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updateLinks="always" codeName="ThisWorkbook"/>
  <mc:AlternateContent xmlns:mc="http://schemas.openxmlformats.org/markup-compatibility/2006">
    <mc:Choice Requires="x15">
      <x15ac:absPath xmlns:x15ac="http://schemas.microsoft.com/office/spreadsheetml/2010/11/ac" url="C:\APP\Rezultati\England\Premier Leauge\Provera\"/>
    </mc:Choice>
  </mc:AlternateContent>
  <xr:revisionPtr revIDLastSave="0" documentId="13_ncr:1_{39F73310-EA5B-437F-94CE-9A7A93D4476F}" xr6:coauthVersionLast="47" xr6:coauthVersionMax="47" xr10:uidLastSave="{00000000-0000-0000-0000-000000000000}"/>
  <bookViews>
    <workbookView xWindow="-120" yWindow="-120" windowWidth="29040" windowHeight="17520" tabRatio="927" firstSheet="4" activeTab="5" xr2:uid="{00000000-000D-0000-FFFF-FFFF00000000}"/>
  </bookViews>
  <sheets>
    <sheet name="26-27" sheetId="39" state="hidden" r:id="rId1"/>
    <sheet name="25-26" sheetId="38" state="hidden" r:id="rId2"/>
    <sheet name="24-25" sheetId="37" state="hidden" r:id="rId3"/>
    <sheet name="!" sheetId="11" state="hidden" r:id="rId4"/>
    <sheet name="23-24" sheetId="36" r:id="rId5"/>
    <sheet name="T 23-24" sheetId="65" r:id="rId6"/>
    <sheet name="22-23" sheetId="35" r:id="rId7"/>
    <sheet name="21-22" sheetId="40" r:id="rId8"/>
    <sheet name="20-21" sheetId="24" r:id="rId9"/>
    <sheet name="19-20" sheetId="82" r:id="rId10"/>
    <sheet name="18-19" sheetId="84" r:id="rId11"/>
    <sheet name="17-16-15-14-13-12" sheetId="91" r:id="rId12"/>
    <sheet name="T 22-23" sheetId="64" r:id="rId13"/>
    <sheet name="T 21-22" sheetId="57" r:id="rId14"/>
    <sheet name="T 20-21" sheetId="61" r:id="rId15"/>
    <sheet name="T 26-27" sheetId="68" state="hidden" r:id="rId16"/>
    <sheet name="T 25-26" sheetId="67" state="hidden" r:id="rId17"/>
    <sheet name="T 24-25" sheetId="66" state="hidden" r:id="rId18"/>
    <sheet name="h 26-27." sheetId="51" state="hidden" r:id="rId19"/>
    <sheet name="h 25-26." sheetId="50" state="hidden" r:id="rId20"/>
    <sheet name="h 24-25." sheetId="49" state="hidden" r:id="rId21"/>
    <sheet name="h 23-24." sheetId="48" state="hidden" r:id="rId22"/>
    <sheet name="h 22-23." sheetId="47" state="hidden" r:id="rId23"/>
    <sheet name="h 21-22." sheetId="46" state="hidden" r:id="rId24"/>
    <sheet name="h 20-21." sheetId="45" state="hidden" r:id="rId25"/>
    <sheet name="half 26-27" sheetId="80" state="hidden" r:id="rId26"/>
    <sheet name="half 25-26" sheetId="76" state="hidden" r:id="rId27"/>
    <sheet name="half 24-25" sheetId="77" state="hidden" r:id="rId28"/>
    <sheet name="half 23-24" sheetId="78" r:id="rId29"/>
    <sheet name="half 22-23" sheetId="79" state="hidden" r:id="rId30"/>
    <sheet name="half 21-22" sheetId="75" state="hidden" r:id="rId31"/>
    <sheet name="half 20-21" sheetId="74" state="hidden" r:id="rId32"/>
    <sheet name="h 26-27" sheetId="16" state="hidden" r:id="rId33"/>
    <sheet name="h 25-26" sheetId="15" state="hidden" r:id="rId34"/>
    <sheet name="h 24-25" sheetId="14" state="hidden" r:id="rId35"/>
    <sheet name="h 23-24" sheetId="13" r:id="rId36"/>
    <sheet name="h 22-23" sheetId="17" state="hidden" r:id="rId37"/>
    <sheet name="h 21-22" sheetId="12" state="hidden" r:id="rId38"/>
    <sheet name="h 20-21" sheetId="10" state="hidden" r:id="rId39"/>
  </sheets>
  <externalReferences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12" i="78" l="1"/>
  <c r="AG12" i="78"/>
  <c r="AD12" i="78"/>
  <c r="AC12" i="78"/>
  <c r="AB12" i="78"/>
  <c r="Z12" i="78"/>
  <c r="Y12" i="78"/>
  <c r="V12" i="78"/>
  <c r="U12" i="78"/>
  <c r="T12" i="78"/>
  <c r="Q12" i="78"/>
  <c r="P12" i="78"/>
  <c r="M12" i="78"/>
  <c r="L12" i="78"/>
  <c r="K12" i="78"/>
  <c r="I12" i="78"/>
  <c r="H12" i="78"/>
  <c r="E12" i="78"/>
  <c r="D12" i="78"/>
  <c r="C12" i="78"/>
  <c r="B24" i="13"/>
  <c r="BQ11" i="13"/>
  <c r="BP11" i="13"/>
  <c r="BH11" i="13"/>
  <c r="BG11" i="13"/>
  <c r="BF11" i="13"/>
  <c r="BE11" i="13"/>
  <c r="BA11" i="13"/>
  <c r="AZ11" i="13"/>
  <c r="AY11" i="13"/>
  <c r="AX11" i="13"/>
  <c r="AT11" i="13"/>
  <c r="AS11" i="13"/>
  <c r="AR11" i="13"/>
  <c r="AQ11" i="13"/>
  <c r="AP11" i="13"/>
  <c r="AO11" i="13"/>
  <c r="AN11" i="13"/>
  <c r="AM11" i="13"/>
  <c r="AG11" i="13"/>
  <c r="AF11" i="13"/>
  <c r="AE11" i="13"/>
  <c r="AD11" i="13"/>
  <c r="AC11" i="13"/>
  <c r="AB11" i="13"/>
  <c r="AA11" i="13"/>
  <c r="Z11" i="13"/>
  <c r="X11" i="13"/>
  <c r="W11" i="13"/>
  <c r="V11" i="13"/>
  <c r="U11" i="13"/>
  <c r="T11" i="13"/>
  <c r="S11" i="13"/>
  <c r="R11" i="13"/>
  <c r="Q11" i="13"/>
  <c r="B11" i="13"/>
  <c r="BQ15" i="13"/>
  <c r="BP15" i="13"/>
  <c r="BH15" i="13"/>
  <c r="BG15" i="13"/>
  <c r="BF15" i="13"/>
  <c r="BE15" i="13"/>
  <c r="BA15" i="13"/>
  <c r="AZ15" i="13"/>
  <c r="AY15" i="13"/>
  <c r="AX15" i="13"/>
  <c r="AT15" i="13"/>
  <c r="AS15" i="13"/>
  <c r="AR15" i="13"/>
  <c r="AQ15" i="13"/>
  <c r="AP15" i="13"/>
  <c r="AO15" i="13"/>
  <c r="AN15" i="13"/>
  <c r="AM15" i="13"/>
  <c r="AG15" i="13"/>
  <c r="AF15" i="13"/>
  <c r="AE15" i="13"/>
  <c r="AD15" i="13"/>
  <c r="AC15" i="13"/>
  <c r="AB15" i="13"/>
  <c r="AA15" i="13"/>
  <c r="Z15" i="13"/>
  <c r="X15" i="13"/>
  <c r="W15" i="13"/>
  <c r="V15" i="13"/>
  <c r="U15" i="13"/>
  <c r="T15" i="13"/>
  <c r="S15" i="13"/>
  <c r="R15" i="13"/>
  <c r="Q15" i="13"/>
  <c r="B15" i="13"/>
  <c r="AH8" i="78"/>
  <c r="AG8" i="78"/>
  <c r="AD8" i="78"/>
  <c r="AC8" i="78"/>
  <c r="AB8" i="78"/>
  <c r="Z8" i="78"/>
  <c r="Y8" i="78"/>
  <c r="V8" i="78"/>
  <c r="U8" i="78"/>
  <c r="T8" i="78"/>
  <c r="Q8" i="78"/>
  <c r="P8" i="78"/>
  <c r="M8" i="78"/>
  <c r="L8" i="78"/>
  <c r="K8" i="78"/>
  <c r="I8" i="78"/>
  <c r="H8" i="78"/>
  <c r="E8" i="78"/>
  <c r="D8" i="78"/>
  <c r="C8" i="78"/>
  <c r="AH18" i="78"/>
  <c r="AG18" i="78"/>
  <c r="AD18" i="78"/>
  <c r="AC18" i="78"/>
  <c r="AB18" i="78"/>
  <c r="Z18" i="78"/>
  <c r="Y18" i="78"/>
  <c r="V18" i="78"/>
  <c r="U18" i="78"/>
  <c r="T18" i="78"/>
  <c r="Q18" i="78"/>
  <c r="P18" i="78"/>
  <c r="M18" i="78"/>
  <c r="L18" i="78"/>
  <c r="K18" i="78"/>
  <c r="I18" i="78"/>
  <c r="H18" i="78"/>
  <c r="E18" i="78"/>
  <c r="D18" i="78"/>
  <c r="C18" i="78"/>
  <c r="BQ21" i="13"/>
  <c r="BP21" i="13"/>
  <c r="BH21" i="13"/>
  <c r="BG21" i="13"/>
  <c r="BF21" i="13"/>
  <c r="BE21" i="13"/>
  <c r="BA21" i="13"/>
  <c r="AZ21" i="13"/>
  <c r="AY21" i="13"/>
  <c r="AX21" i="13"/>
  <c r="AT21" i="13"/>
  <c r="AS21" i="13"/>
  <c r="AR21" i="13"/>
  <c r="AQ21" i="13"/>
  <c r="AP21" i="13"/>
  <c r="AO21" i="13"/>
  <c r="AN21" i="13"/>
  <c r="AM21" i="13"/>
  <c r="AG21" i="13"/>
  <c r="AF21" i="13"/>
  <c r="AE21" i="13"/>
  <c r="AD21" i="13"/>
  <c r="AC21" i="13"/>
  <c r="AB21" i="13"/>
  <c r="AA21" i="13"/>
  <c r="Z21" i="13"/>
  <c r="X21" i="13"/>
  <c r="W21" i="13"/>
  <c r="V21" i="13"/>
  <c r="U21" i="13"/>
  <c r="T21" i="13"/>
  <c r="S21" i="13"/>
  <c r="R21" i="13"/>
  <c r="Q21" i="13"/>
  <c r="B21" i="13"/>
  <c r="BQ24" i="13"/>
  <c r="BP24" i="13"/>
  <c r="BH24" i="13"/>
  <c r="BG24" i="13"/>
  <c r="BF24" i="13"/>
  <c r="BE24" i="13"/>
  <c r="BA24" i="13"/>
  <c r="AZ24" i="13"/>
  <c r="AY24" i="13"/>
  <c r="AX24" i="13"/>
  <c r="AT24" i="13"/>
  <c r="AS24" i="13"/>
  <c r="AR24" i="13"/>
  <c r="AQ24" i="13"/>
  <c r="AP24" i="13"/>
  <c r="AO24" i="13"/>
  <c r="AN24" i="13"/>
  <c r="AM24" i="13"/>
  <c r="AG24" i="13"/>
  <c r="AF24" i="13"/>
  <c r="AE24" i="13"/>
  <c r="AD24" i="13"/>
  <c r="AC24" i="13"/>
  <c r="AB24" i="13"/>
  <c r="AA24" i="13"/>
  <c r="Z24" i="13"/>
  <c r="X24" i="13"/>
  <c r="W24" i="13"/>
  <c r="V24" i="13"/>
  <c r="U24" i="13"/>
  <c r="T24" i="13"/>
  <c r="S24" i="13"/>
  <c r="R24" i="13"/>
  <c r="Q24" i="13"/>
  <c r="AH21" i="78"/>
  <c r="AG21" i="78"/>
  <c r="AD21" i="78"/>
  <c r="AC21" i="78"/>
  <c r="AB21" i="78"/>
  <c r="Z21" i="78"/>
  <c r="Y21" i="78"/>
  <c r="V21" i="78"/>
  <c r="U21" i="78"/>
  <c r="T21" i="78"/>
  <c r="Q21" i="78"/>
  <c r="P21" i="78"/>
  <c r="M21" i="78"/>
  <c r="L21" i="78"/>
  <c r="K21" i="78"/>
  <c r="I21" i="78"/>
  <c r="H21" i="78"/>
  <c r="E21" i="78"/>
  <c r="D21" i="78"/>
  <c r="C21" i="78"/>
  <c r="AH23" i="80"/>
  <c r="AG23" i="80"/>
  <c r="AD23" i="80"/>
  <c r="AC23" i="80"/>
  <c r="AB23" i="80"/>
  <c r="Z23" i="80"/>
  <c r="Y23" i="80"/>
  <c r="V23" i="80"/>
  <c r="U23" i="80"/>
  <c r="T23" i="80"/>
  <c r="Q23" i="80"/>
  <c r="P23" i="80"/>
  <c r="M23" i="80"/>
  <c r="L23" i="80"/>
  <c r="K23" i="80"/>
  <c r="I23" i="80"/>
  <c r="H23" i="80"/>
  <c r="E23" i="80"/>
  <c r="D23" i="80"/>
  <c r="C23" i="80"/>
  <c r="AH22" i="80"/>
  <c r="AG22" i="80"/>
  <c r="AD22" i="80"/>
  <c r="AC22" i="80"/>
  <c r="AB22" i="80"/>
  <c r="Z22" i="80"/>
  <c r="Y22" i="80"/>
  <c r="V22" i="80"/>
  <c r="U22" i="80"/>
  <c r="T22" i="80"/>
  <c r="Q22" i="80"/>
  <c r="P22" i="80"/>
  <c r="M22" i="80"/>
  <c r="L22" i="80"/>
  <c r="K22" i="80"/>
  <c r="I22" i="80"/>
  <c r="H22" i="80"/>
  <c r="E22" i="80"/>
  <c r="D22" i="80"/>
  <c r="C22" i="80"/>
  <c r="AH21" i="80"/>
  <c r="AG21" i="80"/>
  <c r="AD21" i="80"/>
  <c r="AC21" i="80"/>
  <c r="AB21" i="80"/>
  <c r="Z21" i="80"/>
  <c r="Y21" i="80"/>
  <c r="V21" i="80"/>
  <c r="U21" i="80"/>
  <c r="T21" i="80"/>
  <c r="Q21" i="80"/>
  <c r="P21" i="80"/>
  <c r="M21" i="80"/>
  <c r="L21" i="80"/>
  <c r="K21" i="80"/>
  <c r="I21" i="80"/>
  <c r="H21" i="80"/>
  <c r="E21" i="80"/>
  <c r="D21" i="80"/>
  <c r="C21" i="80"/>
  <c r="AH20" i="80"/>
  <c r="AG20" i="80"/>
  <c r="AD20" i="80"/>
  <c r="AC20" i="80"/>
  <c r="AB20" i="80"/>
  <c r="Z20" i="80"/>
  <c r="Y20" i="80"/>
  <c r="V20" i="80"/>
  <c r="U20" i="80"/>
  <c r="T20" i="80"/>
  <c r="Q20" i="80"/>
  <c r="P20" i="80"/>
  <c r="M20" i="80"/>
  <c r="L20" i="80"/>
  <c r="K20" i="80"/>
  <c r="I20" i="80"/>
  <c r="H20" i="80"/>
  <c r="E20" i="80"/>
  <c r="D20" i="80"/>
  <c r="C20" i="80"/>
  <c r="AH19" i="80"/>
  <c r="AG19" i="80"/>
  <c r="AD19" i="80"/>
  <c r="AC19" i="80"/>
  <c r="AB19" i="80"/>
  <c r="Z19" i="80"/>
  <c r="Y19" i="80"/>
  <c r="V19" i="80"/>
  <c r="U19" i="80"/>
  <c r="T19" i="80"/>
  <c r="Q19" i="80"/>
  <c r="P19" i="80"/>
  <c r="M19" i="80"/>
  <c r="L19" i="80"/>
  <c r="K19" i="80"/>
  <c r="I19" i="80"/>
  <c r="H19" i="80"/>
  <c r="E19" i="80"/>
  <c r="D19" i="80"/>
  <c r="C19" i="80"/>
  <c r="AH18" i="80"/>
  <c r="AG18" i="80"/>
  <c r="AD18" i="80"/>
  <c r="AC18" i="80"/>
  <c r="AB18" i="80"/>
  <c r="Z18" i="80"/>
  <c r="Y18" i="80"/>
  <c r="V18" i="80"/>
  <c r="U18" i="80"/>
  <c r="T18" i="80"/>
  <c r="Q18" i="80"/>
  <c r="P18" i="80"/>
  <c r="M18" i="80"/>
  <c r="L18" i="80"/>
  <c r="K18" i="80"/>
  <c r="I18" i="80"/>
  <c r="H18" i="80"/>
  <c r="E18" i="80"/>
  <c r="D18" i="80"/>
  <c r="C18" i="80"/>
  <c r="AH17" i="80"/>
  <c r="AG17" i="80"/>
  <c r="AD17" i="80"/>
  <c r="AC17" i="80"/>
  <c r="AB17" i="80"/>
  <c r="Z17" i="80"/>
  <c r="Y17" i="80"/>
  <c r="V17" i="80"/>
  <c r="U17" i="80"/>
  <c r="T17" i="80"/>
  <c r="Q17" i="80"/>
  <c r="P17" i="80"/>
  <c r="M17" i="80"/>
  <c r="L17" i="80"/>
  <c r="K17" i="80"/>
  <c r="I17" i="80"/>
  <c r="H17" i="80"/>
  <c r="E17" i="80"/>
  <c r="D17" i="80"/>
  <c r="C17" i="80"/>
  <c r="AH16" i="80"/>
  <c r="AG16" i="80"/>
  <c r="AD16" i="80"/>
  <c r="AC16" i="80"/>
  <c r="AB16" i="80"/>
  <c r="Z16" i="80"/>
  <c r="Y16" i="80"/>
  <c r="V16" i="80"/>
  <c r="U16" i="80"/>
  <c r="T16" i="80"/>
  <c r="Q16" i="80"/>
  <c r="P16" i="80"/>
  <c r="M16" i="80"/>
  <c r="L16" i="80"/>
  <c r="K16" i="80"/>
  <c r="I16" i="80"/>
  <c r="H16" i="80"/>
  <c r="E16" i="80"/>
  <c r="D16" i="80"/>
  <c r="C16" i="80"/>
  <c r="AH15" i="80"/>
  <c r="AG15" i="80"/>
  <c r="AD15" i="80"/>
  <c r="AC15" i="80"/>
  <c r="AB15" i="80"/>
  <c r="Z15" i="80"/>
  <c r="Y15" i="80"/>
  <c r="V15" i="80"/>
  <c r="U15" i="80"/>
  <c r="T15" i="80"/>
  <c r="Q15" i="80"/>
  <c r="P15" i="80"/>
  <c r="M15" i="80"/>
  <c r="L15" i="80"/>
  <c r="K15" i="80"/>
  <c r="I15" i="80"/>
  <c r="H15" i="80"/>
  <c r="E15" i="80"/>
  <c r="D15" i="80"/>
  <c r="C15" i="80"/>
  <c r="AH14" i="80"/>
  <c r="AG14" i="80"/>
  <c r="AD14" i="80"/>
  <c r="AC14" i="80"/>
  <c r="AB14" i="80"/>
  <c r="Z14" i="80"/>
  <c r="Y14" i="80"/>
  <c r="V14" i="80"/>
  <c r="U14" i="80"/>
  <c r="T14" i="80"/>
  <c r="Q14" i="80"/>
  <c r="P14" i="80"/>
  <c r="M14" i="80"/>
  <c r="L14" i="80"/>
  <c r="K14" i="80"/>
  <c r="I14" i="80"/>
  <c r="H14" i="80"/>
  <c r="E14" i="80"/>
  <c r="D14" i="80"/>
  <c r="C14" i="80"/>
  <c r="AH13" i="80"/>
  <c r="AG13" i="80"/>
  <c r="AD13" i="80"/>
  <c r="AC13" i="80"/>
  <c r="AB13" i="80"/>
  <c r="Z13" i="80"/>
  <c r="Y13" i="80"/>
  <c r="V13" i="80"/>
  <c r="U13" i="80"/>
  <c r="T13" i="80"/>
  <c r="Q13" i="80"/>
  <c r="P13" i="80"/>
  <c r="M13" i="80"/>
  <c r="L13" i="80"/>
  <c r="K13" i="80"/>
  <c r="I13" i="80"/>
  <c r="H13" i="80"/>
  <c r="E13" i="80"/>
  <c r="D13" i="80"/>
  <c r="C13" i="80"/>
  <c r="AH12" i="80"/>
  <c r="AG12" i="80"/>
  <c r="AD12" i="80"/>
  <c r="AC12" i="80"/>
  <c r="AB12" i="80"/>
  <c r="Z12" i="80"/>
  <c r="Y12" i="80"/>
  <c r="V12" i="80"/>
  <c r="U12" i="80"/>
  <c r="T12" i="80"/>
  <c r="W12" i="80" s="1"/>
  <c r="Q12" i="80"/>
  <c r="P12" i="80"/>
  <c r="M12" i="80"/>
  <c r="L12" i="80"/>
  <c r="K12" i="80"/>
  <c r="I12" i="80"/>
  <c r="H12" i="80"/>
  <c r="E12" i="80"/>
  <c r="D12" i="80"/>
  <c r="C12" i="80"/>
  <c r="AH11" i="80"/>
  <c r="AG11" i="80"/>
  <c r="AD11" i="80"/>
  <c r="AC11" i="80"/>
  <c r="AB11" i="80"/>
  <c r="Z11" i="80"/>
  <c r="Y11" i="80"/>
  <c r="V11" i="80"/>
  <c r="U11" i="80"/>
  <c r="T11" i="80"/>
  <c r="Q11" i="80"/>
  <c r="P11" i="80"/>
  <c r="M11" i="80"/>
  <c r="L11" i="80"/>
  <c r="K11" i="80"/>
  <c r="I11" i="80"/>
  <c r="H11" i="80"/>
  <c r="E11" i="80"/>
  <c r="D11" i="80"/>
  <c r="C11" i="80"/>
  <c r="AH10" i="80"/>
  <c r="AG10" i="80"/>
  <c r="AD10" i="80"/>
  <c r="AC10" i="80"/>
  <c r="AB10" i="80"/>
  <c r="Z10" i="80"/>
  <c r="Y10" i="80"/>
  <c r="V10" i="80"/>
  <c r="U10" i="80"/>
  <c r="T10" i="80"/>
  <c r="Q10" i="80"/>
  <c r="P10" i="80"/>
  <c r="M10" i="80"/>
  <c r="L10" i="80"/>
  <c r="K10" i="80"/>
  <c r="I10" i="80"/>
  <c r="H10" i="80"/>
  <c r="E10" i="80"/>
  <c r="D10" i="80"/>
  <c r="C10" i="80"/>
  <c r="AH9" i="80"/>
  <c r="AG9" i="80"/>
  <c r="AD9" i="80"/>
  <c r="AC9" i="80"/>
  <c r="AB9" i="80"/>
  <c r="Z9" i="80"/>
  <c r="Y9" i="80"/>
  <c r="V9" i="80"/>
  <c r="U9" i="80"/>
  <c r="T9" i="80"/>
  <c r="Q9" i="80"/>
  <c r="P9" i="80"/>
  <c r="M9" i="80"/>
  <c r="L9" i="80"/>
  <c r="K9" i="80"/>
  <c r="I9" i="80"/>
  <c r="H9" i="80"/>
  <c r="E9" i="80"/>
  <c r="D9" i="80"/>
  <c r="C9" i="80"/>
  <c r="AH8" i="80"/>
  <c r="AG8" i="80"/>
  <c r="AD8" i="80"/>
  <c r="AC8" i="80"/>
  <c r="AB8" i="80"/>
  <c r="Z8" i="80"/>
  <c r="Y8" i="80"/>
  <c r="V8" i="80"/>
  <c r="U8" i="80"/>
  <c r="T8" i="80"/>
  <c r="Q8" i="80"/>
  <c r="P8" i="80"/>
  <c r="M8" i="80"/>
  <c r="L8" i="80"/>
  <c r="K8" i="80"/>
  <c r="I8" i="80"/>
  <c r="H8" i="80"/>
  <c r="E8" i="80"/>
  <c r="D8" i="80"/>
  <c r="C8" i="80"/>
  <c r="AH7" i="80"/>
  <c r="AG7" i="80"/>
  <c r="AD7" i="80"/>
  <c r="AC7" i="80"/>
  <c r="AB7" i="80"/>
  <c r="Z7" i="80"/>
  <c r="Y7" i="80"/>
  <c r="V7" i="80"/>
  <c r="U7" i="80"/>
  <c r="T7" i="80"/>
  <c r="Q7" i="80"/>
  <c r="P7" i="80"/>
  <c r="M7" i="80"/>
  <c r="L7" i="80"/>
  <c r="K7" i="80"/>
  <c r="I7" i="80"/>
  <c r="H7" i="80"/>
  <c r="E7" i="80"/>
  <c r="D7" i="80"/>
  <c r="C7" i="80"/>
  <c r="AH6" i="80"/>
  <c r="AG6" i="80"/>
  <c r="AD6" i="80"/>
  <c r="AC6" i="80"/>
  <c r="AB6" i="80"/>
  <c r="Z6" i="80"/>
  <c r="Y6" i="80"/>
  <c r="V6" i="80"/>
  <c r="U6" i="80"/>
  <c r="T6" i="80"/>
  <c r="Q6" i="80"/>
  <c r="P6" i="80"/>
  <c r="M6" i="80"/>
  <c r="L6" i="80"/>
  <c r="K6" i="80"/>
  <c r="I6" i="80"/>
  <c r="H6" i="80"/>
  <c r="E6" i="80"/>
  <c r="D6" i="80"/>
  <c r="C6" i="80"/>
  <c r="AH5" i="80"/>
  <c r="AG5" i="80"/>
  <c r="AD5" i="80"/>
  <c r="AC5" i="80"/>
  <c r="AB5" i="80"/>
  <c r="Z5" i="80"/>
  <c r="Y5" i="80"/>
  <c r="V5" i="80"/>
  <c r="U5" i="80"/>
  <c r="T5" i="80"/>
  <c r="Q5" i="80"/>
  <c r="P5" i="80"/>
  <c r="M5" i="80"/>
  <c r="L5" i="80"/>
  <c r="K5" i="80"/>
  <c r="I5" i="80"/>
  <c r="H5" i="80"/>
  <c r="E5" i="80"/>
  <c r="D5" i="80"/>
  <c r="C5" i="80"/>
  <c r="AH23" i="76"/>
  <c r="AG23" i="76"/>
  <c r="AD23" i="76"/>
  <c r="AC23" i="76"/>
  <c r="AB23" i="76"/>
  <c r="Z23" i="76"/>
  <c r="Y23" i="76"/>
  <c r="V23" i="76"/>
  <c r="U23" i="76"/>
  <c r="T23" i="76"/>
  <c r="Q23" i="76"/>
  <c r="P23" i="76"/>
  <c r="M23" i="76"/>
  <c r="L23" i="76"/>
  <c r="K23" i="76"/>
  <c r="I23" i="76"/>
  <c r="H23" i="76"/>
  <c r="E23" i="76"/>
  <c r="D23" i="76"/>
  <c r="C23" i="76"/>
  <c r="AH22" i="76"/>
  <c r="AG22" i="76"/>
  <c r="AD22" i="76"/>
  <c r="AC22" i="76"/>
  <c r="AB22" i="76"/>
  <c r="Z22" i="76"/>
  <c r="Y22" i="76"/>
  <c r="V22" i="76"/>
  <c r="U22" i="76"/>
  <c r="T22" i="76"/>
  <c r="Q22" i="76"/>
  <c r="P22" i="76"/>
  <c r="M22" i="76"/>
  <c r="L22" i="76"/>
  <c r="K22" i="76"/>
  <c r="I22" i="76"/>
  <c r="H22" i="76"/>
  <c r="E22" i="76"/>
  <c r="D22" i="76"/>
  <c r="C22" i="76"/>
  <c r="AH21" i="76"/>
  <c r="AG21" i="76"/>
  <c r="AD21" i="76"/>
  <c r="AC21" i="76"/>
  <c r="AB21" i="76"/>
  <c r="Z21" i="76"/>
  <c r="Y21" i="76"/>
  <c r="V21" i="76"/>
  <c r="U21" i="76"/>
  <c r="T21" i="76"/>
  <c r="Q21" i="76"/>
  <c r="P21" i="76"/>
  <c r="M21" i="76"/>
  <c r="L21" i="76"/>
  <c r="K21" i="76"/>
  <c r="I21" i="76"/>
  <c r="H21" i="76"/>
  <c r="E21" i="76"/>
  <c r="D21" i="76"/>
  <c r="C21" i="76"/>
  <c r="AH20" i="76"/>
  <c r="AG20" i="76"/>
  <c r="AD20" i="76"/>
  <c r="AC20" i="76"/>
  <c r="AB20" i="76"/>
  <c r="Z20" i="76"/>
  <c r="Y20" i="76"/>
  <c r="V20" i="76"/>
  <c r="U20" i="76"/>
  <c r="T20" i="76"/>
  <c r="Q20" i="76"/>
  <c r="P20" i="76"/>
  <c r="M20" i="76"/>
  <c r="L20" i="76"/>
  <c r="K20" i="76"/>
  <c r="I20" i="76"/>
  <c r="H20" i="76"/>
  <c r="E20" i="76"/>
  <c r="D20" i="76"/>
  <c r="C20" i="76"/>
  <c r="AH19" i="76"/>
  <c r="AG19" i="76"/>
  <c r="AD19" i="76"/>
  <c r="AC19" i="76"/>
  <c r="AB19" i="76"/>
  <c r="Z19" i="76"/>
  <c r="Y19" i="76"/>
  <c r="V19" i="76"/>
  <c r="U19" i="76"/>
  <c r="T19" i="76"/>
  <c r="Q19" i="76"/>
  <c r="P19" i="76"/>
  <c r="M19" i="76"/>
  <c r="L19" i="76"/>
  <c r="K19" i="76"/>
  <c r="I19" i="76"/>
  <c r="H19" i="76"/>
  <c r="E19" i="76"/>
  <c r="D19" i="76"/>
  <c r="C19" i="76"/>
  <c r="AH18" i="76"/>
  <c r="AG18" i="76"/>
  <c r="AD18" i="76"/>
  <c r="AC18" i="76"/>
  <c r="AB18" i="76"/>
  <c r="Z18" i="76"/>
  <c r="Y18" i="76"/>
  <c r="V18" i="76"/>
  <c r="U18" i="76"/>
  <c r="T18" i="76"/>
  <c r="Q18" i="76"/>
  <c r="P18" i="76"/>
  <c r="M18" i="76"/>
  <c r="L18" i="76"/>
  <c r="K18" i="76"/>
  <c r="I18" i="76"/>
  <c r="H18" i="76"/>
  <c r="E18" i="76"/>
  <c r="D18" i="76"/>
  <c r="C18" i="76"/>
  <c r="AH17" i="76"/>
  <c r="AG17" i="76"/>
  <c r="AD17" i="76"/>
  <c r="AC17" i="76"/>
  <c r="AB17" i="76"/>
  <c r="Z17" i="76"/>
  <c r="Y17" i="76"/>
  <c r="V17" i="76"/>
  <c r="U17" i="76"/>
  <c r="T17" i="76"/>
  <c r="Q17" i="76"/>
  <c r="P17" i="76"/>
  <c r="M17" i="76"/>
  <c r="L17" i="76"/>
  <c r="K17" i="76"/>
  <c r="I17" i="76"/>
  <c r="H17" i="76"/>
  <c r="E17" i="76"/>
  <c r="D17" i="76"/>
  <c r="C17" i="76"/>
  <c r="AH16" i="76"/>
  <c r="AG16" i="76"/>
  <c r="AD16" i="76"/>
  <c r="AC16" i="76"/>
  <c r="AB16" i="76"/>
  <c r="Z16" i="76"/>
  <c r="Y16" i="76"/>
  <c r="V16" i="76"/>
  <c r="U16" i="76"/>
  <c r="T16" i="76"/>
  <c r="Q16" i="76"/>
  <c r="P16" i="76"/>
  <c r="M16" i="76"/>
  <c r="L16" i="76"/>
  <c r="K16" i="76"/>
  <c r="I16" i="76"/>
  <c r="H16" i="76"/>
  <c r="E16" i="76"/>
  <c r="D16" i="76"/>
  <c r="C16" i="76"/>
  <c r="AH15" i="76"/>
  <c r="AG15" i="76"/>
  <c r="AD15" i="76"/>
  <c r="AC15" i="76"/>
  <c r="AB15" i="76"/>
  <c r="Z15" i="76"/>
  <c r="Y15" i="76"/>
  <c r="V15" i="76"/>
  <c r="U15" i="76"/>
  <c r="T15" i="76"/>
  <c r="Q15" i="76"/>
  <c r="P15" i="76"/>
  <c r="M15" i="76"/>
  <c r="L15" i="76"/>
  <c r="K15" i="76"/>
  <c r="I15" i="76"/>
  <c r="H15" i="76"/>
  <c r="E15" i="76"/>
  <c r="D15" i="76"/>
  <c r="C15" i="76"/>
  <c r="AH14" i="76"/>
  <c r="AG14" i="76"/>
  <c r="AD14" i="76"/>
  <c r="AC14" i="76"/>
  <c r="AB14" i="76"/>
  <c r="Z14" i="76"/>
  <c r="Y14" i="76"/>
  <c r="V14" i="76"/>
  <c r="U14" i="76"/>
  <c r="T14" i="76"/>
  <c r="Q14" i="76"/>
  <c r="P14" i="76"/>
  <c r="M14" i="76"/>
  <c r="L14" i="76"/>
  <c r="K14" i="76"/>
  <c r="I14" i="76"/>
  <c r="H14" i="76"/>
  <c r="E14" i="76"/>
  <c r="D14" i="76"/>
  <c r="C14" i="76"/>
  <c r="AH13" i="76"/>
  <c r="AG13" i="76"/>
  <c r="AD13" i="76"/>
  <c r="AC13" i="76"/>
  <c r="AB13" i="76"/>
  <c r="Z13" i="76"/>
  <c r="Y13" i="76"/>
  <c r="V13" i="76"/>
  <c r="U13" i="76"/>
  <c r="T13" i="76"/>
  <c r="Q13" i="76"/>
  <c r="P13" i="76"/>
  <c r="M13" i="76"/>
  <c r="L13" i="76"/>
  <c r="K13" i="76"/>
  <c r="I13" i="76"/>
  <c r="H13" i="76"/>
  <c r="E13" i="76"/>
  <c r="D13" i="76"/>
  <c r="C13" i="76"/>
  <c r="AH12" i="76"/>
  <c r="AG12" i="76"/>
  <c r="AD12" i="76"/>
  <c r="AC12" i="76"/>
  <c r="AB12" i="76"/>
  <c r="Z12" i="76"/>
  <c r="Y12" i="76"/>
  <c r="V12" i="76"/>
  <c r="U12" i="76"/>
  <c r="T12" i="76"/>
  <c r="Q12" i="76"/>
  <c r="P12" i="76"/>
  <c r="M12" i="76"/>
  <c r="L12" i="76"/>
  <c r="K12" i="76"/>
  <c r="I12" i="76"/>
  <c r="H12" i="76"/>
  <c r="E12" i="76"/>
  <c r="D12" i="76"/>
  <c r="C12" i="76"/>
  <c r="AH11" i="76"/>
  <c r="AG11" i="76"/>
  <c r="AD11" i="76"/>
  <c r="AC11" i="76"/>
  <c r="AB11" i="76"/>
  <c r="Z11" i="76"/>
  <c r="Y11" i="76"/>
  <c r="V11" i="76"/>
  <c r="U11" i="76"/>
  <c r="T11" i="76"/>
  <c r="Q11" i="76"/>
  <c r="P11" i="76"/>
  <c r="M11" i="76"/>
  <c r="L11" i="76"/>
  <c r="K11" i="76"/>
  <c r="I11" i="76"/>
  <c r="H11" i="76"/>
  <c r="E11" i="76"/>
  <c r="D11" i="76"/>
  <c r="C11" i="76"/>
  <c r="AH10" i="76"/>
  <c r="AG10" i="76"/>
  <c r="AD10" i="76"/>
  <c r="AC10" i="76"/>
  <c r="AB10" i="76"/>
  <c r="Z10" i="76"/>
  <c r="Y10" i="76"/>
  <c r="V10" i="76"/>
  <c r="U10" i="76"/>
  <c r="T10" i="76"/>
  <c r="Q10" i="76"/>
  <c r="P10" i="76"/>
  <c r="M10" i="76"/>
  <c r="L10" i="76"/>
  <c r="K10" i="76"/>
  <c r="I10" i="76"/>
  <c r="H10" i="76"/>
  <c r="E10" i="76"/>
  <c r="D10" i="76"/>
  <c r="C10" i="76"/>
  <c r="AH9" i="76"/>
  <c r="AG9" i="76"/>
  <c r="AD9" i="76"/>
  <c r="AC9" i="76"/>
  <c r="AB9" i="76"/>
  <c r="Z9" i="76"/>
  <c r="Y9" i="76"/>
  <c r="V9" i="76"/>
  <c r="U9" i="76"/>
  <c r="T9" i="76"/>
  <c r="Q9" i="76"/>
  <c r="P9" i="76"/>
  <c r="M9" i="76"/>
  <c r="L9" i="76"/>
  <c r="K9" i="76"/>
  <c r="I9" i="76"/>
  <c r="H9" i="76"/>
  <c r="E9" i="76"/>
  <c r="D9" i="76"/>
  <c r="C9" i="76"/>
  <c r="AH8" i="76"/>
  <c r="AG8" i="76"/>
  <c r="AD8" i="76"/>
  <c r="AC8" i="76"/>
  <c r="AB8" i="76"/>
  <c r="Z8" i="76"/>
  <c r="Y8" i="76"/>
  <c r="V8" i="76"/>
  <c r="U8" i="76"/>
  <c r="T8" i="76"/>
  <c r="Q8" i="76"/>
  <c r="P8" i="76"/>
  <c r="M8" i="76"/>
  <c r="L8" i="76"/>
  <c r="K8" i="76"/>
  <c r="I8" i="76"/>
  <c r="H8" i="76"/>
  <c r="E8" i="76"/>
  <c r="D8" i="76"/>
  <c r="C8" i="76"/>
  <c r="AH7" i="76"/>
  <c r="AG7" i="76"/>
  <c r="AD7" i="76"/>
  <c r="AC7" i="76"/>
  <c r="AB7" i="76"/>
  <c r="Z7" i="76"/>
  <c r="Y7" i="76"/>
  <c r="V7" i="76"/>
  <c r="U7" i="76"/>
  <c r="T7" i="76"/>
  <c r="Q7" i="76"/>
  <c r="P7" i="76"/>
  <c r="M7" i="76"/>
  <c r="L7" i="76"/>
  <c r="K7" i="76"/>
  <c r="I7" i="76"/>
  <c r="H7" i="76"/>
  <c r="E7" i="76"/>
  <c r="D7" i="76"/>
  <c r="C7" i="76"/>
  <c r="AH6" i="76"/>
  <c r="AG6" i="76"/>
  <c r="AD6" i="76"/>
  <c r="AC6" i="76"/>
  <c r="AB6" i="76"/>
  <c r="Z6" i="76"/>
  <c r="Y6" i="76"/>
  <c r="V6" i="76"/>
  <c r="U6" i="76"/>
  <c r="T6" i="76"/>
  <c r="Q6" i="76"/>
  <c r="P6" i="76"/>
  <c r="M6" i="76"/>
  <c r="L6" i="76"/>
  <c r="K6" i="76"/>
  <c r="I6" i="76"/>
  <c r="H6" i="76"/>
  <c r="E6" i="76"/>
  <c r="D6" i="76"/>
  <c r="C6" i="76"/>
  <c r="AH5" i="76"/>
  <c r="AG5" i="76"/>
  <c r="AD5" i="76"/>
  <c r="AC5" i="76"/>
  <c r="AB5" i="76"/>
  <c r="Z5" i="76"/>
  <c r="Y5" i="76"/>
  <c r="V5" i="76"/>
  <c r="U5" i="76"/>
  <c r="T5" i="76"/>
  <c r="Q5" i="76"/>
  <c r="P5" i="76"/>
  <c r="M5" i="76"/>
  <c r="L5" i="76"/>
  <c r="K5" i="76"/>
  <c r="I5" i="76"/>
  <c r="H5" i="76"/>
  <c r="E5" i="76"/>
  <c r="D5" i="76"/>
  <c r="C5" i="76"/>
  <c r="AH23" i="77"/>
  <c r="AG23" i="77"/>
  <c r="AD23" i="77"/>
  <c r="AC23" i="77"/>
  <c r="AB23" i="77"/>
  <c r="Z23" i="77"/>
  <c r="Y23" i="77"/>
  <c r="V23" i="77"/>
  <c r="U23" i="77"/>
  <c r="T23" i="77"/>
  <c r="Q23" i="77"/>
  <c r="P23" i="77"/>
  <c r="M23" i="77"/>
  <c r="L23" i="77"/>
  <c r="K23" i="77"/>
  <c r="I23" i="77"/>
  <c r="H23" i="77"/>
  <c r="E23" i="77"/>
  <c r="D23" i="77"/>
  <c r="C23" i="77"/>
  <c r="AH22" i="77"/>
  <c r="AG22" i="77"/>
  <c r="AD22" i="77"/>
  <c r="AC22" i="77"/>
  <c r="AB22" i="77"/>
  <c r="Z22" i="77"/>
  <c r="Y22" i="77"/>
  <c r="V22" i="77"/>
  <c r="U22" i="77"/>
  <c r="T22" i="77"/>
  <c r="Q22" i="77"/>
  <c r="P22" i="77"/>
  <c r="M22" i="77"/>
  <c r="L22" i="77"/>
  <c r="K22" i="77"/>
  <c r="I22" i="77"/>
  <c r="H22" i="77"/>
  <c r="E22" i="77"/>
  <c r="D22" i="77"/>
  <c r="C22" i="77"/>
  <c r="AH21" i="77"/>
  <c r="AG21" i="77"/>
  <c r="AD21" i="77"/>
  <c r="AC21" i="77"/>
  <c r="AB21" i="77"/>
  <c r="Z21" i="77"/>
  <c r="Y21" i="77"/>
  <c r="V21" i="77"/>
  <c r="U21" i="77"/>
  <c r="T21" i="77"/>
  <c r="Q21" i="77"/>
  <c r="P21" i="77"/>
  <c r="M21" i="77"/>
  <c r="L21" i="77"/>
  <c r="K21" i="77"/>
  <c r="I21" i="77"/>
  <c r="H21" i="77"/>
  <c r="E21" i="77"/>
  <c r="D21" i="77"/>
  <c r="C21" i="77"/>
  <c r="AH20" i="77"/>
  <c r="AG20" i="77"/>
  <c r="AD20" i="77"/>
  <c r="AC20" i="77"/>
  <c r="AB20" i="77"/>
  <c r="Z20" i="77"/>
  <c r="Y20" i="77"/>
  <c r="V20" i="77"/>
  <c r="U20" i="77"/>
  <c r="T20" i="77"/>
  <c r="Q20" i="77"/>
  <c r="P20" i="77"/>
  <c r="M20" i="77"/>
  <c r="L20" i="77"/>
  <c r="K20" i="77"/>
  <c r="I20" i="77"/>
  <c r="H20" i="77"/>
  <c r="E20" i="77"/>
  <c r="D20" i="77"/>
  <c r="C20" i="77"/>
  <c r="AH19" i="77"/>
  <c r="AG19" i="77"/>
  <c r="AD19" i="77"/>
  <c r="AC19" i="77"/>
  <c r="AB19" i="77"/>
  <c r="Z19" i="77"/>
  <c r="Y19" i="77"/>
  <c r="V19" i="77"/>
  <c r="U19" i="77"/>
  <c r="T19" i="77"/>
  <c r="Q19" i="77"/>
  <c r="P19" i="77"/>
  <c r="M19" i="77"/>
  <c r="L19" i="77"/>
  <c r="K19" i="77"/>
  <c r="I19" i="77"/>
  <c r="H19" i="77"/>
  <c r="E19" i="77"/>
  <c r="D19" i="77"/>
  <c r="C19" i="77"/>
  <c r="AH18" i="77"/>
  <c r="AG18" i="77"/>
  <c r="AD18" i="77"/>
  <c r="AC18" i="77"/>
  <c r="AB18" i="77"/>
  <c r="Z18" i="77"/>
  <c r="Y18" i="77"/>
  <c r="V18" i="77"/>
  <c r="U18" i="77"/>
  <c r="T18" i="77"/>
  <c r="Q18" i="77"/>
  <c r="P18" i="77"/>
  <c r="M18" i="77"/>
  <c r="L18" i="77"/>
  <c r="K18" i="77"/>
  <c r="I18" i="77"/>
  <c r="H18" i="77"/>
  <c r="E18" i="77"/>
  <c r="D18" i="77"/>
  <c r="C18" i="77"/>
  <c r="AH17" i="77"/>
  <c r="AG17" i="77"/>
  <c r="AD17" i="77"/>
  <c r="AC17" i="77"/>
  <c r="AB17" i="77"/>
  <c r="Z17" i="77"/>
  <c r="Y17" i="77"/>
  <c r="V17" i="77"/>
  <c r="U17" i="77"/>
  <c r="T17" i="77"/>
  <c r="W17" i="77" s="1"/>
  <c r="Q17" i="77"/>
  <c r="P17" i="77"/>
  <c r="M17" i="77"/>
  <c r="L17" i="77"/>
  <c r="K17" i="77"/>
  <c r="I17" i="77"/>
  <c r="H17" i="77"/>
  <c r="E17" i="77"/>
  <c r="D17" i="77"/>
  <c r="C17" i="77"/>
  <c r="AH16" i="77"/>
  <c r="AG16" i="77"/>
  <c r="AD16" i="77"/>
  <c r="AV16" i="77" s="1"/>
  <c r="AC16" i="77"/>
  <c r="AB16" i="77"/>
  <c r="Z16" i="77"/>
  <c r="Y16" i="77"/>
  <c r="V16" i="77"/>
  <c r="U16" i="77"/>
  <c r="T16" i="77"/>
  <c r="Q16" i="77"/>
  <c r="P16" i="77"/>
  <c r="M16" i="77"/>
  <c r="L16" i="77"/>
  <c r="K16" i="77"/>
  <c r="I16" i="77"/>
  <c r="H16" i="77"/>
  <c r="E16" i="77"/>
  <c r="D16" i="77"/>
  <c r="C16" i="77"/>
  <c r="AH15" i="77"/>
  <c r="AG15" i="77"/>
  <c r="AD15" i="77"/>
  <c r="AC15" i="77"/>
  <c r="AB15" i="77"/>
  <c r="Z15" i="77"/>
  <c r="Y15" i="77"/>
  <c r="V15" i="77"/>
  <c r="U15" i="77"/>
  <c r="T15" i="77"/>
  <c r="Q15" i="77"/>
  <c r="P15" i="77"/>
  <c r="M15" i="77"/>
  <c r="L15" i="77"/>
  <c r="K15" i="77"/>
  <c r="I15" i="77"/>
  <c r="H15" i="77"/>
  <c r="E15" i="77"/>
  <c r="D15" i="77"/>
  <c r="C15" i="77"/>
  <c r="AH14" i="77"/>
  <c r="AG14" i="77"/>
  <c r="AD14" i="77"/>
  <c r="AC14" i="77"/>
  <c r="AB14" i="77"/>
  <c r="Z14" i="77"/>
  <c r="Y14" i="77"/>
  <c r="V14" i="77"/>
  <c r="U14" i="77"/>
  <c r="T14" i="77"/>
  <c r="Q14" i="77"/>
  <c r="P14" i="77"/>
  <c r="M14" i="77"/>
  <c r="L14" i="77"/>
  <c r="K14" i="77"/>
  <c r="I14" i="77"/>
  <c r="H14" i="77"/>
  <c r="E14" i="77"/>
  <c r="D14" i="77"/>
  <c r="C14" i="77"/>
  <c r="AH13" i="77"/>
  <c r="AG13" i="77"/>
  <c r="AD13" i="77"/>
  <c r="AC13" i="77"/>
  <c r="AB13" i="77"/>
  <c r="Z13" i="77"/>
  <c r="Y13" i="77"/>
  <c r="V13" i="77"/>
  <c r="U13" i="77"/>
  <c r="T13" i="77"/>
  <c r="Q13" i="77"/>
  <c r="P13" i="77"/>
  <c r="M13" i="77"/>
  <c r="L13" i="77"/>
  <c r="K13" i="77"/>
  <c r="I13" i="77"/>
  <c r="H13" i="77"/>
  <c r="E13" i="77"/>
  <c r="D13" i="77"/>
  <c r="C13" i="77"/>
  <c r="AH12" i="77"/>
  <c r="AG12" i="77"/>
  <c r="AD12" i="77"/>
  <c r="AC12" i="77"/>
  <c r="AB12" i="77"/>
  <c r="Z12" i="77"/>
  <c r="Y12" i="77"/>
  <c r="V12" i="77"/>
  <c r="U12" i="77"/>
  <c r="T12" i="77"/>
  <c r="Q12" i="77"/>
  <c r="P12" i="77"/>
  <c r="M12" i="77"/>
  <c r="L12" i="77"/>
  <c r="K12" i="77"/>
  <c r="I12" i="77"/>
  <c r="H12" i="77"/>
  <c r="E12" i="77"/>
  <c r="D12" i="77"/>
  <c r="C12" i="77"/>
  <c r="AH11" i="77"/>
  <c r="AG11" i="77"/>
  <c r="AD11" i="77"/>
  <c r="AC11" i="77"/>
  <c r="AB11" i="77"/>
  <c r="Z11" i="77"/>
  <c r="Y11" i="77"/>
  <c r="V11" i="77"/>
  <c r="U11" i="77"/>
  <c r="T11" i="77"/>
  <c r="Q11" i="77"/>
  <c r="P11" i="77"/>
  <c r="M11" i="77"/>
  <c r="L11" i="77"/>
  <c r="K11" i="77"/>
  <c r="I11" i="77"/>
  <c r="H11" i="77"/>
  <c r="E11" i="77"/>
  <c r="D11" i="77"/>
  <c r="C11" i="77"/>
  <c r="AH10" i="77"/>
  <c r="AG10" i="77"/>
  <c r="AD10" i="77"/>
  <c r="AC10" i="77"/>
  <c r="AB10" i="77"/>
  <c r="Z10" i="77"/>
  <c r="Y10" i="77"/>
  <c r="V10" i="77"/>
  <c r="U10" i="77"/>
  <c r="T10" i="77"/>
  <c r="Q10" i="77"/>
  <c r="P10" i="77"/>
  <c r="M10" i="77"/>
  <c r="L10" i="77"/>
  <c r="K10" i="77"/>
  <c r="I10" i="77"/>
  <c r="H10" i="77"/>
  <c r="E10" i="77"/>
  <c r="D10" i="77"/>
  <c r="C10" i="77"/>
  <c r="AH9" i="77"/>
  <c r="AG9" i="77"/>
  <c r="AD9" i="77"/>
  <c r="AC9" i="77"/>
  <c r="AB9" i="77"/>
  <c r="Z9" i="77"/>
  <c r="Y9" i="77"/>
  <c r="V9" i="77"/>
  <c r="U9" i="77"/>
  <c r="T9" i="77"/>
  <c r="Q9" i="77"/>
  <c r="P9" i="77"/>
  <c r="M9" i="77"/>
  <c r="L9" i="77"/>
  <c r="K9" i="77"/>
  <c r="I9" i="77"/>
  <c r="H9" i="77"/>
  <c r="E9" i="77"/>
  <c r="D9" i="77"/>
  <c r="C9" i="77"/>
  <c r="AH8" i="77"/>
  <c r="AG8" i="77"/>
  <c r="AD8" i="77"/>
  <c r="AC8" i="77"/>
  <c r="AB8" i="77"/>
  <c r="Z8" i="77"/>
  <c r="Y8" i="77"/>
  <c r="V8" i="77"/>
  <c r="U8" i="77"/>
  <c r="T8" i="77"/>
  <c r="Q8" i="77"/>
  <c r="P8" i="77"/>
  <c r="M8" i="77"/>
  <c r="L8" i="77"/>
  <c r="K8" i="77"/>
  <c r="I8" i="77"/>
  <c r="H8" i="77"/>
  <c r="E8" i="77"/>
  <c r="D8" i="77"/>
  <c r="C8" i="77"/>
  <c r="AH7" i="77"/>
  <c r="AG7" i="77"/>
  <c r="AD7" i="77"/>
  <c r="AC7" i="77"/>
  <c r="AB7" i="77"/>
  <c r="Z7" i="77"/>
  <c r="Y7" i="77"/>
  <c r="V7" i="77"/>
  <c r="U7" i="77"/>
  <c r="T7" i="77"/>
  <c r="Q7" i="77"/>
  <c r="P7" i="77"/>
  <c r="M7" i="77"/>
  <c r="L7" i="77"/>
  <c r="K7" i="77"/>
  <c r="I7" i="77"/>
  <c r="H7" i="77"/>
  <c r="E7" i="77"/>
  <c r="D7" i="77"/>
  <c r="C7" i="77"/>
  <c r="AH6" i="77"/>
  <c r="AG6" i="77"/>
  <c r="AD6" i="77"/>
  <c r="AC6" i="77"/>
  <c r="AB6" i="77"/>
  <c r="Z6" i="77"/>
  <c r="Y6" i="77"/>
  <c r="V6" i="77"/>
  <c r="U6" i="77"/>
  <c r="T6" i="77"/>
  <c r="Q6" i="77"/>
  <c r="P6" i="77"/>
  <c r="M6" i="77"/>
  <c r="L6" i="77"/>
  <c r="K6" i="77"/>
  <c r="I6" i="77"/>
  <c r="H6" i="77"/>
  <c r="E6" i="77"/>
  <c r="D6" i="77"/>
  <c r="C6" i="77"/>
  <c r="AH5" i="77"/>
  <c r="AG5" i="77"/>
  <c r="AD5" i="77"/>
  <c r="AC5" i="77"/>
  <c r="AB5" i="77"/>
  <c r="Z5" i="77"/>
  <c r="Y5" i="77"/>
  <c r="V5" i="77"/>
  <c r="U5" i="77"/>
  <c r="T5" i="77"/>
  <c r="Q5" i="77"/>
  <c r="P5" i="77"/>
  <c r="M5" i="77"/>
  <c r="L5" i="77"/>
  <c r="K5" i="77"/>
  <c r="I5" i="77"/>
  <c r="H5" i="77"/>
  <c r="E5" i="77"/>
  <c r="D5" i="77"/>
  <c r="C5" i="77"/>
  <c r="BH26" i="15"/>
  <c r="BG26" i="15"/>
  <c r="BF26" i="15"/>
  <c r="BE26" i="15"/>
  <c r="BA26" i="15"/>
  <c r="AZ26" i="15"/>
  <c r="AY26" i="15"/>
  <c r="AX26" i="15"/>
  <c r="AT26" i="15"/>
  <c r="AS26" i="15"/>
  <c r="AR26" i="15"/>
  <c r="AQ26" i="15"/>
  <c r="AP26" i="15"/>
  <c r="AO26" i="15"/>
  <c r="AN26" i="15"/>
  <c r="AM26" i="15"/>
  <c r="AG26" i="15"/>
  <c r="AF26" i="15"/>
  <c r="AE26" i="15"/>
  <c r="AD26" i="15"/>
  <c r="AC26" i="15"/>
  <c r="AB26" i="15"/>
  <c r="AA26" i="15"/>
  <c r="Z26" i="15"/>
  <c r="X26" i="15"/>
  <c r="W26" i="15"/>
  <c r="V26" i="15"/>
  <c r="U26" i="15"/>
  <c r="T26" i="15"/>
  <c r="S26" i="15"/>
  <c r="R26" i="15"/>
  <c r="Q26" i="15"/>
  <c r="D26" i="15"/>
  <c r="BH25" i="15"/>
  <c r="BG25" i="15"/>
  <c r="BF25" i="15"/>
  <c r="BE25" i="15"/>
  <c r="BA25" i="15"/>
  <c r="AZ25" i="15"/>
  <c r="AY25" i="15"/>
  <c r="AX25" i="15"/>
  <c r="AT25" i="15"/>
  <c r="AS25" i="15"/>
  <c r="AR25" i="15"/>
  <c r="AQ25" i="15"/>
  <c r="AP25" i="15"/>
  <c r="AO25" i="15"/>
  <c r="AN25" i="15"/>
  <c r="AM25" i="15"/>
  <c r="AG25" i="15"/>
  <c r="AF25" i="15"/>
  <c r="AE25" i="15"/>
  <c r="AD25" i="15"/>
  <c r="AC25" i="15"/>
  <c r="AB25" i="15"/>
  <c r="AA25" i="15"/>
  <c r="Z25" i="15"/>
  <c r="X25" i="15"/>
  <c r="W25" i="15"/>
  <c r="V25" i="15"/>
  <c r="U25" i="15"/>
  <c r="T25" i="15"/>
  <c r="S25" i="15"/>
  <c r="R25" i="15"/>
  <c r="Q25" i="15"/>
  <c r="D25" i="15"/>
  <c r="BH24" i="15"/>
  <c r="BG24" i="15"/>
  <c r="BF24" i="15"/>
  <c r="BE24" i="15"/>
  <c r="BA24" i="15"/>
  <c r="AZ24" i="15"/>
  <c r="AY24" i="15"/>
  <c r="AX24" i="15"/>
  <c r="AT24" i="15"/>
  <c r="AS24" i="15"/>
  <c r="AR24" i="15"/>
  <c r="AQ24" i="15"/>
  <c r="AP24" i="15"/>
  <c r="AO24" i="15"/>
  <c r="AN24" i="15"/>
  <c r="AM24" i="15"/>
  <c r="AG24" i="15"/>
  <c r="AF24" i="15"/>
  <c r="AE24" i="15"/>
  <c r="AD24" i="15"/>
  <c r="AC24" i="15"/>
  <c r="AB24" i="15"/>
  <c r="AA24" i="15"/>
  <c r="Z24" i="15"/>
  <c r="X24" i="15"/>
  <c r="W24" i="15"/>
  <c r="V24" i="15"/>
  <c r="U24" i="15"/>
  <c r="T24" i="15"/>
  <c r="S24" i="15"/>
  <c r="R24" i="15"/>
  <c r="Q24" i="15"/>
  <c r="D24" i="15"/>
  <c r="BH23" i="15"/>
  <c r="BG23" i="15"/>
  <c r="BF23" i="15"/>
  <c r="BE23" i="15"/>
  <c r="BA23" i="15"/>
  <c r="AZ23" i="15"/>
  <c r="AY23" i="15"/>
  <c r="AX23" i="15"/>
  <c r="AT23" i="15"/>
  <c r="AS23" i="15"/>
  <c r="AR23" i="15"/>
  <c r="AQ23" i="15"/>
  <c r="AP23" i="15"/>
  <c r="AO23" i="15"/>
  <c r="AN23" i="15"/>
  <c r="AM23" i="15"/>
  <c r="AG23" i="15"/>
  <c r="AF23" i="15"/>
  <c r="AE23" i="15"/>
  <c r="AD23" i="15"/>
  <c r="AC23" i="15"/>
  <c r="AB23" i="15"/>
  <c r="AA23" i="15"/>
  <c r="Z23" i="15"/>
  <c r="X23" i="15"/>
  <c r="W23" i="15"/>
  <c r="V23" i="15"/>
  <c r="U23" i="15"/>
  <c r="T23" i="15"/>
  <c r="S23" i="15"/>
  <c r="R23" i="15"/>
  <c r="Q23" i="15"/>
  <c r="D23" i="15"/>
  <c r="BH22" i="15"/>
  <c r="BG22" i="15"/>
  <c r="BF22" i="15"/>
  <c r="BE22" i="15"/>
  <c r="BA22" i="15"/>
  <c r="AZ22" i="15"/>
  <c r="AY22" i="15"/>
  <c r="AX22" i="15"/>
  <c r="AT22" i="15"/>
  <c r="AS22" i="15"/>
  <c r="AR22" i="15"/>
  <c r="AQ22" i="15"/>
  <c r="AP22" i="15"/>
  <c r="AO22" i="15"/>
  <c r="AN22" i="15"/>
  <c r="AM22" i="15"/>
  <c r="AG22" i="15"/>
  <c r="AF22" i="15"/>
  <c r="AE22" i="15"/>
  <c r="AD22" i="15"/>
  <c r="AC22" i="15"/>
  <c r="AB22" i="15"/>
  <c r="AA22" i="15"/>
  <c r="Z22" i="15"/>
  <c r="X22" i="15"/>
  <c r="W22" i="15"/>
  <c r="V22" i="15"/>
  <c r="U22" i="15"/>
  <c r="T22" i="15"/>
  <c r="S22" i="15"/>
  <c r="R22" i="15"/>
  <c r="Q22" i="15"/>
  <c r="D22" i="15"/>
  <c r="BH21" i="15"/>
  <c r="BG21" i="15"/>
  <c r="BF21" i="15"/>
  <c r="BE21" i="15"/>
  <c r="BA21" i="15"/>
  <c r="AZ21" i="15"/>
  <c r="AY21" i="15"/>
  <c r="AX21" i="15"/>
  <c r="AT21" i="15"/>
  <c r="AS21" i="15"/>
  <c r="AR21" i="15"/>
  <c r="AQ21" i="15"/>
  <c r="AP21" i="15"/>
  <c r="AO21" i="15"/>
  <c r="AN21" i="15"/>
  <c r="AM21" i="15"/>
  <c r="AG21" i="15"/>
  <c r="AF21" i="15"/>
  <c r="AE21" i="15"/>
  <c r="AD21" i="15"/>
  <c r="AC21" i="15"/>
  <c r="AB21" i="15"/>
  <c r="AA21" i="15"/>
  <c r="Z21" i="15"/>
  <c r="X21" i="15"/>
  <c r="W21" i="15"/>
  <c r="V21" i="15"/>
  <c r="U21" i="15"/>
  <c r="T21" i="15"/>
  <c r="S21" i="15"/>
  <c r="R21" i="15"/>
  <c r="Q21" i="15"/>
  <c r="D21" i="15"/>
  <c r="BH20" i="15"/>
  <c r="BG20" i="15"/>
  <c r="BF20" i="15"/>
  <c r="BE20" i="15"/>
  <c r="BA20" i="15"/>
  <c r="AZ20" i="15"/>
  <c r="AY20" i="15"/>
  <c r="AX20" i="15"/>
  <c r="AT20" i="15"/>
  <c r="AS20" i="15"/>
  <c r="AR20" i="15"/>
  <c r="AQ20" i="15"/>
  <c r="AP20" i="15"/>
  <c r="AO20" i="15"/>
  <c r="AN20" i="15"/>
  <c r="AM20" i="15"/>
  <c r="AG20" i="15"/>
  <c r="AF20" i="15"/>
  <c r="AE20" i="15"/>
  <c r="AD20" i="15"/>
  <c r="AC20" i="15"/>
  <c r="AB20" i="15"/>
  <c r="AA20" i="15"/>
  <c r="Z20" i="15"/>
  <c r="X20" i="15"/>
  <c r="W20" i="15"/>
  <c r="V20" i="15"/>
  <c r="U20" i="15"/>
  <c r="T20" i="15"/>
  <c r="S20" i="15"/>
  <c r="R20" i="15"/>
  <c r="Q20" i="15"/>
  <c r="D20" i="15"/>
  <c r="BH19" i="15"/>
  <c r="BG19" i="15"/>
  <c r="BF19" i="15"/>
  <c r="BD19" i="15" s="1"/>
  <c r="BE19" i="15"/>
  <c r="BA19" i="15"/>
  <c r="AZ19" i="15"/>
  <c r="AY19" i="15"/>
  <c r="AX19" i="15"/>
  <c r="AT19" i="15"/>
  <c r="AS19" i="15"/>
  <c r="AR19" i="15"/>
  <c r="AQ19" i="15"/>
  <c r="AP19" i="15"/>
  <c r="AO19" i="15"/>
  <c r="AN19" i="15"/>
  <c r="AM19" i="15"/>
  <c r="AG19" i="15"/>
  <c r="AF19" i="15"/>
  <c r="AE19" i="15"/>
  <c r="AD19" i="15"/>
  <c r="AC19" i="15"/>
  <c r="AB19" i="15"/>
  <c r="AA19" i="15"/>
  <c r="Z19" i="15"/>
  <c r="X19" i="15"/>
  <c r="W19" i="15"/>
  <c r="V19" i="15"/>
  <c r="U19" i="15"/>
  <c r="T19" i="15"/>
  <c r="S19" i="15"/>
  <c r="R19" i="15"/>
  <c r="Q19" i="15"/>
  <c r="D19" i="15"/>
  <c r="BH18" i="15"/>
  <c r="BG18" i="15"/>
  <c r="BF18" i="15"/>
  <c r="BE18" i="15"/>
  <c r="BA18" i="15"/>
  <c r="AZ18" i="15"/>
  <c r="AY18" i="15"/>
  <c r="AX18" i="15"/>
  <c r="AT18" i="15"/>
  <c r="AS18" i="15"/>
  <c r="AR18" i="15"/>
  <c r="AQ18" i="15"/>
  <c r="AP18" i="15"/>
  <c r="AO18" i="15"/>
  <c r="AN18" i="15"/>
  <c r="AM18" i="15"/>
  <c r="AG18" i="15"/>
  <c r="AF18" i="15"/>
  <c r="AE18" i="15"/>
  <c r="AD18" i="15"/>
  <c r="AC18" i="15"/>
  <c r="AB18" i="15"/>
  <c r="AA18" i="15"/>
  <c r="Z18" i="15"/>
  <c r="X18" i="15"/>
  <c r="W18" i="15"/>
  <c r="V18" i="15"/>
  <c r="U18" i="15"/>
  <c r="T18" i="15"/>
  <c r="S18" i="15"/>
  <c r="R18" i="15"/>
  <c r="Q18" i="15"/>
  <c r="D18" i="15"/>
  <c r="BH17" i="15"/>
  <c r="BG17" i="15"/>
  <c r="BF17" i="15"/>
  <c r="BE17" i="15"/>
  <c r="BA17" i="15"/>
  <c r="AZ17" i="15"/>
  <c r="AY17" i="15"/>
  <c r="AX17" i="15"/>
  <c r="AT17" i="15"/>
  <c r="AS17" i="15"/>
  <c r="AR17" i="15"/>
  <c r="AQ17" i="15"/>
  <c r="AP17" i="15"/>
  <c r="AO17" i="15"/>
  <c r="AN17" i="15"/>
  <c r="AM17" i="15"/>
  <c r="AG17" i="15"/>
  <c r="AF17" i="15"/>
  <c r="AE17" i="15"/>
  <c r="AD17" i="15"/>
  <c r="AC17" i="15"/>
  <c r="AB17" i="15"/>
  <c r="AA17" i="15"/>
  <c r="Z17" i="15"/>
  <c r="X17" i="15"/>
  <c r="W17" i="15"/>
  <c r="V17" i="15"/>
  <c r="U17" i="15"/>
  <c r="T17" i="15"/>
  <c r="S17" i="15"/>
  <c r="R17" i="15"/>
  <c r="Q17" i="15"/>
  <c r="D17" i="15"/>
  <c r="BH16" i="15"/>
  <c r="BG16" i="15"/>
  <c r="BF16" i="15"/>
  <c r="BE16" i="15"/>
  <c r="BA16" i="15"/>
  <c r="AZ16" i="15"/>
  <c r="AY16" i="15"/>
  <c r="AX16" i="15"/>
  <c r="AT16" i="15"/>
  <c r="AS16" i="15"/>
  <c r="AR16" i="15"/>
  <c r="AQ16" i="15"/>
  <c r="AP16" i="15"/>
  <c r="AO16" i="15"/>
  <c r="AN16" i="15"/>
  <c r="AM16" i="15"/>
  <c r="AG16" i="15"/>
  <c r="AF16" i="15"/>
  <c r="AE16" i="15"/>
  <c r="AD16" i="15"/>
  <c r="AC16" i="15"/>
  <c r="AB16" i="15"/>
  <c r="AA16" i="15"/>
  <c r="Z16" i="15"/>
  <c r="X16" i="15"/>
  <c r="W16" i="15"/>
  <c r="V16" i="15"/>
  <c r="U16" i="15"/>
  <c r="T16" i="15"/>
  <c r="S16" i="15"/>
  <c r="R16" i="15"/>
  <c r="Q16" i="15"/>
  <c r="D16" i="15"/>
  <c r="BH15" i="15"/>
  <c r="BG15" i="15"/>
  <c r="BF15" i="15"/>
  <c r="BE15" i="15"/>
  <c r="BA15" i="15"/>
  <c r="AZ15" i="15"/>
  <c r="AY15" i="15"/>
  <c r="AX15" i="15"/>
  <c r="AT15" i="15"/>
  <c r="AS15" i="15"/>
  <c r="AR15" i="15"/>
  <c r="AQ15" i="15"/>
  <c r="AP15" i="15"/>
  <c r="AO15" i="15"/>
  <c r="AN15" i="15"/>
  <c r="AM15" i="15"/>
  <c r="AG15" i="15"/>
  <c r="AF15" i="15"/>
  <c r="AE15" i="15"/>
  <c r="AD15" i="15"/>
  <c r="AC15" i="15"/>
  <c r="AB15" i="15"/>
  <c r="AA15" i="15"/>
  <c r="Z15" i="15"/>
  <c r="X15" i="15"/>
  <c r="W15" i="15"/>
  <c r="V15" i="15"/>
  <c r="U15" i="15"/>
  <c r="T15" i="15"/>
  <c r="S15" i="15"/>
  <c r="R15" i="15"/>
  <c r="Q15" i="15"/>
  <c r="D15" i="15"/>
  <c r="BH14" i="15"/>
  <c r="BG14" i="15"/>
  <c r="BF14" i="15"/>
  <c r="BE14" i="15"/>
  <c r="BC14" i="15" s="1"/>
  <c r="BA14" i="15"/>
  <c r="AZ14" i="15"/>
  <c r="AY14" i="15"/>
  <c r="AX14" i="15"/>
  <c r="AT14" i="15"/>
  <c r="AS14" i="15"/>
  <c r="AR14" i="15"/>
  <c r="AQ14" i="15"/>
  <c r="AP14" i="15"/>
  <c r="AO14" i="15"/>
  <c r="AN14" i="15"/>
  <c r="AM14" i="15"/>
  <c r="AG14" i="15"/>
  <c r="AF14" i="15"/>
  <c r="AE14" i="15"/>
  <c r="AD14" i="15"/>
  <c r="AC14" i="15"/>
  <c r="AB14" i="15"/>
  <c r="AA14" i="15"/>
  <c r="Z14" i="15"/>
  <c r="X14" i="15"/>
  <c r="W14" i="15"/>
  <c r="V14" i="15"/>
  <c r="U14" i="15"/>
  <c r="T14" i="15"/>
  <c r="S14" i="15"/>
  <c r="R14" i="15"/>
  <c r="Q14" i="15"/>
  <c r="D14" i="15"/>
  <c r="BH13" i="15"/>
  <c r="BG13" i="15"/>
  <c r="BF13" i="15"/>
  <c r="BE13" i="15"/>
  <c r="BA13" i="15"/>
  <c r="AZ13" i="15"/>
  <c r="AY13" i="15"/>
  <c r="AX13" i="15"/>
  <c r="AT13" i="15"/>
  <c r="AS13" i="15"/>
  <c r="AR13" i="15"/>
  <c r="AQ13" i="15"/>
  <c r="AP13" i="15"/>
  <c r="AO13" i="15"/>
  <c r="AN13" i="15"/>
  <c r="AM13" i="15"/>
  <c r="AG13" i="15"/>
  <c r="AF13" i="15"/>
  <c r="AE13" i="15"/>
  <c r="AD13" i="15"/>
  <c r="AC13" i="15"/>
  <c r="AB13" i="15"/>
  <c r="AA13" i="15"/>
  <c r="Z13" i="15"/>
  <c r="X13" i="15"/>
  <c r="W13" i="15"/>
  <c r="V13" i="15"/>
  <c r="U13" i="15"/>
  <c r="T13" i="15"/>
  <c r="S13" i="15"/>
  <c r="R13" i="15"/>
  <c r="Q13" i="15"/>
  <c r="D13" i="15"/>
  <c r="BH12" i="15"/>
  <c r="BG12" i="15"/>
  <c r="BF12" i="15"/>
  <c r="BE12" i="15"/>
  <c r="BA12" i="15"/>
  <c r="AZ12" i="15"/>
  <c r="AY12" i="15"/>
  <c r="AX12" i="15"/>
  <c r="AT12" i="15"/>
  <c r="AS12" i="15"/>
  <c r="AR12" i="15"/>
  <c r="AQ12" i="15"/>
  <c r="AP12" i="15"/>
  <c r="AO12" i="15"/>
  <c r="AN12" i="15"/>
  <c r="AM12" i="15"/>
  <c r="AG12" i="15"/>
  <c r="AF12" i="15"/>
  <c r="AE12" i="15"/>
  <c r="AD12" i="15"/>
  <c r="AC12" i="15"/>
  <c r="AB12" i="15"/>
  <c r="AA12" i="15"/>
  <c r="Z12" i="15"/>
  <c r="X12" i="15"/>
  <c r="W12" i="15"/>
  <c r="V12" i="15"/>
  <c r="U12" i="15"/>
  <c r="T12" i="15"/>
  <c r="S12" i="15"/>
  <c r="R12" i="15"/>
  <c r="Q12" i="15"/>
  <c r="D12" i="15"/>
  <c r="BH11" i="15"/>
  <c r="BG11" i="15"/>
  <c r="BF11" i="15"/>
  <c r="BE11" i="15"/>
  <c r="BA11" i="15"/>
  <c r="AZ11" i="15"/>
  <c r="AY11" i="15"/>
  <c r="AX11" i="15"/>
  <c r="AT11" i="15"/>
  <c r="AS11" i="15"/>
  <c r="AR11" i="15"/>
  <c r="AQ11" i="15"/>
  <c r="AP11" i="15"/>
  <c r="AO11" i="15"/>
  <c r="AN11" i="15"/>
  <c r="AM11" i="15"/>
  <c r="AG11" i="15"/>
  <c r="AF11" i="15"/>
  <c r="AE11" i="15"/>
  <c r="AD11" i="15"/>
  <c r="AC11" i="15"/>
  <c r="AB11" i="15"/>
  <c r="AA11" i="15"/>
  <c r="Z11" i="15"/>
  <c r="X11" i="15"/>
  <c r="W11" i="15"/>
  <c r="N11" i="15" s="1"/>
  <c r="V11" i="15"/>
  <c r="U11" i="15"/>
  <c r="T11" i="15"/>
  <c r="S11" i="15"/>
  <c r="R11" i="15"/>
  <c r="Q11" i="15"/>
  <c r="D11" i="15"/>
  <c r="BH10" i="15"/>
  <c r="BG10" i="15"/>
  <c r="BF10" i="15"/>
  <c r="BE10" i="15"/>
  <c r="BA10" i="15"/>
  <c r="AZ10" i="15"/>
  <c r="AY10" i="15"/>
  <c r="AX10" i="15"/>
  <c r="AT10" i="15"/>
  <c r="AS10" i="15"/>
  <c r="AR10" i="15"/>
  <c r="AQ10" i="15"/>
  <c r="AP10" i="15"/>
  <c r="AO10" i="15"/>
  <c r="AN10" i="15"/>
  <c r="AM10" i="15"/>
  <c r="AG10" i="15"/>
  <c r="AF10" i="15"/>
  <c r="AE10" i="15"/>
  <c r="AD10" i="15"/>
  <c r="AC10" i="15"/>
  <c r="AB10" i="15"/>
  <c r="AA10" i="15"/>
  <c r="Z10" i="15"/>
  <c r="X10" i="15"/>
  <c r="W10" i="15"/>
  <c r="V10" i="15"/>
  <c r="U10" i="15"/>
  <c r="T10" i="15"/>
  <c r="S10" i="15"/>
  <c r="R10" i="15"/>
  <c r="Q10" i="15"/>
  <c r="D10" i="15"/>
  <c r="BH9" i="15"/>
  <c r="BG9" i="15"/>
  <c r="BF9" i="15"/>
  <c r="BE9" i="15"/>
  <c r="BA9" i="15"/>
  <c r="AZ9" i="15"/>
  <c r="AY9" i="15"/>
  <c r="AX9" i="15"/>
  <c r="AT9" i="15"/>
  <c r="AS9" i="15"/>
  <c r="AR9" i="15"/>
  <c r="AQ9" i="15"/>
  <c r="AP9" i="15"/>
  <c r="AO9" i="15"/>
  <c r="AN9" i="15"/>
  <c r="AM9" i="15"/>
  <c r="AG9" i="15"/>
  <c r="AF9" i="15"/>
  <c r="AE9" i="15"/>
  <c r="AD9" i="15"/>
  <c r="AC9" i="15"/>
  <c r="AB9" i="15"/>
  <c r="AA9" i="15"/>
  <c r="Z9" i="15"/>
  <c r="X9" i="15"/>
  <c r="W9" i="15"/>
  <c r="V9" i="15"/>
  <c r="U9" i="15"/>
  <c r="T9" i="15"/>
  <c r="S9" i="15"/>
  <c r="R9" i="15"/>
  <c r="Q9" i="15"/>
  <c r="D9" i="15"/>
  <c r="BH8" i="15"/>
  <c r="BG8" i="15"/>
  <c r="BC8" i="15" s="1"/>
  <c r="BF8" i="15"/>
  <c r="BE8" i="15"/>
  <c r="BA8" i="15"/>
  <c r="AZ8" i="15"/>
  <c r="AY8" i="15"/>
  <c r="AX8" i="15"/>
  <c r="AT8" i="15"/>
  <c r="AS8" i="15"/>
  <c r="AR8" i="15"/>
  <c r="AQ8" i="15"/>
  <c r="AP8" i="15"/>
  <c r="AO8" i="15"/>
  <c r="AN8" i="15"/>
  <c r="AM8" i="15"/>
  <c r="AG8" i="15"/>
  <c r="AF8" i="15"/>
  <c r="AE8" i="15"/>
  <c r="AD8" i="15"/>
  <c r="AC8" i="15"/>
  <c r="AB8" i="15"/>
  <c r="AA8" i="15"/>
  <c r="Z8" i="15"/>
  <c r="X8" i="15"/>
  <c r="W8" i="15"/>
  <c r="V8" i="15"/>
  <c r="U8" i="15"/>
  <c r="T8" i="15"/>
  <c r="S8" i="15"/>
  <c r="R8" i="15"/>
  <c r="Q8" i="15"/>
  <c r="D8" i="15"/>
  <c r="BH26" i="14"/>
  <c r="BG26" i="14"/>
  <c r="BF26" i="14"/>
  <c r="BE26" i="14"/>
  <c r="BA26" i="14"/>
  <c r="AZ26" i="14"/>
  <c r="AY26" i="14"/>
  <c r="AX26" i="14"/>
  <c r="AT26" i="14"/>
  <c r="AS26" i="14"/>
  <c r="AR26" i="14"/>
  <c r="AQ26" i="14"/>
  <c r="AP26" i="14"/>
  <c r="AO26" i="14"/>
  <c r="AN26" i="14"/>
  <c r="AM26" i="14"/>
  <c r="AG26" i="14"/>
  <c r="AF26" i="14"/>
  <c r="AE26" i="14"/>
  <c r="AD26" i="14"/>
  <c r="AC26" i="14"/>
  <c r="AB26" i="14"/>
  <c r="AA26" i="14"/>
  <c r="Z26" i="14"/>
  <c r="X26" i="14"/>
  <c r="W26" i="14"/>
  <c r="V26" i="14"/>
  <c r="U26" i="14"/>
  <c r="T26" i="14"/>
  <c r="S26" i="14"/>
  <c r="R26" i="14"/>
  <c r="Q26" i="14"/>
  <c r="D26" i="14"/>
  <c r="BH25" i="14"/>
  <c r="BG25" i="14"/>
  <c r="BF25" i="14"/>
  <c r="BE25" i="14"/>
  <c r="BA25" i="14"/>
  <c r="AZ25" i="14"/>
  <c r="AY25" i="14"/>
  <c r="AX25" i="14"/>
  <c r="AT25" i="14"/>
  <c r="AS25" i="14"/>
  <c r="AR25" i="14"/>
  <c r="AQ25" i="14"/>
  <c r="AP25" i="14"/>
  <c r="AO25" i="14"/>
  <c r="AN25" i="14"/>
  <c r="AM25" i="14"/>
  <c r="AG25" i="14"/>
  <c r="AF25" i="14"/>
  <c r="AE25" i="14"/>
  <c r="AD25" i="14"/>
  <c r="AC25" i="14"/>
  <c r="AB25" i="14"/>
  <c r="AA25" i="14"/>
  <c r="Z25" i="14"/>
  <c r="X25" i="14"/>
  <c r="W25" i="14"/>
  <c r="V25" i="14"/>
  <c r="U25" i="14"/>
  <c r="T25" i="14"/>
  <c r="S25" i="14"/>
  <c r="H25" i="14" s="1"/>
  <c r="R25" i="14"/>
  <c r="Q25" i="14"/>
  <c r="D25" i="14"/>
  <c r="BH24" i="14"/>
  <c r="BG24" i="14"/>
  <c r="BF24" i="14"/>
  <c r="BE24" i="14"/>
  <c r="BA24" i="14"/>
  <c r="AZ24" i="14"/>
  <c r="AY24" i="14"/>
  <c r="AX24" i="14"/>
  <c r="AT24" i="14"/>
  <c r="AS24" i="14"/>
  <c r="AR24" i="14"/>
  <c r="AQ24" i="14"/>
  <c r="AP24" i="14"/>
  <c r="AO24" i="14"/>
  <c r="AN24" i="14"/>
  <c r="AM24" i="14"/>
  <c r="AG24" i="14"/>
  <c r="AF24" i="14"/>
  <c r="AE24" i="14"/>
  <c r="AD24" i="14"/>
  <c r="AC24" i="14"/>
  <c r="AB24" i="14"/>
  <c r="AA24" i="14"/>
  <c r="Z24" i="14"/>
  <c r="X24" i="14"/>
  <c r="W24" i="14"/>
  <c r="V24" i="14"/>
  <c r="U24" i="14"/>
  <c r="T24" i="14"/>
  <c r="S24" i="14"/>
  <c r="R24" i="14"/>
  <c r="Q24" i="14"/>
  <c r="D24" i="14"/>
  <c r="BH23" i="14"/>
  <c r="BG23" i="14"/>
  <c r="BF23" i="14"/>
  <c r="BE23" i="14"/>
  <c r="BA23" i="14"/>
  <c r="AZ23" i="14"/>
  <c r="AY23" i="14"/>
  <c r="AX23" i="14"/>
  <c r="AT23" i="14"/>
  <c r="AS23" i="14"/>
  <c r="AR23" i="14"/>
  <c r="AQ23" i="14"/>
  <c r="AP23" i="14"/>
  <c r="AO23" i="14"/>
  <c r="AN23" i="14"/>
  <c r="AM23" i="14"/>
  <c r="AG23" i="14"/>
  <c r="AF23" i="14"/>
  <c r="AE23" i="14"/>
  <c r="AD23" i="14"/>
  <c r="AC23" i="14"/>
  <c r="AB23" i="14"/>
  <c r="AA23" i="14"/>
  <c r="Z23" i="14"/>
  <c r="X23" i="14"/>
  <c r="W23" i="14"/>
  <c r="V23" i="14"/>
  <c r="U23" i="14"/>
  <c r="T23" i="14"/>
  <c r="S23" i="14"/>
  <c r="R23" i="14"/>
  <c r="Q23" i="14"/>
  <c r="D23" i="14"/>
  <c r="BH22" i="14"/>
  <c r="BG22" i="14"/>
  <c r="BF22" i="14"/>
  <c r="BE22" i="14"/>
  <c r="BA22" i="14"/>
  <c r="AZ22" i="14"/>
  <c r="AY22" i="14"/>
  <c r="AX22" i="14"/>
  <c r="AT22" i="14"/>
  <c r="AS22" i="14"/>
  <c r="AR22" i="14"/>
  <c r="AQ22" i="14"/>
  <c r="AP22" i="14"/>
  <c r="AO22" i="14"/>
  <c r="AN22" i="14"/>
  <c r="AM22" i="14"/>
  <c r="AG22" i="14"/>
  <c r="AF22" i="14"/>
  <c r="AE22" i="14"/>
  <c r="AD22" i="14"/>
  <c r="AC22" i="14"/>
  <c r="AB22" i="14"/>
  <c r="AA22" i="14"/>
  <c r="Z22" i="14"/>
  <c r="X22" i="14"/>
  <c r="W22" i="14"/>
  <c r="V22" i="14"/>
  <c r="U22" i="14"/>
  <c r="T22" i="14"/>
  <c r="S22" i="14"/>
  <c r="R22" i="14"/>
  <c r="Q22" i="14"/>
  <c r="D22" i="14"/>
  <c r="BH21" i="14"/>
  <c r="BG21" i="14"/>
  <c r="BF21" i="14"/>
  <c r="BE21" i="14"/>
  <c r="BA21" i="14"/>
  <c r="AZ21" i="14"/>
  <c r="AY21" i="14"/>
  <c r="AX21" i="14"/>
  <c r="AT21" i="14"/>
  <c r="AS21" i="14"/>
  <c r="AR21" i="14"/>
  <c r="AQ21" i="14"/>
  <c r="AP21" i="14"/>
  <c r="AO21" i="14"/>
  <c r="AN21" i="14"/>
  <c r="AM21" i="14"/>
  <c r="AG21" i="14"/>
  <c r="AF21" i="14"/>
  <c r="AE21" i="14"/>
  <c r="AD21" i="14"/>
  <c r="AC21" i="14"/>
  <c r="AB21" i="14"/>
  <c r="AA21" i="14"/>
  <c r="Z21" i="14"/>
  <c r="X21" i="14"/>
  <c r="W21" i="14"/>
  <c r="V21" i="14"/>
  <c r="U21" i="14"/>
  <c r="T21" i="14"/>
  <c r="S21" i="14"/>
  <c r="R21" i="14"/>
  <c r="Q21" i="14"/>
  <c r="D21" i="14"/>
  <c r="BH20" i="14"/>
  <c r="BG20" i="14"/>
  <c r="BF20" i="14"/>
  <c r="BE20" i="14"/>
  <c r="BA20" i="14"/>
  <c r="AZ20" i="14"/>
  <c r="AY20" i="14"/>
  <c r="AX20" i="14"/>
  <c r="AT20" i="14"/>
  <c r="AS20" i="14"/>
  <c r="AR20" i="14"/>
  <c r="AQ20" i="14"/>
  <c r="AP20" i="14"/>
  <c r="AO20" i="14"/>
  <c r="AN20" i="14"/>
  <c r="AM20" i="14"/>
  <c r="AG20" i="14"/>
  <c r="AF20" i="14"/>
  <c r="AE20" i="14"/>
  <c r="AD20" i="14"/>
  <c r="AC20" i="14"/>
  <c r="AB20" i="14"/>
  <c r="AA20" i="14"/>
  <c r="Z20" i="14"/>
  <c r="X20" i="14"/>
  <c r="W20" i="14"/>
  <c r="V20" i="14"/>
  <c r="U20" i="14"/>
  <c r="T20" i="14"/>
  <c r="S20" i="14"/>
  <c r="R20" i="14"/>
  <c r="Q20" i="14"/>
  <c r="D20" i="14"/>
  <c r="BH19" i="14"/>
  <c r="BG19" i="14"/>
  <c r="BF19" i="14"/>
  <c r="BE19" i="14"/>
  <c r="BA19" i="14"/>
  <c r="AZ19" i="14"/>
  <c r="AY19" i="14"/>
  <c r="AX19" i="14"/>
  <c r="AT19" i="14"/>
  <c r="AS19" i="14"/>
  <c r="AR19" i="14"/>
  <c r="AQ19" i="14"/>
  <c r="AP19" i="14"/>
  <c r="AO19" i="14"/>
  <c r="AN19" i="14"/>
  <c r="AM19" i="14"/>
  <c r="AG19" i="14"/>
  <c r="AF19" i="14"/>
  <c r="AE19" i="14"/>
  <c r="AD19" i="14"/>
  <c r="AC19" i="14"/>
  <c r="AB19" i="14"/>
  <c r="AA19" i="14"/>
  <c r="Z19" i="14"/>
  <c r="X19" i="14"/>
  <c r="W19" i="14"/>
  <c r="V19" i="14"/>
  <c r="U19" i="14"/>
  <c r="T19" i="14"/>
  <c r="S19" i="14"/>
  <c r="R19" i="14"/>
  <c r="Q19" i="14"/>
  <c r="D19" i="14"/>
  <c r="BH18" i="14"/>
  <c r="BG18" i="14"/>
  <c r="BF18" i="14"/>
  <c r="BE18" i="14"/>
  <c r="BA18" i="14"/>
  <c r="AZ18" i="14"/>
  <c r="AY18" i="14"/>
  <c r="AX18" i="14"/>
  <c r="AT18" i="14"/>
  <c r="AS18" i="14"/>
  <c r="AR18" i="14"/>
  <c r="AQ18" i="14"/>
  <c r="AP18" i="14"/>
  <c r="AO18" i="14"/>
  <c r="AN18" i="14"/>
  <c r="AM18" i="14"/>
  <c r="AG18" i="14"/>
  <c r="AF18" i="14"/>
  <c r="AE18" i="14"/>
  <c r="AD18" i="14"/>
  <c r="AC18" i="14"/>
  <c r="AB18" i="14"/>
  <c r="AA18" i="14"/>
  <c r="Z18" i="14"/>
  <c r="X18" i="14"/>
  <c r="W18" i="14"/>
  <c r="V18" i="14"/>
  <c r="U18" i="14"/>
  <c r="T18" i="14"/>
  <c r="S18" i="14"/>
  <c r="R18" i="14"/>
  <c r="Q18" i="14"/>
  <c r="D18" i="14"/>
  <c r="BH17" i="14"/>
  <c r="BG17" i="14"/>
  <c r="BF17" i="14"/>
  <c r="BE17" i="14"/>
  <c r="BA17" i="14"/>
  <c r="AZ17" i="14"/>
  <c r="AY17" i="14"/>
  <c r="AX17" i="14"/>
  <c r="AT17" i="14"/>
  <c r="AS17" i="14"/>
  <c r="AR17" i="14"/>
  <c r="AQ17" i="14"/>
  <c r="AP17" i="14"/>
  <c r="AO17" i="14"/>
  <c r="AN17" i="14"/>
  <c r="AM17" i="14"/>
  <c r="AG17" i="14"/>
  <c r="AF17" i="14"/>
  <c r="AE17" i="14"/>
  <c r="AD17" i="14"/>
  <c r="AC17" i="14"/>
  <c r="AB17" i="14"/>
  <c r="AA17" i="14"/>
  <c r="Z17" i="14"/>
  <c r="X17" i="14"/>
  <c r="W17" i="14"/>
  <c r="V17" i="14"/>
  <c r="U17" i="14"/>
  <c r="T17" i="14"/>
  <c r="S17" i="14"/>
  <c r="R17" i="14"/>
  <c r="Q17" i="14"/>
  <c r="D17" i="14"/>
  <c r="BH16" i="14"/>
  <c r="BG16" i="14"/>
  <c r="BF16" i="14"/>
  <c r="BE16" i="14"/>
  <c r="BA16" i="14"/>
  <c r="AZ16" i="14"/>
  <c r="AY16" i="14"/>
  <c r="AX16" i="14"/>
  <c r="AT16" i="14"/>
  <c r="AS16" i="14"/>
  <c r="AR16" i="14"/>
  <c r="AQ16" i="14"/>
  <c r="AP16" i="14"/>
  <c r="AO16" i="14"/>
  <c r="AN16" i="14"/>
  <c r="AM16" i="14"/>
  <c r="AG16" i="14"/>
  <c r="AF16" i="14"/>
  <c r="AE16" i="14"/>
  <c r="AD16" i="14"/>
  <c r="AC16" i="14"/>
  <c r="AB16" i="14"/>
  <c r="AA16" i="14"/>
  <c r="Z16" i="14"/>
  <c r="X16" i="14"/>
  <c r="W16" i="14"/>
  <c r="V16" i="14"/>
  <c r="U16" i="14"/>
  <c r="T16" i="14"/>
  <c r="S16" i="14"/>
  <c r="R16" i="14"/>
  <c r="Q16" i="14"/>
  <c r="D16" i="14"/>
  <c r="BH15" i="14"/>
  <c r="BG15" i="14"/>
  <c r="BF15" i="14"/>
  <c r="BE15" i="14"/>
  <c r="BA15" i="14"/>
  <c r="AZ15" i="14"/>
  <c r="AY15" i="14"/>
  <c r="AX15" i="14"/>
  <c r="AT15" i="14"/>
  <c r="AS15" i="14"/>
  <c r="AR15" i="14"/>
  <c r="AQ15" i="14"/>
  <c r="AP15" i="14"/>
  <c r="AO15" i="14"/>
  <c r="AN15" i="14"/>
  <c r="AM15" i="14"/>
  <c r="AG15" i="14"/>
  <c r="AF15" i="14"/>
  <c r="AE15" i="14"/>
  <c r="AD15" i="14"/>
  <c r="AC15" i="14"/>
  <c r="AB15" i="14"/>
  <c r="AA15" i="14"/>
  <c r="Z15" i="14"/>
  <c r="X15" i="14"/>
  <c r="W15" i="14"/>
  <c r="V15" i="14"/>
  <c r="U15" i="14"/>
  <c r="T15" i="14"/>
  <c r="S15" i="14"/>
  <c r="R15" i="14"/>
  <c r="Q15" i="14"/>
  <c r="D15" i="14"/>
  <c r="BH14" i="14"/>
  <c r="BG14" i="14"/>
  <c r="BF14" i="14"/>
  <c r="BE14" i="14"/>
  <c r="BA14" i="14"/>
  <c r="AZ14" i="14"/>
  <c r="AY14" i="14"/>
  <c r="AX14" i="14"/>
  <c r="AT14" i="14"/>
  <c r="AS14" i="14"/>
  <c r="AR14" i="14"/>
  <c r="AQ14" i="14"/>
  <c r="AP14" i="14"/>
  <c r="AO14" i="14"/>
  <c r="AN14" i="14"/>
  <c r="AM14" i="14"/>
  <c r="AG14" i="14"/>
  <c r="AF14" i="14"/>
  <c r="AE14" i="14"/>
  <c r="AD14" i="14"/>
  <c r="AC14" i="14"/>
  <c r="AB14" i="14"/>
  <c r="AA14" i="14"/>
  <c r="Z14" i="14"/>
  <c r="X14" i="14"/>
  <c r="W14" i="14"/>
  <c r="V14" i="14"/>
  <c r="U14" i="14"/>
  <c r="T14" i="14"/>
  <c r="S14" i="14"/>
  <c r="R14" i="14"/>
  <c r="Q14" i="14"/>
  <c r="D14" i="14"/>
  <c r="BH13" i="14"/>
  <c r="BG13" i="14"/>
  <c r="BF13" i="14"/>
  <c r="BE13" i="14"/>
  <c r="BA13" i="14"/>
  <c r="AZ13" i="14"/>
  <c r="AY13" i="14"/>
  <c r="AX13" i="14"/>
  <c r="AT13" i="14"/>
  <c r="AS13" i="14"/>
  <c r="AR13" i="14"/>
  <c r="AQ13" i="14"/>
  <c r="AP13" i="14"/>
  <c r="AO13" i="14"/>
  <c r="AN13" i="14"/>
  <c r="AM13" i="14"/>
  <c r="AG13" i="14"/>
  <c r="AF13" i="14"/>
  <c r="AE13" i="14"/>
  <c r="AD13" i="14"/>
  <c r="AC13" i="14"/>
  <c r="AB13" i="14"/>
  <c r="AA13" i="14"/>
  <c r="Z13" i="14"/>
  <c r="X13" i="14"/>
  <c r="W13" i="14"/>
  <c r="V13" i="14"/>
  <c r="U13" i="14"/>
  <c r="T13" i="14"/>
  <c r="S13" i="14"/>
  <c r="R13" i="14"/>
  <c r="Q13" i="14"/>
  <c r="D13" i="14"/>
  <c r="BH12" i="14"/>
  <c r="BG12" i="14"/>
  <c r="BF12" i="14"/>
  <c r="BE12" i="14"/>
  <c r="BA12" i="14"/>
  <c r="AZ12" i="14"/>
  <c r="AY12" i="14"/>
  <c r="AX12" i="14"/>
  <c r="AT12" i="14"/>
  <c r="AS12" i="14"/>
  <c r="AR12" i="14"/>
  <c r="AQ12" i="14"/>
  <c r="AP12" i="14"/>
  <c r="AO12" i="14"/>
  <c r="AN12" i="14"/>
  <c r="AM12" i="14"/>
  <c r="AG12" i="14"/>
  <c r="AF12" i="14"/>
  <c r="AE12" i="14"/>
  <c r="AD12" i="14"/>
  <c r="AC12" i="14"/>
  <c r="AB12" i="14"/>
  <c r="AA12" i="14"/>
  <c r="Z12" i="14"/>
  <c r="X12" i="14"/>
  <c r="W12" i="14"/>
  <c r="V12" i="14"/>
  <c r="U12" i="14"/>
  <c r="T12" i="14"/>
  <c r="S12" i="14"/>
  <c r="R12" i="14"/>
  <c r="Q12" i="14"/>
  <c r="D12" i="14"/>
  <c r="BH11" i="14"/>
  <c r="BG11" i="14"/>
  <c r="BF11" i="14"/>
  <c r="BE11" i="14"/>
  <c r="BA11" i="14"/>
  <c r="AZ11" i="14"/>
  <c r="AY11" i="14"/>
  <c r="AX11" i="14"/>
  <c r="AT11" i="14"/>
  <c r="AS11" i="14"/>
  <c r="AR11" i="14"/>
  <c r="AQ11" i="14"/>
  <c r="AP11" i="14"/>
  <c r="AO11" i="14"/>
  <c r="AN11" i="14"/>
  <c r="AM11" i="14"/>
  <c r="AG11" i="14"/>
  <c r="AF11" i="14"/>
  <c r="AE11" i="14"/>
  <c r="AD11" i="14"/>
  <c r="AC11" i="14"/>
  <c r="AB11" i="14"/>
  <c r="AA11" i="14"/>
  <c r="Z11" i="14"/>
  <c r="X11" i="14"/>
  <c r="W11" i="14"/>
  <c r="V11" i="14"/>
  <c r="U11" i="14"/>
  <c r="T11" i="14"/>
  <c r="S11" i="14"/>
  <c r="R11" i="14"/>
  <c r="Q11" i="14"/>
  <c r="D11" i="14"/>
  <c r="BH10" i="14"/>
  <c r="BG10" i="14"/>
  <c r="BF10" i="14"/>
  <c r="BE10" i="14"/>
  <c r="BA10" i="14"/>
  <c r="AZ10" i="14"/>
  <c r="AY10" i="14"/>
  <c r="AX10" i="14"/>
  <c r="AT10" i="14"/>
  <c r="AS10" i="14"/>
  <c r="AR10" i="14"/>
  <c r="AQ10" i="14"/>
  <c r="AP10" i="14"/>
  <c r="AO10" i="14"/>
  <c r="AN10" i="14"/>
  <c r="AM10" i="14"/>
  <c r="AG10" i="14"/>
  <c r="AF10" i="14"/>
  <c r="AE10" i="14"/>
  <c r="AD10" i="14"/>
  <c r="AC10" i="14"/>
  <c r="AB10" i="14"/>
  <c r="AA10" i="14"/>
  <c r="Z10" i="14"/>
  <c r="X10" i="14"/>
  <c r="W10" i="14"/>
  <c r="V10" i="14"/>
  <c r="U10" i="14"/>
  <c r="T10" i="14"/>
  <c r="S10" i="14"/>
  <c r="R10" i="14"/>
  <c r="Q10" i="14"/>
  <c r="D10" i="14"/>
  <c r="BH9" i="14"/>
  <c r="BG9" i="14"/>
  <c r="BF9" i="14"/>
  <c r="BE9" i="14"/>
  <c r="BA9" i="14"/>
  <c r="AZ9" i="14"/>
  <c r="AY9" i="14"/>
  <c r="AX9" i="14"/>
  <c r="AT9" i="14"/>
  <c r="AS9" i="14"/>
  <c r="AR9" i="14"/>
  <c r="AQ9" i="14"/>
  <c r="AP9" i="14"/>
  <c r="AO9" i="14"/>
  <c r="AN9" i="14"/>
  <c r="AM9" i="14"/>
  <c r="AG9" i="14"/>
  <c r="AF9" i="14"/>
  <c r="AE9" i="14"/>
  <c r="AD9" i="14"/>
  <c r="AC9" i="14"/>
  <c r="AB9" i="14"/>
  <c r="AA9" i="14"/>
  <c r="Z9" i="14"/>
  <c r="X9" i="14"/>
  <c r="W9" i="14"/>
  <c r="V9" i="14"/>
  <c r="U9" i="14"/>
  <c r="T9" i="14"/>
  <c r="S9" i="14"/>
  <c r="R9" i="14"/>
  <c r="Q9" i="14"/>
  <c r="D9" i="14"/>
  <c r="BH8" i="14"/>
  <c r="BG8" i="14"/>
  <c r="BF8" i="14"/>
  <c r="BE8" i="14"/>
  <c r="BA8" i="14"/>
  <c r="AZ8" i="14"/>
  <c r="AY8" i="14"/>
  <c r="AX8" i="14"/>
  <c r="AT8" i="14"/>
  <c r="AS8" i="14"/>
  <c r="AR8" i="14"/>
  <c r="AQ8" i="14"/>
  <c r="AP8" i="14"/>
  <c r="AO8" i="14"/>
  <c r="AN8" i="14"/>
  <c r="AM8" i="14"/>
  <c r="AG8" i="14"/>
  <c r="AF8" i="14"/>
  <c r="AE8" i="14"/>
  <c r="AD8" i="14"/>
  <c r="AC8" i="14"/>
  <c r="AB8" i="14"/>
  <c r="AA8" i="14"/>
  <c r="Z8" i="14"/>
  <c r="X8" i="14"/>
  <c r="W8" i="14"/>
  <c r="V8" i="14"/>
  <c r="U8" i="14"/>
  <c r="T8" i="14"/>
  <c r="S8" i="14"/>
  <c r="R8" i="14"/>
  <c r="Q8" i="14"/>
  <c r="D8" i="14"/>
  <c r="BH26" i="16"/>
  <c r="BG26" i="16"/>
  <c r="BF26" i="16"/>
  <c r="BE26" i="16"/>
  <c r="BA26" i="16"/>
  <c r="AZ26" i="16"/>
  <c r="AY26" i="16"/>
  <c r="AX26" i="16"/>
  <c r="AT26" i="16"/>
  <c r="AS26" i="16"/>
  <c r="AR26" i="16"/>
  <c r="AQ26" i="16"/>
  <c r="AP26" i="16"/>
  <c r="AO26" i="16"/>
  <c r="AN26" i="16"/>
  <c r="AM26" i="16"/>
  <c r="AG26" i="16"/>
  <c r="AF26" i="16"/>
  <c r="AE26" i="16"/>
  <c r="AD26" i="16"/>
  <c r="AC26" i="16"/>
  <c r="AB26" i="16"/>
  <c r="AA26" i="16"/>
  <c r="Z26" i="16"/>
  <c r="X26" i="16"/>
  <c r="W26" i="16"/>
  <c r="V26" i="16"/>
  <c r="U26" i="16"/>
  <c r="T26" i="16"/>
  <c r="S26" i="16"/>
  <c r="R26" i="16"/>
  <c r="Q26" i="16"/>
  <c r="D26" i="16"/>
  <c r="BH25" i="16"/>
  <c r="BG25" i="16"/>
  <c r="BF25" i="16"/>
  <c r="BE25" i="16"/>
  <c r="BA25" i="16"/>
  <c r="AZ25" i="16"/>
  <c r="AY25" i="16"/>
  <c r="AX25" i="16"/>
  <c r="AT25" i="16"/>
  <c r="AS25" i="16"/>
  <c r="AR25" i="16"/>
  <c r="AQ25" i="16"/>
  <c r="AP25" i="16"/>
  <c r="AO25" i="16"/>
  <c r="AN25" i="16"/>
  <c r="AM25" i="16"/>
  <c r="AG25" i="16"/>
  <c r="AF25" i="16"/>
  <c r="AE25" i="16"/>
  <c r="AD25" i="16"/>
  <c r="AC25" i="16"/>
  <c r="AB25" i="16"/>
  <c r="AA25" i="16"/>
  <c r="Z25" i="16"/>
  <c r="X25" i="16"/>
  <c r="W25" i="16"/>
  <c r="V25" i="16"/>
  <c r="U25" i="16"/>
  <c r="T25" i="16"/>
  <c r="S25" i="16"/>
  <c r="R25" i="16"/>
  <c r="Q25" i="16"/>
  <c r="D25" i="16"/>
  <c r="BH24" i="16"/>
  <c r="BG24" i="16"/>
  <c r="BF24" i="16"/>
  <c r="BE24" i="16"/>
  <c r="BA24" i="16"/>
  <c r="AZ24" i="16"/>
  <c r="AY24" i="16"/>
  <c r="AX24" i="16"/>
  <c r="AT24" i="16"/>
  <c r="AS24" i="16"/>
  <c r="AR24" i="16"/>
  <c r="AQ24" i="16"/>
  <c r="AP24" i="16"/>
  <c r="AO24" i="16"/>
  <c r="AN24" i="16"/>
  <c r="AM24" i="16"/>
  <c r="AG24" i="16"/>
  <c r="AF24" i="16"/>
  <c r="AE24" i="16"/>
  <c r="AD24" i="16"/>
  <c r="AC24" i="16"/>
  <c r="AB24" i="16"/>
  <c r="AA24" i="16"/>
  <c r="Z24" i="16"/>
  <c r="X24" i="16"/>
  <c r="W24" i="16"/>
  <c r="V24" i="16"/>
  <c r="U24" i="16"/>
  <c r="T24" i="16"/>
  <c r="S24" i="16"/>
  <c r="R24" i="16"/>
  <c r="Q24" i="16"/>
  <c r="D24" i="16"/>
  <c r="BH23" i="16"/>
  <c r="BG23" i="16"/>
  <c r="BF23" i="16"/>
  <c r="BE23" i="16"/>
  <c r="BA23" i="16"/>
  <c r="AZ23" i="16"/>
  <c r="AY23" i="16"/>
  <c r="AX23" i="16"/>
  <c r="AT23" i="16"/>
  <c r="AS23" i="16"/>
  <c r="AR23" i="16"/>
  <c r="AQ23" i="16"/>
  <c r="AP23" i="16"/>
  <c r="AO23" i="16"/>
  <c r="AN23" i="16"/>
  <c r="AM23" i="16"/>
  <c r="AG23" i="16"/>
  <c r="AF23" i="16"/>
  <c r="AE23" i="16"/>
  <c r="AD23" i="16"/>
  <c r="AC23" i="16"/>
  <c r="AB23" i="16"/>
  <c r="AA23" i="16"/>
  <c r="Z23" i="16"/>
  <c r="X23" i="16"/>
  <c r="W23" i="16"/>
  <c r="V23" i="16"/>
  <c r="U23" i="16"/>
  <c r="T23" i="16"/>
  <c r="S23" i="16"/>
  <c r="R23" i="16"/>
  <c r="Q23" i="16"/>
  <c r="D23" i="16"/>
  <c r="BH22" i="16"/>
  <c r="BG22" i="16"/>
  <c r="BF22" i="16"/>
  <c r="BE22" i="16"/>
  <c r="BA22" i="16"/>
  <c r="AZ22" i="16"/>
  <c r="AY22" i="16"/>
  <c r="AX22" i="16"/>
  <c r="AT22" i="16"/>
  <c r="AS22" i="16"/>
  <c r="AR22" i="16"/>
  <c r="AQ22" i="16"/>
  <c r="AP22" i="16"/>
  <c r="AO22" i="16"/>
  <c r="AN22" i="16"/>
  <c r="AM22" i="16"/>
  <c r="AG22" i="16"/>
  <c r="AF22" i="16"/>
  <c r="AE22" i="16"/>
  <c r="AD22" i="16"/>
  <c r="AC22" i="16"/>
  <c r="AB22" i="16"/>
  <c r="AA22" i="16"/>
  <c r="Z22" i="16"/>
  <c r="X22" i="16"/>
  <c r="W22" i="16"/>
  <c r="V22" i="16"/>
  <c r="U22" i="16"/>
  <c r="T22" i="16"/>
  <c r="S22" i="16"/>
  <c r="R22" i="16"/>
  <c r="Q22" i="16"/>
  <c r="D22" i="16"/>
  <c r="BH21" i="16"/>
  <c r="BG21" i="16"/>
  <c r="BF21" i="16"/>
  <c r="BE21" i="16"/>
  <c r="BA21" i="16"/>
  <c r="AZ21" i="16"/>
  <c r="AY21" i="16"/>
  <c r="AX21" i="16"/>
  <c r="AT21" i="16"/>
  <c r="AS21" i="16"/>
  <c r="AR21" i="16"/>
  <c r="AQ21" i="16"/>
  <c r="AP21" i="16"/>
  <c r="AO21" i="16"/>
  <c r="AN21" i="16"/>
  <c r="AM21" i="16"/>
  <c r="AG21" i="16"/>
  <c r="AF21" i="16"/>
  <c r="AE21" i="16"/>
  <c r="AD21" i="16"/>
  <c r="AC21" i="16"/>
  <c r="AB21" i="16"/>
  <c r="AA21" i="16"/>
  <c r="Z21" i="16"/>
  <c r="X21" i="16"/>
  <c r="W21" i="16"/>
  <c r="V21" i="16"/>
  <c r="U21" i="16"/>
  <c r="T21" i="16"/>
  <c r="S21" i="16"/>
  <c r="R21" i="16"/>
  <c r="Q21" i="16"/>
  <c r="D21" i="16"/>
  <c r="BH20" i="16"/>
  <c r="BG20" i="16"/>
  <c r="BF20" i="16"/>
  <c r="BE20" i="16"/>
  <c r="BA20" i="16"/>
  <c r="AZ20" i="16"/>
  <c r="AY20" i="16"/>
  <c r="AX20" i="16"/>
  <c r="AT20" i="16"/>
  <c r="AS20" i="16"/>
  <c r="AR20" i="16"/>
  <c r="AQ20" i="16"/>
  <c r="AP20" i="16"/>
  <c r="AO20" i="16"/>
  <c r="AN20" i="16"/>
  <c r="AM20" i="16"/>
  <c r="AG20" i="16"/>
  <c r="AF20" i="16"/>
  <c r="AE20" i="16"/>
  <c r="AD20" i="16"/>
  <c r="AC20" i="16"/>
  <c r="AB20" i="16"/>
  <c r="AA20" i="16"/>
  <c r="Z20" i="16"/>
  <c r="X20" i="16"/>
  <c r="W20" i="16"/>
  <c r="V20" i="16"/>
  <c r="U20" i="16"/>
  <c r="T20" i="16"/>
  <c r="S20" i="16"/>
  <c r="R20" i="16"/>
  <c r="Q20" i="16"/>
  <c r="D20" i="16"/>
  <c r="BH19" i="16"/>
  <c r="BG19" i="16"/>
  <c r="BF19" i="16"/>
  <c r="BE19" i="16"/>
  <c r="BA19" i="16"/>
  <c r="AZ19" i="16"/>
  <c r="AY19" i="16"/>
  <c r="AX19" i="16"/>
  <c r="AT19" i="16"/>
  <c r="AS19" i="16"/>
  <c r="AR19" i="16"/>
  <c r="AQ19" i="16"/>
  <c r="AP19" i="16"/>
  <c r="AO19" i="16"/>
  <c r="AN19" i="16"/>
  <c r="AM19" i="16"/>
  <c r="AG19" i="16"/>
  <c r="AF19" i="16"/>
  <c r="AE19" i="16"/>
  <c r="AD19" i="16"/>
  <c r="AC19" i="16"/>
  <c r="AB19" i="16"/>
  <c r="AA19" i="16"/>
  <c r="Z19" i="16"/>
  <c r="X19" i="16"/>
  <c r="W19" i="16"/>
  <c r="V19" i="16"/>
  <c r="U19" i="16"/>
  <c r="T19" i="16"/>
  <c r="S19" i="16"/>
  <c r="R19" i="16"/>
  <c r="Q19" i="16"/>
  <c r="D19" i="16"/>
  <c r="BH18" i="16"/>
  <c r="BG18" i="16"/>
  <c r="BF18" i="16"/>
  <c r="BE18" i="16"/>
  <c r="BA18" i="16"/>
  <c r="AZ18" i="16"/>
  <c r="AY18" i="16"/>
  <c r="AX18" i="16"/>
  <c r="AT18" i="16"/>
  <c r="AS18" i="16"/>
  <c r="AR18" i="16"/>
  <c r="AQ18" i="16"/>
  <c r="AP18" i="16"/>
  <c r="AO18" i="16"/>
  <c r="AN18" i="16"/>
  <c r="AM18" i="16"/>
  <c r="AG18" i="16"/>
  <c r="AF18" i="16"/>
  <c r="AE18" i="16"/>
  <c r="AD18" i="16"/>
  <c r="AC18" i="16"/>
  <c r="AB18" i="16"/>
  <c r="AA18" i="16"/>
  <c r="Z18" i="16"/>
  <c r="X18" i="16"/>
  <c r="W18" i="16"/>
  <c r="V18" i="16"/>
  <c r="U18" i="16"/>
  <c r="T18" i="16"/>
  <c r="S18" i="16"/>
  <c r="R18" i="16"/>
  <c r="Q18" i="16"/>
  <c r="D18" i="16"/>
  <c r="BH17" i="16"/>
  <c r="BG17" i="16"/>
  <c r="BF17" i="16"/>
  <c r="BE17" i="16"/>
  <c r="BA17" i="16"/>
  <c r="AZ17" i="16"/>
  <c r="AY17" i="16"/>
  <c r="AX17" i="16"/>
  <c r="AT17" i="16"/>
  <c r="AS17" i="16"/>
  <c r="AR17" i="16"/>
  <c r="AQ17" i="16"/>
  <c r="AP17" i="16"/>
  <c r="AO17" i="16"/>
  <c r="AN17" i="16"/>
  <c r="AM17" i="16"/>
  <c r="AG17" i="16"/>
  <c r="AF17" i="16"/>
  <c r="AE17" i="16"/>
  <c r="AD17" i="16"/>
  <c r="AC17" i="16"/>
  <c r="AB17" i="16"/>
  <c r="AA17" i="16"/>
  <c r="Z17" i="16"/>
  <c r="X17" i="16"/>
  <c r="W17" i="16"/>
  <c r="V17" i="16"/>
  <c r="U17" i="16"/>
  <c r="T17" i="16"/>
  <c r="S17" i="16"/>
  <c r="R17" i="16"/>
  <c r="Q17" i="16"/>
  <c r="D17" i="16"/>
  <c r="BH16" i="16"/>
  <c r="BG16" i="16"/>
  <c r="BF16" i="16"/>
  <c r="BE16" i="16"/>
  <c r="BA16" i="16"/>
  <c r="AZ16" i="16"/>
  <c r="AY16" i="16"/>
  <c r="AX16" i="16"/>
  <c r="AT16" i="16"/>
  <c r="AS16" i="16"/>
  <c r="AR16" i="16"/>
  <c r="AQ16" i="16"/>
  <c r="AP16" i="16"/>
  <c r="AO16" i="16"/>
  <c r="AN16" i="16"/>
  <c r="AM16" i="16"/>
  <c r="AG16" i="16"/>
  <c r="AF16" i="16"/>
  <c r="AE16" i="16"/>
  <c r="AD16" i="16"/>
  <c r="AC16" i="16"/>
  <c r="AB16" i="16"/>
  <c r="AA16" i="16"/>
  <c r="Z16" i="16"/>
  <c r="X16" i="16"/>
  <c r="W16" i="16"/>
  <c r="V16" i="16"/>
  <c r="U16" i="16"/>
  <c r="T16" i="16"/>
  <c r="S16" i="16"/>
  <c r="R16" i="16"/>
  <c r="Q16" i="16"/>
  <c r="D16" i="16"/>
  <c r="BH15" i="16"/>
  <c r="BG15" i="16"/>
  <c r="BF15" i="16"/>
  <c r="BE15" i="16"/>
  <c r="BA15" i="16"/>
  <c r="AZ15" i="16"/>
  <c r="AY15" i="16"/>
  <c r="AX15" i="16"/>
  <c r="AT15" i="16"/>
  <c r="AS15" i="16"/>
  <c r="AR15" i="16"/>
  <c r="AQ15" i="16"/>
  <c r="AP15" i="16"/>
  <c r="AO15" i="16"/>
  <c r="AN15" i="16"/>
  <c r="AM15" i="16"/>
  <c r="AG15" i="16"/>
  <c r="AF15" i="16"/>
  <c r="AE15" i="16"/>
  <c r="AD15" i="16"/>
  <c r="AC15" i="16"/>
  <c r="AB15" i="16"/>
  <c r="AA15" i="16"/>
  <c r="Z15" i="16"/>
  <c r="X15" i="16"/>
  <c r="W15" i="16"/>
  <c r="V15" i="16"/>
  <c r="U15" i="16"/>
  <c r="T15" i="16"/>
  <c r="S15" i="16"/>
  <c r="R15" i="16"/>
  <c r="Q15" i="16"/>
  <c r="D15" i="16"/>
  <c r="BH14" i="16"/>
  <c r="BG14" i="16"/>
  <c r="BF14" i="16"/>
  <c r="BE14" i="16"/>
  <c r="BA14" i="16"/>
  <c r="AZ14" i="16"/>
  <c r="AY14" i="16"/>
  <c r="AX14" i="16"/>
  <c r="AT14" i="16"/>
  <c r="AS14" i="16"/>
  <c r="AR14" i="16"/>
  <c r="AQ14" i="16"/>
  <c r="AP14" i="16"/>
  <c r="AO14" i="16"/>
  <c r="AN14" i="16"/>
  <c r="AM14" i="16"/>
  <c r="AG14" i="16"/>
  <c r="AF14" i="16"/>
  <c r="AE14" i="16"/>
  <c r="AD14" i="16"/>
  <c r="AC14" i="16"/>
  <c r="AB14" i="16"/>
  <c r="AA14" i="16"/>
  <c r="Z14" i="16"/>
  <c r="X14" i="16"/>
  <c r="W14" i="16"/>
  <c r="V14" i="16"/>
  <c r="U14" i="16"/>
  <c r="T14" i="16"/>
  <c r="S14" i="16"/>
  <c r="R14" i="16"/>
  <c r="Q14" i="16"/>
  <c r="D14" i="16"/>
  <c r="BH13" i="16"/>
  <c r="BG13" i="16"/>
  <c r="BF13" i="16"/>
  <c r="BE13" i="16"/>
  <c r="BA13" i="16"/>
  <c r="AZ13" i="16"/>
  <c r="AY13" i="16"/>
  <c r="AX13" i="16"/>
  <c r="AT13" i="16"/>
  <c r="AS13" i="16"/>
  <c r="AR13" i="16"/>
  <c r="AQ13" i="16"/>
  <c r="AP13" i="16"/>
  <c r="AO13" i="16"/>
  <c r="AN13" i="16"/>
  <c r="AM13" i="16"/>
  <c r="AG13" i="16"/>
  <c r="AF13" i="16"/>
  <c r="AE13" i="16"/>
  <c r="AD13" i="16"/>
  <c r="AC13" i="16"/>
  <c r="AB13" i="16"/>
  <c r="AA13" i="16"/>
  <c r="Z13" i="16"/>
  <c r="X13" i="16"/>
  <c r="W13" i="16"/>
  <c r="V13" i="16"/>
  <c r="U13" i="16"/>
  <c r="T13" i="16"/>
  <c r="S13" i="16"/>
  <c r="R13" i="16"/>
  <c r="Q13" i="16"/>
  <c r="D13" i="16"/>
  <c r="BH12" i="16"/>
  <c r="BG12" i="16"/>
  <c r="BF12" i="16"/>
  <c r="BE12" i="16"/>
  <c r="BA12" i="16"/>
  <c r="AZ12" i="16"/>
  <c r="AY12" i="16"/>
  <c r="AX12" i="16"/>
  <c r="AT12" i="16"/>
  <c r="AS12" i="16"/>
  <c r="AR12" i="16"/>
  <c r="AQ12" i="16"/>
  <c r="AP12" i="16"/>
  <c r="AO12" i="16"/>
  <c r="AN12" i="16"/>
  <c r="AM12" i="16"/>
  <c r="AG12" i="16"/>
  <c r="AF12" i="16"/>
  <c r="AE12" i="16"/>
  <c r="AD12" i="16"/>
  <c r="AC12" i="16"/>
  <c r="AB12" i="16"/>
  <c r="AA12" i="16"/>
  <c r="Z12" i="16"/>
  <c r="X12" i="16"/>
  <c r="W12" i="16"/>
  <c r="V12" i="16"/>
  <c r="U12" i="16"/>
  <c r="T12" i="16"/>
  <c r="S12" i="16"/>
  <c r="R12" i="16"/>
  <c r="Q12" i="16"/>
  <c r="D12" i="16"/>
  <c r="BH11" i="16"/>
  <c r="BG11" i="16"/>
  <c r="BF11" i="16"/>
  <c r="BE11" i="16"/>
  <c r="BA11" i="16"/>
  <c r="AZ11" i="16"/>
  <c r="AY11" i="16"/>
  <c r="AX11" i="16"/>
  <c r="AT11" i="16"/>
  <c r="AS11" i="16"/>
  <c r="AR11" i="16"/>
  <c r="AQ11" i="16"/>
  <c r="AP11" i="16"/>
  <c r="AO11" i="16"/>
  <c r="AN11" i="16"/>
  <c r="AM11" i="16"/>
  <c r="AG11" i="16"/>
  <c r="AF11" i="16"/>
  <c r="AE11" i="16"/>
  <c r="AD11" i="16"/>
  <c r="AC11" i="16"/>
  <c r="AB11" i="16"/>
  <c r="AA11" i="16"/>
  <c r="Z11" i="16"/>
  <c r="X11" i="16"/>
  <c r="W11" i="16"/>
  <c r="V11" i="16"/>
  <c r="U11" i="16"/>
  <c r="T11" i="16"/>
  <c r="S11" i="16"/>
  <c r="R11" i="16"/>
  <c r="Q11" i="16"/>
  <c r="D11" i="16"/>
  <c r="BH10" i="16"/>
  <c r="BG10" i="16"/>
  <c r="BF10" i="16"/>
  <c r="BE10" i="16"/>
  <c r="BA10" i="16"/>
  <c r="AZ10" i="16"/>
  <c r="AY10" i="16"/>
  <c r="AX10" i="16"/>
  <c r="AT10" i="16"/>
  <c r="AS10" i="16"/>
  <c r="AR10" i="16"/>
  <c r="AQ10" i="16"/>
  <c r="AP10" i="16"/>
  <c r="AO10" i="16"/>
  <c r="AN10" i="16"/>
  <c r="AM10" i="16"/>
  <c r="AG10" i="16"/>
  <c r="AF10" i="16"/>
  <c r="AE10" i="16"/>
  <c r="AD10" i="16"/>
  <c r="AC10" i="16"/>
  <c r="AB10" i="16"/>
  <c r="AA10" i="16"/>
  <c r="Z10" i="16"/>
  <c r="X10" i="16"/>
  <c r="W10" i="16"/>
  <c r="V10" i="16"/>
  <c r="U10" i="16"/>
  <c r="T10" i="16"/>
  <c r="S10" i="16"/>
  <c r="R10" i="16"/>
  <c r="Q10" i="16"/>
  <c r="D10" i="16"/>
  <c r="BH9" i="16"/>
  <c r="BG9" i="16"/>
  <c r="BF9" i="16"/>
  <c r="BE9" i="16"/>
  <c r="BA9" i="16"/>
  <c r="AZ9" i="16"/>
  <c r="AY9" i="16"/>
  <c r="AX9" i="16"/>
  <c r="AT9" i="16"/>
  <c r="AS9" i="16"/>
  <c r="AR9" i="16"/>
  <c r="AQ9" i="16"/>
  <c r="AP9" i="16"/>
  <c r="AO9" i="16"/>
  <c r="AN9" i="16"/>
  <c r="AM9" i="16"/>
  <c r="AG9" i="16"/>
  <c r="AF9" i="16"/>
  <c r="AE9" i="16"/>
  <c r="AD9" i="16"/>
  <c r="AC9" i="16"/>
  <c r="AB9" i="16"/>
  <c r="AA9" i="16"/>
  <c r="Z9" i="16"/>
  <c r="X9" i="16"/>
  <c r="W9" i="16"/>
  <c r="V9" i="16"/>
  <c r="U9" i="16"/>
  <c r="T9" i="16"/>
  <c r="S9" i="16"/>
  <c r="R9" i="16"/>
  <c r="Q9" i="16"/>
  <c r="D9" i="16"/>
  <c r="BH8" i="16"/>
  <c r="BG8" i="16"/>
  <c r="BF8" i="16"/>
  <c r="BE8" i="16"/>
  <c r="BA8" i="16"/>
  <c r="AZ8" i="16"/>
  <c r="AY8" i="16"/>
  <c r="AX8" i="16"/>
  <c r="AT8" i="16"/>
  <c r="AS8" i="16"/>
  <c r="AR8" i="16"/>
  <c r="AQ8" i="16"/>
  <c r="AP8" i="16"/>
  <c r="AO8" i="16"/>
  <c r="AN8" i="16"/>
  <c r="AM8" i="16"/>
  <c r="AG8" i="16"/>
  <c r="AF8" i="16"/>
  <c r="AE8" i="16"/>
  <c r="AD8" i="16"/>
  <c r="AC8" i="16"/>
  <c r="AB8" i="16"/>
  <c r="AA8" i="16"/>
  <c r="Z8" i="16"/>
  <c r="X8" i="16"/>
  <c r="W8" i="16"/>
  <c r="V8" i="16"/>
  <c r="U8" i="16"/>
  <c r="T8" i="16"/>
  <c r="S8" i="16"/>
  <c r="R8" i="16"/>
  <c r="Q8" i="16"/>
  <c r="D8" i="16"/>
  <c r="AG9" i="75"/>
  <c r="BQ22" i="13"/>
  <c r="BP22" i="13"/>
  <c r="BH22" i="13"/>
  <c r="BG22" i="13"/>
  <c r="BF22" i="13"/>
  <c r="BE22" i="13"/>
  <c r="BA22" i="13"/>
  <c r="AZ22" i="13"/>
  <c r="AY22" i="13"/>
  <c r="AX22" i="13"/>
  <c r="AT22" i="13"/>
  <c r="AS22" i="13"/>
  <c r="AR22" i="13"/>
  <c r="AQ22" i="13"/>
  <c r="AP22" i="13"/>
  <c r="AO22" i="13"/>
  <c r="AN22" i="13"/>
  <c r="AM22" i="13"/>
  <c r="AG22" i="13"/>
  <c r="AF22" i="13"/>
  <c r="AE22" i="13"/>
  <c r="AD22" i="13"/>
  <c r="AC22" i="13"/>
  <c r="AB22" i="13"/>
  <c r="AA22" i="13"/>
  <c r="Z22" i="13"/>
  <c r="X22" i="13"/>
  <c r="W22" i="13"/>
  <c r="V22" i="13"/>
  <c r="U22" i="13"/>
  <c r="T22" i="13"/>
  <c r="S22" i="13"/>
  <c r="R22" i="13"/>
  <c r="Q22" i="13"/>
  <c r="B22" i="13"/>
  <c r="AH19" i="78"/>
  <c r="AG19" i="78"/>
  <c r="AD19" i="78"/>
  <c r="AC19" i="78"/>
  <c r="AB19" i="78"/>
  <c r="Z19" i="78"/>
  <c r="Y19" i="78"/>
  <c r="V19" i="78"/>
  <c r="U19" i="78"/>
  <c r="T19" i="78"/>
  <c r="Q19" i="78"/>
  <c r="P19" i="78"/>
  <c r="M19" i="78"/>
  <c r="L19" i="78"/>
  <c r="K19" i="78"/>
  <c r="I19" i="78"/>
  <c r="H19" i="78"/>
  <c r="E19" i="78"/>
  <c r="D19" i="78"/>
  <c r="C19" i="78"/>
  <c r="BQ16" i="13"/>
  <c r="BP16" i="13"/>
  <c r="BH16" i="13"/>
  <c r="BG16" i="13"/>
  <c r="BF16" i="13"/>
  <c r="BE16" i="13"/>
  <c r="BA16" i="13"/>
  <c r="AZ16" i="13"/>
  <c r="AY16" i="13"/>
  <c r="AX16" i="13"/>
  <c r="AT16" i="13"/>
  <c r="AS16" i="13"/>
  <c r="AR16" i="13"/>
  <c r="AQ16" i="13"/>
  <c r="AP16" i="13"/>
  <c r="AO16" i="13"/>
  <c r="AN16" i="13"/>
  <c r="AM16" i="13"/>
  <c r="AG16" i="13"/>
  <c r="AF16" i="13"/>
  <c r="AE16" i="13"/>
  <c r="AD16" i="13"/>
  <c r="AC16" i="13"/>
  <c r="AB16" i="13"/>
  <c r="AA16" i="13"/>
  <c r="Z16" i="13"/>
  <c r="X16" i="13"/>
  <c r="W16" i="13"/>
  <c r="V16" i="13"/>
  <c r="U16" i="13"/>
  <c r="T16" i="13"/>
  <c r="S16" i="13"/>
  <c r="R16" i="13"/>
  <c r="Q16" i="13"/>
  <c r="B16" i="13"/>
  <c r="AH13" i="78"/>
  <c r="AG13" i="78"/>
  <c r="AD13" i="78"/>
  <c r="AC13" i="78"/>
  <c r="AB13" i="78"/>
  <c r="Z13" i="78"/>
  <c r="Y13" i="78"/>
  <c r="V13" i="78"/>
  <c r="U13" i="78"/>
  <c r="T13" i="78"/>
  <c r="Q13" i="78"/>
  <c r="P13" i="78"/>
  <c r="M13" i="78"/>
  <c r="L13" i="78"/>
  <c r="K13" i="78"/>
  <c r="I13" i="78"/>
  <c r="H13" i="78"/>
  <c r="E13" i="78"/>
  <c r="D13" i="78"/>
  <c r="C13" i="78"/>
  <c r="AE12" i="78"/>
  <c r="AF12" i="78" s="1"/>
  <c r="C5" i="78"/>
  <c r="D5" i="78"/>
  <c r="E5" i="78"/>
  <c r="H5" i="78"/>
  <c r="I5" i="78"/>
  <c r="K5" i="78"/>
  <c r="L5" i="78"/>
  <c r="M5" i="78"/>
  <c r="P5" i="78"/>
  <c r="Q5" i="78"/>
  <c r="T5" i="78"/>
  <c r="U5" i="78"/>
  <c r="V5" i="78"/>
  <c r="Y5" i="78"/>
  <c r="Z5" i="78"/>
  <c r="AB5" i="78"/>
  <c r="AC5" i="78"/>
  <c r="AD5" i="78"/>
  <c r="AG5" i="78"/>
  <c r="AH5" i="78"/>
  <c r="C6" i="78"/>
  <c r="D6" i="78"/>
  <c r="E6" i="78"/>
  <c r="H6" i="78"/>
  <c r="I6" i="78"/>
  <c r="K6" i="78"/>
  <c r="L6" i="78"/>
  <c r="M6" i="78"/>
  <c r="P6" i="78"/>
  <c r="Q6" i="78"/>
  <c r="T6" i="78"/>
  <c r="U6" i="78"/>
  <c r="V6" i="78"/>
  <c r="Y6" i="78"/>
  <c r="Z6" i="78"/>
  <c r="AB6" i="78"/>
  <c r="AC6" i="78"/>
  <c r="AD6" i="78"/>
  <c r="AG6" i="78"/>
  <c r="AH6" i="78"/>
  <c r="C7" i="78"/>
  <c r="D7" i="78"/>
  <c r="E7" i="78"/>
  <c r="H7" i="78"/>
  <c r="I7" i="78"/>
  <c r="K7" i="78"/>
  <c r="L7" i="78"/>
  <c r="M7" i="78"/>
  <c r="P7" i="78"/>
  <c r="Q7" i="78"/>
  <c r="T7" i="78"/>
  <c r="U7" i="78"/>
  <c r="V7" i="78"/>
  <c r="Y7" i="78"/>
  <c r="Z7" i="78"/>
  <c r="AB7" i="78"/>
  <c r="AC7" i="78"/>
  <c r="AD7" i="78"/>
  <c r="AG7" i="78"/>
  <c r="AH7" i="78"/>
  <c r="C9" i="78"/>
  <c r="D9" i="78"/>
  <c r="E9" i="78"/>
  <c r="H9" i="78"/>
  <c r="I9" i="78"/>
  <c r="K9" i="78"/>
  <c r="L9" i="78"/>
  <c r="M9" i="78"/>
  <c r="P9" i="78"/>
  <c r="Q9" i="78"/>
  <c r="T9" i="78"/>
  <c r="U9" i="78"/>
  <c r="V9" i="78"/>
  <c r="Y9" i="78"/>
  <c r="Z9" i="78"/>
  <c r="AB9" i="78"/>
  <c r="AC9" i="78"/>
  <c r="AD9" i="78"/>
  <c r="AG9" i="78"/>
  <c r="AH9" i="78"/>
  <c r="C10" i="78"/>
  <c r="D10" i="78"/>
  <c r="E10" i="78"/>
  <c r="H10" i="78"/>
  <c r="I10" i="78"/>
  <c r="K10" i="78"/>
  <c r="L10" i="78"/>
  <c r="M10" i="78"/>
  <c r="P10" i="78"/>
  <c r="Q10" i="78"/>
  <c r="T10" i="78"/>
  <c r="U10" i="78"/>
  <c r="V10" i="78"/>
  <c r="Y10" i="78"/>
  <c r="Z10" i="78"/>
  <c r="AB10" i="78"/>
  <c r="AC10" i="78"/>
  <c r="AD10" i="78"/>
  <c r="AG10" i="78"/>
  <c r="AH10" i="78"/>
  <c r="C11" i="78"/>
  <c r="D11" i="78"/>
  <c r="E11" i="78"/>
  <c r="H11" i="78"/>
  <c r="I11" i="78"/>
  <c r="K11" i="78"/>
  <c r="L11" i="78"/>
  <c r="M11" i="78"/>
  <c r="P11" i="78"/>
  <c r="Q11" i="78"/>
  <c r="T11" i="78"/>
  <c r="U11" i="78"/>
  <c r="V11" i="78"/>
  <c r="Y11" i="78"/>
  <c r="Z11" i="78"/>
  <c r="AB11" i="78"/>
  <c r="AC11" i="78"/>
  <c r="AD11" i="78"/>
  <c r="AG11" i="78"/>
  <c r="AH11" i="78"/>
  <c r="C14" i="78"/>
  <c r="D14" i="78"/>
  <c r="E14" i="78"/>
  <c r="H14" i="78"/>
  <c r="I14" i="78"/>
  <c r="K14" i="78"/>
  <c r="L14" i="78"/>
  <c r="M14" i="78"/>
  <c r="P14" i="78"/>
  <c r="Q14" i="78"/>
  <c r="T14" i="78"/>
  <c r="U14" i="78"/>
  <c r="V14" i="78"/>
  <c r="Y14" i="78"/>
  <c r="Z14" i="78"/>
  <c r="AB14" i="78"/>
  <c r="AC14" i="78"/>
  <c r="AD14" i="78"/>
  <c r="AG14" i="78"/>
  <c r="AH14" i="78"/>
  <c r="C15" i="78"/>
  <c r="D15" i="78"/>
  <c r="E15" i="78"/>
  <c r="H15" i="78"/>
  <c r="I15" i="78"/>
  <c r="K15" i="78"/>
  <c r="L15" i="78"/>
  <c r="M15" i="78"/>
  <c r="P15" i="78"/>
  <c r="Q15" i="78"/>
  <c r="T15" i="78"/>
  <c r="U15" i="78"/>
  <c r="V15" i="78"/>
  <c r="Y15" i="78"/>
  <c r="Z15" i="78"/>
  <c r="AB15" i="78"/>
  <c r="AC15" i="78"/>
  <c r="AD15" i="78"/>
  <c r="AG15" i="78"/>
  <c r="AH15" i="78"/>
  <c r="C16" i="78"/>
  <c r="D16" i="78"/>
  <c r="E16" i="78"/>
  <c r="H16" i="78"/>
  <c r="I16" i="78"/>
  <c r="K16" i="78"/>
  <c r="L16" i="78"/>
  <c r="M16" i="78"/>
  <c r="P16" i="78"/>
  <c r="Q16" i="78"/>
  <c r="T16" i="78"/>
  <c r="U16" i="78"/>
  <c r="V16" i="78"/>
  <c r="Y16" i="78"/>
  <c r="Z16" i="78"/>
  <c r="AB16" i="78"/>
  <c r="AC16" i="78"/>
  <c r="AD16" i="78"/>
  <c r="AG16" i="78"/>
  <c r="AH16" i="78"/>
  <c r="C17" i="78"/>
  <c r="D17" i="78"/>
  <c r="E17" i="78"/>
  <c r="H17" i="78"/>
  <c r="I17" i="78"/>
  <c r="K17" i="78"/>
  <c r="L17" i="78"/>
  <c r="M17" i="78"/>
  <c r="P17" i="78"/>
  <c r="Q17" i="78"/>
  <c r="T17" i="78"/>
  <c r="U17" i="78"/>
  <c r="V17" i="78"/>
  <c r="Y17" i="78"/>
  <c r="Z17" i="78"/>
  <c r="AB17" i="78"/>
  <c r="AC17" i="78"/>
  <c r="AD17" i="78"/>
  <c r="AG17" i="78"/>
  <c r="AH17" i="78"/>
  <c r="C20" i="78"/>
  <c r="D20" i="78"/>
  <c r="E20" i="78"/>
  <c r="H20" i="78"/>
  <c r="I20" i="78"/>
  <c r="K20" i="78"/>
  <c r="L20" i="78"/>
  <c r="M20" i="78"/>
  <c r="P20" i="78"/>
  <c r="Q20" i="78"/>
  <c r="T20" i="78"/>
  <c r="W20" i="78" s="1"/>
  <c r="U20" i="78"/>
  <c r="V20" i="78"/>
  <c r="Y20" i="78"/>
  <c r="Z20" i="78"/>
  <c r="AB20" i="78"/>
  <c r="AC20" i="78"/>
  <c r="AD20" i="78"/>
  <c r="AG20" i="78"/>
  <c r="AH20" i="78"/>
  <c r="C22" i="78"/>
  <c r="D22" i="78"/>
  <c r="E22" i="78"/>
  <c r="H22" i="78"/>
  <c r="I22" i="78"/>
  <c r="K22" i="78"/>
  <c r="L22" i="78"/>
  <c r="M22" i="78"/>
  <c r="P22" i="78"/>
  <c r="Q22" i="78"/>
  <c r="T22" i="78"/>
  <c r="U22" i="78"/>
  <c r="V22" i="78"/>
  <c r="Y22" i="78"/>
  <c r="Z22" i="78"/>
  <c r="AB22" i="78"/>
  <c r="AC22" i="78"/>
  <c r="AD22" i="78"/>
  <c r="AG22" i="78"/>
  <c r="AH22" i="78"/>
  <c r="C23" i="78"/>
  <c r="D23" i="78"/>
  <c r="E23" i="78"/>
  <c r="H23" i="78"/>
  <c r="I23" i="78"/>
  <c r="K23" i="78"/>
  <c r="L23" i="78"/>
  <c r="M23" i="78"/>
  <c r="P23" i="78"/>
  <c r="Q23" i="78"/>
  <c r="T23" i="78"/>
  <c r="U23" i="78"/>
  <c r="V23" i="78"/>
  <c r="Y23" i="78"/>
  <c r="Z23" i="78"/>
  <c r="AB23" i="78"/>
  <c r="AC23" i="78"/>
  <c r="AD23" i="78"/>
  <c r="AG23" i="78"/>
  <c r="AH23" i="78"/>
  <c r="BQ24" i="10"/>
  <c r="BP24" i="10"/>
  <c r="BF24" i="10"/>
  <c r="BE24" i="10"/>
  <c r="AY24" i="10"/>
  <c r="AX24" i="10"/>
  <c r="AP24" i="10"/>
  <c r="AO24" i="10"/>
  <c r="AN24" i="10"/>
  <c r="AM24" i="10"/>
  <c r="X24" i="10"/>
  <c r="W24" i="10"/>
  <c r="V24" i="10"/>
  <c r="U24" i="10"/>
  <c r="T24" i="10"/>
  <c r="S24" i="10"/>
  <c r="R24" i="10"/>
  <c r="Q24" i="10"/>
  <c r="B24" i="10"/>
  <c r="BH24" i="10"/>
  <c r="BG24" i="10"/>
  <c r="BA24" i="10"/>
  <c r="AZ24" i="10"/>
  <c r="AT24" i="10"/>
  <c r="AS24" i="10"/>
  <c r="AR24" i="10"/>
  <c r="AQ24" i="10"/>
  <c r="AG24" i="10"/>
  <c r="AF24" i="10"/>
  <c r="AE24" i="10"/>
  <c r="AD24" i="10"/>
  <c r="AC24" i="10"/>
  <c r="AB24" i="10"/>
  <c r="AA24" i="10"/>
  <c r="Z24" i="10"/>
  <c r="BH21" i="10"/>
  <c r="BG21" i="10"/>
  <c r="BA21" i="10"/>
  <c r="AZ21" i="10"/>
  <c r="AT21" i="10"/>
  <c r="AS21" i="10"/>
  <c r="AR21" i="10"/>
  <c r="AQ21" i="10"/>
  <c r="AG21" i="10"/>
  <c r="AF21" i="10"/>
  <c r="AE21" i="10"/>
  <c r="AD21" i="10"/>
  <c r="AC21" i="10"/>
  <c r="AB21" i="10"/>
  <c r="AA21" i="10"/>
  <c r="Z21" i="10"/>
  <c r="BQ21" i="10"/>
  <c r="BP21" i="10"/>
  <c r="BF21" i="10"/>
  <c r="BE21" i="10"/>
  <c r="AY21" i="10"/>
  <c r="AX21" i="10"/>
  <c r="AP21" i="10"/>
  <c r="AO21" i="10"/>
  <c r="AN21" i="10"/>
  <c r="AM21" i="10"/>
  <c r="X21" i="10"/>
  <c r="W21" i="10"/>
  <c r="V21" i="10"/>
  <c r="U21" i="10"/>
  <c r="T21" i="10"/>
  <c r="S21" i="10"/>
  <c r="R21" i="10"/>
  <c r="Q21" i="10"/>
  <c r="B21" i="10"/>
  <c r="BH9" i="10"/>
  <c r="BG9" i="10"/>
  <c r="BA9" i="10"/>
  <c r="AZ9" i="10"/>
  <c r="AT9" i="10"/>
  <c r="AS9" i="10"/>
  <c r="AR9" i="10"/>
  <c r="AQ9" i="10"/>
  <c r="AG9" i="10"/>
  <c r="AF9" i="10"/>
  <c r="AE9" i="10"/>
  <c r="AD9" i="10"/>
  <c r="AC9" i="10"/>
  <c r="AB9" i="10"/>
  <c r="AA9" i="10"/>
  <c r="Z9" i="10"/>
  <c r="BQ9" i="10"/>
  <c r="BP9" i="10"/>
  <c r="BF9" i="10"/>
  <c r="BE9" i="10"/>
  <c r="AY9" i="10"/>
  <c r="AX9" i="10"/>
  <c r="AP9" i="10"/>
  <c r="AO9" i="10"/>
  <c r="AN9" i="10"/>
  <c r="AM9" i="10"/>
  <c r="X9" i="10"/>
  <c r="W9" i="10"/>
  <c r="V9" i="10"/>
  <c r="U9" i="10"/>
  <c r="T9" i="10"/>
  <c r="S9" i="10"/>
  <c r="R9" i="10"/>
  <c r="Q9" i="10"/>
  <c r="B9" i="10"/>
  <c r="BH24" i="12"/>
  <c r="BG24" i="12"/>
  <c r="BA24" i="12"/>
  <c r="AZ24" i="12"/>
  <c r="AT24" i="12"/>
  <c r="AS24" i="12"/>
  <c r="AR24" i="12"/>
  <c r="AQ24" i="12"/>
  <c r="AG24" i="12"/>
  <c r="AF24" i="12"/>
  <c r="AE24" i="12"/>
  <c r="AD24" i="12"/>
  <c r="AC24" i="12"/>
  <c r="AB24" i="12"/>
  <c r="AA24" i="12"/>
  <c r="Z24" i="12"/>
  <c r="AH21" i="75"/>
  <c r="AG21" i="75"/>
  <c r="AD21" i="75"/>
  <c r="AC21" i="75"/>
  <c r="AB21" i="75"/>
  <c r="Z21" i="75"/>
  <c r="Y21" i="75"/>
  <c r="V21" i="75"/>
  <c r="U21" i="75"/>
  <c r="T21" i="75"/>
  <c r="BQ24" i="12"/>
  <c r="BP24" i="12"/>
  <c r="BF24" i="12"/>
  <c r="BE24" i="12"/>
  <c r="AY24" i="12"/>
  <c r="AX24" i="12"/>
  <c r="AP24" i="12"/>
  <c r="AO24" i="12"/>
  <c r="AN24" i="12"/>
  <c r="AM24" i="12"/>
  <c r="X24" i="12"/>
  <c r="W24" i="12"/>
  <c r="V24" i="12"/>
  <c r="U24" i="12"/>
  <c r="T24" i="12"/>
  <c r="S24" i="12"/>
  <c r="R24" i="12"/>
  <c r="Q24" i="12"/>
  <c r="B24" i="12"/>
  <c r="BQ24" i="14"/>
  <c r="BP24" i="14"/>
  <c r="BQ24" i="15"/>
  <c r="BP24" i="15"/>
  <c r="BQ24" i="16"/>
  <c r="BP24" i="16"/>
  <c r="Q21" i="75"/>
  <c r="P21" i="75"/>
  <c r="M21" i="75"/>
  <c r="L21" i="75"/>
  <c r="K21" i="75"/>
  <c r="I21" i="75"/>
  <c r="H21" i="75"/>
  <c r="E21" i="75"/>
  <c r="D21" i="75"/>
  <c r="C21" i="75"/>
  <c r="BH21" i="12"/>
  <c r="BG21" i="12"/>
  <c r="BA21" i="12"/>
  <c r="AZ21" i="12"/>
  <c r="AT21" i="12"/>
  <c r="AS21" i="12"/>
  <c r="AR21" i="12"/>
  <c r="AQ21" i="12"/>
  <c r="AG21" i="12"/>
  <c r="AF21" i="12"/>
  <c r="AE21" i="12"/>
  <c r="AD21" i="12"/>
  <c r="AC21" i="12"/>
  <c r="AB21" i="12"/>
  <c r="AA21" i="12"/>
  <c r="Z21" i="12"/>
  <c r="AH18" i="75"/>
  <c r="AG18" i="75"/>
  <c r="AD18" i="75"/>
  <c r="AC18" i="75"/>
  <c r="AB18" i="75"/>
  <c r="Z18" i="75"/>
  <c r="Y18" i="75"/>
  <c r="V18" i="75"/>
  <c r="U18" i="75"/>
  <c r="T18" i="75"/>
  <c r="BQ21" i="12"/>
  <c r="BP21" i="12"/>
  <c r="BF21" i="12"/>
  <c r="BE21" i="12"/>
  <c r="AY21" i="12"/>
  <c r="AX21" i="12"/>
  <c r="AP21" i="12"/>
  <c r="AO21" i="12"/>
  <c r="AN21" i="12"/>
  <c r="AM21" i="12"/>
  <c r="X21" i="12"/>
  <c r="W21" i="12"/>
  <c r="V21" i="12"/>
  <c r="U21" i="12"/>
  <c r="T21" i="12"/>
  <c r="S21" i="12"/>
  <c r="R21" i="12"/>
  <c r="Q21" i="12"/>
  <c r="B21" i="12"/>
  <c r="BQ21" i="14"/>
  <c r="BP21" i="14"/>
  <c r="BQ21" i="15"/>
  <c r="BP21" i="15"/>
  <c r="BQ21" i="16"/>
  <c r="BP21" i="16"/>
  <c r="Q18" i="75"/>
  <c r="P18" i="75"/>
  <c r="M18" i="75"/>
  <c r="L18" i="75"/>
  <c r="K18" i="75"/>
  <c r="I18" i="75"/>
  <c r="H18" i="75"/>
  <c r="E18" i="75"/>
  <c r="D18" i="75"/>
  <c r="C18" i="75"/>
  <c r="AS21" i="74"/>
  <c r="AH21" i="74"/>
  <c r="AG21" i="74"/>
  <c r="AD21" i="74"/>
  <c r="AC21" i="74"/>
  <c r="AB21" i="74"/>
  <c r="Z21" i="74"/>
  <c r="Y21" i="74"/>
  <c r="V21" i="74"/>
  <c r="U21" i="74"/>
  <c r="T21" i="74"/>
  <c r="Q21" i="74"/>
  <c r="P21" i="74"/>
  <c r="M21" i="74"/>
  <c r="L21" i="74"/>
  <c r="K21" i="74"/>
  <c r="I21" i="74"/>
  <c r="H21" i="74"/>
  <c r="E21" i="74"/>
  <c r="D21" i="74"/>
  <c r="C21" i="74"/>
  <c r="AS18" i="74"/>
  <c r="AH18" i="74"/>
  <c r="AG18" i="74"/>
  <c r="AD18" i="74"/>
  <c r="AC18" i="74"/>
  <c r="AB18" i="74"/>
  <c r="Z18" i="74"/>
  <c r="Y18" i="74"/>
  <c r="V18" i="74"/>
  <c r="U18" i="74"/>
  <c r="T18" i="74"/>
  <c r="Q18" i="74"/>
  <c r="P18" i="74"/>
  <c r="M18" i="74"/>
  <c r="L18" i="74"/>
  <c r="K18" i="74"/>
  <c r="I18" i="74"/>
  <c r="H18" i="74"/>
  <c r="E18" i="74"/>
  <c r="D18" i="74"/>
  <c r="C18" i="74"/>
  <c r="BH11" i="10"/>
  <c r="BG11" i="10"/>
  <c r="BA11" i="10"/>
  <c r="AZ11" i="10"/>
  <c r="AT11" i="10"/>
  <c r="AS11" i="10"/>
  <c r="AR11" i="10"/>
  <c r="AQ11" i="10"/>
  <c r="AG11" i="10"/>
  <c r="AF11" i="10"/>
  <c r="AE11" i="10"/>
  <c r="AD11" i="10"/>
  <c r="AC11" i="10"/>
  <c r="AB11" i="10"/>
  <c r="AA11" i="10"/>
  <c r="Z11" i="10"/>
  <c r="BH11" i="12"/>
  <c r="BG11" i="12"/>
  <c r="BA11" i="12"/>
  <c r="AZ11" i="12"/>
  <c r="AT11" i="12"/>
  <c r="AS11" i="12"/>
  <c r="AR11" i="12"/>
  <c r="AQ11" i="12"/>
  <c r="AG11" i="12"/>
  <c r="AF11" i="12"/>
  <c r="AE11" i="12"/>
  <c r="AD11" i="12"/>
  <c r="AC11" i="12"/>
  <c r="AB11" i="12"/>
  <c r="AA11" i="12"/>
  <c r="Z11" i="12"/>
  <c r="AH8" i="74"/>
  <c r="AG8" i="74"/>
  <c r="AD8" i="74"/>
  <c r="AC8" i="74"/>
  <c r="AB8" i="74"/>
  <c r="Z8" i="74"/>
  <c r="Y8" i="74"/>
  <c r="V8" i="74"/>
  <c r="U8" i="74"/>
  <c r="T8" i="74"/>
  <c r="AH8" i="75"/>
  <c r="AG8" i="75"/>
  <c r="AD8" i="75"/>
  <c r="AC8" i="75"/>
  <c r="AB8" i="75"/>
  <c r="Z8" i="75"/>
  <c r="Y8" i="75"/>
  <c r="V8" i="75"/>
  <c r="U8" i="75"/>
  <c r="T8" i="75"/>
  <c r="BQ11" i="10"/>
  <c r="BP11" i="10"/>
  <c r="BF11" i="10"/>
  <c r="BE11" i="10"/>
  <c r="AY11" i="10"/>
  <c r="AX11" i="10"/>
  <c r="AP11" i="10"/>
  <c r="AO11" i="10"/>
  <c r="AN11" i="10"/>
  <c r="AM11" i="10"/>
  <c r="X11" i="10"/>
  <c r="W11" i="10"/>
  <c r="V11" i="10"/>
  <c r="U11" i="10"/>
  <c r="T11" i="10"/>
  <c r="S11" i="10"/>
  <c r="R11" i="10"/>
  <c r="Q11" i="10"/>
  <c r="B11" i="10"/>
  <c r="BQ11" i="12"/>
  <c r="BP11" i="12"/>
  <c r="BF11" i="12"/>
  <c r="BE11" i="12"/>
  <c r="AY11" i="12"/>
  <c r="AX11" i="12"/>
  <c r="AP11" i="12"/>
  <c r="AO11" i="12"/>
  <c r="AN11" i="12"/>
  <c r="AM11" i="12"/>
  <c r="X11" i="12"/>
  <c r="W11" i="12"/>
  <c r="V11" i="12"/>
  <c r="U11" i="12"/>
  <c r="T11" i="12"/>
  <c r="S11" i="12"/>
  <c r="R11" i="12"/>
  <c r="Q11" i="12"/>
  <c r="B11" i="12"/>
  <c r="BQ11" i="14"/>
  <c r="BP11" i="14"/>
  <c r="BQ11" i="15"/>
  <c r="BP11" i="15"/>
  <c r="BQ11" i="16"/>
  <c r="BP11" i="16"/>
  <c r="AS8" i="74"/>
  <c r="Q8" i="74"/>
  <c r="P8" i="74"/>
  <c r="M8" i="74"/>
  <c r="L8" i="74"/>
  <c r="K8" i="74"/>
  <c r="I8" i="74"/>
  <c r="H8" i="74"/>
  <c r="E8" i="74"/>
  <c r="D8" i="74"/>
  <c r="C8" i="74"/>
  <c r="Q8" i="75"/>
  <c r="P8" i="75"/>
  <c r="M8" i="75"/>
  <c r="L8" i="75"/>
  <c r="K8" i="75"/>
  <c r="I8" i="75"/>
  <c r="H8" i="75"/>
  <c r="E8" i="75"/>
  <c r="D8" i="75"/>
  <c r="C8" i="75"/>
  <c r="AS6" i="74"/>
  <c r="AH6" i="74"/>
  <c r="AG6" i="74"/>
  <c r="AD6" i="74"/>
  <c r="AC6" i="74"/>
  <c r="AB6" i="74"/>
  <c r="Z6" i="74"/>
  <c r="Y6" i="74"/>
  <c r="V6" i="74"/>
  <c r="U6" i="74"/>
  <c r="T6" i="74"/>
  <c r="Q6" i="74"/>
  <c r="P6" i="74"/>
  <c r="M6" i="74"/>
  <c r="L6" i="74"/>
  <c r="K6" i="74"/>
  <c r="I6" i="74"/>
  <c r="H6" i="74"/>
  <c r="E6" i="74"/>
  <c r="D6" i="74"/>
  <c r="C6" i="74"/>
  <c r="D24" i="10"/>
  <c r="D21" i="10"/>
  <c r="D9" i="10"/>
  <c r="AV17" i="16" l="1"/>
  <c r="AE7" i="76"/>
  <c r="AE12" i="76"/>
  <c r="X20" i="78"/>
  <c r="AL17" i="77"/>
  <c r="AT18" i="77"/>
  <c r="AV26" i="15"/>
  <c r="AK20" i="15"/>
  <c r="F9" i="76"/>
  <c r="F21" i="76"/>
  <c r="AK24" i="14"/>
  <c r="O22" i="15"/>
  <c r="L25" i="15"/>
  <c r="F22" i="80"/>
  <c r="AV19" i="14"/>
  <c r="AU12" i="76"/>
  <c r="AM10" i="80"/>
  <c r="AM16" i="80"/>
  <c r="BC21" i="15"/>
  <c r="AP6" i="77"/>
  <c r="AV7" i="77"/>
  <c r="AE20" i="76"/>
  <c r="AE13" i="80"/>
  <c r="AF13" i="80" s="1"/>
  <c r="AW26" i="16"/>
  <c r="L19" i="15"/>
  <c r="AV12" i="15"/>
  <c r="AU5" i="76"/>
  <c r="W20" i="80"/>
  <c r="AE11" i="76"/>
  <c r="BD14" i="15"/>
  <c r="G17" i="15"/>
  <c r="M14" i="15"/>
  <c r="M11" i="14"/>
  <c r="AY10" i="76"/>
  <c r="AY15" i="80"/>
  <c r="AW8" i="14"/>
  <c r="AL17" i="16"/>
  <c r="AL25" i="16"/>
  <c r="H11" i="16"/>
  <c r="BD20" i="16"/>
  <c r="BD22" i="15"/>
  <c r="AM19" i="76"/>
  <c r="AU20" i="76"/>
  <c r="AU19" i="80"/>
  <c r="AP19" i="76"/>
  <c r="AP12" i="80"/>
  <c r="AV13" i="80"/>
  <c r="AV19" i="80"/>
  <c r="AE10" i="77"/>
  <c r="AI24" i="15"/>
  <c r="M17" i="15"/>
  <c r="M13" i="14"/>
  <c r="F15" i="15"/>
  <c r="G23" i="15"/>
  <c r="O25" i="15"/>
  <c r="AK8" i="77"/>
  <c r="AY10" i="77"/>
  <c r="AK20" i="77"/>
  <c r="H15" i="15"/>
  <c r="AJ23" i="16"/>
  <c r="AJ17" i="15"/>
  <c r="O23" i="14"/>
  <c r="BC14" i="16"/>
  <c r="AW17" i="16"/>
  <c r="AW14" i="14"/>
  <c r="AM11" i="77"/>
  <c r="AU12" i="77"/>
  <c r="AP23" i="77"/>
  <c r="G25" i="14"/>
  <c r="O11" i="15"/>
  <c r="AI26" i="15"/>
  <c r="BC9" i="10"/>
  <c r="AV20" i="15"/>
  <c r="AI24" i="14"/>
  <c r="BC17" i="15"/>
  <c r="AE6" i="77"/>
  <c r="G23" i="16"/>
  <c r="O14" i="14"/>
  <c r="AE21" i="74"/>
  <c r="W23" i="78"/>
  <c r="X23" i="78" s="1"/>
  <c r="W16" i="78"/>
  <c r="X16" i="78" s="1"/>
  <c r="AE9" i="78"/>
  <c r="AF9" i="78" s="1"/>
  <c r="AW8" i="16"/>
  <c r="AY18" i="77"/>
  <c r="AV17" i="76"/>
  <c r="AV10" i="80"/>
  <c r="AP15" i="80"/>
  <c r="AZ5" i="76"/>
  <c r="AL9" i="76"/>
  <c r="BD18" i="14"/>
  <c r="BD20" i="15"/>
  <c r="AT8" i="77"/>
  <c r="AL13" i="77"/>
  <c r="AT20" i="77"/>
  <c r="AK6" i="76"/>
  <c r="AK18" i="76"/>
  <c r="AK11" i="80"/>
  <c r="AQ12" i="80"/>
  <c r="AQ18" i="80"/>
  <c r="F20" i="15"/>
  <c r="AY5" i="77"/>
  <c r="AM7" i="77"/>
  <c r="AY11" i="77"/>
  <c r="AU20" i="77"/>
  <c r="AY23" i="77"/>
  <c r="AT7" i="76"/>
  <c r="AL17" i="80"/>
  <c r="AT18" i="80"/>
  <c r="AK9" i="14"/>
  <c r="AP7" i="77"/>
  <c r="AP19" i="77"/>
  <c r="AV20" i="77"/>
  <c r="AM6" i="76"/>
  <c r="AM12" i="76"/>
  <c r="AM17" i="80"/>
  <c r="AT17" i="77"/>
  <c r="O16" i="16"/>
  <c r="O24" i="16"/>
  <c r="AL9" i="14"/>
  <c r="O23" i="15"/>
  <c r="AU16" i="77"/>
  <c r="AK18" i="77"/>
  <c r="AQ19" i="77"/>
  <c r="AP6" i="76"/>
  <c r="AV7" i="76"/>
  <c r="AP12" i="76"/>
  <c r="AV18" i="80"/>
  <c r="AK14" i="80"/>
  <c r="AL18" i="77"/>
  <c r="AT19" i="77"/>
  <c r="AK23" i="76"/>
  <c r="AK15" i="16"/>
  <c r="AI17" i="15"/>
  <c r="AM12" i="77"/>
  <c r="AM18" i="77"/>
  <c r="AL16" i="80"/>
  <c r="AT17" i="80"/>
  <c r="AZ6" i="74"/>
  <c r="O8" i="14"/>
  <c r="L26" i="14"/>
  <c r="O12" i="15"/>
  <c r="I15" i="15"/>
  <c r="H23" i="15"/>
  <c r="G24" i="15"/>
  <c r="AL8" i="77"/>
  <c r="AZ16" i="77"/>
  <c r="AJ26" i="16"/>
  <c r="AJ25" i="15"/>
  <c r="AK23" i="77"/>
  <c r="AV18" i="76"/>
  <c r="AP10" i="80"/>
  <c r="AK10" i="16"/>
  <c r="AJ12" i="15"/>
  <c r="F19" i="15"/>
  <c r="AV19" i="15"/>
  <c r="AW20" i="16"/>
  <c r="AQ15" i="80"/>
  <c r="BD25" i="16"/>
  <c r="BD14" i="14"/>
  <c r="BC11" i="15"/>
  <c r="AV14" i="15"/>
  <c r="AP17" i="77"/>
  <c r="AV18" i="77"/>
  <c r="AE20" i="77"/>
  <c r="AK10" i="14"/>
  <c r="AW15" i="14"/>
  <c r="AI15" i="15"/>
  <c r="AW25" i="15"/>
  <c r="AW15" i="16"/>
  <c r="AL10" i="14"/>
  <c r="AJ24" i="14"/>
  <c r="I23" i="16"/>
  <c r="AW18" i="14"/>
  <c r="BC23" i="14"/>
  <c r="BD17" i="15"/>
  <c r="BC25" i="15"/>
  <c r="AY18" i="76"/>
  <c r="AY5" i="80"/>
  <c r="AY17" i="80"/>
  <c r="H9" i="15"/>
  <c r="AL8" i="16"/>
  <c r="BD10" i="16"/>
  <c r="BD23" i="14"/>
  <c r="F20" i="77"/>
  <c r="O18" i="14"/>
  <c r="BC21" i="14"/>
  <c r="W22" i="77"/>
  <c r="AV14" i="16"/>
  <c r="BC8" i="14"/>
  <c r="AW19" i="14"/>
  <c r="BD23" i="15"/>
  <c r="AV25" i="16"/>
  <c r="BD16" i="14"/>
  <c r="AE16" i="77"/>
  <c r="AE22" i="77"/>
  <c r="G16" i="15"/>
  <c r="N8" i="16"/>
  <c r="F22" i="16"/>
  <c r="M21" i="14"/>
  <c r="O26" i="14"/>
  <c r="G18" i="15"/>
  <c r="I23" i="15"/>
  <c r="I16" i="14"/>
  <c r="L10" i="15"/>
  <c r="H18" i="15"/>
  <c r="AJ26" i="14"/>
  <c r="F8" i="15"/>
  <c r="AV15" i="16"/>
  <c r="AJ16" i="16"/>
  <c r="AV23" i="16"/>
  <c r="G20" i="14"/>
  <c r="M24" i="14"/>
  <c r="AJ20" i="15"/>
  <c r="AU6" i="77"/>
  <c r="W13" i="77"/>
  <c r="X13" i="77" s="1"/>
  <c r="W19" i="77"/>
  <c r="X19" i="77" s="1"/>
  <c r="AK10" i="76"/>
  <c r="O11" i="16"/>
  <c r="AW23" i="16"/>
  <c r="I11" i="14"/>
  <c r="F22" i="14"/>
  <c r="H8" i="15"/>
  <c r="AV9" i="15"/>
  <c r="AW10" i="16"/>
  <c r="BD25" i="14"/>
  <c r="AW9" i="15"/>
  <c r="M13" i="15"/>
  <c r="AE14" i="77"/>
  <c r="F16" i="77"/>
  <c r="W11" i="80"/>
  <c r="AM21" i="80"/>
  <c r="H15" i="14"/>
  <c r="F17" i="14"/>
  <c r="N19" i="14"/>
  <c r="BD20" i="14"/>
  <c r="M8" i="15"/>
  <c r="F16" i="78"/>
  <c r="G16" i="78" s="1"/>
  <c r="L10" i="16"/>
  <c r="BC18" i="16"/>
  <c r="G21" i="16"/>
  <c r="G9" i="14"/>
  <c r="O11" i="14"/>
  <c r="AE7" i="77"/>
  <c r="M10" i="16"/>
  <c r="H9" i="14"/>
  <c r="O20" i="14"/>
  <c r="M15" i="14"/>
  <c r="AI9" i="16"/>
  <c r="AI17" i="16"/>
  <c r="I10" i="14"/>
  <c r="AJ8" i="15"/>
  <c r="X17" i="77"/>
  <c r="AL12" i="78"/>
  <c r="AJ9" i="16"/>
  <c r="AW13" i="14"/>
  <c r="BC18" i="14"/>
  <c r="AI22" i="14"/>
  <c r="AK8" i="15"/>
  <c r="AJ21" i="15"/>
  <c r="AV19" i="16"/>
  <c r="AW24" i="16"/>
  <c r="BD10" i="14"/>
  <c r="AL8" i="15"/>
  <c r="BD25" i="15"/>
  <c r="W22" i="76"/>
  <c r="X22" i="76" s="1"/>
  <c r="AE18" i="74"/>
  <c r="L8" i="16"/>
  <c r="BC8" i="16"/>
  <c r="I13" i="14"/>
  <c r="N18" i="14"/>
  <c r="BD26" i="14"/>
  <c r="AE10" i="80"/>
  <c r="AE16" i="80"/>
  <c r="W6" i="74"/>
  <c r="X6" i="74" s="1"/>
  <c r="N18" i="74"/>
  <c r="O18" i="74" s="1"/>
  <c r="AK7" i="77"/>
  <c r="AK13" i="77"/>
  <c r="AP7" i="76"/>
  <c r="AK24" i="16"/>
  <c r="AJ11" i="16"/>
  <c r="BC15" i="16"/>
  <c r="G18" i="16"/>
  <c r="G26" i="16"/>
  <c r="AW17" i="14"/>
  <c r="AK18" i="14"/>
  <c r="W9" i="77"/>
  <c r="X9" i="77" s="1"/>
  <c r="AE21" i="80"/>
  <c r="AF21" i="80" s="1"/>
  <c r="AV13" i="16"/>
  <c r="AJ13" i="14"/>
  <c r="AW20" i="14"/>
  <c r="BD8" i="15"/>
  <c r="AV11" i="15"/>
  <c r="AZ5" i="77"/>
  <c r="AZ17" i="77"/>
  <c r="AI11" i="16"/>
  <c r="BC10" i="16"/>
  <c r="AW13" i="16"/>
  <c r="AV21" i="16"/>
  <c r="AK17" i="15"/>
  <c r="AE15" i="76"/>
  <c r="AF15" i="76" s="1"/>
  <c r="AE20" i="80"/>
  <c r="AK16" i="80"/>
  <c r="AQ17" i="80"/>
  <c r="BD13" i="16"/>
  <c r="I15" i="16"/>
  <c r="AV18" i="14"/>
  <c r="F9" i="15"/>
  <c r="M11" i="15"/>
  <c r="BD11" i="15"/>
  <c r="BD16" i="15"/>
  <c r="AW19" i="15"/>
  <c r="F26" i="15"/>
  <c r="AK5" i="77"/>
  <c r="AQ6" i="77"/>
  <c r="AE8" i="76"/>
  <c r="L13" i="15"/>
  <c r="I24" i="15"/>
  <c r="AL14" i="16"/>
  <c r="H18" i="16"/>
  <c r="O21" i="16"/>
  <c r="M9" i="14"/>
  <c r="O15" i="14"/>
  <c r="AJ16" i="14"/>
  <c r="I9" i="15"/>
  <c r="AJ15" i="15"/>
  <c r="AL20" i="15"/>
  <c r="AQ17" i="76"/>
  <c r="L15" i="16"/>
  <c r="AL13" i="14"/>
  <c r="AK12" i="16"/>
  <c r="O15" i="16"/>
  <c r="I18" i="16"/>
  <c r="I26" i="16"/>
  <c r="AV8" i="14"/>
  <c r="I12" i="14"/>
  <c r="O22" i="14"/>
  <c r="AK10" i="15"/>
  <c r="BC13" i="16"/>
  <c r="BC11" i="16"/>
  <c r="AW14" i="16"/>
  <c r="AJ11" i="14"/>
  <c r="AK14" i="14"/>
  <c r="N17" i="14"/>
  <c r="I20" i="14"/>
  <c r="AW26" i="14"/>
  <c r="AW12" i="15"/>
  <c r="AI13" i="15"/>
  <c r="AL18" i="78"/>
  <c r="BD11" i="16"/>
  <c r="AI9" i="14"/>
  <c r="AL14" i="14"/>
  <c r="AV16" i="14"/>
  <c r="AI8" i="15"/>
  <c r="BD9" i="15"/>
  <c r="AK23" i="15"/>
  <c r="W6" i="77"/>
  <c r="X6" i="77" s="1"/>
  <c r="AE19" i="76"/>
  <c r="AF19" i="76" s="1"/>
  <c r="AE18" i="80"/>
  <c r="AF18" i="80" s="1"/>
  <c r="AY21" i="78"/>
  <c r="N18" i="16"/>
  <c r="BD19" i="16"/>
  <c r="F24" i="16"/>
  <c r="N26" i="16"/>
  <c r="BD13" i="14"/>
  <c r="AW16" i="14"/>
  <c r="BC22" i="15"/>
  <c r="AV25" i="15"/>
  <c r="N19" i="16"/>
  <c r="G25" i="15"/>
  <c r="W11" i="76"/>
  <c r="X11" i="76" s="1"/>
  <c r="AQ18" i="76"/>
  <c r="AZ22" i="78"/>
  <c r="H17" i="16"/>
  <c r="N21" i="16"/>
  <c r="G15" i="15"/>
  <c r="N17" i="15"/>
  <c r="H20" i="15"/>
  <c r="AZ6" i="80"/>
  <c r="H16" i="16"/>
  <c r="F19" i="14"/>
  <c r="AZ7" i="78"/>
  <c r="AE18" i="77"/>
  <c r="AF18" i="77" s="1"/>
  <c r="AY6" i="76"/>
  <c r="AP21" i="78"/>
  <c r="AJ13" i="16"/>
  <c r="AL12" i="14"/>
  <c r="AV10" i="15"/>
  <c r="AM23" i="77"/>
  <c r="AT21" i="76"/>
  <c r="AZ9" i="80"/>
  <c r="F15" i="16"/>
  <c r="H20" i="16"/>
  <c r="AV20" i="16"/>
  <c r="AW10" i="15"/>
  <c r="F8" i="77"/>
  <c r="G8" i="77" s="1"/>
  <c r="AQ8" i="76"/>
  <c r="AV9" i="76"/>
  <c r="AM20" i="76"/>
  <c r="AM7" i="80"/>
  <c r="AU8" i="80"/>
  <c r="G11" i="14"/>
  <c r="AL13" i="16"/>
  <c r="AK21" i="16"/>
  <c r="AV9" i="14"/>
  <c r="AK15" i="14"/>
  <c r="BC10" i="15"/>
  <c r="AL11" i="15"/>
  <c r="H12" i="15"/>
  <c r="AW13" i="15"/>
  <c r="AW18" i="15"/>
  <c r="AI21" i="15"/>
  <c r="AK26" i="15"/>
  <c r="AL7" i="76"/>
  <c r="AP14" i="76"/>
  <c r="AZ18" i="76"/>
  <c r="AP20" i="76"/>
  <c r="AP13" i="80"/>
  <c r="F11" i="16"/>
  <c r="AK17" i="76"/>
  <c r="AQ22" i="78"/>
  <c r="BD12" i="16"/>
  <c r="I14" i="16"/>
  <c r="L20" i="16"/>
  <c r="O25" i="16"/>
  <c r="AK26" i="16"/>
  <c r="AW9" i="14"/>
  <c r="AW22" i="14"/>
  <c r="I12" i="15"/>
  <c r="AU8" i="76"/>
  <c r="F13" i="76"/>
  <c r="F6" i="80"/>
  <c r="G6" i="80" s="1"/>
  <c r="F18" i="80"/>
  <c r="G18" i="80" s="1"/>
  <c r="AU22" i="80"/>
  <c r="W21" i="78"/>
  <c r="X21" i="78" s="1"/>
  <c r="W6" i="78"/>
  <c r="X6" i="78" s="1"/>
  <c r="AW12" i="16"/>
  <c r="AW21" i="15"/>
  <c r="L16" i="16"/>
  <c r="AW25" i="16"/>
  <c r="AL21" i="14"/>
  <c r="BD22" i="16"/>
  <c r="AI22" i="15"/>
  <c r="BC26" i="15"/>
  <c r="AJ21" i="16"/>
  <c r="AJ19" i="14"/>
  <c r="AV24" i="15"/>
  <c r="BD26" i="15"/>
  <c r="AE15" i="77"/>
  <c r="F5" i="76"/>
  <c r="G5" i="76" s="1"/>
  <c r="W14" i="76"/>
  <c r="X14" i="76" s="1"/>
  <c r="AK13" i="16"/>
  <c r="AJ18" i="16"/>
  <c r="N24" i="16"/>
  <c r="F11" i="15"/>
  <c r="M23" i="15"/>
  <c r="N18" i="78"/>
  <c r="O18" i="78" s="1"/>
  <c r="M9" i="16"/>
  <c r="L10" i="14"/>
  <c r="F18" i="14"/>
  <c r="I25" i="14"/>
  <c r="G11" i="15"/>
  <c r="AV17" i="15"/>
  <c r="G21" i="15"/>
  <c r="H26" i="15"/>
  <c r="AL5" i="77"/>
  <c r="AZ7" i="77"/>
  <c r="AQ18" i="77"/>
  <c r="AV19" i="77"/>
  <c r="AM5" i="76"/>
  <c r="AY13" i="76"/>
  <c r="F17" i="76"/>
  <c r="AV6" i="80"/>
  <c r="AE8" i="80"/>
  <c r="AF8" i="80" s="1"/>
  <c r="AP17" i="80"/>
  <c r="AU18" i="80"/>
  <c r="W19" i="80"/>
  <c r="X19" i="80" s="1"/>
  <c r="N9" i="16"/>
  <c r="AI26" i="16"/>
  <c r="H13" i="14"/>
  <c r="N20" i="14"/>
  <c r="H21" i="15"/>
  <c r="I26" i="15"/>
  <c r="AY15" i="77"/>
  <c r="AU14" i="80"/>
  <c r="O9" i="16"/>
  <c r="H12" i="16"/>
  <c r="L22" i="16"/>
  <c r="H18" i="14"/>
  <c r="AL24" i="14"/>
  <c r="AJ18" i="15"/>
  <c r="O19" i="15"/>
  <c r="G22" i="15"/>
  <c r="AI23" i="15"/>
  <c r="AP5" i="77"/>
  <c r="AP11" i="77"/>
  <c r="AM17" i="77"/>
  <c r="AU18" i="77"/>
  <c r="AZ19" i="77"/>
  <c r="AP11" i="76"/>
  <c r="AV12" i="76"/>
  <c r="AU18" i="76"/>
  <c r="W19" i="76"/>
  <c r="X19" i="76" s="1"/>
  <c r="F10" i="80"/>
  <c r="G10" i="80" s="1"/>
  <c r="G25" i="16"/>
  <c r="I8" i="14"/>
  <c r="N11" i="14"/>
  <c r="M26" i="15"/>
  <c r="AT14" i="76"/>
  <c r="AZ15" i="76"/>
  <c r="AP19" i="80"/>
  <c r="BD23" i="16"/>
  <c r="L8" i="14"/>
  <c r="I23" i="14"/>
  <c r="L12" i="15"/>
  <c r="L17" i="15"/>
  <c r="AT7" i="80"/>
  <c r="AZ8" i="80"/>
  <c r="I8" i="16"/>
  <c r="AK9" i="16"/>
  <c r="L13" i="16"/>
  <c r="G20" i="16"/>
  <c r="F21" i="16"/>
  <c r="F26" i="16"/>
  <c r="AJ10" i="14"/>
  <c r="L14" i="14"/>
  <c r="G16" i="14"/>
  <c r="M18" i="14"/>
  <c r="AJ22" i="14"/>
  <c r="N26" i="14"/>
  <c r="M12" i="15"/>
  <c r="N16" i="15"/>
  <c r="H19" i="15"/>
  <c r="N21" i="15"/>
  <c r="AL23" i="15"/>
  <c r="F25" i="15"/>
  <c r="AQ13" i="77"/>
  <c r="AY14" i="77"/>
  <c r="AV5" i="76"/>
  <c r="AT17" i="76"/>
  <c r="AK9" i="80"/>
  <c r="AL18" i="80"/>
  <c r="AU23" i="80"/>
  <c r="AT18" i="78"/>
  <c r="AL17" i="78"/>
  <c r="AV16" i="78"/>
  <c r="AK6" i="78"/>
  <c r="M17" i="16"/>
  <c r="AI22" i="16"/>
  <c r="H16" i="14"/>
  <c r="AJ25" i="14"/>
  <c r="O16" i="15"/>
  <c r="I19" i="15"/>
  <c r="H24" i="15"/>
  <c r="AV5" i="77"/>
  <c r="AP10" i="76"/>
  <c r="AM16" i="76"/>
  <c r="AU17" i="76"/>
  <c r="AL9" i="80"/>
  <c r="AZ17" i="80"/>
  <c r="AK21" i="80"/>
  <c r="AP22" i="80"/>
  <c r="AV23" i="80"/>
  <c r="AK17" i="78"/>
  <c r="AU16" i="78"/>
  <c r="AM15" i="78"/>
  <c r="AP7" i="78"/>
  <c r="BD8" i="16"/>
  <c r="H10" i="16"/>
  <c r="AV11" i="16"/>
  <c r="AJ14" i="16"/>
  <c r="H15" i="16"/>
  <c r="AL16" i="16"/>
  <c r="N17" i="16"/>
  <c r="BD18" i="16"/>
  <c r="I20" i="16"/>
  <c r="F23" i="16"/>
  <c r="M25" i="16"/>
  <c r="H26" i="16"/>
  <c r="H21" i="14"/>
  <c r="N23" i="14"/>
  <c r="L24" i="14"/>
  <c r="BC24" i="14"/>
  <c r="AK18" i="15"/>
  <c r="N22" i="15"/>
  <c r="AK15" i="77"/>
  <c r="AQ16" i="77"/>
  <c r="AP16" i="76"/>
  <c r="AY7" i="80"/>
  <c r="AM9" i="80"/>
  <c r="AU10" i="80"/>
  <c r="AM15" i="80"/>
  <c r="AU16" i="80"/>
  <c r="AQ22" i="80"/>
  <c r="O13" i="16"/>
  <c r="AK22" i="16"/>
  <c r="AV12" i="14"/>
  <c r="AI18" i="14"/>
  <c r="AV22" i="14"/>
  <c r="BD24" i="14"/>
  <c r="L20" i="15"/>
  <c r="AJ26" i="15"/>
  <c r="AZ11" i="77"/>
  <c r="AL15" i="77"/>
  <c r="AU13" i="76"/>
  <c r="AK15" i="76"/>
  <c r="AV23" i="76"/>
  <c r="AZ7" i="80"/>
  <c r="AP9" i="80"/>
  <c r="AE12" i="80"/>
  <c r="AF12" i="80" s="1"/>
  <c r="AT22" i="80"/>
  <c r="L21" i="16"/>
  <c r="H23" i="16"/>
  <c r="L26" i="16"/>
  <c r="N9" i="14"/>
  <c r="L11" i="14"/>
  <c r="H22" i="14"/>
  <c r="N19" i="15"/>
  <c r="AU10" i="77"/>
  <c r="W11" i="77"/>
  <c r="X11" i="77" s="1"/>
  <c r="AU10" i="76"/>
  <c r="AU6" i="80"/>
  <c r="AY10" i="80"/>
  <c r="F18" i="16"/>
  <c r="N20" i="16"/>
  <c r="L12" i="14"/>
  <c r="BC12" i="14"/>
  <c r="N20" i="15"/>
  <c r="AP9" i="76"/>
  <c r="F20" i="14"/>
  <c r="AV13" i="15"/>
  <c r="O20" i="15"/>
  <c r="N25" i="15"/>
  <c r="AL17" i="76"/>
  <c r="AM21" i="76"/>
  <c r="AM8" i="80"/>
  <c r="AK10" i="80"/>
  <c r="AI9" i="15"/>
  <c r="AV23" i="15"/>
  <c r="AP21" i="76"/>
  <c r="AV22" i="76"/>
  <c r="AV15" i="80"/>
  <c r="AI10" i="16"/>
  <c r="AJ20" i="16"/>
  <c r="BC24" i="16"/>
  <c r="AK25" i="16"/>
  <c r="AW10" i="14"/>
  <c r="BD12" i="14"/>
  <c r="AV25" i="14"/>
  <c r="AJ9" i="15"/>
  <c r="AJ24" i="15"/>
  <c r="AM8" i="77"/>
  <c r="AZ6" i="76"/>
  <c r="AL20" i="76"/>
  <c r="AZ18" i="80"/>
  <c r="AM6" i="74"/>
  <c r="BC16" i="16"/>
  <c r="AJ17" i="16"/>
  <c r="AV22" i="16"/>
  <c r="M14" i="14"/>
  <c r="L15" i="14"/>
  <c r="BC15" i="14"/>
  <c r="AJ21" i="14"/>
  <c r="AW25" i="14"/>
  <c r="N8" i="15"/>
  <c r="F10" i="15"/>
  <c r="BD18" i="15"/>
  <c r="AL19" i="15"/>
  <c r="AM11" i="78"/>
  <c r="L9" i="16"/>
  <c r="AV10" i="16"/>
  <c r="BC12" i="16"/>
  <c r="AL15" i="16"/>
  <c r="F16" i="16"/>
  <c r="AW21" i="16"/>
  <c r="F25" i="16"/>
  <c r="BC25" i="16"/>
  <c r="F10" i="14"/>
  <c r="AV13" i="14"/>
  <c r="N14" i="14"/>
  <c r="BC17" i="14"/>
  <c r="G21" i="14"/>
  <c r="AV26" i="14"/>
  <c r="O21" i="15"/>
  <c r="AE13" i="78"/>
  <c r="AF13" i="78" s="1"/>
  <c r="AV22" i="15"/>
  <c r="AV8" i="16"/>
  <c r="AL24" i="16"/>
  <c r="AI14" i="14"/>
  <c r="AI16" i="14"/>
  <c r="AL18" i="14"/>
  <c r="H19" i="14"/>
  <c r="I21" i="14"/>
  <c r="BC18" i="15"/>
  <c r="H14" i="16"/>
  <c r="L18" i="16"/>
  <c r="BC21" i="16"/>
  <c r="AI24" i="16"/>
  <c r="I25" i="16"/>
  <c r="H8" i="14"/>
  <c r="I19" i="14"/>
  <c r="L21" i="14"/>
  <c r="AL22" i="14"/>
  <c r="AV24" i="14"/>
  <c r="H13" i="15"/>
  <c r="AV16" i="15"/>
  <c r="L26" i="15"/>
  <c r="AM6" i="78"/>
  <c r="BD21" i="16"/>
  <c r="BD15" i="14"/>
  <c r="AW14" i="15"/>
  <c r="AQ21" i="77"/>
  <c r="AU7" i="76"/>
  <c r="AZ8" i="76"/>
  <c r="AK20" i="76"/>
  <c r="AZ8" i="78"/>
  <c r="AL6" i="78"/>
  <c r="AL26" i="16"/>
  <c r="AV11" i="14"/>
  <c r="AT21" i="77"/>
  <c r="W8" i="76"/>
  <c r="X8" i="76" s="1"/>
  <c r="BC20" i="15"/>
  <c r="AT9" i="80"/>
  <c r="M8" i="16"/>
  <c r="O10" i="16"/>
  <c r="BC19" i="16"/>
  <c r="N8" i="14"/>
  <c r="O10" i="14"/>
  <c r="O19" i="14"/>
  <c r="AV20" i="14"/>
  <c r="N13" i="15"/>
  <c r="L14" i="15"/>
  <c r="I18" i="15"/>
  <c r="G20" i="15"/>
  <c r="F22" i="15"/>
  <c r="AV20" i="78"/>
  <c r="AM7" i="78"/>
  <c r="AY5" i="78"/>
  <c r="AT12" i="78"/>
  <c r="O14" i="16"/>
  <c r="AI16" i="16"/>
  <c r="AL22" i="16"/>
  <c r="L23" i="16"/>
  <c r="G24" i="16"/>
  <c r="G13" i="14"/>
  <c r="AK16" i="14"/>
  <c r="L20" i="14"/>
  <c r="F24" i="14"/>
  <c r="AI25" i="14"/>
  <c r="AJ10" i="15"/>
  <c r="I11" i="15"/>
  <c r="F12" i="15"/>
  <c r="O13" i="15"/>
  <c r="AM16" i="77"/>
  <c r="AL23" i="77"/>
  <c r="AQ20" i="76"/>
  <c r="AU21" i="76"/>
  <c r="AK7" i="80"/>
  <c r="AQ8" i="80"/>
  <c r="AV9" i="80"/>
  <c r="W17" i="80"/>
  <c r="X17" i="80" s="1"/>
  <c r="AQ16" i="78"/>
  <c r="AZ9" i="78"/>
  <c r="AL7" i="78"/>
  <c r="AU12" i="78"/>
  <c r="G10" i="16"/>
  <c r="M12" i="16"/>
  <c r="BC17" i="16"/>
  <c r="AV26" i="16"/>
  <c r="AL16" i="14"/>
  <c r="M17" i="14"/>
  <c r="G9" i="15"/>
  <c r="AL17" i="15"/>
  <c r="I20" i="15"/>
  <c r="AK21" i="15"/>
  <c r="AZ8" i="77"/>
  <c r="AL12" i="77"/>
  <c r="AT13" i="77"/>
  <c r="AZ14" i="77"/>
  <c r="AM19" i="77"/>
  <c r="AZ21" i="77"/>
  <c r="AZ17" i="76"/>
  <c r="AL19" i="76"/>
  <c r="AT20" i="76"/>
  <c r="AV21" i="76"/>
  <c r="AL7" i="80"/>
  <c r="AT8" i="80"/>
  <c r="AT19" i="80"/>
  <c r="AZ20" i="80"/>
  <c r="AP16" i="78"/>
  <c r="AK7" i="78"/>
  <c r="AL11" i="16"/>
  <c r="N12" i="16"/>
  <c r="M13" i="16"/>
  <c r="AK16" i="16"/>
  <c r="F17" i="16"/>
  <c r="AL18" i="16"/>
  <c r="H19" i="16"/>
  <c r="H22" i="16"/>
  <c r="AW22" i="16"/>
  <c r="N23" i="16"/>
  <c r="M26" i="16"/>
  <c r="L9" i="14"/>
  <c r="AK12" i="14"/>
  <c r="AK21" i="14"/>
  <c r="H24" i="14"/>
  <c r="AK25" i="14"/>
  <c r="AJ13" i="15"/>
  <c r="N18" i="15"/>
  <c r="G19" i="15"/>
  <c r="I22" i="15"/>
  <c r="AY7" i="77"/>
  <c r="AU17" i="77"/>
  <c r="AV13" i="76"/>
  <c r="AY16" i="76"/>
  <c r="AE23" i="76"/>
  <c r="AF23" i="76" s="1"/>
  <c r="F14" i="80"/>
  <c r="G14" i="80" s="1"/>
  <c r="AL6" i="74"/>
  <c r="AU17" i="78"/>
  <c r="AV9" i="78"/>
  <c r="G8" i="16"/>
  <c r="O12" i="16"/>
  <c r="N15" i="16"/>
  <c r="G17" i="16"/>
  <c r="AI18" i="16"/>
  <c r="I19" i="16"/>
  <c r="O23" i="16"/>
  <c r="AJ25" i="16"/>
  <c r="AK8" i="14"/>
  <c r="BC9" i="14"/>
  <c r="G14" i="14"/>
  <c r="AV14" i="14"/>
  <c r="O17" i="14"/>
  <c r="G22" i="14"/>
  <c r="AJ23" i="14"/>
  <c r="I24" i="14"/>
  <c r="I26" i="14"/>
  <c r="AK13" i="15"/>
  <c r="H16" i="15"/>
  <c r="M20" i="15"/>
  <c r="L22" i="15"/>
  <c r="O24" i="15"/>
  <c r="AL26" i="15"/>
  <c r="AL23" i="78"/>
  <c r="AM8" i="78"/>
  <c r="H8" i="16"/>
  <c r="AV9" i="16"/>
  <c r="AW11" i="16"/>
  <c r="M21" i="16"/>
  <c r="AI23" i="16"/>
  <c r="BD24" i="16"/>
  <c r="BD26" i="16"/>
  <c r="BD9" i="14"/>
  <c r="AI21" i="14"/>
  <c r="AV8" i="15"/>
  <c r="L9" i="15"/>
  <c r="AL13" i="15"/>
  <c r="I16" i="15"/>
  <c r="AV21" i="15"/>
  <c r="M22" i="15"/>
  <c r="AY13" i="77"/>
  <c r="AK21" i="76"/>
  <c r="AQ17" i="78"/>
  <c r="AV6" i="78"/>
  <c r="AW9" i="16"/>
  <c r="F13" i="16"/>
  <c r="AI14" i="16"/>
  <c r="I17" i="16"/>
  <c r="M19" i="16"/>
  <c r="BC22" i="16"/>
  <c r="AI10" i="14"/>
  <c r="H11" i="14"/>
  <c r="AW12" i="14"/>
  <c r="I22" i="14"/>
  <c r="M9" i="15"/>
  <c r="BD12" i="15"/>
  <c r="H14" i="15"/>
  <c r="BC23" i="15"/>
  <c r="AP9" i="77"/>
  <c r="AV10" i="77"/>
  <c r="AZ13" i="77"/>
  <c r="AP15" i="77"/>
  <c r="AL10" i="76"/>
  <c r="AQ11" i="76"/>
  <c r="AK13" i="76"/>
  <c r="AQ14" i="76"/>
  <c r="AZ20" i="76"/>
  <c r="AZ23" i="76"/>
  <c r="AZ19" i="80"/>
  <c r="AP21" i="80"/>
  <c r="L17" i="16"/>
  <c r="H20" i="14"/>
  <c r="L22" i="14"/>
  <c r="N9" i="15"/>
  <c r="AQ5" i="77"/>
  <c r="AK14" i="77"/>
  <c r="AM10" i="76"/>
  <c r="AT11" i="76"/>
  <c r="AL13" i="76"/>
  <c r="AU19" i="76"/>
  <c r="AU7" i="80"/>
  <c r="AZ11" i="80"/>
  <c r="AM13" i="80"/>
  <c r="AT14" i="80"/>
  <c r="AK20" i="80"/>
  <c r="AQ21" i="80"/>
  <c r="AV22" i="80"/>
  <c r="AL12" i="16"/>
  <c r="AI21" i="16"/>
  <c r="AL17" i="14"/>
  <c r="G18" i="14"/>
  <c r="G23" i="14"/>
  <c r="AK11" i="15"/>
  <c r="AI20" i="15"/>
  <c r="AV12" i="77"/>
  <c r="AT15" i="77"/>
  <c r="AP18" i="76"/>
  <c r="AQ6" i="80"/>
  <c r="W15" i="80"/>
  <c r="X15" i="80" s="1"/>
  <c r="AL20" i="80"/>
  <c r="AY22" i="80"/>
  <c r="AV23" i="14"/>
  <c r="AY12" i="77"/>
  <c r="AM14" i="77"/>
  <c r="AU15" i="77"/>
  <c r="AT6" i="76"/>
  <c r="AV11" i="76"/>
  <c r="AK16" i="76"/>
  <c r="AM17" i="76"/>
  <c r="AM5" i="80"/>
  <c r="AL12" i="80"/>
  <c r="AQ13" i="80"/>
  <c r="AV14" i="80"/>
  <c r="AU21" i="80"/>
  <c r="AZ22" i="80"/>
  <c r="N21" i="74"/>
  <c r="O21" i="74" s="1"/>
  <c r="O8" i="16"/>
  <c r="F14" i="16"/>
  <c r="AJ19" i="16"/>
  <c r="G22" i="16"/>
  <c r="F8" i="14"/>
  <c r="I9" i="14"/>
  <c r="G10" i="14"/>
  <c r="M12" i="14"/>
  <c r="F16" i="14"/>
  <c r="G19" i="14"/>
  <c r="M20" i="14"/>
  <c r="O8" i="15"/>
  <c r="N10" i="15"/>
  <c r="G12" i="15"/>
  <c r="F13" i="15"/>
  <c r="AW15" i="15"/>
  <c r="F21" i="15"/>
  <c r="BD21" i="15"/>
  <c r="F23" i="15"/>
  <c r="AW26" i="15"/>
  <c r="AL7" i="77"/>
  <c r="AP8" i="77"/>
  <c r="AV9" i="77"/>
  <c r="AE11" i="77"/>
  <c r="AF11" i="77" s="1"/>
  <c r="AZ12" i="77"/>
  <c r="AP14" i="77"/>
  <c r="AV15" i="77"/>
  <c r="AP21" i="77"/>
  <c r="W23" i="77"/>
  <c r="AY7" i="76"/>
  <c r="AM9" i="76"/>
  <c r="AY14" i="76"/>
  <c r="AP17" i="76"/>
  <c r="AP5" i="80"/>
  <c r="AY14" i="80"/>
  <c r="AP20" i="80"/>
  <c r="AV21" i="80"/>
  <c r="AQ23" i="80"/>
  <c r="G14" i="16"/>
  <c r="H10" i="14"/>
  <c r="AI15" i="14"/>
  <c r="O10" i="15"/>
  <c r="AV15" i="15"/>
  <c r="AQ14" i="77"/>
  <c r="AU13" i="80"/>
  <c r="AK19" i="80"/>
  <c r="AQ20" i="80"/>
  <c r="AJ8" i="16"/>
  <c r="AL10" i="16"/>
  <c r="AL19" i="16"/>
  <c r="AL26" i="14"/>
  <c r="AI14" i="15"/>
  <c r="AK16" i="15"/>
  <c r="AL19" i="80"/>
  <c r="AT20" i="80"/>
  <c r="G11" i="16"/>
  <c r="L25" i="16"/>
  <c r="O26" i="16"/>
  <c r="AV10" i="14"/>
  <c r="AI13" i="14"/>
  <c r="L19" i="14"/>
  <c r="AL16" i="15"/>
  <c r="I21" i="15"/>
  <c r="AQ7" i="77"/>
  <c r="AU8" i="77"/>
  <c r="AU21" i="77"/>
  <c r="AL8" i="76"/>
  <c r="AQ9" i="76"/>
  <c r="AL15" i="76"/>
  <c r="AQ16" i="76"/>
  <c r="AL11" i="80"/>
  <c r="AT12" i="80"/>
  <c r="AL14" i="80"/>
  <c r="AT15" i="80"/>
  <c r="AY16" i="80"/>
  <c r="AV21" i="74"/>
  <c r="M16" i="16"/>
  <c r="M22" i="16"/>
  <c r="AL15" i="14"/>
  <c r="M19" i="14"/>
  <c r="BD21" i="14"/>
  <c r="H10" i="15"/>
  <c r="AK14" i="15"/>
  <c r="BD15" i="15"/>
  <c r="L21" i="15"/>
  <c r="AL6" i="77"/>
  <c r="AT7" i="77"/>
  <c r="AV8" i="77"/>
  <c r="AP13" i="77"/>
  <c r="AV21" i="77"/>
  <c r="AM8" i="76"/>
  <c r="AT9" i="76"/>
  <c r="AZ21" i="76"/>
  <c r="AP7" i="80"/>
  <c r="AY23" i="80"/>
  <c r="AV18" i="74"/>
  <c r="W21" i="74"/>
  <c r="X21" i="74" s="1"/>
  <c r="I11" i="16"/>
  <c r="AI13" i="16"/>
  <c r="N16" i="16"/>
  <c r="BD16" i="16"/>
  <c r="O18" i="16"/>
  <c r="AK19" i="16"/>
  <c r="AL11" i="14"/>
  <c r="AK13" i="14"/>
  <c r="AV15" i="14"/>
  <c r="M16" i="14"/>
  <c r="AV17" i="14"/>
  <c r="BC19" i="14"/>
  <c r="O21" i="14"/>
  <c r="L8" i="15"/>
  <c r="AK9" i="15"/>
  <c r="AL14" i="15"/>
  <c r="AV18" i="15"/>
  <c r="M21" i="15"/>
  <c r="AW24" i="15"/>
  <c r="AI25" i="15"/>
  <c r="O26" i="15"/>
  <c r="AM6" i="77"/>
  <c r="AU7" i="77"/>
  <c r="F12" i="77"/>
  <c r="G12" i="77" s="1"/>
  <c r="AM15" i="77"/>
  <c r="AQ20" i="77"/>
  <c r="AK7" i="76"/>
  <c r="AP8" i="76"/>
  <c r="AU9" i="76"/>
  <c r="AY20" i="76"/>
  <c r="AQ7" i="80"/>
  <c r="AV12" i="80"/>
  <c r="AW9" i="10"/>
  <c r="AY9" i="77"/>
  <c r="AK11" i="77"/>
  <c r="AU14" i="77"/>
  <c r="AZ15" i="77"/>
  <c r="AK16" i="77"/>
  <c r="AY19" i="77"/>
  <c r="AZ20" i="77"/>
  <c r="AK22" i="77"/>
  <c r="AQ5" i="76"/>
  <c r="AU6" i="76"/>
  <c r="AT10" i="76"/>
  <c r="AK14" i="76"/>
  <c r="AP15" i="76"/>
  <c r="AU16" i="76"/>
  <c r="AY22" i="76"/>
  <c r="AL5" i="80"/>
  <c r="AQ11" i="80"/>
  <c r="AK15" i="80"/>
  <c r="AQ16" i="80"/>
  <c r="AV17" i="80"/>
  <c r="AY18" i="80"/>
  <c r="F9" i="16"/>
  <c r="G12" i="16"/>
  <c r="BD15" i="16"/>
  <c r="M20" i="16"/>
  <c r="O9" i="14"/>
  <c r="M10" i="14"/>
  <c r="BD17" i="14"/>
  <c r="AJ18" i="14"/>
  <c r="L23" i="14"/>
  <c r="AK26" i="14"/>
  <c r="AW8" i="15"/>
  <c r="AL10" i="15"/>
  <c r="G13" i="15"/>
  <c r="I14" i="15"/>
  <c r="L24" i="15"/>
  <c r="M25" i="15"/>
  <c r="W5" i="77"/>
  <c r="X5" i="77" s="1"/>
  <c r="AZ9" i="77"/>
  <c r="AL11" i="77"/>
  <c r="AV14" i="77"/>
  <c r="W15" i="77"/>
  <c r="X15" i="77" s="1"/>
  <c r="AL16" i="77"/>
  <c r="AL22" i="77"/>
  <c r="AQ23" i="77"/>
  <c r="AT5" i="76"/>
  <c r="AV6" i="76"/>
  <c r="W7" i="76"/>
  <c r="X7" i="76" s="1"/>
  <c r="AY11" i="76"/>
  <c r="AL14" i="76"/>
  <c r="AQ15" i="76"/>
  <c r="AV16" i="76"/>
  <c r="AY17" i="76"/>
  <c r="W18" i="76"/>
  <c r="X18" i="76" s="1"/>
  <c r="AZ22" i="76"/>
  <c r="AP6" i="80"/>
  <c r="AT11" i="80"/>
  <c r="AY12" i="80"/>
  <c r="AL15" i="80"/>
  <c r="AT16" i="80"/>
  <c r="AY21" i="80"/>
  <c r="AL10" i="78"/>
  <c r="G9" i="16"/>
  <c r="I10" i="16"/>
  <c r="AV12" i="16"/>
  <c r="AK14" i="16"/>
  <c r="AK17" i="16"/>
  <c r="N25" i="16"/>
  <c r="F9" i="14"/>
  <c r="N10" i="14"/>
  <c r="M23" i="14"/>
  <c r="AI10" i="15"/>
  <c r="H11" i="15"/>
  <c r="AW16" i="15"/>
  <c r="F18" i="15"/>
  <c r="AL18" i="15"/>
  <c r="AL21" i="15"/>
  <c r="H22" i="15"/>
  <c r="M24" i="15"/>
  <c r="AY8" i="77"/>
  <c r="AP12" i="77"/>
  <c r="AQ17" i="77"/>
  <c r="AM22" i="77"/>
  <c r="AT23" i="77"/>
  <c r="AE9" i="76"/>
  <c r="AF9" i="76" s="1"/>
  <c r="AZ11" i="76"/>
  <c r="AM14" i="76"/>
  <c r="AT15" i="76"/>
  <c r="W8" i="80"/>
  <c r="X8" i="80" s="1"/>
  <c r="AZ12" i="80"/>
  <c r="AK18" i="80"/>
  <c r="BC20" i="16"/>
  <c r="BC23" i="16"/>
  <c r="BC14" i="14"/>
  <c r="AW24" i="14"/>
  <c r="BC16" i="15"/>
  <c r="AK10" i="77"/>
  <c r="AQ12" i="77"/>
  <c r="AU13" i="77"/>
  <c r="AK21" i="77"/>
  <c r="AP22" i="77"/>
  <c r="AU23" i="77"/>
  <c r="AK12" i="76"/>
  <c r="AM13" i="76"/>
  <c r="AU15" i="76"/>
  <c r="AZ16" i="76"/>
  <c r="AL23" i="76"/>
  <c r="AQ5" i="80"/>
  <c r="AT6" i="80"/>
  <c r="AV7" i="80"/>
  <c r="AK13" i="80"/>
  <c r="AM14" i="80"/>
  <c r="AV16" i="80"/>
  <c r="AL10" i="77"/>
  <c r="AQ11" i="77"/>
  <c r="AT12" i="77"/>
  <c r="AV13" i="77"/>
  <c r="W14" i="77"/>
  <c r="X14" i="77" s="1"/>
  <c r="AL21" i="77"/>
  <c r="AQ22" i="77"/>
  <c r="AV23" i="77"/>
  <c r="AY5" i="76"/>
  <c r="W6" i="76"/>
  <c r="X6" i="76" s="1"/>
  <c r="AZ10" i="76"/>
  <c r="AL12" i="76"/>
  <c r="AV15" i="76"/>
  <c r="W16" i="76"/>
  <c r="X16" i="76" s="1"/>
  <c r="AM23" i="76"/>
  <c r="AT5" i="80"/>
  <c r="AE9" i="80"/>
  <c r="AY11" i="80"/>
  <c r="AL13" i="80"/>
  <c r="AQ19" i="80"/>
  <c r="AK23" i="80"/>
  <c r="G8" i="14"/>
  <c r="N24" i="14"/>
  <c r="AM10" i="77"/>
  <c r="AT11" i="77"/>
  <c r="AZ18" i="77"/>
  <c r="AM21" i="77"/>
  <c r="AT22" i="77"/>
  <c r="AP13" i="76"/>
  <c r="AP23" i="76"/>
  <c r="AU5" i="80"/>
  <c r="AP14" i="80"/>
  <c r="AY20" i="80"/>
  <c r="AL23" i="80"/>
  <c r="N22" i="78"/>
  <c r="O22" i="78" s="1"/>
  <c r="N6" i="78"/>
  <c r="O6" i="78" s="1"/>
  <c r="AY19" i="78"/>
  <c r="M18" i="16"/>
  <c r="AL21" i="16"/>
  <c r="H25" i="16"/>
  <c r="AW11" i="14"/>
  <c r="F13" i="14"/>
  <c r="H17" i="14"/>
  <c r="AI20" i="14"/>
  <c r="BC22" i="14"/>
  <c r="O24" i="14"/>
  <c r="N25" i="14"/>
  <c r="G8" i="15"/>
  <c r="O9" i="15"/>
  <c r="AI12" i="15"/>
  <c r="BC13" i="15"/>
  <c r="L18" i="15"/>
  <c r="M19" i="15"/>
  <c r="BC24" i="15"/>
  <c r="AK25" i="15"/>
  <c r="AT5" i="77"/>
  <c r="AK9" i="77"/>
  <c r="AP10" i="77"/>
  <c r="AU11" i="77"/>
  <c r="AY17" i="77"/>
  <c r="AK19" i="77"/>
  <c r="AM20" i="77"/>
  <c r="AU22" i="77"/>
  <c r="AZ23" i="77"/>
  <c r="AK5" i="76"/>
  <c r="AY8" i="76"/>
  <c r="AZ9" i="76"/>
  <c r="AK11" i="76"/>
  <c r="AQ13" i="76"/>
  <c r="AU14" i="76"/>
  <c r="AT18" i="76"/>
  <c r="AK22" i="76"/>
  <c r="AQ23" i="76"/>
  <c r="AV5" i="80"/>
  <c r="AY6" i="80"/>
  <c r="W7" i="80"/>
  <c r="X7" i="80" s="1"/>
  <c r="AK12" i="80"/>
  <c r="AQ14" i="80"/>
  <c r="AU15" i="80"/>
  <c r="W16" i="80"/>
  <c r="X16" i="80" s="1"/>
  <c r="AM23" i="80"/>
  <c r="AP14" i="78"/>
  <c r="AU13" i="78"/>
  <c r="AI8" i="16"/>
  <c r="BC9" i="16"/>
  <c r="L14" i="16"/>
  <c r="M15" i="16"/>
  <c r="L19" i="16"/>
  <c r="AW19" i="16"/>
  <c r="N22" i="16"/>
  <c r="AJ24" i="16"/>
  <c r="BC11" i="14"/>
  <c r="AI12" i="14"/>
  <c r="H14" i="14"/>
  <c r="AJ15" i="14"/>
  <c r="I17" i="14"/>
  <c r="BD19" i="14"/>
  <c r="AJ20" i="14"/>
  <c r="AV21" i="14"/>
  <c r="BD22" i="14"/>
  <c r="AK23" i="14"/>
  <c r="O25" i="14"/>
  <c r="F26" i="14"/>
  <c r="G10" i="15"/>
  <c r="BD13" i="15"/>
  <c r="F16" i="15"/>
  <c r="M18" i="15"/>
  <c r="BD24" i="15"/>
  <c r="AL25" i="15"/>
  <c r="AY6" i="77"/>
  <c r="AL9" i="77"/>
  <c r="AQ10" i="77"/>
  <c r="AV11" i="77"/>
  <c r="AL19" i="77"/>
  <c r="AV22" i="77"/>
  <c r="X23" i="77"/>
  <c r="AL5" i="76"/>
  <c r="AL11" i="76"/>
  <c r="AQ12" i="76"/>
  <c r="AT13" i="76"/>
  <c r="AV14" i="76"/>
  <c r="W15" i="76"/>
  <c r="X15" i="76" s="1"/>
  <c r="AY19" i="76"/>
  <c r="AL22" i="76"/>
  <c r="AT23" i="76"/>
  <c r="AY9" i="80"/>
  <c r="AZ10" i="80"/>
  <c r="AM22" i="80"/>
  <c r="AP6" i="78"/>
  <c r="F12" i="78"/>
  <c r="G12" i="78" s="1"/>
  <c r="AV13" i="78"/>
  <c r="W19" i="78"/>
  <c r="X19" i="78" s="1"/>
  <c r="BD9" i="16"/>
  <c r="F12" i="16"/>
  <c r="M14" i="16"/>
  <c r="O22" i="16"/>
  <c r="M23" i="16"/>
  <c r="BD11" i="14"/>
  <c r="AJ12" i="14"/>
  <c r="I14" i="14"/>
  <c r="L17" i="14"/>
  <c r="AK20" i="14"/>
  <c r="AW21" i="14"/>
  <c r="AL23" i="14"/>
  <c r="G24" i="14"/>
  <c r="G26" i="14"/>
  <c r="I8" i="15"/>
  <c r="AK12" i="15"/>
  <c r="AK15" i="15"/>
  <c r="L23" i="15"/>
  <c r="AW23" i="15"/>
  <c r="N26" i="15"/>
  <c r="AZ6" i="77"/>
  <c r="AM9" i="77"/>
  <c r="AT10" i="77"/>
  <c r="AY16" i="77"/>
  <c r="AP20" i="77"/>
  <c r="AQ6" i="76"/>
  <c r="AM11" i="76"/>
  <c r="AT12" i="76"/>
  <c r="AE17" i="76"/>
  <c r="AF17" i="76" s="1"/>
  <c r="AZ19" i="76"/>
  <c r="AM22" i="76"/>
  <c r="AU23" i="76"/>
  <c r="AZ5" i="80"/>
  <c r="AK6" i="80"/>
  <c r="AM12" i="80"/>
  <c r="AT13" i="80"/>
  <c r="AE17" i="80"/>
  <c r="AF17" i="80" s="1"/>
  <c r="AY19" i="80"/>
  <c r="AL21" i="80"/>
  <c r="AK8" i="16"/>
  <c r="AK11" i="16"/>
  <c r="AL20" i="14"/>
  <c r="AI23" i="14"/>
  <c r="AL12" i="15"/>
  <c r="AL15" i="15"/>
  <c r="AI19" i="15"/>
  <c r="AJ22" i="15"/>
  <c r="AK12" i="77"/>
  <c r="AE16" i="76"/>
  <c r="AF16" i="76" s="1"/>
  <c r="W5" i="80"/>
  <c r="X5" i="80" s="1"/>
  <c r="AL6" i="80"/>
  <c r="F8" i="16"/>
  <c r="AI15" i="16"/>
  <c r="O19" i="16"/>
  <c r="L13" i="14"/>
  <c r="L18" i="14"/>
  <c r="N21" i="14"/>
  <c r="AI11" i="15"/>
  <c r="AJ14" i="15"/>
  <c r="AJ19" i="15"/>
  <c r="AK22" i="15"/>
  <c r="N23" i="15"/>
  <c r="X22" i="77"/>
  <c r="H9" i="16"/>
  <c r="AJ10" i="16"/>
  <c r="I12" i="16"/>
  <c r="BD14" i="16"/>
  <c r="AJ15" i="16"/>
  <c r="AV16" i="16"/>
  <c r="BD17" i="16"/>
  <c r="AK18" i="16"/>
  <c r="F19" i="16"/>
  <c r="O20" i="16"/>
  <c r="BD8" i="14"/>
  <c r="F11" i="14"/>
  <c r="M22" i="14"/>
  <c r="BD10" i="15"/>
  <c r="AJ11" i="15"/>
  <c r="I13" i="15"/>
  <c r="L16" i="15"/>
  <c r="AK19" i="15"/>
  <c r="AW20" i="15"/>
  <c r="AL22" i="15"/>
  <c r="N24" i="15"/>
  <c r="G26" i="15"/>
  <c r="AE5" i="76"/>
  <c r="AF5" i="76" s="1"/>
  <c r="AZ7" i="76"/>
  <c r="AY8" i="80"/>
  <c r="AQ12" i="78"/>
  <c r="I9" i="16"/>
  <c r="L12" i="16"/>
  <c r="AW16" i="16"/>
  <c r="G19" i="16"/>
  <c r="I22" i="16"/>
  <c r="AV24" i="16"/>
  <c r="F21" i="14"/>
  <c r="N22" i="14"/>
  <c r="M16" i="15"/>
  <c r="AK6" i="77"/>
  <c r="AQ8" i="77"/>
  <c r="AU9" i="77"/>
  <c r="AK17" i="77"/>
  <c r="AP18" i="77"/>
  <c r="AU19" i="77"/>
  <c r="AE23" i="77"/>
  <c r="AF23" i="77" s="1"/>
  <c r="AK8" i="76"/>
  <c r="AU11" i="76"/>
  <c r="AZ12" i="76"/>
  <c r="AK19" i="76"/>
  <c r="AQ21" i="76"/>
  <c r="AU22" i="76"/>
  <c r="W23" i="76"/>
  <c r="X23" i="76" s="1"/>
  <c r="AM11" i="80"/>
  <c r="AU12" i="80"/>
  <c r="AZ13" i="80"/>
  <c r="AM20" i="80"/>
  <c r="AT21" i="80"/>
  <c r="F15" i="78"/>
  <c r="G15" i="78" s="1"/>
  <c r="AE19" i="78"/>
  <c r="AF19" i="78" s="1"/>
  <c r="BC13" i="14"/>
  <c r="BC16" i="14"/>
  <c r="BC26" i="14"/>
  <c r="AW17" i="15"/>
  <c r="W10" i="77"/>
  <c r="X10" i="77" s="1"/>
  <c r="W21" i="77"/>
  <c r="X21" i="77" s="1"/>
  <c r="W12" i="76"/>
  <c r="X12" i="76" s="1"/>
  <c r="AE6" i="80"/>
  <c r="AF6" i="80" s="1"/>
  <c r="W13" i="80"/>
  <c r="X13" i="80" s="1"/>
  <c r="AI25" i="16"/>
  <c r="AJ9" i="14"/>
  <c r="AJ14" i="14"/>
  <c r="AK17" i="14"/>
  <c r="AE12" i="77"/>
  <c r="AF12" i="77" s="1"/>
  <c r="AE5" i="80"/>
  <c r="AF5" i="80" s="1"/>
  <c r="W23" i="80"/>
  <c r="X23" i="80" s="1"/>
  <c r="N13" i="16"/>
  <c r="AI17" i="14"/>
  <c r="AW23" i="14"/>
  <c r="F25" i="14"/>
  <c r="AL25" i="14"/>
  <c r="AL9" i="15"/>
  <c r="BC12" i="15"/>
  <c r="BC15" i="15"/>
  <c r="O17" i="15"/>
  <c r="AL20" i="77"/>
  <c r="AV10" i="76"/>
  <c r="AY15" i="76"/>
  <c r="AL18" i="76"/>
  <c r="AQ19" i="76"/>
  <c r="AV20" i="76"/>
  <c r="AY21" i="76"/>
  <c r="AK8" i="80"/>
  <c r="AQ10" i="80"/>
  <c r="AU11" i="80"/>
  <c r="X12" i="80"/>
  <c r="AZ16" i="80"/>
  <c r="AM19" i="80"/>
  <c r="AU20" i="80"/>
  <c r="AZ21" i="80"/>
  <c r="AK22" i="80"/>
  <c r="N14" i="16"/>
  <c r="G16" i="16"/>
  <c r="O17" i="16"/>
  <c r="AI20" i="16"/>
  <c r="M8" i="14"/>
  <c r="N15" i="14"/>
  <c r="L16" i="14"/>
  <c r="AJ17" i="14"/>
  <c r="I18" i="14"/>
  <c r="J18" i="14" s="1"/>
  <c r="K18" i="14" s="1"/>
  <c r="H26" i="14"/>
  <c r="I10" i="15"/>
  <c r="F17" i="15"/>
  <c r="O18" i="15"/>
  <c r="AM5" i="77"/>
  <c r="AT6" i="77"/>
  <c r="AP16" i="77"/>
  <c r="AM7" i="76"/>
  <c r="AT8" i="76"/>
  <c r="AE13" i="76"/>
  <c r="AF13" i="76" s="1"/>
  <c r="AM18" i="76"/>
  <c r="AT19" i="76"/>
  <c r="AL8" i="80"/>
  <c r="AQ9" i="80"/>
  <c r="AT10" i="80"/>
  <c r="AV11" i="80"/>
  <c r="AE14" i="80"/>
  <c r="AF14" i="80" s="1"/>
  <c r="AK17" i="80"/>
  <c r="AM18" i="80"/>
  <c r="AV20" i="80"/>
  <c r="W21" i="80"/>
  <c r="X21" i="80" s="1"/>
  <c r="AL22" i="80"/>
  <c r="AP23" i="80"/>
  <c r="AU6" i="78"/>
  <c r="G13" i="16"/>
  <c r="G15" i="16"/>
  <c r="I16" i="16"/>
  <c r="AV18" i="16"/>
  <c r="AK20" i="16"/>
  <c r="AK23" i="16"/>
  <c r="N12" i="14"/>
  <c r="F15" i="14"/>
  <c r="N16" i="14"/>
  <c r="M10" i="15"/>
  <c r="AI16" i="15"/>
  <c r="H17" i="15"/>
  <c r="AW22" i="15"/>
  <c r="AV6" i="77"/>
  <c r="W7" i="77"/>
  <c r="X7" i="77" s="1"/>
  <c r="AL14" i="77"/>
  <c r="AQ15" i="77"/>
  <c r="AT16" i="77"/>
  <c r="AV17" i="77"/>
  <c r="W18" i="77"/>
  <c r="X18" i="77" s="1"/>
  <c r="AY22" i="77"/>
  <c r="AL6" i="76"/>
  <c r="AQ7" i="76"/>
  <c r="AV8" i="76"/>
  <c r="AY9" i="76"/>
  <c r="W10" i="76"/>
  <c r="X10" i="76" s="1"/>
  <c r="AZ14" i="76"/>
  <c r="AL16" i="76"/>
  <c r="AV19" i="76"/>
  <c r="W20" i="76"/>
  <c r="X20" i="76" s="1"/>
  <c r="AL21" i="76"/>
  <c r="AP22" i="76"/>
  <c r="AP8" i="80"/>
  <c r="AU9" i="80"/>
  <c r="AZ15" i="80"/>
  <c r="AP18" i="80"/>
  <c r="AT23" i="80"/>
  <c r="AL9" i="16"/>
  <c r="AI12" i="16"/>
  <c r="H13" i="16"/>
  <c r="AW18" i="16"/>
  <c r="F20" i="16"/>
  <c r="AL20" i="16"/>
  <c r="AL23" i="16"/>
  <c r="H24" i="16"/>
  <c r="BC26" i="16"/>
  <c r="AI8" i="14"/>
  <c r="BC10" i="14"/>
  <c r="O12" i="14"/>
  <c r="N13" i="14"/>
  <c r="G15" i="14"/>
  <c r="O16" i="14"/>
  <c r="AI19" i="14"/>
  <c r="BC20" i="14"/>
  <c r="L25" i="14"/>
  <c r="M26" i="14"/>
  <c r="L11" i="15"/>
  <c r="AW11" i="15"/>
  <c r="N14" i="15"/>
  <c r="L15" i="15"/>
  <c r="AJ16" i="15"/>
  <c r="I17" i="15"/>
  <c r="AK24" i="15"/>
  <c r="AQ9" i="77"/>
  <c r="AZ22" i="77"/>
  <c r="AQ22" i="76"/>
  <c r="X11" i="80"/>
  <c r="X20" i="80"/>
  <c r="N10" i="78"/>
  <c r="O10" i="78" s="1"/>
  <c r="N10" i="16"/>
  <c r="L11" i="16"/>
  <c r="AJ12" i="16"/>
  <c r="I13" i="16"/>
  <c r="AI19" i="16"/>
  <c r="H21" i="16"/>
  <c r="AJ22" i="16"/>
  <c r="I24" i="16"/>
  <c r="AJ8" i="14"/>
  <c r="AK11" i="14"/>
  <c r="F12" i="14"/>
  <c r="O13" i="14"/>
  <c r="F14" i="14"/>
  <c r="G17" i="14"/>
  <c r="F23" i="14"/>
  <c r="M25" i="14"/>
  <c r="O14" i="15"/>
  <c r="M15" i="15"/>
  <c r="F24" i="15"/>
  <c r="AL24" i="15"/>
  <c r="AU5" i="77"/>
  <c r="AT9" i="77"/>
  <c r="AE19" i="77"/>
  <c r="AF19" i="77" s="1"/>
  <c r="AY21" i="77"/>
  <c r="AK9" i="76"/>
  <c r="AY12" i="76"/>
  <c r="AZ13" i="76"/>
  <c r="AT22" i="76"/>
  <c r="AY23" i="76"/>
  <c r="AY13" i="80"/>
  <c r="AZ14" i="80"/>
  <c r="AE22" i="80"/>
  <c r="AF22" i="80" s="1"/>
  <c r="M11" i="16"/>
  <c r="I21" i="16"/>
  <c r="L24" i="16"/>
  <c r="G12" i="14"/>
  <c r="I15" i="14"/>
  <c r="AK19" i="14"/>
  <c r="AK22" i="14"/>
  <c r="F14" i="15"/>
  <c r="N15" i="15"/>
  <c r="H25" i="15"/>
  <c r="AY16" i="78"/>
  <c r="F10" i="16"/>
  <c r="N11" i="16"/>
  <c r="M24" i="16"/>
  <c r="AL8" i="14"/>
  <c r="AI11" i="14"/>
  <c r="H12" i="14"/>
  <c r="AL19" i="14"/>
  <c r="H23" i="14"/>
  <c r="BC25" i="14"/>
  <c r="AI26" i="14"/>
  <c r="BC9" i="15"/>
  <c r="N12" i="15"/>
  <c r="G14" i="15"/>
  <c r="O15" i="15"/>
  <c r="AI18" i="15"/>
  <c r="BC19" i="15"/>
  <c r="AJ23" i="15"/>
  <c r="I25" i="15"/>
  <c r="J25" i="15" s="1"/>
  <c r="K25" i="15" s="1"/>
  <c r="AE8" i="77"/>
  <c r="AF8" i="77" s="1"/>
  <c r="AZ10" i="77"/>
  <c r="AM13" i="77"/>
  <c r="AT14" i="77"/>
  <c r="AY20" i="77"/>
  <c r="AP5" i="76"/>
  <c r="AQ10" i="76"/>
  <c r="AM15" i="76"/>
  <c r="AT16" i="76"/>
  <c r="AE21" i="76"/>
  <c r="AF21" i="76" s="1"/>
  <c r="AK5" i="80"/>
  <c r="AM6" i="80"/>
  <c r="AV8" i="80"/>
  <c r="W9" i="80"/>
  <c r="X9" i="80" s="1"/>
  <c r="AL10" i="80"/>
  <c r="AP11" i="80"/>
  <c r="AP16" i="80"/>
  <c r="AU17" i="80"/>
  <c r="AZ23" i="80"/>
  <c r="AF7" i="77"/>
  <c r="AF20" i="76"/>
  <c r="AF8" i="76"/>
  <c r="AF10" i="80"/>
  <c r="AF16" i="77"/>
  <c r="AF15" i="77"/>
  <c r="AF12" i="76"/>
  <c r="AF20" i="77"/>
  <c r="AF6" i="77"/>
  <c r="AF10" i="77"/>
  <c r="AF14" i="77"/>
  <c r="AF22" i="77"/>
  <c r="AF7" i="76"/>
  <c r="AF11" i="76"/>
  <c r="AF16" i="80"/>
  <c r="AF20" i="80"/>
  <c r="F6" i="77"/>
  <c r="F10" i="77"/>
  <c r="F14" i="77"/>
  <c r="F18" i="77"/>
  <c r="F22" i="77"/>
  <c r="F7" i="76"/>
  <c r="F11" i="76"/>
  <c r="F15" i="76"/>
  <c r="F19" i="76"/>
  <c r="F23" i="76"/>
  <c r="F8" i="80"/>
  <c r="F12" i="80"/>
  <c r="F16" i="80"/>
  <c r="F20" i="80"/>
  <c r="N7" i="77"/>
  <c r="O7" i="77" s="1"/>
  <c r="N11" i="77"/>
  <c r="O11" i="77" s="1"/>
  <c r="N15" i="77"/>
  <c r="O15" i="77" s="1"/>
  <c r="N19" i="77"/>
  <c r="O19" i="77" s="1"/>
  <c r="N23" i="77"/>
  <c r="O23" i="77" s="1"/>
  <c r="N8" i="76"/>
  <c r="O8" i="76" s="1"/>
  <c r="N12" i="76"/>
  <c r="O12" i="76" s="1"/>
  <c r="N16" i="76"/>
  <c r="O16" i="76" s="1"/>
  <c r="N20" i="76"/>
  <c r="O20" i="76" s="1"/>
  <c r="N5" i="80"/>
  <c r="O5" i="80" s="1"/>
  <c r="N9" i="80"/>
  <c r="O9" i="80" s="1"/>
  <c r="N13" i="80"/>
  <c r="O13" i="80" s="1"/>
  <c r="N17" i="80"/>
  <c r="O17" i="80" s="1"/>
  <c r="N21" i="80"/>
  <c r="O21" i="80" s="1"/>
  <c r="W8" i="77"/>
  <c r="X8" i="77" s="1"/>
  <c r="W12" i="77"/>
  <c r="X12" i="77" s="1"/>
  <c r="W16" i="77"/>
  <c r="X16" i="77" s="1"/>
  <c r="W20" i="77"/>
  <c r="X20" i="77" s="1"/>
  <c r="W5" i="76"/>
  <c r="X5" i="76" s="1"/>
  <c r="W9" i="76"/>
  <c r="X9" i="76" s="1"/>
  <c r="W13" i="76"/>
  <c r="X13" i="76" s="1"/>
  <c r="W17" i="76"/>
  <c r="X17" i="76" s="1"/>
  <c r="W21" i="76"/>
  <c r="X21" i="76" s="1"/>
  <c r="W6" i="80"/>
  <c r="X6" i="80" s="1"/>
  <c r="W10" i="80"/>
  <c r="X10" i="80" s="1"/>
  <c r="W14" i="80"/>
  <c r="X14" i="80" s="1"/>
  <c r="W18" i="80"/>
  <c r="X18" i="80" s="1"/>
  <c r="W22" i="80"/>
  <c r="X22" i="80" s="1"/>
  <c r="AE5" i="77"/>
  <c r="AE9" i="77"/>
  <c r="AE13" i="77"/>
  <c r="AE17" i="77"/>
  <c r="AE21" i="77"/>
  <c r="AE6" i="76"/>
  <c r="AE10" i="76"/>
  <c r="AE14" i="76"/>
  <c r="AE18" i="76"/>
  <c r="AE22" i="76"/>
  <c r="AE7" i="80"/>
  <c r="AE11" i="80"/>
  <c r="AE15" i="80"/>
  <c r="AE19" i="80"/>
  <c r="AE23" i="80"/>
  <c r="F5" i="77"/>
  <c r="F9" i="77"/>
  <c r="F13" i="77"/>
  <c r="F17" i="77"/>
  <c r="F21" i="77"/>
  <c r="F6" i="76"/>
  <c r="F10" i="76"/>
  <c r="F14" i="76"/>
  <c r="F18" i="76"/>
  <c r="F22" i="76"/>
  <c r="F7" i="80"/>
  <c r="F11" i="80"/>
  <c r="F15" i="80"/>
  <c r="F19" i="80"/>
  <c r="F23" i="80"/>
  <c r="N6" i="77"/>
  <c r="O6" i="77" s="1"/>
  <c r="N10" i="77"/>
  <c r="O10" i="77" s="1"/>
  <c r="N14" i="77"/>
  <c r="O14" i="77" s="1"/>
  <c r="N18" i="77"/>
  <c r="O18" i="77" s="1"/>
  <c r="N22" i="77"/>
  <c r="O22" i="77" s="1"/>
  <c r="N7" i="76"/>
  <c r="O7" i="76" s="1"/>
  <c r="N11" i="76"/>
  <c r="O11" i="76" s="1"/>
  <c r="N15" i="76"/>
  <c r="O15" i="76" s="1"/>
  <c r="N19" i="76"/>
  <c r="O19" i="76" s="1"/>
  <c r="N23" i="76"/>
  <c r="O23" i="76" s="1"/>
  <c r="N8" i="80"/>
  <c r="O8" i="80" s="1"/>
  <c r="N12" i="80"/>
  <c r="O12" i="80" s="1"/>
  <c r="N16" i="80"/>
  <c r="O16" i="80" s="1"/>
  <c r="N20" i="80"/>
  <c r="O20" i="80" s="1"/>
  <c r="N5" i="77"/>
  <c r="O5" i="77" s="1"/>
  <c r="N9" i="77"/>
  <c r="O9" i="77" s="1"/>
  <c r="N13" i="77"/>
  <c r="O13" i="77" s="1"/>
  <c r="G16" i="77"/>
  <c r="N17" i="77"/>
  <c r="O17" i="77" s="1"/>
  <c r="G20" i="77"/>
  <c r="N21" i="77"/>
  <c r="O21" i="77" s="1"/>
  <c r="N6" i="76"/>
  <c r="O6" i="76" s="1"/>
  <c r="G9" i="76"/>
  <c r="N10" i="76"/>
  <c r="O10" i="76" s="1"/>
  <c r="G13" i="76"/>
  <c r="N14" i="76"/>
  <c r="O14" i="76" s="1"/>
  <c r="G17" i="76"/>
  <c r="N18" i="76"/>
  <c r="O18" i="76" s="1"/>
  <c r="G21" i="76"/>
  <c r="N22" i="76"/>
  <c r="O22" i="76" s="1"/>
  <c r="N7" i="80"/>
  <c r="O7" i="80" s="1"/>
  <c r="N11" i="80"/>
  <c r="O11" i="80" s="1"/>
  <c r="N15" i="80"/>
  <c r="O15" i="80" s="1"/>
  <c r="N19" i="80"/>
  <c r="O19" i="80" s="1"/>
  <c r="G22" i="80"/>
  <c r="N23" i="80"/>
  <c r="O23" i="80" s="1"/>
  <c r="F7" i="77"/>
  <c r="F11" i="77"/>
  <c r="F15" i="77"/>
  <c r="F19" i="77"/>
  <c r="F23" i="77"/>
  <c r="F8" i="76"/>
  <c r="F12" i="76"/>
  <c r="F16" i="76"/>
  <c r="F20" i="76"/>
  <c r="F5" i="80"/>
  <c r="F9" i="80"/>
  <c r="F13" i="80"/>
  <c r="F17" i="80"/>
  <c r="F21" i="80"/>
  <c r="N8" i="77"/>
  <c r="O8" i="77" s="1"/>
  <c r="N12" i="77"/>
  <c r="O12" i="77" s="1"/>
  <c r="N16" i="77"/>
  <c r="O16" i="77" s="1"/>
  <c r="N20" i="77"/>
  <c r="O20" i="77" s="1"/>
  <c r="N5" i="76"/>
  <c r="O5" i="76" s="1"/>
  <c r="N9" i="76"/>
  <c r="O9" i="76" s="1"/>
  <c r="N13" i="76"/>
  <c r="O13" i="76" s="1"/>
  <c r="N17" i="76"/>
  <c r="O17" i="76" s="1"/>
  <c r="N21" i="76"/>
  <c r="O21" i="76" s="1"/>
  <c r="N6" i="80"/>
  <c r="O6" i="80" s="1"/>
  <c r="N10" i="80"/>
  <c r="O10" i="80" s="1"/>
  <c r="N14" i="80"/>
  <c r="O14" i="80" s="1"/>
  <c r="N18" i="80"/>
  <c r="O18" i="80" s="1"/>
  <c r="N22" i="80"/>
  <c r="O22" i="80" s="1"/>
  <c r="N7" i="78"/>
  <c r="O7" i="78" s="1"/>
  <c r="AV6" i="74"/>
  <c r="AM21" i="78"/>
  <c r="AU5" i="78"/>
  <c r="AV12" i="78"/>
  <c r="F13" i="78"/>
  <c r="G13" i="78" s="1"/>
  <c r="AL8" i="78"/>
  <c r="AL9" i="10"/>
  <c r="W11" i="78"/>
  <c r="X11" i="78" s="1"/>
  <c r="F23" i="78"/>
  <c r="G23" i="78" s="1"/>
  <c r="AE20" i="78"/>
  <c r="AF20" i="78" s="1"/>
  <c r="AU20" i="78"/>
  <c r="AY21" i="74"/>
  <c r="AQ23" i="78"/>
  <c r="AE15" i="78"/>
  <c r="AF15" i="78" s="1"/>
  <c r="AT6" i="78"/>
  <c r="F5" i="78"/>
  <c r="G5" i="78" s="1"/>
  <c r="AK23" i="78"/>
  <c r="AZ21" i="74"/>
  <c r="BD9" i="10"/>
  <c r="AK22" i="78"/>
  <c r="AV21" i="78"/>
  <c r="AV11" i="78"/>
  <c r="N13" i="78"/>
  <c r="O13" i="78" s="1"/>
  <c r="AK18" i="78"/>
  <c r="AU11" i="78"/>
  <c r="AP10" i="78"/>
  <c r="AT11" i="78"/>
  <c r="AM10" i="78"/>
  <c r="AQ11" i="78"/>
  <c r="AY8" i="78"/>
  <c r="W15" i="78"/>
  <c r="X15" i="78" s="1"/>
  <c r="AP11" i="78"/>
  <c r="W9" i="78"/>
  <c r="X9" i="78" s="1"/>
  <c r="W8" i="78"/>
  <c r="X8" i="78" s="1"/>
  <c r="AL21" i="74"/>
  <c r="AE17" i="78"/>
  <c r="AF17" i="78" s="1"/>
  <c r="AE8" i="78"/>
  <c r="AF8" i="78" s="1"/>
  <c r="AU15" i="78"/>
  <c r="W7" i="78"/>
  <c r="X7" i="78" s="1"/>
  <c r="N16" i="78"/>
  <c r="O16" i="78" s="1"/>
  <c r="AM21" i="74"/>
  <c r="AM17" i="78"/>
  <c r="AL14" i="78"/>
  <c r="W18" i="74"/>
  <c r="X18" i="74" s="1"/>
  <c r="N14" i="78"/>
  <c r="O14" i="78" s="1"/>
  <c r="W10" i="78"/>
  <c r="X10" i="78" s="1"/>
  <c r="F6" i="78"/>
  <c r="G6" i="78" s="1"/>
  <c r="F8" i="78"/>
  <c r="G8" i="78" s="1"/>
  <c r="F7" i="78"/>
  <c r="G7" i="78" s="1"/>
  <c r="N11" i="78"/>
  <c r="O11" i="78" s="1"/>
  <c r="F9" i="78"/>
  <c r="G9" i="78" s="1"/>
  <c r="AY18" i="74"/>
  <c r="N20" i="78"/>
  <c r="O20" i="78" s="1"/>
  <c r="AE5" i="78"/>
  <c r="AF5" i="78" s="1"/>
  <c r="AE6" i="74"/>
  <c r="AF6" i="74" s="1"/>
  <c r="AZ18" i="74"/>
  <c r="AU21" i="78"/>
  <c r="AM16" i="78"/>
  <c r="AT20" i="78"/>
  <c r="AY14" i="78"/>
  <c r="AK12" i="78"/>
  <c r="AK10" i="78"/>
  <c r="AE7" i="78"/>
  <c r="AF7" i="78" s="1"/>
  <c r="AY6" i="74"/>
  <c r="AQ20" i="78"/>
  <c r="AP18" i="78"/>
  <c r="AV14" i="78"/>
  <c r="AL11" i="78"/>
  <c r="AQ7" i="78"/>
  <c r="AV23" i="78"/>
  <c r="AP20" i="78"/>
  <c r="F18" i="78"/>
  <c r="G18" i="78" s="1"/>
  <c r="AL15" i="78"/>
  <c r="AU14" i="78"/>
  <c r="AK11" i="78"/>
  <c r="AY9" i="78"/>
  <c r="AK5" i="78"/>
  <c r="AU23" i="78"/>
  <c r="AQ8" i="78"/>
  <c r="AZ5" i="78"/>
  <c r="AL18" i="74"/>
  <c r="AT23" i="78"/>
  <c r="AM22" i="78"/>
  <c r="AZ11" i="78"/>
  <c r="AP8" i="78"/>
  <c r="AM18" i="74"/>
  <c r="AL22" i="78"/>
  <c r="AK20" i="78"/>
  <c r="AZ16" i="78"/>
  <c r="AL19" i="78"/>
  <c r="AP23" i="78"/>
  <c r="F22" i="78"/>
  <c r="G22" i="78" s="1"/>
  <c r="AZ17" i="78"/>
  <c r="N5" i="78"/>
  <c r="O5" i="78" s="1"/>
  <c r="AJ9" i="10"/>
  <c r="AM23" i="78"/>
  <c r="AZ20" i="78"/>
  <c r="AY17" i="78"/>
  <c r="AU10" i="78"/>
  <c r="AP19" i="78"/>
  <c r="N9" i="78"/>
  <c r="O9" i="78" s="1"/>
  <c r="AZ21" i="78"/>
  <c r="AY20" i="78"/>
  <c r="AQ15" i="78"/>
  <c r="W14" i="78"/>
  <c r="X14" i="78" s="1"/>
  <c r="AE11" i="78"/>
  <c r="AF11" i="78" s="1"/>
  <c r="AT10" i="78"/>
  <c r="AY12" i="78"/>
  <c r="AL13" i="78"/>
  <c r="AQ19" i="78"/>
  <c r="AZ18" i="78"/>
  <c r="AE16" i="78"/>
  <c r="AF16" i="78" s="1"/>
  <c r="AP15" i="78"/>
  <c r="AQ10" i="78"/>
  <c r="AL9" i="78"/>
  <c r="AZ12" i="78"/>
  <c r="AM13" i="78"/>
  <c r="AT19" i="78"/>
  <c r="AV9" i="10"/>
  <c r="AY18" i="78"/>
  <c r="AV8" i="78"/>
  <c r="AP13" i="78"/>
  <c r="AU19" i="78"/>
  <c r="AV18" i="78"/>
  <c r="AU8" i="78"/>
  <c r="AU7" i="78"/>
  <c r="AV19" i="78"/>
  <c r="N21" i="78"/>
  <c r="O21" i="78" s="1"/>
  <c r="AT16" i="78"/>
  <c r="N15" i="78"/>
  <c r="O15" i="78" s="1"/>
  <c r="AQ21" i="78"/>
  <c r="AU18" i="78"/>
  <c r="AL16" i="78"/>
  <c r="AV15" i="78"/>
  <c r="AU9" i="78"/>
  <c r="AY7" i="78"/>
  <c r="AZ19" i="78"/>
  <c r="AP22" i="78"/>
  <c r="AK16" i="78"/>
  <c r="AQ18" i="78"/>
  <c r="AT15" i="78"/>
  <c r="AQ9" i="78"/>
  <c r="AZ6" i="78"/>
  <c r="AY13" i="78"/>
  <c r="AP17" i="78"/>
  <c r="AY6" i="78"/>
  <c r="AM12" i="78"/>
  <c r="F21" i="78"/>
  <c r="W17" i="78"/>
  <c r="X17" i="78" s="1"/>
  <c r="F11" i="78"/>
  <c r="G11" i="78" s="1"/>
  <c r="F10" i="78"/>
  <c r="G10" i="78" s="1"/>
  <c r="AE6" i="78"/>
  <c r="AF6" i="78" s="1"/>
  <c r="AP12" i="78"/>
  <c r="W18" i="78"/>
  <c r="X18" i="78" s="1"/>
  <c r="F14" i="78"/>
  <c r="G14" i="78" s="1"/>
  <c r="N8" i="78"/>
  <c r="O8" i="78" s="1"/>
  <c r="N12" i="78"/>
  <c r="O12" i="78" s="1"/>
  <c r="AM14" i="78"/>
  <c r="AK15" i="78"/>
  <c r="AQ6" i="78"/>
  <c r="AY23" i="78"/>
  <c r="AY22" i="78"/>
  <c r="AM20" i="78"/>
  <c r="AZ15" i="78"/>
  <c r="AP5" i="78"/>
  <c r="AZ23" i="78"/>
  <c r="AV22" i="78"/>
  <c r="F20" i="78"/>
  <c r="AV17" i="78"/>
  <c r="AY15" i="78"/>
  <c r="AZ10" i="78"/>
  <c r="W5" i="78"/>
  <c r="X5" i="78" s="1"/>
  <c r="AY11" i="78"/>
  <c r="AU22" i="78"/>
  <c r="AK14" i="78"/>
  <c r="W13" i="78"/>
  <c r="X13" i="78" s="1"/>
  <c r="AY10" i="78"/>
  <c r="AM5" i="78"/>
  <c r="F6" i="74"/>
  <c r="F18" i="74"/>
  <c r="G18" i="74" s="1"/>
  <c r="AK21" i="74"/>
  <c r="AE23" i="78"/>
  <c r="AF23" i="78" s="1"/>
  <c r="AT22" i="78"/>
  <c r="AE21" i="78"/>
  <c r="AF21" i="78" s="1"/>
  <c r="N17" i="78"/>
  <c r="O17" i="78" s="1"/>
  <c r="AZ14" i="78"/>
  <c r="AV10" i="78"/>
  <c r="AL5" i="78"/>
  <c r="W12" i="78"/>
  <c r="X12" i="78" s="1"/>
  <c r="AQ13" i="78"/>
  <c r="AT8" i="78"/>
  <c r="AP21" i="74"/>
  <c r="AK8" i="78"/>
  <c r="AQ6" i="74"/>
  <c r="AQ18" i="74"/>
  <c r="AQ21" i="74"/>
  <c r="AM18" i="78"/>
  <c r="AT14" i="78"/>
  <c r="AP9" i="78"/>
  <c r="AT7" i="78"/>
  <c r="AV5" i="78"/>
  <c r="AV7" i="78"/>
  <c r="AK19" i="78"/>
  <c r="AT6" i="74"/>
  <c r="W22" i="78"/>
  <c r="X22" i="78" s="1"/>
  <c r="AL21" i="78"/>
  <c r="F17" i="78"/>
  <c r="G17" i="78" s="1"/>
  <c r="AQ14" i="78"/>
  <c r="AZ13" i="78"/>
  <c r="AM19" i="78"/>
  <c r="AP6" i="74"/>
  <c r="AP18" i="74"/>
  <c r="AU6" i="74"/>
  <c r="AU18" i="74"/>
  <c r="AU21" i="74"/>
  <c r="AI9" i="10"/>
  <c r="AK21" i="78"/>
  <c r="F19" i="78"/>
  <c r="AM9" i="78"/>
  <c r="AK9" i="78"/>
  <c r="AK13" i="78"/>
  <c r="N23" i="78"/>
  <c r="O23" i="78" s="1"/>
  <c r="N19" i="78"/>
  <c r="O19" i="78" s="1"/>
  <c r="AE22" i="78"/>
  <c r="AF22" i="78" s="1"/>
  <c r="AE18" i="78"/>
  <c r="AF18" i="78" s="1"/>
  <c r="AE14" i="78"/>
  <c r="AF14" i="78" s="1"/>
  <c r="AE10" i="78"/>
  <c r="AF10" i="78" s="1"/>
  <c r="AN16" i="78"/>
  <c r="AT21" i="78"/>
  <c r="AL20" i="78"/>
  <c r="AT17" i="78"/>
  <c r="AT13" i="78"/>
  <c r="AT9" i="78"/>
  <c r="AT5" i="78"/>
  <c r="AQ5" i="78"/>
  <c r="AT21" i="74"/>
  <c r="AF21" i="74"/>
  <c r="F21" i="74"/>
  <c r="AF18" i="74"/>
  <c r="AK18" i="74"/>
  <c r="AT18" i="74"/>
  <c r="AK6" i="74"/>
  <c r="N6" i="74"/>
  <c r="O6" i="74" s="1"/>
  <c r="L9" i="10"/>
  <c r="AW21" i="10"/>
  <c r="BC21" i="10"/>
  <c r="BC24" i="10"/>
  <c r="BD21" i="10"/>
  <c r="AK24" i="10"/>
  <c r="I9" i="10"/>
  <c r="AI21" i="10"/>
  <c r="AL24" i="10"/>
  <c r="AJ21" i="10"/>
  <c r="BD24" i="10"/>
  <c r="AL21" i="10"/>
  <c r="L21" i="10"/>
  <c r="AV21" i="10"/>
  <c r="AV24" i="10"/>
  <c r="AJ24" i="10"/>
  <c r="L24" i="10"/>
  <c r="M9" i="10"/>
  <c r="M21" i="10"/>
  <c r="M24" i="10"/>
  <c r="F24" i="10"/>
  <c r="F21" i="10"/>
  <c r="AI24" i="10"/>
  <c r="G9" i="10"/>
  <c r="H9" i="10"/>
  <c r="H21" i="10"/>
  <c r="N9" i="10"/>
  <c r="N21" i="10"/>
  <c r="N24" i="10"/>
  <c r="O9" i="10"/>
  <c r="O21" i="10"/>
  <c r="O24" i="10"/>
  <c r="AK21" i="10"/>
  <c r="AK9" i="10"/>
  <c r="AW24" i="10"/>
  <c r="G24" i="10"/>
  <c r="H24" i="10"/>
  <c r="I24" i="10"/>
  <c r="G21" i="10"/>
  <c r="I21" i="10"/>
  <c r="F9" i="10"/>
  <c r="AO16" i="78" l="1"/>
  <c r="J11" i="15"/>
  <c r="K11" i="15" s="1"/>
  <c r="J23" i="15"/>
  <c r="K23" i="15" s="1"/>
  <c r="AN6" i="74"/>
  <c r="J16" i="16"/>
  <c r="K16" i="16" s="1"/>
  <c r="J18" i="16"/>
  <c r="K18" i="16" s="1"/>
  <c r="AW18" i="74"/>
  <c r="AW10" i="77"/>
  <c r="J8" i="15"/>
  <c r="K8" i="15" s="1"/>
  <c r="AN15" i="78"/>
  <c r="AO15" i="78" s="1"/>
  <c r="J11" i="14"/>
  <c r="K11" i="14" s="1"/>
  <c r="J23" i="16"/>
  <c r="K23" i="16" s="1"/>
  <c r="J15" i="16"/>
  <c r="K15" i="16" s="1"/>
  <c r="J24" i="16"/>
  <c r="K24" i="16" s="1"/>
  <c r="J12" i="15"/>
  <c r="K12" i="15" s="1"/>
  <c r="J21" i="14"/>
  <c r="K21" i="14" s="1"/>
  <c r="J8" i="16"/>
  <c r="K8" i="16" s="1"/>
  <c r="J10" i="14"/>
  <c r="K10" i="14" s="1"/>
  <c r="J20" i="15"/>
  <c r="K20" i="15" s="1"/>
  <c r="J19" i="16"/>
  <c r="K19" i="16" s="1"/>
  <c r="J23" i="14"/>
  <c r="K23" i="14" s="1"/>
  <c r="J13" i="15"/>
  <c r="K13" i="15" s="1"/>
  <c r="J11" i="16"/>
  <c r="K11" i="16" s="1"/>
  <c r="J19" i="15"/>
  <c r="K19" i="15" s="1"/>
  <c r="J10" i="16"/>
  <c r="K10" i="16" s="1"/>
  <c r="J22" i="15"/>
  <c r="K22" i="15" s="1"/>
  <c r="J9" i="16"/>
  <c r="K9" i="16" s="1"/>
  <c r="J14" i="14"/>
  <c r="K14" i="14" s="1"/>
  <c r="J20" i="16"/>
  <c r="K20" i="16" s="1"/>
  <c r="J26" i="14"/>
  <c r="K26" i="14" s="1"/>
  <c r="J8" i="14"/>
  <c r="K8" i="14" s="1"/>
  <c r="J16" i="15"/>
  <c r="K16" i="15" s="1"/>
  <c r="J20" i="14"/>
  <c r="K20" i="14" s="1"/>
  <c r="J17" i="16"/>
  <c r="K17" i="16" s="1"/>
  <c r="J14" i="16"/>
  <c r="K14" i="16" s="1"/>
  <c r="J17" i="15"/>
  <c r="K17" i="15" s="1"/>
  <c r="AW12" i="77"/>
  <c r="AX12" i="77" s="1"/>
  <c r="J9" i="14"/>
  <c r="K9" i="14" s="1"/>
  <c r="J21" i="15"/>
  <c r="K21" i="15" s="1"/>
  <c r="J24" i="15"/>
  <c r="K24" i="15" s="1"/>
  <c r="J21" i="16"/>
  <c r="K21" i="16" s="1"/>
  <c r="J26" i="16"/>
  <c r="K26" i="16" s="1"/>
  <c r="J9" i="15"/>
  <c r="K9" i="15" s="1"/>
  <c r="J25" i="16"/>
  <c r="K25" i="16" s="1"/>
  <c r="J18" i="15"/>
  <c r="K18" i="15" s="1"/>
  <c r="J17" i="14"/>
  <c r="K17" i="14" s="1"/>
  <c r="J26" i="15"/>
  <c r="K26" i="15" s="1"/>
  <c r="J24" i="14"/>
  <c r="K24" i="14" s="1"/>
  <c r="J12" i="16"/>
  <c r="K12" i="16" s="1"/>
  <c r="AW6" i="78"/>
  <c r="AX6" i="78" s="1"/>
  <c r="J13" i="14"/>
  <c r="K13" i="14" s="1"/>
  <c r="J13" i="16"/>
  <c r="K13" i="16" s="1"/>
  <c r="J25" i="14"/>
  <c r="K25" i="14" s="1"/>
  <c r="AW13" i="78"/>
  <c r="AX13" i="78" s="1"/>
  <c r="AW9" i="78"/>
  <c r="AX9" i="78" s="1"/>
  <c r="AW21" i="74"/>
  <c r="AX21" i="74" s="1"/>
  <c r="AX10" i="77"/>
  <c r="AN19" i="78"/>
  <c r="AO19" i="78" s="1"/>
  <c r="G19" i="78"/>
  <c r="AN20" i="78"/>
  <c r="AO20" i="78" s="1"/>
  <c r="G20" i="78"/>
  <c r="J22" i="14"/>
  <c r="K22" i="14" s="1"/>
  <c r="AN21" i="78"/>
  <c r="AO21" i="78" s="1"/>
  <c r="G21" i="78"/>
  <c r="AW11" i="78"/>
  <c r="AX11" i="78" s="1"/>
  <c r="J22" i="16"/>
  <c r="K22" i="16" s="1"/>
  <c r="AN23" i="78"/>
  <c r="AO23" i="78" s="1"/>
  <c r="AN5" i="78"/>
  <c r="AO5" i="78" s="1"/>
  <c r="J10" i="15"/>
  <c r="K10" i="15" s="1"/>
  <c r="AW20" i="78"/>
  <c r="AX20" i="78" s="1"/>
  <c r="AW14" i="77"/>
  <c r="AX14" i="77" s="1"/>
  <c r="AW9" i="80"/>
  <c r="AX9" i="80" s="1"/>
  <c r="J19" i="14"/>
  <c r="K19" i="14" s="1"/>
  <c r="J15" i="15"/>
  <c r="K15" i="15" s="1"/>
  <c r="J14" i="15"/>
  <c r="K14" i="15" s="1"/>
  <c r="J15" i="14"/>
  <c r="K15" i="14" s="1"/>
  <c r="J16" i="14"/>
  <c r="K16" i="14" s="1"/>
  <c r="AW20" i="76"/>
  <c r="AX20" i="76" s="1"/>
  <c r="J12" i="14"/>
  <c r="K12" i="14" s="1"/>
  <c r="AF9" i="80"/>
  <c r="AN8" i="78"/>
  <c r="AO8" i="78" s="1"/>
  <c r="AW7" i="78"/>
  <c r="AX7" i="78" s="1"/>
  <c r="AN9" i="76"/>
  <c r="AO9" i="76" s="1"/>
  <c r="AN10" i="78"/>
  <c r="AO10" i="78" s="1"/>
  <c r="AW22" i="80"/>
  <c r="AX22" i="80" s="1"/>
  <c r="AW9" i="76"/>
  <c r="AX9" i="76" s="1"/>
  <c r="AW19" i="76"/>
  <c r="AX19" i="76" s="1"/>
  <c r="AW15" i="77"/>
  <c r="AX15" i="77" s="1"/>
  <c r="AW23" i="76"/>
  <c r="AX23" i="76" s="1"/>
  <c r="AW20" i="77"/>
  <c r="AX20" i="77" s="1"/>
  <c r="AW6" i="77"/>
  <c r="AX6" i="77" s="1"/>
  <c r="AN6" i="78"/>
  <c r="AO6" i="78" s="1"/>
  <c r="AN9" i="78"/>
  <c r="AO9" i="78" s="1"/>
  <c r="AW16" i="77"/>
  <c r="AX16" i="77" s="1"/>
  <c r="AN17" i="76"/>
  <c r="AO17" i="76" s="1"/>
  <c r="AW13" i="80"/>
  <c r="AX13" i="80" s="1"/>
  <c r="AW6" i="80"/>
  <c r="AX6" i="80" s="1"/>
  <c r="AW9" i="77"/>
  <c r="AX9" i="77" s="1"/>
  <c r="AF9" i="77"/>
  <c r="AW23" i="77"/>
  <c r="AX23" i="77" s="1"/>
  <c r="G11" i="77"/>
  <c r="AN11" i="77"/>
  <c r="AO11" i="77" s="1"/>
  <c r="AN18" i="80"/>
  <c r="AO18" i="80" s="1"/>
  <c r="AW20" i="80"/>
  <c r="AX20" i="80" s="1"/>
  <c r="AN7" i="80"/>
  <c r="AO7" i="80" s="1"/>
  <c r="G7" i="80"/>
  <c r="AN14" i="80"/>
  <c r="AO14" i="80" s="1"/>
  <c r="AN15" i="80"/>
  <c r="AO15" i="80" s="1"/>
  <c r="G15" i="80"/>
  <c r="AW5" i="76"/>
  <c r="AX5" i="76" s="1"/>
  <c r="G7" i="77"/>
  <c r="AN7" i="77"/>
  <c r="AO7" i="77" s="1"/>
  <c r="AN16" i="80"/>
  <c r="AO16" i="80" s="1"/>
  <c r="G16" i="80"/>
  <c r="AW12" i="76"/>
  <c r="AX12" i="76" s="1"/>
  <c r="G15" i="77"/>
  <c r="AN15" i="77"/>
  <c r="AO15" i="77" s="1"/>
  <c r="AN6" i="76"/>
  <c r="AO6" i="76" s="1"/>
  <c r="G6" i="76"/>
  <c r="AN13" i="77"/>
  <c r="AO13" i="77" s="1"/>
  <c r="G13" i="77"/>
  <c r="AN12" i="80"/>
  <c r="AO12" i="80" s="1"/>
  <c r="G12" i="80"/>
  <c r="AW8" i="80"/>
  <c r="AX8" i="80" s="1"/>
  <c r="AN13" i="76"/>
  <c r="AO13" i="76" s="1"/>
  <c r="AW13" i="77"/>
  <c r="AX13" i="77" s="1"/>
  <c r="AF13" i="77"/>
  <c r="AN14" i="76"/>
  <c r="AO14" i="76" s="1"/>
  <c r="G14" i="76"/>
  <c r="AN9" i="77"/>
  <c r="AO9" i="77" s="1"/>
  <c r="G9" i="77"/>
  <c r="AN8" i="80"/>
  <c r="AO8" i="80" s="1"/>
  <c r="G8" i="80"/>
  <c r="AW22" i="77"/>
  <c r="AX22" i="77" s="1"/>
  <c r="AN21" i="76"/>
  <c r="AO21" i="76" s="1"/>
  <c r="AW10" i="80"/>
  <c r="AX10" i="80" s="1"/>
  <c r="AN5" i="77"/>
  <c r="AO5" i="77" s="1"/>
  <c r="G5" i="77"/>
  <c r="AN23" i="76"/>
  <c r="AO23" i="76" s="1"/>
  <c r="G23" i="76"/>
  <c r="AW21" i="76"/>
  <c r="AX21" i="76" s="1"/>
  <c r="AW14" i="80"/>
  <c r="AX14" i="80" s="1"/>
  <c r="AN8" i="77"/>
  <c r="AO8" i="77" s="1"/>
  <c r="AW17" i="77"/>
  <c r="AX17" i="77" s="1"/>
  <c r="AF17" i="77"/>
  <c r="AW23" i="80"/>
  <c r="AX23" i="80" s="1"/>
  <c r="AF23" i="80"/>
  <c r="AN19" i="76"/>
  <c r="AO19" i="76" s="1"/>
  <c r="G19" i="76"/>
  <c r="AW16" i="76"/>
  <c r="AX16" i="76" s="1"/>
  <c r="AW8" i="76"/>
  <c r="AX8" i="76" s="1"/>
  <c r="AW5" i="77"/>
  <c r="AX5" i="77" s="1"/>
  <c r="AF5" i="77"/>
  <c r="AN10" i="76"/>
  <c r="AO10" i="76" s="1"/>
  <c r="G10" i="76"/>
  <c r="G17" i="80"/>
  <c r="AN17" i="80"/>
  <c r="AO17" i="80" s="1"/>
  <c r="AW19" i="80"/>
  <c r="AX19" i="80" s="1"/>
  <c r="AF19" i="80"/>
  <c r="AN15" i="76"/>
  <c r="AO15" i="76" s="1"/>
  <c r="G15" i="76"/>
  <c r="AW8" i="77"/>
  <c r="AX8" i="77" s="1"/>
  <c r="AW13" i="76"/>
  <c r="AX13" i="76" s="1"/>
  <c r="AN20" i="80"/>
  <c r="AO20" i="80" s="1"/>
  <c r="G20" i="80"/>
  <c r="G13" i="80"/>
  <c r="AN13" i="80"/>
  <c r="AO13" i="80" s="1"/>
  <c r="AW15" i="80"/>
  <c r="AX15" i="80" s="1"/>
  <c r="AF15" i="80"/>
  <c r="AN11" i="76"/>
  <c r="AO11" i="76" s="1"/>
  <c r="G11" i="76"/>
  <c r="AW7" i="76"/>
  <c r="AX7" i="76" s="1"/>
  <c r="AW18" i="77"/>
  <c r="AX18" i="77" s="1"/>
  <c r="AW11" i="80"/>
  <c r="AX11" i="80" s="1"/>
  <c r="AF11" i="80"/>
  <c r="AN7" i="76"/>
  <c r="AO7" i="76" s="1"/>
  <c r="G7" i="76"/>
  <c r="AW21" i="80"/>
  <c r="AX21" i="80" s="1"/>
  <c r="AN16" i="77"/>
  <c r="AO16" i="77" s="1"/>
  <c r="AN22" i="80"/>
  <c r="AO22" i="80" s="1"/>
  <c r="AN12" i="77"/>
  <c r="AO12" i="77" s="1"/>
  <c r="AN18" i="76"/>
  <c r="AO18" i="76" s="1"/>
  <c r="G18" i="76"/>
  <c r="AW7" i="80"/>
  <c r="AX7" i="80" s="1"/>
  <c r="AF7" i="80"/>
  <c r="AN22" i="77"/>
  <c r="AO22" i="77" s="1"/>
  <c r="G22" i="77"/>
  <c r="AW15" i="76"/>
  <c r="AX15" i="76" s="1"/>
  <c r="AW17" i="80"/>
  <c r="AX17" i="80" s="1"/>
  <c r="AW12" i="80"/>
  <c r="AX12" i="80" s="1"/>
  <c r="AN18" i="77"/>
  <c r="AO18" i="77" s="1"/>
  <c r="G18" i="77"/>
  <c r="AN5" i="76"/>
  <c r="AO5" i="76" s="1"/>
  <c r="AW11" i="77"/>
  <c r="AX11" i="77" s="1"/>
  <c r="AN6" i="80"/>
  <c r="AO6" i="80" s="1"/>
  <c r="AN17" i="77"/>
  <c r="AO17" i="77" s="1"/>
  <c r="G17" i="77"/>
  <c r="G21" i="80"/>
  <c r="AN21" i="80"/>
  <c r="AO21" i="80" s="1"/>
  <c r="AW17" i="76"/>
  <c r="AX17" i="76" s="1"/>
  <c r="AN11" i="80"/>
  <c r="AO11" i="80" s="1"/>
  <c r="G11" i="80"/>
  <c r="G20" i="76"/>
  <c r="AN20" i="76"/>
  <c r="AO20" i="76" s="1"/>
  <c r="AW22" i="76"/>
  <c r="AX22" i="76" s="1"/>
  <c r="AF22" i="76"/>
  <c r="G16" i="76"/>
  <c r="AN16" i="76"/>
  <c r="AO16" i="76" s="1"/>
  <c r="AW18" i="76"/>
  <c r="AX18" i="76" s="1"/>
  <c r="AF18" i="76"/>
  <c r="G12" i="76"/>
  <c r="AN12" i="76"/>
  <c r="AO12" i="76" s="1"/>
  <c r="AW16" i="80"/>
  <c r="AX16" i="80" s="1"/>
  <c r="AN6" i="77"/>
  <c r="AO6" i="77" s="1"/>
  <c r="G6" i="77"/>
  <c r="AN10" i="80"/>
  <c r="AO10" i="80" s="1"/>
  <c r="AW18" i="80"/>
  <c r="AX18" i="80" s="1"/>
  <c r="AW11" i="76"/>
  <c r="AX11" i="76" s="1"/>
  <c r="G9" i="80"/>
  <c r="AN9" i="80"/>
  <c r="AO9" i="80" s="1"/>
  <c r="G5" i="80"/>
  <c r="AN5" i="80"/>
  <c r="AO5" i="80" s="1"/>
  <c r="AN10" i="77"/>
  <c r="AO10" i="77" s="1"/>
  <c r="G10" i="77"/>
  <c r="G8" i="76"/>
  <c r="AN8" i="76"/>
  <c r="AO8" i="76" s="1"/>
  <c r="AW10" i="76"/>
  <c r="AX10" i="76" s="1"/>
  <c r="AF10" i="76"/>
  <c r="G23" i="77"/>
  <c r="AN23" i="77"/>
  <c r="AO23" i="77" s="1"/>
  <c r="AN23" i="80"/>
  <c r="AO23" i="80" s="1"/>
  <c r="G23" i="80"/>
  <c r="AW6" i="76"/>
  <c r="AX6" i="76" s="1"/>
  <c r="AF6" i="76"/>
  <c r="AW19" i="77"/>
  <c r="AX19" i="77" s="1"/>
  <c r="AW5" i="80"/>
  <c r="AX5" i="80" s="1"/>
  <c r="AW7" i="77"/>
  <c r="AX7" i="77" s="1"/>
  <c r="AN22" i="76"/>
  <c r="AO22" i="76" s="1"/>
  <c r="G22" i="76"/>
  <c r="AN21" i="77"/>
  <c r="AO21" i="77" s="1"/>
  <c r="G21" i="77"/>
  <c r="AN14" i="77"/>
  <c r="AO14" i="77" s="1"/>
  <c r="G14" i="77"/>
  <c r="AW14" i="76"/>
  <c r="AX14" i="76" s="1"/>
  <c r="AF14" i="76"/>
  <c r="G19" i="77"/>
  <c r="AN19" i="77"/>
  <c r="AO19" i="77" s="1"/>
  <c r="AN19" i="80"/>
  <c r="AO19" i="80" s="1"/>
  <c r="G19" i="80"/>
  <c r="AW21" i="77"/>
  <c r="AX21" i="77" s="1"/>
  <c r="AF21" i="77"/>
  <c r="AN20" i="77"/>
  <c r="AO20" i="77" s="1"/>
  <c r="AW21" i="78"/>
  <c r="AX21" i="78" s="1"/>
  <c r="AN7" i="78"/>
  <c r="AO7" i="78" s="1"/>
  <c r="AO6" i="74"/>
  <c r="AN12" i="78"/>
  <c r="AO12" i="78" s="1"/>
  <c r="AN14" i="78"/>
  <c r="AO14" i="78" s="1"/>
  <c r="AW16" i="78"/>
  <c r="AX16" i="78" s="1"/>
  <c r="AX18" i="74"/>
  <c r="AW17" i="78"/>
  <c r="AX17" i="78" s="1"/>
  <c r="AN18" i="74"/>
  <c r="AO18" i="74" s="1"/>
  <c r="AW5" i="78"/>
  <c r="AX5" i="78" s="1"/>
  <c r="AN11" i="78"/>
  <c r="AO11" i="78" s="1"/>
  <c r="AN13" i="78"/>
  <c r="AO13" i="78" s="1"/>
  <c r="G6" i="74"/>
  <c r="AN22" i="78"/>
  <c r="AO22" i="78" s="1"/>
  <c r="AN17" i="78"/>
  <c r="AO17" i="78" s="1"/>
  <c r="AW8" i="78"/>
  <c r="AX8" i="78" s="1"/>
  <c r="AW23" i="78"/>
  <c r="AX23" i="78" s="1"/>
  <c r="AN18" i="78"/>
  <c r="AO18" i="78" s="1"/>
  <c r="AW12" i="78"/>
  <c r="AX12" i="78" s="1"/>
  <c r="AW15" i="78"/>
  <c r="AX15" i="78" s="1"/>
  <c r="AW14" i="78"/>
  <c r="AX14" i="78" s="1"/>
  <c r="AW19" i="78"/>
  <c r="AX19" i="78" s="1"/>
  <c r="AW18" i="78"/>
  <c r="AX18" i="78" s="1"/>
  <c r="AW22" i="78"/>
  <c r="AX22" i="78" s="1"/>
  <c r="AW10" i="78"/>
  <c r="AX10" i="78" s="1"/>
  <c r="G21" i="74"/>
  <c r="AN21" i="74"/>
  <c r="AO21" i="74" s="1"/>
  <c r="AW6" i="74"/>
  <c r="AX6" i="74" s="1"/>
  <c r="J9" i="10"/>
  <c r="K9" i="10" s="1"/>
  <c r="J21" i="10"/>
  <c r="K21" i="10" s="1"/>
  <c r="J24" i="10"/>
  <c r="K24" i="10" s="1"/>
  <c r="BF16" i="10"/>
  <c r="BE16" i="10"/>
  <c r="AY16" i="10"/>
  <c r="AX16" i="10"/>
  <c r="AP16" i="10"/>
  <c r="AO16" i="10"/>
  <c r="AN16" i="10"/>
  <c r="AM16" i="10"/>
  <c r="X16" i="10"/>
  <c r="W16" i="10"/>
  <c r="V16" i="10"/>
  <c r="U16" i="10"/>
  <c r="T16" i="10"/>
  <c r="S16" i="10"/>
  <c r="R16" i="10"/>
  <c r="Q16" i="10"/>
  <c r="BF16" i="12"/>
  <c r="BE16" i="12"/>
  <c r="AY16" i="12"/>
  <c r="AX16" i="12"/>
  <c r="AP16" i="12"/>
  <c r="AO16" i="12"/>
  <c r="AN16" i="12"/>
  <c r="AM16" i="12"/>
  <c r="X16" i="12"/>
  <c r="W16" i="12"/>
  <c r="V16" i="12"/>
  <c r="U16" i="12"/>
  <c r="T16" i="12"/>
  <c r="S16" i="12"/>
  <c r="R16" i="12"/>
  <c r="Q16" i="12"/>
  <c r="BF16" i="17"/>
  <c r="BE16" i="17"/>
  <c r="AY16" i="17"/>
  <c r="AX16" i="17"/>
  <c r="AP16" i="17"/>
  <c r="AO16" i="17"/>
  <c r="AN16" i="17"/>
  <c r="AM16" i="17"/>
  <c r="X16" i="17"/>
  <c r="W16" i="17"/>
  <c r="V16" i="17"/>
  <c r="U16" i="17"/>
  <c r="T16" i="17"/>
  <c r="S16" i="17"/>
  <c r="R16" i="17"/>
  <c r="Q16" i="17"/>
  <c r="BP16" i="10"/>
  <c r="BP16" i="12"/>
  <c r="BP16" i="14"/>
  <c r="BP16" i="17"/>
  <c r="BP16" i="15"/>
  <c r="BP16" i="16"/>
  <c r="B16" i="10"/>
  <c r="AS13" i="74"/>
  <c r="Q13" i="74"/>
  <c r="P13" i="74"/>
  <c r="M13" i="74"/>
  <c r="L13" i="74"/>
  <c r="K13" i="74"/>
  <c r="I13" i="74"/>
  <c r="H13" i="74"/>
  <c r="E13" i="74"/>
  <c r="D13" i="74"/>
  <c r="C13" i="74"/>
  <c r="B16" i="12"/>
  <c r="Q13" i="75"/>
  <c r="P13" i="75"/>
  <c r="M13" i="75"/>
  <c r="L13" i="75"/>
  <c r="K13" i="75"/>
  <c r="I13" i="75"/>
  <c r="H13" i="75"/>
  <c r="E13" i="75"/>
  <c r="D13" i="75"/>
  <c r="C13" i="75"/>
  <c r="B16" i="17"/>
  <c r="Q13" i="79"/>
  <c r="P13" i="79"/>
  <c r="M13" i="79"/>
  <c r="L13" i="79"/>
  <c r="K13" i="79"/>
  <c r="I13" i="79"/>
  <c r="H13" i="79"/>
  <c r="E13" i="79"/>
  <c r="D13" i="79"/>
  <c r="C13" i="79"/>
  <c r="BF26" i="10"/>
  <c r="BE26" i="10"/>
  <c r="AY26" i="10"/>
  <c r="AX26" i="10"/>
  <c r="AP26" i="10"/>
  <c r="AO26" i="10"/>
  <c r="AN26" i="10"/>
  <c r="AM26" i="10"/>
  <c r="X26" i="10"/>
  <c r="W26" i="10"/>
  <c r="V26" i="10"/>
  <c r="U26" i="10"/>
  <c r="T26" i="10"/>
  <c r="S26" i="10"/>
  <c r="R26" i="10"/>
  <c r="Q26" i="10"/>
  <c r="BF26" i="12"/>
  <c r="BE26" i="12"/>
  <c r="AY26" i="12"/>
  <c r="AX26" i="12"/>
  <c r="AP26" i="12"/>
  <c r="AO26" i="12"/>
  <c r="AN26" i="12"/>
  <c r="AM26" i="12"/>
  <c r="X26" i="12"/>
  <c r="W26" i="12"/>
  <c r="V26" i="12"/>
  <c r="U26" i="12"/>
  <c r="T26" i="12"/>
  <c r="S26" i="12"/>
  <c r="R26" i="12"/>
  <c r="Q26" i="12"/>
  <c r="BF26" i="17"/>
  <c r="BE26" i="17"/>
  <c r="AY26" i="17"/>
  <c r="AX26" i="17"/>
  <c r="AP26" i="17"/>
  <c r="AO26" i="17"/>
  <c r="AN26" i="17"/>
  <c r="AM26" i="17"/>
  <c r="X26" i="17"/>
  <c r="W26" i="17"/>
  <c r="V26" i="17"/>
  <c r="U26" i="17"/>
  <c r="T26" i="17"/>
  <c r="S26" i="17"/>
  <c r="R26" i="17"/>
  <c r="Q26" i="17"/>
  <c r="BF26" i="13"/>
  <c r="BE26" i="13"/>
  <c r="AY26" i="13"/>
  <c r="AX26" i="13"/>
  <c r="AP26" i="13"/>
  <c r="AO26" i="13"/>
  <c r="AN26" i="13"/>
  <c r="AM26" i="13"/>
  <c r="X26" i="13"/>
  <c r="W26" i="13"/>
  <c r="V26" i="13"/>
  <c r="U26" i="13"/>
  <c r="T26" i="13"/>
  <c r="S26" i="13"/>
  <c r="R26" i="13"/>
  <c r="Q26" i="13"/>
  <c r="BP26" i="10"/>
  <c r="BP26" i="12"/>
  <c r="BP26" i="14"/>
  <c r="BP26" i="17"/>
  <c r="BP26" i="13"/>
  <c r="BP26" i="15"/>
  <c r="BP26" i="16"/>
  <c r="B26" i="10"/>
  <c r="AS23" i="74"/>
  <c r="Q23" i="74"/>
  <c r="P23" i="74"/>
  <c r="M23" i="74"/>
  <c r="L23" i="74"/>
  <c r="K23" i="74"/>
  <c r="I23" i="74"/>
  <c r="H23" i="74"/>
  <c r="E23" i="74"/>
  <c r="D23" i="74"/>
  <c r="C23" i="74"/>
  <c r="B26" i="12"/>
  <c r="Q23" i="75"/>
  <c r="P23" i="75"/>
  <c r="M23" i="75"/>
  <c r="L23" i="75"/>
  <c r="K23" i="75"/>
  <c r="I23" i="75"/>
  <c r="H23" i="75"/>
  <c r="E23" i="75"/>
  <c r="D23" i="75"/>
  <c r="C23" i="75"/>
  <c r="B26" i="17"/>
  <c r="Q23" i="79"/>
  <c r="P23" i="79"/>
  <c r="M23" i="79"/>
  <c r="L23" i="79"/>
  <c r="K23" i="79"/>
  <c r="I23" i="79"/>
  <c r="H23" i="79"/>
  <c r="E23" i="79"/>
  <c r="D23" i="79"/>
  <c r="C23" i="79"/>
  <c r="B26" i="13"/>
  <c r="BF19" i="10"/>
  <c r="BE19" i="10"/>
  <c r="AY19" i="10"/>
  <c r="AX19" i="10"/>
  <c r="AP19" i="10"/>
  <c r="AO19" i="10"/>
  <c r="AN19" i="10"/>
  <c r="AM19" i="10"/>
  <c r="X19" i="10"/>
  <c r="W19" i="10"/>
  <c r="V19" i="10"/>
  <c r="U19" i="10"/>
  <c r="T19" i="10"/>
  <c r="S19" i="10"/>
  <c r="R19" i="10"/>
  <c r="Q19" i="10"/>
  <c r="BF19" i="12"/>
  <c r="BE19" i="12"/>
  <c r="AY19" i="12"/>
  <c r="AX19" i="12"/>
  <c r="AP19" i="12"/>
  <c r="AO19" i="12"/>
  <c r="AN19" i="12"/>
  <c r="AM19" i="12"/>
  <c r="X19" i="12"/>
  <c r="W19" i="12"/>
  <c r="V19" i="12"/>
  <c r="U19" i="12"/>
  <c r="T19" i="12"/>
  <c r="S19" i="12"/>
  <c r="R19" i="12"/>
  <c r="Q19" i="12"/>
  <c r="BF19" i="17"/>
  <c r="BE19" i="17"/>
  <c r="AY19" i="17"/>
  <c r="AX19" i="17"/>
  <c r="AP19" i="17"/>
  <c r="AO19" i="17"/>
  <c r="AN19" i="17"/>
  <c r="AM19" i="17"/>
  <c r="X19" i="17"/>
  <c r="W19" i="17"/>
  <c r="V19" i="17"/>
  <c r="U19" i="17"/>
  <c r="T19" i="17"/>
  <c r="S19" i="17"/>
  <c r="R19" i="17"/>
  <c r="Q19" i="17"/>
  <c r="BF19" i="13"/>
  <c r="BE19" i="13"/>
  <c r="AY19" i="13"/>
  <c r="AX19" i="13"/>
  <c r="AP19" i="13"/>
  <c r="AO19" i="13"/>
  <c r="AN19" i="13"/>
  <c r="AM19" i="13"/>
  <c r="X19" i="13"/>
  <c r="W19" i="13"/>
  <c r="V19" i="13"/>
  <c r="U19" i="13"/>
  <c r="T19" i="13"/>
  <c r="S19" i="13"/>
  <c r="R19" i="13"/>
  <c r="Q19" i="13"/>
  <c r="BP19" i="10"/>
  <c r="BP19" i="12"/>
  <c r="BP19" i="14"/>
  <c r="BP19" i="17"/>
  <c r="BP19" i="13"/>
  <c r="BP19" i="15"/>
  <c r="BP19" i="16"/>
  <c r="B19" i="10"/>
  <c r="AS16" i="74"/>
  <c r="Q16" i="74"/>
  <c r="P16" i="74"/>
  <c r="M16" i="74"/>
  <c r="L16" i="74"/>
  <c r="K16" i="74"/>
  <c r="I16" i="74"/>
  <c r="H16" i="74"/>
  <c r="E16" i="74"/>
  <c r="D16" i="74"/>
  <c r="C16" i="74"/>
  <c r="B19" i="12"/>
  <c r="Q16" i="75"/>
  <c r="P16" i="75"/>
  <c r="M16" i="75"/>
  <c r="L16" i="75"/>
  <c r="K16" i="75"/>
  <c r="I16" i="75"/>
  <c r="H16" i="75"/>
  <c r="E16" i="75"/>
  <c r="D16" i="75"/>
  <c r="C16" i="75"/>
  <c r="B19" i="17"/>
  <c r="Q16" i="79"/>
  <c r="P16" i="79"/>
  <c r="M16" i="79"/>
  <c r="L16" i="79"/>
  <c r="K16" i="79"/>
  <c r="I16" i="79"/>
  <c r="H16" i="79"/>
  <c r="E16" i="79"/>
  <c r="D16" i="79"/>
  <c r="C16" i="79"/>
  <c r="B19" i="13"/>
  <c r="BF18" i="10"/>
  <c r="BE18" i="10"/>
  <c r="AY18" i="10"/>
  <c r="AX18" i="10"/>
  <c r="AP18" i="10"/>
  <c r="AO18" i="10"/>
  <c r="AN18" i="10"/>
  <c r="AM18" i="10"/>
  <c r="X18" i="10"/>
  <c r="W18" i="10"/>
  <c r="V18" i="10"/>
  <c r="U18" i="10"/>
  <c r="T18" i="10"/>
  <c r="S18" i="10"/>
  <c r="R18" i="10"/>
  <c r="Q18" i="10"/>
  <c r="BF18" i="12"/>
  <c r="BE18" i="12"/>
  <c r="AY18" i="12"/>
  <c r="AX18" i="12"/>
  <c r="AP18" i="12"/>
  <c r="AO18" i="12"/>
  <c r="AN18" i="12"/>
  <c r="AM18" i="12"/>
  <c r="X18" i="12"/>
  <c r="W18" i="12"/>
  <c r="V18" i="12"/>
  <c r="U18" i="12"/>
  <c r="T18" i="12"/>
  <c r="S18" i="12"/>
  <c r="R18" i="12"/>
  <c r="Q18" i="12"/>
  <c r="BF18" i="17"/>
  <c r="BE18" i="17"/>
  <c r="AY18" i="17"/>
  <c r="AX18" i="17"/>
  <c r="AP18" i="17"/>
  <c r="AO18" i="17"/>
  <c r="AN18" i="17"/>
  <c r="AM18" i="17"/>
  <c r="X18" i="17"/>
  <c r="W18" i="17"/>
  <c r="V18" i="17"/>
  <c r="U18" i="17"/>
  <c r="T18" i="17"/>
  <c r="S18" i="17"/>
  <c r="R18" i="17"/>
  <c r="Q18" i="17"/>
  <c r="BF18" i="13"/>
  <c r="BE18" i="13"/>
  <c r="AY18" i="13"/>
  <c r="AX18" i="13"/>
  <c r="AP18" i="13"/>
  <c r="AO18" i="13"/>
  <c r="AN18" i="13"/>
  <c r="AM18" i="13"/>
  <c r="X18" i="13"/>
  <c r="W18" i="13"/>
  <c r="V18" i="13"/>
  <c r="U18" i="13"/>
  <c r="T18" i="13"/>
  <c r="S18" i="13"/>
  <c r="R18" i="13"/>
  <c r="Q18" i="13"/>
  <c r="BP18" i="10"/>
  <c r="BP18" i="12"/>
  <c r="BP18" i="14"/>
  <c r="BP18" i="17"/>
  <c r="BP18" i="13"/>
  <c r="BP18" i="15"/>
  <c r="BP18" i="16"/>
  <c r="B18" i="10"/>
  <c r="AS15" i="74"/>
  <c r="Q15" i="74"/>
  <c r="P15" i="74"/>
  <c r="M15" i="74"/>
  <c r="L15" i="74"/>
  <c r="K15" i="74"/>
  <c r="I15" i="74"/>
  <c r="H15" i="74"/>
  <c r="E15" i="74"/>
  <c r="D15" i="74"/>
  <c r="C15" i="74"/>
  <c r="B18" i="12"/>
  <c r="Q15" i="75"/>
  <c r="P15" i="75"/>
  <c r="M15" i="75"/>
  <c r="L15" i="75"/>
  <c r="K15" i="75"/>
  <c r="I15" i="75"/>
  <c r="H15" i="75"/>
  <c r="E15" i="75"/>
  <c r="D15" i="75"/>
  <c r="C15" i="75"/>
  <c r="B18" i="17"/>
  <c r="Q15" i="79"/>
  <c r="P15" i="79"/>
  <c r="M15" i="79"/>
  <c r="L15" i="79"/>
  <c r="K15" i="79"/>
  <c r="I15" i="79"/>
  <c r="H15" i="79"/>
  <c r="E15" i="79"/>
  <c r="D15" i="79"/>
  <c r="C15" i="79"/>
  <c r="B18" i="13"/>
  <c r="BH18" i="10"/>
  <c r="BG18" i="10"/>
  <c r="BA18" i="10"/>
  <c r="AZ18" i="10"/>
  <c r="AT18" i="10"/>
  <c r="AS18" i="10"/>
  <c r="AR18" i="10"/>
  <c r="AQ18" i="10"/>
  <c r="AG18" i="10"/>
  <c r="AF18" i="10"/>
  <c r="AE18" i="10"/>
  <c r="AD18" i="10"/>
  <c r="AC18" i="10"/>
  <c r="AB18" i="10"/>
  <c r="AA18" i="10"/>
  <c r="Z18" i="10"/>
  <c r="BH18" i="12"/>
  <c r="BG18" i="12"/>
  <c r="BA18" i="12"/>
  <c r="AZ18" i="12"/>
  <c r="AT18" i="12"/>
  <c r="AS18" i="12"/>
  <c r="AR18" i="12"/>
  <c r="AQ18" i="12"/>
  <c r="AG18" i="12"/>
  <c r="AF18" i="12"/>
  <c r="AE18" i="12"/>
  <c r="AD18" i="12"/>
  <c r="AC18" i="12"/>
  <c r="AB18" i="12"/>
  <c r="AA18" i="12"/>
  <c r="Z18" i="12"/>
  <c r="BH18" i="17"/>
  <c r="BG18" i="17"/>
  <c r="BA18" i="17"/>
  <c r="AZ18" i="17"/>
  <c r="AT18" i="17"/>
  <c r="AS18" i="17"/>
  <c r="AR18" i="17"/>
  <c r="AQ18" i="17"/>
  <c r="AG18" i="17"/>
  <c r="AF18" i="17"/>
  <c r="AE18" i="17"/>
  <c r="AD18" i="17"/>
  <c r="AC18" i="17"/>
  <c r="AB18" i="17"/>
  <c r="AA18" i="17"/>
  <c r="Z18" i="17"/>
  <c r="BH18" i="13"/>
  <c r="BG18" i="13"/>
  <c r="BA18" i="13"/>
  <c r="AZ18" i="13"/>
  <c r="AT18" i="13"/>
  <c r="AS18" i="13"/>
  <c r="AR18" i="13"/>
  <c r="AQ18" i="13"/>
  <c r="AG18" i="13"/>
  <c r="AF18" i="13"/>
  <c r="AE18" i="13"/>
  <c r="AD18" i="13"/>
  <c r="AC18" i="13"/>
  <c r="AB18" i="13"/>
  <c r="AA18" i="13"/>
  <c r="Z18" i="13"/>
  <c r="AH15" i="74"/>
  <c r="AG15" i="74"/>
  <c r="AD15" i="74"/>
  <c r="AC15" i="74"/>
  <c r="AB15" i="74"/>
  <c r="Z15" i="74"/>
  <c r="Y15" i="74"/>
  <c r="V15" i="74"/>
  <c r="U15" i="74"/>
  <c r="T15" i="74"/>
  <c r="AH15" i="75"/>
  <c r="AG15" i="75"/>
  <c r="AD15" i="75"/>
  <c r="AC15" i="75"/>
  <c r="AB15" i="75"/>
  <c r="Z15" i="75"/>
  <c r="Y15" i="75"/>
  <c r="V15" i="75"/>
  <c r="U15" i="75"/>
  <c r="T15" i="75"/>
  <c r="AH15" i="79"/>
  <c r="AG15" i="79"/>
  <c r="AD15" i="79"/>
  <c r="AC15" i="79"/>
  <c r="AB15" i="79"/>
  <c r="Z15" i="79"/>
  <c r="Y15" i="79"/>
  <c r="V15" i="79"/>
  <c r="U15" i="79"/>
  <c r="T15" i="79"/>
  <c r="BH19" i="10"/>
  <c r="BG19" i="10"/>
  <c r="BA19" i="10"/>
  <c r="AZ19" i="10"/>
  <c r="AT19" i="10"/>
  <c r="AS19" i="10"/>
  <c r="AR19" i="10"/>
  <c r="AQ19" i="10"/>
  <c r="AG19" i="10"/>
  <c r="AF19" i="10"/>
  <c r="AE19" i="10"/>
  <c r="AD19" i="10"/>
  <c r="AC19" i="10"/>
  <c r="AB19" i="10"/>
  <c r="AA19" i="10"/>
  <c r="Z19" i="10"/>
  <c r="BH19" i="12"/>
  <c r="BG19" i="12"/>
  <c r="BA19" i="12"/>
  <c r="AZ19" i="12"/>
  <c r="AT19" i="12"/>
  <c r="AS19" i="12"/>
  <c r="AR19" i="12"/>
  <c r="AQ19" i="12"/>
  <c r="AG19" i="12"/>
  <c r="AF19" i="12"/>
  <c r="AE19" i="12"/>
  <c r="AD19" i="12"/>
  <c r="AC19" i="12"/>
  <c r="AB19" i="12"/>
  <c r="AA19" i="12"/>
  <c r="Z19" i="12"/>
  <c r="BH19" i="17"/>
  <c r="BG19" i="17"/>
  <c r="BA19" i="17"/>
  <c r="AZ19" i="17"/>
  <c r="AT19" i="17"/>
  <c r="AS19" i="17"/>
  <c r="AR19" i="17"/>
  <c r="AQ19" i="17"/>
  <c r="AG19" i="17"/>
  <c r="AF19" i="17"/>
  <c r="AE19" i="17"/>
  <c r="AD19" i="17"/>
  <c r="AC19" i="17"/>
  <c r="AB19" i="17"/>
  <c r="AA19" i="17"/>
  <c r="Z19" i="17"/>
  <c r="BH19" i="13"/>
  <c r="BG19" i="13"/>
  <c r="BA19" i="13"/>
  <c r="AZ19" i="13"/>
  <c r="AT19" i="13"/>
  <c r="AS19" i="13"/>
  <c r="AR19" i="13"/>
  <c r="AQ19" i="13"/>
  <c r="AG19" i="13"/>
  <c r="AF19" i="13"/>
  <c r="AE19" i="13"/>
  <c r="AD19" i="13"/>
  <c r="AC19" i="13"/>
  <c r="AB19" i="13"/>
  <c r="AA19" i="13"/>
  <c r="Z19" i="13"/>
  <c r="AH16" i="74"/>
  <c r="AG16" i="74"/>
  <c r="AD16" i="74"/>
  <c r="AC16" i="74"/>
  <c r="AB16" i="74"/>
  <c r="Z16" i="74"/>
  <c r="Y16" i="74"/>
  <c r="V16" i="74"/>
  <c r="U16" i="74"/>
  <c r="T16" i="74"/>
  <c r="AH16" i="75"/>
  <c r="AG16" i="75"/>
  <c r="AD16" i="75"/>
  <c r="AC16" i="75"/>
  <c r="AB16" i="75"/>
  <c r="Z16" i="75"/>
  <c r="Y16" i="75"/>
  <c r="V16" i="75"/>
  <c r="U16" i="75"/>
  <c r="T16" i="75"/>
  <c r="AH16" i="79"/>
  <c r="AG16" i="79"/>
  <c r="AD16" i="79"/>
  <c r="AC16" i="79"/>
  <c r="AB16" i="79"/>
  <c r="Z16" i="79"/>
  <c r="Y16" i="79"/>
  <c r="V16" i="79"/>
  <c r="U16" i="79"/>
  <c r="T16" i="79"/>
  <c r="BH26" i="10"/>
  <c r="BG26" i="10"/>
  <c r="BA26" i="10"/>
  <c r="AZ26" i="10"/>
  <c r="AT26" i="10"/>
  <c r="AS26" i="10"/>
  <c r="AR26" i="10"/>
  <c r="AQ26" i="10"/>
  <c r="AG26" i="10"/>
  <c r="AF26" i="10"/>
  <c r="AE26" i="10"/>
  <c r="AD26" i="10"/>
  <c r="AC26" i="10"/>
  <c r="AB26" i="10"/>
  <c r="AA26" i="10"/>
  <c r="Z26" i="10"/>
  <c r="BH26" i="12"/>
  <c r="BG26" i="12"/>
  <c r="BA26" i="12"/>
  <c r="AZ26" i="12"/>
  <c r="AT26" i="12"/>
  <c r="AS26" i="12"/>
  <c r="AR26" i="12"/>
  <c r="AQ26" i="12"/>
  <c r="AG26" i="12"/>
  <c r="AF26" i="12"/>
  <c r="AE26" i="12"/>
  <c r="AD26" i="12"/>
  <c r="AC26" i="12"/>
  <c r="AB26" i="12"/>
  <c r="AA26" i="12"/>
  <c r="Z26" i="12"/>
  <c r="BH26" i="17"/>
  <c r="BG26" i="17"/>
  <c r="BA26" i="17"/>
  <c r="AZ26" i="17"/>
  <c r="AT26" i="17"/>
  <c r="AS26" i="17"/>
  <c r="AR26" i="17"/>
  <c r="AQ26" i="17"/>
  <c r="AG26" i="17"/>
  <c r="AF26" i="17"/>
  <c r="AE26" i="17"/>
  <c r="AD26" i="17"/>
  <c r="AC26" i="17"/>
  <c r="AB26" i="17"/>
  <c r="AA26" i="17"/>
  <c r="Z26" i="17"/>
  <c r="BH26" i="13"/>
  <c r="BG26" i="13"/>
  <c r="BA26" i="13"/>
  <c r="AZ26" i="13"/>
  <c r="AT26" i="13"/>
  <c r="AS26" i="13"/>
  <c r="AR26" i="13"/>
  <c r="AQ26" i="13"/>
  <c r="AG26" i="13"/>
  <c r="AF26" i="13"/>
  <c r="AE26" i="13"/>
  <c r="AD26" i="13"/>
  <c r="AC26" i="13"/>
  <c r="AB26" i="13"/>
  <c r="AA26" i="13"/>
  <c r="Z26" i="13"/>
  <c r="AH23" i="74"/>
  <c r="AG23" i="74"/>
  <c r="AD23" i="74"/>
  <c r="AC23" i="74"/>
  <c r="AB23" i="74"/>
  <c r="Z23" i="74"/>
  <c r="Y23" i="74"/>
  <c r="V23" i="74"/>
  <c r="U23" i="74"/>
  <c r="T23" i="74"/>
  <c r="AH23" i="75"/>
  <c r="AG23" i="75"/>
  <c r="AD23" i="75"/>
  <c r="AC23" i="75"/>
  <c r="AB23" i="75"/>
  <c r="Z23" i="75"/>
  <c r="Y23" i="75"/>
  <c r="V23" i="75"/>
  <c r="U23" i="75"/>
  <c r="T23" i="75"/>
  <c r="AH23" i="79"/>
  <c r="AG23" i="79"/>
  <c r="AD23" i="79"/>
  <c r="AC23" i="79"/>
  <c r="AB23" i="79"/>
  <c r="Z23" i="79"/>
  <c r="Y23" i="79"/>
  <c r="V23" i="79"/>
  <c r="U23" i="79"/>
  <c r="T23" i="79"/>
  <c r="BH16" i="10"/>
  <c r="BG16" i="10"/>
  <c r="BA16" i="10"/>
  <c r="AZ16" i="10"/>
  <c r="AT16" i="10"/>
  <c r="AS16" i="10"/>
  <c r="AR16" i="10"/>
  <c r="AQ16" i="10"/>
  <c r="AG16" i="10"/>
  <c r="AF16" i="10"/>
  <c r="AE16" i="10"/>
  <c r="AD16" i="10"/>
  <c r="AC16" i="10"/>
  <c r="AB16" i="10"/>
  <c r="AA16" i="10"/>
  <c r="Z16" i="10"/>
  <c r="BH16" i="12"/>
  <c r="BG16" i="12"/>
  <c r="BA16" i="12"/>
  <c r="AZ16" i="12"/>
  <c r="AT16" i="12"/>
  <c r="AS16" i="12"/>
  <c r="AR16" i="12"/>
  <c r="AQ16" i="12"/>
  <c r="AG16" i="12"/>
  <c r="AF16" i="12"/>
  <c r="AE16" i="12"/>
  <c r="AD16" i="12"/>
  <c r="AC16" i="12"/>
  <c r="AB16" i="12"/>
  <c r="AA16" i="12"/>
  <c r="Z16" i="12"/>
  <c r="BH16" i="17"/>
  <c r="BG16" i="17"/>
  <c r="BA16" i="17"/>
  <c r="AZ16" i="17"/>
  <c r="AT16" i="17"/>
  <c r="AS16" i="17"/>
  <c r="AR16" i="17"/>
  <c r="AQ16" i="17"/>
  <c r="AG16" i="17"/>
  <c r="AF16" i="17"/>
  <c r="AE16" i="17"/>
  <c r="AD16" i="17"/>
  <c r="AC16" i="17"/>
  <c r="AB16" i="17"/>
  <c r="AA16" i="17"/>
  <c r="Z16" i="17"/>
  <c r="AH13" i="74"/>
  <c r="AG13" i="74"/>
  <c r="AD13" i="74"/>
  <c r="AC13" i="74"/>
  <c r="AB13" i="74"/>
  <c r="Z13" i="74"/>
  <c r="Y13" i="74"/>
  <c r="V13" i="74"/>
  <c r="U13" i="74"/>
  <c r="T13" i="74"/>
  <c r="AH13" i="75"/>
  <c r="AG13" i="75"/>
  <c r="AD13" i="75"/>
  <c r="AC13" i="75"/>
  <c r="AB13" i="75"/>
  <c r="Z13" i="75"/>
  <c r="Y13" i="75"/>
  <c r="V13" i="75"/>
  <c r="U13" i="75"/>
  <c r="T13" i="75"/>
  <c r="AH13" i="79"/>
  <c r="AG13" i="79"/>
  <c r="AD13" i="79"/>
  <c r="AC13" i="79"/>
  <c r="AB13" i="79"/>
  <c r="Z13" i="79"/>
  <c r="Y13" i="79"/>
  <c r="V13" i="79"/>
  <c r="U13" i="79"/>
  <c r="T13" i="79"/>
  <c r="BF13" i="10" l="1"/>
  <c r="BE13" i="10"/>
  <c r="AY13" i="10"/>
  <c r="AX13" i="10"/>
  <c r="AP13" i="10"/>
  <c r="AO13" i="10"/>
  <c r="AN13" i="10"/>
  <c r="AM13" i="10"/>
  <c r="X13" i="10"/>
  <c r="W13" i="10"/>
  <c r="V13" i="10"/>
  <c r="U13" i="10"/>
  <c r="T13" i="10"/>
  <c r="S13" i="10"/>
  <c r="R13" i="10"/>
  <c r="Q13" i="10"/>
  <c r="BF13" i="12"/>
  <c r="BE13" i="12"/>
  <c r="AY13" i="12"/>
  <c r="AX13" i="12"/>
  <c r="AP13" i="12"/>
  <c r="AO13" i="12"/>
  <c r="AN13" i="12"/>
  <c r="AM13" i="12"/>
  <c r="X13" i="12"/>
  <c r="W13" i="12"/>
  <c r="V13" i="12"/>
  <c r="U13" i="12"/>
  <c r="T13" i="12"/>
  <c r="S13" i="12"/>
  <c r="R13" i="12"/>
  <c r="Q13" i="12"/>
  <c r="BF13" i="17"/>
  <c r="BE13" i="17"/>
  <c r="AY13" i="17"/>
  <c r="AX13" i="17"/>
  <c r="AP13" i="17"/>
  <c r="AO13" i="17"/>
  <c r="AN13" i="17"/>
  <c r="AM13" i="17"/>
  <c r="X13" i="17"/>
  <c r="W13" i="17"/>
  <c r="V13" i="17"/>
  <c r="U13" i="17"/>
  <c r="T13" i="17"/>
  <c r="S13" i="17"/>
  <c r="R13" i="17"/>
  <c r="Q13" i="17"/>
  <c r="BF13" i="13"/>
  <c r="BE13" i="13"/>
  <c r="AY13" i="13"/>
  <c r="AX13" i="13"/>
  <c r="AP13" i="13"/>
  <c r="AO13" i="13"/>
  <c r="AN13" i="13"/>
  <c r="AM13" i="13"/>
  <c r="X13" i="13"/>
  <c r="W13" i="13"/>
  <c r="V13" i="13"/>
  <c r="U13" i="13"/>
  <c r="T13" i="13"/>
  <c r="S13" i="13"/>
  <c r="R13" i="13"/>
  <c r="Q13" i="13"/>
  <c r="BP13" i="10"/>
  <c r="BP13" i="12"/>
  <c r="BP13" i="14"/>
  <c r="BP13" i="17"/>
  <c r="BP13" i="13"/>
  <c r="BP13" i="15"/>
  <c r="BP13" i="16"/>
  <c r="B13" i="10"/>
  <c r="AS10" i="74"/>
  <c r="Q10" i="74"/>
  <c r="P10" i="74"/>
  <c r="M10" i="74"/>
  <c r="L10" i="74"/>
  <c r="K10" i="74"/>
  <c r="I10" i="74"/>
  <c r="H10" i="74"/>
  <c r="E10" i="74"/>
  <c r="D10" i="74"/>
  <c r="C10" i="74"/>
  <c r="B13" i="12"/>
  <c r="Q10" i="75"/>
  <c r="P10" i="75"/>
  <c r="M10" i="75"/>
  <c r="L10" i="75"/>
  <c r="K10" i="75"/>
  <c r="I10" i="75"/>
  <c r="H10" i="75"/>
  <c r="E10" i="75"/>
  <c r="D10" i="75"/>
  <c r="C10" i="75"/>
  <c r="B13" i="17"/>
  <c r="Q10" i="79"/>
  <c r="P10" i="79"/>
  <c r="M10" i="79"/>
  <c r="L10" i="79"/>
  <c r="K10" i="79"/>
  <c r="I10" i="79"/>
  <c r="H10" i="79"/>
  <c r="E10" i="79"/>
  <c r="D10" i="79"/>
  <c r="C10" i="79"/>
  <c r="B13" i="13"/>
  <c r="BH13" i="10"/>
  <c r="BG13" i="10"/>
  <c r="BA13" i="10"/>
  <c r="AZ13" i="10"/>
  <c r="AT13" i="10"/>
  <c r="AS13" i="10"/>
  <c r="AR13" i="10"/>
  <c r="AQ13" i="10"/>
  <c r="AG13" i="10"/>
  <c r="AF13" i="10"/>
  <c r="AE13" i="10"/>
  <c r="AD13" i="10"/>
  <c r="AC13" i="10"/>
  <c r="AB13" i="10"/>
  <c r="AA13" i="10"/>
  <c r="Z13" i="10"/>
  <c r="BH13" i="12"/>
  <c r="BG13" i="12"/>
  <c r="BA13" i="12"/>
  <c r="AZ13" i="12"/>
  <c r="AT13" i="12"/>
  <c r="AS13" i="12"/>
  <c r="AR13" i="12"/>
  <c r="AQ13" i="12"/>
  <c r="AG13" i="12"/>
  <c r="AF13" i="12"/>
  <c r="AE13" i="12"/>
  <c r="AD13" i="12"/>
  <c r="AC13" i="12"/>
  <c r="AB13" i="12"/>
  <c r="AA13" i="12"/>
  <c r="Z13" i="12"/>
  <c r="BH13" i="17"/>
  <c r="BG13" i="17"/>
  <c r="BA13" i="17"/>
  <c r="AZ13" i="17"/>
  <c r="AT13" i="17"/>
  <c r="AS13" i="17"/>
  <c r="AR13" i="17"/>
  <c r="AQ13" i="17"/>
  <c r="AG13" i="17"/>
  <c r="AF13" i="17"/>
  <c r="AE13" i="17"/>
  <c r="AD13" i="17"/>
  <c r="AC13" i="17"/>
  <c r="AB13" i="17"/>
  <c r="AA13" i="17"/>
  <c r="Z13" i="17"/>
  <c r="BH13" i="13"/>
  <c r="BG13" i="13"/>
  <c r="BA13" i="13"/>
  <c r="AZ13" i="13"/>
  <c r="AT13" i="13"/>
  <c r="AS13" i="13"/>
  <c r="AR13" i="13"/>
  <c r="AQ13" i="13"/>
  <c r="AG13" i="13"/>
  <c r="AF13" i="13"/>
  <c r="AE13" i="13"/>
  <c r="AD13" i="13"/>
  <c r="AC13" i="13"/>
  <c r="AB13" i="13"/>
  <c r="AA13" i="13"/>
  <c r="Z13" i="13"/>
  <c r="AH10" i="74"/>
  <c r="AG10" i="74"/>
  <c r="AD10" i="74"/>
  <c r="AC10" i="74"/>
  <c r="AB10" i="74"/>
  <c r="Z10" i="74"/>
  <c r="Y10" i="74"/>
  <c r="V10" i="74"/>
  <c r="U10" i="74"/>
  <c r="T10" i="74"/>
  <c r="AH10" i="75"/>
  <c r="AG10" i="75"/>
  <c r="AD10" i="75"/>
  <c r="AC10" i="75"/>
  <c r="AB10" i="75"/>
  <c r="Z10" i="75"/>
  <c r="Y10" i="75"/>
  <c r="V10" i="75"/>
  <c r="U10" i="75"/>
  <c r="T10" i="75"/>
  <c r="AH10" i="79"/>
  <c r="AG10" i="79"/>
  <c r="AD10" i="79"/>
  <c r="AC10" i="79"/>
  <c r="AB10" i="79"/>
  <c r="Z10" i="79"/>
  <c r="Y10" i="79"/>
  <c r="V10" i="79"/>
  <c r="U10" i="79"/>
  <c r="T10" i="79"/>
  <c r="I25" i="82"/>
  <c r="I24" i="82"/>
  <c r="I23" i="82"/>
  <c r="I22" i="82"/>
  <c r="I21" i="82"/>
  <c r="I20" i="82"/>
  <c r="I19" i="82"/>
  <c r="I18" i="82"/>
  <c r="I17" i="82"/>
  <c r="I16" i="82"/>
  <c r="I15" i="82"/>
  <c r="I14" i="82"/>
  <c r="I13" i="82"/>
  <c r="I12" i="82"/>
  <c r="I11" i="82"/>
  <c r="I10" i="82"/>
  <c r="I9" i="82"/>
  <c r="I8" i="82"/>
  <c r="I7" i="82"/>
  <c r="I6" i="82"/>
  <c r="I25" i="84"/>
  <c r="I24" i="84"/>
  <c r="I23" i="84"/>
  <c r="I22" i="84"/>
  <c r="I21" i="84"/>
  <c r="I20" i="84"/>
  <c r="I19" i="84"/>
  <c r="I18" i="84"/>
  <c r="I17" i="84"/>
  <c r="I16" i="84"/>
  <c r="I15" i="84"/>
  <c r="I14" i="84"/>
  <c r="I13" i="84"/>
  <c r="I12" i="84"/>
  <c r="I11" i="84"/>
  <c r="I10" i="84"/>
  <c r="I9" i="84"/>
  <c r="I8" i="84"/>
  <c r="I7" i="84"/>
  <c r="I6" i="84"/>
  <c r="AH18" i="79"/>
  <c r="AG18" i="79"/>
  <c r="AD18" i="79"/>
  <c r="AC18" i="79"/>
  <c r="AB18" i="79"/>
  <c r="Z18" i="79"/>
  <c r="Y18" i="79"/>
  <c r="V18" i="79"/>
  <c r="U18" i="79"/>
  <c r="T18" i="79"/>
  <c r="Q18" i="79"/>
  <c r="P18" i="79"/>
  <c r="M18" i="79"/>
  <c r="L18" i="79"/>
  <c r="K18" i="79"/>
  <c r="I18" i="79"/>
  <c r="H18" i="79"/>
  <c r="E18" i="79"/>
  <c r="D18" i="79"/>
  <c r="C18" i="79"/>
  <c r="C17" i="79"/>
  <c r="C14" i="79"/>
  <c r="AH8" i="79"/>
  <c r="AG8" i="79"/>
  <c r="AD8" i="79"/>
  <c r="AC8" i="79"/>
  <c r="AB8" i="79"/>
  <c r="Z8" i="79"/>
  <c r="Y8" i="79"/>
  <c r="V8" i="79"/>
  <c r="U8" i="79"/>
  <c r="T8" i="79"/>
  <c r="Q8" i="79"/>
  <c r="P8" i="79"/>
  <c r="M8" i="79"/>
  <c r="L8" i="79"/>
  <c r="K8" i="79"/>
  <c r="I8" i="79"/>
  <c r="H8" i="79"/>
  <c r="E8" i="79"/>
  <c r="D8" i="79"/>
  <c r="C8" i="79"/>
  <c r="D7" i="79"/>
  <c r="D6" i="79"/>
  <c r="AH21" i="79"/>
  <c r="AG21" i="79"/>
  <c r="AD21" i="79"/>
  <c r="AC21" i="79"/>
  <c r="AB21" i="79"/>
  <c r="Z21" i="79"/>
  <c r="Y21" i="79"/>
  <c r="V21" i="79"/>
  <c r="U21" i="79"/>
  <c r="T21" i="79"/>
  <c r="T11" i="79"/>
  <c r="Q21" i="79"/>
  <c r="P21" i="79"/>
  <c r="M21" i="79"/>
  <c r="L21" i="79"/>
  <c r="K21" i="79"/>
  <c r="I21" i="79"/>
  <c r="H21" i="79"/>
  <c r="E21" i="79"/>
  <c r="D21" i="79"/>
  <c r="C21" i="79"/>
  <c r="C7" i="79"/>
  <c r="C9" i="79"/>
  <c r="U11" i="17" l="1"/>
  <c r="BP24" i="17"/>
  <c r="BH24" i="17"/>
  <c r="BG24" i="17"/>
  <c r="BF24" i="17"/>
  <c r="BE24" i="17"/>
  <c r="BA24" i="17"/>
  <c r="AZ24" i="17"/>
  <c r="AY24" i="17"/>
  <c r="AX24" i="17"/>
  <c r="AT24" i="17"/>
  <c r="AS24" i="17"/>
  <c r="AR24" i="17"/>
  <c r="AQ24" i="17"/>
  <c r="AP24" i="17"/>
  <c r="AO24" i="17"/>
  <c r="AN24" i="17"/>
  <c r="AM24" i="17"/>
  <c r="AG24" i="17"/>
  <c r="AF24" i="17"/>
  <c r="AE24" i="17"/>
  <c r="AD24" i="17"/>
  <c r="AC24" i="17"/>
  <c r="AB24" i="17"/>
  <c r="AA24" i="17"/>
  <c r="Z24" i="17"/>
  <c r="X24" i="17"/>
  <c r="W24" i="17"/>
  <c r="V24" i="17"/>
  <c r="U24" i="17"/>
  <c r="T24" i="17"/>
  <c r="S24" i="17"/>
  <c r="R24" i="17"/>
  <c r="Q24" i="17"/>
  <c r="B24" i="17" l="1"/>
  <c r="BP21" i="17" l="1"/>
  <c r="BH21" i="17"/>
  <c r="BG21" i="17"/>
  <c r="BF21" i="17"/>
  <c r="BE21" i="17"/>
  <c r="BA21" i="17"/>
  <c r="AZ21" i="17"/>
  <c r="AY21" i="17"/>
  <c r="AX21" i="17"/>
  <c r="AT21" i="17"/>
  <c r="AS21" i="17"/>
  <c r="AR21" i="17"/>
  <c r="AQ21" i="17"/>
  <c r="AP21" i="17"/>
  <c r="AO21" i="17"/>
  <c r="AN21" i="17"/>
  <c r="AM21" i="17"/>
  <c r="AG21" i="17"/>
  <c r="AF21" i="17"/>
  <c r="AE21" i="17"/>
  <c r="AD21" i="17"/>
  <c r="AC21" i="17"/>
  <c r="AB21" i="17"/>
  <c r="AA21" i="17"/>
  <c r="Z21" i="17"/>
  <c r="X21" i="17"/>
  <c r="W21" i="17"/>
  <c r="V21" i="17"/>
  <c r="U21" i="17"/>
  <c r="T21" i="17"/>
  <c r="S21" i="17"/>
  <c r="R21" i="17"/>
  <c r="Q21" i="17"/>
  <c r="B21" i="17"/>
  <c r="BP11" i="17"/>
  <c r="BH11" i="17"/>
  <c r="BG11" i="17"/>
  <c r="BF11" i="17"/>
  <c r="BE11" i="17"/>
  <c r="BA11" i="17"/>
  <c r="AZ11" i="17"/>
  <c r="AY11" i="17"/>
  <c r="AX11" i="17"/>
  <c r="AT11" i="17"/>
  <c r="AS11" i="17"/>
  <c r="AR11" i="17"/>
  <c r="AQ11" i="17"/>
  <c r="AP11" i="17"/>
  <c r="AO11" i="17"/>
  <c r="AN11" i="17"/>
  <c r="AM11" i="17"/>
  <c r="AG11" i="17"/>
  <c r="AF11" i="17"/>
  <c r="AE11" i="17"/>
  <c r="AD11" i="17"/>
  <c r="AC11" i="17"/>
  <c r="AB11" i="17"/>
  <c r="AA11" i="17"/>
  <c r="Z11" i="17"/>
  <c r="X11" i="17"/>
  <c r="W11" i="17"/>
  <c r="V11" i="17"/>
  <c r="T11" i="17"/>
  <c r="S11" i="17"/>
  <c r="R11" i="17"/>
  <c r="Q11" i="17"/>
  <c r="B11" i="17"/>
  <c r="BH25" i="13"/>
  <c r="BF25" i="13"/>
  <c r="BH23" i="13"/>
  <c r="BF23" i="13"/>
  <c r="BH20" i="13"/>
  <c r="BF20" i="13"/>
  <c r="BH17" i="13"/>
  <c r="BF17" i="13"/>
  <c r="BH14" i="13"/>
  <c r="BF14" i="13"/>
  <c r="BH12" i="13"/>
  <c r="BF12" i="13"/>
  <c r="BH10" i="13"/>
  <c r="BF10" i="13"/>
  <c r="BH9" i="13"/>
  <c r="BF9" i="13"/>
  <c r="BH8" i="13"/>
  <c r="BF8" i="13"/>
  <c r="BH25" i="17"/>
  <c r="BF25" i="17"/>
  <c r="BH23" i="17"/>
  <c r="BF23" i="17"/>
  <c r="BH22" i="17"/>
  <c r="BF22" i="17"/>
  <c r="BH20" i="17"/>
  <c r="BF20" i="17"/>
  <c r="BH17" i="17"/>
  <c r="BF17" i="17"/>
  <c r="BH15" i="17"/>
  <c r="BF15" i="17"/>
  <c r="BH14" i="17"/>
  <c r="BF14" i="17"/>
  <c r="BH12" i="17"/>
  <c r="BF12" i="17"/>
  <c r="BH10" i="17"/>
  <c r="BF10" i="17"/>
  <c r="BH9" i="17"/>
  <c r="BF9" i="17"/>
  <c r="BH8" i="17"/>
  <c r="BF8" i="17"/>
  <c r="BH25" i="12"/>
  <c r="BF25" i="12"/>
  <c r="BH23" i="12"/>
  <c r="BF23" i="12"/>
  <c r="BH22" i="12"/>
  <c r="BF22" i="12"/>
  <c r="BH20" i="12"/>
  <c r="BF20" i="12"/>
  <c r="BH17" i="12"/>
  <c r="BF17" i="12"/>
  <c r="BH15" i="12"/>
  <c r="BF15" i="12"/>
  <c r="BH14" i="12"/>
  <c r="BF14" i="12"/>
  <c r="BH12" i="12"/>
  <c r="BF12" i="12"/>
  <c r="BH10" i="12"/>
  <c r="BF10" i="12"/>
  <c r="BH9" i="12"/>
  <c r="BF9" i="12"/>
  <c r="BH8" i="12"/>
  <c r="BF8" i="12"/>
  <c r="BH25" i="10"/>
  <c r="BF25" i="10"/>
  <c r="BH23" i="10"/>
  <c r="BF23" i="10"/>
  <c r="BH22" i="10"/>
  <c r="BF22" i="10"/>
  <c r="BH20" i="10"/>
  <c r="BF20" i="10"/>
  <c r="BH17" i="10"/>
  <c r="BF17" i="10"/>
  <c r="BH15" i="10"/>
  <c r="BF15" i="10"/>
  <c r="BH14" i="10"/>
  <c r="BF14" i="10"/>
  <c r="BH12" i="10"/>
  <c r="BF12" i="10"/>
  <c r="BH10" i="10"/>
  <c r="BF10" i="10"/>
  <c r="BH8" i="10"/>
  <c r="BF8" i="10"/>
  <c r="BG25" i="13"/>
  <c r="BE25" i="13"/>
  <c r="BG23" i="13"/>
  <c r="BE23" i="13"/>
  <c r="BG20" i="13"/>
  <c r="BE20" i="13"/>
  <c r="BG17" i="13"/>
  <c r="BE17" i="13"/>
  <c r="BG14" i="13"/>
  <c r="BE14" i="13"/>
  <c r="BG12" i="13"/>
  <c r="BE12" i="13"/>
  <c r="BG10" i="13"/>
  <c r="BE10" i="13"/>
  <c r="BG9" i="13"/>
  <c r="BE9" i="13"/>
  <c r="BG8" i="13"/>
  <c r="BE8" i="13"/>
  <c r="BG25" i="17"/>
  <c r="BE25" i="17"/>
  <c r="BG23" i="17"/>
  <c r="BE23" i="17"/>
  <c r="BG22" i="17"/>
  <c r="BE22" i="17"/>
  <c r="BG20" i="17"/>
  <c r="BE20" i="17"/>
  <c r="BG17" i="17"/>
  <c r="BE17" i="17"/>
  <c r="BG15" i="17"/>
  <c r="BE15" i="17"/>
  <c r="BG14" i="17"/>
  <c r="BE14" i="17"/>
  <c r="BG12" i="17"/>
  <c r="BE12" i="17"/>
  <c r="BG10" i="17"/>
  <c r="BE10" i="17"/>
  <c r="BG9" i="17"/>
  <c r="BE9" i="17"/>
  <c r="BG8" i="17"/>
  <c r="BE8" i="17"/>
  <c r="BG25" i="12"/>
  <c r="BE25" i="12"/>
  <c r="BG23" i="12"/>
  <c r="BE23" i="12"/>
  <c r="BG22" i="12"/>
  <c r="BE22" i="12"/>
  <c r="BG20" i="12"/>
  <c r="BE20" i="12"/>
  <c r="BG17" i="12"/>
  <c r="BE17" i="12"/>
  <c r="BG15" i="12"/>
  <c r="BE15" i="12"/>
  <c r="BG14" i="12"/>
  <c r="BE14" i="12"/>
  <c r="BG12" i="12"/>
  <c r="BE12" i="12"/>
  <c r="BG10" i="12"/>
  <c r="BE10" i="12"/>
  <c r="BG9" i="12"/>
  <c r="BE9" i="12"/>
  <c r="BG8" i="12"/>
  <c r="BE8" i="12"/>
  <c r="BG25" i="10"/>
  <c r="BE25" i="10"/>
  <c r="BG23" i="10"/>
  <c r="BE23" i="10"/>
  <c r="BG22" i="10"/>
  <c r="BE22" i="10"/>
  <c r="BG20" i="10"/>
  <c r="BE20" i="10"/>
  <c r="BG17" i="10"/>
  <c r="BE17" i="10"/>
  <c r="BG15" i="10"/>
  <c r="BE15" i="10"/>
  <c r="BG14" i="10"/>
  <c r="BE14" i="10"/>
  <c r="BG12" i="10"/>
  <c r="BE12" i="10"/>
  <c r="BG10" i="10"/>
  <c r="BE10" i="10"/>
  <c r="BG8" i="10"/>
  <c r="BE8" i="10"/>
  <c r="BA25" i="13"/>
  <c r="AY25" i="13"/>
  <c r="BA23" i="13"/>
  <c r="AY23" i="13"/>
  <c r="BA20" i="13"/>
  <c r="AY20" i="13"/>
  <c r="BA17" i="13"/>
  <c r="AY17" i="13"/>
  <c r="BA14" i="13"/>
  <c r="AY14" i="13"/>
  <c r="BA12" i="13"/>
  <c r="AY12" i="13"/>
  <c r="BA10" i="13"/>
  <c r="AY10" i="13"/>
  <c r="BA9" i="13"/>
  <c r="AY9" i="13"/>
  <c r="BA8" i="13"/>
  <c r="AY8" i="13"/>
  <c r="BA25" i="17"/>
  <c r="AY25" i="17"/>
  <c r="BA23" i="17"/>
  <c r="AY23" i="17"/>
  <c r="BA22" i="17"/>
  <c r="AY22" i="17"/>
  <c r="BA20" i="17"/>
  <c r="AY20" i="17"/>
  <c r="BA17" i="17"/>
  <c r="AY17" i="17"/>
  <c r="BA15" i="17"/>
  <c r="AY15" i="17"/>
  <c r="BA14" i="17"/>
  <c r="AY14" i="17"/>
  <c r="BA12" i="17"/>
  <c r="AY12" i="17"/>
  <c r="BA10" i="17"/>
  <c r="AY10" i="17"/>
  <c r="BA9" i="17"/>
  <c r="AY9" i="17"/>
  <c r="BA8" i="17"/>
  <c r="AY8" i="17"/>
  <c r="BA25" i="12"/>
  <c r="AY25" i="12"/>
  <c r="BA23" i="12"/>
  <c r="AY23" i="12"/>
  <c r="BA22" i="12"/>
  <c r="AY22" i="12"/>
  <c r="BA20" i="12"/>
  <c r="AY20" i="12"/>
  <c r="BA17" i="12"/>
  <c r="AY17" i="12"/>
  <c r="BA15" i="12"/>
  <c r="AY15" i="12"/>
  <c r="BA14" i="12"/>
  <c r="AY14" i="12"/>
  <c r="BA12" i="12"/>
  <c r="AY12" i="12"/>
  <c r="BA10" i="12"/>
  <c r="AY10" i="12"/>
  <c r="BA9" i="12"/>
  <c r="AY9" i="12"/>
  <c r="BA8" i="12"/>
  <c r="AY8" i="12"/>
  <c r="BA25" i="10"/>
  <c r="AY25" i="10"/>
  <c r="BA23" i="10"/>
  <c r="AY23" i="10"/>
  <c r="BA22" i="10"/>
  <c r="AY22" i="10"/>
  <c r="BA20" i="10"/>
  <c r="AY20" i="10"/>
  <c r="BA17" i="10"/>
  <c r="AY17" i="10"/>
  <c r="BA15" i="10"/>
  <c r="AY15" i="10"/>
  <c r="BA14" i="10"/>
  <c r="AY14" i="10"/>
  <c r="BA12" i="10"/>
  <c r="AY12" i="10"/>
  <c r="BA10" i="10"/>
  <c r="AY10" i="10"/>
  <c r="BA8" i="10"/>
  <c r="AY8" i="10"/>
  <c r="AZ25" i="13"/>
  <c r="AX25" i="13"/>
  <c r="AZ23" i="13"/>
  <c r="AX23" i="13"/>
  <c r="AZ20" i="13"/>
  <c r="AX20" i="13"/>
  <c r="AZ17" i="13"/>
  <c r="AX17" i="13"/>
  <c r="AZ14" i="13"/>
  <c r="AX14" i="13"/>
  <c r="AZ12" i="13"/>
  <c r="AX12" i="13"/>
  <c r="AZ10" i="13"/>
  <c r="AX10" i="13"/>
  <c r="AZ9" i="13"/>
  <c r="AX9" i="13"/>
  <c r="AZ8" i="13"/>
  <c r="AX8" i="13"/>
  <c r="AZ25" i="17"/>
  <c r="AX25" i="17"/>
  <c r="AZ23" i="17"/>
  <c r="AX23" i="17"/>
  <c r="AZ22" i="17"/>
  <c r="AX22" i="17"/>
  <c r="AZ20" i="17"/>
  <c r="AX20" i="17"/>
  <c r="AZ17" i="17"/>
  <c r="AX17" i="17"/>
  <c r="AZ15" i="17"/>
  <c r="AX15" i="17"/>
  <c r="AZ14" i="17"/>
  <c r="AX14" i="17"/>
  <c r="AZ12" i="17"/>
  <c r="AX12" i="17"/>
  <c r="AZ10" i="17"/>
  <c r="AX10" i="17"/>
  <c r="AZ9" i="17"/>
  <c r="AX9" i="17"/>
  <c r="AZ8" i="17"/>
  <c r="AX8" i="17"/>
  <c r="AZ25" i="12"/>
  <c r="AX25" i="12"/>
  <c r="AZ23" i="12"/>
  <c r="AX23" i="12"/>
  <c r="AZ22" i="12"/>
  <c r="AX22" i="12"/>
  <c r="AZ20" i="12"/>
  <c r="AX20" i="12"/>
  <c r="AZ17" i="12"/>
  <c r="AX17" i="12"/>
  <c r="AZ15" i="12"/>
  <c r="AX15" i="12"/>
  <c r="AZ14" i="12"/>
  <c r="AX14" i="12"/>
  <c r="AZ12" i="12"/>
  <c r="AX12" i="12"/>
  <c r="AZ10" i="12"/>
  <c r="AX10" i="12"/>
  <c r="AZ9" i="12"/>
  <c r="AX9" i="12"/>
  <c r="AZ8" i="12"/>
  <c r="AX8" i="12"/>
  <c r="AZ25" i="10"/>
  <c r="AX25" i="10"/>
  <c r="AZ23" i="10"/>
  <c r="AX23" i="10"/>
  <c r="AZ22" i="10"/>
  <c r="AX22" i="10"/>
  <c r="AZ20" i="10"/>
  <c r="AX20" i="10"/>
  <c r="AZ17" i="10"/>
  <c r="AX17" i="10"/>
  <c r="AZ15" i="10"/>
  <c r="AX15" i="10"/>
  <c r="AZ14" i="10"/>
  <c r="AX14" i="10"/>
  <c r="AZ12" i="10"/>
  <c r="AX12" i="10"/>
  <c r="AZ10" i="10"/>
  <c r="AX10" i="10"/>
  <c r="AZ8" i="10"/>
  <c r="AX8" i="10"/>
  <c r="AT25" i="13"/>
  <c r="AP25" i="13"/>
  <c r="AT23" i="13"/>
  <c r="AP23" i="13"/>
  <c r="AT20" i="13"/>
  <c r="AP20" i="13"/>
  <c r="AT17" i="13"/>
  <c r="AP17" i="13"/>
  <c r="AT14" i="13"/>
  <c r="AP14" i="13"/>
  <c r="AT12" i="13"/>
  <c r="AP12" i="13"/>
  <c r="AT10" i="13"/>
  <c r="AP10" i="13"/>
  <c r="AT9" i="13"/>
  <c r="AP9" i="13"/>
  <c r="AT8" i="13"/>
  <c r="AP8" i="13"/>
  <c r="AT25" i="17"/>
  <c r="AP25" i="17"/>
  <c r="AT23" i="17"/>
  <c r="AP23" i="17"/>
  <c r="AT22" i="17"/>
  <c r="AP22" i="17"/>
  <c r="AT20" i="17"/>
  <c r="AP20" i="17"/>
  <c r="AT17" i="17"/>
  <c r="AP17" i="17"/>
  <c r="AT15" i="17"/>
  <c r="AP15" i="17"/>
  <c r="AT14" i="17"/>
  <c r="AP14" i="17"/>
  <c r="AT12" i="17"/>
  <c r="AP12" i="17"/>
  <c r="AT10" i="17"/>
  <c r="AP10" i="17"/>
  <c r="AT9" i="17"/>
  <c r="AP9" i="17"/>
  <c r="AT8" i="17"/>
  <c r="AP8" i="17"/>
  <c r="AT25" i="12"/>
  <c r="AP25" i="12"/>
  <c r="AT23" i="12"/>
  <c r="AP23" i="12"/>
  <c r="AT22" i="12"/>
  <c r="AP22" i="12"/>
  <c r="AT20" i="12"/>
  <c r="AP20" i="12"/>
  <c r="AT17" i="12"/>
  <c r="AP17" i="12"/>
  <c r="AT15" i="12"/>
  <c r="AP15" i="12"/>
  <c r="AT14" i="12"/>
  <c r="AP14" i="12"/>
  <c r="AT12" i="12"/>
  <c r="AP12" i="12"/>
  <c r="AT10" i="12"/>
  <c r="AP10" i="12"/>
  <c r="AT9" i="12"/>
  <c r="AP9" i="12"/>
  <c r="AT8" i="12"/>
  <c r="AP8" i="12"/>
  <c r="AT25" i="10"/>
  <c r="AP25" i="10"/>
  <c r="AT23" i="10"/>
  <c r="AP23" i="10"/>
  <c r="AT22" i="10"/>
  <c r="AP22" i="10"/>
  <c r="AT20" i="10"/>
  <c r="AP20" i="10"/>
  <c r="AT17" i="10"/>
  <c r="AP17" i="10"/>
  <c r="AT15" i="10"/>
  <c r="AP15" i="10"/>
  <c r="AT14" i="10"/>
  <c r="AP14" i="10"/>
  <c r="AT12" i="10"/>
  <c r="AP12" i="10"/>
  <c r="AT10" i="10"/>
  <c r="AP10" i="10"/>
  <c r="AT8" i="10"/>
  <c r="AP8" i="10"/>
  <c r="AS25" i="13"/>
  <c r="AO25" i="13"/>
  <c r="AS23" i="13"/>
  <c r="AO23" i="13"/>
  <c r="AS20" i="13"/>
  <c r="AO20" i="13"/>
  <c r="AS17" i="13"/>
  <c r="AO17" i="13"/>
  <c r="AS14" i="13"/>
  <c r="AO14" i="13"/>
  <c r="AS12" i="13"/>
  <c r="AO12" i="13"/>
  <c r="AS10" i="13"/>
  <c r="AO10" i="13"/>
  <c r="AS9" i="13"/>
  <c r="AO9" i="13"/>
  <c r="AS8" i="13"/>
  <c r="AO8" i="13"/>
  <c r="AS25" i="17"/>
  <c r="AO25" i="17"/>
  <c r="AS23" i="17"/>
  <c r="AO23" i="17"/>
  <c r="AS22" i="17"/>
  <c r="AO22" i="17"/>
  <c r="AS20" i="17"/>
  <c r="AO20" i="17"/>
  <c r="AS17" i="17"/>
  <c r="AO17" i="17"/>
  <c r="AS15" i="17"/>
  <c r="AO15" i="17"/>
  <c r="AS14" i="17"/>
  <c r="AO14" i="17"/>
  <c r="AS12" i="17"/>
  <c r="AO12" i="17"/>
  <c r="AS10" i="17"/>
  <c r="AO10" i="17"/>
  <c r="AS9" i="17"/>
  <c r="AO9" i="17"/>
  <c r="AS8" i="17"/>
  <c r="AO8" i="17"/>
  <c r="AS25" i="12"/>
  <c r="AO25" i="12"/>
  <c r="AS23" i="12"/>
  <c r="AO23" i="12"/>
  <c r="AS22" i="12"/>
  <c r="AO22" i="12"/>
  <c r="AS20" i="12"/>
  <c r="AO20" i="12"/>
  <c r="AS17" i="12"/>
  <c r="AO17" i="12"/>
  <c r="AS15" i="12"/>
  <c r="AO15" i="12"/>
  <c r="AS14" i="12"/>
  <c r="AO14" i="12"/>
  <c r="AS12" i="12"/>
  <c r="AO12" i="12"/>
  <c r="AS10" i="12"/>
  <c r="AO10" i="12"/>
  <c r="AS9" i="12"/>
  <c r="AO9" i="12"/>
  <c r="AS8" i="12"/>
  <c r="AO8" i="12"/>
  <c r="AS25" i="10"/>
  <c r="AO25" i="10"/>
  <c r="AS23" i="10"/>
  <c r="AO23" i="10"/>
  <c r="AS22" i="10"/>
  <c r="AO22" i="10"/>
  <c r="AS20" i="10"/>
  <c r="AO20" i="10"/>
  <c r="AS17" i="10"/>
  <c r="AO17" i="10"/>
  <c r="AS15" i="10"/>
  <c r="AO15" i="10"/>
  <c r="AS14" i="10"/>
  <c r="AO14" i="10"/>
  <c r="AS12" i="10"/>
  <c r="AO12" i="10"/>
  <c r="AS10" i="10"/>
  <c r="AO10" i="10"/>
  <c r="AS8" i="10"/>
  <c r="AO8" i="10"/>
  <c r="AR25" i="13"/>
  <c r="AN25" i="13"/>
  <c r="AR23" i="13"/>
  <c r="AN23" i="13"/>
  <c r="AR20" i="13"/>
  <c r="AN20" i="13"/>
  <c r="AR17" i="13"/>
  <c r="AN17" i="13"/>
  <c r="AR14" i="13"/>
  <c r="AN14" i="13"/>
  <c r="AR12" i="13"/>
  <c r="AN12" i="13"/>
  <c r="AR10" i="13"/>
  <c r="AN10" i="13"/>
  <c r="AR9" i="13"/>
  <c r="AN9" i="13"/>
  <c r="AR8" i="13"/>
  <c r="AN8" i="13"/>
  <c r="AR25" i="17"/>
  <c r="AN25" i="17"/>
  <c r="AR23" i="17"/>
  <c r="AN23" i="17"/>
  <c r="AR22" i="17"/>
  <c r="AN22" i="17"/>
  <c r="AR20" i="17"/>
  <c r="AN20" i="17"/>
  <c r="AR17" i="17"/>
  <c r="AN17" i="17"/>
  <c r="AR15" i="17"/>
  <c r="AN15" i="17"/>
  <c r="AR14" i="17"/>
  <c r="AN14" i="17"/>
  <c r="AR12" i="17"/>
  <c r="AN12" i="17"/>
  <c r="AR10" i="17"/>
  <c r="AN10" i="17"/>
  <c r="AR9" i="17"/>
  <c r="AN9" i="17"/>
  <c r="AR8" i="17"/>
  <c r="AN8" i="17"/>
  <c r="AR25" i="12"/>
  <c r="AN25" i="12"/>
  <c r="AR23" i="12"/>
  <c r="AN23" i="12"/>
  <c r="AR22" i="12"/>
  <c r="AN22" i="12"/>
  <c r="AR20" i="12"/>
  <c r="AN20" i="12"/>
  <c r="AR17" i="12"/>
  <c r="AN17" i="12"/>
  <c r="AR15" i="12"/>
  <c r="AN15" i="12"/>
  <c r="AR14" i="12"/>
  <c r="AN14" i="12"/>
  <c r="AR12" i="12"/>
  <c r="AN12" i="12"/>
  <c r="AR10" i="12"/>
  <c r="AN10" i="12"/>
  <c r="AR9" i="12"/>
  <c r="AN9" i="12"/>
  <c r="AR8" i="12"/>
  <c r="AN8" i="12"/>
  <c r="AR25" i="10"/>
  <c r="AN25" i="10"/>
  <c r="AR23" i="10"/>
  <c r="AN23" i="10"/>
  <c r="AR22" i="10"/>
  <c r="AN22" i="10"/>
  <c r="AR20" i="10"/>
  <c r="AN20" i="10"/>
  <c r="AR17" i="10"/>
  <c r="AN17" i="10"/>
  <c r="AR15" i="10"/>
  <c r="AN15" i="10"/>
  <c r="AR14" i="10"/>
  <c r="AN14" i="10"/>
  <c r="AR12" i="10"/>
  <c r="AN12" i="10"/>
  <c r="AR10" i="10"/>
  <c r="AN10" i="10"/>
  <c r="AR8" i="10"/>
  <c r="AN8" i="10"/>
  <c r="AQ25" i="13"/>
  <c r="AM25" i="13"/>
  <c r="AQ23" i="13"/>
  <c r="AM23" i="13"/>
  <c r="AQ20" i="13"/>
  <c r="AM20" i="13"/>
  <c r="AQ17" i="13"/>
  <c r="AM17" i="13"/>
  <c r="AQ14" i="13"/>
  <c r="AM14" i="13"/>
  <c r="AQ12" i="13"/>
  <c r="AM12" i="13"/>
  <c r="AQ10" i="13"/>
  <c r="AM10" i="13"/>
  <c r="AQ9" i="13"/>
  <c r="AM9" i="13"/>
  <c r="AQ8" i="13"/>
  <c r="AM8" i="13"/>
  <c r="AQ25" i="17"/>
  <c r="AM25" i="17"/>
  <c r="AQ23" i="17"/>
  <c r="AM23" i="17"/>
  <c r="AQ22" i="17"/>
  <c r="AM22" i="17"/>
  <c r="AQ20" i="17"/>
  <c r="AM20" i="17"/>
  <c r="AQ17" i="17"/>
  <c r="AM17" i="17"/>
  <c r="AQ15" i="17"/>
  <c r="AM15" i="17"/>
  <c r="AQ14" i="17"/>
  <c r="AM14" i="17"/>
  <c r="AQ12" i="17"/>
  <c r="AM12" i="17"/>
  <c r="AQ10" i="17"/>
  <c r="AM10" i="17"/>
  <c r="AQ9" i="17"/>
  <c r="AM9" i="17"/>
  <c r="AQ8" i="17"/>
  <c r="AM8" i="17"/>
  <c r="AQ25" i="12"/>
  <c r="AM25" i="12"/>
  <c r="AQ23" i="12"/>
  <c r="AM23" i="12"/>
  <c r="AQ22" i="12"/>
  <c r="AM22" i="12"/>
  <c r="AQ20" i="12"/>
  <c r="AM20" i="12"/>
  <c r="AQ17" i="12"/>
  <c r="AM17" i="12"/>
  <c r="AQ15" i="12"/>
  <c r="AM15" i="12"/>
  <c r="AQ14" i="12"/>
  <c r="AM14" i="12"/>
  <c r="AQ12" i="12"/>
  <c r="AM12" i="12"/>
  <c r="AQ10" i="12"/>
  <c r="AM10" i="12"/>
  <c r="AQ9" i="12"/>
  <c r="AM9" i="12"/>
  <c r="AQ8" i="12"/>
  <c r="AM8" i="12"/>
  <c r="AQ25" i="10"/>
  <c r="AM25" i="10"/>
  <c r="AQ23" i="10"/>
  <c r="AM23" i="10"/>
  <c r="AQ22" i="10"/>
  <c r="AM22" i="10"/>
  <c r="AQ20" i="10"/>
  <c r="AM20" i="10"/>
  <c r="AQ17" i="10"/>
  <c r="AM17" i="10"/>
  <c r="AQ15" i="10"/>
  <c r="AM15" i="10"/>
  <c r="AQ14" i="10"/>
  <c r="AM14" i="10"/>
  <c r="AQ12" i="10"/>
  <c r="AM12" i="10"/>
  <c r="AQ10" i="10"/>
  <c r="AM10" i="10"/>
  <c r="AQ8" i="10"/>
  <c r="AM8" i="10"/>
  <c r="AG25" i="17"/>
  <c r="AG23" i="17"/>
  <c r="AG22" i="17"/>
  <c r="AG20" i="17"/>
  <c r="AG17" i="17"/>
  <c r="AG15" i="17"/>
  <c r="AG14" i="17"/>
  <c r="AG12" i="17"/>
  <c r="AG10" i="17"/>
  <c r="AG9" i="17"/>
  <c r="AG8" i="17"/>
  <c r="X25" i="17"/>
  <c r="X23" i="17"/>
  <c r="X22" i="17"/>
  <c r="X20" i="17"/>
  <c r="X17" i="17"/>
  <c r="X15" i="17"/>
  <c r="X14" i="17"/>
  <c r="X12" i="17"/>
  <c r="X10" i="17"/>
  <c r="X9" i="17"/>
  <c r="X8" i="17"/>
  <c r="AG25" i="12"/>
  <c r="AG23" i="12"/>
  <c r="AG22" i="12"/>
  <c r="AG20" i="12"/>
  <c r="AG17" i="12"/>
  <c r="AG15" i="12"/>
  <c r="AG14" i="12"/>
  <c r="AG12" i="12"/>
  <c r="AG10" i="12"/>
  <c r="AG9" i="12"/>
  <c r="AG8" i="12"/>
  <c r="X25" i="12"/>
  <c r="X23" i="12"/>
  <c r="X22" i="12"/>
  <c r="X20" i="12"/>
  <c r="X17" i="12"/>
  <c r="X15" i="12"/>
  <c r="X14" i="12"/>
  <c r="X12" i="12"/>
  <c r="X10" i="12"/>
  <c r="X9" i="12"/>
  <c r="X8" i="12"/>
  <c r="AG25" i="10"/>
  <c r="AG23" i="10"/>
  <c r="AG22" i="10"/>
  <c r="AG20" i="10"/>
  <c r="AG17" i="10"/>
  <c r="AG15" i="10"/>
  <c r="AG14" i="10"/>
  <c r="AG12" i="10"/>
  <c r="AG10" i="10"/>
  <c r="AG8" i="10"/>
  <c r="X25" i="10"/>
  <c r="X23" i="10"/>
  <c r="X22" i="10"/>
  <c r="X20" i="10"/>
  <c r="X17" i="10"/>
  <c r="X15" i="10"/>
  <c r="X14" i="10"/>
  <c r="X12" i="10"/>
  <c r="X10" i="10"/>
  <c r="X8" i="10"/>
  <c r="AG25" i="13"/>
  <c r="AG23" i="13"/>
  <c r="AG20" i="13"/>
  <c r="AG17" i="13"/>
  <c r="AG14" i="13"/>
  <c r="AG12" i="13"/>
  <c r="AG10" i="13"/>
  <c r="AG9" i="13"/>
  <c r="AG8" i="13"/>
  <c r="X25" i="13"/>
  <c r="X23" i="13"/>
  <c r="X20" i="13"/>
  <c r="X17" i="13"/>
  <c r="X14" i="13"/>
  <c r="X12" i="13"/>
  <c r="X10" i="13"/>
  <c r="X9" i="13"/>
  <c r="X8" i="13"/>
  <c r="AF25" i="17"/>
  <c r="AF23" i="17"/>
  <c r="AF22" i="17"/>
  <c r="AF20" i="17"/>
  <c r="AF17" i="17"/>
  <c r="AF15" i="17"/>
  <c r="AF14" i="17"/>
  <c r="AF12" i="17"/>
  <c r="AF10" i="17"/>
  <c r="AF9" i="17"/>
  <c r="AF8" i="17"/>
  <c r="W25" i="17"/>
  <c r="W23" i="17"/>
  <c r="W22" i="17"/>
  <c r="W20" i="17"/>
  <c r="W17" i="17"/>
  <c r="W15" i="17"/>
  <c r="W14" i="17"/>
  <c r="W12" i="17"/>
  <c r="W10" i="17"/>
  <c r="W9" i="17"/>
  <c r="W8" i="17"/>
  <c r="AF25" i="12"/>
  <c r="AF23" i="12"/>
  <c r="AF22" i="12"/>
  <c r="AF20" i="12"/>
  <c r="AF17" i="12"/>
  <c r="AF15" i="12"/>
  <c r="AF14" i="12"/>
  <c r="AF12" i="12"/>
  <c r="AF10" i="12"/>
  <c r="AF9" i="12"/>
  <c r="AF8" i="12"/>
  <c r="W25" i="12"/>
  <c r="W23" i="12"/>
  <c r="W22" i="12"/>
  <c r="W20" i="12"/>
  <c r="W17" i="12"/>
  <c r="W15" i="12"/>
  <c r="W14" i="12"/>
  <c r="W12" i="12"/>
  <c r="W10" i="12"/>
  <c r="W9" i="12"/>
  <c r="W8" i="12"/>
  <c r="AF25" i="10"/>
  <c r="AF23" i="10"/>
  <c r="AF22" i="10"/>
  <c r="AF20" i="10"/>
  <c r="AF17" i="10"/>
  <c r="AF15" i="10"/>
  <c r="AF14" i="10"/>
  <c r="AF12" i="10"/>
  <c r="AF10" i="10"/>
  <c r="AF8" i="10"/>
  <c r="W25" i="10"/>
  <c r="W23" i="10"/>
  <c r="W22" i="10"/>
  <c r="W20" i="10"/>
  <c r="W17" i="10"/>
  <c r="W15" i="10"/>
  <c r="W14" i="10"/>
  <c r="W12" i="10"/>
  <c r="W10" i="10"/>
  <c r="W8" i="10"/>
  <c r="AF25" i="13"/>
  <c r="AF23" i="13"/>
  <c r="AF20" i="13"/>
  <c r="AF17" i="13"/>
  <c r="AF14" i="13"/>
  <c r="AF12" i="13"/>
  <c r="AF10" i="13"/>
  <c r="AF9" i="13"/>
  <c r="AF8" i="13"/>
  <c r="W25" i="13"/>
  <c r="W23" i="13"/>
  <c r="W20" i="13"/>
  <c r="W17" i="13"/>
  <c r="W14" i="13"/>
  <c r="W12" i="13"/>
  <c r="W10" i="13"/>
  <c r="W9" i="13"/>
  <c r="W8" i="13"/>
  <c r="AE25" i="13"/>
  <c r="AE23" i="13"/>
  <c r="AE20" i="13"/>
  <c r="AE17" i="13"/>
  <c r="AE14" i="13"/>
  <c r="AE12" i="13"/>
  <c r="AE10" i="13"/>
  <c r="AE9" i="13"/>
  <c r="AE8" i="13"/>
  <c r="V25" i="13"/>
  <c r="V23" i="13"/>
  <c r="V20" i="13"/>
  <c r="V17" i="13"/>
  <c r="V14" i="13"/>
  <c r="V12" i="13"/>
  <c r="V10" i="13"/>
  <c r="V9" i="13"/>
  <c r="V8" i="13"/>
  <c r="AE25" i="17"/>
  <c r="AE23" i="17"/>
  <c r="AE22" i="17"/>
  <c r="AE20" i="17"/>
  <c r="AE17" i="17"/>
  <c r="AE15" i="17"/>
  <c r="AE14" i="17"/>
  <c r="AE12" i="17"/>
  <c r="AE10" i="17"/>
  <c r="AE9" i="17"/>
  <c r="AE8" i="17"/>
  <c r="V25" i="17"/>
  <c r="V23" i="17"/>
  <c r="V22" i="17"/>
  <c r="V20" i="17"/>
  <c r="V17" i="17"/>
  <c r="V15" i="17"/>
  <c r="V14" i="17"/>
  <c r="V12" i="17"/>
  <c r="V10" i="17"/>
  <c r="V9" i="17"/>
  <c r="V8" i="17"/>
  <c r="AE25" i="12"/>
  <c r="AE23" i="12"/>
  <c r="AE22" i="12"/>
  <c r="AE20" i="12"/>
  <c r="AE17" i="12"/>
  <c r="AE15" i="12"/>
  <c r="AE14" i="12"/>
  <c r="AE12" i="12"/>
  <c r="AE10" i="12"/>
  <c r="AE9" i="12"/>
  <c r="AE8" i="12"/>
  <c r="V25" i="12"/>
  <c r="V23" i="12"/>
  <c r="V22" i="12"/>
  <c r="V20" i="12"/>
  <c r="V17" i="12"/>
  <c r="V15" i="12"/>
  <c r="V14" i="12"/>
  <c r="V12" i="12"/>
  <c r="V10" i="12"/>
  <c r="V9" i="12"/>
  <c r="V8" i="12"/>
  <c r="AE25" i="10"/>
  <c r="AE23" i="10"/>
  <c r="AE22" i="10"/>
  <c r="AE20" i="10"/>
  <c r="AE17" i="10"/>
  <c r="AE15" i="10"/>
  <c r="AE14" i="10"/>
  <c r="AE12" i="10"/>
  <c r="AE10" i="10"/>
  <c r="AE8" i="10"/>
  <c r="V25" i="10"/>
  <c r="V23" i="10"/>
  <c r="V22" i="10"/>
  <c r="V20" i="10"/>
  <c r="V17" i="10"/>
  <c r="V15" i="10"/>
  <c r="V14" i="10"/>
  <c r="V12" i="10"/>
  <c r="V10" i="10"/>
  <c r="V8" i="10"/>
  <c r="AD25" i="13"/>
  <c r="AD23" i="13"/>
  <c r="AD20" i="13"/>
  <c r="AD17" i="13"/>
  <c r="AD14" i="13"/>
  <c r="AD12" i="13"/>
  <c r="AD10" i="13"/>
  <c r="AD9" i="13"/>
  <c r="AD8" i="13"/>
  <c r="U25" i="13"/>
  <c r="U23" i="13"/>
  <c r="U20" i="13"/>
  <c r="U17" i="13"/>
  <c r="U14" i="13"/>
  <c r="U12" i="13"/>
  <c r="U10" i="13"/>
  <c r="U9" i="13"/>
  <c r="U8" i="13"/>
  <c r="AD25" i="17"/>
  <c r="AD23" i="17"/>
  <c r="AD22" i="17"/>
  <c r="AD20" i="17"/>
  <c r="AD17" i="17"/>
  <c r="AD15" i="17"/>
  <c r="AD14" i="17"/>
  <c r="AD12" i="17"/>
  <c r="AD10" i="17"/>
  <c r="AD9" i="17"/>
  <c r="AD8" i="17"/>
  <c r="U25" i="17"/>
  <c r="U23" i="17"/>
  <c r="U22" i="17"/>
  <c r="U20" i="17"/>
  <c r="U17" i="17"/>
  <c r="U15" i="17"/>
  <c r="U14" i="17"/>
  <c r="U12" i="17"/>
  <c r="U10" i="17"/>
  <c r="U9" i="17"/>
  <c r="U8" i="17"/>
  <c r="AD25" i="12"/>
  <c r="AD23" i="12"/>
  <c r="AD22" i="12"/>
  <c r="AD20" i="12"/>
  <c r="AD17" i="12"/>
  <c r="AD15" i="12"/>
  <c r="AD14" i="12"/>
  <c r="AD12" i="12"/>
  <c r="AD10" i="12"/>
  <c r="AD9" i="12"/>
  <c r="AD8" i="12"/>
  <c r="U25" i="12"/>
  <c r="U23" i="12"/>
  <c r="U22" i="12"/>
  <c r="U20" i="12"/>
  <c r="U17" i="12"/>
  <c r="U15" i="12"/>
  <c r="U14" i="12"/>
  <c r="U12" i="12"/>
  <c r="U10" i="12"/>
  <c r="U9" i="12"/>
  <c r="U8" i="12"/>
  <c r="AD25" i="10"/>
  <c r="AD23" i="10"/>
  <c r="AD22" i="10"/>
  <c r="AD20" i="10"/>
  <c r="AD17" i="10"/>
  <c r="AD15" i="10"/>
  <c r="AD14" i="10"/>
  <c r="AD12" i="10"/>
  <c r="AD10" i="10"/>
  <c r="AD8" i="10"/>
  <c r="U25" i="10"/>
  <c r="U23" i="10"/>
  <c r="U22" i="10"/>
  <c r="U20" i="10"/>
  <c r="U17" i="10"/>
  <c r="U15" i="10"/>
  <c r="U14" i="10"/>
  <c r="U12" i="10"/>
  <c r="U10" i="10"/>
  <c r="U8" i="10"/>
  <c r="L16" i="17" l="1"/>
  <c r="L8" i="17"/>
  <c r="AS22" i="74"/>
  <c r="AS19" i="74"/>
  <c r="AS17" i="74"/>
  <c r="AS14" i="74"/>
  <c r="AS12" i="74"/>
  <c r="AS11" i="74"/>
  <c r="AS9" i="74"/>
  <c r="AS7" i="74"/>
  <c r="AH22" i="79" l="1"/>
  <c r="AG22" i="79"/>
  <c r="AD22" i="79"/>
  <c r="AC22" i="79"/>
  <c r="AB22" i="79"/>
  <c r="Z22" i="79"/>
  <c r="Y22" i="79"/>
  <c r="V22" i="79"/>
  <c r="U22" i="79"/>
  <c r="T22" i="79"/>
  <c r="Q22" i="79"/>
  <c r="P22" i="79"/>
  <c r="M22" i="79"/>
  <c r="L22" i="79"/>
  <c r="K22" i="79"/>
  <c r="I22" i="79"/>
  <c r="H22" i="79"/>
  <c r="E22" i="79"/>
  <c r="D22" i="79"/>
  <c r="C22" i="79"/>
  <c r="AE21" i="79"/>
  <c r="AP21" i="79"/>
  <c r="AT21" i="79"/>
  <c r="AQ21" i="79"/>
  <c r="F21" i="79"/>
  <c r="G21" i="79" s="1"/>
  <c r="AH20" i="79"/>
  <c r="AG20" i="79"/>
  <c r="AD20" i="79"/>
  <c r="AC20" i="79"/>
  <c r="AB20" i="79"/>
  <c r="Z20" i="79"/>
  <c r="Y20" i="79"/>
  <c r="V20" i="79"/>
  <c r="U20" i="79"/>
  <c r="T20" i="79"/>
  <c r="Q20" i="79"/>
  <c r="P20" i="79"/>
  <c r="M20" i="79"/>
  <c r="L20" i="79"/>
  <c r="K20" i="79"/>
  <c r="I20" i="79"/>
  <c r="H20" i="79"/>
  <c r="E20" i="79"/>
  <c r="D20" i="79"/>
  <c r="C20" i="79"/>
  <c r="AH19" i="79"/>
  <c r="AG19" i="79"/>
  <c r="AD19" i="79"/>
  <c r="AC19" i="79"/>
  <c r="AB19" i="79"/>
  <c r="Z19" i="79"/>
  <c r="Y19" i="79"/>
  <c r="V19" i="79"/>
  <c r="U19" i="79"/>
  <c r="T19" i="79"/>
  <c r="Q19" i="79"/>
  <c r="P19" i="79"/>
  <c r="M19" i="79"/>
  <c r="L19" i="79"/>
  <c r="K19" i="79"/>
  <c r="I19" i="79"/>
  <c r="H19" i="79"/>
  <c r="E19" i="79"/>
  <c r="D19" i="79"/>
  <c r="C19" i="79"/>
  <c r="AP18" i="79"/>
  <c r="AT18" i="79"/>
  <c r="AQ18" i="79"/>
  <c r="AH17" i="79"/>
  <c r="AG17" i="79"/>
  <c r="AD17" i="79"/>
  <c r="AC17" i="79"/>
  <c r="AB17" i="79"/>
  <c r="Z17" i="79"/>
  <c r="Y17" i="79"/>
  <c r="V17" i="79"/>
  <c r="U17" i="79"/>
  <c r="T17" i="79"/>
  <c r="Q17" i="79"/>
  <c r="P17" i="79"/>
  <c r="M17" i="79"/>
  <c r="L17" i="79"/>
  <c r="K17" i="79"/>
  <c r="I17" i="79"/>
  <c r="H17" i="79"/>
  <c r="E17" i="79"/>
  <c r="D17" i="79"/>
  <c r="AH14" i="79"/>
  <c r="AG14" i="79"/>
  <c r="AD14" i="79"/>
  <c r="AC14" i="79"/>
  <c r="AB14" i="79"/>
  <c r="Z14" i="79"/>
  <c r="Y14" i="79"/>
  <c r="V14" i="79"/>
  <c r="U14" i="79"/>
  <c r="T14" i="79"/>
  <c r="Q14" i="79"/>
  <c r="P14" i="79"/>
  <c r="M14" i="79"/>
  <c r="L14" i="79"/>
  <c r="K14" i="79"/>
  <c r="I14" i="79"/>
  <c r="H14" i="79"/>
  <c r="E14" i="79"/>
  <c r="D14" i="79"/>
  <c r="AH12" i="79"/>
  <c r="AG12" i="79"/>
  <c r="AD12" i="79"/>
  <c r="AC12" i="79"/>
  <c r="AB12" i="79"/>
  <c r="Z12" i="79"/>
  <c r="Y12" i="79"/>
  <c r="V12" i="79"/>
  <c r="U12" i="79"/>
  <c r="T12" i="79"/>
  <c r="Q12" i="79"/>
  <c r="P12" i="79"/>
  <c r="M12" i="79"/>
  <c r="L12" i="79"/>
  <c r="K12" i="79"/>
  <c r="I12" i="79"/>
  <c r="H12" i="79"/>
  <c r="E12" i="79"/>
  <c r="D12" i="79"/>
  <c r="C12" i="79"/>
  <c r="AH11" i="79"/>
  <c r="AG11" i="79"/>
  <c r="AD11" i="79"/>
  <c r="AC11" i="79"/>
  <c r="AB11" i="79"/>
  <c r="Z11" i="79"/>
  <c r="Y11" i="79"/>
  <c r="V11" i="79"/>
  <c r="U11" i="79"/>
  <c r="Q11" i="79"/>
  <c r="P11" i="79"/>
  <c r="M11" i="79"/>
  <c r="L11" i="79"/>
  <c r="K11" i="79"/>
  <c r="I11" i="79"/>
  <c r="H11" i="79"/>
  <c r="E11" i="79"/>
  <c r="D11" i="79"/>
  <c r="C11" i="79"/>
  <c r="AH9" i="79"/>
  <c r="AG9" i="79"/>
  <c r="AD9" i="79"/>
  <c r="AC9" i="79"/>
  <c r="AB9" i="79"/>
  <c r="Z9" i="79"/>
  <c r="Y9" i="79"/>
  <c r="V9" i="79"/>
  <c r="U9" i="79"/>
  <c r="T9" i="79"/>
  <c r="Q9" i="79"/>
  <c r="P9" i="79"/>
  <c r="M9" i="79"/>
  <c r="L9" i="79"/>
  <c r="K9" i="79"/>
  <c r="I9" i="79"/>
  <c r="H9" i="79"/>
  <c r="E9" i="79"/>
  <c r="D9" i="79"/>
  <c r="AV8" i="79"/>
  <c r="AM8" i="79"/>
  <c r="AZ8" i="79"/>
  <c r="AY8" i="79"/>
  <c r="F8" i="79"/>
  <c r="AH7" i="79"/>
  <c r="AG7" i="79"/>
  <c r="AD7" i="79"/>
  <c r="AC7" i="79"/>
  <c r="AB7" i="79"/>
  <c r="Z7" i="79"/>
  <c r="Y7" i="79"/>
  <c r="V7" i="79"/>
  <c r="U7" i="79"/>
  <c r="T7" i="79"/>
  <c r="Q7" i="79"/>
  <c r="P7" i="79"/>
  <c r="M7" i="79"/>
  <c r="L7" i="79"/>
  <c r="K7" i="79"/>
  <c r="I7" i="79"/>
  <c r="H7" i="79"/>
  <c r="E7" i="79"/>
  <c r="AH6" i="79"/>
  <c r="AG6" i="79"/>
  <c r="AD6" i="79"/>
  <c r="AC6" i="79"/>
  <c r="AB6" i="79"/>
  <c r="Z6" i="79"/>
  <c r="Y6" i="79"/>
  <c r="V6" i="79"/>
  <c r="U6" i="79"/>
  <c r="T6" i="79"/>
  <c r="Q6" i="79"/>
  <c r="P6" i="79"/>
  <c r="M6" i="79"/>
  <c r="L6" i="79"/>
  <c r="K6" i="79"/>
  <c r="I6" i="79"/>
  <c r="H6" i="79"/>
  <c r="E6" i="79"/>
  <c r="C6" i="79"/>
  <c r="AH5" i="79"/>
  <c r="AG5" i="79"/>
  <c r="AD5" i="79"/>
  <c r="AC5" i="79"/>
  <c r="AB5" i="79"/>
  <c r="Z5" i="79"/>
  <c r="Y5" i="79"/>
  <c r="V5" i="79"/>
  <c r="U5" i="79"/>
  <c r="T5" i="79"/>
  <c r="Q5" i="79"/>
  <c r="P5" i="79"/>
  <c r="M5" i="79"/>
  <c r="L5" i="79"/>
  <c r="K5" i="79"/>
  <c r="I5" i="79"/>
  <c r="H5" i="79"/>
  <c r="E5" i="79"/>
  <c r="D5" i="79"/>
  <c r="C5" i="79"/>
  <c r="AH22" i="75"/>
  <c r="AG22" i="75"/>
  <c r="AD22" i="75"/>
  <c r="AC22" i="75"/>
  <c r="AB22" i="75"/>
  <c r="Z22" i="75"/>
  <c r="Y22" i="75"/>
  <c r="V22" i="75"/>
  <c r="U22" i="75"/>
  <c r="T22" i="75"/>
  <c r="Q22" i="75"/>
  <c r="P22" i="75"/>
  <c r="M22" i="75"/>
  <c r="L22" i="75"/>
  <c r="K22" i="75"/>
  <c r="I22" i="75"/>
  <c r="H22" i="75"/>
  <c r="E22" i="75"/>
  <c r="D22" i="75"/>
  <c r="C22" i="75"/>
  <c r="AE21" i="75"/>
  <c r="AQ21" i="75"/>
  <c r="AV21" i="75"/>
  <c r="AP21" i="75"/>
  <c r="AM21" i="75"/>
  <c r="AH20" i="75"/>
  <c r="AG20" i="75"/>
  <c r="AD20" i="75"/>
  <c r="AC20" i="75"/>
  <c r="AB20" i="75"/>
  <c r="Z20" i="75"/>
  <c r="Y20" i="75"/>
  <c r="V20" i="75"/>
  <c r="U20" i="75"/>
  <c r="T20" i="75"/>
  <c r="Q20" i="75"/>
  <c r="P20" i="75"/>
  <c r="M20" i="75"/>
  <c r="L20" i="75"/>
  <c r="K20" i="75"/>
  <c r="I20" i="75"/>
  <c r="H20" i="75"/>
  <c r="E20" i="75"/>
  <c r="D20" i="75"/>
  <c r="C20" i="75"/>
  <c r="AH19" i="75"/>
  <c r="AG19" i="75"/>
  <c r="AD19" i="75"/>
  <c r="AC19" i="75"/>
  <c r="AB19" i="75"/>
  <c r="Z19" i="75"/>
  <c r="Y19" i="75"/>
  <c r="V19" i="75"/>
  <c r="U19" i="75"/>
  <c r="T19" i="75"/>
  <c r="Q19" i="75"/>
  <c r="P19" i="75"/>
  <c r="M19" i="75"/>
  <c r="L19" i="75"/>
  <c r="K19" i="75"/>
  <c r="I19" i="75"/>
  <c r="H19" i="75"/>
  <c r="E19" i="75"/>
  <c r="D19" i="75"/>
  <c r="C19" i="75"/>
  <c r="AE18" i="75"/>
  <c r="AV18" i="75"/>
  <c r="F18" i="75"/>
  <c r="AH17" i="75"/>
  <c r="AG17" i="75"/>
  <c r="AD17" i="75"/>
  <c r="AC17" i="75"/>
  <c r="AB17" i="75"/>
  <c r="Z17" i="75"/>
  <c r="Y17" i="75"/>
  <c r="V17" i="75"/>
  <c r="U17" i="75"/>
  <c r="T17" i="75"/>
  <c r="Q17" i="75"/>
  <c r="P17" i="75"/>
  <c r="M17" i="75"/>
  <c r="L17" i="75"/>
  <c r="K17" i="75"/>
  <c r="I17" i="75"/>
  <c r="H17" i="75"/>
  <c r="E17" i="75"/>
  <c r="D17" i="75"/>
  <c r="C17" i="75"/>
  <c r="AH14" i="75"/>
  <c r="AG14" i="75"/>
  <c r="AD14" i="75"/>
  <c r="AC14" i="75"/>
  <c r="AB14" i="75"/>
  <c r="Z14" i="75"/>
  <c r="Y14" i="75"/>
  <c r="V14" i="75"/>
  <c r="U14" i="75"/>
  <c r="T14" i="75"/>
  <c r="Q14" i="75"/>
  <c r="P14" i="75"/>
  <c r="M14" i="75"/>
  <c r="L14" i="75"/>
  <c r="K14" i="75"/>
  <c r="I14" i="75"/>
  <c r="H14" i="75"/>
  <c r="E14" i="75"/>
  <c r="D14" i="75"/>
  <c r="C14" i="75"/>
  <c r="AH12" i="75"/>
  <c r="AG12" i="75"/>
  <c r="AD12" i="75"/>
  <c r="AC12" i="75"/>
  <c r="AB12" i="75"/>
  <c r="Z12" i="75"/>
  <c r="Y12" i="75"/>
  <c r="V12" i="75"/>
  <c r="U12" i="75"/>
  <c r="T12" i="75"/>
  <c r="Q12" i="75"/>
  <c r="P12" i="75"/>
  <c r="M12" i="75"/>
  <c r="L12" i="75"/>
  <c r="K12" i="75"/>
  <c r="I12" i="75"/>
  <c r="H12" i="75"/>
  <c r="E12" i="75"/>
  <c r="D12" i="75"/>
  <c r="C12" i="75"/>
  <c r="AH11" i="75"/>
  <c r="AG11" i="75"/>
  <c r="AD11" i="75"/>
  <c r="AC11" i="75"/>
  <c r="AB11" i="75"/>
  <c r="Z11" i="75"/>
  <c r="Y11" i="75"/>
  <c r="V11" i="75"/>
  <c r="U11" i="75"/>
  <c r="T11" i="75"/>
  <c r="Q11" i="75"/>
  <c r="P11" i="75"/>
  <c r="M11" i="75"/>
  <c r="L11" i="75"/>
  <c r="K11" i="75"/>
  <c r="I11" i="75"/>
  <c r="H11" i="75"/>
  <c r="E11" i="75"/>
  <c r="D11" i="75"/>
  <c r="C11" i="75"/>
  <c r="AH9" i="75"/>
  <c r="AD9" i="75"/>
  <c r="AC9" i="75"/>
  <c r="AB9" i="75"/>
  <c r="Z9" i="75"/>
  <c r="Y9" i="75"/>
  <c r="V9" i="75"/>
  <c r="U9" i="75"/>
  <c r="T9" i="75"/>
  <c r="Q9" i="75"/>
  <c r="P9" i="75"/>
  <c r="M9" i="75"/>
  <c r="L9" i="75"/>
  <c r="K9" i="75"/>
  <c r="I9" i="75"/>
  <c r="H9" i="75"/>
  <c r="E9" i="75"/>
  <c r="D9" i="75"/>
  <c r="C9" i="75"/>
  <c r="AZ8" i="75"/>
  <c r="AY8" i="75"/>
  <c r="AP8" i="75"/>
  <c r="AH7" i="75"/>
  <c r="AG7" i="75"/>
  <c r="AD7" i="75"/>
  <c r="AC7" i="75"/>
  <c r="AB7" i="75"/>
  <c r="Z7" i="75"/>
  <c r="Y7" i="75"/>
  <c r="V7" i="75"/>
  <c r="U7" i="75"/>
  <c r="T7" i="75"/>
  <c r="Q7" i="75"/>
  <c r="P7" i="75"/>
  <c r="M7" i="75"/>
  <c r="L7" i="75"/>
  <c r="K7" i="75"/>
  <c r="I7" i="75"/>
  <c r="H7" i="75"/>
  <c r="E7" i="75"/>
  <c r="D7" i="75"/>
  <c r="C7" i="75"/>
  <c r="AH6" i="75"/>
  <c r="AG6" i="75"/>
  <c r="AD6" i="75"/>
  <c r="AC6" i="75"/>
  <c r="AB6" i="75"/>
  <c r="Z6" i="75"/>
  <c r="Y6" i="75"/>
  <c r="V6" i="75"/>
  <c r="U6" i="75"/>
  <c r="T6" i="75"/>
  <c r="Q6" i="75"/>
  <c r="P6" i="75"/>
  <c r="M6" i="75"/>
  <c r="L6" i="75"/>
  <c r="K6" i="75"/>
  <c r="I6" i="75"/>
  <c r="H6" i="75"/>
  <c r="E6" i="75"/>
  <c r="D6" i="75"/>
  <c r="C6" i="75"/>
  <c r="AH5" i="75"/>
  <c r="AG5" i="75"/>
  <c r="AD5" i="75"/>
  <c r="AC5" i="75"/>
  <c r="AB5" i="75"/>
  <c r="Z5" i="75"/>
  <c r="Y5" i="75"/>
  <c r="V5" i="75"/>
  <c r="U5" i="75"/>
  <c r="T5" i="75"/>
  <c r="Q5" i="75"/>
  <c r="P5" i="75"/>
  <c r="M5" i="75"/>
  <c r="L5" i="75"/>
  <c r="K5" i="75"/>
  <c r="I5" i="75"/>
  <c r="H5" i="75"/>
  <c r="E5" i="75"/>
  <c r="D5" i="75"/>
  <c r="C5" i="75"/>
  <c r="AH22" i="74"/>
  <c r="AG22" i="74"/>
  <c r="AD22" i="74"/>
  <c r="AC22" i="74"/>
  <c r="AB22" i="74"/>
  <c r="Z22" i="74"/>
  <c r="Y22" i="74"/>
  <c r="V22" i="74"/>
  <c r="U22" i="74"/>
  <c r="T22" i="74"/>
  <c r="Q22" i="74"/>
  <c r="P22" i="74"/>
  <c r="M22" i="74"/>
  <c r="L22" i="74"/>
  <c r="K22" i="74"/>
  <c r="I22" i="74"/>
  <c r="H22" i="74"/>
  <c r="E22" i="74"/>
  <c r="D22" i="74"/>
  <c r="C22" i="74"/>
  <c r="AH20" i="74"/>
  <c r="AG20" i="74"/>
  <c r="AD20" i="74"/>
  <c r="AC20" i="74"/>
  <c r="AB20" i="74"/>
  <c r="Z20" i="74"/>
  <c r="Y20" i="74"/>
  <c r="V20" i="74"/>
  <c r="U20" i="74"/>
  <c r="T20" i="74"/>
  <c r="Q20" i="74"/>
  <c r="P20" i="74"/>
  <c r="M20" i="74"/>
  <c r="L20" i="74"/>
  <c r="K20" i="74"/>
  <c r="I20" i="74"/>
  <c r="H20" i="74"/>
  <c r="E20" i="74"/>
  <c r="D20" i="74"/>
  <c r="C20" i="74"/>
  <c r="AH19" i="74"/>
  <c r="AG19" i="74"/>
  <c r="AD19" i="74"/>
  <c r="AC19" i="74"/>
  <c r="AB19" i="74"/>
  <c r="Z19" i="74"/>
  <c r="Y19" i="74"/>
  <c r="V19" i="74"/>
  <c r="U19" i="74"/>
  <c r="T19" i="74"/>
  <c r="Q19" i="74"/>
  <c r="P19" i="74"/>
  <c r="M19" i="74"/>
  <c r="L19" i="74"/>
  <c r="K19" i="74"/>
  <c r="I19" i="74"/>
  <c r="H19" i="74"/>
  <c r="E19" i="74"/>
  <c r="D19" i="74"/>
  <c r="C19" i="74"/>
  <c r="AH17" i="74"/>
  <c r="AG17" i="74"/>
  <c r="AD17" i="74"/>
  <c r="AC17" i="74"/>
  <c r="AB17" i="74"/>
  <c r="Z17" i="74"/>
  <c r="Y17" i="74"/>
  <c r="V17" i="74"/>
  <c r="U17" i="74"/>
  <c r="T17" i="74"/>
  <c r="Q17" i="74"/>
  <c r="P17" i="74"/>
  <c r="M17" i="74"/>
  <c r="L17" i="74"/>
  <c r="K17" i="74"/>
  <c r="I17" i="74"/>
  <c r="H17" i="74"/>
  <c r="E17" i="74"/>
  <c r="D17" i="74"/>
  <c r="C17" i="74"/>
  <c r="AH14" i="74"/>
  <c r="AG14" i="74"/>
  <c r="AD14" i="74"/>
  <c r="AC14" i="74"/>
  <c r="AB14" i="74"/>
  <c r="Z14" i="74"/>
  <c r="Y14" i="74"/>
  <c r="V14" i="74"/>
  <c r="U14" i="74"/>
  <c r="T14" i="74"/>
  <c r="Q14" i="74"/>
  <c r="P14" i="74"/>
  <c r="M14" i="74"/>
  <c r="L14" i="74"/>
  <c r="K14" i="74"/>
  <c r="I14" i="74"/>
  <c r="H14" i="74"/>
  <c r="E14" i="74"/>
  <c r="D14" i="74"/>
  <c r="C14" i="74"/>
  <c r="AH12" i="74"/>
  <c r="AG12" i="74"/>
  <c r="AD12" i="74"/>
  <c r="AC12" i="74"/>
  <c r="AB12" i="74"/>
  <c r="Z12" i="74"/>
  <c r="Y12" i="74"/>
  <c r="V12" i="74"/>
  <c r="U12" i="74"/>
  <c r="T12" i="74"/>
  <c r="Q12" i="74"/>
  <c r="P12" i="74"/>
  <c r="M12" i="74"/>
  <c r="L12" i="74"/>
  <c r="K12" i="74"/>
  <c r="I12" i="74"/>
  <c r="H12" i="74"/>
  <c r="E12" i="74"/>
  <c r="D12" i="74"/>
  <c r="C12" i="74"/>
  <c r="AH11" i="74"/>
  <c r="AG11" i="74"/>
  <c r="AD11" i="74"/>
  <c r="AC11" i="74"/>
  <c r="AB11" i="74"/>
  <c r="Z11" i="74"/>
  <c r="Y11" i="74"/>
  <c r="V11" i="74"/>
  <c r="U11" i="74"/>
  <c r="T11" i="74"/>
  <c r="Q11" i="74"/>
  <c r="P11" i="74"/>
  <c r="M11" i="74"/>
  <c r="L11" i="74"/>
  <c r="K11" i="74"/>
  <c r="I11" i="74"/>
  <c r="H11" i="74"/>
  <c r="E11" i="74"/>
  <c r="D11" i="74"/>
  <c r="C11" i="74"/>
  <c r="AH9" i="74"/>
  <c r="AG9" i="74"/>
  <c r="AD9" i="74"/>
  <c r="AC9" i="74"/>
  <c r="AB9" i="74"/>
  <c r="Z9" i="74"/>
  <c r="Y9" i="74"/>
  <c r="V9" i="74"/>
  <c r="U9" i="74"/>
  <c r="T9" i="74"/>
  <c r="Q9" i="74"/>
  <c r="P9" i="74"/>
  <c r="M9" i="74"/>
  <c r="L9" i="74"/>
  <c r="K9" i="74"/>
  <c r="I9" i="74"/>
  <c r="H9" i="74"/>
  <c r="E9" i="74"/>
  <c r="D9" i="74"/>
  <c r="C9" i="74"/>
  <c r="AV8" i="74"/>
  <c r="AU8" i="74"/>
  <c r="AZ8" i="74"/>
  <c r="AY8" i="74"/>
  <c r="N8" i="74"/>
  <c r="AL8" i="74"/>
  <c r="AK8" i="74"/>
  <c r="AH7" i="74"/>
  <c r="AG7" i="74"/>
  <c r="AD7" i="74"/>
  <c r="AC7" i="74"/>
  <c r="AB7" i="74"/>
  <c r="Z7" i="74"/>
  <c r="Y7" i="74"/>
  <c r="V7" i="74"/>
  <c r="U7" i="74"/>
  <c r="T7" i="74"/>
  <c r="Q7" i="74"/>
  <c r="P7" i="74"/>
  <c r="M7" i="74"/>
  <c r="L7" i="74"/>
  <c r="K7" i="74"/>
  <c r="I7" i="74"/>
  <c r="H7" i="74"/>
  <c r="E7" i="74"/>
  <c r="D7" i="74"/>
  <c r="C7" i="74"/>
  <c r="AH5" i="74"/>
  <c r="AG5" i="74"/>
  <c r="AD5" i="74"/>
  <c r="AC5" i="74"/>
  <c r="AB5" i="74"/>
  <c r="Z5" i="74"/>
  <c r="Y5" i="74"/>
  <c r="V5" i="74"/>
  <c r="U5" i="74"/>
  <c r="T5" i="74"/>
  <c r="Q5" i="74"/>
  <c r="P5" i="74"/>
  <c r="M5" i="74"/>
  <c r="L5" i="74"/>
  <c r="K5" i="74"/>
  <c r="I5" i="74"/>
  <c r="H5" i="74"/>
  <c r="E5" i="74"/>
  <c r="D5" i="74"/>
  <c r="C5" i="74"/>
  <c r="AT21" i="75"/>
  <c r="AP18" i="75"/>
  <c r="F8" i="75"/>
  <c r="W8" i="74"/>
  <c r="W9" i="74" l="1"/>
  <c r="AE23" i="74"/>
  <c r="AF23" i="74" s="1"/>
  <c r="AL9" i="79"/>
  <c r="AT9" i="79"/>
  <c r="AZ11" i="79"/>
  <c r="AZ22" i="79"/>
  <c r="AZ23" i="79"/>
  <c r="F14" i="75"/>
  <c r="F15" i="75"/>
  <c r="G15" i="75" s="1"/>
  <c r="AT12" i="79"/>
  <c r="N13" i="79"/>
  <c r="O13" i="79" s="1"/>
  <c r="AZ14" i="79"/>
  <c r="AT15" i="79"/>
  <c r="AZ16" i="79"/>
  <c r="AZ17" i="79"/>
  <c r="AU20" i="79"/>
  <c r="AT5" i="74"/>
  <c r="AP9" i="79"/>
  <c r="AP12" i="79"/>
  <c r="AP22" i="79"/>
  <c r="AV22" i="79"/>
  <c r="AV23" i="79"/>
  <c r="F5" i="74"/>
  <c r="G5" i="74" s="1"/>
  <c r="N14" i="74"/>
  <c r="O14" i="74" s="1"/>
  <c r="AE6" i="75"/>
  <c r="AF6" i="75" s="1"/>
  <c r="F9" i="75"/>
  <c r="G9" i="75" s="1"/>
  <c r="AQ5" i="74"/>
  <c r="AM5" i="74"/>
  <c r="AE5" i="74"/>
  <c r="AF5" i="74" s="1"/>
  <c r="AQ7" i="74"/>
  <c r="AY7" i="74"/>
  <c r="AM7" i="74"/>
  <c r="AE7" i="74"/>
  <c r="AL9" i="74"/>
  <c r="AT9" i="74"/>
  <c r="AP9" i="74"/>
  <c r="AL11" i="74"/>
  <c r="AZ11" i="74"/>
  <c r="AL12" i="74"/>
  <c r="AP12" i="74"/>
  <c r="AP13" i="74"/>
  <c r="AV13" i="74"/>
  <c r="AL14" i="74"/>
  <c r="AZ14" i="74"/>
  <c r="AV14" i="74"/>
  <c r="AL15" i="74"/>
  <c r="AT15" i="74"/>
  <c r="AP15" i="74"/>
  <c r="AT16" i="74"/>
  <c r="AZ16" i="74"/>
  <c r="AL17" i="74"/>
  <c r="AZ17" i="74"/>
  <c r="AV17" i="74"/>
  <c r="AL19" i="74"/>
  <c r="AT19" i="74"/>
  <c r="AP19" i="74"/>
  <c r="AT20" i="74"/>
  <c r="AZ20" i="74"/>
  <c r="AP20" i="74"/>
  <c r="AV20" i="74"/>
  <c r="AL22" i="74"/>
  <c r="AZ22" i="74"/>
  <c r="AV22" i="74"/>
  <c r="AL23" i="74"/>
  <c r="AT23" i="74"/>
  <c r="AP23" i="74"/>
  <c r="AP5" i="75"/>
  <c r="AZ5" i="75"/>
  <c r="AP6" i="75"/>
  <c r="AV6" i="75"/>
  <c r="AV7" i="75"/>
  <c r="AZ7" i="75"/>
  <c r="AU19" i="75"/>
  <c r="AQ19" i="75"/>
  <c r="AY19" i="75"/>
  <c r="AY20" i="75"/>
  <c r="AZ23" i="75"/>
  <c r="AL5" i="74"/>
  <c r="AP5" i="74"/>
  <c r="N7" i="74"/>
  <c r="O7" i="74" s="1"/>
  <c r="AZ7" i="74"/>
  <c r="W12" i="74"/>
  <c r="X12" i="74" s="1"/>
  <c r="W15" i="74"/>
  <c r="X15" i="74" s="1"/>
  <c r="W19" i="74"/>
  <c r="X19" i="74" s="1"/>
  <c r="AP7" i="74"/>
  <c r="AZ17" i="75"/>
  <c r="AV17" i="79"/>
  <c r="AP16" i="74"/>
  <c r="AV16" i="74"/>
  <c r="AP16" i="79"/>
  <c r="AV16" i="79"/>
  <c r="AE15" i="74"/>
  <c r="AF15" i="74" s="1"/>
  <c r="W14" i="74"/>
  <c r="X14" i="74" s="1"/>
  <c r="AP14" i="75"/>
  <c r="AT13" i="74"/>
  <c r="AZ13" i="74"/>
  <c r="AV11" i="74"/>
  <c r="F6" i="75"/>
  <c r="G6" i="75" s="1"/>
  <c r="AE13" i="79"/>
  <c r="AV7" i="74"/>
  <c r="AE9" i="74"/>
  <c r="AF9" i="74" s="1"/>
  <c r="AE12" i="74"/>
  <c r="AF12" i="74" s="1"/>
  <c r="AE13" i="74"/>
  <c r="AF13" i="74" s="1"/>
  <c r="AE16" i="74"/>
  <c r="AF16" i="74" s="1"/>
  <c r="AE19" i="74"/>
  <c r="AF19" i="74" s="1"/>
  <c r="AE9" i="79"/>
  <c r="AF9" i="79" s="1"/>
  <c r="AU9" i="75"/>
  <c r="AQ9" i="75"/>
  <c r="N10" i="75"/>
  <c r="O10" i="75" s="1"/>
  <c r="AY11" i="75"/>
  <c r="N13" i="75"/>
  <c r="O13" i="75" s="1"/>
  <c r="AQ13" i="75"/>
  <c r="AY13" i="75"/>
  <c r="AY14" i="75"/>
  <c r="AU15" i="75"/>
  <c r="N16" i="75"/>
  <c r="O16" i="75" s="1"/>
  <c r="AQ16" i="75"/>
  <c r="AY16" i="75"/>
  <c r="AY17" i="75"/>
  <c r="AV19" i="75"/>
  <c r="AT19" i="75"/>
  <c r="AZ19" i="75"/>
  <c r="AP20" i="75"/>
  <c r="AZ20" i="75"/>
  <c r="AY22" i="75"/>
  <c r="AY23" i="75"/>
  <c r="AK5" i="79"/>
  <c r="AY5" i="79"/>
  <c r="AQ6" i="79"/>
  <c r="AM6" i="79"/>
  <c r="AQ7" i="79"/>
  <c r="AM7" i="79"/>
  <c r="AE7" i="79"/>
  <c r="F9" i="74"/>
  <c r="G9" i="74" s="1"/>
  <c r="AQ9" i="74"/>
  <c r="F10" i="74"/>
  <c r="G10" i="74" s="1"/>
  <c r="AY11" i="74"/>
  <c r="AU11" i="74"/>
  <c r="AK12" i="74"/>
  <c r="AQ12" i="74"/>
  <c r="AM12" i="74"/>
  <c r="AQ13" i="74"/>
  <c r="AY13" i="74"/>
  <c r="AY14" i="74"/>
  <c r="AM14" i="74"/>
  <c r="AU14" i="74"/>
  <c r="F15" i="74"/>
  <c r="G15" i="74" s="1"/>
  <c r="AQ15" i="74"/>
  <c r="AM15" i="74"/>
  <c r="F16" i="74"/>
  <c r="G16" i="74" s="1"/>
  <c r="AQ16" i="74"/>
  <c r="AY16" i="74"/>
  <c r="AM16" i="74"/>
  <c r="F17" i="74"/>
  <c r="G17" i="74" s="1"/>
  <c r="AK19" i="74"/>
  <c r="AQ19" i="74"/>
  <c r="AM19" i="74"/>
  <c r="F20" i="74"/>
  <c r="G20" i="74" s="1"/>
  <c r="AQ20" i="74"/>
  <c r="AM20" i="74"/>
  <c r="AU20" i="74"/>
  <c r="AY22" i="74"/>
  <c r="AU22" i="74"/>
  <c r="F23" i="74"/>
  <c r="G23" i="74" s="1"/>
  <c r="AQ23" i="74"/>
  <c r="AM23" i="74"/>
  <c r="AY5" i="75"/>
  <c r="AU6" i="75"/>
  <c r="AQ6" i="75"/>
  <c r="N7" i="75"/>
  <c r="O7" i="75" s="1"/>
  <c r="AQ7" i="75"/>
  <c r="AY7" i="75"/>
  <c r="AP9" i="75"/>
  <c r="AV9" i="75"/>
  <c r="AP11" i="75"/>
  <c r="AL11" i="75"/>
  <c r="AZ11" i="75"/>
  <c r="AP12" i="75"/>
  <c r="AV12" i="75"/>
  <c r="AE12" i="75"/>
  <c r="AF12" i="75" s="1"/>
  <c r="AV13" i="75"/>
  <c r="AE13" i="75"/>
  <c r="AZ13" i="75"/>
  <c r="AP15" i="75"/>
  <c r="AV15" i="75"/>
  <c r="AE15" i="75"/>
  <c r="AF15" i="75" s="1"/>
  <c r="AV16" i="75"/>
  <c r="AT16" i="75"/>
  <c r="AZ16" i="75"/>
  <c r="AP17" i="75"/>
  <c r="F20" i="75"/>
  <c r="G20" i="75" s="1"/>
  <c r="AV22" i="75"/>
  <c r="AT22" i="75"/>
  <c r="AZ22" i="75"/>
  <c r="AP23" i="75"/>
  <c r="AZ5" i="79"/>
  <c r="AV5" i="79"/>
  <c r="AT6" i="79"/>
  <c r="AP6" i="79"/>
  <c r="N7" i="79"/>
  <c r="O7" i="79" s="1"/>
  <c r="AZ7" i="79"/>
  <c r="AV7" i="79"/>
  <c r="F9" i="79"/>
  <c r="G9" i="79" s="1"/>
  <c r="AQ9" i="79"/>
  <c r="AM9" i="79"/>
  <c r="F11" i="79"/>
  <c r="G11" i="79" s="1"/>
  <c r="AY11" i="79"/>
  <c r="F12" i="79"/>
  <c r="G12" i="79" s="1"/>
  <c r="AQ12" i="79"/>
  <c r="AQ13" i="79"/>
  <c r="AY13" i="79"/>
  <c r="AM13" i="79"/>
  <c r="F14" i="79"/>
  <c r="G14" i="79" s="1"/>
  <c r="AY14" i="79"/>
  <c r="F15" i="79"/>
  <c r="G15" i="79" s="1"/>
  <c r="AQ15" i="79"/>
  <c r="AM15" i="79"/>
  <c r="AE15" i="79"/>
  <c r="AF15" i="79" s="1"/>
  <c r="F16" i="79"/>
  <c r="G16" i="79" s="1"/>
  <c r="AQ16" i="79"/>
  <c r="AM16" i="79"/>
  <c r="F17" i="79"/>
  <c r="G17" i="79" s="1"/>
  <c r="AY17" i="79"/>
  <c r="AQ19" i="79"/>
  <c r="AM19" i="79"/>
  <c r="AE19" i="79"/>
  <c r="AF19" i="79" s="1"/>
  <c r="AY20" i="79"/>
  <c r="AU17" i="79"/>
  <c r="N19" i="79"/>
  <c r="O19" i="79" s="1"/>
  <c r="AZ19" i="79"/>
  <c r="AP19" i="79"/>
  <c r="AV19" i="79"/>
  <c r="AZ20" i="79"/>
  <c r="AV20" i="79"/>
  <c r="F22" i="79"/>
  <c r="G22" i="79" s="1"/>
  <c r="AQ22" i="79"/>
  <c r="AM22" i="79"/>
  <c r="AT7" i="79"/>
  <c r="AT13" i="75"/>
  <c r="O8" i="74"/>
  <c r="AE7" i="75"/>
  <c r="AF7" i="75" s="1"/>
  <c r="AT7" i="75"/>
  <c r="AE9" i="75"/>
  <c r="AF9" i="75" s="1"/>
  <c r="AT9" i="75"/>
  <c r="AU12" i="74"/>
  <c r="N20" i="74"/>
  <c r="O20" i="74" s="1"/>
  <c r="AT13" i="79"/>
  <c r="AK22" i="74"/>
  <c r="F22" i="74"/>
  <c r="G22" i="74" s="1"/>
  <c r="N18" i="75"/>
  <c r="AW18" i="75" s="1"/>
  <c r="AU18" i="75"/>
  <c r="N21" i="75"/>
  <c r="AW21" i="75" s="1"/>
  <c r="AU21" i="75"/>
  <c r="AK20" i="79"/>
  <c r="F20" i="79"/>
  <c r="G20" i="79" s="1"/>
  <c r="AK23" i="79"/>
  <c r="F23" i="79"/>
  <c r="G23" i="79" s="1"/>
  <c r="AE16" i="79"/>
  <c r="AF16" i="79" s="1"/>
  <c r="AU16" i="79"/>
  <c r="AE22" i="79"/>
  <c r="AF22" i="79" s="1"/>
  <c r="AU22" i="79"/>
  <c r="F14" i="74"/>
  <c r="G14" i="74" s="1"/>
  <c r="AK14" i="74"/>
  <c r="N12" i="75"/>
  <c r="O12" i="75" s="1"/>
  <c r="AU12" i="75"/>
  <c r="N22" i="75"/>
  <c r="O22" i="75" s="1"/>
  <c r="AU22" i="75"/>
  <c r="AZ14" i="75"/>
  <c r="AT15" i="75"/>
  <c r="AP7" i="79"/>
  <c r="AV11" i="79"/>
  <c r="AZ13" i="79"/>
  <c r="AP13" i="79"/>
  <c r="AV13" i="79"/>
  <c r="AV14" i="79"/>
  <c r="AP15" i="79"/>
  <c r="AM12" i="79"/>
  <c r="AY16" i="79"/>
  <c r="AY19" i="79"/>
  <c r="AY22" i="79"/>
  <c r="AM23" i="79"/>
  <c r="AK11" i="74"/>
  <c r="F11" i="74"/>
  <c r="G11" i="74" s="1"/>
  <c r="W6" i="75"/>
  <c r="W9" i="75"/>
  <c r="X9" i="75" s="1"/>
  <c r="AK5" i="74"/>
  <c r="AT7" i="74"/>
  <c r="F8" i="74"/>
  <c r="AN8" i="74" s="1"/>
  <c r="N13" i="74"/>
  <c r="O13" i="74" s="1"/>
  <c r="AK17" i="74"/>
  <c r="AE20" i="74"/>
  <c r="AF20" i="74" s="1"/>
  <c r="AK23" i="74"/>
  <c r="N6" i="75"/>
  <c r="AU16" i="75"/>
  <c r="AF21" i="75"/>
  <c r="AU5" i="74"/>
  <c r="AY5" i="74"/>
  <c r="AM8" i="74"/>
  <c r="AQ8" i="74"/>
  <c r="AM9" i="74"/>
  <c r="N9" i="74"/>
  <c r="O9" i="74" s="1"/>
  <c r="AY9" i="74"/>
  <c r="AM11" i="74"/>
  <c r="AQ11" i="74"/>
  <c r="N12" i="74"/>
  <c r="O12" i="74" s="1"/>
  <c r="AY12" i="74"/>
  <c r="AM13" i="74"/>
  <c r="AK13" i="74"/>
  <c r="AQ14" i="74"/>
  <c r="N15" i="74"/>
  <c r="AU15" i="74"/>
  <c r="AU16" i="74"/>
  <c r="AU17" i="74"/>
  <c r="AY17" i="74"/>
  <c r="AY20" i="74"/>
  <c r="AQ12" i="75"/>
  <c r="AQ15" i="75"/>
  <c r="AQ18" i="75"/>
  <c r="AQ22" i="75"/>
  <c r="AY7" i="79"/>
  <c r="AU8" i="79"/>
  <c r="X9" i="74"/>
  <c r="F12" i="74"/>
  <c r="G12" i="74" s="1"/>
  <c r="N19" i="75"/>
  <c r="O19" i="75" s="1"/>
  <c r="W15" i="75"/>
  <c r="X15" i="75" s="1"/>
  <c r="W18" i="75"/>
  <c r="X18" i="75" s="1"/>
  <c r="W21" i="75"/>
  <c r="X21" i="75" s="1"/>
  <c r="AY15" i="74"/>
  <c r="AK16" i="74"/>
  <c r="AY23" i="74"/>
  <c r="AE5" i="75"/>
  <c r="AF5" i="75" s="1"/>
  <c r="AY6" i="75"/>
  <c r="AK7" i="75"/>
  <c r="AM7" i="75"/>
  <c r="AQ8" i="75"/>
  <c r="AE8" i="75"/>
  <c r="AF8" i="75" s="1"/>
  <c r="AY9" i="75"/>
  <c r="AQ11" i="75"/>
  <c r="AE11" i="75"/>
  <c r="AF11" i="75" s="1"/>
  <c r="AK12" i="75"/>
  <c r="AY12" i="75"/>
  <c r="AM13" i="75"/>
  <c r="AQ14" i="75"/>
  <c r="AE14" i="75"/>
  <c r="AF14" i="75" s="1"/>
  <c r="AY15" i="75"/>
  <c r="AK16" i="75"/>
  <c r="AM16" i="75"/>
  <c r="AQ17" i="75"/>
  <c r="AE17" i="75"/>
  <c r="AF17" i="75" s="1"/>
  <c r="AY18" i="75"/>
  <c r="AK19" i="75"/>
  <c r="AM19" i="75"/>
  <c r="AQ20" i="75"/>
  <c r="AE20" i="75"/>
  <c r="AF20" i="75" s="1"/>
  <c r="AK21" i="75"/>
  <c r="AY21" i="75"/>
  <c r="AM22" i="75"/>
  <c r="AQ23" i="75"/>
  <c r="AE23" i="75"/>
  <c r="AF23" i="75" s="1"/>
  <c r="AM5" i="79"/>
  <c r="AU5" i="79"/>
  <c r="AU6" i="79"/>
  <c r="AY6" i="79"/>
  <c r="AQ8" i="79"/>
  <c r="N9" i="79"/>
  <c r="O9" i="79" s="1"/>
  <c r="AM11" i="79"/>
  <c r="AU11" i="79"/>
  <c r="AQ11" i="79"/>
  <c r="N12" i="79"/>
  <c r="O12" i="79" s="1"/>
  <c r="AY12" i="79"/>
  <c r="AM14" i="79"/>
  <c r="AU14" i="79"/>
  <c r="AQ14" i="79"/>
  <c r="AU15" i="79"/>
  <c r="AM17" i="79"/>
  <c r="AQ17" i="79"/>
  <c r="AM18" i="79"/>
  <c r="N18" i="79"/>
  <c r="O18" i="79" s="1"/>
  <c r="AY18" i="79"/>
  <c r="AM20" i="79"/>
  <c r="AQ20" i="79"/>
  <c r="AM21" i="79"/>
  <c r="N21" i="79"/>
  <c r="O21" i="79" s="1"/>
  <c r="AY21" i="79"/>
  <c r="AU23" i="79"/>
  <c r="AQ23" i="79"/>
  <c r="AY23" i="79"/>
  <c r="AM17" i="74"/>
  <c r="AQ17" i="74"/>
  <c r="N19" i="74"/>
  <c r="O19" i="74" s="1"/>
  <c r="AY19" i="74"/>
  <c r="AM22" i="74"/>
  <c r="AQ22" i="74"/>
  <c r="AU23" i="74"/>
  <c r="AQ5" i="75"/>
  <c r="AT19" i="79"/>
  <c r="AV5" i="74"/>
  <c r="AZ5" i="74"/>
  <c r="AL7" i="74"/>
  <c r="AP8" i="74"/>
  <c r="AT8" i="74"/>
  <c r="AV9" i="74"/>
  <c r="AZ9" i="74"/>
  <c r="AP11" i="74"/>
  <c r="AE11" i="74"/>
  <c r="AF11" i="74" s="1"/>
  <c r="AV12" i="74"/>
  <c r="AZ12" i="74"/>
  <c r="AL13" i="74"/>
  <c r="AP14" i="74"/>
  <c r="AT14" i="74"/>
  <c r="AV15" i="74"/>
  <c r="AZ15" i="74"/>
  <c r="AL16" i="74"/>
  <c r="AP17" i="74"/>
  <c r="AE17" i="74"/>
  <c r="AF17" i="74" s="1"/>
  <c r="AV19" i="74"/>
  <c r="AZ19" i="74"/>
  <c r="AL20" i="74"/>
  <c r="AP22" i="74"/>
  <c r="AE22" i="74"/>
  <c r="AF22" i="74" s="1"/>
  <c r="AV23" i="74"/>
  <c r="AZ23" i="74"/>
  <c r="AL5" i="75"/>
  <c r="AT5" i="75"/>
  <c r="AV5" i="75"/>
  <c r="AL6" i="75"/>
  <c r="AZ6" i="75"/>
  <c r="AL7" i="75"/>
  <c r="AP7" i="75"/>
  <c r="AT8" i="75"/>
  <c r="AV8" i="75"/>
  <c r="AZ9" i="75"/>
  <c r="AT11" i="75"/>
  <c r="AV11" i="75"/>
  <c r="AL12" i="75"/>
  <c r="AZ12" i="75"/>
  <c r="AL13" i="75"/>
  <c r="AP13" i="75"/>
  <c r="AL14" i="75"/>
  <c r="AT14" i="75"/>
  <c r="AV14" i="75"/>
  <c r="AL15" i="75"/>
  <c r="AZ15" i="75"/>
  <c r="AL16" i="75"/>
  <c r="AP16" i="75"/>
  <c r="AL17" i="75"/>
  <c r="AT17" i="75"/>
  <c r="AV17" i="75"/>
  <c r="AL18" i="75"/>
  <c r="AZ18" i="75"/>
  <c r="AL19" i="75"/>
  <c r="AP19" i="75"/>
  <c r="AT20" i="75"/>
  <c r="AV20" i="75"/>
  <c r="AZ21" i="75"/>
  <c r="AL22" i="75"/>
  <c r="AP22" i="75"/>
  <c r="AL23" i="75"/>
  <c r="AT23" i="75"/>
  <c r="AV23" i="75"/>
  <c r="AP5" i="79"/>
  <c r="W5" i="79"/>
  <c r="X5" i="79" s="1"/>
  <c r="AT5" i="79"/>
  <c r="AV6" i="79"/>
  <c r="AZ6" i="79"/>
  <c r="AL7" i="79"/>
  <c r="AP8" i="79"/>
  <c r="AE8" i="79"/>
  <c r="AF8" i="79" s="1"/>
  <c r="AV9" i="79"/>
  <c r="AZ9" i="79"/>
  <c r="AP11" i="79"/>
  <c r="AE11" i="79"/>
  <c r="AF11" i="79" s="1"/>
  <c r="AV12" i="79"/>
  <c r="AZ12" i="79"/>
  <c r="AL13" i="79"/>
  <c r="AP14" i="79"/>
  <c r="AE14" i="79"/>
  <c r="AF14" i="79" s="1"/>
  <c r="AV15" i="79"/>
  <c r="AZ15" i="79"/>
  <c r="AL16" i="79"/>
  <c r="AP17" i="79"/>
  <c r="AT17" i="79"/>
  <c r="AV18" i="79"/>
  <c r="AZ18" i="79"/>
  <c r="AL19" i="79"/>
  <c r="AP20" i="79"/>
  <c r="AE20" i="79"/>
  <c r="AF20" i="79" s="1"/>
  <c r="AV21" i="79"/>
  <c r="AZ21" i="79"/>
  <c r="AL22" i="79"/>
  <c r="AP23" i="79"/>
  <c r="W23" i="79"/>
  <c r="X23" i="79" s="1"/>
  <c r="AE23" i="79"/>
  <c r="AF23" i="79" s="1"/>
  <c r="AT11" i="74"/>
  <c r="F10" i="79"/>
  <c r="G10" i="79" s="1"/>
  <c r="AE8" i="74"/>
  <c r="AW8" i="74" s="1"/>
  <c r="AX8" i="74" s="1"/>
  <c r="AE17" i="79"/>
  <c r="AF17" i="79" s="1"/>
  <c r="AT22" i="74"/>
  <c r="W9" i="79"/>
  <c r="X9" i="79" s="1"/>
  <c r="AK6" i="79"/>
  <c r="AK18" i="79"/>
  <c r="AK21" i="79"/>
  <c r="W23" i="75"/>
  <c r="X23" i="75" s="1"/>
  <c r="AK5" i="75"/>
  <c r="AK8" i="75"/>
  <c r="AM8" i="75"/>
  <c r="AK11" i="75"/>
  <c r="AK17" i="75"/>
  <c r="AM17" i="75"/>
  <c r="AK20" i="75"/>
  <c r="AK23" i="75"/>
  <c r="AT20" i="79"/>
  <c r="W7" i="75"/>
  <c r="X7" i="75" s="1"/>
  <c r="W13" i="75"/>
  <c r="X13" i="75" s="1"/>
  <c r="W16" i="75"/>
  <c r="X16" i="75" s="1"/>
  <c r="W22" i="75"/>
  <c r="X22" i="75" s="1"/>
  <c r="W7" i="74"/>
  <c r="X7" i="74" s="1"/>
  <c r="W20" i="74"/>
  <c r="X20" i="74" s="1"/>
  <c r="F10" i="75"/>
  <c r="G10" i="75" s="1"/>
  <c r="F13" i="75"/>
  <c r="G13" i="75" s="1"/>
  <c r="F22" i="75"/>
  <c r="G22" i="75" s="1"/>
  <c r="AE5" i="79"/>
  <c r="AF5" i="79" s="1"/>
  <c r="AT8" i="79"/>
  <c r="AF21" i="79"/>
  <c r="AK7" i="79"/>
  <c r="AK13" i="79"/>
  <c r="AK19" i="79"/>
  <c r="AK22" i="79"/>
  <c r="AU5" i="75"/>
  <c r="N8" i="75"/>
  <c r="O8" i="75" s="1"/>
  <c r="W12" i="75"/>
  <c r="X12" i="75" s="1"/>
  <c r="AK7" i="74"/>
  <c r="W13" i="74"/>
  <c r="X13" i="74" s="1"/>
  <c r="AK20" i="74"/>
  <c r="AU11" i="75"/>
  <c r="N14" i="75"/>
  <c r="O14" i="75" s="1"/>
  <c r="AM6" i="75"/>
  <c r="AM12" i="75"/>
  <c r="AM15" i="75"/>
  <c r="AM18" i="75"/>
  <c r="AU17" i="75"/>
  <c r="N20" i="75"/>
  <c r="O20" i="75" s="1"/>
  <c r="AT11" i="79"/>
  <c r="N15" i="79"/>
  <c r="O15" i="79" s="1"/>
  <c r="AL6" i="79"/>
  <c r="AL12" i="79"/>
  <c r="AL15" i="79"/>
  <c r="AL18" i="79"/>
  <c r="AL21" i="79"/>
  <c r="AU9" i="74"/>
  <c r="AE14" i="74"/>
  <c r="AF14" i="74" s="1"/>
  <c r="AT17" i="74"/>
  <c r="AU9" i="79"/>
  <c r="AU21" i="79"/>
  <c r="AT23" i="79"/>
  <c r="W5" i="75"/>
  <c r="X5" i="75" s="1"/>
  <c r="AL8" i="75"/>
  <c r="W11" i="75"/>
  <c r="X11" i="75" s="1"/>
  <c r="W14" i="75"/>
  <c r="X14" i="75" s="1"/>
  <c r="W17" i="75"/>
  <c r="X17" i="75" s="1"/>
  <c r="AL20" i="75"/>
  <c r="AU23" i="75"/>
  <c r="N6" i="79"/>
  <c r="O6" i="79" s="1"/>
  <c r="AT14" i="79"/>
  <c r="AM5" i="75"/>
  <c r="AM11" i="75"/>
  <c r="AM14" i="75"/>
  <c r="AM20" i="75"/>
  <c r="AM23" i="75"/>
  <c r="AL8" i="79"/>
  <c r="AL11" i="79"/>
  <c r="AL14" i="79"/>
  <c r="AL17" i="79"/>
  <c r="AL20" i="79"/>
  <c r="X8" i="74"/>
  <c r="W19" i="75"/>
  <c r="X19" i="75" s="1"/>
  <c r="AM9" i="75"/>
  <c r="W7" i="79"/>
  <c r="X7" i="79" s="1"/>
  <c r="W8" i="79"/>
  <c r="X8" i="79" s="1"/>
  <c r="F18" i="79"/>
  <c r="G18" i="79" s="1"/>
  <c r="W11" i="79"/>
  <c r="X11" i="79" s="1"/>
  <c r="AL23" i="79"/>
  <c r="AK12" i="79"/>
  <c r="W13" i="79"/>
  <c r="X13" i="79" s="1"/>
  <c r="W14" i="79"/>
  <c r="X14" i="79" s="1"/>
  <c r="W15" i="79"/>
  <c r="X15" i="79" s="1"/>
  <c r="W16" i="79"/>
  <c r="X16" i="79" s="1"/>
  <c r="W17" i="79"/>
  <c r="X17" i="79" s="1"/>
  <c r="AK8" i="79"/>
  <c r="W19" i="79"/>
  <c r="X19" i="79" s="1"/>
  <c r="W20" i="79"/>
  <c r="X20" i="79" s="1"/>
  <c r="W21" i="79"/>
  <c r="X21" i="79" s="1"/>
  <c r="AL5" i="79"/>
  <c r="F6" i="79"/>
  <c r="G6" i="79" s="1"/>
  <c r="AK9" i="79"/>
  <c r="AK11" i="79"/>
  <c r="AK16" i="79"/>
  <c r="W22" i="79"/>
  <c r="X22" i="79" s="1"/>
  <c r="AK14" i="79"/>
  <c r="AK17" i="79"/>
  <c r="AK15" i="79"/>
  <c r="AK9" i="75"/>
  <c r="F7" i="75"/>
  <c r="G7" i="75" s="1"/>
  <c r="F16" i="75"/>
  <c r="G16" i="75" s="1"/>
  <c r="F19" i="75"/>
  <c r="G19" i="75" s="1"/>
  <c r="F12" i="75"/>
  <c r="AK13" i="75"/>
  <c r="F21" i="75"/>
  <c r="G21" i="75" s="1"/>
  <c r="AK22" i="75"/>
  <c r="AK14" i="75"/>
  <c r="W8" i="75"/>
  <c r="X8" i="75" s="1"/>
  <c r="W20" i="75"/>
  <c r="X20" i="75" s="1"/>
  <c r="AK6" i="75"/>
  <c r="AK15" i="75"/>
  <c r="AK18" i="75"/>
  <c r="AE6" i="79"/>
  <c r="N10" i="79"/>
  <c r="O10" i="79" s="1"/>
  <c r="AU12" i="79"/>
  <c r="AE12" i="79"/>
  <c r="G8" i="79"/>
  <c r="AQ5" i="79"/>
  <c r="AT16" i="79"/>
  <c r="N16" i="79"/>
  <c r="O16" i="79" s="1"/>
  <c r="AU18" i="79"/>
  <c r="AE18" i="79"/>
  <c r="AT22" i="79"/>
  <c r="N22" i="79"/>
  <c r="O22" i="79" s="1"/>
  <c r="N5" i="79"/>
  <c r="O5" i="79" s="1"/>
  <c r="N11" i="79"/>
  <c r="O11" i="79" s="1"/>
  <c r="N17" i="79"/>
  <c r="O17" i="79" s="1"/>
  <c r="N23" i="79"/>
  <c r="O23" i="79" s="1"/>
  <c r="F7" i="79"/>
  <c r="AU7" i="79"/>
  <c r="AY9" i="79"/>
  <c r="F13" i="79"/>
  <c r="AU13" i="79"/>
  <c r="AY15" i="79"/>
  <c r="F19" i="79"/>
  <c r="AU19" i="79"/>
  <c r="F5" i="79"/>
  <c r="W6" i="79"/>
  <c r="X6" i="79" s="1"/>
  <c r="N8" i="79"/>
  <c r="O8" i="79" s="1"/>
  <c r="W12" i="79"/>
  <c r="X12" i="79" s="1"/>
  <c r="N14" i="79"/>
  <c r="O14" i="79" s="1"/>
  <c r="W18" i="79"/>
  <c r="X18" i="79" s="1"/>
  <c r="N20" i="79"/>
  <c r="O20" i="79" s="1"/>
  <c r="G18" i="75"/>
  <c r="G8" i="75"/>
  <c r="AU8" i="75"/>
  <c r="AU14" i="75"/>
  <c r="AE19" i="75"/>
  <c r="AU20" i="75"/>
  <c r="N5" i="75"/>
  <c r="O5" i="75" s="1"/>
  <c r="N11" i="75"/>
  <c r="O11" i="75" s="1"/>
  <c r="N17" i="75"/>
  <c r="O17" i="75" s="1"/>
  <c r="N23" i="75"/>
  <c r="O23" i="75" s="1"/>
  <c r="AU7" i="75"/>
  <c r="AL9" i="75"/>
  <c r="AU13" i="75"/>
  <c r="AL21" i="75"/>
  <c r="AT12" i="75"/>
  <c r="AF18" i="75"/>
  <c r="AT18" i="75"/>
  <c r="AT6" i="75"/>
  <c r="N9" i="75"/>
  <c r="O9" i="75" s="1"/>
  <c r="N15" i="75"/>
  <c r="O15" i="75" s="1"/>
  <c r="F5" i="75"/>
  <c r="F11" i="75"/>
  <c r="AE16" i="75"/>
  <c r="F17" i="75"/>
  <c r="AE22" i="75"/>
  <c r="F23" i="75"/>
  <c r="N5" i="74"/>
  <c r="AK9" i="74"/>
  <c r="N11" i="74"/>
  <c r="AK15" i="74"/>
  <c r="N17" i="74"/>
  <c r="N23" i="74"/>
  <c r="F7" i="74"/>
  <c r="AU7" i="74"/>
  <c r="F13" i="74"/>
  <c r="AU13" i="74"/>
  <c r="F19" i="74"/>
  <c r="AU19" i="74"/>
  <c r="N10" i="74"/>
  <c r="AT12" i="74"/>
  <c r="N16" i="74"/>
  <c r="N22" i="74"/>
  <c r="W5" i="74"/>
  <c r="X5" i="74" s="1"/>
  <c r="W11" i="74"/>
  <c r="X11" i="74" s="1"/>
  <c r="W17" i="74"/>
  <c r="X17" i="74" s="1"/>
  <c r="W23" i="74"/>
  <c r="X23" i="74" s="1"/>
  <c r="W16" i="74"/>
  <c r="X16" i="74" s="1"/>
  <c r="W22" i="74"/>
  <c r="X22" i="74" s="1"/>
  <c r="AN14" i="75" l="1"/>
  <c r="G14" i="75"/>
  <c r="O21" i="75"/>
  <c r="AN15" i="74"/>
  <c r="AO15" i="74" s="1"/>
  <c r="AW13" i="79"/>
  <c r="AX13" i="79" s="1"/>
  <c r="AW21" i="79"/>
  <c r="AX21" i="79" s="1"/>
  <c r="AW7" i="74"/>
  <c r="AX7" i="74" s="1"/>
  <c r="AF7" i="74"/>
  <c r="AN6" i="75"/>
  <c r="AO6" i="75" s="1"/>
  <c r="AW6" i="75"/>
  <c r="AX6" i="75" s="1"/>
  <c r="AF13" i="79"/>
  <c r="AW15" i="74"/>
  <c r="AX15" i="74" s="1"/>
  <c r="AN9" i="75"/>
  <c r="AO9" i="75" s="1"/>
  <c r="AN16" i="79"/>
  <c r="AO16" i="79" s="1"/>
  <c r="AN9" i="74"/>
  <c r="AO9" i="74" s="1"/>
  <c r="AN9" i="79"/>
  <c r="AO9" i="79" s="1"/>
  <c r="AW19" i="79"/>
  <c r="AX19" i="79" s="1"/>
  <c r="AW7" i="79"/>
  <c r="AX7" i="79" s="1"/>
  <c r="AW14" i="75"/>
  <c r="AX14" i="75" s="1"/>
  <c r="AF8" i="74"/>
  <c r="AX18" i="75"/>
  <c r="O18" i="75"/>
  <c r="AW7" i="75"/>
  <c r="AX7" i="75" s="1"/>
  <c r="AF7" i="79"/>
  <c r="AW13" i="75"/>
  <c r="AX13" i="75" s="1"/>
  <c r="AO14" i="75"/>
  <c r="AN14" i="74"/>
  <c r="AO14" i="74" s="1"/>
  <c r="AF13" i="75"/>
  <c r="AN12" i="74"/>
  <c r="AO12" i="74" s="1"/>
  <c r="O15" i="74"/>
  <c r="AW12" i="75"/>
  <c r="AX12" i="75" s="1"/>
  <c r="AN15" i="79"/>
  <c r="AO15" i="79" s="1"/>
  <c r="AN12" i="75"/>
  <c r="AO12" i="75" s="1"/>
  <c r="O6" i="75"/>
  <c r="AW20" i="75"/>
  <c r="AX20" i="75" s="1"/>
  <c r="AW14" i="74"/>
  <c r="AX14" i="74" s="1"/>
  <c r="AO8" i="74"/>
  <c r="AN15" i="75"/>
  <c r="AO15" i="75" s="1"/>
  <c r="AW13" i="74"/>
  <c r="AX13" i="74" s="1"/>
  <c r="AW20" i="74"/>
  <c r="AX20" i="74" s="1"/>
  <c r="AX21" i="75"/>
  <c r="AN22" i="79"/>
  <c r="AO22" i="79" s="1"/>
  <c r="AW9" i="79"/>
  <c r="AX9" i="79" s="1"/>
  <c r="AN22" i="75"/>
  <c r="AO22" i="75" s="1"/>
  <c r="AN20" i="74"/>
  <c r="AO20" i="74" s="1"/>
  <c r="G8" i="74"/>
  <c r="AN23" i="79"/>
  <c r="AO23" i="79" s="1"/>
  <c r="X6" i="75"/>
  <c r="AW9" i="74"/>
  <c r="AX9" i="74" s="1"/>
  <c r="AW12" i="74"/>
  <c r="AX12" i="74" s="1"/>
  <c r="AN18" i="75"/>
  <c r="AO18" i="75" s="1"/>
  <c r="AN21" i="79"/>
  <c r="AO21" i="79" s="1"/>
  <c r="AW15" i="79"/>
  <c r="AX15" i="79" s="1"/>
  <c r="AN17" i="79"/>
  <c r="AO17" i="79" s="1"/>
  <c r="AN8" i="79"/>
  <c r="AO8" i="79" s="1"/>
  <c r="AW19" i="74"/>
  <c r="AX19" i="74" s="1"/>
  <c r="AN7" i="75"/>
  <c r="AO7" i="75" s="1"/>
  <c r="AN13" i="75"/>
  <c r="AO13" i="75" s="1"/>
  <c r="AN20" i="75"/>
  <c r="AO20" i="75" s="1"/>
  <c r="AN19" i="75"/>
  <c r="AO19" i="75" s="1"/>
  <c r="AW15" i="75"/>
  <c r="AX15" i="75" s="1"/>
  <c r="AN23" i="74"/>
  <c r="AO23" i="74" s="1"/>
  <c r="AN8" i="75"/>
  <c r="AO8" i="75" s="1"/>
  <c r="AW8" i="75"/>
  <c r="AX8" i="75" s="1"/>
  <c r="AW17" i="75"/>
  <c r="AX17" i="75" s="1"/>
  <c r="AW16" i="79"/>
  <c r="AX16" i="79" s="1"/>
  <c r="AN17" i="74"/>
  <c r="AO17" i="74" s="1"/>
  <c r="G12" i="75"/>
  <c r="AN20" i="79"/>
  <c r="AO20" i="79" s="1"/>
  <c r="AN14" i="79"/>
  <c r="AO14" i="79" s="1"/>
  <c r="AN11" i="79"/>
  <c r="AO11" i="79" s="1"/>
  <c r="AW22" i="79"/>
  <c r="AX22" i="79" s="1"/>
  <c r="AN16" i="75"/>
  <c r="AO16" i="75" s="1"/>
  <c r="AN21" i="75"/>
  <c r="AO21" i="75" s="1"/>
  <c r="AW5" i="75"/>
  <c r="AX5" i="75" s="1"/>
  <c r="AN18" i="79"/>
  <c r="AO18" i="79" s="1"/>
  <c r="AW11" i="79"/>
  <c r="AX11" i="79" s="1"/>
  <c r="AW5" i="79"/>
  <c r="AX5" i="79" s="1"/>
  <c r="AN19" i="79"/>
  <c r="AO19" i="79" s="1"/>
  <c r="G19" i="79"/>
  <c r="AW14" i="79"/>
  <c r="AX14" i="79" s="1"/>
  <c r="AW18" i="79"/>
  <c r="AX18" i="79" s="1"/>
  <c r="AF18" i="79"/>
  <c r="G5" i="79"/>
  <c r="AN5" i="79"/>
  <c r="AO5" i="79" s="1"/>
  <c r="AW23" i="79"/>
  <c r="AX23" i="79" s="1"/>
  <c r="AN13" i="79"/>
  <c r="AO13" i="79" s="1"/>
  <c r="G13" i="79"/>
  <c r="AN12" i="79"/>
  <c r="AO12" i="79" s="1"/>
  <c r="AW17" i="79"/>
  <c r="AX17" i="79" s="1"/>
  <c r="AN6" i="79"/>
  <c r="AO6" i="79" s="1"/>
  <c r="AW8" i="79"/>
  <c r="AX8" i="79" s="1"/>
  <c r="AW12" i="79"/>
  <c r="AX12" i="79" s="1"/>
  <c r="AF12" i="79"/>
  <c r="AN7" i="79"/>
  <c r="AO7" i="79" s="1"/>
  <c r="G7" i="79"/>
  <c r="AW6" i="79"/>
  <c r="AX6" i="79" s="1"/>
  <c r="AF6" i="79"/>
  <c r="AW20" i="79"/>
  <c r="AX20" i="79" s="1"/>
  <c r="G23" i="75"/>
  <c r="AN23" i="75"/>
  <c r="AO23" i="75" s="1"/>
  <c r="G5" i="75"/>
  <c r="AN5" i="75"/>
  <c r="AO5" i="75" s="1"/>
  <c r="AW19" i="75"/>
  <c r="AX19" i="75" s="1"/>
  <c r="AF19" i="75"/>
  <c r="AW9" i="75"/>
  <c r="AX9" i="75" s="1"/>
  <c r="AW23" i="75"/>
  <c r="AX23" i="75" s="1"/>
  <c r="AW22" i="75"/>
  <c r="AX22" i="75" s="1"/>
  <c r="AF22" i="75"/>
  <c r="G17" i="75"/>
  <c r="AN17" i="75"/>
  <c r="AO17" i="75" s="1"/>
  <c r="AW16" i="75"/>
  <c r="AX16" i="75" s="1"/>
  <c r="AF16" i="75"/>
  <c r="G11" i="75"/>
  <c r="AN11" i="75"/>
  <c r="AO11" i="75" s="1"/>
  <c r="AW11" i="75"/>
  <c r="AX11" i="75" s="1"/>
  <c r="AW22" i="74"/>
  <c r="AX22" i="74" s="1"/>
  <c r="O22" i="74"/>
  <c r="AW11" i="74"/>
  <c r="AX11" i="74" s="1"/>
  <c r="O11" i="74"/>
  <c r="AW16" i="74"/>
  <c r="AX16" i="74" s="1"/>
  <c r="O16" i="74"/>
  <c r="AN7" i="74"/>
  <c r="AO7" i="74" s="1"/>
  <c r="G7" i="74"/>
  <c r="O10" i="74"/>
  <c r="AN22" i="74"/>
  <c r="AO22" i="74" s="1"/>
  <c r="AW23" i="74"/>
  <c r="AX23" i="74" s="1"/>
  <c r="O23" i="74"/>
  <c r="AW5" i="74"/>
  <c r="AX5" i="74" s="1"/>
  <c r="O5" i="74"/>
  <c r="AN5" i="74"/>
  <c r="AO5" i="74" s="1"/>
  <c r="AN19" i="74"/>
  <c r="AO19" i="74" s="1"/>
  <c r="G19" i="74"/>
  <c r="AW17" i="74"/>
  <c r="AX17" i="74" s="1"/>
  <c r="O17" i="74"/>
  <c r="AN16" i="74"/>
  <c r="AO16" i="74" s="1"/>
  <c r="AN13" i="74"/>
  <c r="AO13" i="74" s="1"/>
  <c r="G13" i="74"/>
  <c r="AN11" i="74"/>
  <c r="AO11" i="74" s="1"/>
  <c r="AC25" i="10" l="1"/>
  <c r="AB25" i="10"/>
  <c r="AA25" i="10"/>
  <c r="Z25" i="10"/>
  <c r="AC23" i="10"/>
  <c r="AB23" i="10"/>
  <c r="AA23" i="10"/>
  <c r="Z23" i="10"/>
  <c r="AC22" i="10"/>
  <c r="AB22" i="10"/>
  <c r="AA22" i="10"/>
  <c r="Z22" i="10"/>
  <c r="AC20" i="10"/>
  <c r="AB20" i="10"/>
  <c r="AA20" i="10"/>
  <c r="Z20" i="10"/>
  <c r="AC17" i="10"/>
  <c r="AB17" i="10"/>
  <c r="AA17" i="10"/>
  <c r="Z17" i="10"/>
  <c r="AC15" i="10"/>
  <c r="AB15" i="10"/>
  <c r="AA15" i="10"/>
  <c r="Z15" i="10"/>
  <c r="AC14" i="10"/>
  <c r="AB14" i="10"/>
  <c r="AA14" i="10"/>
  <c r="Z14" i="10"/>
  <c r="AC12" i="10"/>
  <c r="AB12" i="10"/>
  <c r="AA12" i="10"/>
  <c r="Z12" i="10"/>
  <c r="AC10" i="10"/>
  <c r="AB10" i="10"/>
  <c r="AA10" i="10"/>
  <c r="Z10" i="10"/>
  <c r="AC8" i="10"/>
  <c r="AB8" i="10"/>
  <c r="AA8" i="10"/>
  <c r="Z8" i="10"/>
  <c r="AC25" i="12"/>
  <c r="AB25" i="12"/>
  <c r="AA25" i="12"/>
  <c r="Z25" i="12"/>
  <c r="AC23" i="12"/>
  <c r="AB23" i="12"/>
  <c r="AA23" i="12"/>
  <c r="Z23" i="12"/>
  <c r="AC22" i="12"/>
  <c r="AB22" i="12"/>
  <c r="AA22" i="12"/>
  <c r="Z22" i="12"/>
  <c r="AC20" i="12"/>
  <c r="AB20" i="12"/>
  <c r="AA20" i="12"/>
  <c r="Z20" i="12"/>
  <c r="AC17" i="12"/>
  <c r="AB17" i="12"/>
  <c r="AA17" i="12"/>
  <c r="Z17" i="12"/>
  <c r="AC15" i="12"/>
  <c r="AB15" i="12"/>
  <c r="AA15" i="12"/>
  <c r="Z15" i="12"/>
  <c r="AC14" i="12"/>
  <c r="AB14" i="12"/>
  <c r="AA14" i="12"/>
  <c r="Z14" i="12"/>
  <c r="AC12" i="12"/>
  <c r="AB12" i="12"/>
  <c r="AA12" i="12"/>
  <c r="Z12" i="12"/>
  <c r="AC10" i="12"/>
  <c r="AB10" i="12"/>
  <c r="AA10" i="12"/>
  <c r="Z10" i="12"/>
  <c r="AC9" i="12"/>
  <c r="AB9" i="12"/>
  <c r="AA9" i="12"/>
  <c r="Z9" i="12"/>
  <c r="AC8" i="12"/>
  <c r="AB8" i="12"/>
  <c r="AA8" i="12"/>
  <c r="Z8" i="12"/>
  <c r="AC25" i="17"/>
  <c r="AB25" i="17"/>
  <c r="AA25" i="17"/>
  <c r="Z25" i="17"/>
  <c r="AC23" i="17"/>
  <c r="AB23" i="17"/>
  <c r="AA23" i="17"/>
  <c r="Z23" i="17"/>
  <c r="AC22" i="17"/>
  <c r="AB22" i="17"/>
  <c r="AA22" i="17"/>
  <c r="Z22" i="17"/>
  <c r="AC20" i="17"/>
  <c r="AB20" i="17"/>
  <c r="AA20" i="17"/>
  <c r="Z20" i="17"/>
  <c r="AC17" i="17"/>
  <c r="AB17" i="17"/>
  <c r="AA17" i="17"/>
  <c r="Z17" i="17"/>
  <c r="AC15" i="17"/>
  <c r="AB15" i="17"/>
  <c r="AA15" i="17"/>
  <c r="Z15" i="17"/>
  <c r="AC14" i="17"/>
  <c r="AB14" i="17"/>
  <c r="AA14" i="17"/>
  <c r="Z14" i="17"/>
  <c r="AC12" i="17"/>
  <c r="AB12" i="17"/>
  <c r="AA12" i="17"/>
  <c r="Z12" i="17"/>
  <c r="AC10" i="17"/>
  <c r="AB10" i="17"/>
  <c r="AA10" i="17"/>
  <c r="Z10" i="17"/>
  <c r="AC9" i="17"/>
  <c r="AB9" i="17"/>
  <c r="AA9" i="17"/>
  <c r="Z9" i="17"/>
  <c r="AC8" i="17"/>
  <c r="AB8" i="17"/>
  <c r="AA8" i="17"/>
  <c r="Z8" i="17"/>
  <c r="AC25" i="13"/>
  <c r="AB25" i="13"/>
  <c r="AA25" i="13"/>
  <c r="Z25" i="13"/>
  <c r="AC23" i="13"/>
  <c r="AB23" i="13"/>
  <c r="AA23" i="13"/>
  <c r="Z23" i="13"/>
  <c r="AC20" i="13"/>
  <c r="AB20" i="13"/>
  <c r="AA20" i="13"/>
  <c r="Z20" i="13"/>
  <c r="AC17" i="13"/>
  <c r="AB17" i="13"/>
  <c r="AA17" i="13"/>
  <c r="Z17" i="13"/>
  <c r="AC14" i="13"/>
  <c r="AB14" i="13"/>
  <c r="AA14" i="13"/>
  <c r="Z14" i="13"/>
  <c r="AC12" i="13"/>
  <c r="AB12" i="13"/>
  <c r="AA12" i="13"/>
  <c r="Z12" i="13"/>
  <c r="AC10" i="13"/>
  <c r="AB10" i="13"/>
  <c r="AA10" i="13"/>
  <c r="Z10" i="13"/>
  <c r="AC9" i="13"/>
  <c r="AB9" i="13"/>
  <c r="AA9" i="13"/>
  <c r="Z9" i="13"/>
  <c r="AC8" i="13"/>
  <c r="AB8" i="13"/>
  <c r="AA8" i="13"/>
  <c r="Z8" i="13"/>
  <c r="BP25" i="10" l="1"/>
  <c r="T25" i="10"/>
  <c r="S25" i="10"/>
  <c r="R25" i="10"/>
  <c r="Q25" i="10"/>
  <c r="B25" i="10"/>
  <c r="BP23" i="10"/>
  <c r="T23" i="10"/>
  <c r="S23" i="10"/>
  <c r="R23" i="10"/>
  <c r="Q23" i="10"/>
  <c r="BP22" i="10"/>
  <c r="T22" i="10"/>
  <c r="S22" i="10"/>
  <c r="R22" i="10"/>
  <c r="Q22" i="10"/>
  <c r="B22" i="10"/>
  <c r="BP20" i="10"/>
  <c r="T20" i="10"/>
  <c r="S20" i="10"/>
  <c r="R20" i="10"/>
  <c r="Q20" i="10"/>
  <c r="B20" i="10"/>
  <c r="BQ17" i="10"/>
  <c r="BP17" i="10"/>
  <c r="T17" i="10"/>
  <c r="S17" i="10"/>
  <c r="R17" i="10"/>
  <c r="Q17" i="10"/>
  <c r="B17" i="10"/>
  <c r="BP15" i="10"/>
  <c r="T15" i="10"/>
  <c r="S15" i="10"/>
  <c r="R15" i="10"/>
  <c r="Q15" i="10"/>
  <c r="B15" i="10"/>
  <c r="BP14" i="10"/>
  <c r="T14" i="10"/>
  <c r="S14" i="10"/>
  <c r="R14" i="10"/>
  <c r="Q14" i="10"/>
  <c r="B14" i="10"/>
  <c r="BP12" i="10"/>
  <c r="T12" i="10"/>
  <c r="S12" i="10"/>
  <c r="R12" i="10"/>
  <c r="Q12" i="10"/>
  <c r="BP10" i="10"/>
  <c r="T10" i="10"/>
  <c r="S10" i="10"/>
  <c r="R10" i="10"/>
  <c r="Q10" i="10"/>
  <c r="B10" i="10"/>
  <c r="BP8" i="10"/>
  <c r="T8" i="10"/>
  <c r="S8" i="10"/>
  <c r="R8" i="10"/>
  <c r="Q8" i="10"/>
  <c r="BP7" i="10"/>
  <c r="BP25" i="12"/>
  <c r="T25" i="12"/>
  <c r="S25" i="12"/>
  <c r="R25" i="12"/>
  <c r="Q25" i="12"/>
  <c r="B25" i="12"/>
  <c r="BP23" i="12"/>
  <c r="T23" i="12"/>
  <c r="S23" i="12"/>
  <c r="R23" i="12"/>
  <c r="Q23" i="12"/>
  <c r="BP22" i="12"/>
  <c r="T22" i="12"/>
  <c r="S22" i="12"/>
  <c r="R22" i="12"/>
  <c r="Q22" i="12"/>
  <c r="B22" i="12"/>
  <c r="BP20" i="12"/>
  <c r="T20" i="12"/>
  <c r="S20" i="12"/>
  <c r="R20" i="12"/>
  <c r="Q20" i="12"/>
  <c r="B20" i="12"/>
  <c r="BQ17" i="12"/>
  <c r="BP17" i="12"/>
  <c r="T17" i="12"/>
  <c r="S17" i="12"/>
  <c r="R17" i="12"/>
  <c r="Q17" i="12"/>
  <c r="B17" i="12"/>
  <c r="BP15" i="12"/>
  <c r="T15" i="12"/>
  <c r="S15" i="12"/>
  <c r="R15" i="12"/>
  <c r="Q15" i="12"/>
  <c r="B15" i="12"/>
  <c r="BP14" i="12"/>
  <c r="T14" i="12"/>
  <c r="S14" i="12"/>
  <c r="R14" i="12"/>
  <c r="Q14" i="12"/>
  <c r="B14" i="12"/>
  <c r="BP12" i="12"/>
  <c r="T12" i="12"/>
  <c r="S12" i="12"/>
  <c r="R12" i="12"/>
  <c r="Q12" i="12"/>
  <c r="BP10" i="12"/>
  <c r="T10" i="12"/>
  <c r="S10" i="12"/>
  <c r="R10" i="12"/>
  <c r="Q10" i="12"/>
  <c r="B10" i="12"/>
  <c r="BP9" i="12"/>
  <c r="T9" i="12"/>
  <c r="S9" i="12"/>
  <c r="R9" i="12"/>
  <c r="Q9" i="12"/>
  <c r="BP8" i="12"/>
  <c r="T8" i="12"/>
  <c r="S8" i="12"/>
  <c r="R8" i="12"/>
  <c r="Q8" i="12"/>
  <c r="BP7" i="12"/>
  <c r="BP25" i="17"/>
  <c r="T25" i="17"/>
  <c r="S25" i="17"/>
  <c r="R25" i="17"/>
  <c r="Q25" i="17"/>
  <c r="B25" i="17"/>
  <c r="BP23" i="17"/>
  <c r="T23" i="17"/>
  <c r="S23" i="17"/>
  <c r="R23" i="17"/>
  <c r="Q23" i="17"/>
  <c r="BP22" i="17"/>
  <c r="T22" i="17"/>
  <c r="S22" i="17"/>
  <c r="R22" i="17"/>
  <c r="Q22" i="17"/>
  <c r="B22" i="17"/>
  <c r="BP20" i="17"/>
  <c r="T20" i="17"/>
  <c r="S20" i="17"/>
  <c r="R20" i="17"/>
  <c r="Q20" i="17"/>
  <c r="B20" i="17"/>
  <c r="BQ17" i="17"/>
  <c r="BP17" i="17"/>
  <c r="T17" i="17"/>
  <c r="S17" i="17"/>
  <c r="R17" i="17"/>
  <c r="Q17" i="17"/>
  <c r="B17" i="17"/>
  <c r="BP15" i="17"/>
  <c r="T15" i="17"/>
  <c r="S15" i="17"/>
  <c r="R15" i="17"/>
  <c r="Q15" i="17"/>
  <c r="B15" i="17"/>
  <c r="BP14" i="17"/>
  <c r="T14" i="17"/>
  <c r="S14" i="17"/>
  <c r="R14" i="17"/>
  <c r="Q14" i="17"/>
  <c r="B14" i="17"/>
  <c r="BP12" i="17"/>
  <c r="T12" i="17"/>
  <c r="S12" i="17"/>
  <c r="R12" i="17"/>
  <c r="Q12" i="17"/>
  <c r="BP10" i="17"/>
  <c r="T10" i="17"/>
  <c r="S10" i="17"/>
  <c r="R10" i="17"/>
  <c r="Q10" i="17"/>
  <c r="B10" i="17"/>
  <c r="BP9" i="17"/>
  <c r="T9" i="17"/>
  <c r="S9" i="17"/>
  <c r="R9" i="17"/>
  <c r="Q9" i="17"/>
  <c r="BP8" i="17"/>
  <c r="T8" i="17"/>
  <c r="S8" i="17"/>
  <c r="R8" i="17"/>
  <c r="Q8" i="17"/>
  <c r="BP7" i="17"/>
  <c r="BP25" i="14"/>
  <c r="BP23" i="14"/>
  <c r="BP22" i="14"/>
  <c r="BP20" i="14"/>
  <c r="BQ17" i="14"/>
  <c r="BP17" i="14"/>
  <c r="BP15" i="14"/>
  <c r="BP14" i="14"/>
  <c r="BP12" i="14"/>
  <c r="BP10" i="14"/>
  <c r="BP9" i="14"/>
  <c r="BP8" i="14"/>
  <c r="BP7" i="14"/>
  <c r="BP25" i="13"/>
  <c r="T25" i="13"/>
  <c r="S25" i="13"/>
  <c r="R25" i="13"/>
  <c r="Q25" i="13"/>
  <c r="B25" i="13"/>
  <c r="BP23" i="13"/>
  <c r="T23" i="13"/>
  <c r="S23" i="13"/>
  <c r="R23" i="13"/>
  <c r="Q23" i="13"/>
  <c r="BP20" i="13"/>
  <c r="T20" i="13"/>
  <c r="S20" i="13"/>
  <c r="R20" i="13"/>
  <c r="Q20" i="13"/>
  <c r="B20" i="13"/>
  <c r="BQ17" i="13"/>
  <c r="BP17" i="13"/>
  <c r="T17" i="13"/>
  <c r="S17" i="13"/>
  <c r="R17" i="13"/>
  <c r="Q17" i="13"/>
  <c r="B17" i="13"/>
  <c r="BP14" i="13"/>
  <c r="T14" i="13"/>
  <c r="S14" i="13"/>
  <c r="R14" i="13"/>
  <c r="Q14" i="13"/>
  <c r="B14" i="13"/>
  <c r="BP12" i="13"/>
  <c r="T12" i="13"/>
  <c r="S12" i="13"/>
  <c r="R12" i="13"/>
  <c r="Q12" i="13"/>
  <c r="BP10" i="13"/>
  <c r="T10" i="13"/>
  <c r="S10" i="13"/>
  <c r="R10" i="13"/>
  <c r="Q10" i="13"/>
  <c r="B10" i="13"/>
  <c r="BP9" i="13"/>
  <c r="T9" i="13"/>
  <c r="S9" i="13"/>
  <c r="R9" i="13"/>
  <c r="Q9" i="13"/>
  <c r="BP8" i="13"/>
  <c r="T8" i="13"/>
  <c r="S8" i="13"/>
  <c r="R8" i="13"/>
  <c r="Q8" i="13"/>
  <c r="BP7" i="13"/>
  <c r="BP25" i="15"/>
  <c r="BP23" i="15"/>
  <c r="BP22" i="15"/>
  <c r="BP20" i="15"/>
  <c r="BQ17" i="15"/>
  <c r="BP17" i="15"/>
  <c r="BP15" i="15"/>
  <c r="BP14" i="15"/>
  <c r="BP12" i="15"/>
  <c r="BP10" i="15"/>
  <c r="BP9" i="15"/>
  <c r="BP8" i="15"/>
  <c r="BP7" i="15"/>
  <c r="BP25" i="16"/>
  <c r="BP23" i="16"/>
  <c r="BP22" i="16"/>
  <c r="BP20" i="16"/>
  <c r="BQ17" i="16"/>
  <c r="BP17" i="16"/>
  <c r="BP15" i="16"/>
  <c r="BP14" i="16"/>
  <c r="BP12" i="16"/>
  <c r="BP10" i="16"/>
  <c r="BP9" i="16"/>
  <c r="BP8" i="16"/>
  <c r="BP7" i="16"/>
  <c r="M26" i="12" l="1"/>
  <c r="AL24" i="12"/>
  <c r="AK24" i="12"/>
  <c r="O24" i="12"/>
  <c r="M24" i="12"/>
  <c r="AK22" i="12"/>
  <c r="AJ22" i="12"/>
  <c r="M22" i="12"/>
  <c r="N21" i="12"/>
  <c r="AI20" i="12"/>
  <c r="AK19" i="12"/>
  <c r="L19" i="12"/>
  <c r="AL17" i="12"/>
  <c r="O16" i="12"/>
  <c r="N16" i="12"/>
  <c r="AJ15" i="12"/>
  <c r="AK14" i="12"/>
  <c r="L14" i="12"/>
  <c r="O11" i="12"/>
  <c r="BC10" i="12"/>
  <c r="AK10" i="12"/>
  <c r="L10" i="12"/>
  <c r="O9" i="12"/>
  <c r="M9" i="12"/>
  <c r="D26" i="17"/>
  <c r="D23" i="17"/>
  <c r="D20" i="17"/>
  <c r="D17" i="17"/>
  <c r="D14" i="17"/>
  <c r="D11" i="17"/>
  <c r="D8" i="17"/>
  <c r="D22" i="13"/>
  <c r="D19" i="13"/>
  <c r="D16" i="13"/>
  <c r="D13" i="13"/>
  <c r="D10" i="13"/>
  <c r="D7" i="13"/>
  <c r="O17" i="12"/>
  <c r="N17" i="12"/>
  <c r="I17" i="12"/>
  <c r="M15" i="12"/>
  <c r="G15" i="12"/>
  <c r="L12" i="12"/>
  <c r="M10" i="12"/>
  <c r="N8" i="12"/>
  <c r="F16" i="12"/>
  <c r="N14" i="12"/>
  <c r="N10" i="12"/>
  <c r="L8" i="12"/>
  <c r="I8" i="12"/>
  <c r="I11" i="12"/>
  <c r="M26" i="17"/>
  <c r="L26" i="17"/>
  <c r="AK25" i="17"/>
  <c r="AJ25" i="17"/>
  <c r="O25" i="17"/>
  <c r="M25" i="17"/>
  <c r="N24" i="17"/>
  <c r="L24" i="17"/>
  <c r="AL23" i="17"/>
  <c r="AJ23" i="17"/>
  <c r="AV22" i="17"/>
  <c r="L22" i="17"/>
  <c r="G22" i="17"/>
  <c r="BD21" i="17"/>
  <c r="AJ21" i="17"/>
  <c r="O21" i="17"/>
  <c r="N21" i="17"/>
  <c r="F21" i="17"/>
  <c r="N20" i="17"/>
  <c r="M20" i="17"/>
  <c r="F20" i="17"/>
  <c r="O19" i="17"/>
  <c r="M19" i="17"/>
  <c r="L19" i="17"/>
  <c r="AL18" i="17"/>
  <c r="AI18" i="17"/>
  <c r="N18" i="17"/>
  <c r="M18" i="17"/>
  <c r="L18" i="17"/>
  <c r="I18" i="17"/>
  <c r="F18" i="17"/>
  <c r="O17" i="17"/>
  <c r="M17" i="17"/>
  <c r="L17" i="17"/>
  <c r="H17" i="17"/>
  <c r="AK16" i="17"/>
  <c r="O16" i="17"/>
  <c r="F16" i="17"/>
  <c r="O15" i="17"/>
  <c r="N15" i="17"/>
  <c r="M15" i="17"/>
  <c r="L15" i="17"/>
  <c r="I15" i="17"/>
  <c r="AK14" i="17"/>
  <c r="O14" i="17"/>
  <c r="M14" i="17"/>
  <c r="N12" i="17"/>
  <c r="M12" i="17"/>
  <c r="I12" i="17"/>
  <c r="AL11" i="17"/>
  <c r="AJ11" i="17"/>
  <c r="L11" i="17"/>
  <c r="O10" i="17"/>
  <c r="N10" i="17"/>
  <c r="I10" i="17"/>
  <c r="AJ9" i="17"/>
  <c r="G9" i="17"/>
  <c r="N8" i="17"/>
  <c r="M8" i="17"/>
  <c r="L26" i="13"/>
  <c r="H26" i="13"/>
  <c r="O25" i="13"/>
  <c r="H24" i="13"/>
  <c r="F24" i="13"/>
  <c r="O23" i="13"/>
  <c r="N23" i="13"/>
  <c r="F22" i="13"/>
  <c r="AK21" i="13"/>
  <c r="M21" i="13"/>
  <c r="L21" i="13"/>
  <c r="I21" i="13"/>
  <c r="AJ19" i="13"/>
  <c r="AI19" i="13"/>
  <c r="M19" i="13"/>
  <c r="I19" i="13"/>
  <c r="O18" i="13"/>
  <c r="I18" i="13"/>
  <c r="J18" i="13" s="1"/>
  <c r="M17" i="13"/>
  <c r="F17" i="13"/>
  <c r="AK16" i="13"/>
  <c r="O16" i="13"/>
  <c r="N16" i="13"/>
  <c r="M16" i="13"/>
  <c r="L16" i="13"/>
  <c r="AL14" i="13"/>
  <c r="AK14" i="13"/>
  <c r="M14" i="13"/>
  <c r="L14" i="13"/>
  <c r="I14" i="13"/>
  <c r="G14" i="13"/>
  <c r="AK12" i="13"/>
  <c r="N12" i="13"/>
  <c r="G12" i="13"/>
  <c r="O11" i="13"/>
  <c r="N11" i="13"/>
  <c r="M11" i="13"/>
  <c r="L10" i="13"/>
  <c r="N9" i="13"/>
  <c r="M9" i="13"/>
  <c r="L9" i="13"/>
  <c r="N26" i="17"/>
  <c r="N25" i="17"/>
  <c r="H24" i="17"/>
  <c r="M23" i="17"/>
  <c r="L23" i="17"/>
  <c r="O23" i="17"/>
  <c r="H23" i="17"/>
  <c r="O22" i="17"/>
  <c r="F22" i="17"/>
  <c r="H21" i="17"/>
  <c r="M21" i="17"/>
  <c r="O20" i="17"/>
  <c r="F19" i="17"/>
  <c r="I19" i="17"/>
  <c r="F17" i="17"/>
  <c r="N16" i="17"/>
  <c r="M16" i="17"/>
  <c r="I14" i="17"/>
  <c r="L14" i="17"/>
  <c r="G12" i="17"/>
  <c r="M11" i="17"/>
  <c r="N11" i="17"/>
  <c r="O11" i="17"/>
  <c r="L10" i="17"/>
  <c r="F10" i="17"/>
  <c r="N9" i="17"/>
  <c r="M9" i="17"/>
  <c r="L9" i="17"/>
  <c r="H8" i="17"/>
  <c r="D7" i="15"/>
  <c r="F26" i="13"/>
  <c r="O26" i="13"/>
  <c r="D25" i="13"/>
  <c r="M25" i="13"/>
  <c r="I25" i="13"/>
  <c r="N24" i="13"/>
  <c r="I23" i="13"/>
  <c r="L22" i="13"/>
  <c r="G21" i="13"/>
  <c r="N20" i="13"/>
  <c r="O19" i="13"/>
  <c r="H18" i="13"/>
  <c r="N18" i="13"/>
  <c r="L18" i="13"/>
  <c r="L17" i="13"/>
  <c r="G16" i="13"/>
  <c r="N15" i="13"/>
  <c r="O14" i="13"/>
  <c r="M12" i="13"/>
  <c r="H11" i="13"/>
  <c r="O10" i="13"/>
  <c r="F9" i="13"/>
  <c r="M8" i="13"/>
  <c r="I26" i="12"/>
  <c r="F26" i="12"/>
  <c r="O26" i="12"/>
  <c r="G26" i="12"/>
  <c r="M25" i="12"/>
  <c r="F25" i="12"/>
  <c r="N25" i="12"/>
  <c r="L25" i="12"/>
  <c r="G24" i="12"/>
  <c r="D24" i="12"/>
  <c r="L23" i="12"/>
  <c r="I23" i="12"/>
  <c r="N23" i="12"/>
  <c r="H23" i="12"/>
  <c r="O22" i="12"/>
  <c r="L22" i="12"/>
  <c r="I22" i="12"/>
  <c r="I21" i="12"/>
  <c r="H21" i="12"/>
  <c r="G21" i="12"/>
  <c r="L21" i="12"/>
  <c r="F21" i="12"/>
  <c r="N20" i="12"/>
  <c r="M20" i="12"/>
  <c r="O20" i="12"/>
  <c r="G20" i="12"/>
  <c r="N19" i="12"/>
  <c r="H19" i="12"/>
  <c r="F19" i="12"/>
  <c r="O18" i="12"/>
  <c r="I18" i="12"/>
  <c r="L18" i="12"/>
  <c r="N18" i="12"/>
  <c r="M18" i="12"/>
  <c r="M17" i="12"/>
  <c r="H16" i="12"/>
  <c r="G16" i="12"/>
  <c r="L16" i="12"/>
  <c r="O15" i="12"/>
  <c r="N15" i="12"/>
  <c r="F14" i="12"/>
  <c r="H14" i="12"/>
  <c r="F12" i="12"/>
  <c r="M11" i="12"/>
  <c r="H11" i="12"/>
  <c r="G11" i="12"/>
  <c r="O10" i="12"/>
  <c r="I9" i="12"/>
  <c r="F9" i="12"/>
  <c r="M8" i="12"/>
  <c r="J23" i="13" l="1"/>
  <c r="J10" i="17"/>
  <c r="K10" i="17" s="1"/>
  <c r="J15" i="17"/>
  <c r="K15" i="17" s="1"/>
  <c r="K23" i="13"/>
  <c r="J17" i="12"/>
  <c r="K17" i="12" s="1"/>
  <c r="J18" i="12"/>
  <c r="K18" i="12" s="1"/>
  <c r="K18" i="13"/>
  <c r="AI19" i="17"/>
  <c r="AW9" i="12"/>
  <c r="AJ20" i="17"/>
  <c r="AL22" i="17"/>
  <c r="G25" i="17"/>
  <c r="AI12" i="12"/>
  <c r="AW9" i="13"/>
  <c r="BD9" i="13"/>
  <c r="BD18" i="13"/>
  <c r="AV19" i="13"/>
  <c r="AV23" i="13"/>
  <c r="BC23" i="13"/>
  <c r="AW26" i="13"/>
  <c r="AW10" i="17"/>
  <c r="AV11" i="17"/>
  <c r="BC11" i="17"/>
  <c r="BD14" i="17"/>
  <c r="AV26" i="12"/>
  <c r="AV14" i="12"/>
  <c r="BD17" i="12"/>
  <c r="AW18" i="12"/>
  <c r="BD18" i="12"/>
  <c r="BD22" i="12"/>
  <c r="AV23" i="12"/>
  <c r="AW12" i="13"/>
  <c r="BD12" i="13"/>
  <c r="BD16" i="13"/>
  <c r="AV17" i="13"/>
  <c r="BC17" i="13"/>
  <c r="AV14" i="17"/>
  <c r="BC19" i="17"/>
  <c r="AW15" i="13"/>
  <c r="AW20" i="13"/>
  <c r="F25" i="13"/>
  <c r="BD16" i="17"/>
  <c r="AV17" i="17"/>
  <c r="AV20" i="17"/>
  <c r="F24" i="17"/>
  <c r="G26" i="17"/>
  <c r="AW12" i="12"/>
  <c r="BD16" i="12"/>
  <c r="AV17" i="12"/>
  <c r="AW21" i="12"/>
  <c r="BD21" i="12"/>
  <c r="AV22" i="12"/>
  <c r="AW25" i="12"/>
  <c r="BD25" i="12"/>
  <c r="G8" i="13"/>
  <c r="I10" i="13"/>
  <c r="H15" i="13"/>
  <c r="F18" i="13"/>
  <c r="H20" i="13"/>
  <c r="G25" i="13"/>
  <c r="H12" i="17"/>
  <c r="G17" i="17"/>
  <c r="I15" i="12"/>
  <c r="J15" i="12" s="1"/>
  <c r="K15" i="12" s="1"/>
  <c r="H25" i="12"/>
  <c r="G17" i="13"/>
  <c r="I16" i="17"/>
  <c r="J16" i="17" s="1"/>
  <c r="K16" i="17" s="1"/>
  <c r="G23" i="12"/>
  <c r="I25" i="12"/>
  <c r="BD10" i="13"/>
  <c r="BC15" i="13"/>
  <c r="AV8" i="17"/>
  <c r="AW15" i="17"/>
  <c r="AW19" i="17"/>
  <c r="BC23" i="17"/>
  <c r="F26" i="17"/>
  <c r="BC25" i="12"/>
  <c r="AL24" i="13"/>
  <c r="F10" i="12"/>
  <c r="H12" i="12"/>
  <c r="G17" i="12"/>
  <c r="I24" i="12"/>
  <c r="AL12" i="13"/>
  <c r="H17" i="13"/>
  <c r="H22" i="13"/>
  <c r="AK22" i="13"/>
  <c r="AL9" i="17"/>
  <c r="G10" i="12"/>
  <c r="AJ10" i="12"/>
  <c r="AL12" i="12"/>
  <c r="AI15" i="12"/>
  <c r="AK17" i="12"/>
  <c r="AK10" i="13"/>
  <c r="AW11" i="13"/>
  <c r="AJ20" i="13"/>
  <c r="BD20" i="13"/>
  <c r="AJ12" i="17"/>
  <c r="BD12" i="17"/>
  <c r="AJ20" i="12"/>
  <c r="AL22" i="12"/>
  <c r="AJ8" i="13"/>
  <c r="BD8" i="13"/>
  <c r="AL10" i="13"/>
  <c r="AW16" i="13"/>
  <c r="AW21" i="13"/>
  <c r="BD17" i="17"/>
  <c r="AJ8" i="12"/>
  <c r="AL10" i="12"/>
  <c r="AK15" i="12"/>
  <c r="AW16" i="12"/>
  <c r="AI18" i="12"/>
  <c r="BC18" i="12"/>
  <c r="AK20" i="12"/>
  <c r="AJ25" i="12"/>
  <c r="AJ18" i="13"/>
  <c r="AK8" i="12"/>
  <c r="AV19" i="12"/>
  <c r="AI23" i="12"/>
  <c r="BC23" i="12"/>
  <c r="AL8" i="13"/>
  <c r="AK10" i="17"/>
  <c r="BC11" i="12"/>
  <c r="AW14" i="12"/>
  <c r="AK18" i="12"/>
  <c r="AW19" i="12"/>
  <c r="AV24" i="12"/>
  <c r="AJ8" i="17"/>
  <c r="F9" i="17"/>
  <c r="AK15" i="17"/>
  <c r="G16" i="17"/>
  <c r="AW16" i="17"/>
  <c r="AJ22" i="17"/>
  <c r="BD22" i="17"/>
  <c r="AV23" i="17"/>
  <c r="AL24" i="17"/>
  <c r="AW24" i="12"/>
  <c r="AL23" i="13"/>
  <c r="AI26" i="13"/>
  <c r="I11" i="17"/>
  <c r="J11" i="17" s="1"/>
  <c r="K11" i="17" s="1"/>
  <c r="F14" i="17"/>
  <c r="H16" i="17"/>
  <c r="AL23" i="12"/>
  <c r="AW10" i="13"/>
  <c r="BC25" i="17"/>
  <c r="BC8" i="13"/>
  <c r="AW25" i="13"/>
  <c r="BD11" i="17"/>
  <c r="AV12" i="17"/>
  <c r="H18" i="17"/>
  <c r="BC18" i="17"/>
  <c r="H20" i="17"/>
  <c r="BD20" i="17"/>
  <c r="AV21" i="17"/>
  <c r="F8" i="12"/>
  <c r="AI8" i="12"/>
  <c r="BC8" i="12"/>
  <c r="H10" i="12"/>
  <c r="BD9" i="17"/>
  <c r="AK8" i="13"/>
  <c r="AI25" i="13"/>
  <c r="BC25" i="13"/>
  <c r="I9" i="17"/>
  <c r="BC14" i="17"/>
  <c r="AI11" i="12"/>
  <c r="AV14" i="13"/>
  <c r="AL20" i="13"/>
  <c r="BC12" i="17"/>
  <c r="AJ14" i="17"/>
  <c r="AI21" i="17"/>
  <c r="AK23" i="17"/>
  <c r="AL25" i="17"/>
  <c r="H26" i="17"/>
  <c r="H14" i="13"/>
  <c r="AW14" i="13"/>
  <c r="AJ9" i="13"/>
  <c r="AK11" i="13"/>
  <c r="AI21" i="13"/>
  <c r="AJ23" i="13"/>
  <c r="AL25" i="13"/>
  <c r="G10" i="17"/>
  <c r="AI10" i="17"/>
  <c r="AK12" i="17"/>
  <c r="AL14" i="17"/>
  <c r="BC17" i="17"/>
  <c r="BD19" i="17"/>
  <c r="AW22" i="17"/>
  <c r="AI26" i="17"/>
  <c r="BC26" i="17"/>
  <c r="AV10" i="12"/>
  <c r="AL11" i="12"/>
  <c r="AI14" i="12"/>
  <c r="AK16" i="12"/>
  <c r="AW17" i="12"/>
  <c r="AI19" i="12"/>
  <c r="BC19" i="12"/>
  <c r="AK21" i="12"/>
  <c r="AK9" i="13"/>
  <c r="AJ21" i="13"/>
  <c r="AK23" i="13"/>
  <c r="AI8" i="17"/>
  <c r="AJ10" i="17"/>
  <c r="AL12" i="17"/>
  <c r="AJ17" i="17"/>
  <c r="AK19" i="17"/>
  <c r="AL21" i="17"/>
  <c r="AI24" i="17"/>
  <c r="BC24" i="17"/>
  <c r="AK9" i="12"/>
  <c r="AJ26" i="12"/>
  <c r="BD26" i="12"/>
  <c r="AV8" i="13"/>
  <c r="AW22" i="13"/>
  <c r="BC26" i="13"/>
  <c r="BD8" i="17"/>
  <c r="AV9" i="17"/>
  <c r="AW11" i="17"/>
  <c r="BC12" i="12"/>
  <c r="AW15" i="12"/>
  <c r="AW20" i="12"/>
  <c r="AW8" i="13"/>
  <c r="BD14" i="13"/>
  <c r="AV15" i="13"/>
  <c r="BD19" i="13"/>
  <c r="AV20" i="13"/>
  <c r="BD26" i="13"/>
  <c r="AW9" i="17"/>
  <c r="BD15" i="17"/>
  <c r="AV16" i="17"/>
  <c r="AV25" i="17"/>
  <c r="AL26" i="17"/>
  <c r="AW8" i="12"/>
  <c r="BC22" i="12"/>
  <c r="BD24" i="12"/>
  <c r="AV25" i="12"/>
  <c r="BD10" i="12"/>
  <c r="AV11" i="12"/>
  <c r="BC15" i="12"/>
  <c r="BC20" i="12"/>
  <c r="BD25" i="17"/>
  <c r="AV26" i="17"/>
  <c r="AW17" i="17"/>
  <c r="BD23" i="17"/>
  <c r="AV24" i="17"/>
  <c r="BC21" i="13"/>
  <c r="BD23" i="13"/>
  <c r="AV24" i="13"/>
  <c r="BC10" i="17"/>
  <c r="AW17" i="13"/>
  <c r="H8" i="13"/>
  <c r="AV9" i="13"/>
  <c r="AV11" i="13"/>
  <c r="I12" i="13"/>
  <c r="AL16" i="13"/>
  <c r="BC19" i="13"/>
  <c r="BD21" i="13"/>
  <c r="AV22" i="13"/>
  <c r="G24" i="13"/>
  <c r="AW24" i="13"/>
  <c r="I26" i="13"/>
  <c r="J26" i="13" s="1"/>
  <c r="G8" i="17"/>
  <c r="BC8" i="17"/>
  <c r="BD10" i="17"/>
  <c r="AV15" i="17"/>
  <c r="AL16" i="17"/>
  <c r="BC21" i="17"/>
  <c r="AW24" i="17"/>
  <c r="AW26" i="17"/>
  <c r="BD8" i="12"/>
  <c r="AV9" i="12"/>
  <c r="AW11" i="12"/>
  <c r="BD15" i="12"/>
  <c r="AV16" i="12"/>
  <c r="BD20" i="12"/>
  <c r="AV21" i="12"/>
  <c r="AW23" i="12"/>
  <c r="I9" i="13"/>
  <c r="AI15" i="13"/>
  <c r="AI17" i="13"/>
  <c r="AK19" i="13"/>
  <c r="AL21" i="13"/>
  <c r="AJ26" i="13"/>
  <c r="AK8" i="17"/>
  <c r="AL10" i="17"/>
  <c r="H11" i="17"/>
  <c r="AI17" i="17"/>
  <c r="AJ19" i="17"/>
  <c r="AK21" i="17"/>
  <c r="AL8" i="12"/>
  <c r="AL15" i="12"/>
  <c r="AJ18" i="12"/>
  <c r="AL20" i="12"/>
  <c r="AI25" i="12"/>
  <c r="AJ15" i="13"/>
  <c r="BD15" i="13"/>
  <c r="AJ17" i="13"/>
  <c r="BD17" i="13"/>
  <c r="AV18" i="13"/>
  <c r="AL19" i="13"/>
  <c r="AI24" i="13"/>
  <c r="BC24" i="13"/>
  <c r="AK26" i="13"/>
  <c r="AL8" i="17"/>
  <c r="F15" i="17"/>
  <c r="AI9" i="13"/>
  <c r="BC9" i="13"/>
  <c r="AI11" i="13"/>
  <c r="BC11" i="13"/>
  <c r="AK15" i="13"/>
  <c r="AK17" i="13"/>
  <c r="AW18" i="13"/>
  <c r="AI22" i="13"/>
  <c r="BC22" i="13"/>
  <c r="AJ24" i="13"/>
  <c r="BD24" i="13"/>
  <c r="AV25" i="13"/>
  <c r="AL26" i="13"/>
  <c r="AI15" i="17"/>
  <c r="BC15" i="17"/>
  <c r="AK17" i="17"/>
  <c r="AV18" i="17"/>
  <c r="AL19" i="17"/>
  <c r="AW20" i="17"/>
  <c r="AJ24" i="17"/>
  <c r="BD24" i="17"/>
  <c r="AJ26" i="17"/>
  <c r="BD26" i="17"/>
  <c r="AI9" i="12"/>
  <c r="BC9" i="12"/>
  <c r="AJ11" i="12"/>
  <c r="BD11" i="12"/>
  <c r="AV12" i="12"/>
  <c r="AI16" i="12"/>
  <c r="BC16" i="12"/>
  <c r="AL18" i="12"/>
  <c r="AI21" i="12"/>
  <c r="BC21" i="12"/>
  <c r="AJ23" i="12"/>
  <c r="BD23" i="12"/>
  <c r="AK25" i="12"/>
  <c r="AW26" i="12"/>
  <c r="F10" i="13"/>
  <c r="AV10" i="13"/>
  <c r="AJ11" i="13"/>
  <c r="BD11" i="13"/>
  <c r="F12" i="13"/>
  <c r="AV12" i="13"/>
  <c r="I15" i="13"/>
  <c r="AL15" i="13"/>
  <c r="AV16" i="13"/>
  <c r="AL17" i="13"/>
  <c r="AI20" i="13"/>
  <c r="BC20" i="13"/>
  <c r="AJ22" i="13"/>
  <c r="BD22" i="13"/>
  <c r="AK24" i="13"/>
  <c r="AI9" i="17"/>
  <c r="BC9" i="17"/>
  <c r="AI11" i="17"/>
  <c r="H15" i="17"/>
  <c r="AJ15" i="17"/>
  <c r="AL17" i="17"/>
  <c r="AW18" i="17"/>
  <c r="AI22" i="17"/>
  <c r="BC22" i="17"/>
  <c r="AK24" i="17"/>
  <c r="AK26" i="17"/>
  <c r="AJ9" i="12"/>
  <c r="BD9" i="12"/>
  <c r="AK11" i="12"/>
  <c r="AJ16" i="12"/>
  <c r="AJ21" i="12"/>
  <c r="AK23" i="12"/>
  <c r="AL25" i="12"/>
  <c r="BC14" i="12"/>
  <c r="AL9" i="13"/>
  <c r="AL11" i="13"/>
  <c r="H12" i="13"/>
  <c r="AI18" i="13"/>
  <c r="BC18" i="13"/>
  <c r="AK20" i="13"/>
  <c r="AV21" i="13"/>
  <c r="AL22" i="13"/>
  <c r="AW23" i="13"/>
  <c r="AK9" i="17"/>
  <c r="AV10" i="17"/>
  <c r="AK11" i="17"/>
  <c r="AW12" i="17"/>
  <c r="G14" i="17"/>
  <c r="AW14" i="17"/>
  <c r="AL15" i="17"/>
  <c r="AI20" i="17"/>
  <c r="BC20" i="17"/>
  <c r="H22" i="17"/>
  <c r="AK22" i="17"/>
  <c r="AW23" i="17"/>
  <c r="AW25" i="17"/>
  <c r="AV8" i="12"/>
  <c r="AL9" i="12"/>
  <c r="AW10" i="12"/>
  <c r="AJ14" i="12"/>
  <c r="BD14" i="12"/>
  <c r="AV15" i="12"/>
  <c r="AL16" i="12"/>
  <c r="AJ19" i="12"/>
  <c r="BD19" i="12"/>
  <c r="AV20" i="12"/>
  <c r="AL21" i="12"/>
  <c r="AW22" i="12"/>
  <c r="AI26" i="12"/>
  <c r="BC26" i="12"/>
  <c r="AI10" i="13"/>
  <c r="BC10" i="13"/>
  <c r="AI12" i="13"/>
  <c r="BC12" i="13"/>
  <c r="AI14" i="13"/>
  <c r="BC14" i="13"/>
  <c r="AI16" i="13"/>
  <c r="BC16" i="13"/>
  <c r="AK18" i="13"/>
  <c r="AW19" i="13"/>
  <c r="AJ25" i="13"/>
  <c r="BD25" i="13"/>
  <c r="AV26" i="13"/>
  <c r="AW8" i="17"/>
  <c r="AI16" i="17"/>
  <c r="BC16" i="17"/>
  <c r="AJ18" i="17"/>
  <c r="BD18" i="17"/>
  <c r="AV19" i="17"/>
  <c r="AK20" i="17"/>
  <c r="G21" i="17"/>
  <c r="AW21" i="17"/>
  <c r="I23" i="17"/>
  <c r="AJ12" i="12"/>
  <c r="BD12" i="12"/>
  <c r="AL14" i="12"/>
  <c r="AI17" i="12"/>
  <c r="BC17" i="12"/>
  <c r="AV18" i="12"/>
  <c r="AL19" i="12"/>
  <c r="AI24" i="12"/>
  <c r="BC24" i="12"/>
  <c r="AK26" i="12"/>
  <c r="AI8" i="13"/>
  <c r="G10" i="13"/>
  <c r="AJ10" i="13"/>
  <c r="AJ12" i="13"/>
  <c r="AJ14" i="13"/>
  <c r="AJ16" i="13"/>
  <c r="AL18" i="13"/>
  <c r="H19" i="13"/>
  <c r="AI23" i="13"/>
  <c r="H25" i="13"/>
  <c r="AK25" i="13"/>
  <c r="F12" i="17"/>
  <c r="AI12" i="17"/>
  <c r="AI14" i="17"/>
  <c r="AJ16" i="17"/>
  <c r="AK18" i="17"/>
  <c r="G19" i="17"/>
  <c r="AL20" i="17"/>
  <c r="AI23" i="17"/>
  <c r="AI25" i="17"/>
  <c r="AI10" i="12"/>
  <c r="AK12" i="12"/>
  <c r="AJ17" i="12"/>
  <c r="G18" i="12"/>
  <c r="I20" i="12"/>
  <c r="J20" i="12" s="1"/>
  <c r="K20" i="12" s="1"/>
  <c r="G22" i="12"/>
  <c r="AI22" i="12"/>
  <c r="AJ24" i="12"/>
  <c r="AL26" i="12"/>
  <c r="G8" i="12"/>
  <c r="L9" i="12"/>
  <c r="I10" i="12"/>
  <c r="J10" i="12" s="1"/>
  <c r="K10" i="12" s="1"/>
  <c r="N11" i="12"/>
  <c r="J11" i="12" s="1"/>
  <c r="K11" i="12" s="1"/>
  <c r="G12" i="12"/>
  <c r="M12" i="12"/>
  <c r="I14" i="12"/>
  <c r="O14" i="12"/>
  <c r="H15" i="12"/>
  <c r="M16" i="12"/>
  <c r="F17" i="12"/>
  <c r="L17" i="12"/>
  <c r="F18" i="12"/>
  <c r="I19" i="12"/>
  <c r="O19" i="12"/>
  <c r="H20" i="12"/>
  <c r="M21" i="12"/>
  <c r="F22" i="12"/>
  <c r="O23" i="12"/>
  <c r="J23" i="12" s="1"/>
  <c r="K23" i="12" s="1"/>
  <c r="H24" i="12"/>
  <c r="N24" i="12"/>
  <c r="G25" i="12"/>
  <c r="L26" i="12"/>
  <c r="O8" i="17"/>
  <c r="I21" i="17"/>
  <c r="J21" i="17" s="1"/>
  <c r="K21" i="17" s="1"/>
  <c r="H8" i="12"/>
  <c r="N12" i="12"/>
  <c r="H9" i="17"/>
  <c r="N22" i="17"/>
  <c r="D7" i="17"/>
  <c r="D10" i="17"/>
  <c r="D13" i="17"/>
  <c r="D16" i="17"/>
  <c r="D19" i="17"/>
  <c r="D22" i="17"/>
  <c r="D25" i="17"/>
  <c r="D8" i="12"/>
  <c r="D11" i="12"/>
  <c r="D14" i="12"/>
  <c r="D17" i="12"/>
  <c r="D20" i="12"/>
  <c r="D23" i="12"/>
  <c r="D26" i="12"/>
  <c r="H14" i="17"/>
  <c r="O18" i="17"/>
  <c r="J18" i="17" s="1"/>
  <c r="K18" i="17" s="1"/>
  <c r="H19" i="17"/>
  <c r="L21" i="17"/>
  <c r="N23" i="17"/>
  <c r="G24" i="17"/>
  <c r="I26" i="17"/>
  <c r="N10" i="13"/>
  <c r="G11" i="13"/>
  <c r="M15" i="13"/>
  <c r="O8" i="13"/>
  <c r="H9" i="13"/>
  <c r="L11" i="13"/>
  <c r="F15" i="13"/>
  <c r="I16" i="13"/>
  <c r="J16" i="13" s="1"/>
  <c r="G19" i="13"/>
  <c r="O21" i="13"/>
  <c r="M23" i="13"/>
  <c r="L24" i="13"/>
  <c r="N26" i="13"/>
  <c r="G11" i="17"/>
  <c r="L25" i="17"/>
  <c r="L19" i="13"/>
  <c r="N21" i="13"/>
  <c r="J21" i="13" s="1"/>
  <c r="G22" i="13"/>
  <c r="M26" i="13"/>
  <c r="F11" i="13"/>
  <c r="O12" i="13"/>
  <c r="N17" i="13"/>
  <c r="N22" i="13"/>
  <c r="G23" i="13"/>
  <c r="F8" i="17"/>
  <c r="O9" i="17"/>
  <c r="H10" i="17"/>
  <c r="L12" i="17"/>
  <c r="N14" i="17"/>
  <c r="J14" i="17" s="1"/>
  <c r="K14" i="17" s="1"/>
  <c r="G15" i="17"/>
  <c r="I17" i="17"/>
  <c r="N19" i="17"/>
  <c r="J19" i="17" s="1"/>
  <c r="K19" i="17" s="1"/>
  <c r="I22" i="17"/>
  <c r="M24" i="17"/>
  <c r="F25" i="17"/>
  <c r="O26" i="17"/>
  <c r="G9" i="12"/>
  <c r="F8" i="13"/>
  <c r="O9" i="13"/>
  <c r="H10" i="13"/>
  <c r="L12" i="13"/>
  <c r="N14" i="13"/>
  <c r="G15" i="13"/>
  <c r="I17" i="13"/>
  <c r="N19" i="13"/>
  <c r="G20" i="13"/>
  <c r="I22" i="13"/>
  <c r="M24" i="13"/>
  <c r="D7" i="16"/>
  <c r="D8" i="13"/>
  <c r="D11" i="13"/>
  <c r="D9" i="17"/>
  <c r="D12" i="17"/>
  <c r="D15" i="17"/>
  <c r="D18" i="17"/>
  <c r="D21" i="17"/>
  <c r="D24" i="17"/>
  <c r="D7" i="12"/>
  <c r="D10" i="12"/>
  <c r="D13" i="12"/>
  <c r="D16" i="12"/>
  <c r="D19" i="12"/>
  <c r="D22" i="12"/>
  <c r="D25" i="12"/>
  <c r="F11" i="12"/>
  <c r="O12" i="12"/>
  <c r="L15" i="12"/>
  <c r="N8" i="13"/>
  <c r="G9" i="13"/>
  <c r="I11" i="13"/>
  <c r="F14" i="13"/>
  <c r="O15" i="13"/>
  <c r="H16" i="13"/>
  <c r="M18" i="13"/>
  <c r="F19" i="13"/>
  <c r="O20" i="13"/>
  <c r="L23" i="13"/>
  <c r="N25" i="13"/>
  <c r="G26" i="13"/>
  <c r="O12" i="17"/>
  <c r="J12" i="17" s="1"/>
  <c r="K12" i="17" s="1"/>
  <c r="N17" i="17"/>
  <c r="L20" i="17"/>
  <c r="G23" i="17"/>
  <c r="I25" i="17"/>
  <c r="J25" i="17" s="1"/>
  <c r="K25" i="17" s="1"/>
  <c r="D9" i="13"/>
  <c r="D12" i="13"/>
  <c r="D15" i="13"/>
  <c r="D18" i="13"/>
  <c r="D21" i="13"/>
  <c r="D24" i="13"/>
  <c r="N9" i="12"/>
  <c r="J9" i="12" s="1"/>
  <c r="K9" i="12" s="1"/>
  <c r="I12" i="12"/>
  <c r="M14" i="12"/>
  <c r="F15" i="12"/>
  <c r="L24" i="12"/>
  <c r="N26" i="12"/>
  <c r="J26" i="12" s="1"/>
  <c r="K26" i="12" s="1"/>
  <c r="I24" i="13"/>
  <c r="J24" i="13" s="1"/>
  <c r="F23" i="12"/>
  <c r="I24" i="17"/>
  <c r="N22" i="12"/>
  <c r="J22" i="12" s="1"/>
  <c r="K22" i="12" s="1"/>
  <c r="H22" i="12"/>
  <c r="H21" i="13"/>
  <c r="O21" i="12"/>
  <c r="J21" i="12" s="1"/>
  <c r="K21" i="12" s="1"/>
  <c r="F20" i="13"/>
  <c r="L20" i="13"/>
  <c r="G20" i="17"/>
  <c r="L20" i="12"/>
  <c r="F20" i="12"/>
  <c r="M19" i="12"/>
  <c r="H18" i="12"/>
  <c r="H17" i="12"/>
  <c r="F16" i="13"/>
  <c r="G18" i="17"/>
  <c r="I20" i="17"/>
  <c r="J20" i="17" s="1"/>
  <c r="K20" i="17" s="1"/>
  <c r="M22" i="17"/>
  <c r="F23" i="17"/>
  <c r="D9" i="12"/>
  <c r="D12" i="12"/>
  <c r="D15" i="12"/>
  <c r="D18" i="12"/>
  <c r="D21" i="12"/>
  <c r="O8" i="12"/>
  <c r="J8" i="12" s="1"/>
  <c r="K8" i="12" s="1"/>
  <c r="H9" i="12"/>
  <c r="L8" i="13"/>
  <c r="O17" i="13"/>
  <c r="M20" i="13"/>
  <c r="F21" i="13"/>
  <c r="O22" i="13"/>
  <c r="H23" i="13"/>
  <c r="L25" i="13"/>
  <c r="D7" i="14"/>
  <c r="D14" i="13"/>
  <c r="D17" i="13"/>
  <c r="D20" i="13"/>
  <c r="D23" i="13"/>
  <c r="D26" i="13"/>
  <c r="L11" i="12"/>
  <c r="G14" i="12"/>
  <c r="I16" i="12"/>
  <c r="J16" i="12" s="1"/>
  <c r="K16" i="12" s="1"/>
  <c r="G19" i="12"/>
  <c r="M23" i="12"/>
  <c r="F24" i="12"/>
  <c r="O25" i="12"/>
  <c r="H26" i="12"/>
  <c r="I8" i="13"/>
  <c r="M10" i="13"/>
  <c r="L15" i="13"/>
  <c r="G18" i="13"/>
  <c r="I20" i="13"/>
  <c r="J20" i="13" s="1"/>
  <c r="M22" i="13"/>
  <c r="F23" i="13"/>
  <c r="O24" i="13"/>
  <c r="O24" i="17"/>
  <c r="H25" i="17"/>
  <c r="I8" i="17"/>
  <c r="M10" i="17"/>
  <c r="F11" i="17"/>
  <c r="J9" i="13" l="1"/>
  <c r="J10" i="13"/>
  <c r="J22" i="13"/>
  <c r="J8" i="13"/>
  <c r="J12" i="13"/>
  <c r="J15" i="13"/>
  <c r="J11" i="13"/>
  <c r="K11" i="13" s="1"/>
  <c r="K16" i="13"/>
  <c r="J19" i="13"/>
  <c r="K19" i="13" s="1"/>
  <c r="J25" i="13"/>
  <c r="K25" i="13" s="1"/>
  <c r="J14" i="13"/>
  <c r="K14" i="13" s="1"/>
  <c r="J17" i="13"/>
  <c r="K20" i="13"/>
  <c r="J22" i="17"/>
  <c r="K22" i="17" s="1"/>
  <c r="K8" i="13"/>
  <c r="K15" i="13"/>
  <c r="K24" i="13"/>
  <c r="J23" i="17"/>
  <c r="K23" i="17" s="1"/>
  <c r="K17" i="13"/>
  <c r="J26" i="17"/>
  <c r="K26" i="17" s="1"/>
  <c r="J17" i="17"/>
  <c r="K17" i="17" s="1"/>
  <c r="K22" i="13"/>
  <c r="K9" i="13"/>
  <c r="K21" i="13"/>
  <c r="J14" i="12"/>
  <c r="K14" i="12" s="1"/>
  <c r="J8" i="17"/>
  <c r="K8" i="17" s="1"/>
  <c r="J24" i="12"/>
  <c r="K24" i="12" s="1"/>
  <c r="J9" i="17"/>
  <c r="K9" i="17" s="1"/>
  <c r="J25" i="12"/>
  <c r="K25" i="12" s="1"/>
  <c r="J19" i="12"/>
  <c r="K19" i="12" s="1"/>
  <c r="J24" i="17"/>
  <c r="K24" i="17" s="1"/>
  <c r="K26" i="13"/>
  <c r="K10" i="13"/>
  <c r="J12" i="12"/>
  <c r="K12" i="12" s="1"/>
  <c r="K12" i="13"/>
  <c r="H10" i="10" l="1"/>
  <c r="H16" i="10"/>
  <c r="H19" i="10"/>
  <c r="H22" i="10"/>
  <c r="H25" i="10"/>
  <c r="G10" i="10"/>
  <c r="G16" i="10"/>
  <c r="G19" i="10"/>
  <c r="G22" i="10"/>
  <c r="G25" i="10"/>
  <c r="I10" i="10"/>
  <c r="I16" i="10"/>
  <c r="I19" i="10"/>
  <c r="I22" i="10"/>
  <c r="I25" i="10"/>
  <c r="F8" i="10"/>
  <c r="F11" i="10"/>
  <c r="F14" i="10"/>
  <c r="F17" i="10"/>
  <c r="F20" i="10"/>
  <c r="F23" i="10"/>
  <c r="F26" i="10"/>
  <c r="G8" i="10"/>
  <c r="G11" i="10"/>
  <c r="G14" i="10"/>
  <c r="G17" i="10"/>
  <c r="G20" i="10"/>
  <c r="G23" i="10"/>
  <c r="G26" i="10"/>
  <c r="H8" i="10"/>
  <c r="H11" i="10"/>
  <c r="H14" i="10"/>
  <c r="H17" i="10"/>
  <c r="H20" i="10"/>
  <c r="H23" i="10"/>
  <c r="H26" i="10"/>
  <c r="I8" i="10"/>
  <c r="I11" i="10"/>
  <c r="I14" i="10"/>
  <c r="I17" i="10"/>
  <c r="I20" i="10"/>
  <c r="I23" i="10"/>
  <c r="I26" i="10"/>
  <c r="F12" i="10"/>
  <c r="F15" i="10"/>
  <c r="F18" i="10"/>
  <c r="G12" i="10"/>
  <c r="G15" i="10"/>
  <c r="G18" i="10"/>
  <c r="H12" i="10"/>
  <c r="H15" i="10"/>
  <c r="H18" i="10"/>
  <c r="I12" i="10"/>
  <c r="I15" i="10"/>
  <c r="I18" i="10"/>
  <c r="F10" i="10"/>
  <c r="F16" i="10"/>
  <c r="F19" i="10"/>
  <c r="F22" i="10"/>
  <c r="F25" i="10"/>
  <c r="BD26" i="10"/>
  <c r="BC26" i="10"/>
  <c r="AW26" i="10"/>
  <c r="AV26" i="10"/>
  <c r="AL26" i="10"/>
  <c r="AK26" i="10"/>
  <c r="AJ26" i="10"/>
  <c r="AI26" i="10"/>
  <c r="BD25" i="10"/>
  <c r="BC25" i="10"/>
  <c r="AW25" i="10"/>
  <c r="AV25" i="10"/>
  <c r="AL25" i="10"/>
  <c r="AK25" i="10"/>
  <c r="AJ25" i="10"/>
  <c r="AI25" i="10"/>
  <c r="BD23" i="10"/>
  <c r="BC23" i="10"/>
  <c r="AW23" i="10"/>
  <c r="AV23" i="10"/>
  <c r="AL23" i="10"/>
  <c r="AK23" i="10"/>
  <c r="AJ23" i="10"/>
  <c r="AI23" i="10"/>
  <c r="BD22" i="10"/>
  <c r="BC22" i="10"/>
  <c r="AW22" i="10"/>
  <c r="AV22" i="10"/>
  <c r="AL22" i="10"/>
  <c r="AK22" i="10"/>
  <c r="AJ22" i="10"/>
  <c r="AI22" i="10"/>
  <c r="BD20" i="10"/>
  <c r="BC20" i="10"/>
  <c r="AW20" i="10"/>
  <c r="AV20" i="10"/>
  <c r="AL20" i="10"/>
  <c r="AK20" i="10"/>
  <c r="AJ20" i="10"/>
  <c r="AI20" i="10"/>
  <c r="BD19" i="10"/>
  <c r="BC19" i="10"/>
  <c r="AW19" i="10"/>
  <c r="AV19" i="10"/>
  <c r="AL19" i="10"/>
  <c r="AK19" i="10"/>
  <c r="AJ19" i="10"/>
  <c r="AI19" i="10"/>
  <c r="BD18" i="10"/>
  <c r="BC18" i="10"/>
  <c r="AW18" i="10"/>
  <c r="AV18" i="10"/>
  <c r="AL18" i="10"/>
  <c r="AK18" i="10"/>
  <c r="AJ18" i="10"/>
  <c r="AI18" i="10"/>
  <c r="BD17" i="10"/>
  <c r="BC17" i="10"/>
  <c r="AW17" i="10"/>
  <c r="AV17" i="10"/>
  <c r="AL17" i="10"/>
  <c r="AK17" i="10"/>
  <c r="AJ17" i="10"/>
  <c r="AI17" i="10"/>
  <c r="BD16" i="10"/>
  <c r="BC16" i="10"/>
  <c r="AW16" i="10"/>
  <c r="AV16" i="10"/>
  <c r="AL16" i="10"/>
  <c r="AK16" i="10"/>
  <c r="AJ16" i="10"/>
  <c r="AI16" i="10"/>
  <c r="BD15" i="10"/>
  <c r="BC15" i="10"/>
  <c r="AW15" i="10"/>
  <c r="AV15" i="10"/>
  <c r="AL15" i="10"/>
  <c r="AK15" i="10"/>
  <c r="AJ15" i="10"/>
  <c r="AI15" i="10"/>
  <c r="BD14" i="10"/>
  <c r="BC14" i="10"/>
  <c r="AW14" i="10"/>
  <c r="AV14" i="10"/>
  <c r="AL14" i="10"/>
  <c r="AK14" i="10"/>
  <c r="AJ14" i="10"/>
  <c r="AI14" i="10"/>
  <c r="BD12" i="10"/>
  <c r="BC12" i="10"/>
  <c r="AW12" i="10"/>
  <c r="AV12" i="10"/>
  <c r="AL12" i="10"/>
  <c r="AK12" i="10"/>
  <c r="AJ12" i="10"/>
  <c r="AI12" i="10"/>
  <c r="BD11" i="10"/>
  <c r="BC11" i="10"/>
  <c r="AW11" i="10"/>
  <c r="AV11" i="10"/>
  <c r="AL11" i="10"/>
  <c r="AK11" i="10"/>
  <c r="AJ11" i="10"/>
  <c r="AI11" i="10"/>
  <c r="BD10" i="10"/>
  <c r="BC10" i="10"/>
  <c r="AW10" i="10"/>
  <c r="AV10" i="10"/>
  <c r="AL10" i="10"/>
  <c r="AK10" i="10"/>
  <c r="AJ10" i="10"/>
  <c r="AI10" i="10"/>
  <c r="BD8" i="10"/>
  <c r="BC8" i="10"/>
  <c r="AW8" i="10"/>
  <c r="AV8" i="10"/>
  <c r="AL8" i="10"/>
  <c r="AK8" i="10"/>
  <c r="AJ8" i="10"/>
  <c r="AI8" i="10"/>
  <c r="O18" i="10" l="1"/>
  <c r="N20" i="10"/>
  <c r="N22" i="10"/>
  <c r="D13" i="10"/>
  <c r="D25" i="10"/>
  <c r="O19" i="10"/>
  <c r="O20" i="10"/>
  <c r="D26" i="10"/>
  <c r="D15" i="10"/>
  <c r="D17" i="10"/>
  <c r="D8" i="10"/>
  <c r="D20" i="10"/>
  <c r="D14" i="10"/>
  <c r="L11" i="10"/>
  <c r="L22" i="10"/>
  <c r="D11" i="10"/>
  <c r="D23" i="10"/>
  <c r="M10" i="10"/>
  <c r="M22" i="10"/>
  <c r="D12" i="10"/>
  <c r="D16" i="10"/>
  <c r="D10" i="10"/>
  <c r="D22" i="10"/>
  <c r="N23" i="10"/>
  <c r="O15" i="10"/>
  <c r="N16" i="10"/>
  <c r="M17" i="10"/>
  <c r="O17" i="10"/>
  <c r="N18" i="10"/>
  <c r="N19" i="10"/>
  <c r="D7" i="10"/>
  <c r="D19" i="10"/>
  <c r="O8" i="10"/>
  <c r="L18" i="10"/>
  <c r="D18" i="10"/>
  <c r="M20" i="10"/>
  <c r="M8" i="10"/>
  <c r="L23" i="10"/>
  <c r="M23" i="10"/>
  <c r="L25" i="10"/>
  <c r="L8" i="10"/>
  <c r="O10" i="10"/>
  <c r="L19" i="10"/>
  <c r="O16" i="10"/>
  <c r="N8" i="10"/>
  <c r="L10" i="10"/>
  <c r="N10" i="10"/>
  <c r="M11" i="10"/>
  <c r="L12" i="10"/>
  <c r="O22" i="10"/>
  <c r="O23" i="10"/>
  <c r="M25" i="10"/>
  <c r="L26" i="10"/>
  <c r="N11" i="10"/>
  <c r="M12" i="10"/>
  <c r="N25" i="10"/>
  <c r="M26" i="10"/>
  <c r="O11" i="10"/>
  <c r="N12" i="10"/>
  <c r="L14" i="10"/>
  <c r="O25" i="10"/>
  <c r="N26" i="10"/>
  <c r="O12" i="10"/>
  <c r="M14" i="10"/>
  <c r="L15" i="10"/>
  <c r="O26" i="10"/>
  <c r="N14" i="10"/>
  <c r="M15" i="10"/>
  <c r="L16" i="10"/>
  <c r="O14" i="10"/>
  <c r="N15" i="10"/>
  <c r="M16" i="10"/>
  <c r="L17" i="10"/>
  <c r="N17" i="10"/>
  <c r="M18" i="10"/>
  <c r="M19" i="10"/>
  <c r="L20" i="10"/>
  <c r="J8" i="10" l="1"/>
  <c r="K8" i="10" s="1"/>
  <c r="J23" i="10"/>
  <c r="K23" i="10" s="1"/>
  <c r="J10" i="10"/>
  <c r="K10" i="10" s="1"/>
  <c r="J18" i="10"/>
  <c r="K18" i="10" s="1"/>
  <c r="J26" i="10"/>
  <c r="K26" i="10" s="1"/>
  <c r="J15" i="10"/>
  <c r="K15" i="10" s="1"/>
  <c r="J25" i="10"/>
  <c r="K25" i="10" s="1"/>
  <c r="J14" i="10"/>
  <c r="K14" i="10" s="1"/>
  <c r="J17" i="10"/>
  <c r="K17" i="10" s="1"/>
  <c r="J11" i="10"/>
  <c r="K11" i="10" s="1"/>
  <c r="J22" i="10"/>
  <c r="K22" i="10" s="1"/>
  <c r="J19" i="10"/>
  <c r="K19" i="10" s="1"/>
  <c r="J20" i="10"/>
  <c r="K20" i="10" s="1"/>
  <c r="J16" i="10"/>
  <c r="K16" i="10" s="1"/>
  <c r="J12" i="10"/>
  <c r="K12" i="10" s="1"/>
  <c r="B12" i="13" l="1"/>
  <c r="B12" i="17"/>
  <c r="B12" i="12" l="1"/>
  <c r="B12" i="10" l="1"/>
  <c r="B23" i="13" l="1"/>
  <c r="B23" i="17"/>
  <c r="B23" i="12"/>
  <c r="AS20" i="74" l="1"/>
  <c r="B23" i="10"/>
  <c r="B8" i="13" l="1"/>
  <c r="B8" i="17"/>
  <c r="B8" i="12" l="1"/>
  <c r="AS5" i="74" l="1"/>
  <c r="B8" i="10"/>
  <c r="B9" i="13" l="1"/>
  <c r="B9" i="12" l="1"/>
  <c r="B9" i="17" l="1"/>
  <c r="AW13" i="10" l="1"/>
  <c r="AV13" i="10"/>
  <c r="AI13" i="10"/>
  <c r="AK13" i="10" l="1"/>
  <c r="BD13" i="10"/>
  <c r="AV10" i="74"/>
  <c r="AL10" i="74"/>
  <c r="G13" i="10"/>
  <c r="F13" i="10"/>
  <c r="AU10" i="74"/>
  <c r="AM10" i="74"/>
  <c r="H13" i="10"/>
  <c r="BC13" i="10"/>
  <c r="AJ13" i="10"/>
  <c r="M13" i="10" l="1"/>
  <c r="AQ10" i="74"/>
  <c r="AE10" i="74"/>
  <c r="AT10" i="74"/>
  <c r="O13" i="10"/>
  <c r="AZ10" i="74"/>
  <c r="L13" i="10"/>
  <c r="AP10" i="74"/>
  <c r="N13" i="10"/>
  <c r="AY10" i="74"/>
  <c r="W10" i="74"/>
  <c r="AK10" i="74"/>
  <c r="AL13" i="10"/>
  <c r="I13" i="10"/>
  <c r="J13" i="10" l="1"/>
  <c r="K13" i="10" s="1"/>
  <c r="AF10" i="74"/>
  <c r="AW10" i="74"/>
  <c r="AX10" i="74" s="1"/>
  <c r="X10" i="74"/>
  <c r="AN10" i="74"/>
  <c r="AO10" i="74" s="1"/>
  <c r="AJ13" i="13" l="1"/>
  <c r="AI13" i="13"/>
  <c r="AV13" i="13"/>
  <c r="M13" i="13" l="1"/>
  <c r="BC13" i="13"/>
  <c r="AW13" i="13"/>
  <c r="BD13" i="13"/>
  <c r="G13" i="13"/>
  <c r="H13" i="13"/>
  <c r="AK13" i="13"/>
  <c r="AL13" i="13"/>
  <c r="F13" i="13"/>
  <c r="L13" i="13" l="1"/>
  <c r="N13" i="13"/>
  <c r="I13" i="13"/>
  <c r="O13" i="13" l="1"/>
  <c r="J13" i="13" l="1"/>
  <c r="K13" i="13" s="1"/>
  <c r="AU10" i="75"/>
  <c r="F13" i="12"/>
  <c r="G13" i="12"/>
  <c r="AM10" i="75"/>
  <c r="BC13" i="12"/>
  <c r="AV10" i="75"/>
  <c r="AW13" i="12"/>
  <c r="AJ13" i="12"/>
  <c r="AV13" i="12"/>
  <c r="BD13" i="12"/>
  <c r="AI13" i="12"/>
  <c r="H13" i="12"/>
  <c r="N13" i="12" l="1"/>
  <c r="AY10" i="75"/>
  <c r="AQ10" i="75"/>
  <c r="AE10" i="75"/>
  <c r="AT10" i="75"/>
  <c r="L13" i="12"/>
  <c r="AP10" i="75"/>
  <c r="O13" i="12"/>
  <c r="AZ10" i="75"/>
  <c r="AK13" i="12"/>
  <c r="I13" i="12"/>
  <c r="AL13" i="12"/>
  <c r="AL10" i="75"/>
  <c r="AK10" i="75" l="1"/>
  <c r="W10" i="75"/>
  <c r="AW10" i="75"/>
  <c r="AX10" i="75" s="1"/>
  <c r="AF10" i="75"/>
  <c r="M13" i="12"/>
  <c r="J13" i="12"/>
  <c r="K13" i="12" s="1"/>
  <c r="X10" i="75" l="1"/>
  <c r="AN10" i="75"/>
  <c r="AO10" i="75" s="1"/>
  <c r="AI13" i="17" l="1"/>
  <c r="BC13" i="17"/>
  <c r="AJ13" i="17"/>
  <c r="AW13" i="17"/>
  <c r="AV13" i="17"/>
  <c r="BD13" i="17"/>
  <c r="G13" i="17"/>
  <c r="AV10" i="79"/>
  <c r="AM10" i="79"/>
  <c r="F13" i="17"/>
  <c r="H13" i="17"/>
  <c r="AU10" i="79"/>
  <c r="AL10" i="79"/>
  <c r="AT10" i="79" l="1"/>
  <c r="AE10" i="79"/>
  <c r="W10" i="79"/>
  <c r="AK10" i="79"/>
  <c r="M13" i="17"/>
  <c r="AQ10" i="79"/>
  <c r="O13" i="17"/>
  <c r="AZ10" i="79"/>
  <c r="L13" i="17"/>
  <c r="AP10" i="79"/>
  <c r="N13" i="17"/>
  <c r="AY10" i="79"/>
  <c r="AK13" i="17"/>
  <c r="I13" i="17"/>
  <c r="AL13" i="17"/>
  <c r="J13" i="17" l="1"/>
  <c r="K13" i="17" s="1"/>
  <c r="X10" i="79"/>
  <c r="AN10" i="79"/>
  <c r="AO10" i="79" s="1"/>
  <c r="AF10" i="79"/>
  <c r="AW10" i="79"/>
  <c r="AX10" i="79" s="1"/>
  <c r="AQ7" i="10" l="1"/>
  <c r="BA7" i="10"/>
  <c r="AZ7" i="10"/>
  <c r="AS7" i="10" l="1"/>
  <c r="AA7" i="10"/>
  <c r="V4" i="74"/>
  <c r="T4" i="74"/>
  <c r="Z7" i="10"/>
  <c r="AD4" i="74"/>
  <c r="AC4" i="74"/>
  <c r="AB4" i="74"/>
  <c r="U4" i="74"/>
  <c r="AZ7" i="14"/>
  <c r="AR7" i="15"/>
  <c r="BH7" i="14"/>
  <c r="AR7" i="10"/>
  <c r="BH7" i="15"/>
  <c r="AQ7" i="14"/>
  <c r="BG7" i="15"/>
  <c r="BG7" i="16"/>
  <c r="BA7" i="15"/>
  <c r="AB7" i="10"/>
  <c r="AZ7" i="15"/>
  <c r="AZ7" i="16"/>
  <c r="BA7" i="14"/>
  <c r="BG7" i="14"/>
  <c r="BH7" i="16"/>
  <c r="AR7" i="16"/>
  <c r="AQ7" i="16"/>
  <c r="AQ7" i="15"/>
  <c r="BG7" i="10"/>
  <c r="BA7" i="16"/>
  <c r="AT7" i="14"/>
  <c r="BH7" i="10"/>
  <c r="AE7" i="16"/>
  <c r="Z4" i="80"/>
  <c r="AD7" i="15"/>
  <c r="Y4" i="76"/>
  <c r="AG7" i="15"/>
  <c r="AH4" i="76"/>
  <c r="AF7" i="15"/>
  <c r="AG4" i="76"/>
  <c r="AE7" i="14"/>
  <c r="Z4" i="77"/>
  <c r="AE7" i="15"/>
  <c r="Z4" i="76"/>
  <c r="AG7" i="10"/>
  <c r="AH4" i="74"/>
  <c r="AF7" i="16"/>
  <c r="AG4" i="80"/>
  <c r="AG7" i="16"/>
  <c r="AH4" i="80"/>
  <c r="AD7" i="10"/>
  <c r="Y4" i="74"/>
  <c r="AF7" i="14"/>
  <c r="AG4" i="77"/>
  <c r="AF7" i="10"/>
  <c r="AG4" i="74"/>
  <c r="AD7" i="16"/>
  <c r="Y4" i="80"/>
  <c r="AD7" i="14"/>
  <c r="Y4" i="77"/>
  <c r="AH4" i="77"/>
  <c r="AE7" i="10"/>
  <c r="Z4" i="74"/>
  <c r="AC7" i="10"/>
  <c r="AS7" i="15"/>
  <c r="AS7" i="14"/>
  <c r="AS7" i="16"/>
  <c r="AT7" i="15" l="1"/>
  <c r="W4" i="74"/>
  <c r="AT7" i="16"/>
  <c r="AE4" i="74"/>
  <c r="AF4" i="74" s="1"/>
  <c r="AT7" i="10"/>
  <c r="AR7" i="14"/>
  <c r="X4" i="74"/>
  <c r="BE38" i="61" s="1"/>
  <c r="AG7" i="14"/>
  <c r="BF40" i="61" l="1"/>
  <c r="BE39" i="61"/>
  <c r="BD41" i="61"/>
  <c r="BF27" i="61"/>
  <c r="BE30" i="61"/>
  <c r="AY34" i="61"/>
  <c r="BF45" i="61"/>
  <c r="BE45" i="61"/>
  <c r="BD32" i="61"/>
  <c r="BF36" i="61"/>
  <c r="BH32" i="61"/>
  <c r="BG33" i="61"/>
  <c r="AY38" i="61"/>
  <c r="BF37" i="61"/>
  <c r="BE36" i="61"/>
  <c r="BD30" i="61"/>
  <c r="BF29" i="61"/>
  <c r="BH43" i="61"/>
  <c r="BE32" i="61"/>
  <c r="BG40" i="61"/>
  <c r="AY29" i="61"/>
  <c r="BH34" i="61"/>
  <c r="AY43" i="61"/>
  <c r="BG34" i="61"/>
  <c r="BD40" i="61"/>
  <c r="BH31" i="61"/>
  <c r="AY36" i="61"/>
  <c r="BF28" i="61"/>
  <c r="BD37" i="61"/>
  <c r="BF34" i="61"/>
  <c r="BE29" i="61"/>
  <c r="BG32" i="61"/>
  <c r="BH27" i="61"/>
  <c r="BD28" i="61"/>
  <c r="BD46" i="61"/>
  <c r="BF43" i="61"/>
  <c r="BF44" i="61"/>
  <c r="BH42" i="61"/>
  <c r="BE43" i="61"/>
  <c r="BE44" i="61"/>
  <c r="BD27" i="61"/>
  <c r="BD44" i="61"/>
  <c r="BD45" i="61"/>
  <c r="AY37" i="61"/>
  <c r="BG39" i="61"/>
  <c r="BF35" i="61"/>
  <c r="BH33" i="61"/>
  <c r="AY42" i="61"/>
  <c r="BE46" i="61"/>
  <c r="BH30" i="61"/>
  <c r="AY35" i="61"/>
  <c r="BG31" i="61"/>
  <c r="BE31" i="61"/>
  <c r="BF31" i="61"/>
  <c r="AY44" i="61"/>
  <c r="AY41" i="61"/>
  <c r="BH38" i="61"/>
  <c r="BH29" i="61"/>
  <c r="BG41" i="61"/>
  <c r="BF33" i="61"/>
  <c r="BG30" i="61"/>
  <c r="BE35" i="61"/>
  <c r="AY30" i="61"/>
  <c r="BF30" i="61"/>
  <c r="AY28" i="61"/>
  <c r="BH28" i="61"/>
  <c r="BH44" i="61"/>
  <c r="BH37" i="61"/>
  <c r="BE42" i="61"/>
  <c r="BE33" i="61"/>
  <c r="BE34" i="61"/>
  <c r="BF32" i="61"/>
  <c r="BD43" i="61"/>
  <c r="AY31" i="61"/>
  <c r="AY33" i="61"/>
  <c r="BD36" i="61"/>
  <c r="BG38" i="61"/>
  <c r="BH35" i="61"/>
  <c r="BH36" i="61"/>
  <c r="BG46" i="61"/>
  <c r="AY39" i="61"/>
  <c r="BG36" i="61"/>
  <c r="BG28" i="61"/>
  <c r="BE40" i="61"/>
  <c r="BH45" i="61"/>
  <c r="BD42" i="61"/>
  <c r="BG29" i="61"/>
  <c r="BD38" i="61"/>
  <c r="BG35" i="61"/>
  <c r="BF38" i="61"/>
  <c r="BF46" i="61"/>
  <c r="BG27" i="61"/>
  <c r="BF39" i="61"/>
  <c r="BD34" i="61"/>
  <c r="AY32" i="61"/>
  <c r="AY40" i="61"/>
  <c r="BH46" i="61"/>
  <c r="BE27" i="61"/>
  <c r="BH39" i="61"/>
  <c r="BD29" i="61"/>
  <c r="BD31" i="61"/>
  <c r="BF41" i="61"/>
  <c r="BG42" i="61"/>
  <c r="BE28" i="61"/>
  <c r="BH40" i="61"/>
  <c r="BH41" i="61"/>
  <c r="BE41" i="61"/>
  <c r="BF42" i="61"/>
  <c r="BG43" i="61"/>
  <c r="AY45" i="61"/>
  <c r="AY27" i="61"/>
  <c r="BD33" i="61"/>
  <c r="AY46" i="61"/>
  <c r="BE37" i="61"/>
  <c r="BG44" i="61"/>
  <c r="BG45" i="61"/>
  <c r="BG37" i="61"/>
  <c r="BD35" i="61"/>
  <c r="BD39" i="61"/>
  <c r="BT32" i="61"/>
  <c r="BP33" i="61"/>
  <c r="BT35" i="61"/>
  <c r="BR37" i="61"/>
  <c r="BK37" i="61"/>
  <c r="BQ44" i="61"/>
  <c r="BT40" i="61"/>
  <c r="BS36" i="61"/>
  <c r="BS33" i="61"/>
  <c r="BR32" i="61"/>
  <c r="BK32" i="61"/>
  <c r="BQ39" i="61"/>
  <c r="BQ36" i="61"/>
  <c r="BS43" i="61"/>
  <c r="BQ31" i="61"/>
  <c r="BR27" i="61"/>
  <c r="BR46" i="61"/>
  <c r="BK46" i="61"/>
  <c r="BP32" i="61"/>
  <c r="BS39" i="61"/>
  <c r="BS31" i="61"/>
  <c r="BP41" i="61"/>
  <c r="BR41" i="61"/>
  <c r="BK41" i="61"/>
  <c r="BT43" i="61"/>
  <c r="BT30" i="61"/>
  <c r="BP31" i="61"/>
  <c r="BT33" i="61"/>
  <c r="BR36" i="61"/>
  <c r="BK36" i="61"/>
  <c r="BQ43" i="61"/>
  <c r="BS41" i="61"/>
  <c r="BS32" i="61"/>
  <c r="BS29" i="61"/>
  <c r="BR31" i="61"/>
  <c r="BK31" i="61"/>
  <c r="BQ38" i="61"/>
  <c r="BQ32" i="61"/>
  <c r="BT27" i="61"/>
  <c r="BQ29" i="61"/>
  <c r="BT45" i="61"/>
  <c r="BR45" i="61"/>
  <c r="BK45" i="61"/>
  <c r="BP30" i="61"/>
  <c r="BT46" i="61"/>
  <c r="BS40" i="61"/>
  <c r="BP40" i="61"/>
  <c r="BR40" i="61"/>
  <c r="BK40" i="61"/>
  <c r="BT41" i="61"/>
  <c r="BT28" i="61"/>
  <c r="BP29" i="61"/>
  <c r="BT31" i="61"/>
  <c r="BR35" i="61"/>
  <c r="BK35" i="61"/>
  <c r="BQ42" i="61"/>
  <c r="BQ27" i="61"/>
  <c r="BS28" i="61"/>
  <c r="BT37" i="61"/>
  <c r="BR30" i="61"/>
  <c r="BK30" i="61"/>
  <c r="BQ37" i="61"/>
  <c r="BQ28" i="61"/>
  <c r="BS34" i="61"/>
  <c r="BT38" i="61"/>
  <c r="BP44" i="61"/>
  <c r="BR44" i="61"/>
  <c r="BK44" i="61"/>
  <c r="BP28" i="61"/>
  <c r="BT36" i="61"/>
  <c r="BS37" i="61"/>
  <c r="BP39" i="61"/>
  <c r="BR39" i="61"/>
  <c r="BK39" i="61"/>
  <c r="BS42" i="61"/>
  <c r="BQ46" i="61"/>
  <c r="BS27" i="61"/>
  <c r="BP27" i="61"/>
  <c r="BT29" i="61"/>
  <c r="BR34" i="61"/>
  <c r="BK34" i="61"/>
  <c r="BQ41" i="61"/>
  <c r="BT39" i="61"/>
  <c r="BQ34" i="61"/>
  <c r="BQ35" i="61"/>
  <c r="BR29" i="61"/>
  <c r="BK29" i="61"/>
  <c r="BP46" i="61"/>
  <c r="BP36" i="61"/>
  <c r="BS30" i="61"/>
  <c r="BP38" i="61"/>
  <c r="BP43" i="61"/>
  <c r="BR43" i="61"/>
  <c r="BK43" i="61"/>
  <c r="BK27" i="61"/>
  <c r="BT34" i="61"/>
  <c r="BP35" i="61"/>
  <c r="BS38" i="61"/>
  <c r="BR38" i="61"/>
  <c r="BK38" i="61"/>
  <c r="BQ45" i="61"/>
  <c r="BS46" i="61"/>
  <c r="BP37" i="61"/>
  <c r="BS45" i="61"/>
  <c r="BR33" i="61"/>
  <c r="BK33" i="61"/>
  <c r="BQ40" i="61"/>
  <c r="BS44" i="61"/>
  <c r="BQ30" i="61"/>
  <c r="BQ33" i="61"/>
  <c r="BR28" i="61"/>
  <c r="BK28" i="61"/>
  <c r="BP45" i="61"/>
  <c r="BP34" i="61"/>
  <c r="BT42" i="61"/>
  <c r="BS35" i="61"/>
  <c r="BP42" i="61"/>
  <c r="BR42" i="61"/>
  <c r="BK42" i="61"/>
  <c r="BT44" i="61"/>
  <c r="T4" i="76" l="1"/>
  <c r="V4" i="76"/>
  <c r="AA7" i="16"/>
  <c r="AD4" i="76"/>
  <c r="T4" i="80"/>
  <c r="AA7" i="15"/>
  <c r="V4" i="80"/>
  <c r="AC4" i="80"/>
  <c r="AB4" i="80"/>
  <c r="U4" i="76"/>
  <c r="AC4" i="76"/>
  <c r="Z7" i="15"/>
  <c r="AD4" i="80"/>
  <c r="Z7" i="16"/>
  <c r="AB4" i="76"/>
  <c r="U4" i="80"/>
  <c r="AQ7" i="13"/>
  <c r="AB7" i="15"/>
  <c r="AB7" i="16"/>
  <c r="BG7" i="13"/>
  <c r="AZ7" i="13"/>
  <c r="AE7" i="13"/>
  <c r="Z4" i="78"/>
  <c r="AC7" i="16"/>
  <c r="AC7" i="15"/>
  <c r="W4" i="76" l="1"/>
  <c r="X4" i="76" s="1"/>
  <c r="AE4" i="76"/>
  <c r="AE4" i="80"/>
  <c r="AF4" i="80" s="1"/>
  <c r="BS27" i="68" s="1"/>
  <c r="AC4" i="78"/>
  <c r="Z7" i="14"/>
  <c r="U4" i="77"/>
  <c r="AA7" i="14"/>
  <c r="U4" i="78"/>
  <c r="AB4" i="77"/>
  <c r="AC4" i="77"/>
  <c r="AA7" i="13"/>
  <c r="T4" i="78"/>
  <c r="Z7" i="13"/>
  <c r="W4" i="80"/>
  <c r="X4" i="80" s="1"/>
  <c r="AD4" i="77"/>
  <c r="T4" i="77"/>
  <c r="V4" i="77"/>
  <c r="AB4" i="78"/>
  <c r="V4" i="78"/>
  <c r="AS7" i="13"/>
  <c r="BH7" i="13"/>
  <c r="AB7" i="13"/>
  <c r="AB7" i="14"/>
  <c r="AR7" i="13"/>
  <c r="BA7" i="13"/>
  <c r="AD7" i="13"/>
  <c r="Y4" i="78"/>
  <c r="AF7" i="13"/>
  <c r="AG4" i="78"/>
  <c r="BQ42" i="68"/>
  <c r="BK36" i="68"/>
  <c r="BS44" i="68"/>
  <c r="BK27" i="68"/>
  <c r="BP45" i="68"/>
  <c r="BP40" i="68"/>
  <c r="BQ32" i="68"/>
  <c r="BP30" i="68"/>
  <c r="BK45" i="68"/>
  <c r="BK40" i="68"/>
  <c r="BK35" i="68"/>
  <c r="BP35" i="68"/>
  <c r="BT41" i="68"/>
  <c r="BP29" i="68"/>
  <c r="BT35" i="68"/>
  <c r="BT30" i="68"/>
  <c r="BK30" i="68"/>
  <c r="BT28" i="68"/>
  <c r="BT44" i="68"/>
  <c r="BQ45" i="68"/>
  <c r="BQ41" i="68"/>
  <c r="BQ36" i="68"/>
  <c r="BR37" i="68"/>
  <c r="BS39" i="68"/>
  <c r="BT43" i="68"/>
  <c r="BP44" i="68"/>
  <c r="BP39" i="68"/>
  <c r="BQ31" i="68"/>
  <c r="BS37" i="68"/>
  <c r="BS33" i="68"/>
  <c r="BK39" i="68"/>
  <c r="BK34" i="68"/>
  <c r="BP34" i="68"/>
  <c r="BS34" i="68"/>
  <c r="BP28" i="68"/>
  <c r="BT34" i="68"/>
  <c r="BT29" i="68"/>
  <c r="BK29" i="68"/>
  <c r="BK44" i="68"/>
  <c r="BR29" i="68"/>
  <c r="BR46" i="68"/>
  <c r="BR41" i="68"/>
  <c r="BS42" i="68"/>
  <c r="BT40" i="68"/>
  <c r="BP31" i="68"/>
  <c r="BQ40" i="68"/>
  <c r="BQ35" i="68"/>
  <c r="BR36" i="68"/>
  <c r="BR27" i="68"/>
  <c r="BR30" i="68"/>
  <c r="BP43" i="68"/>
  <c r="BP38" i="68"/>
  <c r="BQ30" i="68"/>
  <c r="BR28" i="68"/>
  <c r="BQ44" i="68"/>
  <c r="BK38" i="68"/>
  <c r="BK33" i="68"/>
  <c r="BP33" i="68"/>
  <c r="BS36" i="68"/>
  <c r="BK46" i="68"/>
  <c r="BT33" i="68"/>
  <c r="BS46" i="68"/>
  <c r="BK28" i="68"/>
  <c r="BS32" i="68"/>
  <c r="BK42" i="68"/>
  <c r="BR45" i="68"/>
  <c r="BR40" i="68"/>
  <c r="BS41" i="68"/>
  <c r="BK43" i="68"/>
  <c r="BR33" i="68"/>
  <c r="BQ39" i="68"/>
  <c r="BQ34" i="68"/>
  <c r="BR35" i="68"/>
  <c r="BT39" i="68"/>
  <c r="BR31" i="68"/>
  <c r="BR43" i="68"/>
  <c r="BP37" i="68"/>
  <c r="BQ29" i="68"/>
  <c r="BS28" i="68"/>
  <c r="BT45" i="68"/>
  <c r="BP42" i="68"/>
  <c r="BK32" i="68"/>
  <c r="BP32" i="68"/>
  <c r="BS35" i="68"/>
  <c r="BQ43" i="68"/>
  <c r="BK37" i="68"/>
  <c r="BS45" i="68"/>
  <c r="BT46" i="68"/>
  <c r="BS31" i="68"/>
  <c r="BQ46" i="68"/>
  <c r="BP46" i="68"/>
  <c r="BT32" i="68"/>
  <c r="BR39" i="68"/>
  <c r="BS40" i="68"/>
  <c r="BR32" i="68"/>
  <c r="BK41" i="68"/>
  <c r="BR44" i="68"/>
  <c r="BQ33" i="68"/>
  <c r="BR34" i="68"/>
  <c r="BT38" i="68"/>
  <c r="BT36" i="68"/>
  <c r="BQ38" i="68"/>
  <c r="BP36" i="68"/>
  <c r="BT27" i="68"/>
  <c r="BQ27" i="68"/>
  <c r="BS30" i="68"/>
  <c r="BP41" i="68"/>
  <c r="BK31" i="68"/>
  <c r="BT42" i="68"/>
  <c r="BP27" i="68"/>
  <c r="AY33" i="67"/>
  <c r="BE27" i="67"/>
  <c r="BF33" i="67"/>
  <c r="AY40" i="67"/>
  <c r="BG46" i="67"/>
  <c r="BF38" i="67"/>
  <c r="BF39" i="67"/>
  <c r="BG28" i="67"/>
  <c r="BH27" i="67"/>
  <c r="BF36" i="67"/>
  <c r="BE35" i="67"/>
  <c r="BH33" i="67"/>
  <c r="BE42" i="67"/>
  <c r="BH42" i="67"/>
  <c r="BD41" i="67"/>
  <c r="BE45" i="67"/>
  <c r="BF35" i="67"/>
  <c r="BH46" i="67"/>
  <c r="BF44" i="67"/>
  <c r="BD38" i="67"/>
  <c r="BD42" i="67"/>
  <c r="BE38" i="67"/>
  <c r="BF40" i="67"/>
  <c r="AY29" i="67"/>
  <c r="BG27" i="67"/>
  <c r="BF43" i="67"/>
  <c r="BH34" i="67"/>
  <c r="BF34" i="67"/>
  <c r="BF28" i="67"/>
  <c r="AY36" i="67"/>
  <c r="BG40" i="67"/>
  <c r="BG44" i="67"/>
  <c r="AY34" i="67"/>
  <c r="BF30" i="67"/>
  <c r="BG31" i="67"/>
  <c r="AY35" i="67"/>
  <c r="BD37" i="67"/>
  <c r="BD28" i="67"/>
  <c r="BE28" i="67"/>
  <c r="BF41" i="67"/>
  <c r="BD34" i="67"/>
  <c r="BH45" i="67"/>
  <c r="AY27" i="67"/>
  <c r="AY31" i="67"/>
  <c r="BH37" i="67"/>
  <c r="BH36" i="67"/>
  <c r="BH38" i="67"/>
  <c r="BH44" i="67"/>
  <c r="BE34" i="67"/>
  <c r="BG39" i="67"/>
  <c r="BD32" i="67"/>
  <c r="BG36" i="67"/>
  <c r="BD45" i="67"/>
  <c r="AY30" i="67"/>
  <c r="BE46" i="67"/>
  <c r="BG35" i="67"/>
  <c r="AY43" i="67"/>
  <c r="BE39" i="67"/>
  <c r="BG32" i="67"/>
  <c r="BE31" i="67"/>
  <c r="BE29" i="67"/>
  <c r="BH35" i="67"/>
  <c r="BF42" i="67"/>
  <c r="BD46" i="67"/>
  <c r="BF46" i="67"/>
  <c r="BF27" i="67"/>
  <c r="BE33" i="67"/>
  <c r="BD44" i="67"/>
  <c r="BG43" i="67"/>
  <c r="BD39" i="67"/>
  <c r="BG37" i="67"/>
  <c r="AY28" i="67"/>
  <c r="BH39" i="67"/>
  <c r="BG29" i="67"/>
  <c r="BD40" i="67"/>
  <c r="BG38" i="67"/>
  <c r="AY32" i="67"/>
  <c r="BE44" i="67"/>
  <c r="BE36" i="67"/>
  <c r="AY41" i="67"/>
  <c r="BE40" i="67"/>
  <c r="BD33" i="67"/>
  <c r="AY37" i="67"/>
  <c r="BF45" i="67"/>
  <c r="BD29" i="67"/>
  <c r="AY44" i="67"/>
  <c r="BH29" i="67"/>
  <c r="BH43" i="67"/>
  <c r="BD31" i="67"/>
  <c r="BH31" i="67"/>
  <c r="BH28" i="67"/>
  <c r="AY38" i="67"/>
  <c r="BG33" i="67"/>
  <c r="BE43" i="67"/>
  <c r="BE41" i="67"/>
  <c r="BH32" i="67"/>
  <c r="AY42" i="67"/>
  <c r="AY45" i="67"/>
  <c r="BD43" i="67"/>
  <c r="BF37" i="67"/>
  <c r="BE32" i="67"/>
  <c r="BD35" i="67"/>
  <c r="BG41" i="67"/>
  <c r="BD30" i="67"/>
  <c r="BG45" i="67"/>
  <c r="BG30" i="67"/>
  <c r="BD27" i="67"/>
  <c r="BE30" i="67"/>
  <c r="BH30" i="67"/>
  <c r="BF31" i="67"/>
  <c r="BG42" i="67"/>
  <c r="AY46" i="67"/>
  <c r="BH40" i="67"/>
  <c r="BE37" i="67"/>
  <c r="BG34" i="67"/>
  <c r="BD36" i="67"/>
  <c r="BH41" i="67"/>
  <c r="BF29" i="67"/>
  <c r="AY39" i="67"/>
  <c r="BF32" i="67"/>
  <c r="AF4" i="76"/>
  <c r="AH4" i="78"/>
  <c r="AE4" i="77"/>
  <c r="AC7" i="13"/>
  <c r="AC7" i="14"/>
  <c r="BT37" i="68" l="1"/>
  <c r="BS43" i="68"/>
  <c r="BR42" i="68"/>
  <c r="BS29" i="68"/>
  <c r="BQ28" i="68"/>
  <c r="BT31" i="68"/>
  <c r="BR38" i="68"/>
  <c r="BQ37" i="68"/>
  <c r="BS38" i="68"/>
  <c r="W4" i="78"/>
  <c r="X4" i="78" s="1"/>
  <c r="AE4" i="78"/>
  <c r="AF4" i="78" s="1"/>
  <c r="W4" i="77"/>
  <c r="X4" i="77" s="1"/>
  <c r="BF44" i="66" s="1"/>
  <c r="BG27" i="68"/>
  <c r="AY37" i="68"/>
  <c r="BG31" i="68"/>
  <c r="BD44" i="68"/>
  <c r="BF42" i="68"/>
  <c r="BG36" i="68"/>
  <c r="BD38" i="68"/>
  <c r="BF41" i="68"/>
  <c r="BG43" i="68"/>
  <c r="BE38" i="68"/>
  <c r="BH34" i="68"/>
  <c r="AY39" i="68"/>
  <c r="AY46" i="68"/>
  <c r="BD43" i="68"/>
  <c r="BH37" i="68"/>
  <c r="AY30" i="68"/>
  <c r="BH46" i="68"/>
  <c r="BD33" i="68"/>
  <c r="BE44" i="68"/>
  <c r="AY28" i="68"/>
  <c r="BF38" i="68"/>
  <c r="AY32" i="68"/>
  <c r="AY35" i="68"/>
  <c r="BD37" i="68"/>
  <c r="BD45" i="68"/>
  <c r="BF28" i="68"/>
  <c r="BG32" i="68"/>
  <c r="BG37" i="68"/>
  <c r="BE33" i="68"/>
  <c r="BG39" i="68"/>
  <c r="BH33" i="68"/>
  <c r="AY38" i="68"/>
  <c r="AY34" i="68"/>
  <c r="BD31" i="68"/>
  <c r="BE45" i="68"/>
  <c r="BF39" i="68"/>
  <c r="BF32" i="68"/>
  <c r="BG44" i="68"/>
  <c r="BE28" i="68"/>
  <c r="BE30" i="68"/>
  <c r="AY40" i="68"/>
  <c r="BF46" i="68"/>
  <c r="BH30" i="68"/>
  <c r="BH38" i="68"/>
  <c r="BD40" i="68"/>
  <c r="BE34" i="68"/>
  <c r="BG29" i="68"/>
  <c r="BD35" i="68"/>
  <c r="BD27" i="68"/>
  <c r="AY27" i="68"/>
  <c r="BE39" i="68"/>
  <c r="BE46" i="68"/>
  <c r="AY42" i="68"/>
  <c r="BD29" i="68"/>
  <c r="BE31" i="68"/>
  <c r="BE43" i="68"/>
  <c r="AY44" i="68"/>
  <c r="BH31" i="68"/>
  <c r="BD36" i="68"/>
  <c r="BD41" i="68"/>
  <c r="BE35" i="68"/>
  <c r="BH45" i="68"/>
  <c r="BF40" i="68"/>
  <c r="BH43" i="68"/>
  <c r="BH29" i="68"/>
  <c r="BH41" i="68"/>
  <c r="BG33" i="68"/>
  <c r="BD32" i="68"/>
  <c r="BG34" i="68"/>
  <c r="AY36" i="68"/>
  <c r="BD30" i="68"/>
  <c r="BF34" i="68"/>
  <c r="BF44" i="68"/>
  <c r="AY29" i="68"/>
  <c r="BH27" i="68"/>
  <c r="AY31" i="68"/>
  <c r="BD42" i="68"/>
  <c r="BH35" i="68"/>
  <c r="BG38" i="68"/>
  <c r="AY33" i="68"/>
  <c r="AY45" i="68"/>
  <c r="BF33" i="68"/>
  <c r="BH36" i="68"/>
  <c r="BH39" i="68"/>
  <c r="BH32" i="68"/>
  <c r="BF27" i="68"/>
  <c r="BF37" i="68"/>
  <c r="BE36" i="68"/>
  <c r="BG40" i="68"/>
  <c r="BE37" i="68"/>
  <c r="BF31" i="68"/>
  <c r="BF29" i="68"/>
  <c r="BG30" i="68"/>
  <c r="BF30" i="68"/>
  <c r="BG41" i="68"/>
  <c r="BD46" i="68"/>
  <c r="BF43" i="68"/>
  <c r="BD34" i="68"/>
  <c r="BH42" i="68"/>
  <c r="BG46" i="68"/>
  <c r="BH40" i="68"/>
  <c r="BG42" i="68"/>
  <c r="BG45" i="68"/>
  <c r="AY41" i="68"/>
  <c r="BG28" i="68"/>
  <c r="BE27" i="68"/>
  <c r="BD28" i="68"/>
  <c r="BE32" i="68"/>
  <c r="BG35" i="68"/>
  <c r="BH28" i="68"/>
  <c r="BH44" i="68"/>
  <c r="AY43" i="68"/>
  <c r="BE29" i="68"/>
  <c r="BE40" i="68"/>
  <c r="BE42" i="68"/>
  <c r="BF36" i="68"/>
  <c r="BD39" i="68"/>
  <c r="BF45" i="68"/>
  <c r="BF35" i="68"/>
  <c r="BE41" i="68"/>
  <c r="AT7" i="13"/>
  <c r="AF4" i="77"/>
  <c r="AG7" i="13"/>
  <c r="BR35" i="67"/>
  <c r="BS34" i="67"/>
  <c r="BT33" i="67"/>
  <c r="BS45" i="67"/>
  <c r="BK28" i="67"/>
  <c r="BQ31" i="67"/>
  <c r="BR30" i="67"/>
  <c r="BS29" i="67"/>
  <c r="BR41" i="67"/>
  <c r="BS43" i="67"/>
  <c r="BP27" i="67"/>
  <c r="BP46" i="67"/>
  <c r="BQ45" i="67"/>
  <c r="BQ37" i="67"/>
  <c r="BQ38" i="67"/>
  <c r="BT42" i="67"/>
  <c r="BK42" i="67"/>
  <c r="BP41" i="67"/>
  <c r="BP33" i="67"/>
  <c r="BS27" i="67"/>
  <c r="BS38" i="67"/>
  <c r="BT37" i="67"/>
  <c r="BK37" i="67"/>
  <c r="BP34" i="67"/>
  <c r="BR40" i="67"/>
  <c r="BR34" i="67"/>
  <c r="BS33" i="67"/>
  <c r="BT32" i="67"/>
  <c r="BT31" i="67"/>
  <c r="BP38" i="67"/>
  <c r="BQ30" i="67"/>
  <c r="BR29" i="67"/>
  <c r="BS28" i="67"/>
  <c r="BP32" i="67"/>
  <c r="BQ35" i="67"/>
  <c r="BT46" i="67"/>
  <c r="BK46" i="67"/>
  <c r="BP45" i="67"/>
  <c r="BQ44" i="67"/>
  <c r="BK29" i="67"/>
  <c r="BS42" i="67"/>
  <c r="BT41" i="67"/>
  <c r="BK41" i="67"/>
  <c r="BP40" i="67"/>
  <c r="BP31" i="67"/>
  <c r="BR38" i="67"/>
  <c r="BS37" i="67"/>
  <c r="BT36" i="67"/>
  <c r="BK36" i="67"/>
  <c r="BK32" i="67"/>
  <c r="BQ34" i="67"/>
  <c r="BR33" i="67"/>
  <c r="BS32" i="67"/>
  <c r="BT30" i="67"/>
  <c r="BK31" i="67"/>
  <c r="BP30" i="67"/>
  <c r="BQ29" i="67"/>
  <c r="BR28" i="67"/>
  <c r="BR46" i="67"/>
  <c r="BP37" i="67"/>
  <c r="BT45" i="67"/>
  <c r="BK45" i="67"/>
  <c r="BP44" i="67"/>
  <c r="BQ42" i="67"/>
  <c r="BK35" i="67"/>
  <c r="BS41" i="67"/>
  <c r="BT40" i="67"/>
  <c r="BK40" i="67"/>
  <c r="BT29" i="67"/>
  <c r="BK33" i="67"/>
  <c r="BR37" i="67"/>
  <c r="BS36" i="67"/>
  <c r="BT35" i="67"/>
  <c r="BR45" i="67"/>
  <c r="BK30" i="67"/>
  <c r="BQ33" i="67"/>
  <c r="BR32" i="67"/>
  <c r="BS31" i="67"/>
  <c r="BQ41" i="67"/>
  <c r="BK34" i="67"/>
  <c r="BP29" i="67"/>
  <c r="BQ28" i="67"/>
  <c r="BR27" i="67"/>
  <c r="BT28" i="67"/>
  <c r="BK27" i="67"/>
  <c r="BT44" i="67"/>
  <c r="BK44" i="67"/>
  <c r="BP43" i="67"/>
  <c r="BR44" i="67"/>
  <c r="BQ43" i="67"/>
  <c r="BS40" i="67"/>
  <c r="BT39" i="67"/>
  <c r="BK39" i="67"/>
  <c r="BQ40" i="67"/>
  <c r="BP35" i="67"/>
  <c r="BR36" i="67"/>
  <c r="BS35" i="67"/>
  <c r="BT34" i="67"/>
  <c r="BT27" i="67"/>
  <c r="BP39" i="67"/>
  <c r="BQ32" i="67"/>
  <c r="BR31" i="67"/>
  <c r="BS30" i="67"/>
  <c r="BR43" i="67"/>
  <c r="BP36" i="67"/>
  <c r="BP28" i="67"/>
  <c r="BQ27" i="67"/>
  <c r="BQ46" i="67"/>
  <c r="BQ39" i="67"/>
  <c r="BR39" i="67"/>
  <c r="BT43" i="67"/>
  <c r="BK43" i="67"/>
  <c r="BP42" i="67"/>
  <c r="BS46" i="67"/>
  <c r="BQ36" i="67"/>
  <c r="BS39" i="67"/>
  <c r="BT38" i="67"/>
  <c r="BK38" i="67"/>
  <c r="BR42" i="67"/>
  <c r="BS44" i="67"/>
  <c r="AD4" i="78"/>
  <c r="BE31" i="66"/>
  <c r="BF41" i="66"/>
  <c r="BF35" i="66"/>
  <c r="BD39" i="66"/>
  <c r="BD42" i="66"/>
  <c r="AY40" i="66"/>
  <c r="BG36" i="66"/>
  <c r="BE35" i="66"/>
  <c r="BE40" i="66"/>
  <c r="BH32" i="66"/>
  <c r="BG30" i="66"/>
  <c r="BG31" i="66"/>
  <c r="AY45" i="66"/>
  <c r="BF34" i="66"/>
  <c r="BG33" i="66"/>
  <c r="BH41" i="66"/>
  <c r="AY28" i="66"/>
  <c r="AY29" i="66"/>
  <c r="BD37" i="66"/>
  <c r="BG28" i="66"/>
  <c r="BD38" i="66"/>
  <c r="BD41" i="66"/>
  <c r="BG44" i="66"/>
  <c r="BE44" i="66"/>
  <c r="BF27" i="66"/>
  <c r="BH42" i="66"/>
  <c r="BD31" i="66"/>
  <c r="BG43" i="66"/>
  <c r="BF36" i="66"/>
  <c r="AY30" i="66"/>
  <c r="BD43" i="66"/>
  <c r="BE36" i="66"/>
  <c r="BH30" i="66"/>
  <c r="BH28" i="66"/>
  <c r="BF38" i="66"/>
  <c r="BF46" i="66"/>
  <c r="BF37" i="66" l="1"/>
  <c r="BF31" i="66"/>
  <c r="BD33" i="66"/>
  <c r="BG27" i="66"/>
  <c r="BH39" i="66"/>
  <c r="BD27" i="66"/>
  <c r="BH40" i="66"/>
  <c r="BH46" i="66"/>
  <c r="BE37" i="66"/>
  <c r="BG42" i="66"/>
  <c r="BE34" i="66"/>
  <c r="AY44" i="66"/>
  <c r="BD28" i="66"/>
  <c r="BE45" i="66"/>
  <c r="BE27" i="66"/>
  <c r="BD46" i="66"/>
  <c r="BF29" i="66"/>
  <c r="AY46" i="66"/>
  <c r="BG40" i="66"/>
  <c r="AY35" i="66"/>
  <c r="BD32" i="66"/>
  <c r="BG39" i="66"/>
  <c r="BE42" i="66"/>
  <c r="BH37" i="66"/>
  <c r="BD35" i="66"/>
  <c r="BF33" i="66"/>
  <c r="BE30" i="66"/>
  <c r="BF30" i="66"/>
  <c r="BH35" i="66"/>
  <c r="AY38" i="66"/>
  <c r="BD30" i="66"/>
  <c r="BH34" i="66"/>
  <c r="BE29" i="66"/>
  <c r="BH36" i="66"/>
  <c r="AY32" i="66"/>
  <c r="BH27" i="66"/>
  <c r="BG32" i="66"/>
  <c r="BD29" i="66"/>
  <c r="BF42" i="66"/>
  <c r="BE32" i="66"/>
  <c r="BG34" i="66"/>
  <c r="BG46" i="66"/>
  <c r="AY36" i="66"/>
  <c r="BG29" i="66"/>
  <c r="BH45" i="66"/>
  <c r="BE33" i="66"/>
  <c r="AY27" i="66"/>
  <c r="BD45" i="66"/>
  <c r="AY37" i="66"/>
  <c r="BE38" i="66"/>
  <c r="AY43" i="66"/>
  <c r="BD40" i="66"/>
  <c r="BH29" i="66"/>
  <c r="BG35" i="66"/>
  <c r="BE46" i="66"/>
  <c r="BF28" i="66"/>
  <c r="AY31" i="66"/>
  <c r="BF40" i="66"/>
  <c r="BD36" i="66"/>
  <c r="AY33" i="66"/>
  <c r="BF45" i="66"/>
  <c r="BF32" i="66"/>
  <c r="BH43" i="66"/>
  <c r="BE43" i="66"/>
  <c r="BF43" i="66"/>
  <c r="BF39" i="66"/>
  <c r="AY41" i="66"/>
  <c r="BH31" i="66"/>
  <c r="BG41" i="66"/>
  <c r="BE41" i="66"/>
  <c r="BH44" i="66"/>
  <c r="BH33" i="66"/>
  <c r="BG38" i="66"/>
  <c r="AY39" i="66"/>
  <c r="BG37" i="66"/>
  <c r="BE39" i="66"/>
  <c r="AY42" i="66"/>
  <c r="BD34" i="66"/>
  <c r="BE28" i="66"/>
  <c r="BH38" i="66"/>
  <c r="BD44" i="66"/>
  <c r="BG45" i="66"/>
  <c r="AY34" i="66"/>
  <c r="BH38" i="65"/>
  <c r="BF32" i="65"/>
  <c r="AY33" i="65"/>
  <c r="BF44" i="65"/>
  <c r="BE33" i="65"/>
  <c r="BG39" i="65"/>
  <c r="BD34" i="65"/>
  <c r="BD42" i="65"/>
  <c r="BE29" i="65"/>
  <c r="AY45" i="65"/>
  <c r="BH29" i="65"/>
  <c r="AY46" i="65"/>
  <c r="AY37" i="65"/>
  <c r="BH33" i="65"/>
  <c r="BE42" i="65"/>
  <c r="BH40" i="65"/>
  <c r="AY31" i="65"/>
  <c r="AY35" i="65"/>
  <c r="BE46" i="65"/>
  <c r="BF34" i="65"/>
  <c r="BD35" i="65"/>
  <c r="BD32" i="65"/>
  <c r="BE35" i="65"/>
  <c r="BE30" i="65"/>
  <c r="BF43" i="65"/>
  <c r="BG41" i="65"/>
  <c r="BG33" i="65"/>
  <c r="BE37" i="65"/>
  <c r="AY36" i="65"/>
  <c r="BE27" i="65"/>
  <c r="BF42" i="65"/>
  <c r="AY27" i="65"/>
  <c r="BF35" i="65"/>
  <c r="BF45" i="65"/>
  <c r="BH39" i="65"/>
  <c r="BF46" i="65"/>
  <c r="BH34" i="65"/>
  <c r="BF39" i="65"/>
  <c r="BD27" i="65"/>
  <c r="BG31" i="65"/>
  <c r="BD28" i="65"/>
  <c r="BG30" i="65"/>
  <c r="BD30" i="65"/>
  <c r="BD36" i="65"/>
  <c r="BE44" i="65"/>
  <c r="BD38" i="65"/>
  <c r="BF37" i="65"/>
  <c r="BD39" i="65"/>
  <c r="AY28" i="65"/>
  <c r="BG29" i="65"/>
  <c r="BG42" i="65"/>
  <c r="BH32" i="65"/>
  <c r="BG43" i="65"/>
  <c r="AY32" i="65"/>
  <c r="BD46" i="65"/>
  <c r="BG46" i="65"/>
  <c r="AY40" i="65"/>
  <c r="AY42" i="65"/>
  <c r="BD37" i="65"/>
  <c r="BF38" i="65"/>
  <c r="BE34" i="65"/>
  <c r="BD31" i="65"/>
  <c r="BG35" i="65"/>
  <c r="BH41" i="65"/>
  <c r="AY41" i="65"/>
  <c r="BE40" i="65"/>
  <c r="BE36" i="65"/>
  <c r="BF27" i="65"/>
  <c r="BG27" i="65"/>
  <c r="BF36" i="65"/>
  <c r="BH42" i="65"/>
  <c r="BG37" i="65"/>
  <c r="BF28" i="65"/>
  <c r="BG45" i="65"/>
  <c r="BE31" i="65"/>
  <c r="BH46" i="65"/>
  <c r="BD29" i="65"/>
  <c r="BE41" i="65"/>
  <c r="BF31" i="65"/>
  <c r="AY39" i="65"/>
  <c r="BG34" i="65"/>
  <c r="BF30" i="65"/>
  <c r="BH43" i="65"/>
  <c r="BE38" i="65"/>
  <c r="BG44" i="65"/>
  <c r="BF40" i="65"/>
  <c r="BD41" i="65"/>
  <c r="BD43" i="65"/>
  <c r="BE39" i="65"/>
  <c r="AY43" i="65"/>
  <c r="AY29" i="65"/>
  <c r="BE28" i="65"/>
  <c r="BH35" i="65"/>
  <c r="BD33" i="65"/>
  <c r="BG36" i="65"/>
  <c r="BE32" i="65"/>
  <c r="AY44" i="65"/>
  <c r="BH27" i="65"/>
  <c r="BH45" i="65"/>
  <c r="BF29" i="65"/>
  <c r="BF33" i="65"/>
  <c r="BH37" i="65"/>
  <c r="BG32" i="65"/>
  <c r="BH31" i="65"/>
  <c r="BD40" i="65"/>
  <c r="BG38" i="65"/>
  <c r="BH30" i="65"/>
  <c r="BH28" i="65"/>
  <c r="BH44" i="65"/>
  <c r="BG40" i="65"/>
  <c r="BE43" i="65"/>
  <c r="BF41" i="65"/>
  <c r="BD44" i="65"/>
  <c r="AY38" i="65"/>
  <c r="BG28" i="65"/>
  <c r="AY30" i="65"/>
  <c r="BH36" i="65"/>
  <c r="AY34" i="65"/>
  <c r="BD45" i="65"/>
  <c r="BE45" i="65"/>
  <c r="BP37" i="65"/>
  <c r="BQ43" i="65"/>
  <c r="BS33" i="65"/>
  <c r="BT29" i="65"/>
  <c r="BK34" i="65"/>
  <c r="BT38" i="65"/>
  <c r="BK45" i="65"/>
  <c r="BQ38" i="65"/>
  <c r="BR44" i="65"/>
  <c r="BS28" i="65"/>
  <c r="BK28" i="65"/>
  <c r="BR29" i="65"/>
  <c r="BK40" i="65"/>
  <c r="BP46" i="65"/>
  <c r="BS27" i="65"/>
  <c r="BS42" i="65"/>
  <c r="BT33" i="65"/>
  <c r="BQ29" i="65"/>
  <c r="BK35" i="65"/>
  <c r="BT42" i="65"/>
  <c r="BR34" i="65"/>
  <c r="BS37" i="65"/>
  <c r="BP33" i="65"/>
  <c r="BP30" i="65"/>
  <c r="BP41" i="65"/>
  <c r="BP36" i="65"/>
  <c r="BQ42" i="65"/>
  <c r="BS32" i="65"/>
  <c r="BT28" i="65"/>
  <c r="BR39" i="65"/>
  <c r="BT37" i="65"/>
  <c r="BK44" i="65"/>
  <c r="BQ37" i="65"/>
  <c r="BR43" i="65"/>
  <c r="BT32" i="65"/>
  <c r="BS46" i="65"/>
  <c r="BK27" i="65"/>
  <c r="BR28" i="65"/>
  <c r="BK39" i="65"/>
  <c r="BP45" i="65"/>
  <c r="BR38" i="65"/>
  <c r="BS41" i="65"/>
  <c r="BP32" i="65"/>
  <c r="BQ28" i="65"/>
  <c r="BT46" i="65"/>
  <c r="BP40" i="65"/>
  <c r="BQ46" i="65"/>
  <c r="BS36" i="65"/>
  <c r="BT35" i="65"/>
  <c r="BP29" i="65"/>
  <c r="BT41" i="65"/>
  <c r="BP35" i="65"/>
  <c r="BQ41" i="65"/>
  <c r="BS31" i="65"/>
  <c r="BT27" i="65"/>
  <c r="BP31" i="65"/>
  <c r="BT36" i="65"/>
  <c r="BK43" i="65"/>
  <c r="BQ36" i="65"/>
  <c r="BR42" i="65"/>
  <c r="BS45" i="65"/>
  <c r="BR32" i="65"/>
  <c r="BR27" i="65"/>
  <c r="BK38" i="65"/>
  <c r="BP44" i="65"/>
  <c r="BR37" i="65"/>
  <c r="BS40" i="65"/>
  <c r="BR33" i="65"/>
  <c r="BQ27" i="65"/>
  <c r="BT45" i="65"/>
  <c r="BP39" i="65"/>
  <c r="BQ45" i="65"/>
  <c r="BS35" i="65"/>
  <c r="BK33" i="65"/>
  <c r="BP28" i="65"/>
  <c r="BT40" i="65"/>
  <c r="BP34" i="65"/>
  <c r="BQ40" i="65"/>
  <c r="BR46" i="65"/>
  <c r="BS30" i="65"/>
  <c r="BK30" i="65"/>
  <c r="BT31" i="65"/>
  <c r="BK42" i="65"/>
  <c r="BQ35" i="65"/>
  <c r="BR41" i="65"/>
  <c r="BS44" i="65"/>
  <c r="BK31" i="65"/>
  <c r="BR31" i="65"/>
  <c r="BK37" i="65"/>
  <c r="BP43" i="65"/>
  <c r="BR36" i="65"/>
  <c r="BS39" i="65"/>
  <c r="BK32" i="65"/>
  <c r="BT34" i="65"/>
  <c r="BT44" i="65"/>
  <c r="BP38" i="65"/>
  <c r="BQ44" i="65"/>
  <c r="BS34" i="65"/>
  <c r="BT30" i="65"/>
  <c r="BP27" i="65"/>
  <c r="BT39" i="65"/>
  <c r="BK46" i="65"/>
  <c r="BQ39" i="65"/>
  <c r="BR45" i="65"/>
  <c r="BS29" i="65"/>
  <c r="BK29" i="65"/>
  <c r="BR30" i="65"/>
  <c r="BK41" i="65"/>
  <c r="BQ34" i="65"/>
  <c r="BR40" i="65"/>
  <c r="BS43" i="65"/>
  <c r="BQ32" i="65"/>
  <c r="BQ30" i="65"/>
  <c r="BK36" i="65"/>
  <c r="BP42" i="65"/>
  <c r="BR35" i="65"/>
  <c r="BS38" i="65"/>
  <c r="BQ33" i="65"/>
  <c r="BQ31" i="65"/>
  <c r="BT43" i="65"/>
  <c r="BS36" i="66"/>
  <c r="BS43" i="66"/>
  <c r="BT39" i="66"/>
  <c r="BK39" i="66"/>
  <c r="BQ42" i="66"/>
  <c r="BR27" i="66"/>
  <c r="BS31" i="66"/>
  <c r="BR43" i="66"/>
  <c r="BT34" i="66"/>
  <c r="BK34" i="66"/>
  <c r="BP37" i="66"/>
  <c r="BQ39" i="66"/>
  <c r="BT42" i="66"/>
  <c r="BP46" i="66"/>
  <c r="BT29" i="66"/>
  <c r="BK29" i="66"/>
  <c r="BP32" i="66"/>
  <c r="BQ34" i="66"/>
  <c r="BR36" i="66"/>
  <c r="BS40" i="66"/>
  <c r="BT43" i="66"/>
  <c r="BP41" i="66"/>
  <c r="BP27" i="66"/>
  <c r="BQ29" i="66"/>
  <c r="BR31" i="66"/>
  <c r="BS35" i="66"/>
  <c r="BS42" i="66"/>
  <c r="BT38" i="66"/>
  <c r="BK38" i="66"/>
  <c r="BS41" i="66"/>
  <c r="BP43" i="66"/>
  <c r="BS30" i="66"/>
  <c r="BQ46" i="66"/>
  <c r="BT33" i="66"/>
  <c r="BK33" i="66"/>
  <c r="BP36" i="66"/>
  <c r="BQ38" i="66"/>
  <c r="BR40" i="66"/>
  <c r="BP45" i="66"/>
  <c r="BT28" i="66"/>
  <c r="BK28" i="66"/>
  <c r="BP31" i="66"/>
  <c r="BQ33" i="66"/>
  <c r="BR35" i="66"/>
  <c r="BT27" i="66"/>
  <c r="BS46" i="66"/>
  <c r="BK41" i="66"/>
  <c r="BP42" i="66"/>
  <c r="BQ28" i="66"/>
  <c r="BS39" i="66"/>
  <c r="BS34" i="66"/>
  <c r="BR46" i="66"/>
  <c r="BT37" i="66"/>
  <c r="BK37" i="66"/>
  <c r="BR30" i="66"/>
  <c r="BR42" i="66"/>
  <c r="BS29" i="66"/>
  <c r="BQ45" i="66"/>
  <c r="BT32" i="66"/>
  <c r="BP40" i="66"/>
  <c r="BP35" i="66"/>
  <c r="BQ37" i="66"/>
  <c r="BR39" i="66"/>
  <c r="BP44" i="66"/>
  <c r="BK32" i="66"/>
  <c r="BT46" i="66"/>
  <c r="BK27" i="66"/>
  <c r="BP30" i="66"/>
  <c r="BQ32" i="66"/>
  <c r="BR34" i="66"/>
  <c r="BS38" i="66"/>
  <c r="BS45" i="66"/>
  <c r="BK44" i="66"/>
  <c r="BR41" i="66"/>
  <c r="BQ27" i="66"/>
  <c r="BR29" i="66"/>
  <c r="BS33" i="66"/>
  <c r="BR45" i="66"/>
  <c r="BT36" i="66"/>
  <c r="BK36" i="66"/>
  <c r="BP39" i="66"/>
  <c r="BT41" i="66"/>
  <c r="BS28" i="66"/>
  <c r="BQ44" i="66"/>
  <c r="BT31" i="66"/>
  <c r="BK31" i="66"/>
  <c r="BP34" i="66"/>
  <c r="BQ36" i="66"/>
  <c r="BR38" i="66"/>
  <c r="BK46" i="66"/>
  <c r="BT45" i="66"/>
  <c r="BK42" i="66"/>
  <c r="BP29" i="66"/>
  <c r="BQ31" i="66"/>
  <c r="BR33" i="66"/>
  <c r="BS37" i="66"/>
  <c r="BS44" i="66"/>
  <c r="BT40" i="66"/>
  <c r="BK40" i="66"/>
  <c r="BK43" i="66"/>
  <c r="BR28" i="66"/>
  <c r="BS32" i="66"/>
  <c r="BR44" i="66"/>
  <c r="BT35" i="66"/>
  <c r="BK35" i="66"/>
  <c r="BP38" i="66"/>
  <c r="BQ40" i="66"/>
  <c r="BS27" i="66"/>
  <c r="BQ43" i="66"/>
  <c r="BT30" i="66"/>
  <c r="BK30" i="66"/>
  <c r="BP33" i="66"/>
  <c r="BQ35" i="66"/>
  <c r="BR37" i="66"/>
  <c r="BK45" i="66"/>
  <c r="BT44" i="66"/>
  <c r="BQ41" i="66"/>
  <c r="BP28" i="66"/>
  <c r="BQ30" i="66"/>
  <c r="BR32" i="66"/>
  <c r="Z7" i="12" l="1"/>
  <c r="AD4" i="75"/>
  <c r="V4" i="75"/>
  <c r="AC4" i="75"/>
  <c r="AA7" i="12"/>
  <c r="AB4" i="75"/>
  <c r="AB7" i="12"/>
  <c r="BG7" i="12"/>
  <c r="AQ7" i="12"/>
  <c r="AR7" i="12"/>
  <c r="BH7" i="12"/>
  <c r="BA7" i="12"/>
  <c r="AZ7" i="12"/>
  <c r="Z4" i="75"/>
  <c r="AG7" i="12"/>
  <c r="AH4" i="75"/>
  <c r="AD7" i="12"/>
  <c r="Y4" i="75"/>
  <c r="AF7" i="12"/>
  <c r="AG4" i="75"/>
  <c r="AT7" i="12" l="1"/>
  <c r="AC7" i="12"/>
  <c r="T4" i="75"/>
  <c r="U4" i="75"/>
  <c r="AE4" i="75"/>
  <c r="AF4" i="75" s="1"/>
  <c r="AS7" i="12"/>
  <c r="AE7" i="12"/>
  <c r="W4" i="75" l="1"/>
  <c r="X4" i="75" s="1"/>
  <c r="BP32" i="57"/>
  <c r="BQ32" i="57"/>
  <c r="BR32" i="57"/>
  <c r="BS32" i="57"/>
  <c r="BT28" i="57"/>
  <c r="BT45" i="57"/>
  <c r="BP27" i="57"/>
  <c r="BQ27" i="57"/>
  <c r="BR27" i="57"/>
  <c r="BS27" i="57"/>
  <c r="BQ45" i="57"/>
  <c r="BT42" i="57"/>
  <c r="BK40" i="57"/>
  <c r="BP41" i="57"/>
  <c r="BQ41" i="57"/>
  <c r="BR41" i="57"/>
  <c r="BS41" i="57"/>
  <c r="BT37" i="57"/>
  <c r="BK35" i="57"/>
  <c r="BP36" i="57"/>
  <c r="BQ36" i="57"/>
  <c r="BR36" i="57"/>
  <c r="BS36" i="57"/>
  <c r="BT32" i="57"/>
  <c r="BK30" i="57"/>
  <c r="BP31" i="57"/>
  <c r="BQ31" i="57"/>
  <c r="BR31" i="57"/>
  <c r="BS31" i="57"/>
  <c r="BT27" i="57"/>
  <c r="BR46" i="57"/>
  <c r="BS45" i="57"/>
  <c r="BK44" i="57"/>
  <c r="BK46" i="57"/>
  <c r="BS46" i="57"/>
  <c r="BT46" i="57"/>
  <c r="BP46" i="57"/>
  <c r="BT41" i="57"/>
  <c r="BK39" i="57"/>
  <c r="BP40" i="57"/>
  <c r="BQ40" i="57"/>
  <c r="BR40" i="57"/>
  <c r="BS40" i="57"/>
  <c r="BT36" i="57"/>
  <c r="BK34" i="57"/>
  <c r="BP35" i="57"/>
  <c r="BQ35" i="57"/>
  <c r="BR35" i="57"/>
  <c r="BS35" i="57"/>
  <c r="BT31" i="57"/>
  <c r="BK29" i="57"/>
  <c r="BP30" i="57"/>
  <c r="BQ30" i="57"/>
  <c r="BR30" i="57"/>
  <c r="BS30" i="57"/>
  <c r="BR45" i="57"/>
  <c r="BP45" i="57"/>
  <c r="BK43" i="57"/>
  <c r="BP44" i="57"/>
  <c r="BQ44" i="57"/>
  <c r="BS44" i="57"/>
  <c r="BT44" i="57"/>
  <c r="BT40" i="57"/>
  <c r="BK38" i="57"/>
  <c r="BP39" i="57"/>
  <c r="BQ39" i="57"/>
  <c r="BR39" i="57"/>
  <c r="BS39" i="57"/>
  <c r="BT35" i="57"/>
  <c r="BK33" i="57"/>
  <c r="BP34" i="57"/>
  <c r="BQ34" i="57"/>
  <c r="BR34" i="57"/>
  <c r="BS34" i="57"/>
  <c r="BT30" i="57"/>
  <c r="BK28" i="57"/>
  <c r="BP29" i="57"/>
  <c r="BQ29" i="57"/>
  <c r="BR29" i="57"/>
  <c r="BS29" i="57"/>
  <c r="BK31" i="57"/>
  <c r="BR44" i="57"/>
  <c r="BK45" i="57"/>
  <c r="BK42" i="57"/>
  <c r="BP43" i="57"/>
  <c r="BQ43" i="57"/>
  <c r="BR43" i="57"/>
  <c r="BS43" i="57"/>
  <c r="BT39" i="57"/>
  <c r="BK37" i="57"/>
  <c r="BP38" i="57"/>
  <c r="BQ38" i="57"/>
  <c r="BR38" i="57"/>
  <c r="BS38" i="57"/>
  <c r="BT34" i="57"/>
  <c r="BK32" i="57"/>
  <c r="BP33" i="57"/>
  <c r="BQ33" i="57"/>
  <c r="BR33" i="57"/>
  <c r="BS33" i="57"/>
  <c r="BT29" i="57"/>
  <c r="BK27" i="57"/>
  <c r="BP28" i="57"/>
  <c r="BQ28" i="57"/>
  <c r="BR28" i="57"/>
  <c r="BS28" i="57"/>
  <c r="BQ46" i="57"/>
  <c r="BT43" i="57"/>
  <c r="BK41" i="57"/>
  <c r="BP42" i="57"/>
  <c r="BQ42" i="57"/>
  <c r="BR42" i="57"/>
  <c r="BS42" i="57"/>
  <c r="BT38" i="57"/>
  <c r="BK36" i="57"/>
  <c r="BP37" i="57"/>
  <c r="BQ37" i="57"/>
  <c r="BR37" i="57"/>
  <c r="BS37" i="57"/>
  <c r="BT33" i="57"/>
  <c r="BE40" i="57"/>
  <c r="BH40" i="57"/>
  <c r="BH45" i="57"/>
  <c r="BH43" i="57"/>
  <c r="BD30" i="57"/>
  <c r="BH34" i="57"/>
  <c r="BG43" i="57"/>
  <c r="BF27" i="57"/>
  <c r="BG32" i="57"/>
  <c r="BD46" i="57"/>
  <c r="BG37" i="57"/>
  <c r="BE30" i="57"/>
  <c r="BH30" i="57"/>
  <c r="AY27" i="57"/>
  <c r="AY33" i="57"/>
  <c r="BF40" i="57"/>
  <c r="BD44" i="57"/>
  <c r="BF41" i="57"/>
  <c r="BH27" i="57"/>
  <c r="BH33" i="57"/>
  <c r="BE43" i="57"/>
  <c r="BH42" i="57"/>
  <c r="AY44" i="57"/>
  <c r="BE29" i="57"/>
  <c r="BF44" i="57"/>
  <c r="BE27" i="57"/>
  <c r="BD43" i="57"/>
  <c r="BH44" i="57"/>
  <c r="BG36" i="57"/>
  <c r="BD28" i="57"/>
  <c r="BD31" i="57"/>
  <c r="BE44" i="57"/>
  <c r="BF31" i="57"/>
  <c r="AY38" i="57"/>
  <c r="AY45" i="57"/>
  <c r="AY34" i="57"/>
  <c r="AY28" i="57"/>
  <c r="BH46" i="57"/>
  <c r="AY31" i="57"/>
  <c r="BF30" i="57"/>
  <c r="BE45" i="57"/>
  <c r="BH28" i="57"/>
  <c r="BE46" i="57"/>
  <c r="BH31" i="57"/>
  <c r="AY37" i="57"/>
  <c r="BE35" i="57"/>
  <c r="BE34" i="57"/>
  <c r="BD29" i="57"/>
  <c r="BE33" i="57"/>
  <c r="BH37" i="57"/>
  <c r="BE28" i="57"/>
  <c r="BD34" i="57"/>
  <c r="BD45" i="57"/>
  <c r="BG40" i="57"/>
  <c r="BG41" i="57"/>
  <c r="BG31" i="57"/>
  <c r="BE39" i="57"/>
  <c r="BF35" i="57"/>
  <c r="BD35" i="57"/>
  <c r="BD32" i="57"/>
  <c r="BD38" i="57"/>
  <c r="BF29" i="57"/>
  <c r="BG30" i="57"/>
  <c r="AY35" i="57"/>
  <c r="BF34" i="57"/>
  <c r="BH32" i="57"/>
  <c r="BF32" i="57"/>
  <c r="AY32" i="57"/>
  <c r="BD33" i="57"/>
  <c r="BH35" i="57"/>
  <c r="AY41" i="57"/>
  <c r="BE32" i="57"/>
  <c r="BF39" i="57"/>
  <c r="BE37" i="57"/>
  <c r="BG35" i="57"/>
  <c r="BE38" i="57"/>
  <c r="BG34" i="57"/>
  <c r="BG44" i="57"/>
  <c r="BH38" i="57"/>
  <c r="BD42" i="57"/>
  <c r="BF36" i="57"/>
  <c r="BD37" i="57"/>
  <c r="BE31" i="57"/>
  <c r="BF45" i="57"/>
  <c r="BH41" i="57"/>
  <c r="BG29" i="57"/>
  <c r="BF33" i="57"/>
  <c r="BF43" i="57"/>
  <c r="AY39" i="57"/>
  <c r="BD36" i="57"/>
  <c r="AY30" i="57"/>
  <c r="AY36" i="57"/>
  <c r="BG27" i="57"/>
  <c r="BH39" i="57"/>
  <c r="BF38" i="57"/>
  <c r="BE36" i="57"/>
  <c r="BH36" i="57"/>
  <c r="BG38" i="57"/>
  <c r="BE41" i="57"/>
  <c r="BG45" i="57"/>
  <c r="BG39" i="57"/>
  <c r="BE42" i="57"/>
  <c r="BD41" i="57"/>
  <c r="AY29" i="57"/>
  <c r="BG46" i="57"/>
  <c r="AY46" i="57"/>
  <c r="BG33" i="57"/>
  <c r="BG28" i="57"/>
  <c r="BH29" i="57"/>
  <c r="AY42" i="57"/>
  <c r="BF46" i="57"/>
  <c r="BF37" i="57"/>
  <c r="BD39" i="57"/>
  <c r="BF28" i="57"/>
  <c r="BD40" i="57"/>
  <c r="BD27" i="57"/>
  <c r="AY40" i="57"/>
  <c r="BG42" i="57"/>
  <c r="AY43" i="57"/>
  <c r="BF42" i="57"/>
  <c r="AA7" i="17" l="1"/>
  <c r="AD4" i="79"/>
  <c r="T4" i="79"/>
  <c r="Z7" i="17"/>
  <c r="V4" i="79"/>
  <c r="AC4" i="79"/>
  <c r="AB4" i="79"/>
  <c r="U4" i="79"/>
  <c r="AQ7" i="17"/>
  <c r="BG7" i="17"/>
  <c r="AT7" i="17"/>
  <c r="BA7" i="17"/>
  <c r="AB7" i="17"/>
  <c r="AR7" i="17"/>
  <c r="AZ7" i="17"/>
  <c r="BH7" i="17"/>
  <c r="AE7" i="17"/>
  <c r="Z4" i="79"/>
  <c r="AG7" i="17"/>
  <c r="AH4" i="79"/>
  <c r="AF7" i="17"/>
  <c r="AG4" i="79"/>
  <c r="AD7" i="17"/>
  <c r="Y4" i="79"/>
  <c r="AS7" i="17"/>
  <c r="AC7" i="17"/>
  <c r="W4" i="79" l="1"/>
  <c r="X4" i="79" s="1"/>
  <c r="AE4" i="79"/>
  <c r="AF4" i="79" s="1"/>
  <c r="BG46" i="64" l="1"/>
  <c r="AY44" i="64"/>
  <c r="BG37" i="64"/>
  <c r="BE39" i="64"/>
  <c r="BD32" i="64"/>
  <c r="BF42" i="64"/>
  <c r="BH45" i="64"/>
  <c r="BF33" i="64"/>
  <c r="BH36" i="64"/>
  <c r="BH32" i="64"/>
  <c r="BE36" i="64"/>
  <c r="BG41" i="64"/>
  <c r="BD45" i="64"/>
  <c r="BG32" i="64"/>
  <c r="BG28" i="64"/>
  <c r="BD30" i="64"/>
  <c r="BF37" i="64"/>
  <c r="AY39" i="64"/>
  <c r="BE46" i="64"/>
  <c r="BE42" i="64"/>
  <c r="AY27" i="64"/>
  <c r="BE31" i="64"/>
  <c r="BH40" i="64"/>
  <c r="BD40" i="64"/>
  <c r="BD36" i="64"/>
  <c r="BG45" i="64"/>
  <c r="AY43" i="64"/>
  <c r="BG36" i="64"/>
  <c r="AY34" i="64"/>
  <c r="AY30" i="64"/>
  <c r="BF41" i="64"/>
  <c r="BH28" i="64"/>
  <c r="BF32" i="64"/>
  <c r="BD33" i="64"/>
  <c r="BH31" i="64"/>
  <c r="BE35" i="64"/>
  <c r="BH44" i="64"/>
  <c r="BD44" i="64"/>
  <c r="BH35" i="64"/>
  <c r="BG27" i="64"/>
  <c r="BD29" i="64"/>
  <c r="BG40" i="64"/>
  <c r="AY38" i="64"/>
  <c r="BG31" i="64"/>
  <c r="BE41" i="64"/>
  <c r="BE28" i="64"/>
  <c r="BF36" i="64"/>
  <c r="BH39" i="64"/>
  <c r="BE45" i="64"/>
  <c r="BD35" i="64"/>
  <c r="BG44" i="64"/>
  <c r="BE30" i="64"/>
  <c r="BG35" i="64"/>
  <c r="BD39" i="64"/>
  <c r="AY29" i="64"/>
  <c r="BF40" i="64"/>
  <c r="AY42" i="64"/>
  <c r="BF31" i="64"/>
  <c r="AY33" i="64"/>
  <c r="BE27" i="64"/>
  <c r="BE34" i="64"/>
  <c r="BD27" i="64"/>
  <c r="BD43" i="64"/>
  <c r="BE38" i="64"/>
  <c r="BH30" i="64"/>
  <c r="AY46" i="64"/>
  <c r="BH43" i="64"/>
  <c r="AY37" i="64"/>
  <c r="BH34" i="64"/>
  <c r="BF46" i="64"/>
  <c r="BD28" i="64"/>
  <c r="BG39" i="64"/>
  <c r="BH38" i="64"/>
  <c r="BG30" i="64"/>
  <c r="BE40" i="64"/>
  <c r="BG43" i="64"/>
  <c r="BF35" i="64"/>
  <c r="BG34" i="64"/>
  <c r="BE44" i="64"/>
  <c r="BD34" i="64"/>
  <c r="BF39" i="64"/>
  <c r="BE29" i="64"/>
  <c r="BF30" i="64"/>
  <c r="BD38" i="64"/>
  <c r="BF27" i="64"/>
  <c r="BE33" i="64"/>
  <c r="AY41" i="64"/>
  <c r="BD42" i="64"/>
  <c r="AY32" i="64"/>
  <c r="BH29" i="64"/>
  <c r="AY45" i="64"/>
  <c r="BH42" i="64"/>
  <c r="AY36" i="64"/>
  <c r="BH33" i="64"/>
  <c r="BF44" i="64"/>
  <c r="BH27" i="64"/>
  <c r="AY28" i="64"/>
  <c r="BG38" i="64"/>
  <c r="BH37" i="64"/>
  <c r="BG29" i="64"/>
  <c r="BF43" i="64"/>
  <c r="BH46" i="64"/>
  <c r="BF34" i="64"/>
  <c r="BG33" i="64"/>
  <c r="BE43" i="64"/>
  <c r="BE37" i="64"/>
  <c r="BG42" i="64"/>
  <c r="BD46" i="64"/>
  <c r="BF29" i="64"/>
  <c r="BD37" i="64"/>
  <c r="BD31" i="64"/>
  <c r="BF38" i="64"/>
  <c r="AY40" i="64"/>
  <c r="BD41" i="64"/>
  <c r="AY31" i="64"/>
  <c r="BF28" i="64"/>
  <c r="BE32" i="64"/>
  <c r="BH41" i="64"/>
  <c r="AY35" i="64"/>
  <c r="BF45" i="64"/>
  <c r="BP38" i="64"/>
  <c r="BQ37" i="64"/>
  <c r="BR36" i="64"/>
  <c r="BS31" i="64"/>
  <c r="BT34" i="64"/>
  <c r="BK34" i="64"/>
  <c r="BP33" i="64"/>
  <c r="BQ32" i="64"/>
  <c r="BR31" i="64"/>
  <c r="BS27" i="64"/>
  <c r="BS45" i="64"/>
  <c r="BK29" i="64"/>
  <c r="BP28" i="64"/>
  <c r="BQ27" i="64"/>
  <c r="BQ46" i="64"/>
  <c r="BR45" i="64"/>
  <c r="BS40" i="64"/>
  <c r="BT43" i="64"/>
  <c r="BK43" i="64"/>
  <c r="BP42" i="64"/>
  <c r="BQ41" i="64"/>
  <c r="BR40" i="64"/>
  <c r="BS35" i="64"/>
  <c r="BT38" i="64"/>
  <c r="BK38" i="64"/>
  <c r="BP37" i="64"/>
  <c r="BQ36" i="64"/>
  <c r="BR35" i="64"/>
  <c r="BS30" i="64"/>
  <c r="BT33" i="64"/>
  <c r="BK33" i="64"/>
  <c r="BP32" i="64"/>
  <c r="BQ31" i="64"/>
  <c r="BR30" i="64"/>
  <c r="BK27" i="64"/>
  <c r="BS44" i="64"/>
  <c r="BK28" i="64"/>
  <c r="BP27" i="64"/>
  <c r="BP46" i="64"/>
  <c r="BQ45" i="64"/>
  <c r="BR44" i="64"/>
  <c r="BS39" i="64"/>
  <c r="BT42" i="64"/>
  <c r="BK42" i="64"/>
  <c r="BP41" i="64"/>
  <c r="BQ40" i="64"/>
  <c r="BR39" i="64"/>
  <c r="BS34" i="64"/>
  <c r="BT37" i="64"/>
  <c r="BK37" i="64"/>
  <c r="BP36" i="64"/>
  <c r="BQ35" i="64"/>
  <c r="BR34" i="64"/>
  <c r="BS29" i="64"/>
  <c r="BT32" i="64"/>
  <c r="BK32" i="64"/>
  <c r="BP31" i="64"/>
  <c r="BQ30" i="64"/>
  <c r="BR29" i="64"/>
  <c r="BT28" i="64"/>
  <c r="BS43" i="64"/>
  <c r="BT46" i="64"/>
  <c r="BK46" i="64"/>
  <c r="BP45" i="64"/>
  <c r="BQ44" i="64"/>
  <c r="BR43" i="64"/>
  <c r="BS38" i="64"/>
  <c r="BT41" i="64"/>
  <c r="BK41" i="64"/>
  <c r="BP40" i="64"/>
  <c r="BQ39" i="64"/>
  <c r="BR38" i="64"/>
  <c r="BS33" i="64"/>
  <c r="BT36" i="64"/>
  <c r="BK36" i="64"/>
  <c r="BP35" i="64"/>
  <c r="BQ34" i="64"/>
  <c r="BR33" i="64"/>
  <c r="BT29" i="64"/>
  <c r="BT31" i="64"/>
  <c r="BK31" i="64"/>
  <c r="BP30" i="64"/>
  <c r="BQ29" i="64"/>
  <c r="BR28" i="64"/>
  <c r="BS28" i="64"/>
  <c r="BS42" i="64"/>
  <c r="BT45" i="64"/>
  <c r="BK45" i="64"/>
  <c r="BP44" i="64"/>
  <c r="BS46" i="64"/>
  <c r="BR42" i="64"/>
  <c r="BS37" i="64"/>
  <c r="BT40" i="64"/>
  <c r="BK40" i="64"/>
  <c r="BQ43" i="64"/>
  <c r="BQ38" i="64"/>
  <c r="BR37" i="64"/>
  <c r="BS32" i="64"/>
  <c r="BT35" i="64"/>
  <c r="BP39" i="64"/>
  <c r="BP34" i="64"/>
  <c r="BQ33" i="64"/>
  <c r="BR32" i="64"/>
  <c r="BT27" i="64"/>
  <c r="BK35" i="64"/>
  <c r="BK30" i="64"/>
  <c r="BP29" i="64"/>
  <c r="BQ28" i="64"/>
  <c r="BR27" i="64"/>
  <c r="BT30" i="64"/>
  <c r="BR46" i="64"/>
  <c r="BS41" i="64"/>
  <c r="BT44" i="64"/>
  <c r="BK44" i="64"/>
  <c r="BP43" i="64"/>
  <c r="BQ42" i="64"/>
  <c r="BR41" i="64"/>
  <c r="BS36" i="64"/>
  <c r="BT39" i="64"/>
  <c r="BK39" i="64"/>
  <c r="BF7" i="14" l="1"/>
  <c r="BD7" i="14" s="1"/>
  <c r="BE7" i="16"/>
  <c r="BC7" i="16" s="1"/>
  <c r="AY7" i="10"/>
  <c r="AW7" i="10" s="1"/>
  <c r="BE7" i="10"/>
  <c r="BC7" i="10" s="1"/>
  <c r="AM7" i="16"/>
  <c r="AI7" i="16" s="1"/>
  <c r="AN7" i="10"/>
  <c r="AJ7" i="10" s="1"/>
  <c r="AN7" i="16"/>
  <c r="AJ7" i="16" s="1"/>
  <c r="AN7" i="15"/>
  <c r="AJ7" i="15" s="1"/>
  <c r="BF7" i="10"/>
  <c r="BD7" i="10" s="1"/>
  <c r="AX7" i="16"/>
  <c r="AV7" i="16" s="1"/>
  <c r="AX7" i="10"/>
  <c r="AV7" i="10" s="1"/>
  <c r="AM7" i="14"/>
  <c r="AI7" i="14" s="1"/>
  <c r="AM7" i="10"/>
  <c r="AI7" i="10" s="1"/>
  <c r="AY7" i="14"/>
  <c r="AW7" i="14" s="1"/>
  <c r="AM7" i="15"/>
  <c r="AI7" i="15" s="1"/>
  <c r="BE7" i="14"/>
  <c r="BC7" i="14" s="1"/>
  <c r="BE7" i="15"/>
  <c r="BC7" i="15" s="1"/>
  <c r="AN7" i="14"/>
  <c r="AJ7" i="14" s="1"/>
  <c r="BF7" i="15"/>
  <c r="BD7" i="15" s="1"/>
  <c r="BF7" i="16"/>
  <c r="BD7" i="16" s="1"/>
  <c r="AX7" i="15"/>
  <c r="AV7" i="15" s="1"/>
  <c r="AY7" i="15"/>
  <c r="AW7" i="15" s="1"/>
  <c r="AY7" i="16"/>
  <c r="AW7" i="16" s="1"/>
  <c r="AX7" i="14"/>
  <c r="AV7" i="14" s="1"/>
  <c r="H4" i="74"/>
  <c r="AP4" i="74" s="1"/>
  <c r="U7" i="16"/>
  <c r="L7" i="16" s="1"/>
  <c r="H4" i="80"/>
  <c r="AP4" i="80" s="1"/>
  <c r="V7" i="15"/>
  <c r="M7" i="15" s="1"/>
  <c r="I4" i="76"/>
  <c r="AQ4" i="76" s="1"/>
  <c r="W7" i="15"/>
  <c r="N7" i="15" s="1"/>
  <c r="P4" i="76"/>
  <c r="AY4" i="76" s="1"/>
  <c r="X7" i="15"/>
  <c r="O7" i="15" s="1"/>
  <c r="Q4" i="76"/>
  <c r="AZ4" i="76" s="1"/>
  <c r="U7" i="14"/>
  <c r="L7" i="14" s="1"/>
  <c r="H4" i="77"/>
  <c r="AP4" i="77" s="1"/>
  <c r="U7" i="15"/>
  <c r="L7" i="15" s="1"/>
  <c r="H4" i="76"/>
  <c r="AP4" i="76" s="1"/>
  <c r="X7" i="16"/>
  <c r="O7" i="16" s="1"/>
  <c r="Q4" i="80"/>
  <c r="AZ4" i="80" s="1"/>
  <c r="W7" i="16"/>
  <c r="N7" i="16" s="1"/>
  <c r="P4" i="80"/>
  <c r="AY4" i="80" s="1"/>
  <c r="X7" i="14"/>
  <c r="O7" i="14" s="1"/>
  <c r="Q4" i="77"/>
  <c r="AZ4" i="77" s="1"/>
  <c r="X7" i="10"/>
  <c r="O7" i="10" s="1"/>
  <c r="Q4" i="74"/>
  <c r="AZ4" i="74" s="1"/>
  <c r="W7" i="10"/>
  <c r="N7" i="10" s="1"/>
  <c r="P4" i="74"/>
  <c r="AY4" i="74" s="1"/>
  <c r="V7" i="16"/>
  <c r="M7" i="16" s="1"/>
  <c r="I4" i="80"/>
  <c r="AQ4" i="80" s="1"/>
  <c r="V7" i="14"/>
  <c r="M7" i="14" s="1"/>
  <c r="I4" i="77"/>
  <c r="AQ4" i="77" s="1"/>
  <c r="P4" i="77"/>
  <c r="AY4" i="77" s="1"/>
  <c r="V7" i="10"/>
  <c r="M7" i="10" s="1"/>
  <c r="I4" i="74"/>
  <c r="AQ4" i="74" s="1"/>
  <c r="AO7" i="15"/>
  <c r="AK7" i="15" s="1"/>
  <c r="AO7" i="16"/>
  <c r="AK7" i="16" s="1"/>
  <c r="AP7" i="16"/>
  <c r="AL7" i="16" s="1"/>
  <c r="AO7" i="14" l="1"/>
  <c r="AK7" i="14" s="1"/>
  <c r="AP7" i="14"/>
  <c r="AL7" i="14" s="1"/>
  <c r="AO7" i="10"/>
  <c r="AK7" i="10" s="1"/>
  <c r="M4" i="74"/>
  <c r="AV4" i="74" s="1"/>
  <c r="D4" i="74"/>
  <c r="AL4" i="74" s="1"/>
  <c r="C4" i="74"/>
  <c r="K4" i="74"/>
  <c r="E4" i="74"/>
  <c r="AM4" i="74" s="1"/>
  <c r="AP7" i="10"/>
  <c r="AL7" i="10" s="1"/>
  <c r="AP7" i="15"/>
  <c r="AL7" i="15" s="1"/>
  <c r="L4" i="74"/>
  <c r="AU4" i="74" s="1"/>
  <c r="W7" i="14"/>
  <c r="N7" i="14" s="1"/>
  <c r="U7" i="10"/>
  <c r="L7" i="10" s="1"/>
  <c r="Q7" i="10"/>
  <c r="F7" i="10" s="1"/>
  <c r="S7" i="10"/>
  <c r="H7" i="10" s="1"/>
  <c r="R7" i="10"/>
  <c r="G7" i="10" s="1"/>
  <c r="F4" i="74" l="1"/>
  <c r="G4" i="74" s="1"/>
  <c r="AK4" i="74"/>
  <c r="N4" i="74"/>
  <c r="O4" i="74" s="1"/>
  <c r="AT4" i="74"/>
  <c r="T7" i="10"/>
  <c r="I7" i="10" s="1"/>
  <c r="J7" i="10" s="1"/>
  <c r="K7" i="10" s="1"/>
  <c r="Q11" i="24" s="1"/>
  <c r="T11" i="45" s="1"/>
  <c r="AN4" i="74"/>
  <c r="AO4" i="74" s="1"/>
  <c r="Q20" i="24" l="1"/>
  <c r="T20" i="45" s="1"/>
  <c r="AB8" i="24"/>
  <c r="AJ8" i="45" s="1"/>
  <c r="U8" i="24"/>
  <c r="Y8" i="45" s="1"/>
  <c r="O8" i="24"/>
  <c r="AP18" i="24"/>
  <c r="T42" i="45" s="1"/>
  <c r="AE19" i="24"/>
  <c r="AN19" i="45" s="1"/>
  <c r="AE21" i="24"/>
  <c r="AN21" i="45" s="1"/>
  <c r="U11" i="24"/>
  <c r="Y11" i="45" s="1"/>
  <c r="BD14" i="24"/>
  <c r="H63" i="45" s="1"/>
  <c r="BN25" i="24"/>
  <c r="BD25" i="24"/>
  <c r="H74" i="45" s="1"/>
  <c r="AT25" i="24"/>
  <c r="AH49" i="45" s="1"/>
  <c r="AL25" i="24"/>
  <c r="F49" i="45" s="1"/>
  <c r="AC25" i="24"/>
  <c r="AD25" i="45" s="1"/>
  <c r="T25" i="24"/>
  <c r="P25" i="45" s="1"/>
  <c r="I25" i="24"/>
  <c r="BK24" i="24"/>
  <c r="BA24" i="24"/>
  <c r="AH73" i="45" s="1"/>
  <c r="AR24" i="24"/>
  <c r="AJ48" i="45" s="1"/>
  <c r="AJ24" i="24"/>
  <c r="H48" i="45" s="1"/>
  <c r="AA24" i="24"/>
  <c r="AI24" i="45" s="1"/>
  <c r="R24" i="24"/>
  <c r="U24" i="45" s="1"/>
  <c r="G24" i="24"/>
  <c r="BH23" i="24"/>
  <c r="AJ72" i="45" s="1"/>
  <c r="AY23" i="24"/>
  <c r="T72" i="45" s="1"/>
  <c r="AP23" i="24"/>
  <c r="T47" i="45" s="1"/>
  <c r="AG23" i="24"/>
  <c r="AL23" i="45" s="1"/>
  <c r="X23" i="24"/>
  <c r="X23" i="45" s="1"/>
  <c r="O23" i="24"/>
  <c r="D23" i="24"/>
  <c r="BG22" i="24"/>
  <c r="AI71" i="45" s="1"/>
  <c r="AX22" i="24"/>
  <c r="S71" i="45" s="1"/>
  <c r="AO22" i="24"/>
  <c r="S46" i="45" s="1"/>
  <c r="X46" i="45" s="1"/>
  <c r="AF22" i="24"/>
  <c r="AK22" i="45" s="1"/>
  <c r="W22" i="24"/>
  <c r="W22" i="45" s="1"/>
  <c r="N22" i="24"/>
  <c r="M20" i="61" s="1"/>
  <c r="BA25" i="24"/>
  <c r="AH74" i="45" s="1"/>
  <c r="AG24" i="24"/>
  <c r="AL24" i="45" s="1"/>
  <c r="D24" i="24"/>
  <c r="AE23" i="24"/>
  <c r="AN23" i="45" s="1"/>
  <c r="AD22" i="24"/>
  <c r="AM22" i="45" s="1"/>
  <c r="BM25" i="24"/>
  <c r="BC25" i="24"/>
  <c r="G74" i="45" s="1"/>
  <c r="AS25" i="24"/>
  <c r="AG49" i="45" s="1"/>
  <c r="AL49" i="45" s="1"/>
  <c r="AK25" i="24"/>
  <c r="E49" i="45" s="1"/>
  <c r="J49" i="45" s="1"/>
  <c r="AB25" i="24"/>
  <c r="AJ25" i="45" s="1"/>
  <c r="S25" i="24"/>
  <c r="V25" i="45" s="1"/>
  <c r="H25" i="24"/>
  <c r="BJ24" i="24"/>
  <c r="AZ24" i="24"/>
  <c r="AG73" i="45" s="1"/>
  <c r="AQ24" i="24"/>
  <c r="AI48" i="45" s="1"/>
  <c r="AI24" i="24"/>
  <c r="G48" i="45" s="1"/>
  <c r="Z24" i="24"/>
  <c r="AH24" i="45" s="1"/>
  <c r="Q24" i="24"/>
  <c r="T24" i="45" s="1"/>
  <c r="F24" i="24"/>
  <c r="BG23" i="24"/>
  <c r="AI72" i="45" s="1"/>
  <c r="AX23" i="24"/>
  <c r="S72" i="45" s="1"/>
  <c r="AO23" i="24"/>
  <c r="S47" i="45" s="1"/>
  <c r="X47" i="45" s="1"/>
  <c r="AF23" i="24"/>
  <c r="AK23" i="45" s="1"/>
  <c r="W23" i="24"/>
  <c r="W23" i="45" s="1"/>
  <c r="N23" i="24"/>
  <c r="B23" i="24"/>
  <c r="BF22" i="24"/>
  <c r="V71" i="45" s="1"/>
  <c r="AW22" i="24"/>
  <c r="F71" i="45" s="1"/>
  <c r="AN22" i="24"/>
  <c r="V46" i="45" s="1"/>
  <c r="AE22" i="24"/>
  <c r="AN22" i="45" s="1"/>
  <c r="V22" i="24"/>
  <c r="Z22" i="45" s="1"/>
  <c r="M22" i="24"/>
  <c r="L22" i="45" s="1"/>
  <c r="AR25" i="24"/>
  <c r="AJ49" i="45" s="1"/>
  <c r="AP24" i="24"/>
  <c r="T48" i="45" s="1"/>
  <c r="O24" i="24"/>
  <c r="BF23" i="24"/>
  <c r="V72" i="45" s="1"/>
  <c r="B22" i="24"/>
  <c r="O22" i="45" s="1"/>
  <c r="BK25" i="24"/>
  <c r="BJ25" i="24"/>
  <c r="AZ25" i="24"/>
  <c r="AG74" i="45" s="1"/>
  <c r="AQ25" i="24"/>
  <c r="AI49" i="45" s="1"/>
  <c r="AI25" i="24"/>
  <c r="G49" i="45" s="1"/>
  <c r="Z25" i="24"/>
  <c r="AH25" i="45" s="1"/>
  <c r="Q25" i="24"/>
  <c r="T25" i="45" s="1"/>
  <c r="F25" i="24"/>
  <c r="BG24" i="24"/>
  <c r="AI73" i="45" s="1"/>
  <c r="AX24" i="24"/>
  <c r="S73" i="45" s="1"/>
  <c r="AO24" i="24"/>
  <c r="S48" i="45" s="1"/>
  <c r="X48" i="45" s="1"/>
  <c r="AF24" i="24"/>
  <c r="AK24" i="45" s="1"/>
  <c r="W24" i="24"/>
  <c r="W24" i="45" s="1"/>
  <c r="N24" i="24"/>
  <c r="B24" i="24"/>
  <c r="BE23" i="24"/>
  <c r="U72" i="45" s="1"/>
  <c r="AV23" i="24"/>
  <c r="E72" i="45" s="1"/>
  <c r="AM23" i="24"/>
  <c r="U47" i="45" s="1"/>
  <c r="AD23" i="24"/>
  <c r="AM23" i="45" s="1"/>
  <c r="U23" i="24"/>
  <c r="Y23" i="45" s="1"/>
  <c r="L23" i="24"/>
  <c r="BN22" i="24"/>
  <c r="BD22" i="24"/>
  <c r="H71" i="45" s="1"/>
  <c r="AT22" i="24"/>
  <c r="AH46" i="45" s="1"/>
  <c r="AL22" i="24"/>
  <c r="F46" i="45" s="1"/>
  <c r="AC22" i="24"/>
  <c r="AD22" i="45" s="1"/>
  <c r="T22" i="24"/>
  <c r="P22" i="45" s="1"/>
  <c r="I22" i="24"/>
  <c r="G25" i="24"/>
  <c r="M23" i="24"/>
  <c r="U22" i="24"/>
  <c r="Y22" i="45" s="1"/>
  <c r="BH25" i="24"/>
  <c r="AJ74" i="45" s="1"/>
  <c r="AY25" i="24"/>
  <c r="T74" i="45" s="1"/>
  <c r="AP25" i="24"/>
  <c r="T49" i="45" s="1"/>
  <c r="AG25" i="24"/>
  <c r="AL25" i="45" s="1"/>
  <c r="X25" i="24"/>
  <c r="X25" i="45" s="1"/>
  <c r="O25" i="24"/>
  <c r="D25" i="24"/>
  <c r="BF24" i="24"/>
  <c r="V73" i="45" s="1"/>
  <c r="AW24" i="24"/>
  <c r="F73" i="45" s="1"/>
  <c r="AN24" i="24"/>
  <c r="V48" i="45" s="1"/>
  <c r="AE24" i="24"/>
  <c r="AN24" i="45" s="1"/>
  <c r="V24" i="24"/>
  <c r="Z24" i="45" s="1"/>
  <c r="M24" i="24"/>
  <c r="BN23" i="24"/>
  <c r="BD23" i="24"/>
  <c r="H72" i="45" s="1"/>
  <c r="AT23" i="24"/>
  <c r="AH47" i="45" s="1"/>
  <c r="AL23" i="24"/>
  <c r="F47" i="45" s="1"/>
  <c r="AC23" i="24"/>
  <c r="AD23" i="45" s="1"/>
  <c r="T23" i="24"/>
  <c r="P23" i="45" s="1"/>
  <c r="I23" i="24"/>
  <c r="BM22" i="24"/>
  <c r="BC22" i="24"/>
  <c r="G71" i="45" s="1"/>
  <c r="AS22" i="24"/>
  <c r="AG46" i="45" s="1"/>
  <c r="AL46" i="45" s="1"/>
  <c r="AK22" i="24"/>
  <c r="E46" i="45" s="1"/>
  <c r="J46" i="45" s="1"/>
  <c r="AB22" i="24"/>
  <c r="S22" i="24"/>
  <c r="H22" i="24"/>
  <c r="H22" i="45" s="1"/>
  <c r="AA25" i="24"/>
  <c r="AI25" i="45" s="1"/>
  <c r="AV22" i="24"/>
  <c r="BG25" i="24"/>
  <c r="AI74" i="45" s="1"/>
  <c r="AX25" i="24"/>
  <c r="S74" i="45" s="1"/>
  <c r="AO25" i="24"/>
  <c r="S49" i="45" s="1"/>
  <c r="X49" i="45" s="1"/>
  <c r="AF25" i="24"/>
  <c r="AK25" i="45" s="1"/>
  <c r="W25" i="24"/>
  <c r="W25" i="45" s="1"/>
  <c r="N25" i="24"/>
  <c r="B25" i="24"/>
  <c r="BE24" i="24"/>
  <c r="U73" i="45" s="1"/>
  <c r="AV24" i="24"/>
  <c r="E73" i="45" s="1"/>
  <c r="AM24" i="24"/>
  <c r="U48" i="45" s="1"/>
  <c r="AD24" i="24"/>
  <c r="AM24" i="45" s="1"/>
  <c r="U24" i="24"/>
  <c r="Y24" i="45" s="1"/>
  <c r="L24" i="24"/>
  <c r="BM23" i="24"/>
  <c r="BC23" i="24"/>
  <c r="G72" i="45" s="1"/>
  <c r="AS23" i="24"/>
  <c r="AG47" i="45" s="1"/>
  <c r="AL47" i="45" s="1"/>
  <c r="AK23" i="24"/>
  <c r="E47" i="45" s="1"/>
  <c r="J47" i="45" s="1"/>
  <c r="AB23" i="24"/>
  <c r="AJ23" i="45" s="1"/>
  <c r="S23" i="24"/>
  <c r="V23" i="45" s="1"/>
  <c r="H23" i="24"/>
  <c r="BK22" i="24"/>
  <c r="BA22" i="24"/>
  <c r="AH71" i="45" s="1"/>
  <c r="AR22" i="24"/>
  <c r="AJ46" i="45" s="1"/>
  <c r="AJ22" i="24"/>
  <c r="H46" i="45" s="1"/>
  <c r="AA22" i="24"/>
  <c r="AI22" i="45" s="1"/>
  <c r="R22" i="24"/>
  <c r="U22" i="45" s="1"/>
  <c r="G22" i="24"/>
  <c r="G22" i="45" s="1"/>
  <c r="BH24" i="24"/>
  <c r="AJ73" i="45" s="1"/>
  <c r="AN23" i="24"/>
  <c r="V47" i="45" s="1"/>
  <c r="AM22" i="24"/>
  <c r="U46" i="45" s="1"/>
  <c r="BF25" i="24"/>
  <c r="V74" i="45" s="1"/>
  <c r="AW25" i="24"/>
  <c r="F74" i="45" s="1"/>
  <c r="AN25" i="24"/>
  <c r="V49" i="45" s="1"/>
  <c r="AE25" i="24"/>
  <c r="AN25" i="45" s="1"/>
  <c r="V25" i="24"/>
  <c r="Z25" i="45" s="1"/>
  <c r="M25" i="24"/>
  <c r="BN24" i="24"/>
  <c r="BD24" i="24"/>
  <c r="H73" i="45" s="1"/>
  <c r="AT24" i="24"/>
  <c r="AH48" i="45" s="1"/>
  <c r="AL24" i="24"/>
  <c r="F48" i="45" s="1"/>
  <c r="AC24" i="24"/>
  <c r="AD24" i="45" s="1"/>
  <c r="T24" i="24"/>
  <c r="P24" i="45" s="1"/>
  <c r="I24" i="24"/>
  <c r="BK23" i="24"/>
  <c r="BA23" i="24"/>
  <c r="AH72" i="45" s="1"/>
  <c r="AR23" i="24"/>
  <c r="AJ47" i="45" s="1"/>
  <c r="AJ23" i="24"/>
  <c r="H47" i="45" s="1"/>
  <c r="AA23" i="24"/>
  <c r="AI23" i="45" s="1"/>
  <c r="R23" i="24"/>
  <c r="U23" i="45" s="1"/>
  <c r="G23" i="24"/>
  <c r="BJ22" i="24"/>
  <c r="AZ22" i="24"/>
  <c r="AG71" i="45" s="1"/>
  <c r="AQ22" i="24"/>
  <c r="AI46" i="45" s="1"/>
  <c r="AI22" i="24"/>
  <c r="G46" i="45" s="1"/>
  <c r="Z22" i="24"/>
  <c r="AH22" i="45" s="1"/>
  <c r="Q22" i="24"/>
  <c r="F22" i="24"/>
  <c r="F22" i="45" s="1"/>
  <c r="R25" i="24"/>
  <c r="U25" i="45" s="1"/>
  <c r="V23" i="24"/>
  <c r="Z23" i="45" s="1"/>
  <c r="L22" i="24"/>
  <c r="K22" i="45" s="1"/>
  <c r="BE25" i="24"/>
  <c r="U74" i="45" s="1"/>
  <c r="AV25" i="24"/>
  <c r="E74" i="45" s="1"/>
  <c r="AM25" i="24"/>
  <c r="U49" i="45" s="1"/>
  <c r="AD25" i="24"/>
  <c r="AM25" i="45" s="1"/>
  <c r="U25" i="24"/>
  <c r="Y25" i="45" s="1"/>
  <c r="L25" i="24"/>
  <c r="BM24" i="24"/>
  <c r="BC24" i="24"/>
  <c r="G73" i="45" s="1"/>
  <c r="AS24" i="24"/>
  <c r="AG48" i="45" s="1"/>
  <c r="AL48" i="45" s="1"/>
  <c r="AK24" i="24"/>
  <c r="E48" i="45" s="1"/>
  <c r="J48" i="45" s="1"/>
  <c r="AB24" i="24"/>
  <c r="AJ24" i="45" s="1"/>
  <c r="S24" i="24"/>
  <c r="V24" i="45" s="1"/>
  <c r="H24" i="24"/>
  <c r="BJ23" i="24"/>
  <c r="AZ23" i="24"/>
  <c r="AG72" i="45" s="1"/>
  <c r="AL72" i="45" s="1"/>
  <c r="AQ23" i="24"/>
  <c r="AI47" i="45" s="1"/>
  <c r="AI23" i="24"/>
  <c r="G47" i="45" s="1"/>
  <c r="Z23" i="24"/>
  <c r="AH23" i="45" s="1"/>
  <c r="Q23" i="24"/>
  <c r="T23" i="45" s="1"/>
  <c r="F23" i="24"/>
  <c r="BH22" i="24"/>
  <c r="AJ71" i="45" s="1"/>
  <c r="AY22" i="24"/>
  <c r="T71" i="45" s="1"/>
  <c r="AP22" i="24"/>
  <c r="T46" i="45" s="1"/>
  <c r="AG22" i="24"/>
  <c r="AL22" i="45" s="1"/>
  <c r="X22" i="24"/>
  <c r="X22" i="45" s="1"/>
  <c r="O22" i="24"/>
  <c r="J22" i="45" s="1"/>
  <c r="D22" i="24"/>
  <c r="AJ25" i="24"/>
  <c r="H49" i="45" s="1"/>
  <c r="AY24" i="24"/>
  <c r="T73" i="45" s="1"/>
  <c r="X24" i="24"/>
  <c r="X24" i="45" s="1"/>
  <c r="AW23" i="24"/>
  <c r="F72" i="45" s="1"/>
  <c r="BE22" i="24"/>
  <c r="U71" i="45" s="1"/>
  <c r="AR14" i="24"/>
  <c r="AJ38" i="45" s="1"/>
  <c r="AE20" i="24"/>
  <c r="AN20" i="45" s="1"/>
  <c r="BF6" i="24"/>
  <c r="V55" i="45" s="1"/>
  <c r="BC6" i="24"/>
  <c r="G55" i="45" s="1"/>
  <c r="U12" i="24"/>
  <c r="Y12" i="45" s="1"/>
  <c r="S6" i="24"/>
  <c r="V6" i="45" s="1"/>
  <c r="AT20" i="24"/>
  <c r="AH44" i="45" s="1"/>
  <c r="B21" i="24"/>
  <c r="O21" i="45" s="1"/>
  <c r="T16" i="24"/>
  <c r="P16" i="45" s="1"/>
  <c r="AR17" i="24"/>
  <c r="AJ41" i="45" s="1"/>
  <c r="AT12" i="24"/>
  <c r="AH36" i="45" s="1"/>
  <c r="G6" i="24"/>
  <c r="AW4" i="74"/>
  <c r="AX4" i="74" s="1"/>
  <c r="U32" i="61" s="1"/>
  <c r="AW9" i="24"/>
  <c r="F58" i="45" s="1"/>
  <c r="AF19" i="24"/>
  <c r="AK19" i="45" s="1"/>
  <c r="AV20" i="24"/>
  <c r="E69" i="45" s="1"/>
  <c r="AK7" i="24"/>
  <c r="E31" i="45" s="1"/>
  <c r="J31" i="45" s="1"/>
  <c r="AA18" i="24"/>
  <c r="AI18" i="45" s="1"/>
  <c r="Q6" i="24"/>
  <c r="T6" i="45" s="1"/>
  <c r="H6" i="24"/>
  <c r="AD12" i="24"/>
  <c r="AM12" i="45" s="1"/>
  <c r="T19" i="24"/>
  <c r="P19" i="45" s="1"/>
  <c r="G18" i="24"/>
  <c r="G18" i="45" s="1"/>
  <c r="U10" i="24"/>
  <c r="Y10" i="45" s="1"/>
  <c r="L12" i="24"/>
  <c r="O10" i="61" s="1"/>
  <c r="G8" i="24"/>
  <c r="G8" i="45" s="1"/>
  <c r="AC9" i="24"/>
  <c r="AD9" i="45" s="1"/>
  <c r="AY15" i="24"/>
  <c r="T64" i="45" s="1"/>
  <c r="V21" i="24"/>
  <c r="Z21" i="45" s="1"/>
  <c r="F8" i="24"/>
  <c r="F8" i="45" s="1"/>
  <c r="BA19" i="24"/>
  <c r="AH68" i="45" s="1"/>
  <c r="AR15" i="24"/>
  <c r="AJ39" i="45" s="1"/>
  <c r="D8" i="24"/>
  <c r="BD19" i="24"/>
  <c r="H68" i="45" s="1"/>
  <c r="D16" i="24"/>
  <c r="W9" i="24"/>
  <c r="W9" i="45" s="1"/>
  <c r="G10" i="24"/>
  <c r="G10" i="45" s="1"/>
  <c r="AX14" i="24"/>
  <c r="S63" i="45" s="1"/>
  <c r="L10" i="24"/>
  <c r="O8" i="61" s="1"/>
  <c r="BJ17" i="24"/>
  <c r="N9" i="24"/>
  <c r="I9" i="45" s="1"/>
  <c r="AM13" i="24"/>
  <c r="U37" i="45" s="1"/>
  <c r="BE15" i="24"/>
  <c r="U64" i="45" s="1"/>
  <c r="AY6" i="24"/>
  <c r="T55" i="45" s="1"/>
  <c r="Q8" i="24"/>
  <c r="T8" i="45" s="1"/>
  <c r="AL6" i="24"/>
  <c r="F30" i="45" s="1"/>
  <c r="AQ8" i="24"/>
  <c r="AI32" i="45" s="1"/>
  <c r="AD7" i="24"/>
  <c r="AM7" i="45" s="1"/>
  <c r="M9" i="24"/>
  <c r="P7" i="61" s="1"/>
  <c r="BK20" i="24"/>
  <c r="BJ12" i="24"/>
  <c r="I9" i="24"/>
  <c r="AW7" i="24"/>
  <c r="F56" i="45" s="1"/>
  <c r="AE18" i="24"/>
  <c r="AN18" i="45" s="1"/>
  <c r="AI13" i="24"/>
  <c r="G37" i="45" s="1"/>
  <c r="R11" i="24"/>
  <c r="U11" i="45" s="1"/>
  <c r="BF18" i="24"/>
  <c r="V67" i="45" s="1"/>
  <c r="D10" i="24"/>
  <c r="AR8" i="24"/>
  <c r="AJ32" i="45" s="1"/>
  <c r="BF11" i="24"/>
  <c r="V60" i="45" s="1"/>
  <c r="T21" i="24"/>
  <c r="P21" i="45" s="1"/>
  <c r="AO19" i="24"/>
  <c r="S43" i="45" s="1"/>
  <c r="X43" i="45" s="1"/>
  <c r="I12" i="24"/>
  <c r="H10" i="61" s="1"/>
  <c r="I6" i="24"/>
  <c r="D6" i="45" s="1"/>
  <c r="I18" i="24"/>
  <c r="D18" i="45" s="1"/>
  <c r="AJ13" i="24"/>
  <c r="H37" i="45" s="1"/>
  <c r="AD14" i="24"/>
  <c r="AM14" i="45" s="1"/>
  <c r="BJ15" i="24"/>
  <c r="R20" i="24"/>
  <c r="U20" i="45" s="1"/>
  <c r="AG7" i="24"/>
  <c r="AL7" i="45" s="1"/>
  <c r="AS21" i="24"/>
  <c r="AG45" i="45" s="1"/>
  <c r="AL45" i="45" s="1"/>
  <c r="AN15" i="24"/>
  <c r="V39" i="45" s="1"/>
  <c r="AN8" i="24"/>
  <c r="V32" i="45" s="1"/>
  <c r="BG17" i="24"/>
  <c r="AI66" i="45" s="1"/>
  <c r="AX18" i="24"/>
  <c r="S67" i="45" s="1"/>
  <c r="AE7" i="24"/>
  <c r="AN7" i="45" s="1"/>
  <c r="AG15" i="24"/>
  <c r="AL15" i="45" s="1"/>
  <c r="AK9" i="24"/>
  <c r="E33" i="45" s="1"/>
  <c r="J33" i="45" s="1"/>
  <c r="L8" i="24"/>
  <c r="K8" i="45" s="1"/>
  <c r="AF12" i="24"/>
  <c r="AK12" i="45" s="1"/>
  <c r="O7" i="24"/>
  <c r="H9" i="24"/>
  <c r="H9" i="45" s="1"/>
  <c r="AM9" i="24"/>
  <c r="U33" i="45" s="1"/>
  <c r="BH18" i="24"/>
  <c r="AJ67" i="45" s="1"/>
  <c r="G12" i="24"/>
  <c r="G12" i="45" s="1"/>
  <c r="U19" i="24"/>
  <c r="Y19" i="45" s="1"/>
  <c r="BG11" i="24"/>
  <c r="AI60" i="45" s="1"/>
  <c r="B6" i="24"/>
  <c r="AW11" i="24"/>
  <c r="F60" i="45" s="1"/>
  <c r="AF16" i="24"/>
  <c r="AK16" i="45" s="1"/>
  <c r="AT13" i="24"/>
  <c r="AH37" i="45" s="1"/>
  <c r="AA11" i="24"/>
  <c r="AI11" i="45" s="1"/>
  <c r="AI18" i="24"/>
  <c r="G42" i="45" s="1"/>
  <c r="AD6" i="24"/>
  <c r="AM6" i="45" s="1"/>
  <c r="S8" i="24"/>
  <c r="V8" i="45" s="1"/>
  <c r="AN14" i="24"/>
  <c r="V38" i="45" s="1"/>
  <c r="BG14" i="24"/>
  <c r="AI63" i="45" s="1"/>
  <c r="BN10" i="24"/>
  <c r="V15" i="24"/>
  <c r="Z15" i="45" s="1"/>
  <c r="AF11" i="24"/>
  <c r="AK11" i="45" s="1"/>
  <c r="AF14" i="24"/>
  <c r="AK14" i="45" s="1"/>
  <c r="BN18" i="24"/>
  <c r="AE13" i="24"/>
  <c r="AN13" i="45" s="1"/>
  <c r="AA19" i="24"/>
  <c r="AI19" i="45" s="1"/>
  <c r="AV7" i="24"/>
  <c r="E56" i="45" s="1"/>
  <c r="AD19" i="24"/>
  <c r="AM19" i="45" s="1"/>
  <c r="F7" i="24"/>
  <c r="AC21" i="24"/>
  <c r="AD21" i="45" s="1"/>
  <c r="D13" i="24"/>
  <c r="BN13" i="24"/>
  <c r="BK10" i="24"/>
  <c r="BJ18" i="24"/>
  <c r="Q9" i="24"/>
  <c r="T9" i="45" s="1"/>
  <c r="AM6" i="24"/>
  <c r="U30" i="45" s="1"/>
  <c r="V13" i="24"/>
  <c r="Z13" i="45" s="1"/>
  <c r="BE13" i="24"/>
  <c r="U62" i="45" s="1"/>
  <c r="AL14" i="24"/>
  <c r="F38" i="45" s="1"/>
  <c r="BM9" i="24"/>
  <c r="BG8" i="24"/>
  <c r="AI57" i="45" s="1"/>
  <c r="BF10" i="24"/>
  <c r="V59" i="45" s="1"/>
  <c r="AM17" i="24"/>
  <c r="U41" i="45" s="1"/>
  <c r="BH11" i="24"/>
  <c r="AJ60" i="45" s="1"/>
  <c r="AR20" i="24"/>
  <c r="AJ44" i="45" s="1"/>
  <c r="BN16" i="24"/>
  <c r="BK7" i="24"/>
  <c r="AJ12" i="24"/>
  <c r="H36" i="45" s="1"/>
  <c r="BM13" i="24"/>
  <c r="BE20" i="24"/>
  <c r="U69" i="45" s="1"/>
  <c r="AM10" i="24"/>
  <c r="U34" i="45" s="1"/>
  <c r="AW10" i="24"/>
  <c r="F59" i="45" s="1"/>
  <c r="H13" i="24"/>
  <c r="H13" i="45" s="1"/>
  <c r="T14" i="24"/>
  <c r="P14" i="45" s="1"/>
  <c r="BA8" i="24"/>
  <c r="AH57" i="45" s="1"/>
  <c r="N12" i="24"/>
  <c r="M10" i="61" s="1"/>
  <c r="AL15" i="24"/>
  <c r="F39" i="45" s="1"/>
  <c r="AF13" i="24"/>
  <c r="AK13" i="45" s="1"/>
  <c r="AA7" i="24"/>
  <c r="AI7" i="45" s="1"/>
  <c r="BM17" i="24"/>
  <c r="X19" i="24"/>
  <c r="X19" i="45" s="1"/>
  <c r="BA20" i="24"/>
  <c r="AH69" i="45" s="1"/>
  <c r="AR11" i="24"/>
  <c r="AJ35" i="45" s="1"/>
  <c r="H17" i="24"/>
  <c r="H17" i="45" s="1"/>
  <c r="AF17" i="24"/>
  <c r="AK17" i="45" s="1"/>
  <c r="AL18" i="24"/>
  <c r="F42" i="45" s="1"/>
  <c r="BH12" i="24"/>
  <c r="AJ61" i="45" s="1"/>
  <c r="AV12" i="24"/>
  <c r="E61" i="45" s="1"/>
  <c r="AV6" i="24"/>
  <c r="E55" i="45" s="1"/>
  <c r="O13" i="24"/>
  <c r="N11" i="61" s="1"/>
  <c r="AE11" i="24"/>
  <c r="AN11" i="45" s="1"/>
  <c r="U15" i="24"/>
  <c r="Y15" i="45" s="1"/>
  <c r="AW14" i="24"/>
  <c r="F63" i="45" s="1"/>
  <c r="AZ11" i="24"/>
  <c r="AG60" i="45" s="1"/>
  <c r="AP20" i="24"/>
  <c r="T44" i="45" s="1"/>
  <c r="AS7" i="24"/>
  <c r="AG31" i="45" s="1"/>
  <c r="AL31" i="45" s="1"/>
  <c r="M11" i="24"/>
  <c r="P9" i="61" s="1"/>
  <c r="BK16" i="24"/>
  <c r="X13" i="24"/>
  <c r="X13" i="45" s="1"/>
  <c r="M7" i="24"/>
  <c r="L7" i="45" s="1"/>
  <c r="AZ12" i="24"/>
  <c r="AG61" i="45" s="1"/>
  <c r="R14" i="24"/>
  <c r="U14" i="45" s="1"/>
  <c r="AJ18" i="24"/>
  <c r="H42" i="45" s="1"/>
  <c r="T7" i="24"/>
  <c r="P7" i="45" s="1"/>
  <c r="Q19" i="24"/>
  <c r="T19" i="45" s="1"/>
  <c r="X12" i="24"/>
  <c r="X12" i="45" s="1"/>
  <c r="AG13" i="24"/>
  <c r="AL13" i="45" s="1"/>
  <c r="AA14" i="24"/>
  <c r="AI14" i="45" s="1"/>
  <c r="I15" i="24"/>
  <c r="H13" i="61" s="1"/>
  <c r="BJ16" i="24"/>
  <c r="Q14" i="24"/>
  <c r="T14" i="45" s="1"/>
  <c r="O15" i="24"/>
  <c r="J15" i="45" s="1"/>
  <c r="AL7" i="24"/>
  <c r="F31" i="45" s="1"/>
  <c r="BH7" i="24"/>
  <c r="AJ56" i="45" s="1"/>
  <c r="AP10" i="24"/>
  <c r="T34" i="45" s="1"/>
  <c r="AO21" i="24"/>
  <c r="S45" i="45" s="1"/>
  <c r="X45" i="45" s="1"/>
  <c r="AS17" i="24"/>
  <c r="AG41" i="45" s="1"/>
  <c r="AL41" i="45" s="1"/>
  <c r="AM19" i="24"/>
  <c r="U43" i="45" s="1"/>
  <c r="AK14" i="24"/>
  <c r="E38" i="45" s="1"/>
  <c r="J38" i="45" s="1"/>
  <c r="BA11" i="24"/>
  <c r="AH60" i="45" s="1"/>
  <c r="U17" i="24"/>
  <c r="Y17" i="45" s="1"/>
  <c r="AI21" i="24"/>
  <c r="G45" i="45" s="1"/>
  <c r="BM20" i="24"/>
  <c r="AS14" i="24"/>
  <c r="AG38" i="45" s="1"/>
  <c r="AL38" i="45" s="1"/>
  <c r="AQ9" i="24"/>
  <c r="AI33" i="45" s="1"/>
  <c r="AB7" i="24"/>
  <c r="AJ7" i="45" s="1"/>
  <c r="Z6" i="24"/>
  <c r="AH6" i="45" s="1"/>
  <c r="AT8" i="24"/>
  <c r="AH32" i="45" s="1"/>
  <c r="AC14" i="24"/>
  <c r="AD14" i="45" s="1"/>
  <c r="H14" i="24"/>
  <c r="H14" i="45" s="1"/>
  <c r="O17" i="24"/>
  <c r="J17" i="45" s="1"/>
  <c r="V6" i="24"/>
  <c r="Z6" i="45" s="1"/>
  <c r="Z7" i="24"/>
  <c r="AH7" i="45" s="1"/>
  <c r="AK18" i="24"/>
  <c r="E42" i="45" s="1"/>
  <c r="J42" i="45" s="1"/>
  <c r="AO16" i="24"/>
  <c r="S40" i="45" s="1"/>
  <c r="X40" i="45" s="1"/>
  <c r="S18" i="24"/>
  <c r="V18" i="45" s="1"/>
  <c r="AO11" i="24"/>
  <c r="S35" i="45" s="1"/>
  <c r="X35" i="45" s="1"/>
  <c r="AR6" i="24"/>
  <c r="AJ30" i="45" s="1"/>
  <c r="AR21" i="24"/>
  <c r="AJ45" i="45" s="1"/>
  <c r="Q18" i="24"/>
  <c r="T18" i="45" s="1"/>
  <c r="X10" i="24"/>
  <c r="X10" i="45" s="1"/>
  <c r="AC12" i="24"/>
  <c r="AD12" i="45" s="1"/>
  <c r="AY21" i="24"/>
  <c r="T70" i="45" s="1"/>
  <c r="AN17" i="24"/>
  <c r="V41" i="45" s="1"/>
  <c r="BH13" i="24"/>
  <c r="AJ62" i="45" s="1"/>
  <c r="BN6" i="24"/>
  <c r="W16" i="24"/>
  <c r="W16" i="45" s="1"/>
  <c r="AK16" i="24"/>
  <c r="E40" i="45" s="1"/>
  <c r="J40" i="45" s="1"/>
  <c r="S13" i="24"/>
  <c r="V13" i="45" s="1"/>
  <c r="Q12" i="24"/>
  <c r="T12" i="45" s="1"/>
  <c r="B7" i="24"/>
  <c r="C7" i="45" s="1"/>
  <c r="AY20" i="24"/>
  <c r="T69" i="45" s="1"/>
  <c r="G17" i="24"/>
  <c r="G17" i="45" s="1"/>
  <c r="BK18" i="24"/>
  <c r="AB13" i="24"/>
  <c r="AJ13" i="45" s="1"/>
  <c r="R10" i="24"/>
  <c r="U10" i="45" s="1"/>
  <c r="BJ10" i="24"/>
  <c r="BJ19" i="24"/>
  <c r="AI20" i="24"/>
  <c r="G44" i="45" s="1"/>
  <c r="AG9" i="24"/>
  <c r="AL9" i="45" s="1"/>
  <c r="X6" i="24"/>
  <c r="X6" i="45" s="1"/>
  <c r="BH8" i="24"/>
  <c r="AJ57" i="45" s="1"/>
  <c r="AA16" i="24"/>
  <c r="AI16" i="45" s="1"/>
  <c r="AK6" i="24"/>
  <c r="E30" i="45" s="1"/>
  <c r="J30" i="45" s="1"/>
  <c r="AM8" i="24"/>
  <c r="U32" i="45" s="1"/>
  <c r="X8" i="24"/>
  <c r="X8" i="45" s="1"/>
  <c r="BG6" i="24"/>
  <c r="AI55" i="45" s="1"/>
  <c r="H15" i="24"/>
  <c r="H15" i="45" s="1"/>
  <c r="B14" i="24"/>
  <c r="AC14" i="45" s="1"/>
  <c r="V22" i="45"/>
  <c r="BH19" i="24"/>
  <c r="AJ68" i="45" s="1"/>
  <c r="AR9" i="24"/>
  <c r="AJ33" i="45" s="1"/>
  <c r="AV11" i="24"/>
  <c r="E60" i="45" s="1"/>
  <c r="AS15" i="24"/>
  <c r="AG39" i="45" s="1"/>
  <c r="AL39" i="45" s="1"/>
  <c r="F13" i="24"/>
  <c r="AX9" i="24"/>
  <c r="S58" i="45" s="1"/>
  <c r="M6" i="24"/>
  <c r="P4" i="61" s="1"/>
  <c r="AW17" i="24"/>
  <c r="F66" i="45" s="1"/>
  <c r="BG19" i="24"/>
  <c r="AI68" i="45" s="1"/>
  <c r="AM11" i="24"/>
  <c r="U35" i="45" s="1"/>
  <c r="AA10" i="24"/>
  <c r="AI10" i="45" s="1"/>
  <c r="AE6" i="24"/>
  <c r="AN6" i="45" s="1"/>
  <c r="AT11" i="24"/>
  <c r="AH35" i="45" s="1"/>
  <c r="Z18" i="24"/>
  <c r="AH18" i="45" s="1"/>
  <c r="AV10" i="24"/>
  <c r="E59" i="45" s="1"/>
  <c r="Q7" i="24"/>
  <c r="T7" i="45" s="1"/>
  <c r="BF9" i="24"/>
  <c r="V58" i="45" s="1"/>
  <c r="BJ13" i="24"/>
  <c r="AY10" i="24"/>
  <c r="T59" i="45" s="1"/>
  <c r="N7" i="24"/>
  <c r="I14" i="24"/>
  <c r="D14" i="45" s="1"/>
  <c r="N21" i="24"/>
  <c r="I21" i="45" s="1"/>
  <c r="AA20" i="24"/>
  <c r="AI20" i="45" s="1"/>
  <c r="AR13" i="24"/>
  <c r="AJ37" i="45" s="1"/>
  <c r="R13" i="24"/>
  <c r="U13" i="45" s="1"/>
  <c r="W7" i="24"/>
  <c r="W7" i="45" s="1"/>
  <c r="BM8" i="24"/>
  <c r="BF13" i="24"/>
  <c r="V62" i="45" s="1"/>
  <c r="O21" i="24"/>
  <c r="AY8" i="24"/>
  <c r="T57" i="45" s="1"/>
  <c r="AD20" i="24"/>
  <c r="AM20" i="45" s="1"/>
  <c r="AM21" i="24"/>
  <c r="U45" i="45" s="1"/>
  <c r="AD11" i="24"/>
  <c r="AM11" i="45" s="1"/>
  <c r="BF12" i="24"/>
  <c r="V61" i="45" s="1"/>
  <c r="AX11" i="24"/>
  <c r="S60" i="45" s="1"/>
  <c r="AV8" i="24"/>
  <c r="E57" i="45" s="1"/>
  <c r="O16" i="24"/>
  <c r="J16" i="45" s="1"/>
  <c r="M18" i="24"/>
  <c r="P16" i="61" s="1"/>
  <c r="AJ11" i="24"/>
  <c r="H35" i="45" s="1"/>
  <c r="G21" i="24"/>
  <c r="G21" i="45" s="1"/>
  <c r="AR10" i="24"/>
  <c r="AJ34" i="45" s="1"/>
  <c r="U6" i="24"/>
  <c r="Y6" i="45" s="1"/>
  <c r="BC14" i="24"/>
  <c r="G63" i="45" s="1"/>
  <c r="Z9" i="24"/>
  <c r="AH9" i="45" s="1"/>
  <c r="B11" i="24"/>
  <c r="O11" i="45" s="1"/>
  <c r="V7" i="24"/>
  <c r="Z7" i="45" s="1"/>
  <c r="BF7" i="24"/>
  <c r="V56" i="45" s="1"/>
  <c r="O20" i="24"/>
  <c r="N18" i="61" s="1"/>
  <c r="V8" i="24"/>
  <c r="Z8" i="45" s="1"/>
  <c r="AX10" i="24"/>
  <c r="S59" i="45" s="1"/>
  <c r="Q15" i="24"/>
  <c r="T15" i="45" s="1"/>
  <c r="BH9" i="24"/>
  <c r="AJ58" i="45" s="1"/>
  <c r="AJ16" i="24"/>
  <c r="H40" i="45" s="1"/>
  <c r="BC18" i="24"/>
  <c r="G67" i="45" s="1"/>
  <c r="BJ11" i="24"/>
  <c r="X21" i="24"/>
  <c r="X21" i="45" s="1"/>
  <c r="AG11" i="24"/>
  <c r="AL11" i="45" s="1"/>
  <c r="AG12" i="24"/>
  <c r="AL12" i="45" s="1"/>
  <c r="AF15" i="24"/>
  <c r="AK15" i="45" s="1"/>
  <c r="M13" i="24"/>
  <c r="L13" i="45" s="1"/>
  <c r="BC13" i="24"/>
  <c r="G62" i="45" s="1"/>
  <c r="AN21" i="24"/>
  <c r="V45" i="45" s="1"/>
  <c r="H19" i="24"/>
  <c r="H19" i="45" s="1"/>
  <c r="X20" i="24"/>
  <c r="X20" i="45" s="1"/>
  <c r="W12" i="24"/>
  <c r="W12" i="45" s="1"/>
  <c r="BH6" i="24"/>
  <c r="AJ55" i="45" s="1"/>
  <c r="O9" i="24"/>
  <c r="N7" i="61" s="1"/>
  <c r="L15" i="24"/>
  <c r="K15" i="45" s="1"/>
  <c r="AR16" i="24"/>
  <c r="AJ40" i="45" s="1"/>
  <c r="AZ14" i="24"/>
  <c r="AG63" i="45" s="1"/>
  <c r="AL63" i="45" s="1"/>
  <c r="BC16" i="24"/>
  <c r="G65" i="45" s="1"/>
  <c r="AC10" i="24"/>
  <c r="AD10" i="45" s="1"/>
  <c r="W21" i="24"/>
  <c r="W21" i="45" s="1"/>
  <c r="BG15" i="24"/>
  <c r="AI64" i="45" s="1"/>
  <c r="I21" i="24"/>
  <c r="D21" i="45" s="1"/>
  <c r="AM14" i="24"/>
  <c r="U38" i="45" s="1"/>
  <c r="BC7" i="24"/>
  <c r="G56" i="45" s="1"/>
  <c r="S10" i="24"/>
  <c r="V10" i="45" s="1"/>
  <c r="BK11" i="24"/>
  <c r="AK12" i="24"/>
  <c r="E36" i="45" s="1"/>
  <c r="J36" i="45" s="1"/>
  <c r="BA15" i="24"/>
  <c r="AH64" i="45" s="1"/>
  <c r="BD20" i="24"/>
  <c r="H69" i="45" s="1"/>
  <c r="AE15" i="24"/>
  <c r="AN15" i="45" s="1"/>
  <c r="BD13" i="24"/>
  <c r="H62" i="45" s="1"/>
  <c r="AT17" i="24"/>
  <c r="AH41" i="45" s="1"/>
  <c r="AS6" i="24"/>
  <c r="AG30" i="45" s="1"/>
  <c r="AL30" i="45" s="1"/>
  <c r="AD15" i="24"/>
  <c r="AM15" i="45" s="1"/>
  <c r="R16" i="24"/>
  <c r="U16" i="45" s="1"/>
  <c r="M12" i="24"/>
  <c r="L12" i="45" s="1"/>
  <c r="AL13" i="24"/>
  <c r="F37" i="45" s="1"/>
  <c r="BA6" i="24"/>
  <c r="AH55" i="45" s="1"/>
  <c r="AQ15" i="24"/>
  <c r="AI39" i="45" s="1"/>
  <c r="AY11" i="24"/>
  <c r="T60" i="45" s="1"/>
  <c r="N14" i="24"/>
  <c r="I14" i="45" s="1"/>
  <c r="AP14" i="24"/>
  <c r="T38" i="45" s="1"/>
  <c r="AZ9" i="24"/>
  <c r="AG58" i="45" s="1"/>
  <c r="AP17" i="24"/>
  <c r="T41" i="45" s="1"/>
  <c r="AW13" i="24"/>
  <c r="F62" i="45" s="1"/>
  <c r="BN14" i="24"/>
  <c r="BC17" i="24"/>
  <c r="G66" i="45" s="1"/>
  <c r="AC13" i="24"/>
  <c r="AD13" i="45" s="1"/>
  <c r="AG20" i="24"/>
  <c r="AL20" i="45" s="1"/>
  <c r="L17" i="24"/>
  <c r="K17" i="45" s="1"/>
  <c r="O19" i="24"/>
  <c r="N17" i="61" s="1"/>
  <c r="AD13" i="24"/>
  <c r="AM13" i="45" s="1"/>
  <c r="BE17" i="24"/>
  <c r="U66" i="45" s="1"/>
  <c r="N18" i="24"/>
  <c r="W8" i="24"/>
  <c r="W8" i="45" s="1"/>
  <c r="AA21" i="24"/>
  <c r="AI21" i="45" s="1"/>
  <c r="AD18" i="24"/>
  <c r="AM18" i="45" s="1"/>
  <c r="H11" i="24"/>
  <c r="L9" i="61" s="1"/>
  <c r="AC19" i="24"/>
  <c r="AD19" i="45" s="1"/>
  <c r="BJ14" i="24"/>
  <c r="H21" i="24"/>
  <c r="AX13" i="24"/>
  <c r="S62" i="45" s="1"/>
  <c r="AC8" i="24"/>
  <c r="AD8" i="45" s="1"/>
  <c r="AI14" i="24"/>
  <c r="G38" i="45" s="1"/>
  <c r="AA9" i="24"/>
  <c r="AI9" i="45" s="1"/>
  <c r="AN12" i="24"/>
  <c r="V36" i="45" s="1"/>
  <c r="AG10" i="24"/>
  <c r="AL10" i="45" s="1"/>
  <c r="AW18" i="24"/>
  <c r="F67" i="45" s="1"/>
  <c r="AE17" i="24"/>
  <c r="AN17" i="45" s="1"/>
  <c r="I10" i="24"/>
  <c r="D10" i="45" s="1"/>
  <c r="AB10" i="24"/>
  <c r="AJ10" i="45" s="1"/>
  <c r="BC19" i="24"/>
  <c r="G68" i="45" s="1"/>
  <c r="BK12" i="24"/>
  <c r="AM18" i="24"/>
  <c r="U42" i="45" s="1"/>
  <c r="BA14" i="24"/>
  <c r="AH63" i="45" s="1"/>
  <c r="AZ15" i="24"/>
  <c r="AG64" i="45" s="1"/>
  <c r="AX17" i="24"/>
  <c r="S66" i="45" s="1"/>
  <c r="BD18" i="24"/>
  <c r="H67" i="45" s="1"/>
  <c r="R12" i="24"/>
  <c r="U12" i="45" s="1"/>
  <c r="AS11" i="24"/>
  <c r="AG35" i="45" s="1"/>
  <c r="AL35" i="45" s="1"/>
  <c r="U13" i="24"/>
  <c r="Y13" i="45" s="1"/>
  <c r="Z16" i="24"/>
  <c r="AH16" i="45" s="1"/>
  <c r="T22" i="45"/>
  <c r="F16" i="24"/>
  <c r="F16" i="45" s="1"/>
  <c r="AL20" i="24"/>
  <c r="F44" i="45" s="1"/>
  <c r="AD16" i="24"/>
  <c r="AM16" i="45" s="1"/>
  <c r="AJ10" i="24"/>
  <c r="H34" i="45" s="1"/>
  <c r="BD12" i="24"/>
  <c r="H61" i="45" s="1"/>
  <c r="X14" i="24"/>
  <c r="X14" i="45" s="1"/>
  <c r="AR7" i="24"/>
  <c r="AJ31" i="45" s="1"/>
  <c r="AN7" i="24"/>
  <c r="V31" i="45" s="1"/>
  <c r="AS8" i="24"/>
  <c r="AG32" i="45" s="1"/>
  <c r="AL32" i="45" s="1"/>
  <c r="AV17" i="24"/>
  <c r="E66" i="45" s="1"/>
  <c r="J66" i="45" s="1"/>
  <c r="R7" i="24"/>
  <c r="U7" i="45" s="1"/>
  <c r="AL8" i="24"/>
  <c r="F32" i="45" s="1"/>
  <c r="AF10" i="24"/>
  <c r="AK10" i="45" s="1"/>
  <c r="BK15" i="24"/>
  <c r="O12" i="24"/>
  <c r="J12" i="45" s="1"/>
  <c r="BA7" i="24"/>
  <c r="AH56" i="45" s="1"/>
  <c r="BN15" i="24"/>
  <c r="AY7" i="24"/>
  <c r="T56" i="45" s="1"/>
  <c r="BG13" i="24"/>
  <c r="AI62" i="45" s="1"/>
  <c r="AK10" i="24"/>
  <c r="E34" i="45" s="1"/>
  <c r="J34" i="45" s="1"/>
  <c r="AQ20" i="24"/>
  <c r="AI44" i="45" s="1"/>
  <c r="BG20" i="24"/>
  <c r="AI69" i="45" s="1"/>
  <c r="AY17" i="24"/>
  <c r="T66" i="45" s="1"/>
  <c r="I8" i="24"/>
  <c r="D8" i="45" s="1"/>
  <c r="W6" i="24"/>
  <c r="W6" i="45" s="1"/>
  <c r="D17" i="24"/>
  <c r="BC12" i="24"/>
  <c r="G61" i="45" s="1"/>
  <c r="BD6" i="24"/>
  <c r="H55" i="45" s="1"/>
  <c r="AV19" i="24"/>
  <c r="E68" i="45" s="1"/>
  <c r="J68" i="45" s="1"/>
  <c r="U18" i="24"/>
  <c r="Y18" i="45" s="1"/>
  <c r="AL12" i="24"/>
  <c r="F36" i="45" s="1"/>
  <c r="G7" i="24"/>
  <c r="K5" i="61" s="1"/>
  <c r="AW8" i="24"/>
  <c r="F57" i="45" s="1"/>
  <c r="T15" i="24"/>
  <c r="P15" i="45" s="1"/>
  <c r="BE10" i="24"/>
  <c r="U59" i="45" s="1"/>
  <c r="AI6" i="24"/>
  <c r="G30" i="45" s="1"/>
  <c r="Z15" i="24"/>
  <c r="AH15" i="45" s="1"/>
  <c r="L19" i="24"/>
  <c r="K19" i="45" s="1"/>
  <c r="AN6" i="24"/>
  <c r="V30" i="45" s="1"/>
  <c r="Z14" i="24"/>
  <c r="AH14" i="45" s="1"/>
  <c r="AB20" i="24"/>
  <c r="AJ20" i="45" s="1"/>
  <c r="T9" i="24"/>
  <c r="P9" i="45" s="1"/>
  <c r="I16" i="24"/>
  <c r="D11" i="24"/>
  <c r="BA18" i="24"/>
  <c r="AH67" i="45" s="1"/>
  <c r="BM11" i="24"/>
  <c r="F19" i="24"/>
  <c r="F19" i="45" s="1"/>
  <c r="BH15" i="24"/>
  <c r="AJ64" i="45" s="1"/>
  <c r="AW16" i="24"/>
  <c r="F65" i="45" s="1"/>
  <c r="N8" i="24"/>
  <c r="T8" i="24"/>
  <c r="P8" i="45" s="1"/>
  <c r="AE12" i="24"/>
  <c r="AN12" i="45" s="1"/>
  <c r="AF7" i="24"/>
  <c r="AK7" i="45" s="1"/>
  <c r="AQ6" i="24"/>
  <c r="AI30" i="45" s="1"/>
  <c r="AT19" i="24"/>
  <c r="AH43" i="45" s="1"/>
  <c r="BJ7" i="24"/>
  <c r="N19" i="24"/>
  <c r="I19" i="45" s="1"/>
  <c r="Z13" i="24"/>
  <c r="AH13" i="45" s="1"/>
  <c r="B12" i="24"/>
  <c r="O61" i="45" s="1"/>
  <c r="B8" i="24"/>
  <c r="X16" i="24"/>
  <c r="X16" i="45" s="1"/>
  <c r="AY9" i="24"/>
  <c r="T58" i="45" s="1"/>
  <c r="R19" i="24"/>
  <c r="U19" i="45" s="1"/>
  <c r="F17" i="24"/>
  <c r="J15" i="61" s="1"/>
  <c r="BJ8" i="24"/>
  <c r="AZ18" i="24"/>
  <c r="AG67" i="45" s="1"/>
  <c r="AS10" i="24"/>
  <c r="AG34" i="45" s="1"/>
  <c r="AL34" i="45" s="1"/>
  <c r="G15" i="24"/>
  <c r="BG10" i="24"/>
  <c r="AI59" i="45" s="1"/>
  <c r="AO9" i="24"/>
  <c r="S33" i="45" s="1"/>
  <c r="X33" i="45" s="1"/>
  <c r="AT21" i="24"/>
  <c r="AH45" i="45" s="1"/>
  <c r="BN17" i="24"/>
  <c r="V14" i="24"/>
  <c r="Z14" i="45" s="1"/>
  <c r="F10" i="24"/>
  <c r="F10" i="45" s="1"/>
  <c r="AK15" i="24"/>
  <c r="E39" i="45" s="1"/>
  <c r="J39" i="45" s="1"/>
  <c r="BD9" i="24"/>
  <c r="H58" i="45" s="1"/>
  <c r="R17" i="24"/>
  <c r="U17" i="45" s="1"/>
  <c r="AK20" i="24"/>
  <c r="E44" i="45" s="1"/>
  <c r="J44" i="45" s="1"/>
  <c r="M14" i="24"/>
  <c r="L14" i="45" s="1"/>
  <c r="AB21" i="24"/>
  <c r="AJ21" i="45" s="1"/>
  <c r="BK21" i="24"/>
  <c r="F11" i="24"/>
  <c r="F11" i="45" s="1"/>
  <c r="AP16" i="24"/>
  <c r="T40" i="45" s="1"/>
  <c r="AI8" i="24"/>
  <c r="G32" i="45" s="1"/>
  <c r="AG8" i="24"/>
  <c r="AL8" i="45" s="1"/>
  <c r="I19" i="24"/>
  <c r="D19" i="45" s="1"/>
  <c r="AQ13" i="24"/>
  <c r="AI37" i="45" s="1"/>
  <c r="O18" i="24"/>
  <c r="J18" i="45" s="1"/>
  <c r="AI7" i="24"/>
  <c r="G31" i="45" s="1"/>
  <c r="AI11" i="24"/>
  <c r="G35" i="45" s="1"/>
  <c r="AV14" i="24"/>
  <c r="E63" i="45" s="1"/>
  <c r="AJ9" i="24"/>
  <c r="H33" i="45" s="1"/>
  <c r="S21" i="24"/>
  <c r="V21" i="45" s="1"/>
  <c r="U20" i="24"/>
  <c r="Y20" i="45" s="1"/>
  <c r="AJ21" i="24"/>
  <c r="H45" i="45" s="1"/>
  <c r="AA12" i="24"/>
  <c r="AI12" i="45" s="1"/>
  <c r="I11" i="24"/>
  <c r="H9" i="61" s="1"/>
  <c r="AP8" i="24"/>
  <c r="T32" i="45" s="1"/>
  <c r="BH21" i="24"/>
  <c r="AJ70" i="45" s="1"/>
  <c r="G16" i="24"/>
  <c r="G16" i="45" s="1"/>
  <c r="AT10" i="24"/>
  <c r="AH34" i="45" s="1"/>
  <c r="R8" i="24"/>
  <c r="U8" i="45" s="1"/>
  <c r="L7" i="24"/>
  <c r="K7" i="45" s="1"/>
  <c r="U14" i="24"/>
  <c r="Y14" i="45" s="1"/>
  <c r="AE14" i="24"/>
  <c r="AN14" i="45" s="1"/>
  <c r="BN21" i="24"/>
  <c r="AI10" i="24"/>
  <c r="G34" i="45" s="1"/>
  <c r="AV15" i="24"/>
  <c r="E64" i="45" s="1"/>
  <c r="F20" i="24"/>
  <c r="F20" i="45" s="1"/>
  <c r="E71" i="45"/>
  <c r="J71" i="45" s="1"/>
  <c r="R15" i="24"/>
  <c r="U15" i="45" s="1"/>
  <c r="R9" i="24"/>
  <c r="U9" i="45" s="1"/>
  <c r="D19" i="24"/>
  <c r="T11" i="24"/>
  <c r="P11" i="45" s="1"/>
  <c r="AY12" i="24"/>
  <c r="T61" i="45" s="1"/>
  <c r="AM16" i="24"/>
  <c r="U40" i="45" s="1"/>
  <c r="AP7" i="24"/>
  <c r="T31" i="45" s="1"/>
  <c r="AA17" i="24"/>
  <c r="AI17" i="45" s="1"/>
  <c r="AN11" i="24"/>
  <c r="V35" i="45" s="1"/>
  <c r="AE9" i="24"/>
  <c r="AN9" i="45" s="1"/>
  <c r="BA12" i="24"/>
  <c r="AH61" i="45" s="1"/>
  <c r="AM12" i="24"/>
  <c r="U36" i="45" s="1"/>
  <c r="N11" i="24"/>
  <c r="I11" i="45" s="1"/>
  <c r="BK14" i="24"/>
  <c r="BM19" i="24"/>
  <c r="AS13" i="24"/>
  <c r="AG37" i="45" s="1"/>
  <c r="AL37" i="45" s="1"/>
  <c r="N6" i="24"/>
  <c r="M4" i="61" s="1"/>
  <c r="B17" i="24"/>
  <c r="C17" i="45" s="1"/>
  <c r="N20" i="24"/>
  <c r="M18" i="61" s="1"/>
  <c r="AI16" i="24"/>
  <c r="G40" i="45" s="1"/>
  <c r="N13" i="24"/>
  <c r="M11" i="61" s="1"/>
  <c r="T17" i="24"/>
  <c r="P17" i="45" s="1"/>
  <c r="AA15" i="24"/>
  <c r="AI15" i="45" s="1"/>
  <c r="AP19" i="24"/>
  <c r="T43" i="45" s="1"/>
  <c r="BG12" i="24"/>
  <c r="AI61" i="45" s="1"/>
  <c r="AJ17" i="24"/>
  <c r="H41" i="45" s="1"/>
  <c r="AW15" i="24"/>
  <c r="F64" i="45" s="1"/>
  <c r="H18" i="24"/>
  <c r="AP6" i="24"/>
  <c r="T30" i="45" s="1"/>
  <c r="AI12" i="24"/>
  <c r="G36" i="45" s="1"/>
  <c r="BC10" i="24"/>
  <c r="G59" i="45" s="1"/>
  <c r="S14" i="24"/>
  <c r="V14" i="45" s="1"/>
  <c r="S14" i="45" s="1"/>
  <c r="AY18" i="24"/>
  <c r="T67" i="45" s="1"/>
  <c r="AN13" i="24"/>
  <c r="V37" i="45" s="1"/>
  <c r="BE9" i="24"/>
  <c r="U58" i="45" s="1"/>
  <c r="N16" i="24"/>
  <c r="I16" i="45" s="1"/>
  <c r="S12" i="24"/>
  <c r="V12" i="45" s="1"/>
  <c r="BC20" i="24"/>
  <c r="G69" i="45" s="1"/>
  <c r="BG16" i="24"/>
  <c r="AI65" i="45" s="1"/>
  <c r="BH14" i="24"/>
  <c r="AJ63" i="45" s="1"/>
  <c r="BF20" i="24"/>
  <c r="V69" i="45" s="1"/>
  <c r="BN8" i="24"/>
  <c r="BD15" i="24"/>
  <c r="H64" i="45" s="1"/>
  <c r="W13" i="24"/>
  <c r="W13" i="45" s="1"/>
  <c r="AV13" i="24"/>
  <c r="E62" i="45" s="1"/>
  <c r="AB6" i="24"/>
  <c r="AJ6" i="45" s="1"/>
  <c r="BD16" i="24"/>
  <c r="H65" i="45" s="1"/>
  <c r="AT7" i="24"/>
  <c r="AH31" i="45" s="1"/>
  <c r="AJ22" i="45"/>
  <c r="L9" i="24"/>
  <c r="O7" i="61" s="1"/>
  <c r="S16" i="24"/>
  <c r="V16" i="45" s="1"/>
  <c r="AA8" i="24"/>
  <c r="AI8" i="45" s="1"/>
  <c r="M10" i="24"/>
  <c r="P8" i="61" s="1"/>
  <c r="U21" i="24"/>
  <c r="Y21" i="45" s="1"/>
  <c r="BE7" i="24"/>
  <c r="U56" i="45" s="1"/>
  <c r="AC20" i="24"/>
  <c r="AD20" i="45" s="1"/>
  <c r="BN11" i="24"/>
  <c r="AZ19" i="24"/>
  <c r="AG68" i="45" s="1"/>
  <c r="AC7" i="24"/>
  <c r="AD7" i="45" s="1"/>
  <c r="AT18" i="24"/>
  <c r="AH42" i="45" s="1"/>
  <c r="AJ8" i="24"/>
  <c r="H32" i="45" s="1"/>
  <c r="S7" i="24"/>
  <c r="V7" i="45" s="1"/>
  <c r="W17" i="24"/>
  <c r="W17" i="45" s="1"/>
  <c r="O10" i="24"/>
  <c r="J10" i="45" s="1"/>
  <c r="V9" i="24"/>
  <c r="Z9" i="45" s="1"/>
  <c r="X17" i="24"/>
  <c r="X17" i="45" s="1"/>
  <c r="S11" i="24"/>
  <c r="V11" i="45" s="1"/>
  <c r="AA13" i="24"/>
  <c r="AI13" i="45" s="1"/>
  <c r="AQ11" i="24"/>
  <c r="AI35" i="45" s="1"/>
  <c r="D21" i="24"/>
  <c r="Q17" i="24"/>
  <c r="T17" i="45" s="1"/>
  <c r="AJ7" i="24"/>
  <c r="H31" i="45" s="1"/>
  <c r="AM15" i="24"/>
  <c r="U39" i="45" s="1"/>
  <c r="S15" i="24"/>
  <c r="V15" i="45" s="1"/>
  <c r="S9" i="24"/>
  <c r="V9" i="45" s="1"/>
  <c r="AB11" i="24"/>
  <c r="AJ11" i="45" s="1"/>
  <c r="W10" i="24"/>
  <c r="W10" i="45" s="1"/>
  <c r="BC21" i="24"/>
  <c r="G70" i="45" s="1"/>
  <c r="X7" i="24"/>
  <c r="X7" i="45" s="1"/>
  <c r="X66" i="45"/>
  <c r="AG17" i="24"/>
  <c r="AL17" i="45" s="1"/>
  <c r="AB17" i="24"/>
  <c r="AJ17" i="45" s="1"/>
  <c r="AT14" i="24"/>
  <c r="AH38" i="45" s="1"/>
  <c r="S19" i="24"/>
  <c r="V19" i="45" s="1"/>
  <c r="G20" i="24"/>
  <c r="K18" i="61" s="1"/>
  <c r="Z19" i="24"/>
  <c r="AH19" i="45" s="1"/>
  <c r="AX12" i="24"/>
  <c r="S61" i="45" s="1"/>
  <c r="BD10" i="24"/>
  <c r="H59" i="45" s="1"/>
  <c r="W18" i="24"/>
  <c r="W18" i="45" s="1"/>
  <c r="BD7" i="24"/>
  <c r="H56" i="45" s="1"/>
  <c r="BC9" i="24"/>
  <c r="G58" i="45" s="1"/>
  <c r="AK13" i="24"/>
  <c r="E37" i="45" s="1"/>
  <c r="J37" i="45" s="1"/>
  <c r="AP9" i="24"/>
  <c r="T33" i="45" s="1"/>
  <c r="H10" i="24"/>
  <c r="L8" i="61" s="1"/>
  <c r="AT6" i="24"/>
  <c r="AH30" i="45" s="1"/>
  <c r="AN9" i="24"/>
  <c r="V33" i="45" s="1"/>
  <c r="S17" i="24"/>
  <c r="V17" i="45" s="1"/>
  <c r="X18" i="24"/>
  <c r="X18" i="45" s="1"/>
  <c r="BH10" i="24"/>
  <c r="AJ59" i="45" s="1"/>
  <c r="H16" i="24"/>
  <c r="H16" i="45" s="1"/>
  <c r="AN19" i="24"/>
  <c r="V43" i="45" s="1"/>
  <c r="AC6" i="24"/>
  <c r="AD6" i="45" s="1"/>
  <c r="AK17" i="24"/>
  <c r="E41" i="45" s="1"/>
  <c r="J41" i="45" s="1"/>
  <c r="BG21" i="24"/>
  <c r="AI70" i="45" s="1"/>
  <c r="D9" i="24"/>
  <c r="I17" i="24"/>
  <c r="H15" i="61" s="1"/>
  <c r="O14" i="24"/>
  <c r="J14" i="45" s="1"/>
  <c r="AI17" i="24"/>
  <c r="G41" i="45" s="1"/>
  <c r="G11" i="24"/>
  <c r="AZ16" i="24"/>
  <c r="AG65" i="45" s="1"/>
  <c r="D15" i="24"/>
  <c r="AB12" i="24"/>
  <c r="AJ12" i="45" s="1"/>
  <c r="AO15" i="24"/>
  <c r="S39" i="45" s="1"/>
  <c r="X39" i="45" s="1"/>
  <c r="AK21" i="24"/>
  <c r="E45" i="45" s="1"/>
  <c r="J45" i="45" s="1"/>
  <c r="AY19" i="24"/>
  <c r="T68" i="45" s="1"/>
  <c r="AG19" i="24"/>
  <c r="AL19" i="45" s="1"/>
  <c r="D12" i="24"/>
  <c r="T10" i="24"/>
  <c r="P10" i="45" s="1"/>
  <c r="AX20" i="24"/>
  <c r="S69" i="45" s="1"/>
  <c r="AX7" i="24"/>
  <c r="S56" i="45" s="1"/>
  <c r="AD8" i="24"/>
  <c r="AM8" i="45" s="1"/>
  <c r="BE18" i="24"/>
  <c r="U67" i="45" s="1"/>
  <c r="D14" i="24"/>
  <c r="V18" i="24"/>
  <c r="Z18" i="45" s="1"/>
  <c r="W19" i="24"/>
  <c r="W19" i="45" s="1"/>
  <c r="AQ21" i="24"/>
  <c r="AI45" i="45" s="1"/>
  <c r="BF14" i="24"/>
  <c r="V63" i="45" s="1"/>
  <c r="L16" i="24"/>
  <c r="K16" i="45" s="1"/>
  <c r="M15" i="24"/>
  <c r="P13" i="61" s="1"/>
  <c r="AN18" i="24"/>
  <c r="V42" i="45" s="1"/>
  <c r="AR18" i="24"/>
  <c r="AJ42" i="45" s="1"/>
  <c r="BM12" i="24"/>
  <c r="AF6" i="24"/>
  <c r="AK6" i="45" s="1"/>
  <c r="AZ21" i="24"/>
  <c r="AG70" i="45" s="1"/>
  <c r="F14" i="24"/>
  <c r="J12" i="61" s="1"/>
  <c r="X15" i="24"/>
  <c r="X15" i="45" s="1"/>
  <c r="AP12" i="24"/>
  <c r="T36" i="45" s="1"/>
  <c r="I7" i="24"/>
  <c r="H5" i="61" s="1"/>
  <c r="AT15" i="24"/>
  <c r="AH39" i="45" s="1"/>
  <c r="AB9" i="24"/>
  <c r="AJ9" i="45" s="1"/>
  <c r="L13" i="24"/>
  <c r="K13" i="45" s="1"/>
  <c r="AC11" i="24"/>
  <c r="AD11" i="45" s="1"/>
  <c r="L14" i="24"/>
  <c r="O12" i="61" s="1"/>
  <c r="V17" i="24"/>
  <c r="Z17" i="45" s="1"/>
  <c r="AS9" i="24"/>
  <c r="AG33" i="45" s="1"/>
  <c r="AL33" i="45" s="1"/>
  <c r="AN16" i="24"/>
  <c r="V40" i="45" s="1"/>
  <c r="V10" i="24"/>
  <c r="Z10" i="45" s="1"/>
  <c r="AZ6" i="24"/>
  <c r="AG55" i="45" s="1"/>
  <c r="AL17" i="24"/>
  <c r="F41" i="45" s="1"/>
  <c r="AI19" i="24"/>
  <c r="G43" i="45" s="1"/>
  <c r="O11" i="24"/>
  <c r="N9" i="61" s="1"/>
  <c r="AG21" i="24"/>
  <c r="AL21" i="45" s="1"/>
  <c r="BD21" i="24"/>
  <c r="H70" i="45" s="1"/>
  <c r="AX21" i="24"/>
  <c r="S70" i="45" s="1"/>
  <c r="BE11" i="24"/>
  <c r="U60" i="45" s="1"/>
  <c r="AJ20" i="24"/>
  <c r="H44" i="45" s="1"/>
  <c r="AX8" i="24"/>
  <c r="S57" i="45" s="1"/>
  <c r="AY14" i="24"/>
  <c r="T63" i="45" s="1"/>
  <c r="AD10" i="24"/>
  <c r="AM10" i="45" s="1"/>
  <c r="AF8" i="24"/>
  <c r="AK8" i="45" s="1"/>
  <c r="AP21" i="24"/>
  <c r="T45" i="45" s="1"/>
  <c r="BF8" i="24"/>
  <c r="V57" i="45" s="1"/>
  <c r="AO17" i="24"/>
  <c r="S41" i="45" s="1"/>
  <c r="X41" i="45" s="1"/>
  <c r="AP15" i="24"/>
  <c r="T39" i="45" s="1"/>
  <c r="M19" i="24"/>
  <c r="L19" i="45" s="1"/>
  <c r="O6" i="24"/>
  <c r="J6" i="45" s="1"/>
  <c r="AF21" i="24"/>
  <c r="AK21" i="45" s="1"/>
  <c r="F21" i="24"/>
  <c r="F21" i="45" s="1"/>
  <c r="Z21" i="24"/>
  <c r="AH21" i="45" s="1"/>
  <c r="BD8" i="24"/>
  <c r="H57" i="45" s="1"/>
  <c r="AB14" i="24"/>
  <c r="AJ14" i="45" s="1"/>
  <c r="AO10" i="24"/>
  <c r="S34" i="45" s="1"/>
  <c r="X34" i="45" s="1"/>
  <c r="AM20" i="24"/>
  <c r="U44" i="45" s="1"/>
  <c r="BJ21" i="24"/>
  <c r="AB19" i="24"/>
  <c r="AJ19" i="45" s="1"/>
  <c r="AB15" i="24"/>
  <c r="AJ15" i="45" s="1"/>
  <c r="BK9" i="24"/>
  <c r="Q16" i="24"/>
  <c r="T16" i="45" s="1"/>
  <c r="AS18" i="24"/>
  <c r="AG42" i="45" s="1"/>
  <c r="AL42" i="45" s="1"/>
  <c r="AB18" i="24"/>
  <c r="AJ18" i="45" s="1"/>
  <c r="BN7" i="24"/>
  <c r="AB16" i="24"/>
  <c r="AJ16" i="45" s="1"/>
  <c r="AZ7" i="24"/>
  <c r="AG56" i="45" s="1"/>
  <c r="AD9" i="24"/>
  <c r="AM9" i="45" s="1"/>
  <c r="AJ14" i="24"/>
  <c r="H38" i="45" s="1"/>
  <c r="AL11" i="24"/>
  <c r="F35" i="45" s="1"/>
  <c r="BA10" i="24"/>
  <c r="AH59" i="45" s="1"/>
  <c r="BF15" i="24"/>
  <c r="V64" i="45" s="1"/>
  <c r="AX15" i="24"/>
  <c r="S64" i="45" s="1"/>
  <c r="D6" i="24"/>
  <c r="AG6" i="24"/>
  <c r="AL6" i="45" s="1"/>
  <c r="BK8" i="24"/>
  <c r="AQ16" i="24"/>
  <c r="AI40" i="45" s="1"/>
  <c r="R18" i="24"/>
  <c r="U18" i="45" s="1"/>
  <c r="H8" i="24"/>
  <c r="H8" i="45" s="1"/>
  <c r="AL19" i="24"/>
  <c r="F43" i="45" s="1"/>
  <c r="AQ17" i="24"/>
  <c r="AI41" i="45" s="1"/>
  <c r="W15" i="24"/>
  <c r="W15" i="45" s="1"/>
  <c r="AQ7" i="24"/>
  <c r="AI31" i="45" s="1"/>
  <c r="I13" i="24"/>
  <c r="D13" i="45" s="1"/>
  <c r="AG16" i="24"/>
  <c r="AL16" i="45" s="1"/>
  <c r="BH16" i="24"/>
  <c r="AJ65" i="45" s="1"/>
  <c r="AO20" i="24"/>
  <c r="S44" i="45" s="1"/>
  <c r="X44" i="45" s="1"/>
  <c r="W20" i="24"/>
  <c r="W20" i="45" s="1"/>
  <c r="AC16" i="24"/>
  <c r="AD16" i="45" s="1"/>
  <c r="BJ6" i="24"/>
  <c r="L6" i="24"/>
  <c r="K6" i="45" s="1"/>
  <c r="AF9" i="24"/>
  <c r="AK9" i="45" s="1"/>
  <c r="AA6" i="24"/>
  <c r="AI6" i="45" s="1"/>
  <c r="G13" i="24"/>
  <c r="G13" i="45" s="1"/>
  <c r="N10" i="24"/>
  <c r="I10" i="45" s="1"/>
  <c r="BC8" i="24"/>
  <c r="G57" i="45" s="1"/>
  <c r="J57" i="45" s="1"/>
  <c r="B18" i="24"/>
  <c r="AC67" i="45" s="1"/>
  <c r="T20" i="24"/>
  <c r="P20" i="45" s="1"/>
  <c r="F18" i="24"/>
  <c r="F18" i="45" s="1"/>
  <c r="AR12" i="24"/>
  <c r="AJ36" i="45" s="1"/>
  <c r="M17" i="24"/>
  <c r="P15" i="61" s="1"/>
  <c r="BC11" i="24"/>
  <c r="G60" i="45" s="1"/>
  <c r="V20" i="24"/>
  <c r="Z20" i="45" s="1"/>
  <c r="AO8" i="24"/>
  <c r="S32" i="45" s="1"/>
  <c r="X32" i="45" s="1"/>
  <c r="W14" i="24"/>
  <c r="W14" i="45" s="1"/>
  <c r="Z10" i="24"/>
  <c r="AH10" i="45" s="1"/>
  <c r="AG10" i="45" s="1"/>
  <c r="BF19" i="24"/>
  <c r="V68" i="45" s="1"/>
  <c r="AZ20" i="24"/>
  <c r="AG69" i="45" s="1"/>
  <c r="AO6" i="24"/>
  <c r="S30" i="45" s="1"/>
  <c r="X30" i="45" s="1"/>
  <c r="AQ18" i="24"/>
  <c r="AI42" i="45" s="1"/>
  <c r="D7" i="24"/>
  <c r="N15" i="24"/>
  <c r="I15" i="45" s="1"/>
  <c r="AS20" i="24"/>
  <c r="AG44" i="45" s="1"/>
  <c r="AL44" i="45" s="1"/>
  <c r="B15" i="24"/>
  <c r="O64" i="45" s="1"/>
  <c r="AR19" i="24"/>
  <c r="AJ43" i="45" s="1"/>
  <c r="AL10" i="24"/>
  <c r="F34" i="45" s="1"/>
  <c r="B16" i="24"/>
  <c r="AC16" i="45" s="1"/>
  <c r="AO14" i="24"/>
  <c r="S38" i="45" s="1"/>
  <c r="X38" i="45" s="1"/>
  <c r="U9" i="24"/>
  <c r="Y9" i="45" s="1"/>
  <c r="AQ10" i="24"/>
  <c r="AI34" i="45" s="1"/>
  <c r="BN9" i="24"/>
  <c r="AL16" i="24"/>
  <c r="F40" i="45" s="1"/>
  <c r="BK13" i="24"/>
  <c r="Z8" i="24"/>
  <c r="AH8" i="45" s="1"/>
  <c r="AG18" i="24"/>
  <c r="AL18" i="45" s="1"/>
  <c r="B19" i="24"/>
  <c r="O43" i="45" s="1"/>
  <c r="X11" i="24"/>
  <c r="X11" i="45" s="1"/>
  <c r="BN20" i="24"/>
  <c r="AO18" i="24"/>
  <c r="S42" i="45" s="1"/>
  <c r="X42" i="45" s="1"/>
  <c r="BF16" i="24"/>
  <c r="V65" i="45" s="1"/>
  <c r="R6" i="24"/>
  <c r="U6" i="45" s="1"/>
  <c r="AZ10" i="24"/>
  <c r="AG59" i="45" s="1"/>
  <c r="AK19" i="24"/>
  <c r="E43" i="45" s="1"/>
  <c r="J43" i="45" s="1"/>
  <c r="V11" i="24"/>
  <c r="Z11" i="45" s="1"/>
  <c r="BE6" i="24"/>
  <c r="U55" i="45" s="1"/>
  <c r="BG9" i="24"/>
  <c r="AI58" i="45" s="1"/>
  <c r="AD17" i="24"/>
  <c r="AM17" i="45" s="1"/>
  <c r="BA16" i="24"/>
  <c r="AH65" i="45" s="1"/>
  <c r="B10" i="24"/>
  <c r="AC34" i="45" s="1"/>
  <c r="BA13" i="24"/>
  <c r="AH62" i="45" s="1"/>
  <c r="H20" i="24"/>
  <c r="H20" i="45" s="1"/>
  <c r="AW12" i="24"/>
  <c r="F61" i="45" s="1"/>
  <c r="BJ20" i="24"/>
  <c r="R21" i="24"/>
  <c r="U21" i="45" s="1"/>
  <c r="D20" i="24"/>
  <c r="BM7" i="24"/>
  <c r="AL9" i="24"/>
  <c r="F33" i="45" s="1"/>
  <c r="AW20" i="24"/>
  <c r="F69" i="45" s="1"/>
  <c r="BF17" i="24"/>
  <c r="V66" i="45" s="1"/>
  <c r="BJ9" i="24"/>
  <c r="AS19" i="24"/>
  <c r="AG43" i="45" s="1"/>
  <c r="AL43" i="45" s="1"/>
  <c r="M21" i="24"/>
  <c r="P19" i="61" s="1"/>
  <c r="W11" i="24"/>
  <c r="W11" i="45" s="1"/>
  <c r="BE21" i="24"/>
  <c r="U70" i="45" s="1"/>
  <c r="AN10" i="24"/>
  <c r="V34" i="45" s="1"/>
  <c r="AK8" i="24"/>
  <c r="E32" i="45" s="1"/>
  <c r="J32" i="45" s="1"/>
  <c r="M16" i="24"/>
  <c r="L16" i="45" s="1"/>
  <c r="BD11" i="24"/>
  <c r="H60" i="45" s="1"/>
  <c r="F6" i="24"/>
  <c r="F6" i="45" s="1"/>
  <c r="AY16" i="24"/>
  <c r="T65" i="45" s="1"/>
  <c r="BM10" i="24"/>
  <c r="AQ14" i="24"/>
  <c r="AI38" i="45" s="1"/>
  <c r="V16" i="24"/>
  <c r="Z16" i="45" s="1"/>
  <c r="BH17" i="24"/>
  <c r="AJ66" i="45" s="1"/>
  <c r="BA21" i="24"/>
  <c r="AH70" i="45" s="1"/>
  <c r="BA9" i="24"/>
  <c r="AH58" i="45" s="1"/>
  <c r="AZ13" i="24"/>
  <c r="AG62" i="45" s="1"/>
  <c r="AL62" i="45" s="1"/>
  <c r="AZ17" i="24"/>
  <c r="AG66" i="45" s="1"/>
  <c r="AF18" i="24"/>
  <c r="AK18" i="45" s="1"/>
  <c r="AO7" i="24"/>
  <c r="S31" i="45" s="1"/>
  <c r="X31" i="45" s="1"/>
  <c r="AX19" i="24"/>
  <c r="S68" i="45" s="1"/>
  <c r="BM14" i="24"/>
  <c r="AP13" i="24"/>
  <c r="T37" i="45" s="1"/>
  <c r="AX6" i="24"/>
  <c r="S55" i="45" s="1"/>
  <c r="Q21" i="24"/>
  <c r="T21" i="45" s="1"/>
  <c r="BE12" i="24"/>
  <c r="U61" i="45" s="1"/>
  <c r="BM15" i="24"/>
  <c r="AX16" i="24"/>
  <c r="S65" i="45" s="1"/>
  <c r="AY13" i="24"/>
  <c r="T62" i="45" s="1"/>
  <c r="BE16" i="24"/>
  <c r="U65" i="45" s="1"/>
  <c r="BE8" i="24"/>
  <c r="U57" i="45" s="1"/>
  <c r="U7" i="24"/>
  <c r="Y7" i="45" s="1"/>
  <c r="T12" i="24"/>
  <c r="P12" i="45" s="1"/>
  <c r="L21" i="24"/>
  <c r="O19" i="61" s="1"/>
  <c r="L11" i="24"/>
  <c r="K11" i="45" s="1"/>
  <c r="L20" i="24"/>
  <c r="O18" i="61" s="1"/>
  <c r="Z17" i="24"/>
  <c r="AH17" i="45" s="1"/>
  <c r="AV16" i="24"/>
  <c r="E65" i="45" s="1"/>
  <c r="Z12" i="24"/>
  <c r="AH12" i="45" s="1"/>
  <c r="AC15" i="24"/>
  <c r="AD15" i="45" s="1"/>
  <c r="B9" i="24"/>
  <c r="T6" i="24"/>
  <c r="P6" i="45" s="1"/>
  <c r="AO12" i="24"/>
  <c r="S36" i="45" s="1"/>
  <c r="X36" i="45" s="1"/>
  <c r="BN12" i="24"/>
  <c r="H7" i="24"/>
  <c r="H7" i="45" s="1"/>
  <c r="F12" i="24"/>
  <c r="J10" i="61" s="1"/>
  <c r="AV21" i="24"/>
  <c r="E70" i="45" s="1"/>
  <c r="U16" i="24"/>
  <c r="Y16" i="45" s="1"/>
  <c r="AT16" i="24"/>
  <c r="AH40" i="45" s="1"/>
  <c r="AT9" i="24"/>
  <c r="AH33" i="45" s="1"/>
  <c r="AN20" i="24"/>
  <c r="V44" i="45" s="1"/>
  <c r="BK17" i="24"/>
  <c r="AC18" i="24"/>
  <c r="AD18" i="45" s="1"/>
  <c r="AM7" i="24"/>
  <c r="U31" i="45" s="1"/>
  <c r="G14" i="24"/>
  <c r="G14" i="45" s="1"/>
  <c r="AP11" i="24"/>
  <c r="T35" i="45" s="1"/>
  <c r="I20" i="24"/>
  <c r="H18" i="61" s="1"/>
  <c r="L18" i="24"/>
  <c r="K18" i="45" s="1"/>
  <c r="AJ15" i="24"/>
  <c r="H39" i="45" s="1"/>
  <c r="AC17" i="24"/>
  <c r="AD17" i="45" s="1"/>
  <c r="BA17" i="24"/>
  <c r="AH66" i="45" s="1"/>
  <c r="AL21" i="24"/>
  <c r="F45" i="45" s="1"/>
  <c r="S20" i="24"/>
  <c r="V20" i="45" s="1"/>
  <c r="M8" i="24"/>
  <c r="L8" i="45" s="1"/>
  <c r="Z11" i="24"/>
  <c r="AH11" i="45" s="1"/>
  <c r="AV18" i="24"/>
  <c r="E67" i="45" s="1"/>
  <c r="AO13" i="24"/>
  <c r="S37" i="45" s="1"/>
  <c r="X37" i="45" s="1"/>
  <c r="T13" i="24"/>
  <c r="P13" i="45" s="1"/>
  <c r="F9" i="24"/>
  <c r="F9" i="45" s="1"/>
  <c r="BH20" i="24"/>
  <c r="AJ69" i="45" s="1"/>
  <c r="M20" i="24"/>
  <c r="P18" i="61" s="1"/>
  <c r="Q13" i="24"/>
  <c r="T13" i="45" s="1"/>
  <c r="AE8" i="24"/>
  <c r="AN8" i="45" s="1"/>
  <c r="BM21" i="24"/>
  <c r="AE16" i="24"/>
  <c r="AN16" i="45" s="1"/>
  <c r="V19" i="24"/>
  <c r="Z19" i="45" s="1"/>
  <c r="BM16" i="24"/>
  <c r="AK11" i="24"/>
  <c r="E35" i="45" s="1"/>
  <c r="J35" i="45" s="1"/>
  <c r="N17" i="24"/>
  <c r="I17" i="45" s="1"/>
  <c r="AW21" i="24"/>
  <c r="F70" i="45" s="1"/>
  <c r="Z20" i="24"/>
  <c r="AH20" i="45" s="1"/>
  <c r="G19" i="24"/>
  <c r="K17" i="61" s="1"/>
  <c r="BN19" i="24"/>
  <c r="AJ6" i="24"/>
  <c r="H30" i="45" s="1"/>
  <c r="G9" i="24"/>
  <c r="K7" i="61" s="1"/>
  <c r="H12" i="24"/>
  <c r="L10" i="61" s="1"/>
  <c r="AJ19" i="24"/>
  <c r="H43" i="45" s="1"/>
  <c r="BF21" i="24"/>
  <c r="V70" i="45" s="1"/>
  <c r="BE14" i="24"/>
  <c r="U63" i="45" s="1"/>
  <c r="D18" i="24"/>
  <c r="Q10" i="24"/>
  <c r="T10" i="45" s="1"/>
  <c r="V12" i="24"/>
  <c r="Z12" i="45" s="1"/>
  <c r="AQ12" i="24"/>
  <c r="AI36" i="45" s="1"/>
  <c r="BG18" i="24"/>
  <c r="AI67" i="45" s="1"/>
  <c r="AL67" i="45" s="1"/>
  <c r="BM18" i="24"/>
  <c r="AV9" i="24"/>
  <c r="E58" i="45" s="1"/>
  <c r="AW6" i="24"/>
  <c r="F55" i="45" s="1"/>
  <c r="AG14" i="24"/>
  <c r="AL14" i="45" s="1"/>
  <c r="AZ8" i="24"/>
  <c r="AG57" i="45" s="1"/>
  <c r="BE19" i="24"/>
  <c r="U68" i="45" s="1"/>
  <c r="AD21" i="24"/>
  <c r="AM21" i="45" s="1"/>
  <c r="AF20" i="24"/>
  <c r="AK20" i="45" s="1"/>
  <c r="AI9" i="24"/>
  <c r="G33" i="45" s="1"/>
  <c r="X9" i="24"/>
  <c r="X9" i="45" s="1"/>
  <c r="BK19" i="24"/>
  <c r="B20" i="24"/>
  <c r="C69" i="45" s="1"/>
  <c r="BK6" i="24"/>
  <c r="AS12" i="24"/>
  <c r="AG36" i="45" s="1"/>
  <c r="AL36" i="45" s="1"/>
  <c r="AI15" i="24"/>
  <c r="G39" i="45" s="1"/>
  <c r="AE10" i="24"/>
  <c r="AN10" i="45" s="1"/>
  <c r="AW19" i="24"/>
  <c r="F68" i="45" s="1"/>
  <c r="F15" i="24"/>
  <c r="F15" i="45" s="1"/>
  <c r="BG7" i="24"/>
  <c r="AI56" i="45" s="1"/>
  <c r="AS16" i="24"/>
  <c r="AG40" i="45" s="1"/>
  <c r="AL40" i="45" s="1"/>
  <c r="T18" i="24"/>
  <c r="P18" i="45" s="1"/>
  <c r="AQ19" i="24"/>
  <c r="AI43" i="45" s="1"/>
  <c r="BD17" i="24"/>
  <c r="H66" i="45" s="1"/>
  <c r="BC15" i="24"/>
  <c r="G64" i="45" s="1"/>
  <c r="BM6" i="24"/>
  <c r="J7" i="45"/>
  <c r="N5" i="61"/>
  <c r="AL55" i="45"/>
  <c r="F7" i="45"/>
  <c r="J5" i="61"/>
  <c r="AC22" i="45"/>
  <c r="H18" i="45"/>
  <c r="L16" i="61"/>
  <c r="L11" i="61"/>
  <c r="G11" i="45"/>
  <c r="K9" i="61"/>
  <c r="J55" i="45"/>
  <c r="L11" i="45"/>
  <c r="H16" i="61"/>
  <c r="I7" i="45"/>
  <c r="M5" i="61"/>
  <c r="J21" i="45"/>
  <c r="N19" i="61"/>
  <c r="L20" i="61"/>
  <c r="P11" i="61"/>
  <c r="H39" i="61"/>
  <c r="L33" i="61"/>
  <c r="K31" i="61"/>
  <c r="J40" i="61"/>
  <c r="K42" i="61"/>
  <c r="J39" i="61"/>
  <c r="C45" i="61"/>
  <c r="I28" i="61"/>
  <c r="H35" i="61"/>
  <c r="I29" i="61"/>
  <c r="H33" i="61"/>
  <c r="L42" i="61"/>
  <c r="L32" i="61"/>
  <c r="I42" i="61"/>
  <c r="J36" i="61"/>
  <c r="H31" i="61"/>
  <c r="J29" i="61"/>
  <c r="I37" i="61"/>
  <c r="C44" i="61"/>
  <c r="L43" i="61"/>
  <c r="H45" i="61"/>
  <c r="C29" i="61"/>
  <c r="L27" i="61"/>
  <c r="H46" i="61"/>
  <c r="J30" i="61"/>
  <c r="L40" i="61"/>
  <c r="K39" i="61"/>
  <c r="J38" i="61"/>
  <c r="L41" i="61"/>
  <c r="C31" i="61"/>
  <c r="I45" i="61"/>
  <c r="L31" i="61"/>
  <c r="L28" i="61"/>
  <c r="I46" i="61"/>
  <c r="K30" i="61"/>
  <c r="C36" i="61"/>
  <c r="L30" i="61"/>
  <c r="K38" i="61"/>
  <c r="H32" i="61"/>
  <c r="L35" i="61"/>
  <c r="K37" i="61"/>
  <c r="K40" i="61"/>
  <c r="I35" i="61"/>
  <c r="H44" i="61"/>
  <c r="I41" i="61"/>
  <c r="H43" i="61"/>
  <c r="H27" i="61"/>
  <c r="H34" i="61"/>
  <c r="L39" i="61"/>
  <c r="K28" i="61"/>
  <c r="L38" i="61"/>
  <c r="K46" i="61"/>
  <c r="J46" i="61"/>
  <c r="I44" i="61"/>
  <c r="J28" i="61"/>
  <c r="I43" i="61"/>
  <c r="I33" i="61"/>
  <c r="J37" i="61"/>
  <c r="C28" i="61"/>
  <c r="L29" i="61"/>
  <c r="L34" i="61"/>
  <c r="C34" i="61"/>
  <c r="K36" i="61"/>
  <c r="J45" i="61"/>
  <c r="I34" i="61"/>
  <c r="J44" i="61"/>
  <c r="H29" i="61"/>
  <c r="H42" i="61"/>
  <c r="C27" i="61"/>
  <c r="H30" i="61"/>
  <c r="C32" i="61"/>
  <c r="H36" i="61"/>
  <c r="L37" i="61"/>
  <c r="K45" i="61"/>
  <c r="I30" i="61"/>
  <c r="K44" i="61"/>
  <c r="K27" i="61"/>
  <c r="J34" i="61"/>
  <c r="I32" i="61"/>
  <c r="C39" i="61"/>
  <c r="I31" i="61"/>
  <c r="K34" i="61"/>
  <c r="J27" i="61"/>
  <c r="C43" i="61"/>
  <c r="K35" i="61"/>
  <c r="C38" i="61"/>
  <c r="H40" i="61"/>
  <c r="J43" i="61"/>
  <c r="J33" i="61"/>
  <c r="H41" i="61"/>
  <c r="J32" i="61"/>
  <c r="L45" i="61"/>
  <c r="H28" i="61"/>
  <c r="C37" i="61"/>
  <c r="L36" i="61"/>
  <c r="C35" i="61"/>
  <c r="K29" i="61"/>
  <c r="K43" i="61"/>
  <c r="K33" i="61"/>
  <c r="L46" i="61"/>
  <c r="K32" i="61"/>
  <c r="I36" i="61"/>
  <c r="I40" i="61"/>
  <c r="C46" i="61"/>
  <c r="I27" i="61"/>
  <c r="H38" i="61"/>
  <c r="C41" i="61"/>
  <c r="L44" i="61"/>
  <c r="J35" i="61"/>
  <c r="C42" i="61"/>
  <c r="K41" i="61"/>
  <c r="J41" i="61"/>
  <c r="J31" i="61"/>
  <c r="I39" i="61"/>
  <c r="J42" i="61"/>
  <c r="I38" i="61"/>
  <c r="H37" i="61"/>
  <c r="C33" i="61"/>
  <c r="C40" i="61"/>
  <c r="C30" i="61"/>
  <c r="I18" i="45"/>
  <c r="M16" i="61"/>
  <c r="D22" i="45"/>
  <c r="H20" i="61"/>
  <c r="AH41" i="61"/>
  <c r="AA35" i="61"/>
  <c r="AI41" i="61"/>
  <c r="AG38" i="61"/>
  <c r="AJ42" i="61"/>
  <c r="AH29" i="61"/>
  <c r="AA30" i="61"/>
  <c r="AI29" i="61"/>
  <c r="AF45" i="61"/>
  <c r="AJ30" i="61"/>
  <c r="AG35" i="61"/>
  <c r="AF37" i="61"/>
  <c r="AH36" i="61"/>
  <c r="AF38" i="61"/>
  <c r="AI36" i="61"/>
  <c r="AF42" i="61"/>
  <c r="AJ37" i="61"/>
  <c r="AG42" i="61"/>
  <c r="AA40" i="61"/>
  <c r="AH43" i="61"/>
  <c r="AF32" i="61"/>
  <c r="AI43" i="61"/>
  <c r="AG30" i="61"/>
  <c r="AF35" i="61"/>
  <c r="AA38" i="61"/>
  <c r="AH31" i="61"/>
  <c r="AA34" i="61"/>
  <c r="AI31" i="61"/>
  <c r="AG27" i="61"/>
  <c r="AH34" i="61"/>
  <c r="AH45" i="61"/>
  <c r="AG37" i="61"/>
  <c r="AF33" i="61"/>
  <c r="AH38" i="61"/>
  <c r="AA44" i="61"/>
  <c r="AH33" i="61"/>
  <c r="AF44" i="61"/>
  <c r="AJ39" i="61"/>
  <c r="AG44" i="61"/>
  <c r="AI27" i="61"/>
  <c r="AG40" i="61"/>
  <c r="AF36" i="61"/>
  <c r="AI45" i="61"/>
  <c r="AG32" i="61"/>
  <c r="AJ27" i="61"/>
  <c r="AG39" i="61"/>
  <c r="AA39" i="61"/>
  <c r="AI33" i="61"/>
  <c r="AF39" i="61"/>
  <c r="AJ46" i="61"/>
  <c r="AJ45" i="61"/>
  <c r="AH46" i="61"/>
  <c r="AF29" i="61"/>
  <c r="AH40" i="61"/>
  <c r="AH27" i="61"/>
  <c r="AJ34" i="61"/>
  <c r="AG28" i="61"/>
  <c r="AJ41" i="61"/>
  <c r="AG46" i="61"/>
  <c r="AJ28" i="61"/>
  <c r="AI40" i="61"/>
  <c r="AJ44" i="61"/>
  <c r="AJ29" i="61"/>
  <c r="AG34" i="61"/>
  <c r="AF31" i="61"/>
  <c r="AI28" i="61"/>
  <c r="AF46" i="61"/>
  <c r="AI35" i="61"/>
  <c r="AF41" i="61"/>
  <c r="AJ36" i="61"/>
  <c r="AH35" i="61"/>
  <c r="AJ33" i="61"/>
  <c r="AH28" i="61"/>
  <c r="AH42" i="61"/>
  <c r="AF30" i="61"/>
  <c r="AI42" i="61"/>
  <c r="AG41" i="61"/>
  <c r="AA27" i="61"/>
  <c r="AH30" i="61"/>
  <c r="AA32" i="61"/>
  <c r="AI30" i="61"/>
  <c r="AG29" i="61"/>
  <c r="AJ32" i="61"/>
  <c r="AG36" i="61"/>
  <c r="AA29" i="61"/>
  <c r="AH37" i="61"/>
  <c r="AF27" i="61"/>
  <c r="AA33" i="61"/>
  <c r="AH32" i="61"/>
  <c r="AF43" i="61"/>
  <c r="AJ38" i="61"/>
  <c r="AG43" i="61"/>
  <c r="AA43" i="61"/>
  <c r="AI39" i="61"/>
  <c r="AF34" i="61"/>
  <c r="AI44" i="61"/>
  <c r="AG31" i="61"/>
  <c r="AA31" i="61"/>
  <c r="AA42" i="61"/>
  <c r="AA36" i="61"/>
  <c r="AI32" i="61"/>
  <c r="AA46" i="61"/>
  <c r="AJ43" i="61"/>
  <c r="AI38" i="61"/>
  <c r="AF40" i="61"/>
  <c r="AA28" i="61"/>
  <c r="AH39" i="61"/>
  <c r="AA45" i="61"/>
  <c r="AJ31" i="61"/>
  <c r="AA41" i="61"/>
  <c r="AJ35" i="61"/>
  <c r="AJ40" i="61"/>
  <c r="AG45" i="61"/>
  <c r="AF28" i="61"/>
  <c r="AI37" i="61"/>
  <c r="AI34" i="61"/>
  <c r="AI46" i="61"/>
  <c r="AG33" i="61"/>
  <c r="AA37" i="61"/>
  <c r="AH44" i="61"/>
  <c r="F13" i="45"/>
  <c r="J11" i="61"/>
  <c r="V35" i="61"/>
  <c r="AV31" i="61"/>
  <c r="AM34" i="61"/>
  <c r="AU41" i="61"/>
  <c r="AS41" i="61"/>
  <c r="AS39" i="61"/>
  <c r="AR34" i="61"/>
  <c r="AR33" i="61"/>
  <c r="AT41" i="61"/>
  <c r="AU45" i="61"/>
  <c r="AM41" i="61"/>
  <c r="AR32" i="61"/>
  <c r="AU33" i="61"/>
  <c r="AR46" i="61"/>
  <c r="AT29" i="61"/>
  <c r="AT27" i="61"/>
  <c r="AM29" i="61"/>
  <c r="AM40" i="61"/>
  <c r="AM36" i="61"/>
  <c r="AV42" i="61"/>
  <c r="AV37" i="61"/>
  <c r="AT36" i="61"/>
  <c r="AR41" i="61"/>
  <c r="AV41" i="61"/>
  <c r="AT43" i="61"/>
  <c r="AU43" i="61"/>
  <c r="AS43" i="61"/>
  <c r="AV30" i="61"/>
  <c r="AM39" i="61"/>
  <c r="AT31" i="61"/>
  <c r="AS35" i="61"/>
  <c r="AM43" i="61"/>
  <c r="AS36" i="61"/>
  <c r="AR40" i="61"/>
  <c r="AU34" i="61"/>
  <c r="AM27" i="61"/>
  <c r="AM31" i="61"/>
  <c r="AR36" i="61"/>
  <c r="AM28" i="61"/>
  <c r="AV45" i="61"/>
  <c r="AU29" i="61"/>
  <c r="AT38" i="61"/>
  <c r="AR42" i="61"/>
  <c r="AR38" i="61"/>
  <c r="AV27" i="61"/>
  <c r="AS45" i="61"/>
  <c r="AV34" i="61"/>
  <c r="AS29" i="61"/>
  <c r="AT46" i="61"/>
  <c r="AR28" i="61"/>
  <c r="AM45" i="61"/>
  <c r="AV40" i="61"/>
  <c r="AV46" i="61"/>
  <c r="AV35" i="61"/>
  <c r="AV29" i="61"/>
  <c r="AM33" i="61"/>
  <c r="AU40" i="61"/>
  <c r="AS38" i="61"/>
  <c r="AT35" i="61"/>
  <c r="AR31" i="61"/>
  <c r="AT40" i="61"/>
  <c r="AR44" i="61"/>
  <c r="AM38" i="61"/>
  <c r="AU46" i="61"/>
  <c r="AM46" i="61"/>
  <c r="AR45" i="61"/>
  <c r="AT28" i="61"/>
  <c r="AU37" i="61"/>
  <c r="AT45" i="61"/>
  <c r="AT34" i="61"/>
  <c r="AV38" i="61"/>
  <c r="AM35" i="61"/>
  <c r="AV44" i="61"/>
  <c r="AU35" i="61"/>
  <c r="AT33" i="61"/>
  <c r="AR37" i="61"/>
  <c r="AU32" i="61"/>
  <c r="AT42" i="61"/>
  <c r="AU42" i="61"/>
  <c r="AS42" i="61"/>
  <c r="AV28" i="61"/>
  <c r="AT30" i="61"/>
  <c r="AS31" i="61"/>
  <c r="AM42" i="61"/>
  <c r="AS30" i="61"/>
  <c r="AS37" i="61"/>
  <c r="AU30" i="61"/>
  <c r="AU38" i="61"/>
  <c r="AM30" i="61"/>
  <c r="AR30" i="61"/>
  <c r="AM37" i="61"/>
  <c r="AU44" i="61"/>
  <c r="AR27" i="61"/>
  <c r="AT37" i="61"/>
  <c r="AR39" i="61"/>
  <c r="AU36" i="61"/>
  <c r="AT44" i="61"/>
  <c r="AU31" i="61"/>
  <c r="AS44" i="61"/>
  <c r="AV32" i="61"/>
  <c r="AV33" i="61"/>
  <c r="AT32" i="61"/>
  <c r="AU27" i="61"/>
  <c r="AM44" i="61"/>
  <c r="AV39" i="61"/>
  <c r="AR35" i="61"/>
  <c r="AV43" i="61"/>
  <c r="AS27" i="61"/>
  <c r="AM32" i="61"/>
  <c r="AU39" i="61"/>
  <c r="AS34" i="61"/>
  <c r="AU28" i="61"/>
  <c r="AR29" i="61"/>
  <c r="AT39" i="61"/>
  <c r="AR43" i="61"/>
  <c r="AS32" i="61"/>
  <c r="AS28" i="61"/>
  <c r="AS46" i="61"/>
  <c r="AV36" i="61"/>
  <c r="AS33" i="61"/>
  <c r="AS40" i="61"/>
  <c r="H11" i="45"/>
  <c r="H21" i="45"/>
  <c r="L19" i="61"/>
  <c r="X69" i="45"/>
  <c r="H6" i="45"/>
  <c r="L4" i="61"/>
  <c r="C19" i="61"/>
  <c r="J8" i="45"/>
  <c r="N6" i="61"/>
  <c r="G6" i="45"/>
  <c r="K4" i="61"/>
  <c r="L9" i="45"/>
  <c r="D9" i="45"/>
  <c r="H7" i="61"/>
  <c r="D16" i="45"/>
  <c r="H14" i="61"/>
  <c r="H4" i="61"/>
  <c r="I8" i="45"/>
  <c r="M6" i="61"/>
  <c r="C6" i="61"/>
  <c r="C57" i="45"/>
  <c r="C32" i="45"/>
  <c r="C8" i="45"/>
  <c r="O32" i="45"/>
  <c r="AC57" i="45"/>
  <c r="AC32" i="45"/>
  <c r="O8" i="45"/>
  <c r="AC8" i="45"/>
  <c r="O57" i="45"/>
  <c r="G15" i="45"/>
  <c r="K13" i="61"/>
  <c r="H12" i="45" l="1"/>
  <c r="T39" i="61"/>
  <c r="T42" i="61"/>
  <c r="U36" i="61"/>
  <c r="T28" i="61"/>
  <c r="X39" i="61"/>
  <c r="U41" i="61"/>
  <c r="U46" i="61"/>
  <c r="V28" i="61"/>
  <c r="X45" i="61"/>
  <c r="X28" i="61"/>
  <c r="X38" i="61"/>
  <c r="U35" i="61"/>
  <c r="W36" i="61"/>
  <c r="O44" i="61"/>
  <c r="U39" i="61"/>
  <c r="AC36" i="45"/>
  <c r="AC12" i="45"/>
  <c r="H8" i="61"/>
  <c r="O67" i="45"/>
  <c r="O18" i="45"/>
  <c r="H19" i="61"/>
  <c r="I13" i="45"/>
  <c r="AC61" i="45"/>
  <c r="C36" i="45"/>
  <c r="C63" i="61" s="1"/>
  <c r="C10" i="61"/>
  <c r="C12" i="45"/>
  <c r="J60" i="45"/>
  <c r="O36" i="45"/>
  <c r="O12" i="45"/>
  <c r="C61" i="45"/>
  <c r="X59" i="45"/>
  <c r="J9" i="61"/>
  <c r="R9" i="45"/>
  <c r="J8" i="61"/>
  <c r="J63" i="45"/>
  <c r="S17" i="45"/>
  <c r="H10" i="45"/>
  <c r="L7" i="61"/>
  <c r="C21" i="45"/>
  <c r="J56" i="45"/>
  <c r="J74" i="45"/>
  <c r="H12" i="61"/>
  <c r="AC44" i="45"/>
  <c r="J11" i="45"/>
  <c r="X61" i="45"/>
  <c r="BQ10" i="10"/>
  <c r="O15" i="45"/>
  <c r="O31" i="61"/>
  <c r="O36" i="61"/>
  <c r="O42" i="61"/>
  <c r="O29" i="61"/>
  <c r="O37" i="61"/>
  <c r="V43" i="61"/>
  <c r="V30" i="61"/>
  <c r="W29" i="61"/>
  <c r="X29" i="61"/>
  <c r="T38" i="61"/>
  <c r="K8" i="61"/>
  <c r="L13" i="61"/>
  <c r="V27" i="61"/>
  <c r="U27" i="61"/>
  <c r="X40" i="61"/>
  <c r="O27" i="61"/>
  <c r="AL64" i="45"/>
  <c r="K9" i="45"/>
  <c r="AC68" i="45"/>
  <c r="AL70" i="45"/>
  <c r="U37" i="61"/>
  <c r="W39" i="61"/>
  <c r="U40" i="61"/>
  <c r="V36" i="61"/>
  <c r="T27" i="61"/>
  <c r="T41" i="61"/>
  <c r="X46" i="61"/>
  <c r="V42" i="61"/>
  <c r="T37" i="61"/>
  <c r="W45" i="61"/>
  <c r="O43" i="61"/>
  <c r="V29" i="61"/>
  <c r="W41" i="61"/>
  <c r="W46" i="61"/>
  <c r="O30" i="61"/>
  <c r="AC15" i="45"/>
  <c r="H6" i="61"/>
  <c r="U30" i="61"/>
  <c r="O45" i="61"/>
  <c r="V31" i="61"/>
  <c r="T40" i="61"/>
  <c r="T43" i="61"/>
  <c r="O32" i="61"/>
  <c r="V37" i="61"/>
  <c r="X27" i="61"/>
  <c r="T45" i="61"/>
  <c r="O38" i="61"/>
  <c r="X31" i="61"/>
  <c r="X41" i="61"/>
  <c r="T30" i="61"/>
  <c r="V44" i="61"/>
  <c r="U28" i="61"/>
  <c r="N4" i="61"/>
  <c r="X64" i="45"/>
  <c r="T32" i="61"/>
  <c r="V45" i="61"/>
  <c r="U29" i="61"/>
  <c r="U34" i="61"/>
  <c r="O46" i="61"/>
  <c r="V32" i="61"/>
  <c r="W33" i="61"/>
  <c r="X30" i="61"/>
  <c r="U42" i="61"/>
  <c r="V38" i="61"/>
  <c r="T29" i="61"/>
  <c r="W30" i="61"/>
  <c r="O39" i="61"/>
  <c r="X33" i="61"/>
  <c r="X42" i="61"/>
  <c r="N8" i="61"/>
  <c r="O40" i="61"/>
  <c r="X35" i="61"/>
  <c r="X43" i="61"/>
  <c r="T34" i="61"/>
  <c r="V46" i="61"/>
  <c r="U31" i="61"/>
  <c r="W42" i="61"/>
  <c r="T44" i="61"/>
  <c r="O33" i="61"/>
  <c r="W37" i="61"/>
  <c r="X32" i="61"/>
  <c r="U43" i="61"/>
  <c r="V39" i="61"/>
  <c r="T31" i="61"/>
  <c r="W40" i="61"/>
  <c r="O41" i="45"/>
  <c r="O68" i="61" s="1"/>
  <c r="AF15" i="45"/>
  <c r="F17" i="45"/>
  <c r="E17" i="45" s="1"/>
  <c r="D41" i="45" s="1"/>
  <c r="J19" i="45"/>
  <c r="V40" i="61"/>
  <c r="T33" i="61"/>
  <c r="W43" i="61"/>
  <c r="O41" i="61"/>
  <c r="X37" i="61"/>
  <c r="X44" i="61"/>
  <c r="W32" i="61"/>
  <c r="T46" i="61"/>
  <c r="V33" i="61"/>
  <c r="W27" i="61"/>
  <c r="W28" i="61"/>
  <c r="O34" i="61"/>
  <c r="W31" i="61"/>
  <c r="X34" i="61"/>
  <c r="U44" i="61"/>
  <c r="C41" i="45"/>
  <c r="S20" i="45"/>
  <c r="P44" i="45" s="1"/>
  <c r="X67" i="45"/>
  <c r="G7" i="45"/>
  <c r="E7" i="45" s="1"/>
  <c r="O35" i="61"/>
  <c r="W35" i="61"/>
  <c r="X36" i="61"/>
  <c r="U45" i="61"/>
  <c r="V41" i="61"/>
  <c r="T35" i="61"/>
  <c r="W44" i="61"/>
  <c r="T36" i="61"/>
  <c r="O28" i="61"/>
  <c r="U33" i="61"/>
  <c r="W34" i="61"/>
  <c r="U38" i="61"/>
  <c r="V34" i="61"/>
  <c r="W38" i="61"/>
  <c r="M19" i="61"/>
  <c r="C66" i="45"/>
  <c r="O70" i="45"/>
  <c r="C20" i="61"/>
  <c r="C70" i="45"/>
  <c r="I20" i="45"/>
  <c r="C71" i="45"/>
  <c r="C46" i="45"/>
  <c r="AC45" i="45"/>
  <c r="AC71" i="45"/>
  <c r="O45" i="45"/>
  <c r="AC70" i="45"/>
  <c r="AC46" i="45"/>
  <c r="C22" i="45"/>
  <c r="O71" i="45"/>
  <c r="C45" i="45"/>
  <c r="AC21" i="45"/>
  <c r="O46" i="45"/>
  <c r="L17" i="61"/>
  <c r="C43" i="45"/>
  <c r="C68" i="61" s="1"/>
  <c r="AC19" i="45"/>
  <c r="O20" i="61"/>
  <c r="X63" i="45"/>
  <c r="J69" i="45"/>
  <c r="AG18" i="45"/>
  <c r="O68" i="45"/>
  <c r="C19" i="45"/>
  <c r="O19" i="45"/>
  <c r="L17" i="45"/>
  <c r="M7" i="61"/>
  <c r="N14" i="61"/>
  <c r="O11" i="61"/>
  <c r="L6" i="61"/>
  <c r="AC17" i="45"/>
  <c r="C15" i="61"/>
  <c r="N16" i="61"/>
  <c r="X57" i="45"/>
  <c r="R7" i="45"/>
  <c r="M17" i="61"/>
  <c r="P10" i="61"/>
  <c r="O17" i="45"/>
  <c r="O66" i="45"/>
  <c r="S7" i="45"/>
  <c r="P31" i="45" s="1"/>
  <c r="AC41" i="45"/>
  <c r="J14" i="61"/>
  <c r="M13" i="61"/>
  <c r="AC66" i="45"/>
  <c r="R8" i="45"/>
  <c r="J61" i="45"/>
  <c r="AL58" i="45"/>
  <c r="X58" i="45"/>
  <c r="AC43" i="45"/>
  <c r="C17" i="61"/>
  <c r="AL68" i="45"/>
  <c r="AG14" i="45"/>
  <c r="AD38" i="45" s="1"/>
  <c r="AL60" i="45"/>
  <c r="S15" i="45"/>
  <c r="P39" i="45" s="1"/>
  <c r="G20" i="45"/>
  <c r="E20" i="45" s="1"/>
  <c r="N20" i="61"/>
  <c r="L15" i="61"/>
  <c r="AF6" i="45"/>
  <c r="AG13" i="45"/>
  <c r="AD37" i="45" s="1"/>
  <c r="R16" i="45"/>
  <c r="AF23" i="45"/>
  <c r="AG16" i="45"/>
  <c r="AD40" i="45" s="1"/>
  <c r="J17" i="61"/>
  <c r="N15" i="61"/>
  <c r="P12" i="61"/>
  <c r="O6" i="61"/>
  <c r="I12" i="45"/>
  <c r="K20" i="45"/>
  <c r="O5" i="61"/>
  <c r="J65" i="45"/>
  <c r="AG17" i="45"/>
  <c r="AD41" i="45" s="1"/>
  <c r="I22" i="45"/>
  <c r="L12" i="61"/>
  <c r="S11" i="45"/>
  <c r="P60" i="45" s="1"/>
  <c r="N12" i="61"/>
  <c r="O14" i="45"/>
  <c r="H11" i="61"/>
  <c r="J16" i="61"/>
  <c r="L6" i="45"/>
  <c r="K10" i="45"/>
  <c r="AF14" i="45"/>
  <c r="L15" i="45"/>
  <c r="AF24" i="45"/>
  <c r="L18" i="45"/>
  <c r="AF7" i="45"/>
  <c r="AG20" i="45"/>
  <c r="AD44" i="45" s="1"/>
  <c r="R6" i="45"/>
  <c r="AG8" i="45"/>
  <c r="AD57" i="45" s="1"/>
  <c r="AC69" i="45"/>
  <c r="J7" i="61"/>
  <c r="C14" i="45"/>
  <c r="K10" i="61"/>
  <c r="I10" i="61" s="1"/>
  <c r="R13" i="45"/>
  <c r="R23" i="45"/>
  <c r="O38" i="45"/>
  <c r="O54" i="61" s="1"/>
  <c r="X62" i="45"/>
  <c r="C38" i="45"/>
  <c r="J67" i="45"/>
  <c r="C20" i="45"/>
  <c r="C63" i="45"/>
  <c r="L21" i="45"/>
  <c r="AL59" i="45"/>
  <c r="D12" i="45"/>
  <c r="C12" i="61"/>
  <c r="O14" i="61"/>
  <c r="R12" i="45"/>
  <c r="O69" i="45"/>
  <c r="AC63" i="45"/>
  <c r="O63" i="45"/>
  <c r="K15" i="61"/>
  <c r="AF9" i="45"/>
  <c r="AG21" i="45"/>
  <c r="AD45" i="45" s="1"/>
  <c r="O20" i="45"/>
  <c r="AC38" i="45"/>
  <c r="J62" i="45"/>
  <c r="O7" i="45"/>
  <c r="O56" i="45"/>
  <c r="C31" i="45"/>
  <c r="C59" i="61" s="1"/>
  <c r="C56" i="45"/>
  <c r="AC31" i="45"/>
  <c r="AA60" i="61" s="1"/>
  <c r="C5" i="61"/>
  <c r="AC7" i="45"/>
  <c r="AC56" i="45"/>
  <c r="O31" i="45"/>
  <c r="S18" i="45"/>
  <c r="P42" i="45" s="1"/>
  <c r="AC30" i="45"/>
  <c r="AA53" i="61" s="1"/>
  <c r="BQ19" i="10"/>
  <c r="AF12" i="45"/>
  <c r="AL66" i="45"/>
  <c r="R19" i="45"/>
  <c r="S22" i="45"/>
  <c r="P46" i="45" s="1"/>
  <c r="T61" i="61" s="1"/>
  <c r="AL69" i="45"/>
  <c r="J73" i="45"/>
  <c r="AL71" i="45"/>
  <c r="J4" i="61"/>
  <c r="I4" i="61" s="1"/>
  <c r="S6" i="45"/>
  <c r="P55" i="45" s="1"/>
  <c r="AG23" i="45"/>
  <c r="AD47" i="45" s="1"/>
  <c r="G19" i="45"/>
  <c r="E19" i="45" s="1"/>
  <c r="L10" i="45"/>
  <c r="C6" i="45"/>
  <c r="S10" i="45"/>
  <c r="P59" i="45" s="1"/>
  <c r="X55" i="45"/>
  <c r="V75" i="45"/>
  <c r="J6" i="61"/>
  <c r="D17" i="45"/>
  <c r="AC55" i="45"/>
  <c r="J20" i="45"/>
  <c r="AF19" i="45"/>
  <c r="S25" i="45"/>
  <c r="P74" i="45" s="1"/>
  <c r="H22" i="61"/>
  <c r="D24" i="45"/>
  <c r="C24" i="45"/>
  <c r="O73" i="45"/>
  <c r="AC48" i="45"/>
  <c r="AA69" i="61" s="1"/>
  <c r="C48" i="45"/>
  <c r="C69" i="61" s="1"/>
  <c r="AC73" i="45"/>
  <c r="C73" i="45"/>
  <c r="O48" i="45"/>
  <c r="AC24" i="45"/>
  <c r="O24" i="45"/>
  <c r="C22" i="61"/>
  <c r="L23" i="61"/>
  <c r="H25" i="45"/>
  <c r="H23" i="61"/>
  <c r="D25" i="45"/>
  <c r="C68" i="45"/>
  <c r="C30" i="45"/>
  <c r="C51" i="61" s="1"/>
  <c r="O23" i="61"/>
  <c r="K25" i="45"/>
  <c r="G23" i="45"/>
  <c r="K21" i="61"/>
  <c r="R24" i="45"/>
  <c r="X74" i="45"/>
  <c r="L23" i="45"/>
  <c r="P21" i="61"/>
  <c r="M22" i="61"/>
  <c r="I24" i="45"/>
  <c r="AG25" i="45"/>
  <c r="J24" i="45"/>
  <c r="N22" i="61"/>
  <c r="J22" i="61"/>
  <c r="F24" i="45"/>
  <c r="K22" i="61"/>
  <c r="G24" i="45"/>
  <c r="R25" i="45"/>
  <c r="K19" i="61"/>
  <c r="M14" i="61"/>
  <c r="M9" i="61"/>
  <c r="C55" i="45"/>
  <c r="L22" i="61"/>
  <c r="H24" i="45"/>
  <c r="N23" i="61"/>
  <c r="J25" i="45"/>
  <c r="K23" i="61"/>
  <c r="G25" i="45"/>
  <c r="K23" i="45"/>
  <c r="O21" i="61"/>
  <c r="O72" i="45"/>
  <c r="AC47" i="45"/>
  <c r="O47" i="45"/>
  <c r="O65" i="61" s="1"/>
  <c r="AC23" i="45"/>
  <c r="C47" i="45"/>
  <c r="C66" i="61" s="1"/>
  <c r="O23" i="45"/>
  <c r="C23" i="45"/>
  <c r="AC72" i="45"/>
  <c r="C21" i="61"/>
  <c r="C72" i="45"/>
  <c r="S24" i="45"/>
  <c r="AF25" i="45"/>
  <c r="K14" i="61"/>
  <c r="C4" i="61"/>
  <c r="AF17" i="45"/>
  <c r="AG9" i="45"/>
  <c r="AD58" i="45" s="1"/>
  <c r="F23" i="45"/>
  <c r="J21" i="61"/>
  <c r="L24" i="45"/>
  <c r="P22" i="61"/>
  <c r="M21" i="61"/>
  <c r="I23" i="45"/>
  <c r="AG24" i="45"/>
  <c r="N21" i="61"/>
  <c r="J23" i="45"/>
  <c r="G9" i="45"/>
  <c r="E9" i="45" s="1"/>
  <c r="D15" i="45"/>
  <c r="O55" i="45"/>
  <c r="J64" i="45"/>
  <c r="S23" i="45"/>
  <c r="O74" i="45"/>
  <c r="C49" i="45"/>
  <c r="C62" i="61" s="1"/>
  <c r="AC49" i="45"/>
  <c r="AA62" i="61" s="1"/>
  <c r="AC74" i="45"/>
  <c r="AC25" i="45"/>
  <c r="O25" i="45"/>
  <c r="C23" i="61"/>
  <c r="C25" i="45"/>
  <c r="C74" i="45"/>
  <c r="O49" i="45"/>
  <c r="H21" i="61"/>
  <c r="D23" i="45"/>
  <c r="AL74" i="45"/>
  <c r="X71" i="45"/>
  <c r="O17" i="61"/>
  <c r="K16" i="61"/>
  <c r="M12" i="61"/>
  <c r="AC6" i="45"/>
  <c r="AF20" i="45"/>
  <c r="R14" i="45"/>
  <c r="R10" i="45"/>
  <c r="I25" i="45"/>
  <c r="M23" i="61"/>
  <c r="X73" i="45"/>
  <c r="F14" i="45"/>
  <c r="E14" i="45" s="1"/>
  <c r="D63" i="45" s="1"/>
  <c r="M8" i="61"/>
  <c r="O6" i="45"/>
  <c r="AG7" i="45"/>
  <c r="AD56" i="45" s="1"/>
  <c r="K24" i="45"/>
  <c r="O22" i="61"/>
  <c r="J72" i="45"/>
  <c r="AL73" i="45"/>
  <c r="O30" i="45"/>
  <c r="O50" i="61" s="1"/>
  <c r="P23" i="61"/>
  <c r="L25" i="45"/>
  <c r="L21" i="61"/>
  <c r="H23" i="45"/>
  <c r="J23" i="61"/>
  <c r="F25" i="45"/>
  <c r="X72" i="45"/>
  <c r="AG22" i="45"/>
  <c r="AD46" i="45" s="1"/>
  <c r="AC18" i="45"/>
  <c r="C18" i="45"/>
  <c r="AC42" i="45"/>
  <c r="O42" i="45"/>
  <c r="C67" i="45"/>
  <c r="R18" i="45"/>
  <c r="C16" i="61"/>
  <c r="AG11" i="45"/>
  <c r="AD60" i="45" s="1"/>
  <c r="AG12" i="45"/>
  <c r="AD36" i="45" s="1"/>
  <c r="C42" i="45"/>
  <c r="R20" i="45"/>
  <c r="C39" i="45"/>
  <c r="O39" i="45"/>
  <c r="C18" i="61"/>
  <c r="O44" i="45"/>
  <c r="AC20" i="45"/>
  <c r="C44" i="45"/>
  <c r="C10" i="45"/>
  <c r="F75" i="45"/>
  <c r="AC64" i="45"/>
  <c r="C13" i="61"/>
  <c r="AL56" i="45"/>
  <c r="O4" i="61"/>
  <c r="R22" i="45"/>
  <c r="V26" i="45"/>
  <c r="K11" i="61"/>
  <c r="I11" i="61" s="1"/>
  <c r="I6" i="45"/>
  <c r="AC59" i="45"/>
  <c r="C8" i="61"/>
  <c r="O10" i="45"/>
  <c r="X70" i="45"/>
  <c r="S16" i="45"/>
  <c r="P40" i="45" s="1"/>
  <c r="C15" i="45"/>
  <c r="AC39" i="45"/>
  <c r="AG6" i="45"/>
  <c r="AD55" i="45" s="1"/>
  <c r="K12" i="61"/>
  <c r="C16" i="45"/>
  <c r="O16" i="45"/>
  <c r="C65" i="45"/>
  <c r="J58" i="45"/>
  <c r="S12" i="45"/>
  <c r="P61" i="45" s="1"/>
  <c r="D7" i="45"/>
  <c r="AI50" i="45"/>
  <c r="T26" i="45"/>
  <c r="C40" i="45"/>
  <c r="O40" i="45"/>
  <c r="O55" i="61" s="1"/>
  <c r="AI75" i="45"/>
  <c r="O65" i="45"/>
  <c r="X56" i="45"/>
  <c r="AD26" i="45"/>
  <c r="S13" i="45"/>
  <c r="P62" i="45" s="1"/>
  <c r="AF16" i="45"/>
  <c r="S8" i="45"/>
  <c r="P32" i="45" s="1"/>
  <c r="T51" i="61" s="1"/>
  <c r="AJ75" i="45"/>
  <c r="AN26" i="45"/>
  <c r="AH75" i="45"/>
  <c r="AF13" i="45"/>
  <c r="T75" i="45"/>
  <c r="L20" i="45"/>
  <c r="E13" i="45"/>
  <c r="D37" i="45" s="1"/>
  <c r="C34" i="45"/>
  <c r="C64" i="45"/>
  <c r="E50" i="45"/>
  <c r="L14" i="61"/>
  <c r="K12" i="45"/>
  <c r="P26" i="45"/>
  <c r="O13" i="61"/>
  <c r="AL61" i="45"/>
  <c r="J9" i="45"/>
  <c r="J70" i="45"/>
  <c r="AF8" i="45"/>
  <c r="J19" i="61"/>
  <c r="D11" i="45"/>
  <c r="AG50" i="45"/>
  <c r="L18" i="61"/>
  <c r="J20" i="61"/>
  <c r="K6" i="61"/>
  <c r="E8" i="45"/>
  <c r="D57" i="45" s="1"/>
  <c r="P20" i="61"/>
  <c r="P5" i="61"/>
  <c r="AI26" i="45"/>
  <c r="C11" i="45"/>
  <c r="C35" i="45"/>
  <c r="C60" i="45"/>
  <c r="C9" i="61"/>
  <c r="O35" i="45"/>
  <c r="O66" i="61" s="1"/>
  <c r="AC11" i="45"/>
  <c r="O60" i="45"/>
  <c r="AC35" i="45"/>
  <c r="AC60" i="45"/>
  <c r="BQ25" i="10"/>
  <c r="BQ23" i="10"/>
  <c r="AL65" i="45"/>
  <c r="BQ22" i="10"/>
  <c r="T50" i="45"/>
  <c r="BQ20" i="10"/>
  <c r="X68" i="45"/>
  <c r="AG75" i="45"/>
  <c r="BQ18" i="10"/>
  <c r="F50" i="45"/>
  <c r="AJ26" i="45"/>
  <c r="R21" i="45"/>
  <c r="R15" i="45"/>
  <c r="R17" i="45"/>
  <c r="Y26" i="45"/>
  <c r="S21" i="45"/>
  <c r="P70" i="45" s="1"/>
  <c r="O59" i="45"/>
  <c r="BQ13" i="10"/>
  <c r="H50" i="45"/>
  <c r="AH26" i="45"/>
  <c r="Z26" i="45"/>
  <c r="H75" i="45"/>
  <c r="S19" i="45"/>
  <c r="P43" i="45" s="1"/>
  <c r="V50" i="45"/>
  <c r="S75" i="45"/>
  <c r="AH50" i="45"/>
  <c r="AF11" i="45"/>
  <c r="AJ50" i="45"/>
  <c r="AL26" i="45"/>
  <c r="X60" i="45"/>
  <c r="N13" i="61"/>
  <c r="J13" i="45"/>
  <c r="U50" i="45"/>
  <c r="AL57" i="45"/>
  <c r="O15" i="61"/>
  <c r="J13" i="61"/>
  <c r="I13" i="61" s="1"/>
  <c r="J18" i="61"/>
  <c r="N10" i="61"/>
  <c r="W26" i="45"/>
  <c r="AF21" i="45"/>
  <c r="BQ16" i="10"/>
  <c r="AK26" i="45"/>
  <c r="U26" i="45"/>
  <c r="AG15" i="45"/>
  <c r="AD39" i="45" s="1"/>
  <c r="AG19" i="45"/>
  <c r="AD68" i="45" s="1"/>
  <c r="H17" i="61"/>
  <c r="M15" i="61"/>
  <c r="O16" i="61"/>
  <c r="BQ14" i="10"/>
  <c r="S9" i="45"/>
  <c r="P58" i="45" s="1"/>
  <c r="BQ15" i="10"/>
  <c r="AF10" i="45"/>
  <c r="P14" i="61"/>
  <c r="C59" i="45"/>
  <c r="AC65" i="45"/>
  <c r="O34" i="45"/>
  <c r="C14" i="61"/>
  <c r="AC10" i="45"/>
  <c r="AC40" i="45"/>
  <c r="AA55" i="61" s="1"/>
  <c r="R11" i="45"/>
  <c r="U75" i="45"/>
  <c r="AF18" i="45"/>
  <c r="F12" i="45"/>
  <c r="K14" i="45"/>
  <c r="L5" i="61"/>
  <c r="I5" i="61" s="1"/>
  <c r="J59" i="45"/>
  <c r="X65" i="45"/>
  <c r="X26" i="45"/>
  <c r="O9" i="61"/>
  <c r="P17" i="61"/>
  <c r="G50" i="45"/>
  <c r="K20" i="61"/>
  <c r="AM26" i="45"/>
  <c r="S50" i="45"/>
  <c r="P6" i="61"/>
  <c r="K21" i="45"/>
  <c r="AF22" i="45"/>
  <c r="E75" i="45"/>
  <c r="D20" i="45"/>
  <c r="C7" i="61"/>
  <c r="AC33" i="45"/>
  <c r="C33" i="45"/>
  <c r="C53" i="61" s="1"/>
  <c r="O33" i="45"/>
  <c r="O57" i="61" s="1"/>
  <c r="AC9" i="45"/>
  <c r="AC58" i="45"/>
  <c r="O58" i="45"/>
  <c r="C58" i="45"/>
  <c r="O9" i="45"/>
  <c r="C9" i="45"/>
  <c r="BQ12" i="10"/>
  <c r="BQ8" i="10"/>
  <c r="G75" i="45"/>
  <c r="AD67" i="45"/>
  <c r="AD42" i="45"/>
  <c r="E15" i="45"/>
  <c r="E6" i="45"/>
  <c r="AD59" i="45"/>
  <c r="AD34" i="45"/>
  <c r="E22" i="45"/>
  <c r="AI62" i="61"/>
  <c r="AI50" i="61"/>
  <c r="AI57" i="61"/>
  <c r="AH68" i="61"/>
  <c r="AJ67" i="61"/>
  <c r="AJ61" i="61"/>
  <c r="AH55" i="61"/>
  <c r="AG63" i="61"/>
  <c r="AH62" i="61"/>
  <c r="AH56" i="61"/>
  <c r="AJ55" i="61"/>
  <c r="AA50" i="61"/>
  <c r="AG57" i="61"/>
  <c r="AG51" i="61"/>
  <c r="AH50" i="61"/>
  <c r="AJ69" i="61"/>
  <c r="AI60" i="61"/>
  <c r="AI67" i="61"/>
  <c r="AH67" i="61"/>
  <c r="AJ66" i="61"/>
  <c r="AI55" i="61"/>
  <c r="AG62" i="61"/>
  <c r="AH61" i="61"/>
  <c r="AI65" i="61"/>
  <c r="AG69" i="61"/>
  <c r="AG56" i="61"/>
  <c r="AJ54" i="61"/>
  <c r="AJ60" i="61"/>
  <c r="AI58" i="61"/>
  <c r="AJ59" i="61"/>
  <c r="AG68" i="61"/>
  <c r="AI69" i="61"/>
  <c r="AJ65" i="61"/>
  <c r="AH54" i="61"/>
  <c r="AH66" i="61"/>
  <c r="AH60" i="61"/>
  <c r="AI53" i="61"/>
  <c r="AG61" i="61"/>
  <c r="AG55" i="61"/>
  <c r="AI63" i="61"/>
  <c r="AJ53" i="61"/>
  <c r="AI68" i="61"/>
  <c r="AI56" i="61"/>
  <c r="AJ58" i="61"/>
  <c r="AG67" i="61"/>
  <c r="AH69" i="61"/>
  <c r="AJ64" i="61"/>
  <c r="AH53" i="61"/>
  <c r="AH65" i="61"/>
  <c r="AH59" i="61"/>
  <c r="AA61" i="61"/>
  <c r="AI51" i="61"/>
  <c r="AG60" i="61"/>
  <c r="AG54" i="61"/>
  <c r="AI61" i="61"/>
  <c r="AJ52" i="61"/>
  <c r="AI66" i="61"/>
  <c r="AI54" i="61"/>
  <c r="AG50" i="61"/>
  <c r="AG66" i="61"/>
  <c r="AJ63" i="61"/>
  <c r="AJ57" i="61"/>
  <c r="AA59" i="61"/>
  <c r="AH64" i="61"/>
  <c r="AH58" i="61"/>
  <c r="AH52" i="61"/>
  <c r="AJ51" i="61"/>
  <c r="AG59" i="61"/>
  <c r="AG53" i="61"/>
  <c r="AG65" i="61"/>
  <c r="AI64" i="61"/>
  <c r="AI52" i="61"/>
  <c r="AI59" i="61"/>
  <c r="AA58" i="61"/>
  <c r="AJ68" i="61"/>
  <c r="AJ62" i="61"/>
  <c r="AJ56" i="61"/>
  <c r="AJ50" i="61"/>
  <c r="AH63" i="61"/>
  <c r="AH57" i="61"/>
  <c r="AH51" i="61"/>
  <c r="AG64" i="61"/>
  <c r="AG58" i="61"/>
  <c r="AG52" i="61"/>
  <c r="I9" i="61"/>
  <c r="P38" i="45"/>
  <c r="P63" i="45"/>
  <c r="E18" i="45"/>
  <c r="E11" i="45"/>
  <c r="P41" i="45"/>
  <c r="P66" i="45"/>
  <c r="E21" i="45"/>
  <c r="U69" i="61"/>
  <c r="W61" i="61"/>
  <c r="W55" i="61"/>
  <c r="X54" i="61"/>
  <c r="W66" i="61"/>
  <c r="V56" i="61"/>
  <c r="V50" i="61"/>
  <c r="V68" i="61"/>
  <c r="V61" i="61"/>
  <c r="U51" i="61"/>
  <c r="U63" i="61"/>
  <c r="U56" i="61"/>
  <c r="X65" i="61"/>
  <c r="X59" i="61"/>
  <c r="W60" i="61"/>
  <c r="W54" i="61"/>
  <c r="X53" i="61"/>
  <c r="V69" i="61"/>
  <c r="V55" i="61"/>
  <c r="U68" i="61"/>
  <c r="V67" i="61"/>
  <c r="W65" i="61"/>
  <c r="U50" i="61"/>
  <c r="U62" i="61"/>
  <c r="V60" i="61"/>
  <c r="X64" i="61"/>
  <c r="X58" i="61"/>
  <c r="U55" i="61"/>
  <c r="W59" i="61"/>
  <c r="W53" i="61"/>
  <c r="W68" i="61"/>
  <c r="V54" i="61"/>
  <c r="U67" i="61"/>
  <c r="X52" i="61"/>
  <c r="O67" i="61"/>
  <c r="O69" i="61"/>
  <c r="W69" i="61"/>
  <c r="V66" i="61"/>
  <c r="W64" i="61"/>
  <c r="X63" i="61"/>
  <c r="X57" i="61"/>
  <c r="U61" i="61"/>
  <c r="V59" i="61"/>
  <c r="W58" i="61"/>
  <c r="W52" i="61"/>
  <c r="U54" i="61"/>
  <c r="V53" i="61"/>
  <c r="U66" i="61"/>
  <c r="X51" i="61"/>
  <c r="X68" i="61"/>
  <c r="X62" i="61"/>
  <c r="X56" i="61"/>
  <c r="V65" i="61"/>
  <c r="W63" i="61"/>
  <c r="W57" i="61"/>
  <c r="W51" i="61"/>
  <c r="U60" i="61"/>
  <c r="V58" i="61"/>
  <c r="V52" i="61"/>
  <c r="U65" i="61"/>
  <c r="O51" i="61"/>
  <c r="U53" i="61"/>
  <c r="V63" i="61"/>
  <c r="X69" i="61"/>
  <c r="X67" i="61"/>
  <c r="X61" i="61"/>
  <c r="X55" i="61"/>
  <c r="X50" i="61"/>
  <c r="W67" i="61"/>
  <c r="W62" i="61"/>
  <c r="W56" i="61"/>
  <c r="W50" i="61"/>
  <c r="V64" i="61"/>
  <c r="V62" i="61"/>
  <c r="V57" i="61"/>
  <c r="V51" i="61"/>
  <c r="U64" i="61"/>
  <c r="U59" i="61"/>
  <c r="U57" i="61"/>
  <c r="U52" i="61"/>
  <c r="X66" i="61"/>
  <c r="X60" i="61"/>
  <c r="U58" i="61"/>
  <c r="I8" i="61"/>
  <c r="E10" i="45"/>
  <c r="E16" i="45"/>
  <c r="K55" i="61"/>
  <c r="L66" i="61"/>
  <c r="I52" i="61"/>
  <c r="J50" i="61"/>
  <c r="J67" i="61"/>
  <c r="J61" i="61"/>
  <c r="K60" i="61"/>
  <c r="I63" i="61"/>
  <c r="I57" i="61"/>
  <c r="K63" i="61"/>
  <c r="K67" i="61"/>
  <c r="L60" i="61"/>
  <c r="L54" i="61"/>
  <c r="K53" i="61"/>
  <c r="I68" i="61"/>
  <c r="J55" i="61"/>
  <c r="K69" i="61"/>
  <c r="J66" i="61"/>
  <c r="L65" i="61"/>
  <c r="I51" i="61"/>
  <c r="I62" i="61"/>
  <c r="J60" i="61"/>
  <c r="K58" i="61"/>
  <c r="K65" i="61"/>
  <c r="I56" i="61"/>
  <c r="L59" i="61"/>
  <c r="L52" i="61"/>
  <c r="K51" i="61"/>
  <c r="K68" i="61"/>
  <c r="J54" i="61"/>
  <c r="I67" i="61"/>
  <c r="J65" i="61"/>
  <c r="L64" i="61"/>
  <c r="I50" i="61"/>
  <c r="I61" i="61"/>
  <c r="J59" i="61"/>
  <c r="K56" i="61"/>
  <c r="K61" i="61"/>
  <c r="C54" i="61"/>
  <c r="I55" i="61"/>
  <c r="L58" i="61"/>
  <c r="L51" i="61"/>
  <c r="L69" i="61"/>
  <c r="K66" i="61"/>
  <c r="J53" i="61"/>
  <c r="L55" i="61"/>
  <c r="I66" i="61"/>
  <c r="J64" i="61"/>
  <c r="L63" i="61"/>
  <c r="J69" i="61"/>
  <c r="I60" i="61"/>
  <c r="J58" i="61"/>
  <c r="K54" i="61"/>
  <c r="K59" i="61"/>
  <c r="C52" i="61"/>
  <c r="I54" i="61"/>
  <c r="L57" i="61"/>
  <c r="L50" i="61"/>
  <c r="L68" i="61"/>
  <c r="K64" i="61"/>
  <c r="J52" i="61"/>
  <c r="I65" i="61"/>
  <c r="J63" i="61"/>
  <c r="I59" i="61"/>
  <c r="L62" i="61"/>
  <c r="K52" i="61"/>
  <c r="K57" i="61"/>
  <c r="J57" i="61"/>
  <c r="L56" i="61"/>
  <c r="L53" i="61"/>
  <c r="L67" i="61"/>
  <c r="I53" i="61"/>
  <c r="J51" i="61"/>
  <c r="J68" i="61"/>
  <c r="J62" i="61"/>
  <c r="K62" i="61"/>
  <c r="I69" i="61"/>
  <c r="I64" i="61"/>
  <c r="I58" i="61"/>
  <c r="L61" i="61"/>
  <c r="K50" i="61"/>
  <c r="C50" i="61"/>
  <c r="J56" i="61"/>
  <c r="AD70" i="45" l="1"/>
  <c r="P30" i="45"/>
  <c r="T50" i="61" s="1"/>
  <c r="I7" i="61"/>
  <c r="C61" i="61"/>
  <c r="P69" i="45"/>
  <c r="C56" i="61"/>
  <c r="AA51" i="61"/>
  <c r="AD72" i="45"/>
  <c r="O61" i="61"/>
  <c r="AD31" i="45"/>
  <c r="C60" i="61"/>
  <c r="C67" i="61"/>
  <c r="C64" i="61"/>
  <c r="C65" i="61"/>
  <c r="O63" i="61"/>
  <c r="O62" i="61"/>
  <c r="C57" i="61"/>
  <c r="C55" i="61"/>
  <c r="O64" i="61"/>
  <c r="AD35" i="45"/>
  <c r="AF65" i="61" s="1"/>
  <c r="AD62" i="45"/>
  <c r="BP54" i="61" s="1"/>
  <c r="O52" i="61"/>
  <c r="AD33" i="45"/>
  <c r="AF51" i="61" s="1"/>
  <c r="AD63" i="45"/>
  <c r="BP61" i="61" s="1"/>
  <c r="AD71" i="45"/>
  <c r="BP67" i="61" s="1"/>
  <c r="P71" i="45"/>
  <c r="BD65" i="61" s="1"/>
  <c r="O53" i="61"/>
  <c r="AA54" i="61"/>
  <c r="AA64" i="61"/>
  <c r="AD69" i="45"/>
  <c r="BP56" i="61" s="1"/>
  <c r="P64" i="45"/>
  <c r="I17" i="61"/>
  <c r="AD66" i="45"/>
  <c r="AA66" i="61"/>
  <c r="AA65" i="61"/>
  <c r="AA67" i="61"/>
  <c r="AA63" i="61"/>
  <c r="I12" i="61"/>
  <c r="P57" i="45"/>
  <c r="P56" i="45"/>
  <c r="BD52" i="61" s="1"/>
  <c r="AD32" i="45"/>
  <c r="AF50" i="61" s="1"/>
  <c r="I15" i="61"/>
  <c r="P67" i="45"/>
  <c r="BD55" i="61" s="1"/>
  <c r="P35" i="45"/>
  <c r="T66" i="61" s="1"/>
  <c r="I14" i="61"/>
  <c r="I16" i="61"/>
  <c r="D66" i="45"/>
  <c r="AD65" i="45"/>
  <c r="BP51" i="61" s="1"/>
  <c r="D62" i="45"/>
  <c r="P34" i="45"/>
  <c r="D38" i="45"/>
  <c r="P45" i="45"/>
  <c r="T52" i="61" s="1"/>
  <c r="AD30" i="45"/>
  <c r="AF53" i="61" s="1"/>
  <c r="I26" i="45"/>
  <c r="AD64" i="45"/>
  <c r="BP52" i="61" s="1"/>
  <c r="F26" i="45"/>
  <c r="L26" i="45"/>
  <c r="I6" i="61"/>
  <c r="I19" i="61"/>
  <c r="P49" i="45"/>
  <c r="T63" i="61" s="1"/>
  <c r="AF67" i="61"/>
  <c r="I23" i="61"/>
  <c r="G26" i="45"/>
  <c r="H26" i="45"/>
  <c r="AD74" i="45"/>
  <c r="BP50" i="61" s="1"/>
  <c r="AD49" i="45"/>
  <c r="AF64" i="61" s="1"/>
  <c r="P72" i="45"/>
  <c r="BD50" i="61" s="1"/>
  <c r="P47" i="45"/>
  <c r="T65" i="61" s="1"/>
  <c r="P73" i="45"/>
  <c r="BD57" i="61" s="1"/>
  <c r="P48" i="45"/>
  <c r="T60" i="61" s="1"/>
  <c r="I21" i="61"/>
  <c r="E23" i="45"/>
  <c r="E24" i="45"/>
  <c r="I22" i="61"/>
  <c r="E25" i="45"/>
  <c r="AD73" i="45"/>
  <c r="AD48" i="45"/>
  <c r="AF69" i="61" s="1"/>
  <c r="AD43" i="45"/>
  <c r="AF60" i="61" s="1"/>
  <c r="I18" i="61"/>
  <c r="AD61" i="45"/>
  <c r="J26" i="45"/>
  <c r="P65" i="45"/>
  <c r="S26" i="45"/>
  <c r="AA56" i="61"/>
  <c r="I20" i="61"/>
  <c r="O58" i="61"/>
  <c r="O59" i="61"/>
  <c r="BE62" i="61"/>
  <c r="AF55" i="61"/>
  <c r="AS50" i="61"/>
  <c r="BG68" i="61"/>
  <c r="AY52" i="61"/>
  <c r="P36" i="45"/>
  <c r="T67" i="61" s="1"/>
  <c r="AF59" i="61"/>
  <c r="O60" i="61"/>
  <c r="AF57" i="61"/>
  <c r="T54" i="61"/>
  <c r="BP63" i="61"/>
  <c r="D26" i="45"/>
  <c r="BP62" i="61"/>
  <c r="AA52" i="61"/>
  <c r="T69" i="61"/>
  <c r="T62" i="61"/>
  <c r="P37" i="45"/>
  <c r="AA68" i="61"/>
  <c r="AF56" i="61"/>
  <c r="BS66" i="61"/>
  <c r="BP66" i="61"/>
  <c r="AF54" i="61"/>
  <c r="D32" i="45"/>
  <c r="H50" i="61" s="1"/>
  <c r="K26" i="45"/>
  <c r="BT68" i="61"/>
  <c r="BT69" i="61"/>
  <c r="BR53" i="61"/>
  <c r="BK51" i="61"/>
  <c r="E12" i="45"/>
  <c r="D36" i="45" s="1"/>
  <c r="AN6" i="61"/>
  <c r="BE60" i="61"/>
  <c r="AT12" i="61"/>
  <c r="AU7" i="61"/>
  <c r="AO10" i="61"/>
  <c r="P68" i="45"/>
  <c r="BD61" i="61" s="1"/>
  <c r="AY57" i="61"/>
  <c r="BK55" i="61"/>
  <c r="AO4" i="61"/>
  <c r="AQ5" i="61"/>
  <c r="AQ6" i="61"/>
  <c r="AG26" i="45"/>
  <c r="AR18" i="61"/>
  <c r="AT7" i="61"/>
  <c r="AT18" i="61"/>
  <c r="AP15" i="61"/>
  <c r="AV16" i="61"/>
  <c r="AQ4" i="61"/>
  <c r="AP16" i="61"/>
  <c r="AO13" i="61"/>
  <c r="AT13" i="61"/>
  <c r="AU8" i="61"/>
  <c r="AN21" i="61"/>
  <c r="BQ54" i="61"/>
  <c r="BQ60" i="61"/>
  <c r="BK60" i="61"/>
  <c r="AR21" i="61"/>
  <c r="AO9" i="61"/>
  <c r="AS12" i="61"/>
  <c r="BR59" i="61"/>
  <c r="AN18" i="61"/>
  <c r="AU15" i="61"/>
  <c r="AV14" i="61"/>
  <c r="BK59" i="61"/>
  <c r="BK67" i="61"/>
  <c r="AN10" i="61"/>
  <c r="AN8" i="61"/>
  <c r="AT16" i="61"/>
  <c r="BS60" i="61"/>
  <c r="AY67" i="61"/>
  <c r="AR5" i="61"/>
  <c r="AU17" i="61"/>
  <c r="AO18" i="61"/>
  <c r="BS69" i="61"/>
  <c r="AO12" i="61"/>
  <c r="AN11" i="61"/>
  <c r="AT17" i="61"/>
  <c r="BR50" i="61"/>
  <c r="AT9" i="61"/>
  <c r="AU10" i="61"/>
  <c r="BT61" i="61"/>
  <c r="AV4" i="61"/>
  <c r="AR20" i="61"/>
  <c r="BR56" i="61"/>
  <c r="AR17" i="61"/>
  <c r="AV6" i="61"/>
  <c r="BS67" i="61"/>
  <c r="AS20" i="61"/>
  <c r="AP21" i="61"/>
  <c r="BT55" i="61"/>
  <c r="AR14" i="61"/>
  <c r="AU14" i="61"/>
  <c r="BK64" i="61"/>
  <c r="AV10" i="61"/>
  <c r="AN13" i="61"/>
  <c r="BS61" i="61"/>
  <c r="AQ15" i="61"/>
  <c r="AO7" i="61"/>
  <c r="BP65" i="61"/>
  <c r="AC20" i="61"/>
  <c r="AU13" i="61"/>
  <c r="AO20" i="61"/>
  <c r="BT62" i="61"/>
  <c r="AR12" i="61"/>
  <c r="AU18" i="61"/>
  <c r="BR57" i="61"/>
  <c r="BP68" i="61"/>
  <c r="AP7" i="61"/>
  <c r="AV21" i="61"/>
  <c r="BS62" i="61"/>
  <c r="AN12" i="61"/>
  <c r="BR69" i="61"/>
  <c r="BP57" i="61"/>
  <c r="AT10" i="61"/>
  <c r="AR7" i="61"/>
  <c r="AI4" i="61"/>
  <c r="AQ23" i="61"/>
  <c r="AR13" i="61"/>
  <c r="AQ11" i="61"/>
  <c r="AP13" i="61"/>
  <c r="BT50" i="61"/>
  <c r="BQ69" i="61"/>
  <c r="AI7" i="61"/>
  <c r="AT8" i="61"/>
  <c r="AQ9" i="61"/>
  <c r="AI20" i="61"/>
  <c r="AS5" i="61"/>
  <c r="AT20" i="61"/>
  <c r="AV23" i="61"/>
  <c r="AQ17" i="61"/>
  <c r="AU20" i="61"/>
  <c r="AU12" i="61"/>
  <c r="BT56" i="61"/>
  <c r="BR68" i="61"/>
  <c r="AT14" i="61"/>
  <c r="AI9" i="61"/>
  <c r="AT4" i="61"/>
  <c r="AP20" i="61"/>
  <c r="AS16" i="61"/>
  <c r="BK65" i="61"/>
  <c r="BK62" i="61"/>
  <c r="AO5" i="61"/>
  <c r="AS4" i="61"/>
  <c r="AU19" i="61"/>
  <c r="AV9" i="61"/>
  <c r="AV13" i="61"/>
  <c r="AO6" i="61"/>
  <c r="BK68" i="61"/>
  <c r="BT66" i="61"/>
  <c r="AO11" i="61"/>
  <c r="AI23" i="61"/>
  <c r="AO14" i="61"/>
  <c r="AS11" i="61"/>
  <c r="AR15" i="61"/>
  <c r="BQ59" i="61"/>
  <c r="BQ57" i="61"/>
  <c r="AS7" i="61"/>
  <c r="AT5" i="61"/>
  <c r="AV22" i="61"/>
  <c r="AO19" i="61"/>
  <c r="AQ20" i="61"/>
  <c r="BK53" i="61"/>
  <c r="AU6" i="61"/>
  <c r="AN15" i="61"/>
  <c r="AQ12" i="61"/>
  <c r="AT21" i="61"/>
  <c r="AU16" i="61"/>
  <c r="BQ65" i="61"/>
  <c r="AV17" i="61"/>
  <c r="AQ19" i="61"/>
  <c r="AI15" i="61"/>
  <c r="AT23" i="61"/>
  <c r="AS10" i="61"/>
  <c r="BK56" i="61"/>
  <c r="AV11" i="61"/>
  <c r="AI6" i="61"/>
  <c r="AV5" i="61"/>
  <c r="AQ10" i="61"/>
  <c r="AR10" i="61"/>
  <c r="BK61" i="61"/>
  <c r="AO16" i="61"/>
  <c r="AS19" i="61"/>
  <c r="AN17" i="61"/>
  <c r="AN5" i="61"/>
  <c r="AQ13" i="61"/>
  <c r="BK52" i="61"/>
  <c r="AV20" i="61"/>
  <c r="AI11" i="61"/>
  <c r="AO17" i="61"/>
  <c r="AN4" i="61"/>
  <c r="BS68" i="61"/>
  <c r="BK66" i="61"/>
  <c r="AN14" i="61"/>
  <c r="AN7" i="61"/>
  <c r="AP6" i="61"/>
  <c r="AV18" i="61"/>
  <c r="AP18" i="61"/>
  <c r="BQ63" i="61"/>
  <c r="AS23" i="61"/>
  <c r="AU23" i="61"/>
  <c r="AP4" i="61"/>
  <c r="AR9" i="61"/>
  <c r="AQ22" i="61"/>
  <c r="AN16" i="61"/>
  <c r="AI22" i="61"/>
  <c r="BK50" i="61"/>
  <c r="BS55" i="61"/>
  <c r="AU22" i="61"/>
  <c r="AS13" i="61"/>
  <c r="AN9" i="61"/>
  <c r="AS8" i="61"/>
  <c r="AP14" i="61"/>
  <c r="AR22" i="61"/>
  <c r="AP12" i="61"/>
  <c r="BR52" i="61"/>
  <c r="BS52" i="61"/>
  <c r="BQ51" i="61"/>
  <c r="AI14" i="61"/>
  <c r="AR19" i="61"/>
  <c r="AT11" i="61"/>
  <c r="AS6" i="61"/>
  <c r="BS58" i="61"/>
  <c r="BR62" i="61"/>
  <c r="AV8" i="61"/>
  <c r="AI18" i="61"/>
  <c r="BS57" i="61"/>
  <c r="BQ55" i="61"/>
  <c r="BP53" i="61"/>
  <c r="AE9" i="61"/>
  <c r="AP23" i="61"/>
  <c r="AR16" i="61"/>
  <c r="BQ53" i="61"/>
  <c r="BQ67" i="61"/>
  <c r="AU4" i="61"/>
  <c r="AN20" i="61"/>
  <c r="BR64" i="61"/>
  <c r="BR54" i="61"/>
  <c r="BP55" i="61"/>
  <c r="AV12" i="61"/>
  <c r="AP11" i="61"/>
  <c r="AR8" i="61"/>
  <c r="AP10" i="61"/>
  <c r="AI5" i="61"/>
  <c r="AP17" i="61"/>
  <c r="AP19" i="61"/>
  <c r="BK69" i="61"/>
  <c r="BK57" i="61"/>
  <c r="BR60" i="61"/>
  <c r="AI12" i="61"/>
  <c r="AS15" i="61"/>
  <c r="AU9" i="61"/>
  <c r="AP22" i="61"/>
  <c r="AU11" i="61"/>
  <c r="AS17" i="61"/>
  <c r="AO15" i="61"/>
  <c r="BQ68" i="61"/>
  <c r="BT57" i="61"/>
  <c r="BS53" i="61"/>
  <c r="AS22" i="61"/>
  <c r="AS9" i="61"/>
  <c r="AQ7" i="61"/>
  <c r="AI16" i="61"/>
  <c r="AI13" i="61"/>
  <c r="AQ18" i="61"/>
  <c r="AT22" i="61"/>
  <c r="BR51" i="61"/>
  <c r="BT53" i="61"/>
  <c r="BS59" i="61"/>
  <c r="AT51" i="61"/>
  <c r="AO21" i="61"/>
  <c r="AN23" i="61"/>
  <c r="AN19" i="61"/>
  <c r="AP9" i="61"/>
  <c r="AQ16" i="61"/>
  <c r="AO22" i="61"/>
  <c r="AS21" i="61"/>
  <c r="BT67" i="61"/>
  <c r="BS63" i="61"/>
  <c r="BS65" i="61"/>
  <c r="AS65" i="61"/>
  <c r="AU5" i="61"/>
  <c r="AO23" i="61"/>
  <c r="AR4" i="61"/>
  <c r="AS14" i="61"/>
  <c r="AI21" i="61"/>
  <c r="AV19" i="61"/>
  <c r="BQ58" i="61"/>
  <c r="BR66" i="61"/>
  <c r="BQ61" i="61"/>
  <c r="AF21" i="61"/>
  <c r="AC16" i="61"/>
  <c r="AA14" i="61"/>
  <c r="AD18" i="61"/>
  <c r="Z5" i="61"/>
  <c r="AE15" i="61"/>
  <c r="S17" i="61"/>
  <c r="X21" i="61"/>
  <c r="AB16" i="61"/>
  <c r="AT15" i="61"/>
  <c r="AQ21" i="61"/>
  <c r="AQ8" i="61"/>
  <c r="BQ66" i="61"/>
  <c r="BT59" i="61"/>
  <c r="AA9" i="61"/>
  <c r="AR11" i="61"/>
  <c r="AT6" i="61"/>
  <c r="BT65" i="61"/>
  <c r="BP69" i="61"/>
  <c r="AF19" i="61"/>
  <c r="AB17" i="61"/>
  <c r="X5" i="61"/>
  <c r="S20" i="61"/>
  <c r="AC23" i="61"/>
  <c r="X7" i="61"/>
  <c r="BQ56" i="61"/>
  <c r="Z13" i="61"/>
  <c r="BQ62" i="61"/>
  <c r="AF4" i="61"/>
  <c r="BS54" i="61"/>
  <c r="AF18" i="61"/>
  <c r="AO8" i="61"/>
  <c r="AP8" i="61"/>
  <c r="AI8" i="61"/>
  <c r="BQ64" i="61"/>
  <c r="BS51" i="61"/>
  <c r="BR65" i="61"/>
  <c r="BQ50" i="61"/>
  <c r="AE18" i="61"/>
  <c r="AV68" i="61"/>
  <c r="AV15" i="61"/>
  <c r="AP5" i="61"/>
  <c r="AI17" i="61"/>
  <c r="BS56" i="61"/>
  <c r="BT63" i="61"/>
  <c r="BT58" i="61"/>
  <c r="BR61" i="61"/>
  <c r="AF12" i="61"/>
  <c r="AT55" i="61"/>
  <c r="AQ14" i="61"/>
  <c r="AU21" i="61"/>
  <c r="AT19" i="61"/>
  <c r="BQ52" i="61"/>
  <c r="BR58" i="61"/>
  <c r="BT64" i="61"/>
  <c r="BR67" i="61"/>
  <c r="AB15" i="61"/>
  <c r="AS56" i="61"/>
  <c r="AI19" i="61"/>
  <c r="AR6" i="61"/>
  <c r="AR23" i="61"/>
  <c r="BR63" i="61"/>
  <c r="BT51" i="61"/>
  <c r="BS64" i="61"/>
  <c r="BT54" i="61"/>
  <c r="Y18" i="61"/>
  <c r="AS63" i="61"/>
  <c r="AS18" i="61"/>
  <c r="AV7" i="61"/>
  <c r="AN22" i="61"/>
  <c r="BS50" i="61"/>
  <c r="BK58" i="61"/>
  <c r="BT52" i="61"/>
  <c r="BK63" i="61"/>
  <c r="Y23" i="61"/>
  <c r="S14" i="61"/>
  <c r="AC10" i="61"/>
  <c r="AE7" i="61"/>
  <c r="AB18" i="61"/>
  <c r="AA10" i="61"/>
  <c r="AC14" i="61"/>
  <c r="AE4" i="61"/>
  <c r="AD8" i="61"/>
  <c r="AF14" i="61"/>
  <c r="X6" i="61"/>
  <c r="X14" i="61"/>
  <c r="Z22" i="61"/>
  <c r="AF13" i="61"/>
  <c r="X22" i="61"/>
  <c r="S8" i="61"/>
  <c r="AD23" i="61"/>
  <c r="AD7" i="61"/>
  <c r="Z14" i="61"/>
  <c r="AB19" i="61"/>
  <c r="X11" i="61"/>
  <c r="AA6" i="61"/>
  <c r="Z19" i="61"/>
  <c r="S21" i="61"/>
  <c r="Y22" i="61"/>
  <c r="AD17" i="61"/>
  <c r="Z11" i="61"/>
  <c r="AC22" i="61"/>
  <c r="AA5" i="61"/>
  <c r="X13" i="61"/>
  <c r="AA20" i="61"/>
  <c r="AE17" i="61"/>
  <c r="AB6" i="61"/>
  <c r="AA8" i="61"/>
  <c r="AE22" i="61"/>
  <c r="X17" i="61"/>
  <c r="AF20" i="61"/>
  <c r="AA15" i="61"/>
  <c r="AC5" i="61"/>
  <c r="AF5" i="61"/>
  <c r="AE5" i="61"/>
  <c r="AF58" i="61"/>
  <c r="AA13" i="61"/>
  <c r="AF11" i="61"/>
  <c r="X8" i="61"/>
  <c r="AC11" i="61"/>
  <c r="S16" i="61"/>
  <c r="AC19" i="61"/>
  <c r="AF16" i="61"/>
  <c r="AD22" i="61"/>
  <c r="S23" i="61"/>
  <c r="X10" i="61"/>
  <c r="AA19" i="61"/>
  <c r="AC6" i="61"/>
  <c r="S6" i="61"/>
  <c r="AB12" i="61"/>
  <c r="Y12" i="61"/>
  <c r="X12" i="61"/>
  <c r="AA12" i="61"/>
  <c r="AF6" i="61"/>
  <c r="AF10" i="61"/>
  <c r="Y10" i="61"/>
  <c r="Z8" i="61"/>
  <c r="S15" i="61"/>
  <c r="S7" i="61"/>
  <c r="AB11" i="61"/>
  <c r="AA18" i="61"/>
  <c r="Y4" i="61"/>
  <c r="Y13" i="61"/>
  <c r="Z10" i="61"/>
  <c r="AB9" i="61"/>
  <c r="Z12" i="61"/>
  <c r="AE10" i="61"/>
  <c r="Y8" i="61"/>
  <c r="Y9" i="61"/>
  <c r="Z23" i="61"/>
  <c r="AD20" i="61"/>
  <c r="AB10" i="61"/>
  <c r="AB20" i="61"/>
  <c r="AC17" i="61"/>
  <c r="BT60" i="61"/>
  <c r="AB13" i="61"/>
  <c r="Y15" i="61"/>
  <c r="AC15" i="61"/>
  <c r="AB23" i="61"/>
  <c r="Z15" i="61"/>
  <c r="BR55" i="61"/>
  <c r="AE21" i="61"/>
  <c r="AD6" i="61"/>
  <c r="Z17" i="61"/>
  <c r="Y19" i="61"/>
  <c r="Y11" i="61"/>
  <c r="AE14" i="61"/>
  <c r="X16" i="61"/>
  <c r="AD21" i="61"/>
  <c r="Y16" i="61"/>
  <c r="AC13" i="61"/>
  <c r="BD54" i="61"/>
  <c r="AY64" i="61"/>
  <c r="AY55" i="61"/>
  <c r="BH57" i="61"/>
  <c r="AY63" i="61"/>
  <c r="AY61" i="61"/>
  <c r="BG56" i="61"/>
  <c r="BF51" i="61"/>
  <c r="BH63" i="61"/>
  <c r="BE67" i="61"/>
  <c r="BH59" i="61"/>
  <c r="BG53" i="61"/>
  <c r="BE52" i="61"/>
  <c r="BE59" i="61"/>
  <c r="BG52" i="61"/>
  <c r="P33" i="45"/>
  <c r="BH65" i="61"/>
  <c r="BF67" i="61"/>
  <c r="AY68" i="61"/>
  <c r="BG64" i="61"/>
  <c r="BE61" i="61"/>
  <c r="BD60" i="61"/>
  <c r="BG55" i="61"/>
  <c r="BE66" i="61"/>
  <c r="BF65" i="61"/>
  <c r="BD64" i="61"/>
  <c r="BF50" i="61"/>
  <c r="BH56" i="61"/>
  <c r="BG50" i="61"/>
  <c r="BF68" i="61"/>
  <c r="BE51" i="61"/>
  <c r="BF57" i="61"/>
  <c r="BG62" i="61"/>
  <c r="BG54" i="61"/>
  <c r="BH68" i="61"/>
  <c r="BE58" i="61"/>
  <c r="BF64" i="61"/>
  <c r="BG66" i="61"/>
  <c r="BG51" i="61"/>
  <c r="AY56" i="61"/>
  <c r="AY50" i="61"/>
  <c r="BD59" i="61"/>
  <c r="BF66" i="61"/>
  <c r="BD58" i="61"/>
  <c r="BE64" i="61"/>
  <c r="BH52" i="61"/>
  <c r="BD67" i="61"/>
  <c r="BH55" i="61"/>
  <c r="BH62" i="61"/>
  <c r="BD56" i="61"/>
  <c r="BH54" i="61"/>
  <c r="BF56" i="61"/>
  <c r="BF63" i="61"/>
  <c r="BE54" i="61"/>
  <c r="BE50" i="61"/>
  <c r="BE57" i="61"/>
  <c r="BE65" i="61"/>
  <c r="BF69" i="61"/>
  <c r="AB7" i="61"/>
  <c r="BE56" i="61"/>
  <c r="AY54" i="61"/>
  <c r="BG67" i="61"/>
  <c r="BD66" i="61"/>
  <c r="Z16" i="61"/>
  <c r="AY62" i="61"/>
  <c r="BG69" i="61"/>
  <c r="BD62" i="61"/>
  <c r="BG60" i="61"/>
  <c r="AY60" i="61"/>
  <c r="BH53" i="61"/>
  <c r="BD51" i="61"/>
  <c r="BG65" i="61"/>
  <c r="AY69" i="61"/>
  <c r="BG59" i="61"/>
  <c r="BE68" i="61"/>
  <c r="BH50" i="61"/>
  <c r="BH61" i="61"/>
  <c r="BH51" i="61"/>
  <c r="BF53" i="61"/>
  <c r="BE55" i="61"/>
  <c r="BF55" i="61"/>
  <c r="BF62" i="61"/>
  <c r="BD53" i="61"/>
  <c r="BF59" i="61"/>
  <c r="AF23" i="61"/>
  <c r="AA23" i="61"/>
  <c r="AA21" i="61"/>
  <c r="S13" i="61"/>
  <c r="AD16" i="61"/>
  <c r="S19" i="61"/>
  <c r="BD68" i="61"/>
  <c r="BH69" i="61"/>
  <c r="BF61" i="61"/>
  <c r="BE63" i="61"/>
  <c r="BE53" i="61"/>
  <c r="AY51" i="61"/>
  <c r="AE20" i="61"/>
  <c r="S4" i="61"/>
  <c r="AC21" i="61"/>
  <c r="AA11" i="61"/>
  <c r="AE8" i="61"/>
  <c r="AF22" i="61"/>
  <c r="AY53" i="61"/>
  <c r="BD63" i="61"/>
  <c r="BE69" i="61"/>
  <c r="AY59" i="61"/>
  <c r="AD15" i="61"/>
  <c r="AF7" i="61"/>
  <c r="Z6" i="61"/>
  <c r="AC8" i="61"/>
  <c r="AB22" i="61"/>
  <c r="Y6" i="61"/>
  <c r="AV64" i="61"/>
  <c r="BD69" i="61"/>
  <c r="BG61" i="61"/>
  <c r="BG63" i="61"/>
  <c r="AY65" i="61"/>
  <c r="BG57" i="61"/>
  <c r="AY58" i="61"/>
  <c r="Z20" i="61"/>
  <c r="AE12" i="61"/>
  <c r="AD4" i="61"/>
  <c r="Z7" i="61"/>
  <c r="AD12" i="61"/>
  <c r="X9" i="61"/>
  <c r="AU66" i="61"/>
  <c r="BF54" i="61"/>
  <c r="BH60" i="61"/>
  <c r="BG58" i="61"/>
  <c r="BF52" i="61"/>
  <c r="BH58" i="61"/>
  <c r="Z18" i="61"/>
  <c r="AC7" i="61"/>
  <c r="AA7" i="61"/>
  <c r="Y21" i="61"/>
  <c r="X20" i="61"/>
  <c r="AE6" i="61"/>
  <c r="AV53" i="61"/>
  <c r="BF60" i="61"/>
  <c r="BH66" i="61"/>
  <c r="BH67" i="61"/>
  <c r="BF58" i="61"/>
  <c r="BH64" i="61"/>
  <c r="AD5" i="61"/>
  <c r="X4" i="61"/>
  <c r="S10" i="61"/>
  <c r="AM59" i="61"/>
  <c r="AU56" i="61"/>
  <c r="AS53" i="61"/>
  <c r="AS59" i="61"/>
  <c r="AM52" i="61"/>
  <c r="AV60" i="61"/>
  <c r="AT58" i="61"/>
  <c r="AF9" i="61"/>
  <c r="AT64" i="61"/>
  <c r="AB5" i="61"/>
  <c r="AV57" i="61"/>
  <c r="AM54" i="61"/>
  <c r="AE11" i="61"/>
  <c r="AU59" i="61"/>
  <c r="AM68" i="61"/>
  <c r="S11" i="61"/>
  <c r="AT61" i="61"/>
  <c r="AU63" i="61"/>
  <c r="Y20" i="61"/>
  <c r="AA4" i="61"/>
  <c r="AC4" i="61"/>
  <c r="AB8" i="61"/>
  <c r="AE19" i="61"/>
  <c r="AB21" i="61"/>
  <c r="AT68" i="61"/>
  <c r="AS61" i="61"/>
  <c r="AC9" i="61"/>
  <c r="AD11" i="61"/>
  <c r="AE13" i="61"/>
  <c r="Y5" i="61"/>
  <c r="X15" i="61"/>
  <c r="Z4" i="61"/>
  <c r="AM56" i="61"/>
  <c r="AS67" i="61"/>
  <c r="AF15" i="61"/>
  <c r="Y14" i="61"/>
  <c r="AA16" i="61"/>
  <c r="AD10" i="61"/>
  <c r="S22" i="61"/>
  <c r="AB14" i="61"/>
  <c r="AV63" i="61"/>
  <c r="AT54" i="61"/>
  <c r="AC18" i="61"/>
  <c r="AC12" i="61"/>
  <c r="AD13" i="61"/>
  <c r="AD19" i="61"/>
  <c r="X23" i="61"/>
  <c r="S9" i="61"/>
  <c r="AU65" i="61"/>
  <c r="AV67" i="61"/>
  <c r="AD14" i="61"/>
  <c r="AF8" i="61"/>
  <c r="AV52" i="61"/>
  <c r="AS69" i="61"/>
  <c r="X18" i="61"/>
  <c r="AB4" i="61"/>
  <c r="AE23" i="61"/>
  <c r="X19" i="61"/>
  <c r="S5" i="61"/>
  <c r="AD9" i="61"/>
  <c r="AM57" i="61"/>
  <c r="AV51" i="61"/>
  <c r="AE16" i="61"/>
  <c r="Z21" i="61"/>
  <c r="Y7" i="61"/>
  <c r="AF17" i="61"/>
  <c r="AA22" i="61"/>
  <c r="S18" i="61"/>
  <c r="AM65" i="61"/>
  <c r="AU53" i="61"/>
  <c r="AM64" i="61"/>
  <c r="AM53" i="61"/>
  <c r="AT66" i="61"/>
  <c r="AM67" i="61"/>
  <c r="AU52" i="61"/>
  <c r="AM60" i="61"/>
  <c r="AU62" i="61"/>
  <c r="AU58" i="61"/>
  <c r="AT50" i="61"/>
  <c r="AU55" i="61"/>
  <c r="AU68" i="61"/>
  <c r="AS55" i="61"/>
  <c r="AS51" i="61"/>
  <c r="AS52" i="61"/>
  <c r="AM63" i="61"/>
  <c r="AV50" i="61"/>
  <c r="AT69" i="61"/>
  <c r="AS58" i="61"/>
  <c r="AS66" i="61"/>
  <c r="AM58" i="61"/>
  <c r="AU50" i="61"/>
  <c r="AV59" i="61"/>
  <c r="AT53" i="61"/>
  <c r="AM61" i="61"/>
  <c r="AM51" i="61"/>
  <c r="AT57" i="61"/>
  <c r="AV66" i="61"/>
  <c r="AV56" i="61"/>
  <c r="AU54" i="61"/>
  <c r="AT63" i="61"/>
  <c r="AS60" i="61"/>
  <c r="AV62" i="61"/>
  <c r="AT56" i="61"/>
  <c r="AU51" i="61"/>
  <c r="AT60" i="61"/>
  <c r="AS57" i="61"/>
  <c r="AM66" i="61"/>
  <c r="AU57" i="61"/>
  <c r="AS62" i="61"/>
  <c r="AS64" i="61"/>
  <c r="AU61" i="61"/>
  <c r="AS54" i="61"/>
  <c r="AM55" i="61"/>
  <c r="Y17" i="61"/>
  <c r="Z9" i="61"/>
  <c r="AM50" i="61"/>
  <c r="AU67" i="61"/>
  <c r="AT65" i="61"/>
  <c r="AV54" i="61"/>
  <c r="AV58" i="61"/>
  <c r="AV55" i="61"/>
  <c r="AU64" i="61"/>
  <c r="AU60" i="61"/>
  <c r="AT52" i="61"/>
  <c r="AV61" i="61"/>
  <c r="AT67" i="61"/>
  <c r="AA17" i="61"/>
  <c r="AR69" i="61"/>
  <c r="AT62" i="61"/>
  <c r="AV65" i="61"/>
  <c r="AT59" i="61"/>
  <c r="AS68" i="61"/>
  <c r="AM69" i="61"/>
  <c r="AV69" i="61"/>
  <c r="AU69" i="61"/>
  <c r="T53" i="61"/>
  <c r="AF61" i="61"/>
  <c r="D35" i="45"/>
  <c r="D60" i="45"/>
  <c r="D44" i="45"/>
  <c r="D69" i="45"/>
  <c r="D45" i="45"/>
  <c r="D70" i="45"/>
  <c r="D67" i="45"/>
  <c r="D42" i="45"/>
  <c r="D64" i="45"/>
  <c r="D39" i="45"/>
  <c r="D58" i="45"/>
  <c r="D33" i="45"/>
  <c r="D46" i="45"/>
  <c r="D71" i="45"/>
  <c r="D59" i="45"/>
  <c r="D34" i="45"/>
  <c r="D31" i="45"/>
  <c r="D56" i="45"/>
  <c r="AR54" i="61" s="1"/>
  <c r="D43" i="45"/>
  <c r="D68" i="45"/>
  <c r="D40" i="45"/>
  <c r="D65" i="45"/>
  <c r="AR51" i="61" s="1"/>
  <c r="D30" i="45"/>
  <c r="H51" i="61" s="1"/>
  <c r="D55" i="45"/>
  <c r="BP64" i="61"/>
  <c r="T68" i="61"/>
  <c r="BP58" i="61"/>
  <c r="H64" i="61" l="1"/>
  <c r="T64" i="61"/>
  <c r="AF52" i="61"/>
  <c r="H63" i="61"/>
  <c r="BP60" i="61"/>
  <c r="D61" i="45"/>
  <c r="BP59" i="61"/>
  <c r="AF68" i="61"/>
  <c r="AF62" i="61"/>
  <c r="AF66" i="61"/>
  <c r="AR66" i="61"/>
  <c r="AF63" i="61"/>
  <c r="T59" i="61"/>
  <c r="AR63" i="61"/>
  <c r="E26" i="45"/>
  <c r="D74" i="45"/>
  <c r="AR50" i="61" s="1"/>
  <c r="D49" i="45"/>
  <c r="H62" i="61" s="1"/>
  <c r="D73" i="45"/>
  <c r="AR57" i="61" s="1"/>
  <c r="D48" i="45"/>
  <c r="H69" i="61" s="1"/>
  <c r="D72" i="45"/>
  <c r="AR52" i="61" s="1"/>
  <c r="D47" i="45"/>
  <c r="H65" i="61" s="1"/>
  <c r="H56" i="61"/>
  <c r="T56" i="61"/>
  <c r="T55" i="61"/>
  <c r="AR61" i="61"/>
  <c r="AR55" i="61"/>
  <c r="H59" i="61"/>
  <c r="AR58" i="61"/>
  <c r="H53" i="61"/>
  <c r="AR64" i="61"/>
  <c r="H58" i="61"/>
  <c r="H67" i="61"/>
  <c r="AR60" i="61"/>
  <c r="H55" i="61"/>
  <c r="H68" i="61"/>
  <c r="AR65" i="61"/>
  <c r="T57" i="61"/>
  <c r="T58" i="61"/>
  <c r="AR56" i="61"/>
  <c r="H52" i="61"/>
  <c r="AR67" i="61"/>
  <c r="AR53" i="61"/>
  <c r="AR59" i="61"/>
  <c r="H57" i="61"/>
  <c r="AR68" i="61"/>
  <c r="AR62" i="61"/>
  <c r="C4" i="80"/>
  <c r="AK4" i="80" s="1"/>
  <c r="D4" i="80"/>
  <c r="AL4" i="80" s="1"/>
  <c r="L4" i="76"/>
  <c r="AU4" i="76" s="1"/>
  <c r="E4" i="76"/>
  <c r="AM4" i="76" s="1"/>
  <c r="K4" i="76"/>
  <c r="AT4" i="76" s="1"/>
  <c r="C4" i="76"/>
  <c r="AK4" i="76" s="1"/>
  <c r="M4" i="76"/>
  <c r="AV4" i="76" s="1"/>
  <c r="M4" i="80"/>
  <c r="AV4" i="80" s="1"/>
  <c r="L4" i="80"/>
  <c r="AU4" i="80" s="1"/>
  <c r="K4" i="80"/>
  <c r="AT4" i="80" s="1"/>
  <c r="D4" i="76"/>
  <c r="AL4" i="76" s="1"/>
  <c r="E4" i="80"/>
  <c r="AM4" i="80" s="1"/>
  <c r="H54" i="61"/>
  <c r="AN7" i="13"/>
  <c r="AJ7" i="13" s="1"/>
  <c r="AY7" i="13"/>
  <c r="AW7" i="13" s="1"/>
  <c r="BF7" i="13"/>
  <c r="BD7" i="13" s="1"/>
  <c r="U7" i="13"/>
  <c r="L7" i="13" s="1"/>
  <c r="H4" i="78"/>
  <c r="AP4" i="78" s="1"/>
  <c r="H60" i="61"/>
  <c r="H61" i="61"/>
  <c r="Q7" i="15"/>
  <c r="F7" i="15" s="1"/>
  <c r="S7" i="15"/>
  <c r="H7" i="15" s="1"/>
  <c r="R7" i="16"/>
  <c r="G7" i="16" s="1"/>
  <c r="R7" i="15"/>
  <c r="G7" i="15" s="1"/>
  <c r="Q7" i="16"/>
  <c r="F7" i="16" s="1"/>
  <c r="S7" i="16"/>
  <c r="H7" i="16" s="1"/>
  <c r="H66" i="61" l="1"/>
  <c r="F4" i="80"/>
  <c r="G4" i="80" s="1"/>
  <c r="N4" i="76"/>
  <c r="O4" i="76" s="1"/>
  <c r="N4" i="80"/>
  <c r="O4" i="80" s="1"/>
  <c r="F4" i="76"/>
  <c r="G4" i="76" s="1"/>
  <c r="K4" i="77"/>
  <c r="AT4" i="77" s="1"/>
  <c r="M4" i="78"/>
  <c r="AV4" i="78" s="1"/>
  <c r="E4" i="77"/>
  <c r="AM4" i="77" s="1"/>
  <c r="D4" i="77"/>
  <c r="AL4" i="77" s="1"/>
  <c r="D4" i="78"/>
  <c r="AL4" i="78" s="1"/>
  <c r="L4" i="78"/>
  <c r="AU4" i="78" s="1"/>
  <c r="C4" i="78"/>
  <c r="AK4" i="78" s="1"/>
  <c r="M4" i="77"/>
  <c r="AV4" i="77" s="1"/>
  <c r="C4" i="77"/>
  <c r="L4" i="77"/>
  <c r="AU4" i="77" s="1"/>
  <c r="E4" i="78"/>
  <c r="AM4" i="78" s="1"/>
  <c r="BE7" i="13"/>
  <c r="BC7" i="13" s="1"/>
  <c r="AX7" i="13"/>
  <c r="AV7" i="13" s="1"/>
  <c r="AP7" i="13"/>
  <c r="AL7" i="13" s="1"/>
  <c r="AM7" i="13"/>
  <c r="AI7" i="13" s="1"/>
  <c r="X7" i="13"/>
  <c r="O7" i="13" s="1"/>
  <c r="Q4" i="78"/>
  <c r="AZ4" i="78" s="1"/>
  <c r="P4" i="78"/>
  <c r="AY4" i="78" s="1"/>
  <c r="V7" i="13"/>
  <c r="M7" i="13" s="1"/>
  <c r="I4" i="78"/>
  <c r="AQ4" i="78" s="1"/>
  <c r="T7" i="16"/>
  <c r="I7" i="16" s="1"/>
  <c r="J7" i="16" s="1"/>
  <c r="K7" i="16" s="1"/>
  <c r="T7" i="15"/>
  <c r="I7" i="15" s="1"/>
  <c r="J7" i="15" s="1"/>
  <c r="K7" i="15" s="1"/>
  <c r="S7" i="13"/>
  <c r="H7" i="13" s="1"/>
  <c r="R7" i="13"/>
  <c r="G7" i="13" s="1"/>
  <c r="R7" i="14"/>
  <c r="G7" i="14" s="1"/>
  <c r="S7" i="14"/>
  <c r="H7" i="14" s="1"/>
  <c r="AW4" i="80" l="1"/>
  <c r="AX4" i="80" s="1"/>
  <c r="AW4" i="76"/>
  <c r="AX4" i="76" s="1"/>
  <c r="AN4" i="80"/>
  <c r="AO4" i="80" s="1"/>
  <c r="F4" i="77"/>
  <c r="AN4" i="76"/>
  <c r="AO4" i="76" s="1"/>
  <c r="AK4" i="77"/>
  <c r="F4" i="78"/>
  <c r="K4" i="78"/>
  <c r="N4" i="78" s="1"/>
  <c r="O4" i="78" s="1"/>
  <c r="N4" i="77"/>
  <c r="AW4" i="77" s="1"/>
  <c r="AX4" i="77" s="1"/>
  <c r="AO7" i="13"/>
  <c r="AK7" i="13" s="1"/>
  <c r="AJ28" i="67"/>
  <c r="AF37" i="67"/>
  <c r="AH46" i="67"/>
  <c r="AJ34" i="67"/>
  <c r="AF43" i="67"/>
  <c r="AJ40" i="67"/>
  <c r="AG29" i="67"/>
  <c r="AI38" i="67"/>
  <c r="AJ46" i="67"/>
  <c r="AG35" i="67"/>
  <c r="AA32" i="67"/>
  <c r="AG41" i="67"/>
  <c r="AA38" i="67"/>
  <c r="AH27" i="67"/>
  <c r="AA44" i="67"/>
  <c r="AH33" i="67"/>
  <c r="AF30" i="67"/>
  <c r="AH39" i="67"/>
  <c r="AJ27" i="67"/>
  <c r="AF36" i="67"/>
  <c r="AH45" i="67"/>
  <c r="AJ33" i="67"/>
  <c r="AF42" i="67"/>
  <c r="AI31" i="67"/>
  <c r="AG32" i="67"/>
  <c r="AI32" i="67"/>
  <c r="AJ39" i="67"/>
  <c r="AG28" i="67"/>
  <c r="AI37" i="67"/>
  <c r="AJ45" i="67"/>
  <c r="AG34" i="67"/>
  <c r="AI43" i="67"/>
  <c r="AJ44" i="67"/>
  <c r="AG38" i="67"/>
  <c r="AA31" i="67"/>
  <c r="AG40" i="67"/>
  <c r="AA37" i="67"/>
  <c r="AG46" i="67"/>
  <c r="AG45" i="67"/>
  <c r="AJ43" i="67"/>
  <c r="AJ36" i="67"/>
  <c r="AA43" i="67"/>
  <c r="AH32" i="67"/>
  <c r="AF29" i="67"/>
  <c r="AH38" i="67"/>
  <c r="AG33" i="67"/>
  <c r="AH37" i="67"/>
  <c r="AI35" i="67"/>
  <c r="AI41" i="67"/>
  <c r="AJ38" i="67"/>
  <c r="AF35" i="67"/>
  <c r="AH44" i="67"/>
  <c r="AJ32" i="67"/>
  <c r="AF41" i="67"/>
  <c r="AI30" i="67"/>
  <c r="AI42" i="67"/>
  <c r="AA30" i="67"/>
  <c r="AG27" i="67"/>
  <c r="AI36" i="67"/>
  <c r="AA29" i="67"/>
  <c r="AA42" i="67"/>
  <c r="AG39" i="67"/>
  <c r="AA36" i="67"/>
  <c r="AF34" i="67"/>
  <c r="AH31" i="67"/>
  <c r="AF28" i="67"/>
  <c r="AJ37" i="67"/>
  <c r="AF46" i="67"/>
  <c r="AH43" i="67"/>
  <c r="AJ31" i="67"/>
  <c r="AF40" i="67"/>
  <c r="AI29" i="67"/>
  <c r="AF31" i="67"/>
  <c r="AA41" i="67"/>
  <c r="AH30" i="67"/>
  <c r="AA35" i="67"/>
  <c r="AG44" i="67"/>
  <c r="AF33" i="67"/>
  <c r="AH42" i="67"/>
  <c r="AF27" i="67"/>
  <c r="AH36" i="67"/>
  <c r="AI44" i="67"/>
  <c r="AF45" i="67"/>
  <c r="AI34" i="67"/>
  <c r="AJ30" i="67"/>
  <c r="AF39" i="67"/>
  <c r="AI28" i="67"/>
  <c r="AA28" i="67"/>
  <c r="AA39" i="67"/>
  <c r="AG37" i="67"/>
  <c r="AI46" i="67"/>
  <c r="AJ42" i="67"/>
  <c r="AG31" i="67"/>
  <c r="AI40" i="67"/>
  <c r="AA40" i="67"/>
  <c r="AH29" i="67"/>
  <c r="AA34" i="67"/>
  <c r="AG43" i="67"/>
  <c r="AF32" i="67"/>
  <c r="AH34" i="67"/>
  <c r="AH41" i="67"/>
  <c r="AA46" i="67"/>
  <c r="AH35" i="67"/>
  <c r="AF44" i="67"/>
  <c r="AA45" i="67"/>
  <c r="AI33" i="67"/>
  <c r="AJ29" i="67"/>
  <c r="AF38" i="67"/>
  <c r="AI27" i="67"/>
  <c r="AJ35" i="67"/>
  <c r="AG36" i="67"/>
  <c r="AI45" i="67"/>
  <c r="AJ41" i="67"/>
  <c r="AG30" i="67"/>
  <c r="AI39" i="67"/>
  <c r="AA27" i="67"/>
  <c r="AH28" i="67"/>
  <c r="AH40" i="67"/>
  <c r="AA33" i="67"/>
  <c r="AG42" i="67"/>
  <c r="T7" i="14"/>
  <c r="I7" i="14" s="1"/>
  <c r="J7" i="14" s="1"/>
  <c r="K7" i="14" s="1"/>
  <c r="Q7" i="14"/>
  <c r="F7" i="14" s="1"/>
  <c r="O38" i="68"/>
  <c r="T38" i="68"/>
  <c r="W37" i="68"/>
  <c r="W28" i="68"/>
  <c r="X45" i="68"/>
  <c r="X32" i="68"/>
  <c r="V34" i="68"/>
  <c r="W36" i="68"/>
  <c r="W38" i="68"/>
  <c r="T29" i="68"/>
  <c r="V42" i="68"/>
  <c r="U30" i="68"/>
  <c r="V45" i="68"/>
  <c r="V27" i="68"/>
  <c r="X29" i="68"/>
  <c r="U35" i="68"/>
  <c r="O31" i="68"/>
  <c r="U43" i="68"/>
  <c r="V32" i="68"/>
  <c r="U45" i="68"/>
  <c r="T46" i="68"/>
  <c r="U33" i="68"/>
  <c r="O30" i="68"/>
  <c r="X37" i="68"/>
  <c r="V30" i="68"/>
  <c r="O40" i="68"/>
  <c r="O35" i="68"/>
  <c r="V33" i="68"/>
  <c r="X36" i="68"/>
  <c r="T30" i="68"/>
  <c r="X34" i="68"/>
  <c r="W45" i="68"/>
  <c r="O34" i="68"/>
  <c r="W32" i="68"/>
  <c r="O44" i="68"/>
  <c r="V44" i="68"/>
  <c r="W44" i="68"/>
  <c r="V29" i="68"/>
  <c r="W31" i="68"/>
  <c r="O27" i="68"/>
  <c r="U37" i="68"/>
  <c r="W41" i="68"/>
  <c r="X27" i="68"/>
  <c r="U46" i="68"/>
  <c r="U28" i="68"/>
  <c r="O39" i="68"/>
  <c r="T43" i="68"/>
  <c r="U29" i="68"/>
  <c r="U42" i="68"/>
  <c r="T28" i="68"/>
  <c r="V43" i="68"/>
  <c r="O37" i="68"/>
  <c r="W43" i="68"/>
  <c r="W39" i="68"/>
  <c r="O28" i="68"/>
  <c r="U36" i="68"/>
  <c r="X31" i="68"/>
  <c r="W40" i="68"/>
  <c r="W27" i="68"/>
  <c r="O46" i="68"/>
  <c r="X30" i="68"/>
  <c r="V41" i="68"/>
  <c r="T37" i="68"/>
  <c r="V28" i="68"/>
  <c r="W30" i="68"/>
  <c r="U32" i="68"/>
  <c r="U34" i="68"/>
  <c r="W42" i="68"/>
  <c r="T31" i="68"/>
  <c r="V46" i="68"/>
  <c r="V37" i="68"/>
  <c r="V40" i="68"/>
  <c r="T35" i="68"/>
  <c r="T27" i="68"/>
  <c r="W34" i="68"/>
  <c r="V36" i="68"/>
  <c r="V39" i="68"/>
  <c r="X28" i="68"/>
  <c r="O45" i="68"/>
  <c r="W33" i="68"/>
  <c r="T36" i="68"/>
  <c r="T40" i="68"/>
  <c r="T32" i="68"/>
  <c r="X38" i="68"/>
  <c r="T33" i="68"/>
  <c r="O29" i="68"/>
  <c r="V38" i="68"/>
  <c r="X44" i="68"/>
  <c r="U39" i="68"/>
  <c r="O43" i="68"/>
  <c r="T45" i="68"/>
  <c r="O33" i="68"/>
  <c r="X41" i="68"/>
  <c r="U38" i="68"/>
  <c r="W29" i="68"/>
  <c r="X33" i="68"/>
  <c r="O32" i="68"/>
  <c r="U44" i="68"/>
  <c r="T34" i="68"/>
  <c r="W35" i="68"/>
  <c r="O36" i="68"/>
  <c r="V35" i="68"/>
  <c r="X40" i="68"/>
  <c r="U27" i="68"/>
  <c r="X43" i="68"/>
  <c r="T41" i="68"/>
  <c r="T42" i="68"/>
  <c r="X39" i="68"/>
  <c r="O42" i="68"/>
  <c r="X42" i="68"/>
  <c r="U31" i="68"/>
  <c r="W46" i="68"/>
  <c r="U41" i="68"/>
  <c r="V31" i="68"/>
  <c r="O41" i="68"/>
  <c r="T44" i="68"/>
  <c r="T39" i="68"/>
  <c r="U40" i="68"/>
  <c r="X35" i="68"/>
  <c r="X46" i="68"/>
  <c r="AR32" i="68"/>
  <c r="AV44" i="68"/>
  <c r="AU38" i="68"/>
  <c r="AT32" i="68"/>
  <c r="AU27" i="68"/>
  <c r="AU34" i="68"/>
  <c r="AS42" i="68"/>
  <c r="AS39" i="68"/>
  <c r="AS37" i="68"/>
  <c r="AM34" i="68"/>
  <c r="AU43" i="68"/>
  <c r="AR35" i="68"/>
  <c r="AV46" i="68"/>
  <c r="AR31" i="68"/>
  <c r="AV43" i="68"/>
  <c r="AU37" i="68"/>
  <c r="AT31" i="68"/>
  <c r="AT28" i="68"/>
  <c r="AT46" i="68"/>
  <c r="AT43" i="68"/>
  <c r="AU46" i="68"/>
  <c r="AS31" i="68"/>
  <c r="AS29" i="68"/>
  <c r="AR30" i="68"/>
  <c r="AV42" i="68"/>
  <c r="AU36" i="68"/>
  <c r="AT30" i="68"/>
  <c r="AT27" i="68"/>
  <c r="AU45" i="68"/>
  <c r="AM30" i="68"/>
  <c r="AR29" i="68"/>
  <c r="AV41" i="68"/>
  <c r="AU35" i="68"/>
  <c r="AS46" i="68"/>
  <c r="AT29" i="68"/>
  <c r="AS45" i="68"/>
  <c r="AR27" i="68"/>
  <c r="AM40" i="68"/>
  <c r="AM37" i="68"/>
  <c r="AS30" i="68"/>
  <c r="AM46" i="68"/>
  <c r="AV40" i="68"/>
  <c r="AS28" i="68"/>
  <c r="AS40" i="68"/>
  <c r="AS38" i="68"/>
  <c r="AR43" i="68"/>
  <c r="AS32" i="68"/>
  <c r="AM45" i="68"/>
  <c r="AV39" i="68"/>
  <c r="AU33" i="68"/>
  <c r="AS44" i="68"/>
  <c r="AS27" i="68"/>
  <c r="AU29" i="68"/>
  <c r="AM32" i="68"/>
  <c r="AM44" i="68"/>
  <c r="AV38" i="68"/>
  <c r="AU32" i="68"/>
  <c r="AS43" i="68"/>
  <c r="AR28" i="68"/>
  <c r="AV34" i="68"/>
  <c r="AS34" i="68"/>
  <c r="AR38" i="68"/>
  <c r="AV27" i="68"/>
  <c r="AM43" i="68"/>
  <c r="AV37" i="68"/>
  <c r="AU31" i="68"/>
  <c r="AT45" i="68"/>
  <c r="AS36" i="68"/>
  <c r="AT41" i="68"/>
  <c r="AU44" i="68"/>
  <c r="AM42" i="68"/>
  <c r="AV36" i="68"/>
  <c r="AU30" i="68"/>
  <c r="AS41" i="68"/>
  <c r="AM28" i="68"/>
  <c r="AV33" i="68"/>
  <c r="AT39" i="68"/>
  <c r="AU39" i="68"/>
  <c r="AM41" i="68"/>
  <c r="AV35" i="68"/>
  <c r="AM27" i="68"/>
  <c r="AT44" i="68"/>
  <c r="AT42" i="68"/>
  <c r="AR40" i="68"/>
  <c r="AR46" i="68"/>
  <c r="AV31" i="68"/>
  <c r="AR36" i="68"/>
  <c r="AR45" i="68"/>
  <c r="AM39" i="68"/>
  <c r="AS33" i="68"/>
  <c r="AT36" i="68"/>
  <c r="AR44" i="68"/>
  <c r="AM38" i="68"/>
  <c r="AV32" i="68"/>
  <c r="AT40" i="68"/>
  <c r="AU41" i="68"/>
  <c r="AU40" i="68"/>
  <c r="AM33" i="68"/>
  <c r="AR42" i="68"/>
  <c r="AM36" i="68"/>
  <c r="AV30" i="68"/>
  <c r="AS35" i="68"/>
  <c r="AT38" i="68"/>
  <c r="AU42" i="68"/>
  <c r="AV45" i="68"/>
  <c r="AR41" i="68"/>
  <c r="AM35" i="68"/>
  <c r="AV29" i="68"/>
  <c r="AT34" i="68"/>
  <c r="AR33" i="68"/>
  <c r="AM31" i="68"/>
  <c r="AR39" i="68"/>
  <c r="AT37" i="68"/>
  <c r="AV28" i="68"/>
  <c r="AR34" i="68"/>
  <c r="AM29" i="68"/>
  <c r="AT33" i="68"/>
  <c r="AR37" i="68"/>
  <c r="AT35" i="68"/>
  <c r="AU28" i="68"/>
  <c r="AW21" i="38"/>
  <c r="F70" i="50" s="1"/>
  <c r="AC10" i="38"/>
  <c r="AD10" i="50" s="1"/>
  <c r="AX25" i="38"/>
  <c r="S74" i="50" s="1"/>
  <c r="BF8" i="38"/>
  <c r="V57" i="50" s="1"/>
  <c r="AX9" i="38"/>
  <c r="S58" i="50" s="1"/>
  <c r="B8" i="38"/>
  <c r="AO20" i="38"/>
  <c r="S44" i="50" s="1"/>
  <c r="X44" i="50" s="1"/>
  <c r="AW24" i="38"/>
  <c r="F73" i="50" s="1"/>
  <c r="AL14" i="38"/>
  <c r="F38" i="50" s="1"/>
  <c r="AY21" i="38"/>
  <c r="T70" i="50" s="1"/>
  <c r="AY11" i="38"/>
  <c r="T60" i="50" s="1"/>
  <c r="AV17" i="38"/>
  <c r="E66" i="50" s="1"/>
  <c r="D13" i="38"/>
  <c r="N20" i="38"/>
  <c r="BC11" i="38"/>
  <c r="G60" i="50" s="1"/>
  <c r="AO11" i="38"/>
  <c r="S35" i="50" s="1"/>
  <c r="X35" i="50" s="1"/>
  <c r="S6" i="38"/>
  <c r="V6" i="50" s="1"/>
  <c r="BN25" i="38"/>
  <c r="Q20" i="38"/>
  <c r="T20" i="50" s="1"/>
  <c r="AC20" i="38"/>
  <c r="AD20" i="50" s="1"/>
  <c r="S25" i="38"/>
  <c r="V25" i="50" s="1"/>
  <c r="W11" i="38"/>
  <c r="W11" i="50" s="1"/>
  <c r="AO25" i="38"/>
  <c r="S49" i="50" s="1"/>
  <c r="X49" i="50" s="1"/>
  <c r="AL25" i="38"/>
  <c r="F49" i="50" s="1"/>
  <c r="U17" i="38"/>
  <c r="Y17" i="50" s="1"/>
  <c r="T17" i="38"/>
  <c r="P17" i="50" s="1"/>
  <c r="AE14" i="38"/>
  <c r="AN14" i="50" s="1"/>
  <c r="AK15" i="38"/>
  <c r="E39" i="50" s="1"/>
  <c r="J39" i="50" s="1"/>
  <c r="AM17" i="38"/>
  <c r="U41" i="50" s="1"/>
  <c r="H13" i="38"/>
  <c r="Q25" i="38"/>
  <c r="T25" i="50" s="1"/>
  <c r="AQ24" i="38"/>
  <c r="AI48" i="50" s="1"/>
  <c r="BJ13" i="38"/>
  <c r="U13" i="38"/>
  <c r="Y13" i="50" s="1"/>
  <c r="AZ17" i="38"/>
  <c r="AG66" i="50" s="1"/>
  <c r="L17" i="38"/>
  <c r="BA17" i="38"/>
  <c r="AH66" i="50" s="1"/>
  <c r="AM23" i="38"/>
  <c r="U47" i="50" s="1"/>
  <c r="BC9" i="38"/>
  <c r="G58" i="50" s="1"/>
  <c r="AA17" i="38"/>
  <c r="AI17" i="50" s="1"/>
  <c r="W16" i="38"/>
  <c r="W16" i="50" s="1"/>
  <c r="AZ10" i="38"/>
  <c r="AG59" i="50" s="1"/>
  <c r="AO10" i="38"/>
  <c r="S34" i="50" s="1"/>
  <c r="X34" i="50" s="1"/>
  <c r="AP22" i="38"/>
  <c r="T46" i="50" s="1"/>
  <c r="AS8" i="38"/>
  <c r="AG32" i="50" s="1"/>
  <c r="AL32" i="50" s="1"/>
  <c r="AC12" i="38"/>
  <c r="AD12" i="50" s="1"/>
  <c r="G7" i="38"/>
  <c r="M25" i="38"/>
  <c r="AJ6" i="38"/>
  <c r="H30" i="50" s="1"/>
  <c r="BG18" i="38"/>
  <c r="AI67" i="50" s="1"/>
  <c r="M19" i="38"/>
  <c r="AR10" i="38"/>
  <c r="AJ34" i="50" s="1"/>
  <c r="Z24" i="38"/>
  <c r="AH24" i="50" s="1"/>
  <c r="AV15" i="38"/>
  <c r="E64" i="50" s="1"/>
  <c r="V7" i="38"/>
  <c r="Z7" i="50" s="1"/>
  <c r="AV14" i="38"/>
  <c r="E63" i="50" s="1"/>
  <c r="BG24" i="38"/>
  <c r="AI73" i="50" s="1"/>
  <c r="L9" i="38"/>
  <c r="BM18" i="38"/>
  <c r="Q10" i="38"/>
  <c r="T10" i="50" s="1"/>
  <c r="BM17" i="38"/>
  <c r="AK11" i="38"/>
  <c r="E35" i="50" s="1"/>
  <c r="J35" i="50" s="1"/>
  <c r="BG10" i="38"/>
  <c r="AI59" i="50" s="1"/>
  <c r="AF13" i="38"/>
  <c r="AK13" i="50" s="1"/>
  <c r="BC18" i="38"/>
  <c r="G67" i="50" s="1"/>
  <c r="X19" i="38"/>
  <c r="X19" i="50" s="1"/>
  <c r="AI18" i="38"/>
  <c r="G42" i="50" s="1"/>
  <c r="AK24" i="38"/>
  <c r="E48" i="50" s="1"/>
  <c r="J48" i="50" s="1"/>
  <c r="Z21" i="38"/>
  <c r="AH21" i="50" s="1"/>
  <c r="H18" i="38"/>
  <c r="AP17" i="38"/>
  <c r="T41" i="50" s="1"/>
  <c r="Z17" i="38"/>
  <c r="AH17" i="50" s="1"/>
  <c r="AM11" i="38"/>
  <c r="U35" i="50" s="1"/>
  <c r="G16" i="38"/>
  <c r="G14" i="38"/>
  <c r="AR11" i="38"/>
  <c r="AJ35" i="50" s="1"/>
  <c r="BJ24" i="38"/>
  <c r="AJ22" i="38"/>
  <c r="H46" i="50" s="1"/>
  <c r="BC16" i="38"/>
  <c r="G65" i="50" s="1"/>
  <c r="AM13" i="38"/>
  <c r="U37" i="50" s="1"/>
  <c r="U9" i="38"/>
  <c r="Y9" i="50" s="1"/>
  <c r="R6" i="38"/>
  <c r="U6" i="50" s="1"/>
  <c r="AT24" i="38"/>
  <c r="AH48" i="50" s="1"/>
  <c r="AV7" i="38"/>
  <c r="E56" i="50" s="1"/>
  <c r="AZ7" i="38"/>
  <c r="AG56" i="50" s="1"/>
  <c r="Z8" i="38"/>
  <c r="AH8" i="50" s="1"/>
  <c r="BD8" i="38"/>
  <c r="H57" i="50" s="1"/>
  <c r="AW13" i="38"/>
  <c r="F62" i="50" s="1"/>
  <c r="AQ25" i="38"/>
  <c r="AI49" i="50" s="1"/>
  <c r="AI14" i="38"/>
  <c r="G38" i="50" s="1"/>
  <c r="S15" i="38"/>
  <c r="V15" i="50" s="1"/>
  <c r="H25" i="38"/>
  <c r="G18" i="38"/>
  <c r="M7" i="38"/>
  <c r="H19" i="38"/>
  <c r="AX12" i="38"/>
  <c r="S61" i="50" s="1"/>
  <c r="BE6" i="38"/>
  <c r="U55" i="50" s="1"/>
  <c r="V10" i="38"/>
  <c r="Z10" i="50" s="1"/>
  <c r="D19" i="38"/>
  <c r="AD22" i="38"/>
  <c r="AM22" i="50" s="1"/>
  <c r="S21" i="38"/>
  <c r="V21" i="50" s="1"/>
  <c r="AY14" i="38"/>
  <c r="T63" i="50" s="1"/>
  <c r="AR15" i="38"/>
  <c r="AJ39" i="50" s="1"/>
  <c r="X21" i="38"/>
  <c r="X21" i="50" s="1"/>
  <c r="BM23" i="38"/>
  <c r="AW20" i="38"/>
  <c r="F69" i="50" s="1"/>
  <c r="BG12" i="38"/>
  <c r="AI61" i="50" s="1"/>
  <c r="AI23" i="38"/>
  <c r="G47" i="50" s="1"/>
  <c r="AO19" i="38"/>
  <c r="S43" i="50" s="1"/>
  <c r="X43" i="50" s="1"/>
  <c r="I7" i="38"/>
  <c r="N23" i="38"/>
  <c r="AL18" i="38"/>
  <c r="F42" i="50" s="1"/>
  <c r="BJ19" i="38"/>
  <c r="AJ16" i="38"/>
  <c r="H40" i="50" s="1"/>
  <c r="BF15" i="38"/>
  <c r="V64" i="50" s="1"/>
  <c r="U22" i="38"/>
  <c r="Y22" i="50" s="1"/>
  <c r="AV25" i="38"/>
  <c r="E74" i="50" s="1"/>
  <c r="S14" i="38"/>
  <c r="V14" i="50" s="1"/>
  <c r="BF18" i="38"/>
  <c r="V67" i="50" s="1"/>
  <c r="AB19" i="38"/>
  <c r="AJ19" i="50" s="1"/>
  <c r="AA6" i="38"/>
  <c r="AI6" i="50" s="1"/>
  <c r="AQ16" i="38"/>
  <c r="AI40" i="50" s="1"/>
  <c r="Z9" i="38"/>
  <c r="AH9" i="50" s="1"/>
  <c r="AY19" i="38"/>
  <c r="T68" i="50" s="1"/>
  <c r="AM15" i="38"/>
  <c r="U39" i="50" s="1"/>
  <c r="BJ7" i="38"/>
  <c r="X15" i="38"/>
  <c r="X15" i="50" s="1"/>
  <c r="AN7" i="38"/>
  <c r="V31" i="50" s="1"/>
  <c r="V21" i="38"/>
  <c r="Z21" i="50" s="1"/>
  <c r="BG9" i="38"/>
  <c r="AI58" i="50" s="1"/>
  <c r="AD10" i="38"/>
  <c r="AM10" i="50" s="1"/>
  <c r="BJ17" i="38"/>
  <c r="O17" i="38"/>
  <c r="BA12" i="38"/>
  <c r="AH61" i="50" s="1"/>
  <c r="Q16" i="38"/>
  <c r="T16" i="50" s="1"/>
  <c r="Z6" i="38"/>
  <c r="AH6" i="50" s="1"/>
  <c r="L21" i="38"/>
  <c r="N14" i="38"/>
  <c r="W13" i="38"/>
  <c r="W13" i="50" s="1"/>
  <c r="U24" i="38"/>
  <c r="Y24" i="50" s="1"/>
  <c r="R13" i="38"/>
  <c r="U13" i="50" s="1"/>
  <c r="N12" i="38"/>
  <c r="BG13" i="38"/>
  <c r="AI62" i="50" s="1"/>
  <c r="AQ13" i="38"/>
  <c r="AI37" i="50" s="1"/>
  <c r="BF17" i="38"/>
  <c r="V66" i="50" s="1"/>
  <c r="AG23" i="38"/>
  <c r="AL23" i="50" s="1"/>
  <c r="AK25" i="38"/>
  <c r="E49" i="50" s="1"/>
  <c r="J49" i="50" s="1"/>
  <c r="AM22" i="38"/>
  <c r="U46" i="50" s="1"/>
  <c r="BA15" i="38"/>
  <c r="AH64" i="50" s="1"/>
  <c r="AY15" i="38"/>
  <c r="T64" i="50" s="1"/>
  <c r="AB22" i="38"/>
  <c r="AJ22" i="50" s="1"/>
  <c r="AY24" i="38"/>
  <c r="T73" i="50" s="1"/>
  <c r="AC8" i="38"/>
  <c r="AD8" i="50" s="1"/>
  <c r="M14" i="38"/>
  <c r="AR18" i="38"/>
  <c r="AJ42" i="50" s="1"/>
  <c r="AR16" i="38"/>
  <c r="AJ40" i="50" s="1"/>
  <c r="AA16" i="38"/>
  <c r="AI16" i="50" s="1"/>
  <c r="BA14" i="38"/>
  <c r="AH63" i="50" s="1"/>
  <c r="AT12" i="38"/>
  <c r="AH36" i="50" s="1"/>
  <c r="M23" i="38"/>
  <c r="U12" i="38"/>
  <c r="Y12" i="50" s="1"/>
  <c r="BD22" i="38"/>
  <c r="H71" i="50" s="1"/>
  <c r="AZ13" i="38"/>
  <c r="AG62" i="50" s="1"/>
  <c r="G12" i="38"/>
  <c r="O22" i="38"/>
  <c r="AY6" i="38"/>
  <c r="T55" i="50" s="1"/>
  <c r="AY18" i="38"/>
  <c r="T67" i="50" s="1"/>
  <c r="AY10" i="38"/>
  <c r="T59" i="50" s="1"/>
  <c r="AT21" i="38"/>
  <c r="AH45" i="50" s="1"/>
  <c r="Z13" i="38"/>
  <c r="AH13" i="50" s="1"/>
  <c r="D7" i="38"/>
  <c r="T20" i="38"/>
  <c r="P20" i="50" s="1"/>
  <c r="AF8" i="38"/>
  <c r="AK8" i="50" s="1"/>
  <c r="AI17" i="38"/>
  <c r="G41" i="50" s="1"/>
  <c r="BH15" i="38"/>
  <c r="AJ64" i="50" s="1"/>
  <c r="AY9" i="38"/>
  <c r="T58" i="50" s="1"/>
  <c r="X16" i="38"/>
  <c r="X16" i="50" s="1"/>
  <c r="AA22" i="38"/>
  <c r="AI22" i="50" s="1"/>
  <c r="AB16" i="38"/>
  <c r="AJ16" i="50" s="1"/>
  <c r="BC22" i="38"/>
  <c r="G71" i="50" s="1"/>
  <c r="AQ7" i="38"/>
  <c r="AI31" i="50" s="1"/>
  <c r="AK20" i="38"/>
  <c r="E44" i="50" s="1"/>
  <c r="J44" i="50" s="1"/>
  <c r="X14" i="38"/>
  <c r="X14" i="50" s="1"/>
  <c r="D16" i="38"/>
  <c r="BD18" i="38"/>
  <c r="H67" i="50" s="1"/>
  <c r="AK23" i="38"/>
  <c r="E47" i="50" s="1"/>
  <c r="J47" i="50" s="1"/>
  <c r="AN24" i="38"/>
  <c r="V48" i="50" s="1"/>
  <c r="BH20" i="38"/>
  <c r="AJ69" i="50" s="1"/>
  <c r="BC8" i="38"/>
  <c r="G57" i="50" s="1"/>
  <c r="H24" i="38"/>
  <c r="R12" i="38"/>
  <c r="U12" i="50" s="1"/>
  <c r="BN6" i="38"/>
  <c r="D21" i="38"/>
  <c r="AI22" i="38"/>
  <c r="G46" i="50" s="1"/>
  <c r="G19" i="38"/>
  <c r="AE18" i="38"/>
  <c r="AN18" i="50" s="1"/>
  <c r="AI10" i="38"/>
  <c r="G34" i="50" s="1"/>
  <c r="AL22" i="38"/>
  <c r="F46" i="50" s="1"/>
  <c r="BK19" i="38"/>
  <c r="AI15" i="38"/>
  <c r="G39" i="50" s="1"/>
  <c r="BE11" i="38"/>
  <c r="U60" i="50" s="1"/>
  <c r="L14" i="38"/>
  <c r="AS21" i="38"/>
  <c r="AG45" i="50" s="1"/>
  <c r="AL45" i="50" s="1"/>
  <c r="BM16" i="38"/>
  <c r="AY12" i="38"/>
  <c r="T61" i="50" s="1"/>
  <c r="S8" i="38"/>
  <c r="V8" i="50" s="1"/>
  <c r="F23" i="38"/>
  <c r="AJ15" i="38"/>
  <c r="H39" i="50" s="1"/>
  <c r="AB20" i="38"/>
  <c r="AJ20" i="50" s="1"/>
  <c r="BN10" i="38"/>
  <c r="AY7" i="38"/>
  <c r="T56" i="50" s="1"/>
  <c r="G10" i="38"/>
  <c r="AZ21" i="38"/>
  <c r="AG70" i="50" s="1"/>
  <c r="M9" i="38"/>
  <c r="AQ15" i="38"/>
  <c r="AI39" i="50" s="1"/>
  <c r="BK9" i="38"/>
  <c r="AC16" i="38"/>
  <c r="AD16" i="50" s="1"/>
  <c r="L24" i="38"/>
  <c r="BE19" i="38"/>
  <c r="U68" i="50" s="1"/>
  <c r="BM7" i="38"/>
  <c r="Z18" i="38"/>
  <c r="AH18" i="50" s="1"/>
  <c r="O25" i="38"/>
  <c r="AY17" i="38"/>
  <c r="T66" i="50" s="1"/>
  <c r="AA20" i="38"/>
  <c r="AI20" i="50" s="1"/>
  <c r="AP6" i="38"/>
  <c r="T30" i="50" s="1"/>
  <c r="O18" i="38"/>
  <c r="AZ15" i="38"/>
  <c r="AG64" i="50" s="1"/>
  <c r="BA16" i="38"/>
  <c r="AH65" i="50" s="1"/>
  <c r="BK12" i="38"/>
  <c r="BF25" i="38"/>
  <c r="V74" i="50" s="1"/>
  <c r="AE20" i="38"/>
  <c r="AN20" i="50" s="1"/>
  <c r="Q13" i="38"/>
  <c r="T13" i="50" s="1"/>
  <c r="AV6" i="38"/>
  <c r="E55" i="50" s="1"/>
  <c r="F6" i="38"/>
  <c r="F8" i="38"/>
  <c r="BF9" i="38"/>
  <c r="V58" i="50" s="1"/>
  <c r="AJ13" i="38"/>
  <c r="H37" i="50" s="1"/>
  <c r="AN19" i="38"/>
  <c r="V43" i="50" s="1"/>
  <c r="AQ22" i="38"/>
  <c r="AI46" i="50" s="1"/>
  <c r="Z10" i="38"/>
  <c r="AH10" i="50" s="1"/>
  <c r="N10" i="38"/>
  <c r="R20" i="38"/>
  <c r="U20" i="50" s="1"/>
  <c r="AE17" i="38"/>
  <c r="AN17" i="50" s="1"/>
  <c r="AP20" i="38"/>
  <c r="T44" i="50" s="1"/>
  <c r="D17" i="38"/>
  <c r="AI8" i="38"/>
  <c r="G32" i="50" s="1"/>
  <c r="BJ6" i="38"/>
  <c r="AD9" i="38"/>
  <c r="AM9" i="50" s="1"/>
  <c r="V9" i="38"/>
  <c r="Z9" i="50" s="1"/>
  <c r="BG21" i="38"/>
  <c r="AI70" i="50" s="1"/>
  <c r="BH24" i="38"/>
  <c r="AJ73" i="50" s="1"/>
  <c r="BA9" i="38"/>
  <c r="AH58" i="50" s="1"/>
  <c r="AK21" i="38"/>
  <c r="E45" i="50" s="1"/>
  <c r="J45" i="50" s="1"/>
  <c r="AJ21" i="38"/>
  <c r="H45" i="50" s="1"/>
  <c r="AS14" i="38"/>
  <c r="AG38" i="50" s="1"/>
  <c r="AL38" i="50" s="1"/>
  <c r="AT7" i="38"/>
  <c r="AH31" i="50" s="1"/>
  <c r="O15" i="38"/>
  <c r="BH16" i="38"/>
  <c r="AJ65" i="50" s="1"/>
  <c r="R16" i="38"/>
  <c r="U16" i="50" s="1"/>
  <c r="D24" i="38"/>
  <c r="AB12" i="38"/>
  <c r="AJ12" i="50" s="1"/>
  <c r="AO18" i="38"/>
  <c r="S42" i="50" s="1"/>
  <c r="X42" i="50" s="1"/>
  <c r="BD16" i="38"/>
  <c r="H65" i="50" s="1"/>
  <c r="F14" i="38"/>
  <c r="AN15" i="38"/>
  <c r="V39" i="50" s="1"/>
  <c r="BF20" i="38"/>
  <c r="V69" i="50" s="1"/>
  <c r="AA21" i="38"/>
  <c r="AI21" i="50" s="1"/>
  <c r="BJ14" i="38"/>
  <c r="AZ9" i="38"/>
  <c r="AG58" i="50" s="1"/>
  <c r="AN8" i="38"/>
  <c r="V32" i="50" s="1"/>
  <c r="V18" i="38"/>
  <c r="Z18" i="50" s="1"/>
  <c r="AR23" i="38"/>
  <c r="AJ47" i="50" s="1"/>
  <c r="BG8" i="38"/>
  <c r="AI57" i="50" s="1"/>
  <c r="AR7" i="38"/>
  <c r="AJ31" i="50" s="1"/>
  <c r="BN16" i="38"/>
  <c r="AB13" i="38"/>
  <c r="AJ13" i="50" s="1"/>
  <c r="Q19" i="38"/>
  <c r="T19" i="50" s="1"/>
  <c r="AF24" i="38"/>
  <c r="AK24" i="50" s="1"/>
  <c r="AJ10" i="38"/>
  <c r="H34" i="50" s="1"/>
  <c r="U7" i="38"/>
  <c r="Y7" i="50" s="1"/>
  <c r="BK24" i="38"/>
  <c r="R11" i="38"/>
  <c r="U11" i="50" s="1"/>
  <c r="T21" i="38"/>
  <c r="P21" i="50" s="1"/>
  <c r="L13" i="38"/>
  <c r="AL15" i="38"/>
  <c r="F39" i="50" s="1"/>
  <c r="AK10" i="38"/>
  <c r="E34" i="50" s="1"/>
  <c r="J34" i="50" s="1"/>
  <c r="BF11" i="38"/>
  <c r="V60" i="50" s="1"/>
  <c r="S20" i="38"/>
  <c r="V20" i="50" s="1"/>
  <c r="AW14" i="38"/>
  <c r="F63" i="50" s="1"/>
  <c r="BC23" i="38"/>
  <c r="G72" i="50" s="1"/>
  <c r="H23" i="38"/>
  <c r="X17" i="38"/>
  <c r="X17" i="50" s="1"/>
  <c r="BN20" i="38"/>
  <c r="AY23" i="38"/>
  <c r="T72" i="50" s="1"/>
  <c r="T22" i="38"/>
  <c r="P22" i="50" s="1"/>
  <c r="BN21" i="38"/>
  <c r="BN22" i="38"/>
  <c r="B17" i="38"/>
  <c r="AF25" i="38"/>
  <c r="AK25" i="50" s="1"/>
  <c r="AK7" i="38"/>
  <c r="E31" i="50" s="1"/>
  <c r="J31" i="50" s="1"/>
  <c r="BD14" i="38"/>
  <c r="H63" i="50" s="1"/>
  <c r="T13" i="38"/>
  <c r="P13" i="50" s="1"/>
  <c r="M6" i="38"/>
  <c r="R8" i="38"/>
  <c r="U8" i="50" s="1"/>
  <c r="B11" i="38"/>
  <c r="H6" i="38"/>
  <c r="AQ6" i="38"/>
  <c r="AI30" i="50" s="1"/>
  <c r="AD23" i="38"/>
  <c r="AM23" i="50" s="1"/>
  <c r="AT6" i="38"/>
  <c r="AH30" i="50" s="1"/>
  <c r="X22" i="38"/>
  <c r="X22" i="50" s="1"/>
  <c r="F10" i="38"/>
  <c r="D9" i="38"/>
  <c r="BH6" i="38"/>
  <c r="AJ55" i="50" s="1"/>
  <c r="AG10" i="38"/>
  <c r="AL10" i="50" s="1"/>
  <c r="AG6" i="38"/>
  <c r="AL6" i="50" s="1"/>
  <c r="BD7" i="38"/>
  <c r="H56" i="50" s="1"/>
  <c r="AQ11" i="38"/>
  <c r="AI35" i="50" s="1"/>
  <c r="AJ18" i="38"/>
  <c r="H42" i="50" s="1"/>
  <c r="AG24" i="38"/>
  <c r="AL24" i="50" s="1"/>
  <c r="BF23" i="38"/>
  <c r="V72" i="50" s="1"/>
  <c r="W18" i="38"/>
  <c r="W18" i="50" s="1"/>
  <c r="BF14" i="38"/>
  <c r="V63" i="50" s="1"/>
  <c r="V12" i="38"/>
  <c r="Z12" i="50" s="1"/>
  <c r="AF6" i="38"/>
  <c r="AK6" i="50" s="1"/>
  <c r="BA7" i="38"/>
  <c r="AH56" i="50" s="1"/>
  <c r="AL20" i="38"/>
  <c r="F44" i="50" s="1"/>
  <c r="G25" i="38"/>
  <c r="AC9" i="38"/>
  <c r="AD9" i="50" s="1"/>
  <c r="AX7" i="38"/>
  <c r="S56" i="50" s="1"/>
  <c r="AT16" i="38"/>
  <c r="AH40" i="50" s="1"/>
  <c r="W23" i="38"/>
  <c r="W23" i="50" s="1"/>
  <c r="AN25" i="38"/>
  <c r="V49" i="50" s="1"/>
  <c r="D23" i="38"/>
  <c r="AW23" i="38"/>
  <c r="F72" i="50" s="1"/>
  <c r="BN11" i="38"/>
  <c r="BM20" i="38"/>
  <c r="S11" i="38"/>
  <c r="V11" i="50" s="1"/>
  <c r="AF11" i="38"/>
  <c r="AK11" i="50" s="1"/>
  <c r="V11" i="38"/>
  <c r="Z11" i="50" s="1"/>
  <c r="Q9" i="38"/>
  <c r="T9" i="50" s="1"/>
  <c r="M8" i="38"/>
  <c r="BF13" i="38"/>
  <c r="V62" i="50" s="1"/>
  <c r="AT8" i="38"/>
  <c r="AH32" i="50" s="1"/>
  <c r="BH23" i="38"/>
  <c r="AJ72" i="50" s="1"/>
  <c r="BM10" i="38"/>
  <c r="AE7" i="38"/>
  <c r="AN7" i="50" s="1"/>
  <c r="AA25" i="38"/>
  <c r="AI25" i="50" s="1"/>
  <c r="AD16" i="38"/>
  <c r="AM16" i="50" s="1"/>
  <c r="BF7" i="38"/>
  <c r="V56" i="50" s="1"/>
  <c r="AO9" i="38"/>
  <c r="S33" i="50" s="1"/>
  <c r="X33" i="50" s="1"/>
  <c r="BE25" i="38"/>
  <c r="U74" i="50" s="1"/>
  <c r="AW10" i="38"/>
  <c r="F59" i="50" s="1"/>
  <c r="AT18" i="38"/>
  <c r="AH42" i="50" s="1"/>
  <c r="AK6" i="38"/>
  <c r="E30" i="50" s="1"/>
  <c r="AC23" i="38"/>
  <c r="AD23" i="50" s="1"/>
  <c r="L12" i="38"/>
  <c r="BN13" i="38"/>
  <c r="AX18" i="38"/>
  <c r="S67" i="50" s="1"/>
  <c r="U20" i="38"/>
  <c r="Y20" i="50" s="1"/>
  <c r="BN17" i="38"/>
  <c r="AT19" i="38"/>
  <c r="AH43" i="50" s="1"/>
  <c r="R19" i="38"/>
  <c r="U19" i="50" s="1"/>
  <c r="BE15" i="38"/>
  <c r="U64" i="50" s="1"/>
  <c r="AD15" i="38"/>
  <c r="AM15" i="50" s="1"/>
  <c r="BG6" i="38"/>
  <c r="AI55" i="50" s="1"/>
  <c r="V15" i="38"/>
  <c r="Z15" i="50" s="1"/>
  <c r="BG20" i="38"/>
  <c r="AI69" i="50" s="1"/>
  <c r="AG19" i="38"/>
  <c r="AL19" i="50" s="1"/>
  <c r="N24" i="38"/>
  <c r="AJ24" i="38"/>
  <c r="H48" i="50" s="1"/>
  <c r="R9" i="38"/>
  <c r="U9" i="50" s="1"/>
  <c r="AT11" i="38"/>
  <c r="AH35" i="50" s="1"/>
  <c r="W9" i="38"/>
  <c r="W9" i="50" s="1"/>
  <c r="G6" i="38"/>
  <c r="X12" i="38"/>
  <c r="X12" i="50" s="1"/>
  <c r="AQ8" i="38"/>
  <c r="AI32" i="50" s="1"/>
  <c r="O23" i="38"/>
  <c r="G15" i="38"/>
  <c r="AX6" i="38"/>
  <c r="S55" i="50" s="1"/>
  <c r="BA11" i="38"/>
  <c r="AH60" i="50" s="1"/>
  <c r="AP10" i="38"/>
  <c r="T34" i="50" s="1"/>
  <c r="AC22" i="38"/>
  <c r="AD22" i="50" s="1"/>
  <c r="AF15" i="38"/>
  <c r="AK15" i="50" s="1"/>
  <c r="AQ9" i="38"/>
  <c r="AI33" i="50" s="1"/>
  <c r="BE9" i="38"/>
  <c r="U58" i="50" s="1"/>
  <c r="AM21" i="38"/>
  <c r="U45" i="50" s="1"/>
  <c r="BC7" i="38"/>
  <c r="G56" i="50" s="1"/>
  <c r="AT23" i="38"/>
  <c r="AH47" i="50" s="1"/>
  <c r="BJ11" i="38"/>
  <c r="AX16" i="38"/>
  <c r="S65" i="50" s="1"/>
  <c r="BM24" i="38"/>
  <c r="AR22" i="38"/>
  <c r="AJ46" i="50" s="1"/>
  <c r="F17" i="38"/>
  <c r="AS25" i="38"/>
  <c r="AG49" i="50" s="1"/>
  <c r="AL49" i="50" s="1"/>
  <c r="BH19" i="38"/>
  <c r="AJ68" i="50" s="1"/>
  <c r="D25" i="38"/>
  <c r="AK12" i="38"/>
  <c r="E36" i="50" s="1"/>
  <c r="J36" i="50" s="1"/>
  <c r="AM10" i="38"/>
  <c r="U34" i="50" s="1"/>
  <c r="BD21" i="38"/>
  <c r="H70" i="50" s="1"/>
  <c r="AX11" i="38"/>
  <c r="S60" i="50" s="1"/>
  <c r="H10" i="38"/>
  <c r="AD14" i="38"/>
  <c r="AM14" i="50" s="1"/>
  <c r="AI25" i="38"/>
  <c r="G49" i="50" s="1"/>
  <c r="BN19" i="38"/>
  <c r="AP7" i="38"/>
  <c r="T31" i="50" s="1"/>
  <c r="BD6" i="38"/>
  <c r="H55" i="50" s="1"/>
  <c r="L6" i="38"/>
  <c r="AR8" i="38"/>
  <c r="AJ32" i="50" s="1"/>
  <c r="BF10" i="38"/>
  <c r="V59" i="50" s="1"/>
  <c r="BJ9" i="38"/>
  <c r="V6" i="38"/>
  <c r="Z6" i="50" s="1"/>
  <c r="AW11" i="38"/>
  <c r="F60" i="50" s="1"/>
  <c r="BA6" i="38"/>
  <c r="AH55" i="50" s="1"/>
  <c r="X25" i="38"/>
  <c r="X25" i="50" s="1"/>
  <c r="AB9" i="38"/>
  <c r="AJ9" i="50" s="1"/>
  <c r="AR12" i="38"/>
  <c r="AJ36" i="50" s="1"/>
  <c r="AG13" i="38"/>
  <c r="AL13" i="50" s="1"/>
  <c r="L18" i="38"/>
  <c r="BC20" i="38"/>
  <c r="G69" i="50" s="1"/>
  <c r="AT20" i="38"/>
  <c r="AH44" i="50" s="1"/>
  <c r="AP14" i="38"/>
  <c r="T38" i="50" s="1"/>
  <c r="M16" i="38"/>
  <c r="BK14" i="38"/>
  <c r="H21" i="38"/>
  <c r="AL24" i="38"/>
  <c r="F48" i="50" s="1"/>
  <c r="B21" i="38"/>
  <c r="BC10" i="38"/>
  <c r="G59" i="50" s="1"/>
  <c r="AK8" i="38"/>
  <c r="E32" i="50" s="1"/>
  <c r="J32" i="50" s="1"/>
  <c r="X23" i="38"/>
  <c r="X23" i="50" s="1"/>
  <c r="I13" i="38"/>
  <c r="BK23" i="38"/>
  <c r="AM20" i="38"/>
  <c r="U44" i="50" s="1"/>
  <c r="L20" i="38"/>
  <c r="AS9" i="38"/>
  <c r="AG33" i="50" s="1"/>
  <c r="AL33" i="50" s="1"/>
  <c r="AG21" i="38"/>
  <c r="AL21" i="50" s="1"/>
  <c r="AB25" i="38"/>
  <c r="AJ25" i="50" s="1"/>
  <c r="U18" i="38"/>
  <c r="Y18" i="50" s="1"/>
  <c r="T19" i="38"/>
  <c r="P19" i="50" s="1"/>
  <c r="AC19" i="38"/>
  <c r="AD19" i="50" s="1"/>
  <c r="W14" i="38"/>
  <c r="W14" i="50" s="1"/>
  <c r="AK9" i="38"/>
  <c r="E33" i="50" s="1"/>
  <c r="J33" i="50" s="1"/>
  <c r="AV20" i="38"/>
  <c r="E69" i="50" s="1"/>
  <c r="AJ7" i="38"/>
  <c r="H31" i="50" s="1"/>
  <c r="I24" i="38"/>
  <c r="BC13" i="38"/>
  <c r="G62" i="50" s="1"/>
  <c r="AI9" i="38"/>
  <c r="G33" i="50" s="1"/>
  <c r="AV8" i="38"/>
  <c r="E57" i="50" s="1"/>
  <c r="R23" i="38"/>
  <c r="U23" i="50" s="1"/>
  <c r="T23" i="38"/>
  <c r="P23" i="50" s="1"/>
  <c r="BF6" i="38"/>
  <c r="V55" i="50" s="1"/>
  <c r="AV12" i="38"/>
  <c r="E61" i="50" s="1"/>
  <c r="BK6" i="38"/>
  <c r="BE16" i="38"/>
  <c r="U65" i="50" s="1"/>
  <c r="BK21" i="38"/>
  <c r="AO7" i="38"/>
  <c r="S31" i="50" s="1"/>
  <c r="X31" i="50" s="1"/>
  <c r="U14" i="38"/>
  <c r="Y14" i="50" s="1"/>
  <c r="AR6" i="38"/>
  <c r="AJ30" i="50" s="1"/>
  <c r="W6" i="38"/>
  <c r="W6" i="50" s="1"/>
  <c r="BK11" i="38"/>
  <c r="AE11" i="38"/>
  <c r="AN11" i="50" s="1"/>
  <c r="AY16" i="38"/>
  <c r="T65" i="50" s="1"/>
  <c r="N7" i="38"/>
  <c r="AW15" i="38"/>
  <c r="F64" i="50" s="1"/>
  <c r="AG7" i="38"/>
  <c r="AL7" i="50" s="1"/>
  <c r="AN18" i="38"/>
  <c r="V42" i="50" s="1"/>
  <c r="AQ17" i="38"/>
  <c r="AI41" i="50" s="1"/>
  <c r="AO22" i="38"/>
  <c r="S46" i="50" s="1"/>
  <c r="X46" i="50" s="1"/>
  <c r="AJ12" i="38"/>
  <c r="H36" i="50" s="1"/>
  <c r="AY20" i="38"/>
  <c r="T69" i="50" s="1"/>
  <c r="AG22" i="38"/>
  <c r="AL22" i="50" s="1"/>
  <c r="AV22" i="38"/>
  <c r="E71" i="50" s="1"/>
  <c r="BC17" i="38"/>
  <c r="G66" i="50" s="1"/>
  <c r="AG14" i="38"/>
  <c r="AL14" i="50" s="1"/>
  <c r="F19" i="38"/>
  <c r="AG16" i="38"/>
  <c r="AL16" i="50" s="1"/>
  <c r="BG15" i="38"/>
  <c r="AI64" i="50" s="1"/>
  <c r="BK17" i="38"/>
  <c r="BC14" i="38"/>
  <c r="G63" i="50" s="1"/>
  <c r="BH12" i="38"/>
  <c r="AJ61" i="50" s="1"/>
  <c r="AI16" i="38"/>
  <c r="G40" i="50" s="1"/>
  <c r="H12" i="38"/>
  <c r="BH18" i="38"/>
  <c r="AJ67" i="50" s="1"/>
  <c r="T18" i="38"/>
  <c r="P18" i="50" s="1"/>
  <c r="BF24" i="38"/>
  <c r="V73" i="50" s="1"/>
  <c r="AT10" i="38"/>
  <c r="AH34" i="50" s="1"/>
  <c r="AI7" i="38"/>
  <c r="G31" i="50" s="1"/>
  <c r="AE9" i="38"/>
  <c r="AN9" i="50" s="1"/>
  <c r="AG9" i="38"/>
  <c r="AL9" i="50" s="1"/>
  <c r="AW8" i="38"/>
  <c r="F57" i="50" s="1"/>
  <c r="BM6" i="38"/>
  <c r="W20" i="38"/>
  <c r="W20" i="50" s="1"/>
  <c r="BN15" i="38"/>
  <c r="AI20" i="38"/>
  <c r="G44" i="50" s="1"/>
  <c r="AT14" i="38"/>
  <c r="AH38" i="50" s="1"/>
  <c r="N17" i="38"/>
  <c r="O11" i="38"/>
  <c r="AW9" i="38"/>
  <c r="F58" i="50" s="1"/>
  <c r="AY25" i="38"/>
  <c r="T74" i="50" s="1"/>
  <c r="BJ8" i="38"/>
  <c r="AA7" i="38"/>
  <c r="AI7" i="50" s="1"/>
  <c r="AS11" i="38"/>
  <c r="AG35" i="50" s="1"/>
  <c r="AL35" i="50" s="1"/>
  <c r="AG15" i="38"/>
  <c r="AL15" i="50" s="1"/>
  <c r="M18" i="38"/>
  <c r="AJ14" i="38"/>
  <c r="H38" i="50" s="1"/>
  <c r="BE22" i="38"/>
  <c r="U71" i="50" s="1"/>
  <c r="BC15" i="38"/>
  <c r="G64" i="50" s="1"/>
  <c r="AB21" i="38"/>
  <c r="AJ21" i="50" s="1"/>
  <c r="T24" i="38"/>
  <c r="P24" i="50" s="1"/>
  <c r="AO12" i="38"/>
  <c r="S36" i="50" s="1"/>
  <c r="X36" i="50" s="1"/>
  <c r="AT22" i="38"/>
  <c r="AH46" i="50" s="1"/>
  <c r="T25" i="38"/>
  <c r="P25" i="50" s="1"/>
  <c r="AX17" i="38"/>
  <c r="S66" i="50" s="1"/>
  <c r="U25" i="38"/>
  <c r="Y25" i="50" s="1"/>
  <c r="Q24" i="38"/>
  <c r="T24" i="50" s="1"/>
  <c r="BM12" i="38"/>
  <c r="AS6" i="38"/>
  <c r="AG30" i="50" s="1"/>
  <c r="AC11" i="38"/>
  <c r="AD11" i="50" s="1"/>
  <c r="L22" i="38"/>
  <c r="BE24" i="38"/>
  <c r="U73" i="50" s="1"/>
  <c r="W7" i="38"/>
  <c r="W7" i="50" s="1"/>
  <c r="AB17" i="38"/>
  <c r="AJ17" i="50" s="1"/>
  <c r="AD19" i="38"/>
  <c r="AM19" i="50" s="1"/>
  <c r="H7" i="38"/>
  <c r="AE12" i="38"/>
  <c r="AN12" i="50" s="1"/>
  <c r="AE13" i="38"/>
  <c r="AN13" i="50" s="1"/>
  <c r="AI6" i="38"/>
  <c r="G30" i="50" s="1"/>
  <c r="O8" i="38"/>
  <c r="O7" i="38"/>
  <c r="W25" i="38"/>
  <c r="W25" i="50" s="1"/>
  <c r="Q7" i="38"/>
  <c r="T7" i="50" s="1"/>
  <c r="AD11" i="38"/>
  <c r="AM11" i="50" s="1"/>
  <c r="AE8" i="38"/>
  <c r="AN8" i="50" s="1"/>
  <c r="AD7" i="38"/>
  <c r="AM7" i="50" s="1"/>
  <c r="BG11" i="38"/>
  <c r="AI60" i="50" s="1"/>
  <c r="AK14" i="38"/>
  <c r="E38" i="50" s="1"/>
  <c r="J38" i="50" s="1"/>
  <c r="BD25" i="38"/>
  <c r="H74" i="50" s="1"/>
  <c r="S18" i="38"/>
  <c r="V18" i="50" s="1"/>
  <c r="AN12" i="38"/>
  <c r="V36" i="50" s="1"/>
  <c r="T8" i="38"/>
  <c r="P8" i="50" s="1"/>
  <c r="O13" i="38"/>
  <c r="AW18" i="38"/>
  <c r="F67" i="50" s="1"/>
  <c r="O16" i="38"/>
  <c r="AA23" i="38"/>
  <c r="AI23" i="50" s="1"/>
  <c r="AW17" i="38"/>
  <c r="F66" i="50" s="1"/>
  <c r="AS23" i="38"/>
  <c r="AG47" i="50" s="1"/>
  <c r="AL47" i="50" s="1"/>
  <c r="S9" i="38"/>
  <c r="V9" i="50" s="1"/>
  <c r="X13" i="38"/>
  <c r="X13" i="50" s="1"/>
  <c r="AC17" i="38"/>
  <c r="AD17" i="50" s="1"/>
  <c r="D8" i="38"/>
  <c r="BH25" i="38"/>
  <c r="AJ74" i="50" s="1"/>
  <c r="AG25" i="38"/>
  <c r="AL25" i="50" s="1"/>
  <c r="L11" i="38"/>
  <c r="BJ23" i="38"/>
  <c r="AG20" i="38"/>
  <c r="AL20" i="50" s="1"/>
  <c r="Z23" i="38"/>
  <c r="AH23" i="50" s="1"/>
  <c r="AP21" i="38"/>
  <c r="T45" i="50" s="1"/>
  <c r="AF9" i="38"/>
  <c r="AK9" i="50" s="1"/>
  <c r="AF16" i="38"/>
  <c r="AK16" i="50" s="1"/>
  <c r="AE23" i="38"/>
  <c r="AN23" i="50" s="1"/>
  <c r="BE20" i="38"/>
  <c r="U69" i="50" s="1"/>
  <c r="AC14" i="38"/>
  <c r="AD14" i="50" s="1"/>
  <c r="W15" i="38"/>
  <c r="W15" i="50" s="1"/>
  <c r="AG12" i="38"/>
  <c r="AL12" i="50" s="1"/>
  <c r="AG8" i="38"/>
  <c r="AL8" i="50" s="1"/>
  <c r="AW12" i="38"/>
  <c r="F61" i="50" s="1"/>
  <c r="AL21" i="38"/>
  <c r="F45" i="50" s="1"/>
  <c r="Z7" i="38"/>
  <c r="AH7" i="50" s="1"/>
  <c r="U10" i="38"/>
  <c r="Y10" i="50" s="1"/>
  <c r="BK7" i="38"/>
  <c r="AK16" i="38"/>
  <c r="E40" i="50" s="1"/>
  <c r="J40" i="50" s="1"/>
  <c r="G11" i="38"/>
  <c r="AO6" i="38"/>
  <c r="S30" i="50" s="1"/>
  <c r="BN18" i="38"/>
  <c r="AN10" i="38"/>
  <c r="V34" i="50" s="1"/>
  <c r="O6" i="38"/>
  <c r="AZ8" i="38"/>
  <c r="AG57" i="50" s="1"/>
  <c r="S24" i="38"/>
  <c r="V24" i="50" s="1"/>
  <c r="H22" i="38"/>
  <c r="AC13" i="38"/>
  <c r="AD13" i="50" s="1"/>
  <c r="AM9" i="38"/>
  <c r="U33" i="50" s="1"/>
  <c r="AX22" i="38"/>
  <c r="S71" i="50" s="1"/>
  <c r="AM6" i="38"/>
  <c r="U30" i="50" s="1"/>
  <c r="H15" i="38"/>
  <c r="BH21" i="38"/>
  <c r="AJ70" i="50" s="1"/>
  <c r="T10" i="38"/>
  <c r="P10" i="50" s="1"/>
  <c r="H17" i="38"/>
  <c r="AV21" i="38"/>
  <c r="E70" i="50" s="1"/>
  <c r="AD13" i="38"/>
  <c r="AM13" i="50" s="1"/>
  <c r="AS7" i="38"/>
  <c r="AG31" i="50" s="1"/>
  <c r="AL31" i="50" s="1"/>
  <c r="AL23" i="38"/>
  <c r="F47" i="50" s="1"/>
  <c r="AV16" i="38"/>
  <c r="E65" i="50" s="1"/>
  <c r="F16" i="38"/>
  <c r="AO21" i="38"/>
  <c r="S45" i="50" s="1"/>
  <c r="X45" i="50" s="1"/>
  <c r="AV13" i="38"/>
  <c r="E62" i="50" s="1"/>
  <c r="BE12" i="38"/>
  <c r="U61" i="50" s="1"/>
  <c r="AF18" i="38"/>
  <c r="AK18" i="50" s="1"/>
  <c r="AM14" i="38"/>
  <c r="U38" i="50" s="1"/>
  <c r="U15" i="38"/>
  <c r="Y15" i="50" s="1"/>
  <c r="AO16" i="38"/>
  <c r="S40" i="50" s="1"/>
  <c r="X40" i="50" s="1"/>
  <c r="I25" i="38"/>
  <c r="X11" i="38"/>
  <c r="X11" i="50" s="1"/>
  <c r="AB14" i="38"/>
  <c r="AJ14" i="50" s="1"/>
  <c r="N19" i="38"/>
  <c r="W10" i="38"/>
  <c r="W10" i="50" s="1"/>
  <c r="BA10" i="38"/>
  <c r="AH59" i="50" s="1"/>
  <c r="BD13" i="38"/>
  <c r="H62" i="50" s="1"/>
  <c r="S7" i="38"/>
  <c r="V7" i="50" s="1"/>
  <c r="Z15" i="38"/>
  <c r="AH15" i="50" s="1"/>
  <c r="AW7" i="38"/>
  <c r="F56" i="50" s="1"/>
  <c r="AD8" i="38"/>
  <c r="AM8" i="50" s="1"/>
  <c r="D6" i="38"/>
  <c r="AR14" i="38"/>
  <c r="AJ38" i="50" s="1"/>
  <c r="L15" i="38"/>
  <c r="O14" i="38"/>
  <c r="AR9" i="38"/>
  <c r="AJ33" i="50" s="1"/>
  <c r="BC6" i="38"/>
  <c r="G55" i="50" s="1"/>
  <c r="M12" i="38"/>
  <c r="AN9" i="38"/>
  <c r="V33" i="50" s="1"/>
  <c r="X8" i="38"/>
  <c r="X8" i="50" s="1"/>
  <c r="BM21" i="38"/>
  <c r="BD9" i="38"/>
  <c r="H58" i="50" s="1"/>
  <c r="S12" i="38"/>
  <c r="V12" i="50" s="1"/>
  <c r="M24" i="38"/>
  <c r="B16" i="38"/>
  <c r="G17" i="38"/>
  <c r="T7" i="38"/>
  <c r="P7" i="50" s="1"/>
  <c r="BG25" i="38"/>
  <c r="AI74" i="50" s="1"/>
  <c r="AP18" i="38"/>
  <c r="T42" i="50" s="1"/>
  <c r="AO17" i="38"/>
  <c r="S41" i="50" s="1"/>
  <c r="X41" i="50" s="1"/>
  <c r="AP15" i="38"/>
  <c r="T39" i="50" s="1"/>
  <c r="Z14" i="38"/>
  <c r="AH14" i="50" s="1"/>
  <c r="U16" i="38"/>
  <c r="Y16" i="50" s="1"/>
  <c r="AE15" i="38"/>
  <c r="AN15" i="50" s="1"/>
  <c r="T15" i="38"/>
  <c r="P15" i="50" s="1"/>
  <c r="BD11" i="38"/>
  <c r="H60" i="50" s="1"/>
  <c r="AD12" i="38"/>
  <c r="AM12" i="50" s="1"/>
  <c r="AM24" i="38"/>
  <c r="U48" i="50" s="1"/>
  <c r="AP12" i="38"/>
  <c r="T36" i="50" s="1"/>
  <c r="BC12" i="38"/>
  <c r="G61" i="50" s="1"/>
  <c r="X18" i="38"/>
  <c r="X18" i="50" s="1"/>
  <c r="AV24" i="38"/>
  <c r="E73" i="50" s="1"/>
  <c r="AB8" i="38"/>
  <c r="AJ8" i="50" s="1"/>
  <c r="BM22" i="38"/>
  <c r="F11" i="38"/>
  <c r="AC6" i="38"/>
  <c r="AD6" i="50" s="1"/>
  <c r="AV9" i="38"/>
  <c r="E58" i="50" s="1"/>
  <c r="Q6" i="38"/>
  <c r="T6" i="50" s="1"/>
  <c r="AR20" i="38"/>
  <c r="AJ44" i="50" s="1"/>
  <c r="BH10" i="38"/>
  <c r="AJ59" i="50" s="1"/>
  <c r="N11" i="38"/>
  <c r="H14" i="38"/>
  <c r="BJ20" i="38"/>
  <c r="D15" i="38"/>
  <c r="AL12" i="38"/>
  <c r="F36" i="50" s="1"/>
  <c r="BG17" i="38"/>
  <c r="AI66" i="50" s="1"/>
  <c r="AE6" i="38"/>
  <c r="AN6" i="50" s="1"/>
  <c r="BH8" i="38"/>
  <c r="AJ57" i="50" s="1"/>
  <c r="AA12" i="38"/>
  <c r="AI12" i="50" s="1"/>
  <c r="AA11" i="38"/>
  <c r="AI11" i="50" s="1"/>
  <c r="G8" i="38"/>
  <c r="AF12" i="38"/>
  <c r="AK12" i="50" s="1"/>
  <c r="AA10" i="38"/>
  <c r="AI10" i="50" s="1"/>
  <c r="Q18" i="38"/>
  <c r="T18" i="50" s="1"/>
  <c r="I18" i="38"/>
  <c r="AN21" i="38"/>
  <c r="V45" i="50" s="1"/>
  <c r="AV11" i="38"/>
  <c r="E60" i="50" s="1"/>
  <c r="J60" i="50" s="1"/>
  <c r="BH14" i="38"/>
  <c r="AJ63" i="50" s="1"/>
  <c r="AD17" i="38"/>
  <c r="AM17" i="50" s="1"/>
  <c r="D12" i="38"/>
  <c r="R7" i="38"/>
  <c r="U7" i="50" s="1"/>
  <c r="AC18" i="38"/>
  <c r="AD18" i="50" s="1"/>
  <c r="U19" i="38"/>
  <c r="Y19" i="50" s="1"/>
  <c r="AQ18" i="38"/>
  <c r="AI42" i="50" s="1"/>
  <c r="AS10" i="38"/>
  <c r="AG34" i="50" s="1"/>
  <c r="AL34" i="50" s="1"/>
  <c r="AW22" i="38"/>
  <c r="F71" i="50" s="1"/>
  <c r="AN17" i="38"/>
  <c r="V41" i="50" s="1"/>
  <c r="BK16" i="38"/>
  <c r="AD18" i="38"/>
  <c r="AM18" i="50" s="1"/>
  <c r="O19" i="38"/>
  <c r="BM9" i="38"/>
  <c r="L10" i="38"/>
  <c r="BK8" i="38"/>
  <c r="X9" i="38"/>
  <c r="X9" i="50" s="1"/>
  <c r="N9" i="38"/>
  <c r="U11" i="38"/>
  <c r="Y11" i="50" s="1"/>
  <c r="AP23" i="38"/>
  <c r="T47" i="50" s="1"/>
  <c r="O9" i="38"/>
  <c r="AT9" i="38"/>
  <c r="AH33" i="50" s="1"/>
  <c r="AS24" i="38"/>
  <c r="AG48" i="50" s="1"/>
  <c r="AL48" i="50" s="1"/>
  <c r="AP9" i="38"/>
  <c r="T33" i="50" s="1"/>
  <c r="AS15" i="38"/>
  <c r="AG39" i="50" s="1"/>
  <c r="AL39" i="50" s="1"/>
  <c r="AN6" i="38"/>
  <c r="V30" i="50" s="1"/>
  <c r="AP25" i="38"/>
  <c r="T49" i="50" s="1"/>
  <c r="X6" i="38"/>
  <c r="X6" i="50" s="1"/>
  <c r="BA8" i="38"/>
  <c r="AH57" i="50" s="1"/>
  <c r="BK13" i="38"/>
  <c r="BC21" i="38"/>
  <c r="G70" i="50" s="1"/>
  <c r="AS17" i="38"/>
  <c r="AG41" i="50" s="1"/>
  <c r="AL41" i="50" s="1"/>
  <c r="AP13" i="38"/>
  <c r="T37" i="50" s="1"/>
  <c r="BM13" i="38"/>
  <c r="S13" i="38"/>
  <c r="V13" i="50" s="1"/>
  <c r="Z25" i="38"/>
  <c r="AH25" i="50" s="1"/>
  <c r="BA21" i="38"/>
  <c r="AH70" i="50" s="1"/>
  <c r="AT17" i="38"/>
  <c r="AH41" i="50" s="1"/>
  <c r="BA22" i="38"/>
  <c r="AH71" i="50" s="1"/>
  <c r="BJ16" i="38"/>
  <c r="BE18" i="38"/>
  <c r="U67" i="50" s="1"/>
  <c r="M20" i="38"/>
  <c r="AF21" i="38"/>
  <c r="AK21" i="50" s="1"/>
  <c r="AQ14" i="38"/>
  <c r="AI38" i="50" s="1"/>
  <c r="G22" i="38"/>
  <c r="AY13" i="38"/>
  <c r="T62" i="50" s="1"/>
  <c r="X7" i="38"/>
  <c r="X7" i="50" s="1"/>
  <c r="BD23" i="38"/>
  <c r="H72" i="50" s="1"/>
  <c r="AS18" i="38"/>
  <c r="AG42" i="50" s="1"/>
  <c r="AL42" i="50" s="1"/>
  <c r="AG18" i="38"/>
  <c r="AL18" i="50" s="1"/>
  <c r="D18" i="38"/>
  <c r="BN8" i="38"/>
  <c r="R10" i="38"/>
  <c r="U10" i="50" s="1"/>
  <c r="AA8" i="38"/>
  <c r="AI8" i="50" s="1"/>
  <c r="AC25" i="38"/>
  <c r="AD25" i="50" s="1"/>
  <c r="W12" i="38"/>
  <c r="W12" i="50" s="1"/>
  <c r="V8" i="38"/>
  <c r="Z8" i="50" s="1"/>
  <c r="N6" i="38"/>
  <c r="T9" i="38"/>
  <c r="P9" i="50" s="1"/>
  <c r="AB7" i="38"/>
  <c r="AJ7" i="50" s="1"/>
  <c r="AB10" i="38"/>
  <c r="AJ10" i="50" s="1"/>
  <c r="AW6" i="38"/>
  <c r="F55" i="50" s="1"/>
  <c r="R14" i="38"/>
  <c r="U14" i="50" s="1"/>
  <c r="F20" i="38"/>
  <c r="AL6" i="38"/>
  <c r="F30" i="50" s="1"/>
  <c r="B22" i="38"/>
  <c r="N18" i="38"/>
  <c r="AX20" i="38"/>
  <c r="S69" i="50" s="1"/>
  <c r="M21" i="38"/>
  <c r="D10" i="38"/>
  <c r="D22" i="38"/>
  <c r="Z20" i="38"/>
  <c r="AH20" i="50" s="1"/>
  <c r="F12" i="38"/>
  <c r="AI12" i="38"/>
  <c r="G36" i="50" s="1"/>
  <c r="O21" i="38"/>
  <c r="BE21" i="38"/>
  <c r="U70" i="50" s="1"/>
  <c r="Q21" i="38"/>
  <c r="T21" i="50" s="1"/>
  <c r="BD15" i="38"/>
  <c r="H64" i="50" s="1"/>
  <c r="AR13" i="38"/>
  <c r="AJ37" i="50" s="1"/>
  <c r="Q17" i="38"/>
  <c r="T17" i="50" s="1"/>
  <c r="BA20" i="38"/>
  <c r="AH69" i="50" s="1"/>
  <c r="AN16" i="38"/>
  <c r="V40" i="50" s="1"/>
  <c r="BM25" i="38"/>
  <c r="BH9" i="38"/>
  <c r="AJ58" i="50" s="1"/>
  <c r="AD6" i="38"/>
  <c r="AM6" i="50" s="1"/>
  <c r="AZ24" i="38"/>
  <c r="AG73" i="50" s="1"/>
  <c r="BE10" i="38"/>
  <c r="U59" i="50" s="1"/>
  <c r="X10" i="38"/>
  <c r="X10" i="50" s="1"/>
  <c r="AV23" i="38"/>
  <c r="E72" i="50" s="1"/>
  <c r="J72" i="50" s="1"/>
  <c r="F9" i="38"/>
  <c r="AK13" i="38"/>
  <c r="E37" i="50" s="1"/>
  <c r="J37" i="50" s="1"/>
  <c r="AO14" i="38"/>
  <c r="S38" i="50" s="1"/>
  <c r="X38" i="50" s="1"/>
  <c r="H9" i="38"/>
  <c r="AE10" i="38"/>
  <c r="AN10" i="50" s="1"/>
  <c r="AT15" i="38"/>
  <c r="AH39" i="50" s="1"/>
  <c r="AJ8" i="38"/>
  <c r="H32" i="50" s="1"/>
  <c r="T14" i="38"/>
  <c r="P14" i="50" s="1"/>
  <c r="AM19" i="38"/>
  <c r="U43" i="50" s="1"/>
  <c r="AY8" i="38"/>
  <c r="T57" i="50" s="1"/>
  <c r="M11" i="38"/>
  <c r="AF22" i="38"/>
  <c r="AK22" i="50" s="1"/>
  <c r="BJ22" i="38"/>
  <c r="H8" i="38"/>
  <c r="AO15" i="38"/>
  <c r="S39" i="50" s="1"/>
  <c r="X39" i="50" s="1"/>
  <c r="V14" i="38"/>
  <c r="Z14" i="50" s="1"/>
  <c r="AO23" i="38"/>
  <c r="S47" i="50" s="1"/>
  <c r="X47" i="50" s="1"/>
  <c r="F21" i="38"/>
  <c r="BJ15" i="38"/>
  <c r="G9" i="38"/>
  <c r="BA25" i="38"/>
  <c r="AH74" i="50" s="1"/>
  <c r="AI19" i="38"/>
  <c r="G43" i="50" s="1"/>
  <c r="AD21" i="38"/>
  <c r="AM21" i="50" s="1"/>
  <c r="AR24" i="38"/>
  <c r="AJ48" i="50" s="1"/>
  <c r="X20" i="38"/>
  <c r="X20" i="50" s="1"/>
  <c r="I15" i="38"/>
  <c r="BK25" i="38"/>
  <c r="AR17" i="38"/>
  <c r="AJ41" i="50" s="1"/>
  <c r="AK19" i="38"/>
  <c r="E43" i="50" s="1"/>
  <c r="J43" i="50" s="1"/>
  <c r="BN12" i="38"/>
  <c r="G13" i="38"/>
  <c r="M10" i="38"/>
  <c r="AG11" i="38"/>
  <c r="AL11" i="50" s="1"/>
  <c r="AL9" i="38"/>
  <c r="F33" i="50" s="1"/>
  <c r="AC7" i="38"/>
  <c r="AD7" i="50" s="1"/>
  <c r="AP16" i="38"/>
  <c r="T40" i="50" s="1"/>
  <c r="AL10" i="38"/>
  <c r="F34" i="50" s="1"/>
  <c r="AX14" i="38"/>
  <c r="S63" i="50" s="1"/>
  <c r="Q11" i="38"/>
  <c r="T11" i="50" s="1"/>
  <c r="BH11" i="38"/>
  <c r="AJ60" i="50" s="1"/>
  <c r="L8" i="38"/>
  <c r="BE8" i="38"/>
  <c r="U57" i="50" s="1"/>
  <c r="AL19" i="38"/>
  <c r="F43" i="50" s="1"/>
  <c r="AN22" i="38"/>
  <c r="V46" i="50" s="1"/>
  <c r="AP8" i="38"/>
  <c r="T32" i="50" s="1"/>
  <c r="BG7" i="38"/>
  <c r="AI56" i="50" s="1"/>
  <c r="AS22" i="38"/>
  <c r="AG46" i="50" s="1"/>
  <c r="AL46" i="50" s="1"/>
  <c r="AB24" i="38"/>
  <c r="AJ24" i="50" s="1"/>
  <c r="B23" i="38"/>
  <c r="AA19" i="38"/>
  <c r="AI19" i="50" s="1"/>
  <c r="BD19" i="38"/>
  <c r="H68" i="50" s="1"/>
  <c r="AP24" i="38"/>
  <c r="T48" i="50" s="1"/>
  <c r="N16" i="38"/>
  <c r="N21" i="38"/>
  <c r="AQ23" i="38"/>
  <c r="AI47" i="50" s="1"/>
  <c r="BE7" i="38"/>
  <c r="U56" i="50" s="1"/>
  <c r="BN23" i="38"/>
  <c r="AD24" i="38"/>
  <c r="AM24" i="50" s="1"/>
  <c r="AZ23" i="38"/>
  <c r="AG72" i="50" s="1"/>
  <c r="I10" i="38"/>
  <c r="BM19" i="38"/>
  <c r="AZ19" i="38"/>
  <c r="AG68" i="50" s="1"/>
  <c r="H16" i="38"/>
  <c r="AX13" i="38"/>
  <c r="S62" i="50" s="1"/>
  <c r="AL16" i="38"/>
  <c r="F40" i="50" s="1"/>
  <c r="AS12" i="38"/>
  <c r="AG36" i="50" s="1"/>
  <c r="AL36" i="50" s="1"/>
  <c r="BK10" i="38"/>
  <c r="AX10" i="38"/>
  <c r="S59" i="50" s="1"/>
  <c r="BK15" i="38"/>
  <c r="AY22" i="38"/>
  <c r="T71" i="50" s="1"/>
  <c r="D20" i="38"/>
  <c r="U8" i="38"/>
  <c r="Y8" i="50" s="1"/>
  <c r="T6" i="38"/>
  <c r="P6" i="50" s="1"/>
  <c r="U6" i="38"/>
  <c r="Y6" i="50" s="1"/>
  <c r="AQ19" i="38"/>
  <c r="AI43" i="50" s="1"/>
  <c r="X24" i="38"/>
  <c r="X24" i="50" s="1"/>
  <c r="AB6" i="38"/>
  <c r="AJ6" i="50" s="1"/>
  <c r="AJ9" i="38"/>
  <c r="H33" i="50" s="1"/>
  <c r="W8" i="38"/>
  <c r="W8" i="50" s="1"/>
  <c r="N13" i="38"/>
  <c r="AB23" i="38"/>
  <c r="AJ23" i="50" s="1"/>
  <c r="AB15" i="38"/>
  <c r="AJ15" i="50" s="1"/>
  <c r="AO24" i="38"/>
  <c r="S48" i="50" s="1"/>
  <c r="X48" i="50" s="1"/>
  <c r="S22" i="38"/>
  <c r="V22" i="50" s="1"/>
  <c r="BC24" i="38"/>
  <c r="G73" i="50" s="1"/>
  <c r="R25" i="38"/>
  <c r="U25" i="50" s="1"/>
  <c r="AO13" i="38"/>
  <c r="S37" i="50" s="1"/>
  <c r="X37" i="50" s="1"/>
  <c r="AA14" i="38"/>
  <c r="AI14" i="50" s="1"/>
  <c r="L25" i="38"/>
  <c r="AL17" i="38"/>
  <c r="F41" i="50" s="1"/>
  <c r="AB11" i="38"/>
  <c r="AJ11" i="50" s="1"/>
  <c r="AP19" i="38"/>
  <c r="T43" i="50" s="1"/>
  <c r="F22" i="38"/>
  <c r="BJ10" i="38"/>
  <c r="AV10" i="38"/>
  <c r="E59" i="50" s="1"/>
  <c r="BD24" i="38"/>
  <c r="H73" i="50" s="1"/>
  <c r="AC24" i="38"/>
  <c r="AD24" i="50" s="1"/>
  <c r="O20" i="38"/>
  <c r="L7" i="38"/>
  <c r="W22" i="38"/>
  <c r="W22" i="50" s="1"/>
  <c r="AL7" i="38"/>
  <c r="F31" i="50" s="1"/>
  <c r="Q8" i="38"/>
  <c r="T8" i="50" s="1"/>
  <c r="AZ6" i="38"/>
  <c r="AG55" i="50" s="1"/>
  <c r="F7" i="38"/>
  <c r="AJ11" i="38"/>
  <c r="H35" i="50" s="1"/>
  <c r="AA9" i="38"/>
  <c r="AI9" i="50" s="1"/>
  <c r="AP11" i="38"/>
  <c r="T35" i="50" s="1"/>
  <c r="U23" i="38"/>
  <c r="Y23" i="50" s="1"/>
  <c r="AM18" i="38"/>
  <c r="U42" i="50" s="1"/>
  <c r="O10" i="38"/>
  <c r="G21" i="38"/>
  <c r="AQ10" i="38"/>
  <c r="AI34" i="50" s="1"/>
  <c r="AX19" i="38"/>
  <c r="S68" i="50" s="1"/>
  <c r="Q22" i="38"/>
  <c r="T22" i="50" s="1"/>
  <c r="M22" i="38"/>
  <c r="AZ18" i="38"/>
  <c r="AG67" i="50" s="1"/>
  <c r="S10" i="38"/>
  <c r="V10" i="50" s="1"/>
  <c r="BM11" i="38"/>
  <c r="AZ11" i="38"/>
  <c r="AG60" i="50" s="1"/>
  <c r="N15" i="38"/>
  <c r="AS19" i="38"/>
  <c r="AG43" i="50" s="1"/>
  <c r="AL43" i="50" s="1"/>
  <c r="BF16" i="38"/>
  <c r="V65" i="50" s="1"/>
  <c r="BE14" i="38"/>
  <c r="U63" i="50" s="1"/>
  <c r="BC19" i="38"/>
  <c r="G68" i="50" s="1"/>
  <c r="BF12" i="38"/>
  <c r="V61" i="50" s="1"/>
  <c r="AF14" i="38"/>
  <c r="AK14" i="50" s="1"/>
  <c r="V24" i="38"/>
  <c r="Z24" i="50" s="1"/>
  <c r="AZ14" i="38"/>
  <c r="AG63" i="50" s="1"/>
  <c r="Z11" i="38"/>
  <c r="AH11" i="50" s="1"/>
  <c r="AI13" i="38"/>
  <c r="G37" i="50" s="1"/>
  <c r="AI11" i="38"/>
  <c r="G35" i="50" s="1"/>
  <c r="AO8" i="38"/>
  <c r="S32" i="50" s="1"/>
  <c r="X32" i="50" s="1"/>
  <c r="Z22" i="38"/>
  <c r="AH22" i="50" s="1"/>
  <c r="AV19" i="38"/>
  <c r="E68" i="50" s="1"/>
  <c r="AI21" i="38"/>
  <c r="G45" i="50" s="1"/>
  <c r="AQ12" i="38"/>
  <c r="AI36" i="50" s="1"/>
  <c r="AA13" i="38"/>
  <c r="AI13" i="50" s="1"/>
  <c r="BD10" i="38"/>
  <c r="H59" i="50" s="1"/>
  <c r="R24" i="38"/>
  <c r="U24" i="50" s="1"/>
  <c r="I12" i="38"/>
  <c r="BM15" i="38"/>
  <c r="BM8" i="38"/>
  <c r="Q15" i="38"/>
  <c r="T15" i="50" s="1"/>
  <c r="BG14" i="38"/>
  <c r="AI63" i="50" s="1"/>
  <c r="I11" i="38"/>
  <c r="AM25" i="38"/>
  <c r="U49" i="50" s="1"/>
  <c r="AL8" i="38"/>
  <c r="F32" i="50" s="1"/>
  <c r="BA18" i="38"/>
  <c r="AH67" i="50" s="1"/>
  <c r="BE13" i="38"/>
  <c r="U62" i="50" s="1"/>
  <c r="BJ25" i="38"/>
  <c r="V25" i="38"/>
  <c r="Z25" i="50" s="1"/>
  <c r="B12" i="38"/>
  <c r="AE16" i="38"/>
  <c r="AN16" i="50" s="1"/>
  <c r="AR21" i="38"/>
  <c r="AJ45" i="50" s="1"/>
  <c r="AS16" i="38"/>
  <c r="AG40" i="50" s="1"/>
  <c r="AL40" i="50" s="1"/>
  <c r="AW19" i="38"/>
  <c r="F68" i="50" s="1"/>
  <c r="BA19" i="38"/>
  <c r="AH68" i="50" s="1"/>
  <c r="AJ20" i="38"/>
  <c r="H44" i="50" s="1"/>
  <c r="AL11" i="38"/>
  <c r="F35" i="50" s="1"/>
  <c r="BD17" i="38"/>
  <c r="H66" i="50" s="1"/>
  <c r="V23" i="38"/>
  <c r="Z23" i="50" s="1"/>
  <c r="G20" i="38"/>
  <c r="AM16" i="38"/>
  <c r="U40" i="50" s="1"/>
  <c r="BH13" i="38"/>
  <c r="AJ62" i="50" s="1"/>
  <c r="BF21" i="38"/>
  <c r="V70" i="50" s="1"/>
  <c r="V22" i="38"/>
  <c r="Z22" i="50" s="1"/>
  <c r="AE21" i="38"/>
  <c r="AN21" i="50" s="1"/>
  <c r="AK18" i="38"/>
  <c r="E42" i="50" s="1"/>
  <c r="J42" i="50" s="1"/>
  <c r="M13" i="38"/>
  <c r="AX23" i="38"/>
  <c r="S72" i="50" s="1"/>
  <c r="AE19" i="38"/>
  <c r="AN19" i="50" s="1"/>
  <c r="BK22" i="38"/>
  <c r="B20" i="38"/>
  <c r="AQ20" i="38"/>
  <c r="AI44" i="50" s="1"/>
  <c r="AJ25" i="38"/>
  <c r="H49" i="50" s="1"/>
  <c r="B10" i="38"/>
  <c r="T16" i="38"/>
  <c r="P16" i="50" s="1"/>
  <c r="AF19" i="38"/>
  <c r="AK19" i="50" s="1"/>
  <c r="R21" i="38"/>
  <c r="U21" i="50" s="1"/>
  <c r="B7" i="38"/>
  <c r="BF22" i="38"/>
  <c r="V71" i="50" s="1"/>
  <c r="B18" i="38"/>
  <c r="G23" i="38"/>
  <c r="B14" i="38"/>
  <c r="B15" i="38"/>
  <c r="BD20" i="38"/>
  <c r="H69" i="50" s="1"/>
  <c r="R17" i="38"/>
  <c r="U17" i="50" s="1"/>
  <c r="AF23" i="38"/>
  <c r="AK23" i="50" s="1"/>
  <c r="I8" i="38"/>
  <c r="BH22" i="38"/>
  <c r="AJ71" i="50" s="1"/>
  <c r="AZ22" i="38"/>
  <c r="AG71" i="50" s="1"/>
  <c r="I9" i="38"/>
  <c r="AC15" i="38"/>
  <c r="AD15" i="50" s="1"/>
  <c r="M17" i="38"/>
  <c r="D11" i="38"/>
  <c r="W19" i="38"/>
  <c r="W19" i="50" s="1"/>
  <c r="AW25" i="38"/>
  <c r="F74" i="50" s="1"/>
  <c r="O12" i="38"/>
  <c r="N8" i="38"/>
  <c r="BN14" i="38"/>
  <c r="D14" i="38"/>
  <c r="F18" i="38"/>
  <c r="AZ12" i="38"/>
  <c r="AG61" i="50" s="1"/>
  <c r="B9" i="38"/>
  <c r="AV18" i="38"/>
  <c r="E67" i="50" s="1"/>
  <c r="S23" i="38"/>
  <c r="V23" i="50" s="1"/>
  <c r="S17" i="38"/>
  <c r="V17" i="50" s="1"/>
  <c r="BG22" i="38"/>
  <c r="AI71" i="50" s="1"/>
  <c r="BG19" i="38"/>
  <c r="AI68" i="50" s="1"/>
  <c r="AR19" i="38"/>
  <c r="AJ43" i="50" s="1"/>
  <c r="B6" i="38"/>
  <c r="AR25" i="38"/>
  <c r="AJ49" i="50" s="1"/>
  <c r="V20" i="38"/>
  <c r="Z20" i="50" s="1"/>
  <c r="AM12" i="38"/>
  <c r="U36" i="50" s="1"/>
  <c r="AZ16" i="38"/>
  <c r="AG65" i="50" s="1"/>
  <c r="AD20" i="38"/>
  <c r="AM20" i="50" s="1"/>
  <c r="AI24" i="38"/>
  <c r="G48" i="50" s="1"/>
  <c r="BE17" i="38"/>
  <c r="U66" i="50" s="1"/>
  <c r="T11" i="38"/>
  <c r="P11" i="50" s="1"/>
  <c r="F25" i="38"/>
  <c r="Z19" i="38"/>
  <c r="AH19" i="50" s="1"/>
  <c r="V13" i="38"/>
  <c r="Z13" i="50" s="1"/>
  <c r="AT13" i="38"/>
  <c r="AH37" i="50" s="1"/>
  <c r="N22" i="38"/>
  <c r="AD25" i="38"/>
  <c r="AM25" i="50" s="1"/>
  <c r="W21" i="38"/>
  <c r="W21" i="50" s="1"/>
  <c r="I17" i="38"/>
  <c r="BM14" i="38"/>
  <c r="AQ21" i="38"/>
  <c r="AI45" i="50" s="1"/>
  <c r="BC25" i="38"/>
  <c r="G74" i="50" s="1"/>
  <c r="V16" i="38"/>
  <c r="Z16" i="50" s="1"/>
  <c r="BF19" i="38"/>
  <c r="V68" i="50" s="1"/>
  <c r="AE22" i="38"/>
  <c r="AN22" i="50" s="1"/>
  <c r="V19" i="38"/>
  <c r="Z19" i="50" s="1"/>
  <c r="AE25" i="38"/>
  <c r="AN25" i="50" s="1"/>
  <c r="AN14" i="38"/>
  <c r="V38" i="50" s="1"/>
  <c r="BG16" i="38"/>
  <c r="AI65" i="50" s="1"/>
  <c r="W17" i="38"/>
  <c r="W17" i="50" s="1"/>
  <c r="AG17" i="38"/>
  <c r="AL17" i="50" s="1"/>
  <c r="AF20" i="38"/>
  <c r="AK20" i="50" s="1"/>
  <c r="Q14" i="38"/>
  <c r="T14" i="50" s="1"/>
  <c r="BD12" i="38"/>
  <c r="H61" i="50" s="1"/>
  <c r="AW16" i="38"/>
  <c r="F65" i="50" s="1"/>
  <c r="BH17" i="38"/>
  <c r="AJ66" i="50" s="1"/>
  <c r="N25" i="38"/>
  <c r="S16" i="38"/>
  <c r="V16" i="50" s="1"/>
  <c r="I6" i="38"/>
  <c r="AX24" i="38"/>
  <c r="S73" i="50" s="1"/>
  <c r="X73" i="50" s="1"/>
  <c r="W24" i="38"/>
  <c r="W24" i="50" s="1"/>
  <c r="S19" i="38"/>
  <c r="V19" i="50" s="1"/>
  <c r="AF17" i="38"/>
  <c r="AK17" i="50" s="1"/>
  <c r="H11" i="38"/>
  <c r="BN24" i="38"/>
  <c r="R22" i="38"/>
  <c r="U22" i="50" s="1"/>
  <c r="Q23" i="38"/>
  <c r="T23" i="50" s="1"/>
  <c r="R15" i="38"/>
  <c r="U15" i="50" s="1"/>
  <c r="AA24" i="38"/>
  <c r="AI24" i="50" s="1"/>
  <c r="AC21" i="38"/>
  <c r="AD21" i="50" s="1"/>
  <c r="AE24" i="38"/>
  <c r="AN24" i="50" s="1"/>
  <c r="AX8" i="38"/>
  <c r="S57" i="50" s="1"/>
  <c r="V17" i="38"/>
  <c r="Z17" i="50" s="1"/>
  <c r="H20" i="38"/>
  <c r="BN9" i="38"/>
  <c r="AA18" i="38"/>
  <c r="AI18" i="50" s="1"/>
  <c r="AK17" i="38"/>
  <c r="E41" i="50" s="1"/>
  <c r="J41" i="50" s="1"/>
  <c r="AJ17" i="38"/>
  <c r="H41" i="50" s="1"/>
  <c r="I22" i="38"/>
  <c r="L16" i="38"/>
  <c r="BJ18" i="38"/>
  <c r="I20" i="38"/>
  <c r="L23" i="38"/>
  <c r="F15" i="38"/>
  <c r="I23" i="38"/>
  <c r="BG23" i="38"/>
  <c r="AI72" i="50" s="1"/>
  <c r="AK22" i="38"/>
  <c r="E46" i="50" s="1"/>
  <c r="J46" i="50" s="1"/>
  <c r="AJ19" i="38"/>
  <c r="H43" i="50" s="1"/>
  <c r="Z16" i="38"/>
  <c r="AH16" i="50" s="1"/>
  <c r="I19" i="38"/>
  <c r="AX21" i="38"/>
  <c r="S70" i="50" s="1"/>
  <c r="X70" i="50" s="1"/>
  <c r="AN13" i="38"/>
  <c r="V37" i="50" s="1"/>
  <c r="AL13" i="38"/>
  <c r="F37" i="50" s="1"/>
  <c r="BA13" i="38"/>
  <c r="AH62" i="50" s="1"/>
  <c r="AZ25" i="38"/>
  <c r="AG74" i="50" s="1"/>
  <c r="F13" i="38"/>
  <c r="AN11" i="38"/>
  <c r="V35" i="50" s="1"/>
  <c r="BA24" i="38"/>
  <c r="AH73" i="50" s="1"/>
  <c r="T12" i="38"/>
  <c r="P12" i="50" s="1"/>
  <c r="R12" i="50" s="1"/>
  <c r="BE23" i="38"/>
  <c r="U72" i="50" s="1"/>
  <c r="AZ20" i="38"/>
  <c r="AG69" i="50" s="1"/>
  <c r="Q12" i="38"/>
  <c r="T12" i="50" s="1"/>
  <c r="R18" i="38"/>
  <c r="U18" i="50" s="1"/>
  <c r="B13" i="38"/>
  <c r="I21" i="38"/>
  <c r="BJ12" i="38"/>
  <c r="AA15" i="38"/>
  <c r="AI15" i="50" s="1"/>
  <c r="U21" i="38"/>
  <c r="Y21" i="50" s="1"/>
  <c r="BH7" i="38"/>
  <c r="AJ56" i="50" s="1"/>
  <c r="AJ23" i="38"/>
  <c r="H47" i="50" s="1"/>
  <c r="BK20" i="38"/>
  <c r="AT25" i="38"/>
  <c r="AH49" i="50" s="1"/>
  <c r="AN20" i="38"/>
  <c r="V44" i="50" s="1"/>
  <c r="AB18" i="38"/>
  <c r="AJ18" i="50" s="1"/>
  <c r="AM7" i="38"/>
  <c r="U31" i="50" s="1"/>
  <c r="AM8" i="38"/>
  <c r="U32" i="50" s="1"/>
  <c r="AX15" i="38"/>
  <c r="S64" i="50" s="1"/>
  <c r="BK18" i="38"/>
  <c r="L19" i="38"/>
  <c r="BJ21" i="38"/>
  <c r="BA23" i="38"/>
  <c r="AH72" i="50" s="1"/>
  <c r="BN7" i="38"/>
  <c r="M15" i="38"/>
  <c r="Z12" i="38"/>
  <c r="AH12" i="50" s="1"/>
  <c r="I14" i="38"/>
  <c r="AN23" i="38"/>
  <c r="V47" i="50" s="1"/>
  <c r="AS20" i="38"/>
  <c r="AG44" i="50" s="1"/>
  <c r="AL44" i="50" s="1"/>
  <c r="G24" i="38"/>
  <c r="F24" i="38"/>
  <c r="AF7" i="38"/>
  <c r="AK7" i="50" s="1"/>
  <c r="AS13" i="38"/>
  <c r="AG37" i="50" s="1"/>
  <c r="AL37" i="50" s="1"/>
  <c r="O24" i="38"/>
  <c r="AF10" i="38"/>
  <c r="AK10" i="50" s="1"/>
  <c r="B19" i="38"/>
  <c r="I16" i="38"/>
  <c r="G4" i="77"/>
  <c r="AN4" i="77"/>
  <c r="AO4" i="77" s="1"/>
  <c r="U32" i="67"/>
  <c r="V31" i="67"/>
  <c r="W28" i="67"/>
  <c r="O30" i="67"/>
  <c r="T39" i="67"/>
  <c r="T28" i="67"/>
  <c r="O43" i="67"/>
  <c r="U44" i="67"/>
  <c r="U37" i="67"/>
  <c r="T31" i="67"/>
  <c r="O46" i="67"/>
  <c r="V27" i="67"/>
  <c r="T40" i="67"/>
  <c r="V39" i="67"/>
  <c r="T32" i="67"/>
  <c r="V33" i="67"/>
  <c r="X38" i="67"/>
  <c r="O36" i="67"/>
  <c r="U41" i="67"/>
  <c r="O38" i="67"/>
  <c r="X46" i="67"/>
  <c r="W36" i="67"/>
  <c r="W34" i="67"/>
  <c r="V42" i="67"/>
  <c r="U40" i="67"/>
  <c r="W42" i="67"/>
  <c r="O42" i="67"/>
  <c r="V30" i="67"/>
  <c r="O35" i="67"/>
  <c r="O27" i="67"/>
  <c r="V38" i="67"/>
  <c r="X34" i="67"/>
  <c r="X37" i="67"/>
  <c r="O29" i="67"/>
  <c r="X31" i="67"/>
  <c r="U34" i="67"/>
  <c r="X43" i="67"/>
  <c r="W33" i="67"/>
  <c r="U39" i="67"/>
  <c r="U36" i="67"/>
  <c r="T30" i="67"/>
  <c r="W39" i="67"/>
  <c r="V29" i="67"/>
  <c r="X29" i="67"/>
  <c r="W43" i="67"/>
  <c r="W41" i="67"/>
  <c r="V35" i="67"/>
  <c r="T45" i="67"/>
  <c r="T36" i="67"/>
  <c r="T34" i="67"/>
  <c r="T29" i="67"/>
  <c r="U31" i="67"/>
  <c r="O41" i="67"/>
  <c r="W27" i="67"/>
  <c r="U43" i="67"/>
  <c r="O45" i="67"/>
  <c r="T27" i="67"/>
  <c r="X36" i="67"/>
  <c r="V43" i="67"/>
  <c r="U42" i="67"/>
  <c r="O44" i="67"/>
  <c r="O39" i="67"/>
  <c r="W32" i="67"/>
  <c r="V41" i="67"/>
  <c r="T42" i="67"/>
  <c r="U27" i="67"/>
  <c r="X42" i="67"/>
  <c r="V28" i="67"/>
  <c r="O34" i="67"/>
  <c r="T35" i="67"/>
  <c r="X45" i="67"/>
  <c r="W38" i="67"/>
  <c r="T44" i="67"/>
  <c r="O32" i="67"/>
  <c r="T33" i="67"/>
  <c r="V37" i="67"/>
  <c r="V34" i="67"/>
  <c r="X35" i="67"/>
  <c r="O28" i="67"/>
  <c r="W45" i="67"/>
  <c r="U33" i="67"/>
  <c r="U30" i="67"/>
  <c r="W31" i="67"/>
  <c r="U38" i="67"/>
  <c r="T38" i="67"/>
  <c r="X41" i="67"/>
  <c r="W37" i="67"/>
  <c r="U46" i="67"/>
  <c r="X30" i="67"/>
  <c r="U35" i="67"/>
  <c r="V32" i="67"/>
  <c r="U28" i="67"/>
  <c r="X33" i="67"/>
  <c r="X27" i="67"/>
  <c r="W44" i="67"/>
  <c r="T46" i="67"/>
  <c r="U29" i="67"/>
  <c r="W29" i="67"/>
  <c r="T37" i="67"/>
  <c r="V45" i="67"/>
  <c r="T43" i="67"/>
  <c r="X40" i="67"/>
  <c r="U45" i="67"/>
  <c r="V46" i="67"/>
  <c r="V44" i="67"/>
  <c r="X44" i="67"/>
  <c r="O40" i="67"/>
  <c r="T41" i="67"/>
  <c r="V40" i="67"/>
  <c r="X28" i="67"/>
  <c r="W40" i="67"/>
  <c r="X39" i="67"/>
  <c r="O37" i="67"/>
  <c r="O33" i="67"/>
  <c r="W46" i="67"/>
  <c r="V36" i="67"/>
  <c r="W35" i="67"/>
  <c r="X32" i="67"/>
  <c r="O31" i="67"/>
  <c r="W30" i="67"/>
  <c r="AR28" i="67"/>
  <c r="AT35" i="67"/>
  <c r="AT46" i="67"/>
  <c r="AU36" i="67"/>
  <c r="AV44" i="67"/>
  <c r="AR35" i="67"/>
  <c r="AU37" i="67"/>
  <c r="AR38" i="67"/>
  <c r="AS28" i="67"/>
  <c r="AS31" i="67"/>
  <c r="AU27" i="67"/>
  <c r="AM42" i="67"/>
  <c r="AS29" i="67"/>
  <c r="AM36" i="67"/>
  <c r="AU35" i="67"/>
  <c r="AT33" i="67"/>
  <c r="AM29" i="67"/>
  <c r="AV28" i="67"/>
  <c r="AS44" i="67"/>
  <c r="AS27" i="67"/>
  <c r="AV30" i="67"/>
  <c r="AM28" i="67"/>
  <c r="AS40" i="67"/>
  <c r="AV43" i="67"/>
  <c r="AT42" i="67"/>
  <c r="AM45" i="67"/>
  <c r="AR41" i="67"/>
  <c r="AM32" i="67"/>
  <c r="AR40" i="67"/>
  <c r="AR34" i="67"/>
  <c r="AV31" i="67"/>
  <c r="AT44" i="67"/>
  <c r="AU40" i="67"/>
  <c r="AV27" i="67"/>
  <c r="AR39" i="67"/>
  <c r="AV37" i="67"/>
  <c r="AM37" i="67"/>
  <c r="AV38" i="67"/>
  <c r="AS39" i="67"/>
  <c r="AS41" i="67"/>
  <c r="AT29" i="67"/>
  <c r="AT36" i="67"/>
  <c r="AU45" i="67"/>
  <c r="AV29" i="67"/>
  <c r="AM31" i="67"/>
  <c r="AV40" i="67"/>
  <c r="AM41" i="67"/>
  <c r="AU44" i="67"/>
  <c r="AM33" i="67"/>
  <c r="AU34" i="67"/>
  <c r="AV39" i="67"/>
  <c r="AV36" i="67"/>
  <c r="AR37" i="67"/>
  <c r="AU31" i="67"/>
  <c r="AT32" i="67"/>
  <c r="AR46" i="67"/>
  <c r="AM43" i="67"/>
  <c r="AT28" i="67"/>
  <c r="AU42" i="67"/>
  <c r="AM44" i="67"/>
  <c r="AT41" i="67"/>
  <c r="AS38" i="67"/>
  <c r="AM40" i="67"/>
  <c r="AS42" i="67"/>
  <c r="AT31" i="67"/>
  <c r="AR33" i="67"/>
  <c r="AU33" i="67"/>
  <c r="AU43" i="67"/>
  <c r="AS32" i="67"/>
  <c r="AU46" i="67"/>
  <c r="AT40" i="67"/>
  <c r="AU32" i="67"/>
  <c r="AS35" i="67"/>
  <c r="AR36" i="67"/>
  <c r="AM30" i="67"/>
  <c r="AR32" i="67"/>
  <c r="AT39" i="67"/>
  <c r="AM27" i="67"/>
  <c r="AT43" i="67"/>
  <c r="AR45" i="67"/>
  <c r="AV35" i="67"/>
  <c r="AU30" i="67"/>
  <c r="AV34" i="67"/>
  <c r="AT30" i="67"/>
  <c r="AR44" i="67"/>
  <c r="AT27" i="67"/>
  <c r="AV45" i="67"/>
  <c r="AS46" i="67"/>
  <c r="AS37" i="67"/>
  <c r="AR31" i="67"/>
  <c r="AM39" i="67"/>
  <c r="AR29" i="67"/>
  <c r="AM38" i="67"/>
  <c r="AS36" i="67"/>
  <c r="AR42" i="67"/>
  <c r="AV46" i="67"/>
  <c r="AS30" i="67"/>
  <c r="AU41" i="67"/>
  <c r="AR43" i="67"/>
  <c r="AT37" i="67"/>
  <c r="AT38" i="67"/>
  <c r="AM35" i="67"/>
  <c r="AS33" i="67"/>
  <c r="AS43" i="67"/>
  <c r="AU39" i="67"/>
  <c r="AS34" i="67"/>
  <c r="AU38" i="67"/>
  <c r="AR30" i="67"/>
  <c r="AV32" i="67"/>
  <c r="AV42" i="67"/>
  <c r="AU29" i="67"/>
  <c r="AU28" i="67"/>
  <c r="AV33" i="67"/>
  <c r="AR27" i="67"/>
  <c r="AT34" i="67"/>
  <c r="AM34" i="67"/>
  <c r="AV41" i="67"/>
  <c r="AS45" i="67"/>
  <c r="AT45" i="67"/>
  <c r="AM46" i="67"/>
  <c r="Q9" i="39"/>
  <c r="T9" i="51" s="1"/>
  <c r="O12" i="39"/>
  <c r="W17" i="39"/>
  <c r="W17" i="51" s="1"/>
  <c r="V21" i="39"/>
  <c r="Z21" i="51" s="1"/>
  <c r="AO9" i="39"/>
  <c r="S33" i="51" s="1"/>
  <c r="X33" i="51" s="1"/>
  <c r="R23" i="39"/>
  <c r="U23" i="51" s="1"/>
  <c r="O8" i="39"/>
  <c r="T25" i="39"/>
  <c r="P25" i="51" s="1"/>
  <c r="AO21" i="39"/>
  <c r="S45" i="51" s="1"/>
  <c r="X45" i="51" s="1"/>
  <c r="BJ23" i="39"/>
  <c r="AN6" i="39"/>
  <c r="V30" i="51" s="1"/>
  <c r="F25" i="39"/>
  <c r="AK18" i="39"/>
  <c r="E42" i="51" s="1"/>
  <c r="J42" i="51" s="1"/>
  <c r="AV7" i="39"/>
  <c r="E56" i="51" s="1"/>
  <c r="F18" i="39"/>
  <c r="AQ17" i="39"/>
  <c r="AI41" i="51" s="1"/>
  <c r="AQ19" i="39"/>
  <c r="AI43" i="51" s="1"/>
  <c r="O7" i="39"/>
  <c r="V24" i="39"/>
  <c r="Z24" i="51" s="1"/>
  <c r="F23" i="39"/>
  <c r="M22" i="39"/>
  <c r="L21" i="39"/>
  <c r="AR10" i="39"/>
  <c r="AJ34" i="51" s="1"/>
  <c r="AI9" i="39"/>
  <c r="G33" i="51" s="1"/>
  <c r="AM14" i="39"/>
  <c r="U38" i="51" s="1"/>
  <c r="AQ20" i="39"/>
  <c r="AI44" i="51" s="1"/>
  <c r="BF12" i="39"/>
  <c r="V61" i="51" s="1"/>
  <c r="W20" i="39"/>
  <c r="W20" i="51" s="1"/>
  <c r="S24" i="39"/>
  <c r="V24" i="51" s="1"/>
  <c r="F12" i="39"/>
  <c r="Z13" i="39"/>
  <c r="AH13" i="51" s="1"/>
  <c r="AJ25" i="39"/>
  <c r="H49" i="51" s="1"/>
  <c r="BN19" i="39"/>
  <c r="BK14" i="39"/>
  <c r="X24" i="39"/>
  <c r="X24" i="51" s="1"/>
  <c r="O23" i="39"/>
  <c r="BA14" i="39"/>
  <c r="AH63" i="51" s="1"/>
  <c r="AF15" i="39"/>
  <c r="AK15" i="51" s="1"/>
  <c r="BA11" i="39"/>
  <c r="AH60" i="51" s="1"/>
  <c r="AE18" i="39"/>
  <c r="AN18" i="51" s="1"/>
  <c r="AM12" i="39"/>
  <c r="U36" i="51" s="1"/>
  <c r="AW25" i="39"/>
  <c r="F74" i="51" s="1"/>
  <c r="AM25" i="39"/>
  <c r="U49" i="51" s="1"/>
  <c r="AP14" i="39"/>
  <c r="T38" i="51" s="1"/>
  <c r="AZ19" i="39"/>
  <c r="AG68" i="51" s="1"/>
  <c r="AC24" i="39"/>
  <c r="AD24" i="51" s="1"/>
  <c r="AQ11" i="39"/>
  <c r="AI35" i="51" s="1"/>
  <c r="AN15" i="39"/>
  <c r="V39" i="51" s="1"/>
  <c r="BJ18" i="39"/>
  <c r="D6" i="39"/>
  <c r="AQ9" i="39"/>
  <c r="AI33" i="51" s="1"/>
  <c r="Q15" i="39"/>
  <c r="T15" i="51" s="1"/>
  <c r="R11" i="39"/>
  <c r="U11" i="51" s="1"/>
  <c r="BC19" i="39"/>
  <c r="G68" i="51" s="1"/>
  <c r="N15" i="39"/>
  <c r="BJ16" i="39"/>
  <c r="AI16" i="39"/>
  <c r="G40" i="51" s="1"/>
  <c r="AL6" i="39"/>
  <c r="F30" i="51" s="1"/>
  <c r="AG6" i="39"/>
  <c r="AL6" i="51" s="1"/>
  <c r="AP19" i="39"/>
  <c r="T43" i="51" s="1"/>
  <c r="O13" i="39"/>
  <c r="AA13" i="39"/>
  <c r="AI13" i="51" s="1"/>
  <c r="AK17" i="39"/>
  <c r="E41" i="51" s="1"/>
  <c r="J41" i="51" s="1"/>
  <c r="BC18" i="39"/>
  <c r="G67" i="51" s="1"/>
  <c r="BA6" i="39"/>
  <c r="AH55" i="51" s="1"/>
  <c r="AR17" i="39"/>
  <c r="AJ41" i="51" s="1"/>
  <c r="L14" i="39"/>
  <c r="BE7" i="39"/>
  <c r="U56" i="51" s="1"/>
  <c r="AB24" i="39"/>
  <c r="AJ24" i="51" s="1"/>
  <c r="AI6" i="39"/>
  <c r="G30" i="51" s="1"/>
  <c r="BC21" i="39"/>
  <c r="G70" i="51" s="1"/>
  <c r="M14" i="39"/>
  <c r="BD23" i="39"/>
  <c r="H72" i="51" s="1"/>
  <c r="AZ7" i="39"/>
  <c r="AG56" i="51" s="1"/>
  <c r="AP20" i="39"/>
  <c r="T44" i="51" s="1"/>
  <c r="BA22" i="39"/>
  <c r="AH71" i="51" s="1"/>
  <c r="AC16" i="39"/>
  <c r="AD16" i="51" s="1"/>
  <c r="BJ25" i="39"/>
  <c r="I20" i="39"/>
  <c r="N10" i="39"/>
  <c r="AS20" i="39"/>
  <c r="AG44" i="51" s="1"/>
  <c r="AL44" i="51" s="1"/>
  <c r="I16" i="39"/>
  <c r="X15" i="39"/>
  <c r="X15" i="51" s="1"/>
  <c r="AO22" i="39"/>
  <c r="S46" i="51" s="1"/>
  <c r="X46" i="51" s="1"/>
  <c r="AK16" i="39"/>
  <c r="E40" i="51" s="1"/>
  <c r="J40" i="51" s="1"/>
  <c r="AP25" i="39"/>
  <c r="T49" i="51" s="1"/>
  <c r="G19" i="39"/>
  <c r="BC17" i="39"/>
  <c r="G66" i="51" s="1"/>
  <c r="AN7" i="39"/>
  <c r="V31" i="51" s="1"/>
  <c r="BJ6" i="39"/>
  <c r="Q20" i="39"/>
  <c r="T20" i="51" s="1"/>
  <c r="AK15" i="39"/>
  <c r="E39" i="51" s="1"/>
  <c r="J39" i="51" s="1"/>
  <c r="BH12" i="39"/>
  <c r="AJ61" i="51" s="1"/>
  <c r="BG16" i="39"/>
  <c r="AI65" i="51" s="1"/>
  <c r="T11" i="39"/>
  <c r="P11" i="51" s="1"/>
  <c r="R15" i="39"/>
  <c r="U15" i="51" s="1"/>
  <c r="BK12" i="39"/>
  <c r="AO6" i="39"/>
  <c r="S30" i="51" s="1"/>
  <c r="Q18" i="39"/>
  <c r="T18" i="51" s="1"/>
  <c r="AG8" i="39"/>
  <c r="AL8" i="51" s="1"/>
  <c r="AS8" i="39"/>
  <c r="AG32" i="51" s="1"/>
  <c r="AL32" i="51" s="1"/>
  <c r="AJ14" i="39"/>
  <c r="H38" i="51" s="1"/>
  <c r="BC11" i="39"/>
  <c r="G60" i="51" s="1"/>
  <c r="S22" i="39"/>
  <c r="V22" i="51" s="1"/>
  <c r="AP13" i="39"/>
  <c r="T37" i="51" s="1"/>
  <c r="AF22" i="39"/>
  <c r="AK22" i="51" s="1"/>
  <c r="BG9" i="39"/>
  <c r="AI58" i="51" s="1"/>
  <c r="BM7" i="39"/>
  <c r="AY12" i="39"/>
  <c r="T61" i="51" s="1"/>
  <c r="AD14" i="39"/>
  <c r="AM14" i="51" s="1"/>
  <c r="AN9" i="39"/>
  <c r="V33" i="51" s="1"/>
  <c r="R13" i="39"/>
  <c r="U13" i="51" s="1"/>
  <c r="AC8" i="39"/>
  <c r="AD8" i="51" s="1"/>
  <c r="L24" i="39"/>
  <c r="BE15" i="39"/>
  <c r="U64" i="51" s="1"/>
  <c r="BA10" i="39"/>
  <c r="AH59" i="51" s="1"/>
  <c r="AE12" i="39"/>
  <c r="AN12" i="51" s="1"/>
  <c r="AN24" i="39"/>
  <c r="V48" i="51" s="1"/>
  <c r="AE16" i="39"/>
  <c r="AN16" i="51" s="1"/>
  <c r="AS16" i="39"/>
  <c r="AG40" i="51" s="1"/>
  <c r="AL40" i="51" s="1"/>
  <c r="BC14" i="39"/>
  <c r="G63" i="51" s="1"/>
  <c r="BK20" i="39"/>
  <c r="T15" i="39"/>
  <c r="P15" i="51" s="1"/>
  <c r="X20" i="39"/>
  <c r="X20" i="51" s="1"/>
  <c r="B21" i="39"/>
  <c r="N8" i="39"/>
  <c r="I10" i="39"/>
  <c r="S21" i="39"/>
  <c r="V21" i="51" s="1"/>
  <c r="AJ13" i="39"/>
  <c r="H37" i="51" s="1"/>
  <c r="M20" i="39"/>
  <c r="I9" i="39"/>
  <c r="G23" i="39"/>
  <c r="AL24" i="39"/>
  <c r="F48" i="51" s="1"/>
  <c r="BM23" i="39"/>
  <c r="AK8" i="39"/>
  <c r="E32" i="51" s="1"/>
  <c r="J32" i="51" s="1"/>
  <c r="AV22" i="39"/>
  <c r="E71" i="51" s="1"/>
  <c r="AT8" i="39"/>
  <c r="AH32" i="51" s="1"/>
  <c r="AB19" i="39"/>
  <c r="AJ19" i="51" s="1"/>
  <c r="D17" i="39"/>
  <c r="AY6" i="39"/>
  <c r="T55" i="51" s="1"/>
  <c r="AC18" i="39"/>
  <c r="AD18" i="51" s="1"/>
  <c r="AQ10" i="39"/>
  <c r="AI34" i="51" s="1"/>
  <c r="F8" i="39"/>
  <c r="AX18" i="39"/>
  <c r="S67" i="51" s="1"/>
  <c r="F17" i="39"/>
  <c r="BN9" i="39"/>
  <c r="AN12" i="39"/>
  <c r="V36" i="51" s="1"/>
  <c r="Q12" i="39"/>
  <c r="T12" i="51" s="1"/>
  <c r="BE20" i="39"/>
  <c r="U69" i="51" s="1"/>
  <c r="BM6" i="39"/>
  <c r="O10" i="39"/>
  <c r="BA13" i="39"/>
  <c r="AH62" i="51" s="1"/>
  <c r="Q7" i="39"/>
  <c r="T7" i="51" s="1"/>
  <c r="BE22" i="39"/>
  <c r="U71" i="51" s="1"/>
  <c r="AM9" i="39"/>
  <c r="U33" i="51" s="1"/>
  <c r="AV10" i="39"/>
  <c r="E59" i="51" s="1"/>
  <c r="AF12" i="39"/>
  <c r="AK12" i="51" s="1"/>
  <c r="BH9" i="39"/>
  <c r="AJ58" i="51" s="1"/>
  <c r="AK23" i="39"/>
  <c r="E47" i="51" s="1"/>
  <c r="J47" i="51" s="1"/>
  <c r="AN10" i="39"/>
  <c r="V34" i="51" s="1"/>
  <c r="AB10" i="39"/>
  <c r="AJ10" i="51" s="1"/>
  <c r="AY16" i="39"/>
  <c r="T65" i="51" s="1"/>
  <c r="G22" i="39"/>
  <c r="BD6" i="39"/>
  <c r="H55" i="51" s="1"/>
  <c r="U9" i="39"/>
  <c r="Y9" i="51" s="1"/>
  <c r="S9" i="39"/>
  <c r="V9" i="51" s="1"/>
  <c r="W22" i="39"/>
  <c r="W22" i="51" s="1"/>
  <c r="AP10" i="39"/>
  <c r="T34" i="51" s="1"/>
  <c r="AB12" i="39"/>
  <c r="AJ12" i="51" s="1"/>
  <c r="AZ11" i="39"/>
  <c r="AG60" i="51" s="1"/>
  <c r="Z14" i="39"/>
  <c r="AH14" i="51" s="1"/>
  <c r="AG15" i="39"/>
  <c r="AL15" i="51" s="1"/>
  <c r="BE24" i="39"/>
  <c r="U73" i="51" s="1"/>
  <c r="AQ13" i="39"/>
  <c r="AI37" i="51" s="1"/>
  <c r="S11" i="39"/>
  <c r="V11" i="51" s="1"/>
  <c r="AM23" i="39"/>
  <c r="U47" i="51" s="1"/>
  <c r="BG21" i="39"/>
  <c r="AI70" i="51" s="1"/>
  <c r="AO25" i="39"/>
  <c r="S49" i="51" s="1"/>
  <c r="X49" i="51" s="1"/>
  <c r="AB17" i="39"/>
  <c r="AJ17" i="51" s="1"/>
  <c r="BJ19" i="39"/>
  <c r="BN11" i="39"/>
  <c r="AE17" i="39"/>
  <c r="AN17" i="51" s="1"/>
  <c r="AG10" i="39"/>
  <c r="AL10" i="51" s="1"/>
  <c r="AS9" i="39"/>
  <c r="AG33" i="51" s="1"/>
  <c r="AL33" i="51" s="1"/>
  <c r="AA12" i="39"/>
  <c r="AI12" i="51" s="1"/>
  <c r="G8" i="39"/>
  <c r="AX20" i="39"/>
  <c r="S69" i="51" s="1"/>
  <c r="BJ24" i="39"/>
  <c r="D15" i="39"/>
  <c r="AC15" i="39"/>
  <c r="AD15" i="51" s="1"/>
  <c r="D25" i="39"/>
  <c r="BN14" i="39"/>
  <c r="AT14" i="39"/>
  <c r="AH38" i="51" s="1"/>
  <c r="W7" i="39"/>
  <c r="W7" i="51" s="1"/>
  <c r="AV17" i="39"/>
  <c r="E66" i="51" s="1"/>
  <c r="Z10" i="39"/>
  <c r="AH10" i="51" s="1"/>
  <c r="AF7" i="39"/>
  <c r="AK7" i="51" s="1"/>
  <c r="AQ8" i="39"/>
  <c r="AI32" i="51" s="1"/>
  <c r="AN22" i="39"/>
  <c r="V46" i="51" s="1"/>
  <c r="O15" i="39"/>
  <c r="BK6" i="39"/>
  <c r="AT7" i="39"/>
  <c r="AH31" i="51" s="1"/>
  <c r="R12" i="39"/>
  <c r="U12" i="51" s="1"/>
  <c r="AS14" i="39"/>
  <c r="AG38" i="51" s="1"/>
  <c r="AL38" i="51" s="1"/>
  <c r="AD17" i="39"/>
  <c r="AM17" i="51" s="1"/>
  <c r="AZ9" i="39"/>
  <c r="AG58" i="51" s="1"/>
  <c r="AA15" i="39"/>
  <c r="AI15" i="51" s="1"/>
  <c r="N16" i="39"/>
  <c r="BG6" i="39"/>
  <c r="AI55" i="51" s="1"/>
  <c r="BM18" i="39"/>
  <c r="BM15" i="39"/>
  <c r="BH18" i="39"/>
  <c r="AJ67" i="51" s="1"/>
  <c r="AR19" i="39"/>
  <c r="AJ43" i="51" s="1"/>
  <c r="AK25" i="39"/>
  <c r="E49" i="51" s="1"/>
  <c r="J49" i="51" s="1"/>
  <c r="AF25" i="39"/>
  <c r="AK25" i="51" s="1"/>
  <c r="BE8" i="39"/>
  <c r="U57" i="51" s="1"/>
  <c r="L8" i="39"/>
  <c r="I17" i="39"/>
  <c r="AY24" i="39"/>
  <c r="T73" i="51" s="1"/>
  <c r="I22" i="39"/>
  <c r="W25" i="39"/>
  <c r="W25" i="51" s="1"/>
  <c r="L12" i="39"/>
  <c r="AR15" i="39"/>
  <c r="AJ39" i="51" s="1"/>
  <c r="AP24" i="39"/>
  <c r="T48" i="51" s="1"/>
  <c r="Q23" i="39"/>
  <c r="T23" i="51" s="1"/>
  <c r="BJ17" i="39"/>
  <c r="AZ15" i="39"/>
  <c r="AG64" i="51" s="1"/>
  <c r="AN25" i="39"/>
  <c r="V49" i="51" s="1"/>
  <c r="AL23" i="39"/>
  <c r="F47" i="51" s="1"/>
  <c r="AJ12" i="39"/>
  <c r="H36" i="51" s="1"/>
  <c r="BJ7" i="39"/>
  <c r="AQ22" i="39"/>
  <c r="AI46" i="51" s="1"/>
  <c r="AC20" i="39"/>
  <c r="AD20" i="51" s="1"/>
  <c r="X8" i="39"/>
  <c r="X8" i="51" s="1"/>
  <c r="BD10" i="39"/>
  <c r="H59" i="51" s="1"/>
  <c r="AK10" i="39"/>
  <c r="E34" i="51" s="1"/>
  <c r="J34" i="51" s="1"/>
  <c r="BE6" i="39"/>
  <c r="U55" i="51" s="1"/>
  <c r="AC9" i="39"/>
  <c r="AD9" i="51" s="1"/>
  <c r="L9" i="39"/>
  <c r="AD16" i="39"/>
  <c r="AM16" i="51" s="1"/>
  <c r="T13" i="39"/>
  <c r="P13" i="51" s="1"/>
  <c r="AL17" i="39"/>
  <c r="F41" i="51" s="1"/>
  <c r="BM20" i="39"/>
  <c r="AS19" i="39"/>
  <c r="AG43" i="51" s="1"/>
  <c r="AL43" i="51" s="1"/>
  <c r="BM17" i="39"/>
  <c r="S10" i="39"/>
  <c r="V10" i="51" s="1"/>
  <c r="BF20" i="39"/>
  <c r="V69" i="51" s="1"/>
  <c r="AX23" i="39"/>
  <c r="S72" i="51" s="1"/>
  <c r="AI21" i="39"/>
  <c r="G45" i="51" s="1"/>
  <c r="D19" i="39"/>
  <c r="AX9" i="39"/>
  <c r="S58" i="51" s="1"/>
  <c r="AZ23" i="39"/>
  <c r="AG72" i="51" s="1"/>
  <c r="AZ17" i="39"/>
  <c r="AG66" i="51" s="1"/>
  <c r="AE23" i="39"/>
  <c r="AN23" i="51" s="1"/>
  <c r="AL10" i="39"/>
  <c r="F34" i="51" s="1"/>
  <c r="W10" i="39"/>
  <c r="W10" i="51" s="1"/>
  <c r="AL15" i="39"/>
  <c r="F39" i="51" s="1"/>
  <c r="R10" i="39"/>
  <c r="U10" i="51" s="1"/>
  <c r="AI23" i="39"/>
  <c r="G47" i="51" s="1"/>
  <c r="AI14" i="39"/>
  <c r="G38" i="51" s="1"/>
  <c r="M17" i="39"/>
  <c r="O25" i="39"/>
  <c r="I15" i="39"/>
  <c r="BH21" i="39"/>
  <c r="AJ70" i="51" s="1"/>
  <c r="AY19" i="39"/>
  <c r="T68" i="51" s="1"/>
  <c r="G16" i="39"/>
  <c r="BN22" i="39"/>
  <c r="BH14" i="39"/>
  <c r="AJ63" i="51" s="1"/>
  <c r="BH19" i="39"/>
  <c r="AJ68" i="51" s="1"/>
  <c r="L11" i="39"/>
  <c r="AY8" i="39"/>
  <c r="T57" i="51" s="1"/>
  <c r="BE13" i="39"/>
  <c r="U62" i="51" s="1"/>
  <c r="AZ10" i="39"/>
  <c r="AG59" i="51" s="1"/>
  <c r="F7" i="39"/>
  <c r="AK21" i="39"/>
  <c r="E45" i="51" s="1"/>
  <c r="J45" i="51" s="1"/>
  <c r="O21" i="39"/>
  <c r="AW20" i="39"/>
  <c r="F69" i="51" s="1"/>
  <c r="AM8" i="39"/>
  <c r="U32" i="51" s="1"/>
  <c r="BG8" i="39"/>
  <c r="AI57" i="51" s="1"/>
  <c r="X14" i="39"/>
  <c r="X14" i="51" s="1"/>
  <c r="AD11" i="39"/>
  <c r="AM11" i="51" s="1"/>
  <c r="AV19" i="39"/>
  <c r="E68" i="51" s="1"/>
  <c r="AQ18" i="39"/>
  <c r="AI42" i="51" s="1"/>
  <c r="AZ20" i="39"/>
  <c r="AG69" i="51" s="1"/>
  <c r="AV20" i="39"/>
  <c r="E69" i="51" s="1"/>
  <c r="BF11" i="39"/>
  <c r="V60" i="51" s="1"/>
  <c r="BK9" i="39"/>
  <c r="M6" i="39"/>
  <c r="AM16" i="39"/>
  <c r="U40" i="51" s="1"/>
  <c r="BD11" i="39"/>
  <c r="H60" i="51" s="1"/>
  <c r="AL13" i="39"/>
  <c r="F37" i="51" s="1"/>
  <c r="AA25" i="39"/>
  <c r="AI25" i="51" s="1"/>
  <c r="AK6" i="39"/>
  <c r="E30" i="51" s="1"/>
  <c r="AR23" i="39"/>
  <c r="AJ47" i="51" s="1"/>
  <c r="R14" i="39"/>
  <c r="U14" i="51" s="1"/>
  <c r="G13" i="39"/>
  <c r="BK25" i="39"/>
  <c r="X11" i="39"/>
  <c r="X11" i="51" s="1"/>
  <c r="BC8" i="39"/>
  <c r="G57" i="51" s="1"/>
  <c r="W16" i="39"/>
  <c r="W16" i="51" s="1"/>
  <c r="AY22" i="39"/>
  <c r="T71" i="51" s="1"/>
  <c r="AJ17" i="39"/>
  <c r="H41" i="51" s="1"/>
  <c r="M18" i="39"/>
  <c r="Q13" i="39"/>
  <c r="T13" i="51" s="1"/>
  <c r="AR14" i="39"/>
  <c r="AJ38" i="51" s="1"/>
  <c r="Q8" i="39"/>
  <c r="T8" i="51" s="1"/>
  <c r="AE24" i="39"/>
  <c r="AN24" i="51" s="1"/>
  <c r="BN18" i="39"/>
  <c r="V20" i="39"/>
  <c r="Z20" i="51" s="1"/>
  <c r="BA23" i="39"/>
  <c r="AH72" i="51" s="1"/>
  <c r="BH15" i="39"/>
  <c r="AJ64" i="51" s="1"/>
  <c r="I23" i="39"/>
  <c r="AX25" i="39"/>
  <c r="S74" i="51" s="1"/>
  <c r="BD8" i="39"/>
  <c r="H57" i="51" s="1"/>
  <c r="BF17" i="39"/>
  <c r="V66" i="51" s="1"/>
  <c r="X9" i="39"/>
  <c r="X9" i="51" s="1"/>
  <c r="BM8" i="39"/>
  <c r="AT11" i="39"/>
  <c r="AH35" i="51" s="1"/>
  <c r="H20" i="39"/>
  <c r="AZ25" i="39"/>
  <c r="AG74" i="51" s="1"/>
  <c r="AK7" i="39"/>
  <c r="E31" i="51" s="1"/>
  <c r="J31" i="51" s="1"/>
  <c r="AE10" i="39"/>
  <c r="AN10" i="51" s="1"/>
  <c r="AC7" i="39"/>
  <c r="AD7" i="51" s="1"/>
  <c r="BG19" i="39"/>
  <c r="AI68" i="51" s="1"/>
  <c r="BG15" i="39"/>
  <c r="AI64" i="51" s="1"/>
  <c r="AP15" i="39"/>
  <c r="T39" i="51" s="1"/>
  <c r="AF6" i="39"/>
  <c r="AK6" i="51" s="1"/>
  <c r="AO16" i="39"/>
  <c r="S40" i="51" s="1"/>
  <c r="X40" i="51" s="1"/>
  <c r="S25" i="39"/>
  <c r="V25" i="51" s="1"/>
  <c r="AM6" i="39"/>
  <c r="U30" i="51" s="1"/>
  <c r="H14" i="39"/>
  <c r="BF8" i="39"/>
  <c r="V57" i="51" s="1"/>
  <c r="D7" i="39"/>
  <c r="AO23" i="39"/>
  <c r="S47" i="51" s="1"/>
  <c r="X47" i="51" s="1"/>
  <c r="S12" i="39"/>
  <c r="V12" i="51" s="1"/>
  <c r="AL7" i="39"/>
  <c r="F31" i="51" s="1"/>
  <c r="BE9" i="39"/>
  <c r="U58" i="51" s="1"/>
  <c r="AI18" i="39"/>
  <c r="G42" i="51" s="1"/>
  <c r="AA17" i="39"/>
  <c r="AI17" i="51" s="1"/>
  <c r="BN13" i="39"/>
  <c r="BG25" i="39"/>
  <c r="AI74" i="51" s="1"/>
  <c r="H13" i="39"/>
  <c r="AT16" i="39"/>
  <c r="AH40" i="51" s="1"/>
  <c r="BJ21" i="39"/>
  <c r="V7" i="39"/>
  <c r="Z7" i="51" s="1"/>
  <c r="O19" i="39"/>
  <c r="AE15" i="39"/>
  <c r="AN15" i="51" s="1"/>
  <c r="AP12" i="39"/>
  <c r="T36" i="51" s="1"/>
  <c r="AO14" i="39"/>
  <c r="S38" i="51" s="1"/>
  <c r="X38" i="51" s="1"/>
  <c r="N21" i="39"/>
  <c r="AA24" i="39"/>
  <c r="AI24" i="51" s="1"/>
  <c r="AB13" i="39"/>
  <c r="AJ13" i="51" s="1"/>
  <c r="AP17" i="39"/>
  <c r="T41" i="51" s="1"/>
  <c r="D24" i="39"/>
  <c r="AT23" i="39"/>
  <c r="AH47" i="51" s="1"/>
  <c r="BF19" i="39"/>
  <c r="V68" i="51" s="1"/>
  <c r="BG23" i="39"/>
  <c r="AI72" i="51" s="1"/>
  <c r="S15" i="39"/>
  <c r="V15" i="51" s="1"/>
  <c r="AB18" i="39"/>
  <c r="AJ18" i="51" s="1"/>
  <c r="H12" i="39"/>
  <c r="AN19" i="39"/>
  <c r="V43" i="51" s="1"/>
  <c r="N6" i="39"/>
  <c r="BM12" i="39"/>
  <c r="AS6" i="39"/>
  <c r="AG30" i="51" s="1"/>
  <c r="BC6" i="39"/>
  <c r="G55" i="51" s="1"/>
  <c r="AA9" i="39"/>
  <c r="AI9" i="51" s="1"/>
  <c r="BF13" i="39"/>
  <c r="V62" i="51" s="1"/>
  <c r="AY13" i="39"/>
  <c r="T62" i="51" s="1"/>
  <c r="BK19" i="39"/>
  <c r="AZ24" i="39"/>
  <c r="AG73" i="51" s="1"/>
  <c r="AS10" i="39"/>
  <c r="AG34" i="51" s="1"/>
  <c r="AL34" i="51" s="1"/>
  <c r="AI8" i="39"/>
  <c r="G32" i="51" s="1"/>
  <c r="W15" i="39"/>
  <c r="W15" i="51" s="1"/>
  <c r="U6" i="39"/>
  <c r="Y6" i="51" s="1"/>
  <c r="AW12" i="39"/>
  <c r="F61" i="51" s="1"/>
  <c r="U21" i="39"/>
  <c r="Y21" i="51" s="1"/>
  <c r="BE23" i="39"/>
  <c r="U72" i="51" s="1"/>
  <c r="V6" i="39"/>
  <c r="Z6" i="51" s="1"/>
  <c r="Q22" i="39"/>
  <c r="T22" i="51" s="1"/>
  <c r="AJ10" i="39"/>
  <c r="H34" i="51" s="1"/>
  <c r="M9" i="39"/>
  <c r="T19" i="39"/>
  <c r="P19" i="51" s="1"/>
  <c r="BN6" i="39"/>
  <c r="AZ18" i="39"/>
  <c r="AG67" i="51" s="1"/>
  <c r="L17" i="39"/>
  <c r="AW16" i="39"/>
  <c r="F65" i="51" s="1"/>
  <c r="AB22" i="39"/>
  <c r="AJ22" i="51" s="1"/>
  <c r="AM10" i="39"/>
  <c r="U34" i="51" s="1"/>
  <c r="AC22" i="39"/>
  <c r="AD22" i="51" s="1"/>
  <c r="AK22" i="39"/>
  <c r="E46" i="51" s="1"/>
  <c r="J46" i="51" s="1"/>
  <c r="AJ23" i="39"/>
  <c r="H47" i="51" s="1"/>
  <c r="D18" i="39"/>
  <c r="BH25" i="39"/>
  <c r="AJ74" i="51" s="1"/>
  <c r="AS24" i="39"/>
  <c r="AG48" i="51" s="1"/>
  <c r="AL48" i="51" s="1"/>
  <c r="AB23" i="39"/>
  <c r="AJ23" i="51" s="1"/>
  <c r="T16" i="39"/>
  <c r="P16" i="51" s="1"/>
  <c r="BM16" i="39"/>
  <c r="M21" i="39"/>
  <c r="BK10" i="39"/>
  <c r="BK13" i="39"/>
  <c r="BD22" i="39"/>
  <c r="H71" i="51" s="1"/>
  <c r="AJ16" i="39"/>
  <c r="H40" i="51" s="1"/>
  <c r="AY21" i="39"/>
  <c r="T70" i="51" s="1"/>
  <c r="AC25" i="39"/>
  <c r="AD25" i="51" s="1"/>
  <c r="T9" i="39"/>
  <c r="P9" i="51" s="1"/>
  <c r="BG10" i="39"/>
  <c r="AI59" i="51" s="1"/>
  <c r="BA25" i="39"/>
  <c r="AH74" i="51" s="1"/>
  <c r="O24" i="39"/>
  <c r="AV8" i="39"/>
  <c r="E57" i="51" s="1"/>
  <c r="AB21" i="39"/>
  <c r="AJ21" i="51" s="1"/>
  <c r="D13" i="39"/>
  <c r="AZ22" i="39"/>
  <c r="AG71" i="51" s="1"/>
  <c r="BN17" i="39"/>
  <c r="BC24" i="39"/>
  <c r="G73" i="51" s="1"/>
  <c r="Z15" i="39"/>
  <c r="AH15" i="51" s="1"/>
  <c r="AW19" i="39"/>
  <c r="F68" i="51" s="1"/>
  <c r="AJ9" i="39"/>
  <c r="H33" i="51" s="1"/>
  <c r="BE18" i="39"/>
  <c r="U67" i="51" s="1"/>
  <c r="U12" i="39"/>
  <c r="Y12" i="51" s="1"/>
  <c r="BE19" i="39"/>
  <c r="U68" i="51" s="1"/>
  <c r="L7" i="39"/>
  <c r="BE16" i="39"/>
  <c r="U65" i="51" s="1"/>
  <c r="AQ16" i="39"/>
  <c r="AI40" i="51" s="1"/>
  <c r="H9" i="39"/>
  <c r="AS17" i="39"/>
  <c r="AG41" i="51" s="1"/>
  <c r="AL41" i="51" s="1"/>
  <c r="AV25" i="39"/>
  <c r="E74" i="51" s="1"/>
  <c r="AQ21" i="39"/>
  <c r="AI45" i="51" s="1"/>
  <c r="AT12" i="39"/>
  <c r="AH36" i="51" s="1"/>
  <c r="AF8" i="39"/>
  <c r="AK8" i="51" s="1"/>
  <c r="AK14" i="39"/>
  <c r="E38" i="51" s="1"/>
  <c r="J38" i="51" s="1"/>
  <c r="AO17" i="39"/>
  <c r="S41" i="51" s="1"/>
  <c r="X41" i="51" s="1"/>
  <c r="BJ22" i="39"/>
  <c r="M24" i="39"/>
  <c r="G6" i="39"/>
  <c r="X12" i="39"/>
  <c r="X12" i="51" s="1"/>
  <c r="BG24" i="39"/>
  <c r="AI73" i="51" s="1"/>
  <c r="BG11" i="39"/>
  <c r="AI60" i="51" s="1"/>
  <c r="AV16" i="39"/>
  <c r="E65" i="51" s="1"/>
  <c r="T24" i="39"/>
  <c r="P24" i="51" s="1"/>
  <c r="F20" i="39"/>
  <c r="AD25" i="39"/>
  <c r="AM25" i="51" s="1"/>
  <c r="AT20" i="39"/>
  <c r="AH44" i="51" s="1"/>
  <c r="BH24" i="39"/>
  <c r="AJ73" i="51" s="1"/>
  <c r="AC19" i="39"/>
  <c r="AD19" i="51" s="1"/>
  <c r="BF16" i="39"/>
  <c r="V65" i="51" s="1"/>
  <c r="I11" i="39"/>
  <c r="X21" i="39"/>
  <c r="X21" i="51" s="1"/>
  <c r="B23" i="39"/>
  <c r="G24" i="39"/>
  <c r="BH13" i="39"/>
  <c r="AJ62" i="51" s="1"/>
  <c r="AJ15" i="39"/>
  <c r="H39" i="51" s="1"/>
  <c r="F16" i="39"/>
  <c r="AC23" i="39"/>
  <c r="AD23" i="51" s="1"/>
  <c r="AO18" i="39"/>
  <c r="S42" i="51" s="1"/>
  <c r="X42" i="51" s="1"/>
  <c r="AV15" i="39"/>
  <c r="E64" i="51" s="1"/>
  <c r="R20" i="39"/>
  <c r="U20" i="51" s="1"/>
  <c r="BA16" i="39"/>
  <c r="AH65" i="51" s="1"/>
  <c r="BD19" i="39"/>
  <c r="H68" i="51" s="1"/>
  <c r="AG22" i="39"/>
  <c r="AL22" i="51" s="1"/>
  <c r="L18" i="39"/>
  <c r="AI19" i="39"/>
  <c r="G43" i="51" s="1"/>
  <c r="Q25" i="39"/>
  <c r="T25" i="51" s="1"/>
  <c r="AS25" i="39"/>
  <c r="AG49" i="51" s="1"/>
  <c r="AL49" i="51" s="1"/>
  <c r="H11" i="39"/>
  <c r="AR7" i="39"/>
  <c r="AJ31" i="51" s="1"/>
  <c r="AD15" i="39"/>
  <c r="AM15" i="51" s="1"/>
  <c r="AF17" i="39"/>
  <c r="AK17" i="51" s="1"/>
  <c r="AI12" i="39"/>
  <c r="G36" i="51" s="1"/>
  <c r="AX10" i="39"/>
  <c r="S59" i="51" s="1"/>
  <c r="AW15" i="39"/>
  <c r="F64" i="51" s="1"/>
  <c r="S13" i="39"/>
  <c r="V13" i="51" s="1"/>
  <c r="G17" i="39"/>
  <c r="S17" i="39"/>
  <c r="V17" i="51" s="1"/>
  <c r="AJ11" i="39"/>
  <c r="H35" i="51" s="1"/>
  <c r="BD16" i="39"/>
  <c r="H65" i="51" s="1"/>
  <c r="AL19" i="39"/>
  <c r="F43" i="51" s="1"/>
  <c r="AR24" i="39"/>
  <c r="AJ48" i="51" s="1"/>
  <c r="AY11" i="39"/>
  <c r="T60" i="51" s="1"/>
  <c r="Z22" i="39"/>
  <c r="AH22" i="51" s="1"/>
  <c r="Z20" i="39"/>
  <c r="AH20" i="51" s="1"/>
  <c r="AT21" i="39"/>
  <c r="AH45" i="51" s="1"/>
  <c r="R16" i="39"/>
  <c r="U16" i="51" s="1"/>
  <c r="AC14" i="39"/>
  <c r="AD14" i="51" s="1"/>
  <c r="AG23" i="39"/>
  <c r="AL23" i="51" s="1"/>
  <c r="V13" i="39"/>
  <c r="Z13" i="51" s="1"/>
  <c r="BF10" i="39"/>
  <c r="V59" i="51" s="1"/>
  <c r="AX24" i="39"/>
  <c r="S73" i="51" s="1"/>
  <c r="R9" i="39"/>
  <c r="U9" i="51" s="1"/>
  <c r="AS23" i="39"/>
  <c r="AG47" i="51" s="1"/>
  <c r="AL47" i="51" s="1"/>
  <c r="BN23" i="39"/>
  <c r="I7" i="39"/>
  <c r="W19" i="39"/>
  <c r="W19" i="51" s="1"/>
  <c r="F13" i="39"/>
  <c r="AD19" i="39"/>
  <c r="AM19" i="51" s="1"/>
  <c r="T20" i="39"/>
  <c r="P20" i="51" s="1"/>
  <c r="U15" i="39"/>
  <c r="Y15" i="51" s="1"/>
  <c r="X13" i="39"/>
  <c r="X13" i="51" s="1"/>
  <c r="S20" i="39"/>
  <c r="V20" i="51" s="1"/>
  <c r="L19" i="39"/>
  <c r="S19" i="39"/>
  <c r="V19" i="51" s="1"/>
  <c r="BD9" i="39"/>
  <c r="H58" i="51" s="1"/>
  <c r="AD21" i="39"/>
  <c r="AM21" i="51" s="1"/>
  <c r="AS7" i="39"/>
  <c r="AG31" i="51" s="1"/>
  <c r="AL31" i="51" s="1"/>
  <c r="AO8" i="39"/>
  <c r="S32" i="51" s="1"/>
  <c r="X32" i="51" s="1"/>
  <c r="N19" i="39"/>
  <c r="B19" i="39"/>
  <c r="R22" i="39"/>
  <c r="U22" i="51" s="1"/>
  <c r="AD23" i="39"/>
  <c r="AM23" i="51" s="1"/>
  <c r="AQ12" i="39"/>
  <c r="AI36" i="51" s="1"/>
  <c r="O9" i="39"/>
  <c r="W24" i="39"/>
  <c r="W24" i="51" s="1"/>
  <c r="AE11" i="39"/>
  <c r="AN11" i="51" s="1"/>
  <c r="F11" i="39"/>
  <c r="BH8" i="39"/>
  <c r="AJ57" i="51" s="1"/>
  <c r="U7" i="39"/>
  <c r="Y7" i="51" s="1"/>
  <c r="AO24" i="39"/>
  <c r="S48" i="51" s="1"/>
  <c r="X48" i="51" s="1"/>
  <c r="BJ9" i="39"/>
  <c r="AY18" i="39"/>
  <c r="T67" i="51" s="1"/>
  <c r="AM21" i="39"/>
  <c r="U45" i="51" s="1"/>
  <c r="AC13" i="39"/>
  <c r="AD13" i="51" s="1"/>
  <c r="BK17" i="39"/>
  <c r="AE13" i="39"/>
  <c r="AN13" i="51" s="1"/>
  <c r="F22" i="39"/>
  <c r="O18" i="39"/>
  <c r="Q14" i="39"/>
  <c r="T14" i="51" s="1"/>
  <c r="X18" i="39"/>
  <c r="X18" i="51" s="1"/>
  <c r="Q16" i="39"/>
  <c r="T16" i="51" s="1"/>
  <c r="B11" i="39"/>
  <c r="AE22" i="39"/>
  <c r="AN22" i="51" s="1"/>
  <c r="BA8" i="39"/>
  <c r="AH57" i="51" s="1"/>
  <c r="AV24" i="39"/>
  <c r="E73" i="51" s="1"/>
  <c r="BK16" i="39"/>
  <c r="AK12" i="39"/>
  <c r="E36" i="51" s="1"/>
  <c r="J36" i="51" s="1"/>
  <c r="X19" i="39"/>
  <c r="X19" i="51" s="1"/>
  <c r="I18" i="39"/>
  <c r="I21" i="39"/>
  <c r="T23" i="39"/>
  <c r="P23" i="51" s="1"/>
  <c r="T18" i="39"/>
  <c r="P18" i="51" s="1"/>
  <c r="Q17" i="39"/>
  <c r="T17" i="51" s="1"/>
  <c r="AT10" i="39"/>
  <c r="AH34" i="51" s="1"/>
  <c r="BF23" i="39"/>
  <c r="V72" i="51" s="1"/>
  <c r="AP7" i="39"/>
  <c r="T31" i="51" s="1"/>
  <c r="L25" i="39"/>
  <c r="S18" i="39"/>
  <c r="V18" i="51" s="1"/>
  <c r="L6" i="39"/>
  <c r="AO12" i="39"/>
  <c r="S36" i="51" s="1"/>
  <c r="X36" i="51" s="1"/>
  <c r="AZ6" i="39"/>
  <c r="AG55" i="51" s="1"/>
  <c r="B22" i="39"/>
  <c r="AM13" i="39"/>
  <c r="U37" i="51" s="1"/>
  <c r="BG17" i="39"/>
  <c r="AI66" i="51" s="1"/>
  <c r="V23" i="39"/>
  <c r="Z23" i="51" s="1"/>
  <c r="H15" i="39"/>
  <c r="AF19" i="39"/>
  <c r="AK19" i="51" s="1"/>
  <c r="L20" i="39"/>
  <c r="R8" i="39"/>
  <c r="U8" i="51" s="1"/>
  <c r="AC6" i="39"/>
  <c r="AD6" i="51" s="1"/>
  <c r="BG18" i="39"/>
  <c r="AI67" i="51" s="1"/>
  <c r="AJ8" i="39"/>
  <c r="H32" i="51" s="1"/>
  <c r="BK24" i="39"/>
  <c r="X6" i="39"/>
  <c r="X6" i="51" s="1"/>
  <c r="AX21" i="39"/>
  <c r="S70" i="51" s="1"/>
  <c r="AA6" i="39"/>
  <c r="AI6" i="51" s="1"/>
  <c r="S7" i="39"/>
  <c r="V7" i="51" s="1"/>
  <c r="AX7" i="39"/>
  <c r="S56" i="51" s="1"/>
  <c r="X56" i="51" s="1"/>
  <c r="T14" i="39"/>
  <c r="P14" i="51" s="1"/>
  <c r="U13" i="39"/>
  <c r="Y13" i="51" s="1"/>
  <c r="AA22" i="39"/>
  <c r="AI22" i="51" s="1"/>
  <c r="R24" i="39"/>
  <c r="U24" i="51" s="1"/>
  <c r="S6" i="39"/>
  <c r="V6" i="51" s="1"/>
  <c r="AL25" i="39"/>
  <c r="F49" i="51" s="1"/>
  <c r="G20" i="39"/>
  <c r="L23" i="39"/>
  <c r="BA15" i="39"/>
  <c r="AH64" i="51" s="1"/>
  <c r="BC23" i="39"/>
  <c r="G72" i="51" s="1"/>
  <c r="AO15" i="39"/>
  <c r="S39" i="51" s="1"/>
  <c r="X39" i="51" s="1"/>
  <c r="AI24" i="39"/>
  <c r="G48" i="51" s="1"/>
  <c r="BE25" i="39"/>
  <c r="U74" i="51" s="1"/>
  <c r="AS18" i="39"/>
  <c r="AG42" i="51" s="1"/>
  <c r="AL42" i="51" s="1"/>
  <c r="AW17" i="39"/>
  <c r="F66" i="51" s="1"/>
  <c r="H22" i="39"/>
  <c r="I19" i="39"/>
  <c r="O20" i="39"/>
  <c r="N23" i="39"/>
  <c r="AG11" i="39"/>
  <c r="AL11" i="51" s="1"/>
  <c r="V18" i="39"/>
  <c r="Z18" i="51" s="1"/>
  <c r="AC10" i="39"/>
  <c r="AD10" i="51" s="1"/>
  <c r="BG22" i="39"/>
  <c r="AI71" i="51" s="1"/>
  <c r="AZ8" i="39"/>
  <c r="AG57" i="51" s="1"/>
  <c r="BD15" i="39"/>
  <c r="H64" i="51" s="1"/>
  <c r="AO11" i="39"/>
  <c r="S35" i="51" s="1"/>
  <c r="X35" i="51" s="1"/>
  <c r="Z11" i="39"/>
  <c r="AH11" i="51" s="1"/>
  <c r="Z7" i="39"/>
  <c r="AH7" i="51" s="1"/>
  <c r="G18" i="39"/>
  <c r="AJ24" i="39"/>
  <c r="H48" i="51" s="1"/>
  <c r="X23" i="39"/>
  <c r="X23" i="51" s="1"/>
  <c r="AY14" i="39"/>
  <c r="T63" i="51" s="1"/>
  <c r="W6" i="39"/>
  <c r="W6" i="51" s="1"/>
  <c r="D23" i="39"/>
  <c r="Z16" i="39"/>
  <c r="AH16" i="51" s="1"/>
  <c r="BK7" i="39"/>
  <c r="BC16" i="39"/>
  <c r="G65" i="51" s="1"/>
  <c r="BN20" i="39"/>
  <c r="BK22" i="39"/>
  <c r="AL20" i="39"/>
  <c r="F44" i="51" s="1"/>
  <c r="N18" i="39"/>
  <c r="AF20" i="39"/>
  <c r="AK20" i="51" s="1"/>
  <c r="X17" i="39"/>
  <c r="X17" i="51" s="1"/>
  <c r="BF7" i="39"/>
  <c r="V56" i="51" s="1"/>
  <c r="BD12" i="39"/>
  <c r="H61" i="51" s="1"/>
  <c r="BC20" i="39"/>
  <c r="G69" i="51" s="1"/>
  <c r="AN11" i="39"/>
  <c r="V35" i="51" s="1"/>
  <c r="AQ15" i="39"/>
  <c r="AI39" i="51" s="1"/>
  <c r="BC25" i="39"/>
  <c r="G74" i="51" s="1"/>
  <c r="H17" i="39"/>
  <c r="BN21" i="39"/>
  <c r="AN20" i="39"/>
  <c r="V44" i="51" s="1"/>
  <c r="AS13" i="39"/>
  <c r="AG37" i="51" s="1"/>
  <c r="AL37" i="51" s="1"/>
  <c r="N17" i="39"/>
  <c r="AY25" i="39"/>
  <c r="T74" i="51" s="1"/>
  <c r="Z18" i="39"/>
  <c r="AH18" i="51" s="1"/>
  <c r="AI22" i="39"/>
  <c r="G46" i="51" s="1"/>
  <c r="BE17" i="39"/>
  <c r="U66" i="51" s="1"/>
  <c r="U22" i="39"/>
  <c r="Y22" i="51" s="1"/>
  <c r="T21" i="39"/>
  <c r="P21" i="51" s="1"/>
  <c r="BN16" i="39"/>
  <c r="AX22" i="39"/>
  <c r="S71" i="51" s="1"/>
  <c r="BM22" i="39"/>
  <c r="AO20" i="39"/>
  <c r="S44" i="51" s="1"/>
  <c r="X44" i="51" s="1"/>
  <c r="U11" i="39"/>
  <c r="Y11" i="51" s="1"/>
  <c r="AY23" i="39"/>
  <c r="T72" i="51" s="1"/>
  <c r="BM9" i="39"/>
  <c r="B17" i="39"/>
  <c r="U18" i="39"/>
  <c r="Y18" i="51" s="1"/>
  <c r="AB6" i="39"/>
  <c r="AJ6" i="51" s="1"/>
  <c r="AV14" i="39"/>
  <c r="E63" i="51" s="1"/>
  <c r="BN12" i="39"/>
  <c r="BC15" i="39"/>
  <c r="G64" i="51" s="1"/>
  <c r="M12" i="39"/>
  <c r="W21" i="39"/>
  <c r="W21" i="51" s="1"/>
  <c r="L10" i="39"/>
  <c r="AF13" i="39"/>
  <c r="AK13" i="51" s="1"/>
  <c r="BD14" i="39"/>
  <c r="H63" i="51" s="1"/>
  <c r="Q11" i="39"/>
  <c r="T11" i="51" s="1"/>
  <c r="F15" i="39"/>
  <c r="AX15" i="39"/>
  <c r="S64" i="51" s="1"/>
  <c r="AZ21" i="39"/>
  <c r="AG70" i="51" s="1"/>
  <c r="F6" i="39"/>
  <c r="AN16" i="39"/>
  <c r="V40" i="51" s="1"/>
  <c r="Q24" i="39"/>
  <c r="T24" i="51" s="1"/>
  <c r="M16" i="39"/>
  <c r="D11" i="39"/>
  <c r="D16" i="39"/>
  <c r="BJ12" i="39"/>
  <c r="BK21" i="39"/>
  <c r="AN8" i="39"/>
  <c r="V32" i="51" s="1"/>
  <c r="AT15" i="39"/>
  <c r="AH39" i="51" s="1"/>
  <c r="H21" i="39"/>
  <c r="BH23" i="39"/>
  <c r="AJ72" i="51" s="1"/>
  <c r="D14" i="39"/>
  <c r="BE21" i="39"/>
  <c r="U70" i="51" s="1"/>
  <c r="BD20" i="39"/>
  <c r="H69" i="51" s="1"/>
  <c r="BF25" i="39"/>
  <c r="V74" i="51" s="1"/>
  <c r="AK13" i="39"/>
  <c r="E37" i="51" s="1"/>
  <c r="J37" i="51" s="1"/>
  <c r="O22" i="39"/>
  <c r="AB16" i="39"/>
  <c r="AJ16" i="51" s="1"/>
  <c r="BH22" i="39"/>
  <c r="AJ71" i="51" s="1"/>
  <c r="BF21" i="39"/>
  <c r="V70" i="51" s="1"/>
  <c r="AR12" i="39"/>
  <c r="AJ36" i="51" s="1"/>
  <c r="V25" i="39"/>
  <c r="Z25" i="51" s="1"/>
  <c r="R21" i="39"/>
  <c r="U21" i="51" s="1"/>
  <c r="AI13" i="39"/>
  <c r="G37" i="51" s="1"/>
  <c r="BJ13" i="39"/>
  <c r="B20" i="39"/>
  <c r="AI15" i="39"/>
  <c r="G39" i="51" s="1"/>
  <c r="AD12" i="39"/>
  <c r="AM12" i="51" s="1"/>
  <c r="BG7" i="39"/>
  <c r="AI56" i="51" s="1"/>
  <c r="AQ7" i="39"/>
  <c r="AI31" i="51" s="1"/>
  <c r="X10" i="39"/>
  <c r="X10" i="51" s="1"/>
  <c r="Z25" i="39"/>
  <c r="AH25" i="51" s="1"/>
  <c r="AA20" i="39"/>
  <c r="AI20" i="51" s="1"/>
  <c r="AK20" i="39"/>
  <c r="E44" i="51" s="1"/>
  <c r="J44" i="51" s="1"/>
  <c r="AK24" i="39"/>
  <c r="E48" i="51" s="1"/>
  <c r="J48" i="51" s="1"/>
  <c r="AF14" i="39"/>
  <c r="AK14" i="51" s="1"/>
  <c r="AV6" i="39"/>
  <c r="E55" i="51" s="1"/>
  <c r="BJ14" i="39"/>
  <c r="U16" i="39"/>
  <c r="Y16" i="51" s="1"/>
  <c r="BN10" i="39"/>
  <c r="BC7" i="39"/>
  <c r="G56" i="51" s="1"/>
  <c r="AS11" i="39"/>
  <c r="AG35" i="51" s="1"/>
  <c r="AL35" i="51" s="1"/>
  <c r="T10" i="39"/>
  <c r="P10" i="51" s="1"/>
  <c r="AR11" i="39"/>
  <c r="AJ35" i="51" s="1"/>
  <c r="AZ14" i="39"/>
  <c r="AG63" i="51" s="1"/>
  <c r="N7" i="39"/>
  <c r="T12" i="39"/>
  <c r="P12" i="51" s="1"/>
  <c r="G14" i="39"/>
  <c r="BK11" i="39"/>
  <c r="H7" i="39"/>
  <c r="AP11" i="39"/>
  <c r="T35" i="51" s="1"/>
  <c r="AM20" i="39"/>
  <c r="U44" i="51" s="1"/>
  <c r="V19" i="39"/>
  <c r="Z19" i="51" s="1"/>
  <c r="BM24" i="39"/>
  <c r="AL14" i="39"/>
  <c r="F38" i="51" s="1"/>
  <c r="BF22" i="39"/>
  <c r="V71" i="51" s="1"/>
  <c r="AA8" i="39"/>
  <c r="AI8" i="51" s="1"/>
  <c r="AX13" i="39"/>
  <c r="S62" i="51" s="1"/>
  <c r="X62" i="51" s="1"/>
  <c r="AG14" i="39"/>
  <c r="AL14" i="51" s="1"/>
  <c r="AC21" i="39"/>
  <c r="AD21" i="51" s="1"/>
  <c r="BC22" i="39"/>
  <c r="G71" i="51" s="1"/>
  <c r="BA7" i="39"/>
  <c r="AH56" i="51" s="1"/>
  <c r="AS15" i="39"/>
  <c r="AG39" i="51" s="1"/>
  <c r="AL39" i="51" s="1"/>
  <c r="AR16" i="39"/>
  <c r="AJ40" i="51" s="1"/>
  <c r="BC10" i="39"/>
  <c r="G59" i="51" s="1"/>
  <c r="AK11" i="39"/>
  <c r="E35" i="51" s="1"/>
  <c r="J35" i="51" s="1"/>
  <c r="AP16" i="39"/>
  <c r="T40" i="51" s="1"/>
  <c r="AG21" i="39"/>
  <c r="AL21" i="51" s="1"/>
  <c r="W13" i="39"/>
  <c r="W13" i="51" s="1"/>
  <c r="AL18" i="39"/>
  <c r="F42" i="51" s="1"/>
  <c r="B10" i="39"/>
  <c r="AJ7" i="39"/>
  <c r="H31" i="51" s="1"/>
  <c r="BE14" i="39"/>
  <c r="U63" i="51" s="1"/>
  <c r="T6" i="39"/>
  <c r="P6" i="51" s="1"/>
  <c r="B16" i="39"/>
  <c r="AY10" i="39"/>
  <c r="T59" i="51" s="1"/>
  <c r="BD13" i="39"/>
  <c r="H62" i="51" s="1"/>
  <c r="AW11" i="39"/>
  <c r="F60" i="51" s="1"/>
  <c r="AG25" i="39"/>
  <c r="AL25" i="51" s="1"/>
  <c r="AD9" i="39"/>
  <c r="AM9" i="51" s="1"/>
  <c r="AP21" i="39"/>
  <c r="T45" i="51" s="1"/>
  <c r="AR13" i="39"/>
  <c r="AJ37" i="51" s="1"/>
  <c r="BH16" i="39"/>
  <c r="AJ65" i="51" s="1"/>
  <c r="AD7" i="39"/>
  <c r="AM7" i="51" s="1"/>
  <c r="BC9" i="39"/>
  <c r="G58" i="51" s="1"/>
  <c r="AW13" i="39"/>
  <c r="F62" i="51" s="1"/>
  <c r="W8" i="39"/>
  <c r="W8" i="51" s="1"/>
  <c r="N11" i="39"/>
  <c r="AJ18" i="39"/>
  <c r="H42" i="51" s="1"/>
  <c r="T8" i="39"/>
  <c r="P8" i="51" s="1"/>
  <c r="AV9" i="39"/>
  <c r="E58" i="51" s="1"/>
  <c r="S8" i="39"/>
  <c r="V8" i="51" s="1"/>
  <c r="N9" i="39"/>
  <c r="N13" i="39"/>
  <c r="BJ8" i="39"/>
  <c r="AO19" i="39"/>
  <c r="S43" i="51" s="1"/>
  <c r="X43" i="51" s="1"/>
  <c r="L13" i="39"/>
  <c r="N20" i="39"/>
  <c r="AI25" i="39"/>
  <c r="G49" i="51" s="1"/>
  <c r="AN14" i="39"/>
  <c r="V38" i="51" s="1"/>
  <c r="BA20" i="39"/>
  <c r="AH69" i="51" s="1"/>
  <c r="I24" i="39"/>
  <c r="AG24" i="39"/>
  <c r="AL24" i="51" s="1"/>
  <c r="BA18" i="39"/>
  <c r="AH67" i="51" s="1"/>
  <c r="AB8" i="39"/>
  <c r="AJ8" i="51" s="1"/>
  <c r="Z12" i="39"/>
  <c r="AH12" i="51" s="1"/>
  <c r="AG17" i="39"/>
  <c r="AL17" i="51" s="1"/>
  <c r="V15" i="39"/>
  <c r="Z15" i="51" s="1"/>
  <c r="AD6" i="39"/>
  <c r="AM6" i="51" s="1"/>
  <c r="AB14" i="39"/>
  <c r="AJ14" i="51" s="1"/>
  <c r="AN18" i="39"/>
  <c r="V42" i="51" s="1"/>
  <c r="X25" i="39"/>
  <c r="X25" i="51" s="1"/>
  <c r="AA11" i="39"/>
  <c r="AI11" i="51" s="1"/>
  <c r="V17" i="39"/>
  <c r="Z17" i="51" s="1"/>
  <c r="AX16" i="39"/>
  <c r="S65" i="51" s="1"/>
  <c r="B12" i="39"/>
  <c r="H10" i="39"/>
  <c r="D22" i="39"/>
  <c r="AD18" i="39"/>
  <c r="AM18" i="51" s="1"/>
  <c r="AV21" i="39"/>
  <c r="E70" i="51" s="1"/>
  <c r="J70" i="51" s="1"/>
  <c r="AQ23" i="39"/>
  <c r="AI47" i="51" s="1"/>
  <c r="AE7" i="39"/>
  <c r="AN7" i="51" s="1"/>
  <c r="B8" i="39"/>
  <c r="BJ10" i="39"/>
  <c r="AE8" i="39"/>
  <c r="AN8" i="51" s="1"/>
  <c r="AM18" i="39"/>
  <c r="U42" i="51" s="1"/>
  <c r="G9" i="39"/>
  <c r="H25" i="39"/>
  <c r="F9" i="39"/>
  <c r="AI10" i="39"/>
  <c r="G34" i="51" s="1"/>
  <c r="BH7" i="39"/>
  <c r="AJ56" i="51" s="1"/>
  <c r="BA12" i="39"/>
  <c r="AH61" i="51" s="1"/>
  <c r="AI17" i="39"/>
  <c r="G41" i="51" s="1"/>
  <c r="U8" i="39"/>
  <c r="Y8" i="51" s="1"/>
  <c r="D12" i="39"/>
  <c r="AM24" i="39"/>
  <c r="U48" i="51" s="1"/>
  <c r="AQ6" i="39"/>
  <c r="AI30" i="51" s="1"/>
  <c r="S14" i="39"/>
  <c r="V14" i="51" s="1"/>
  <c r="AW24" i="39"/>
  <c r="F73" i="51" s="1"/>
  <c r="AT19" i="39"/>
  <c r="AH43" i="51" s="1"/>
  <c r="Z6" i="39"/>
  <c r="AH6" i="51" s="1"/>
  <c r="AT9" i="39"/>
  <c r="AH33" i="51" s="1"/>
  <c r="X22" i="39"/>
  <c r="X22" i="51" s="1"/>
  <c r="V10" i="39"/>
  <c r="Z10" i="51" s="1"/>
  <c r="BJ15" i="39"/>
  <c r="AS21" i="39"/>
  <c r="AG45" i="51" s="1"/>
  <c r="AL45" i="51" s="1"/>
  <c r="AY17" i="39"/>
  <c r="T66" i="51" s="1"/>
  <c r="BH20" i="39"/>
  <c r="AJ69" i="51" s="1"/>
  <c r="AE21" i="39"/>
  <c r="AN21" i="51" s="1"/>
  <c r="AJ21" i="39"/>
  <c r="H45" i="51" s="1"/>
  <c r="Z23" i="39"/>
  <c r="AH23" i="51" s="1"/>
  <c r="U23" i="39"/>
  <c r="Y23" i="51" s="1"/>
  <c r="AJ22" i="39"/>
  <c r="H46" i="51" s="1"/>
  <c r="AM15" i="39"/>
  <c r="U39" i="51" s="1"/>
  <c r="BH17" i="39"/>
  <c r="AJ66" i="51" s="1"/>
  <c r="S23" i="39"/>
  <c r="V23" i="51" s="1"/>
  <c r="AL16" i="39"/>
  <c r="F40" i="51" s="1"/>
  <c r="V14" i="39"/>
  <c r="Z14" i="51" s="1"/>
  <c r="D20" i="39"/>
  <c r="AG20" i="39"/>
  <c r="AL20" i="51" s="1"/>
  <c r="B9" i="39"/>
  <c r="AP18" i="39"/>
  <c r="T42" i="51" s="1"/>
  <c r="U19" i="39"/>
  <c r="Y19" i="51" s="1"/>
  <c r="W9" i="39"/>
  <c r="W9" i="51" s="1"/>
  <c r="AO7" i="39"/>
  <c r="S31" i="51" s="1"/>
  <c r="X31" i="51" s="1"/>
  <c r="V9" i="39"/>
  <c r="Z9" i="51" s="1"/>
  <c r="F19" i="39"/>
  <c r="AM19" i="39"/>
  <c r="U43" i="51" s="1"/>
  <c r="BA24" i="39"/>
  <c r="AH73" i="51" s="1"/>
  <c r="M8" i="39"/>
  <c r="AV11" i="39"/>
  <c r="E60" i="51" s="1"/>
  <c r="AG9" i="39"/>
  <c r="AL9" i="51" s="1"/>
  <c r="Q10" i="39"/>
  <c r="T10" i="51" s="1"/>
  <c r="AL12" i="39"/>
  <c r="F36" i="51" s="1"/>
  <c r="H23" i="39"/>
  <c r="M7" i="39"/>
  <c r="BF18" i="39"/>
  <c r="V67" i="51" s="1"/>
  <c r="AS22" i="39"/>
  <c r="AG46" i="51" s="1"/>
  <c r="AL46" i="51" s="1"/>
  <c r="BA9" i="39"/>
  <c r="AH58" i="51" s="1"/>
  <c r="M25" i="39"/>
  <c r="AW7" i="39"/>
  <c r="F56" i="51" s="1"/>
  <c r="AA19" i="39"/>
  <c r="AI19" i="51" s="1"/>
  <c r="AR20" i="39"/>
  <c r="AJ44" i="51" s="1"/>
  <c r="AM22" i="39"/>
  <c r="U46" i="51" s="1"/>
  <c r="AG19" i="39"/>
  <c r="AL19" i="51" s="1"/>
  <c r="AC12" i="39"/>
  <c r="AD12" i="51" s="1"/>
  <c r="AR8" i="39"/>
  <c r="AJ32" i="51" s="1"/>
  <c r="AJ20" i="39"/>
  <c r="H44" i="51" s="1"/>
  <c r="AP9" i="39"/>
  <c r="T33" i="51" s="1"/>
  <c r="AQ24" i="39"/>
  <c r="AI48" i="51" s="1"/>
  <c r="D21" i="39"/>
  <c r="AZ13" i="39"/>
  <c r="AG62" i="51" s="1"/>
  <c r="AR22" i="39"/>
  <c r="AJ46" i="51" s="1"/>
  <c r="BA17" i="39"/>
  <c r="AH66" i="51" s="1"/>
  <c r="O17" i="39"/>
  <c r="AS12" i="39"/>
  <c r="AG36" i="51" s="1"/>
  <c r="AL36" i="51" s="1"/>
  <c r="BN15" i="39"/>
  <c r="R6" i="39"/>
  <c r="U6" i="51" s="1"/>
  <c r="BK18" i="39"/>
  <c r="N22" i="39"/>
  <c r="AN23" i="39"/>
  <c r="V47" i="51" s="1"/>
  <c r="M15" i="39"/>
  <c r="I8" i="39"/>
  <c r="I25" i="39"/>
  <c r="AC17" i="39"/>
  <c r="AD17" i="51" s="1"/>
  <c r="B7" i="39"/>
  <c r="AL8" i="39"/>
  <c r="F32" i="51" s="1"/>
  <c r="BM11" i="39"/>
  <c r="AW9" i="39"/>
  <c r="F58" i="51" s="1"/>
  <c r="AF10" i="39"/>
  <c r="AK10" i="51" s="1"/>
  <c r="U17" i="39"/>
  <c r="Y17" i="51" s="1"/>
  <c r="BF6" i="39"/>
  <c r="V55" i="51" s="1"/>
  <c r="F10" i="39"/>
  <c r="AX8" i="39"/>
  <c r="S57" i="51" s="1"/>
  <c r="L16" i="39"/>
  <c r="BM19" i="39"/>
  <c r="R17" i="39"/>
  <c r="U17" i="51" s="1"/>
  <c r="AJ6" i="39"/>
  <c r="H30" i="51" s="1"/>
  <c r="AW10" i="39"/>
  <c r="F59" i="51" s="1"/>
  <c r="AD20" i="39"/>
  <c r="AM20" i="51" s="1"/>
  <c r="AE6" i="39"/>
  <c r="AN6" i="51" s="1"/>
  <c r="U24" i="39"/>
  <c r="Y24" i="51" s="1"/>
  <c r="BA21" i="39"/>
  <c r="AH70" i="51" s="1"/>
  <c r="AN13" i="39"/>
  <c r="V37" i="51" s="1"/>
  <c r="AD22" i="39"/>
  <c r="AM22" i="51" s="1"/>
  <c r="BA19" i="39"/>
  <c r="AH68" i="51" s="1"/>
  <c r="F21" i="39"/>
  <c r="BM14" i="39"/>
  <c r="S16" i="39"/>
  <c r="V16" i="51" s="1"/>
  <c r="AX6" i="39"/>
  <c r="S55" i="51" s="1"/>
  <c r="G15" i="39"/>
  <c r="AT13" i="39"/>
  <c r="AH37" i="51" s="1"/>
  <c r="BF15" i="39"/>
  <c r="V64" i="51" s="1"/>
  <c r="AY7" i="39"/>
  <c r="T56" i="51" s="1"/>
  <c r="BF9" i="39"/>
  <c r="V58" i="51" s="1"/>
  <c r="AE19" i="39"/>
  <c r="AN19" i="51" s="1"/>
  <c r="G21" i="39"/>
  <c r="M23" i="39"/>
  <c r="H18" i="39"/>
  <c r="AO13" i="39"/>
  <c r="S37" i="51" s="1"/>
  <c r="X37" i="51" s="1"/>
  <c r="H24" i="39"/>
  <c r="BD17" i="39"/>
  <c r="H66" i="51" s="1"/>
  <c r="V11" i="39"/>
  <c r="Z11" i="51" s="1"/>
  <c r="G10" i="39"/>
  <c r="AA14" i="39"/>
  <c r="AI14" i="51" s="1"/>
  <c r="N25" i="39"/>
  <c r="H19" i="39"/>
  <c r="I13" i="39"/>
  <c r="I12" i="39"/>
  <c r="AB20" i="39"/>
  <c r="AJ20" i="51" s="1"/>
  <c r="B18" i="39"/>
  <c r="F14" i="39"/>
  <c r="AR9" i="39"/>
  <c r="AJ33" i="51" s="1"/>
  <c r="AM17" i="39"/>
  <c r="U41" i="51" s="1"/>
  <c r="AW6" i="39"/>
  <c r="F55" i="51" s="1"/>
  <c r="BM25" i="39"/>
  <c r="AV18" i="39"/>
  <c r="E67" i="51" s="1"/>
  <c r="J67" i="51" s="1"/>
  <c r="BH10" i="39"/>
  <c r="AJ59" i="51" s="1"/>
  <c r="AG13" i="39"/>
  <c r="AL13" i="51" s="1"/>
  <c r="U10" i="39"/>
  <c r="Y10" i="51" s="1"/>
  <c r="AP6" i="39"/>
  <c r="T30" i="51" s="1"/>
  <c r="W11" i="39"/>
  <c r="W11" i="51" s="1"/>
  <c r="Z24" i="39"/>
  <c r="AH24" i="51" s="1"/>
  <c r="T7" i="39"/>
  <c r="P7" i="51" s="1"/>
  <c r="AB9" i="39"/>
  <c r="AJ9" i="51" s="1"/>
  <c r="W18" i="39"/>
  <c r="W18" i="51" s="1"/>
  <c r="H6" i="39"/>
  <c r="M19" i="39"/>
  <c r="AL21" i="39"/>
  <c r="F45" i="51" s="1"/>
  <c r="M10" i="39"/>
  <c r="BG14" i="39"/>
  <c r="AI63" i="51" s="1"/>
  <c r="AB15" i="39"/>
  <c r="AJ15" i="51" s="1"/>
  <c r="AE14" i="39"/>
  <c r="AN14" i="51" s="1"/>
  <c r="BE10" i="39"/>
  <c r="U59" i="51" s="1"/>
  <c r="BN8" i="39"/>
  <c r="BM21" i="39"/>
  <c r="BG20" i="39"/>
  <c r="AI69" i="51" s="1"/>
  <c r="N14" i="39"/>
  <c r="AE20" i="39"/>
  <c r="AN20" i="51" s="1"/>
  <c r="BM13" i="39"/>
  <c r="AJ19" i="39"/>
  <c r="H43" i="51" s="1"/>
  <c r="AV12" i="39"/>
  <c r="E61" i="51" s="1"/>
  <c r="AP23" i="39"/>
  <c r="T47" i="51" s="1"/>
  <c r="V16" i="39"/>
  <c r="Z16" i="51" s="1"/>
  <c r="AA18" i="39"/>
  <c r="AI18" i="51" s="1"/>
  <c r="BN24" i="39"/>
  <c r="BK15" i="39"/>
  <c r="AN21" i="39"/>
  <c r="V45" i="51" s="1"/>
  <c r="O16" i="39"/>
  <c r="I6" i="39"/>
  <c r="H16" i="39"/>
  <c r="AW22" i="39"/>
  <c r="F71" i="51" s="1"/>
  <c r="I14" i="39"/>
  <c r="AR21" i="39"/>
  <c r="AJ45" i="51" s="1"/>
  <c r="AD24" i="39"/>
  <c r="AM24" i="51" s="1"/>
  <c r="B6" i="39"/>
  <c r="BD7" i="39"/>
  <c r="H56" i="51" s="1"/>
  <c r="AW21" i="39"/>
  <c r="F70" i="51" s="1"/>
  <c r="AM11" i="39"/>
  <c r="U35" i="51" s="1"/>
  <c r="BD24" i="39"/>
  <c r="H73" i="51" s="1"/>
  <c r="AG7" i="39"/>
  <c r="AL7" i="51" s="1"/>
  <c r="AY20" i="39"/>
  <c r="T69" i="51" s="1"/>
  <c r="AI11" i="39"/>
  <c r="G35" i="51" s="1"/>
  <c r="L15" i="39"/>
  <c r="AT25" i="39"/>
  <c r="AH49" i="51" s="1"/>
  <c r="Q21" i="39"/>
  <c r="T21" i="51" s="1"/>
  <c r="AW8" i="39"/>
  <c r="F57" i="51" s="1"/>
  <c r="BC12" i="39"/>
  <c r="G61" i="51" s="1"/>
  <c r="N12" i="39"/>
  <c r="AV13" i="39"/>
  <c r="E62" i="51" s="1"/>
  <c r="G12" i="39"/>
  <c r="BD18" i="39"/>
  <c r="H67" i="51" s="1"/>
  <c r="R7" i="39"/>
  <c r="U7" i="51" s="1"/>
  <c r="AX14" i="39"/>
  <c r="S63" i="51" s="1"/>
  <c r="AO10" i="39"/>
  <c r="S34" i="51" s="1"/>
  <c r="X34" i="51" s="1"/>
  <c r="N24" i="39"/>
  <c r="AP8" i="39"/>
  <c r="T32" i="51" s="1"/>
  <c r="AC11" i="39"/>
  <c r="AD11" i="51" s="1"/>
  <c r="AF9" i="39"/>
  <c r="AK9" i="51" s="1"/>
  <c r="AG12" i="39"/>
  <c r="AL12" i="51" s="1"/>
  <c r="O6" i="39"/>
  <c r="AA16" i="39"/>
  <c r="AI16" i="51" s="1"/>
  <c r="AG18" i="39"/>
  <c r="AL18" i="51" s="1"/>
  <c r="BH6" i="39"/>
  <c r="AJ55" i="51" s="1"/>
  <c r="AZ12" i="39"/>
  <c r="AG61" i="51" s="1"/>
  <c r="AF21" i="39"/>
  <c r="AK21" i="51" s="1"/>
  <c r="AK9" i="39"/>
  <c r="E33" i="51" s="1"/>
  <c r="J33" i="51" s="1"/>
  <c r="T17" i="39"/>
  <c r="P17" i="51" s="1"/>
  <c r="AR6" i="39"/>
  <c r="AJ30" i="51" s="1"/>
  <c r="AX19" i="39"/>
  <c r="S68" i="51" s="1"/>
  <c r="AX11" i="39"/>
  <c r="S60" i="51" s="1"/>
  <c r="D9" i="39"/>
  <c r="BE11" i="39"/>
  <c r="U60" i="51" s="1"/>
  <c r="AK19" i="39"/>
  <c r="E43" i="51" s="1"/>
  <c r="J43" i="51" s="1"/>
  <c r="AP22" i="39"/>
  <c r="T46" i="51" s="1"/>
  <c r="BK23" i="39"/>
  <c r="BC13" i="39"/>
  <c r="G62" i="51" s="1"/>
  <c r="O14" i="39"/>
  <c r="AR25" i="39"/>
  <c r="AJ49" i="51" s="1"/>
  <c r="AY15" i="39"/>
  <c r="T64" i="51" s="1"/>
  <c r="B15" i="39"/>
  <c r="AD10" i="39"/>
  <c r="AM10" i="51" s="1"/>
  <c r="AB7" i="39"/>
  <c r="AJ7" i="51" s="1"/>
  <c r="BK8" i="39"/>
  <c r="M13" i="39"/>
  <c r="AF16" i="39"/>
  <c r="AK16" i="51" s="1"/>
  <c r="BE12" i="39"/>
  <c r="U61" i="51" s="1"/>
  <c r="Q19" i="39"/>
  <c r="T19" i="51" s="1"/>
  <c r="AA7" i="39"/>
  <c r="AI7" i="51" s="1"/>
  <c r="AX12" i="39"/>
  <c r="S61" i="51" s="1"/>
  <c r="T22" i="39"/>
  <c r="P22" i="51" s="1"/>
  <c r="G25" i="39"/>
  <c r="AT6" i="39"/>
  <c r="AH30" i="51" s="1"/>
  <c r="Z17" i="39"/>
  <c r="AH17" i="51" s="1"/>
  <c r="AT22" i="39"/>
  <c r="AH46" i="51" s="1"/>
  <c r="L22" i="39"/>
  <c r="BG13" i="39"/>
  <c r="AI62" i="51" s="1"/>
  <c r="V12" i="39"/>
  <c r="Z12" i="51" s="1"/>
  <c r="AB11" i="39"/>
  <c r="AJ11" i="51" s="1"/>
  <c r="BM10" i="39"/>
  <c r="AZ16" i="39"/>
  <c r="AG65" i="51" s="1"/>
  <c r="AW18" i="39"/>
  <c r="F67" i="51" s="1"/>
  <c r="BD21" i="39"/>
  <c r="H70" i="51" s="1"/>
  <c r="D8" i="39"/>
  <c r="Q6" i="39"/>
  <c r="T6" i="51" s="1"/>
  <c r="AI20" i="39"/>
  <c r="G44" i="51" s="1"/>
  <c r="O11" i="39"/>
  <c r="W12" i="39"/>
  <c r="W12" i="51" s="1"/>
  <c r="Z19" i="39"/>
  <c r="AH19" i="51" s="1"/>
  <c r="AE25" i="39"/>
  <c r="AN25" i="51" s="1"/>
  <c r="AY9" i="39"/>
  <c r="T58" i="51" s="1"/>
  <c r="AG16" i="39"/>
  <c r="AL16" i="51" s="1"/>
  <c r="AA21" i="39"/>
  <c r="AI21" i="51" s="1"/>
  <c r="AL11" i="39"/>
  <c r="F35" i="51" s="1"/>
  <c r="X16" i="39"/>
  <c r="X16" i="51" s="1"/>
  <c r="BD25" i="39"/>
  <c r="H74" i="51" s="1"/>
  <c r="G7" i="39"/>
  <c r="BF24" i="39"/>
  <c r="V73" i="51" s="1"/>
  <c r="R25" i="39"/>
  <c r="U25" i="51" s="1"/>
  <c r="AW23" i="39"/>
  <c r="F72" i="51" s="1"/>
  <c r="AD13" i="39"/>
  <c r="AM13" i="51" s="1"/>
  <c r="AL22" i="39"/>
  <c r="F46" i="51" s="1"/>
  <c r="AR18" i="39"/>
  <c r="AJ42" i="51" s="1"/>
  <c r="AF24" i="39"/>
  <c r="AK24" i="51" s="1"/>
  <c r="R18" i="39"/>
  <c r="U18" i="51" s="1"/>
  <c r="B14" i="39"/>
  <c r="D10" i="39"/>
  <c r="W23" i="39"/>
  <c r="W23" i="51" s="1"/>
  <c r="U25" i="39"/>
  <c r="Y25" i="51" s="1"/>
  <c r="X7" i="39"/>
  <c r="X7" i="51" s="1"/>
  <c r="AX17" i="39"/>
  <c r="S66" i="51" s="1"/>
  <c r="X66" i="51" s="1"/>
  <c r="M11" i="39"/>
  <c r="U14" i="39"/>
  <c r="Y14" i="51" s="1"/>
  <c r="BH11" i="39"/>
  <c r="AJ60" i="51" s="1"/>
  <c r="AV23" i="39"/>
  <c r="E72" i="51" s="1"/>
  <c r="BJ11" i="39"/>
  <c r="Z21" i="39"/>
  <c r="AH21" i="51" s="1"/>
  <c r="BJ20" i="39"/>
  <c r="Z9" i="39"/>
  <c r="AH9" i="51" s="1"/>
  <c r="AQ25" i="39"/>
  <c r="AI49" i="51" s="1"/>
  <c r="R19" i="39"/>
  <c r="U19" i="51" s="1"/>
  <c r="BN7" i="39"/>
  <c r="AA10" i="39"/>
  <c r="AI10" i="51" s="1"/>
  <c r="Z8" i="39"/>
  <c r="AH8" i="51" s="1"/>
  <c r="AQ14" i="39"/>
  <c r="AI38" i="51" s="1"/>
  <c r="H8" i="39"/>
  <c r="AL9" i="39"/>
  <c r="F33" i="51" s="1"/>
  <c r="W14" i="39"/>
  <c r="W14" i="51" s="1"/>
  <c r="BF14" i="39"/>
  <c r="V63" i="51" s="1"/>
  <c r="F24" i="39"/>
  <c r="U20" i="39"/>
  <c r="Y20" i="51" s="1"/>
  <c r="AF18" i="39"/>
  <c r="AK18" i="51" s="1"/>
  <c r="AN17" i="39"/>
  <c r="V41" i="51" s="1"/>
  <c r="V22" i="39"/>
  <c r="Z22" i="51" s="1"/>
  <c r="AA23" i="39"/>
  <c r="AI23" i="51" s="1"/>
  <c r="AD8" i="39"/>
  <c r="AM8" i="51" s="1"/>
  <c r="BN25" i="39"/>
  <c r="V8" i="39"/>
  <c r="Z8" i="51" s="1"/>
  <c r="AM7" i="39"/>
  <c r="U31" i="51" s="1"/>
  <c r="AB25" i="39"/>
  <c r="AJ25" i="51" s="1"/>
  <c r="AI7" i="39"/>
  <c r="G31" i="51" s="1"/>
  <c r="AF11" i="39"/>
  <c r="AK11" i="51" s="1"/>
  <c r="G11" i="39"/>
  <c r="BG12" i="39"/>
  <c r="AI61" i="51" s="1"/>
  <c r="AF23" i="39"/>
  <c r="AK23" i="51" s="1"/>
  <c r="AT24" i="39"/>
  <c r="AH48" i="51" s="1"/>
  <c r="AE9" i="39"/>
  <c r="AN9" i="51" s="1"/>
  <c r="AT18" i="39"/>
  <c r="AH42" i="51" s="1"/>
  <c r="AW14" i="39"/>
  <c r="F63" i="51" s="1"/>
  <c r="AT17" i="39"/>
  <c r="AH41" i="51" s="1"/>
  <c r="B13" i="39"/>
  <c r="W7" i="13"/>
  <c r="N7" i="13" s="1"/>
  <c r="J41" i="68"/>
  <c r="I28" i="68"/>
  <c r="C36" i="68"/>
  <c r="H38" i="68"/>
  <c r="J46" i="68"/>
  <c r="I35" i="68"/>
  <c r="K44" i="68"/>
  <c r="C31" i="68"/>
  <c r="C30" i="68"/>
  <c r="I40" i="68"/>
  <c r="C45" i="68"/>
  <c r="C27" i="68"/>
  <c r="L45" i="68"/>
  <c r="K27" i="68"/>
  <c r="H33" i="68"/>
  <c r="H28" i="68"/>
  <c r="I38" i="68"/>
  <c r="K38" i="68"/>
  <c r="I45" i="68"/>
  <c r="J27" i="68"/>
  <c r="J38" i="68"/>
  <c r="K43" i="68"/>
  <c r="J31" i="68"/>
  <c r="J44" i="68"/>
  <c r="L35" i="68"/>
  <c r="I31" i="68"/>
  <c r="J36" i="68"/>
  <c r="H42" i="68"/>
  <c r="L40" i="68"/>
  <c r="J45" i="68"/>
  <c r="I30" i="68"/>
  <c r="K42" i="68"/>
  <c r="C35" i="68"/>
  <c r="K33" i="68"/>
  <c r="I39" i="68"/>
  <c r="L28" i="68"/>
  <c r="J35" i="68"/>
  <c r="K34" i="68"/>
  <c r="I44" i="68"/>
  <c r="H32" i="68"/>
  <c r="L30" i="68"/>
  <c r="H46" i="68"/>
  <c r="L44" i="68"/>
  <c r="L39" i="68"/>
  <c r="L29" i="68"/>
  <c r="L33" i="68"/>
  <c r="J40" i="68"/>
  <c r="K41" i="68"/>
  <c r="K37" i="68"/>
  <c r="K32" i="68"/>
  <c r="J43" i="68"/>
  <c r="I34" i="68"/>
  <c r="J34" i="68"/>
  <c r="J30" i="68"/>
  <c r="I43" i="68"/>
  <c r="I37" i="68"/>
  <c r="C44" i="68"/>
  <c r="H45" i="68"/>
  <c r="H41" i="68"/>
  <c r="K28" i="68"/>
  <c r="H30" i="68"/>
  <c r="H27" i="68"/>
  <c r="C38" i="68"/>
  <c r="C34" i="68"/>
  <c r="L38" i="68"/>
  <c r="I27" i="68"/>
  <c r="I32" i="68"/>
  <c r="K40" i="68"/>
  <c r="L43" i="68"/>
  <c r="K31" i="68"/>
  <c r="C42" i="68"/>
  <c r="J37" i="68"/>
  <c r="J33" i="68"/>
  <c r="K36" i="68"/>
  <c r="I42" i="68"/>
  <c r="H29" i="68"/>
  <c r="C29" i="68"/>
  <c r="H44" i="68"/>
  <c r="J29" i="68"/>
  <c r="H35" i="68"/>
  <c r="L32" i="68"/>
  <c r="K46" i="68"/>
  <c r="C37" i="68"/>
  <c r="H40" i="68"/>
  <c r="H31" i="68"/>
  <c r="J42" i="68"/>
  <c r="J39" i="68"/>
  <c r="L27" i="68"/>
  <c r="C33" i="68"/>
  <c r="L37" i="68"/>
  <c r="I36" i="68"/>
  <c r="I33" i="68"/>
  <c r="L41" i="68"/>
  <c r="H36" i="68"/>
  <c r="K30" i="68"/>
  <c r="C46" i="68"/>
  <c r="C43" i="68"/>
  <c r="H37" i="68"/>
  <c r="L42" i="68"/>
  <c r="I41" i="68"/>
  <c r="K29" i="68"/>
  <c r="I29" i="68"/>
  <c r="L46" i="68"/>
  <c r="K35" i="68"/>
  <c r="H34" i="68"/>
  <c r="K45" i="68"/>
  <c r="C28" i="68"/>
  <c r="K39" i="68"/>
  <c r="I46" i="68"/>
  <c r="J28" i="68"/>
  <c r="C39" i="68"/>
  <c r="C41" i="68"/>
  <c r="J32" i="68"/>
  <c r="H39" i="68"/>
  <c r="L34" i="68"/>
  <c r="L31" i="68"/>
  <c r="C40" i="68"/>
  <c r="H43" i="68"/>
  <c r="C32" i="68"/>
  <c r="L36" i="68"/>
  <c r="AJ39" i="68"/>
  <c r="AJ43" i="68"/>
  <c r="AI35" i="68"/>
  <c r="AI42" i="68"/>
  <c r="AH27" i="68"/>
  <c r="AG35" i="68"/>
  <c r="AG30" i="68"/>
  <c r="AH41" i="68"/>
  <c r="AI30" i="68"/>
  <c r="AH39" i="68"/>
  <c r="AJ30" i="68"/>
  <c r="AA40" i="68"/>
  <c r="AF41" i="68"/>
  <c r="AH29" i="68"/>
  <c r="AH36" i="68"/>
  <c r="AI45" i="68"/>
  <c r="AA32" i="68"/>
  <c r="AJ40" i="68"/>
  <c r="AG42" i="68"/>
  <c r="AA33" i="68"/>
  <c r="AA41" i="68"/>
  <c r="AG28" i="68"/>
  <c r="AG32" i="68"/>
  <c r="AI46" i="68"/>
  <c r="AJ35" i="68"/>
  <c r="AF34" i="68"/>
  <c r="AI32" i="68"/>
  <c r="AH34" i="68"/>
  <c r="AA36" i="68"/>
  <c r="AI29" i="68"/>
  <c r="AA44" i="68"/>
  <c r="AI41" i="68"/>
  <c r="AI34" i="68"/>
  <c r="AJ45" i="68"/>
  <c r="AG33" i="68"/>
  <c r="AJ29" i="68"/>
  <c r="AJ46" i="68"/>
  <c r="AJ38" i="68"/>
  <c r="AA27" i="68"/>
  <c r="AF43" i="68"/>
  <c r="AH40" i="68"/>
  <c r="AJ33" i="68"/>
  <c r="AH38" i="68"/>
  <c r="AG45" i="68"/>
  <c r="AA28" i="68"/>
  <c r="AG46" i="68"/>
  <c r="AI39" i="68"/>
  <c r="AI44" i="68"/>
  <c r="AA38" i="68"/>
  <c r="AI33" i="68"/>
  <c r="AJ34" i="68"/>
  <c r="AG34" i="68"/>
  <c r="AH45" i="68"/>
  <c r="AJ42" i="68"/>
  <c r="AF40" i="68"/>
  <c r="AH33" i="68"/>
  <c r="AA46" i="68"/>
  <c r="AG39" i="68"/>
  <c r="AA34" i="68"/>
  <c r="AF45" i="68"/>
  <c r="AG37" i="68"/>
  <c r="AA37" i="68"/>
  <c r="AF27" i="68"/>
  <c r="AF33" i="68"/>
  <c r="AJ37" i="68"/>
  <c r="AA39" i="68"/>
  <c r="AG40" i="68"/>
  <c r="AF38" i="68"/>
  <c r="AI43" i="68"/>
  <c r="AH28" i="68"/>
  <c r="AJ31" i="68"/>
  <c r="AI28" i="68"/>
  <c r="AI31" i="68"/>
  <c r="AJ44" i="68"/>
  <c r="AF28" i="68"/>
  <c r="AF29" i="68"/>
  <c r="AH37" i="68"/>
  <c r="AJ32" i="68"/>
  <c r="AJ28" i="68"/>
  <c r="AG41" i="68"/>
  <c r="AG29" i="68"/>
  <c r="AA30" i="68"/>
  <c r="AG43" i="68"/>
  <c r="AI38" i="68"/>
  <c r="AF36" i="68"/>
  <c r="AH31" i="68"/>
  <c r="AI40" i="68"/>
  <c r="AG31" i="68"/>
  <c r="AH44" i="68"/>
  <c r="AH46" i="68"/>
  <c r="AG36" i="68"/>
  <c r="AG27" i="68"/>
  <c r="AI27" i="68"/>
  <c r="AI37" i="68"/>
  <c r="AF31" i="68"/>
  <c r="AF37" i="68"/>
  <c r="AH32" i="68"/>
  <c r="AF30" i="68"/>
  <c r="AH42" i="68"/>
  <c r="AI36" i="68"/>
  <c r="AA42" i="68"/>
  <c r="AA45" i="68"/>
  <c r="AH35" i="68"/>
  <c r="AA43" i="68"/>
  <c r="AG38" i="68"/>
  <c r="AF42" i="68"/>
  <c r="AF46" i="68"/>
  <c r="AH43" i="68"/>
  <c r="AA31" i="68"/>
  <c r="AF44" i="68"/>
  <c r="AJ27" i="68"/>
  <c r="AJ36" i="68"/>
  <c r="AG44" i="68"/>
  <c r="AH30" i="68"/>
  <c r="AF39" i="68"/>
  <c r="AJ41" i="68"/>
  <c r="AA29" i="68"/>
  <c r="AF32" i="68"/>
  <c r="AA35" i="68"/>
  <c r="AF35" i="68"/>
  <c r="AT4" i="78"/>
  <c r="T7" i="13"/>
  <c r="I7" i="13" s="1"/>
  <c r="Q7" i="13"/>
  <c r="F7" i="13" s="1"/>
  <c r="I45" i="67"/>
  <c r="K38" i="67"/>
  <c r="J36" i="67"/>
  <c r="C35" i="67"/>
  <c r="J44" i="67"/>
  <c r="H27" i="67"/>
  <c r="L39" i="67"/>
  <c r="J28" i="67"/>
  <c r="L44" i="67"/>
  <c r="K27" i="67"/>
  <c r="K40" i="67"/>
  <c r="L30" i="67"/>
  <c r="K34" i="67"/>
  <c r="C32" i="67"/>
  <c r="I39" i="67"/>
  <c r="I32" i="67"/>
  <c r="L34" i="67"/>
  <c r="H30" i="67"/>
  <c r="L45" i="67"/>
  <c r="K45" i="67"/>
  <c r="I42" i="67"/>
  <c r="C39" i="67"/>
  <c r="K31" i="67"/>
  <c r="H33" i="67"/>
  <c r="K42" i="67"/>
  <c r="L28" i="67"/>
  <c r="H28" i="67"/>
  <c r="C42" i="67"/>
  <c r="L37" i="67"/>
  <c r="C44" i="67"/>
  <c r="C28" i="67"/>
  <c r="C33" i="67"/>
  <c r="K36" i="67"/>
  <c r="L27" i="67"/>
  <c r="J37" i="67"/>
  <c r="J40" i="67"/>
  <c r="H31" i="67"/>
  <c r="H42" i="67"/>
  <c r="J31" i="67"/>
  <c r="H34" i="67"/>
  <c r="J45" i="67"/>
  <c r="H45" i="67"/>
  <c r="J34" i="67"/>
  <c r="C45" i="67"/>
  <c r="L31" i="67"/>
  <c r="H36" i="67"/>
  <c r="L42" i="67"/>
  <c r="H44" i="67"/>
  <c r="H43" i="67"/>
  <c r="K28" i="67"/>
  <c r="H39" i="67"/>
  <c r="C37" i="67"/>
  <c r="K29" i="67"/>
  <c r="H46" i="67"/>
  <c r="I43" i="67"/>
  <c r="I34" i="67"/>
  <c r="C40" i="67"/>
  <c r="L35" i="67"/>
  <c r="H37" i="67"/>
  <c r="K39" i="67"/>
  <c r="I37" i="67"/>
  <c r="C31" i="67"/>
  <c r="L32" i="67"/>
  <c r="H35" i="67"/>
  <c r="K32" i="67"/>
  <c r="H40" i="67"/>
  <c r="L46" i="67"/>
  <c r="I28" i="67"/>
  <c r="C34" i="67"/>
  <c r="J30" i="67"/>
  <c r="L38" i="67"/>
  <c r="I35" i="67"/>
  <c r="K43" i="67"/>
  <c r="I46" i="67"/>
  <c r="H29" i="67"/>
  <c r="J32" i="67"/>
  <c r="J43" i="67"/>
  <c r="I38" i="67"/>
  <c r="C29" i="67"/>
  <c r="J29" i="67"/>
  <c r="H32" i="67"/>
  <c r="J27" i="67"/>
  <c r="L29" i="67"/>
  <c r="I29" i="67"/>
  <c r="K46" i="67"/>
  <c r="I40" i="67"/>
  <c r="C43" i="67"/>
  <c r="K37" i="67"/>
  <c r="J46" i="67"/>
  <c r="H38" i="67"/>
  <c r="L40" i="67"/>
  <c r="J38" i="67"/>
  <c r="C46" i="67"/>
  <c r="J41" i="67"/>
  <c r="L41" i="67"/>
  <c r="I33" i="67"/>
  <c r="I36" i="67"/>
  <c r="K41" i="67"/>
  <c r="L43" i="67"/>
  <c r="I27" i="67"/>
  <c r="C27" i="67"/>
  <c r="I41" i="67"/>
  <c r="I31" i="67"/>
  <c r="L33" i="67"/>
  <c r="I30" i="67"/>
  <c r="K44" i="67"/>
  <c r="H41" i="67"/>
  <c r="J35" i="67"/>
  <c r="K30" i="67"/>
  <c r="C36" i="67"/>
  <c r="C30" i="67"/>
  <c r="J39" i="67"/>
  <c r="C38" i="67"/>
  <c r="L36" i="67"/>
  <c r="I44" i="67"/>
  <c r="K35" i="67"/>
  <c r="J42" i="67"/>
  <c r="C41" i="67"/>
  <c r="K33" i="67"/>
  <c r="J33" i="67"/>
  <c r="J7" i="13" l="1"/>
  <c r="AN4" i="78"/>
  <c r="AO4" i="78" s="1"/>
  <c r="G4" i="78"/>
  <c r="X71" i="51"/>
  <c r="AL69" i="50"/>
  <c r="AL60" i="50"/>
  <c r="R15" i="50"/>
  <c r="R14" i="50"/>
  <c r="J65" i="50"/>
  <c r="BQ10" i="16"/>
  <c r="O4" i="77"/>
  <c r="AL65" i="51"/>
  <c r="AG20" i="50"/>
  <c r="AD69" i="50" s="1"/>
  <c r="J67" i="50"/>
  <c r="AL73" i="50"/>
  <c r="AL57" i="50"/>
  <c r="AJ29" i="65"/>
  <c r="S14" i="50"/>
  <c r="P38" i="50" s="1"/>
  <c r="R16" i="50"/>
  <c r="J72" i="51"/>
  <c r="J68" i="51"/>
  <c r="R20" i="51"/>
  <c r="J58" i="50"/>
  <c r="BQ23" i="15"/>
  <c r="X73" i="51"/>
  <c r="AG22" i="50"/>
  <c r="AD71" i="50" s="1"/>
  <c r="X57" i="51"/>
  <c r="AL67" i="50"/>
  <c r="AG8" i="51"/>
  <c r="AD57" i="51" s="1"/>
  <c r="S21" i="51"/>
  <c r="P45" i="51" s="1"/>
  <c r="X64" i="50"/>
  <c r="X68" i="50"/>
  <c r="BQ18" i="15"/>
  <c r="J60" i="51"/>
  <c r="S11" i="51"/>
  <c r="AL70" i="51"/>
  <c r="J71" i="50"/>
  <c r="S10" i="51"/>
  <c r="P59" i="51" s="1"/>
  <c r="AL74" i="50"/>
  <c r="AL61" i="50"/>
  <c r="AG25" i="50"/>
  <c r="AD49" i="50" s="1"/>
  <c r="J63" i="51"/>
  <c r="X63" i="51"/>
  <c r="AG12" i="50"/>
  <c r="AD61" i="50" s="1"/>
  <c r="R17" i="51"/>
  <c r="AG9" i="51"/>
  <c r="AD58" i="51" s="1"/>
  <c r="X64" i="51"/>
  <c r="X57" i="50"/>
  <c r="AF24" i="50"/>
  <c r="AF21" i="50"/>
  <c r="AG16" i="50"/>
  <c r="AD40" i="50" s="1"/>
  <c r="AG21" i="51"/>
  <c r="AD70" i="51" s="1"/>
  <c r="AG17" i="51"/>
  <c r="AD41" i="51" s="1"/>
  <c r="X68" i="51"/>
  <c r="J62" i="50"/>
  <c r="R22" i="51"/>
  <c r="AL58" i="51"/>
  <c r="AG19" i="50"/>
  <c r="AD43" i="50" s="1"/>
  <c r="S8" i="50"/>
  <c r="P57" i="50" s="1"/>
  <c r="BQ25" i="15"/>
  <c r="BQ26" i="15"/>
  <c r="J57" i="51"/>
  <c r="BQ22" i="15"/>
  <c r="X65" i="51"/>
  <c r="BQ20" i="15"/>
  <c r="X59" i="50"/>
  <c r="BQ13" i="16"/>
  <c r="BQ13" i="15"/>
  <c r="J57" i="50"/>
  <c r="S12" i="50"/>
  <c r="P61" i="50" s="1"/>
  <c r="AF15" i="50"/>
  <c r="AF25" i="50"/>
  <c r="AG24" i="51"/>
  <c r="AD73" i="51" s="1"/>
  <c r="BQ16" i="15"/>
  <c r="BQ14" i="16"/>
  <c r="BQ14" i="15"/>
  <c r="BQ15" i="15"/>
  <c r="AL62" i="50"/>
  <c r="X60" i="51"/>
  <c r="X60" i="50"/>
  <c r="AL57" i="51"/>
  <c r="R11" i="50"/>
  <c r="X69" i="50"/>
  <c r="AL58" i="50"/>
  <c r="AF13" i="50"/>
  <c r="R23" i="50"/>
  <c r="AG12" i="51"/>
  <c r="AD36" i="51" s="1"/>
  <c r="J59" i="50"/>
  <c r="J66" i="51"/>
  <c r="X71" i="50"/>
  <c r="S24" i="51"/>
  <c r="P48" i="51" s="1"/>
  <c r="S11" i="50"/>
  <c r="P60" i="50" s="1"/>
  <c r="R10" i="51"/>
  <c r="S23" i="50"/>
  <c r="P72" i="50" s="1"/>
  <c r="J61" i="51"/>
  <c r="BQ12" i="15"/>
  <c r="R8" i="51"/>
  <c r="X61" i="51"/>
  <c r="AF17" i="51"/>
  <c r="R25" i="50"/>
  <c r="AF12" i="51"/>
  <c r="AL63" i="50"/>
  <c r="BQ9" i="15"/>
  <c r="R9" i="50"/>
  <c r="J73" i="50"/>
  <c r="AL72" i="51"/>
  <c r="X65" i="50"/>
  <c r="S22" i="50"/>
  <c r="P46" i="50" s="1"/>
  <c r="J58" i="51"/>
  <c r="AG11" i="50"/>
  <c r="AD60" i="50" s="1"/>
  <c r="I17" i="51"/>
  <c r="M15" i="68"/>
  <c r="J74" i="51"/>
  <c r="Z26" i="51"/>
  <c r="U50" i="51"/>
  <c r="S8" i="51"/>
  <c r="G8" i="51"/>
  <c r="K6" i="68"/>
  <c r="O22" i="68"/>
  <c r="K24" i="51"/>
  <c r="J7" i="51"/>
  <c r="N5" i="68"/>
  <c r="D23" i="50"/>
  <c r="H21" i="67"/>
  <c r="V50" i="50"/>
  <c r="F11" i="50"/>
  <c r="J9" i="67"/>
  <c r="X30" i="50"/>
  <c r="S50" i="50"/>
  <c r="AF17" i="50"/>
  <c r="O10" i="67"/>
  <c r="K12" i="50"/>
  <c r="O11" i="67"/>
  <c r="K13" i="50"/>
  <c r="G10" i="50"/>
  <c r="K8" i="67"/>
  <c r="K10" i="67"/>
  <c r="G12" i="50"/>
  <c r="H25" i="50"/>
  <c r="L23" i="67"/>
  <c r="AF20" i="50"/>
  <c r="P70" i="51"/>
  <c r="G18" i="51"/>
  <c r="K16" i="68"/>
  <c r="V26" i="51"/>
  <c r="O4" i="68"/>
  <c r="K6" i="51"/>
  <c r="G24" i="51"/>
  <c r="K22" i="68"/>
  <c r="AF20" i="51"/>
  <c r="AI75" i="51"/>
  <c r="AF8" i="51"/>
  <c r="AH75" i="51"/>
  <c r="J24" i="50"/>
  <c r="N22" i="67"/>
  <c r="J13" i="67"/>
  <c r="F15" i="50"/>
  <c r="M20" i="67"/>
  <c r="I22" i="50"/>
  <c r="C59" i="50"/>
  <c r="AC34" i="50"/>
  <c r="C34" i="50"/>
  <c r="O59" i="50"/>
  <c r="AC10" i="50"/>
  <c r="AC59" i="50"/>
  <c r="O10" i="50"/>
  <c r="C8" i="67"/>
  <c r="C10" i="50"/>
  <c r="O34" i="50"/>
  <c r="O61" i="50"/>
  <c r="AC36" i="50"/>
  <c r="O36" i="50"/>
  <c r="AC61" i="50"/>
  <c r="C12" i="50"/>
  <c r="AC12" i="50"/>
  <c r="O12" i="50"/>
  <c r="C10" i="67"/>
  <c r="C36" i="50"/>
  <c r="C61" i="50"/>
  <c r="F7" i="50"/>
  <c r="J5" i="67"/>
  <c r="I13" i="50"/>
  <c r="M11" i="67"/>
  <c r="P8" i="67"/>
  <c r="L10" i="50"/>
  <c r="J10" i="67"/>
  <c r="F12" i="50"/>
  <c r="K9" i="67"/>
  <c r="G11" i="50"/>
  <c r="L5" i="67"/>
  <c r="H7" i="50"/>
  <c r="J61" i="50"/>
  <c r="X55" i="50"/>
  <c r="S75" i="50"/>
  <c r="AF23" i="50"/>
  <c r="AI50" i="50"/>
  <c r="R21" i="50"/>
  <c r="J6" i="67"/>
  <c r="F8" i="50"/>
  <c r="S20" i="50"/>
  <c r="K5" i="68"/>
  <c r="G7" i="51"/>
  <c r="AH50" i="51"/>
  <c r="AJ50" i="51"/>
  <c r="O9" i="51"/>
  <c r="C9" i="51"/>
  <c r="C58" i="51"/>
  <c r="C33" i="51"/>
  <c r="AC58" i="51"/>
  <c r="O58" i="51"/>
  <c r="AC9" i="51"/>
  <c r="AC33" i="51"/>
  <c r="C7" i="68"/>
  <c r="O33" i="51"/>
  <c r="AI50" i="51"/>
  <c r="N20" i="68"/>
  <c r="J22" i="51"/>
  <c r="O8" i="68"/>
  <c r="K10" i="51"/>
  <c r="AG7" i="51"/>
  <c r="AF13" i="51"/>
  <c r="K15" i="68"/>
  <c r="G17" i="51"/>
  <c r="AC72" i="51"/>
  <c r="C21" i="68"/>
  <c r="AC47" i="51"/>
  <c r="C47" i="51"/>
  <c r="AC23" i="51"/>
  <c r="C72" i="51"/>
  <c r="O47" i="51"/>
  <c r="O23" i="51"/>
  <c r="O72" i="51"/>
  <c r="C23" i="51"/>
  <c r="L7" i="68"/>
  <c r="H9" i="51"/>
  <c r="S13" i="51"/>
  <c r="I16" i="51"/>
  <c r="M14" i="68"/>
  <c r="J71" i="51"/>
  <c r="O21" i="67"/>
  <c r="K23" i="50"/>
  <c r="H4" i="67"/>
  <c r="D6" i="50"/>
  <c r="M6" i="67"/>
  <c r="I8" i="50"/>
  <c r="AL55" i="50"/>
  <c r="AG75" i="50"/>
  <c r="K11" i="67"/>
  <c r="G13" i="50"/>
  <c r="J17" i="67"/>
  <c r="F19" i="50"/>
  <c r="V75" i="50"/>
  <c r="C21" i="50"/>
  <c r="O70" i="50"/>
  <c r="AC21" i="50"/>
  <c r="O45" i="50"/>
  <c r="C70" i="50"/>
  <c r="AC45" i="50"/>
  <c r="AC70" i="50"/>
  <c r="C19" i="67"/>
  <c r="C45" i="50"/>
  <c r="O21" i="50"/>
  <c r="K13" i="67"/>
  <c r="G15" i="50"/>
  <c r="J30" i="50"/>
  <c r="E50" i="50"/>
  <c r="L4" i="67"/>
  <c r="H6" i="50"/>
  <c r="J4" i="67"/>
  <c r="F6" i="50"/>
  <c r="M12" i="67"/>
  <c r="I14" i="50"/>
  <c r="AL59" i="50"/>
  <c r="G25" i="51"/>
  <c r="K23" i="68"/>
  <c r="K15" i="51"/>
  <c r="O13" i="68"/>
  <c r="I11" i="51"/>
  <c r="M9" i="68"/>
  <c r="AG11" i="51"/>
  <c r="O23" i="68"/>
  <c r="K25" i="51"/>
  <c r="AK26" i="51"/>
  <c r="P16" i="68"/>
  <c r="L18" i="51"/>
  <c r="K17" i="68"/>
  <c r="G19" i="51"/>
  <c r="J16" i="68"/>
  <c r="F18" i="51"/>
  <c r="H18" i="67"/>
  <c r="D20" i="50"/>
  <c r="N10" i="67"/>
  <c r="J12" i="50"/>
  <c r="I21" i="50"/>
  <c r="M19" i="67"/>
  <c r="P10" i="67"/>
  <c r="L12" i="50"/>
  <c r="H10" i="50"/>
  <c r="L8" i="67"/>
  <c r="N21" i="67"/>
  <c r="J23" i="50"/>
  <c r="X56" i="50"/>
  <c r="O60" i="50"/>
  <c r="AC11" i="50"/>
  <c r="O35" i="50"/>
  <c r="O11" i="50"/>
  <c r="C35" i="50"/>
  <c r="AC60" i="50"/>
  <c r="C11" i="50"/>
  <c r="AC35" i="50"/>
  <c r="C9" i="67"/>
  <c r="C60" i="50"/>
  <c r="J15" i="50"/>
  <c r="N13" i="67"/>
  <c r="J55" i="50"/>
  <c r="E75" i="50"/>
  <c r="K21" i="50"/>
  <c r="O19" i="67"/>
  <c r="V26" i="50"/>
  <c r="K9" i="68"/>
  <c r="G11" i="51"/>
  <c r="F75" i="51"/>
  <c r="G15" i="51"/>
  <c r="K13" i="68"/>
  <c r="L12" i="51"/>
  <c r="P10" i="68"/>
  <c r="L15" i="68"/>
  <c r="H17" i="51"/>
  <c r="H9" i="68"/>
  <c r="D11" i="51"/>
  <c r="L21" i="51"/>
  <c r="P19" i="68"/>
  <c r="Y26" i="51"/>
  <c r="M19" i="68"/>
  <c r="I21" i="51"/>
  <c r="J56" i="51"/>
  <c r="F24" i="50"/>
  <c r="J22" i="67"/>
  <c r="H19" i="67"/>
  <c r="D21" i="50"/>
  <c r="M23" i="67"/>
  <c r="I25" i="50"/>
  <c r="AC20" i="50"/>
  <c r="AC69" i="50"/>
  <c r="C18" i="67"/>
  <c r="C20" i="50"/>
  <c r="C44" i="50"/>
  <c r="C69" i="50"/>
  <c r="AC44" i="50"/>
  <c r="O69" i="50"/>
  <c r="O20" i="50"/>
  <c r="O44" i="50"/>
  <c r="AJ26" i="50"/>
  <c r="M14" i="67"/>
  <c r="I16" i="50"/>
  <c r="H16" i="67"/>
  <c r="D18" i="50"/>
  <c r="G75" i="50"/>
  <c r="F16" i="50"/>
  <c r="J14" i="67"/>
  <c r="J11" i="50"/>
  <c r="N9" i="67"/>
  <c r="L19" i="67"/>
  <c r="H21" i="50"/>
  <c r="AF9" i="50"/>
  <c r="S13" i="50"/>
  <c r="L23" i="50"/>
  <c r="P21" i="67"/>
  <c r="AG6" i="50"/>
  <c r="AH26" i="50"/>
  <c r="I14" i="51"/>
  <c r="M12" i="68"/>
  <c r="X55" i="51"/>
  <c r="S75" i="51"/>
  <c r="C31" i="51"/>
  <c r="C5" i="68"/>
  <c r="AC31" i="51"/>
  <c r="O7" i="51"/>
  <c r="O56" i="51"/>
  <c r="C7" i="51"/>
  <c r="AC56" i="51"/>
  <c r="O31" i="51"/>
  <c r="C56" i="51"/>
  <c r="AC7" i="51"/>
  <c r="R14" i="51"/>
  <c r="J11" i="68"/>
  <c r="F13" i="51"/>
  <c r="X59" i="51"/>
  <c r="O5" i="68"/>
  <c r="K7" i="51"/>
  <c r="AL66" i="51"/>
  <c r="J13" i="51"/>
  <c r="N11" i="68"/>
  <c r="K22" i="67"/>
  <c r="G24" i="50"/>
  <c r="C37" i="50"/>
  <c r="AC13" i="50"/>
  <c r="AC37" i="50"/>
  <c r="C13" i="50"/>
  <c r="O37" i="50"/>
  <c r="O62" i="50"/>
  <c r="AC62" i="50"/>
  <c r="C11" i="67"/>
  <c r="C62" i="50"/>
  <c r="O13" i="50"/>
  <c r="O14" i="67"/>
  <c r="K16" i="50"/>
  <c r="J23" i="67"/>
  <c r="F25" i="50"/>
  <c r="L7" i="67"/>
  <c r="H9" i="50"/>
  <c r="L21" i="50"/>
  <c r="P19" i="67"/>
  <c r="K20" i="67"/>
  <c r="G22" i="50"/>
  <c r="N7" i="67"/>
  <c r="J9" i="50"/>
  <c r="S18" i="50"/>
  <c r="AG7" i="50"/>
  <c r="M15" i="67"/>
  <c r="I17" i="50"/>
  <c r="K23" i="67"/>
  <c r="G25" i="50"/>
  <c r="P4" i="67"/>
  <c r="L6" i="50"/>
  <c r="F23" i="50"/>
  <c r="J21" i="67"/>
  <c r="S16" i="50"/>
  <c r="I23" i="50"/>
  <c r="M21" i="67"/>
  <c r="AL61" i="51"/>
  <c r="AM26" i="51"/>
  <c r="J55" i="51"/>
  <c r="E75" i="51"/>
  <c r="AF19" i="51"/>
  <c r="R16" i="51"/>
  <c r="J21" i="51"/>
  <c r="N19" i="68"/>
  <c r="J59" i="51"/>
  <c r="K21" i="68"/>
  <c r="G23" i="51"/>
  <c r="N21" i="68"/>
  <c r="J23" i="51"/>
  <c r="F25" i="51"/>
  <c r="J23" i="68"/>
  <c r="H20" i="67"/>
  <c r="D22" i="50"/>
  <c r="K7" i="50"/>
  <c r="O5" i="67"/>
  <c r="N12" i="67"/>
  <c r="J14" i="50"/>
  <c r="N14" i="67"/>
  <c r="J16" i="50"/>
  <c r="O20" i="67"/>
  <c r="K22" i="50"/>
  <c r="P14" i="67"/>
  <c r="L16" i="50"/>
  <c r="K4" i="67"/>
  <c r="G6" i="50"/>
  <c r="R13" i="50"/>
  <c r="H5" i="67"/>
  <c r="D7" i="50"/>
  <c r="AG8" i="50"/>
  <c r="I20" i="50"/>
  <c r="M18" i="67"/>
  <c r="S19" i="51"/>
  <c r="AJ75" i="51"/>
  <c r="J12" i="68"/>
  <c r="F14" i="51"/>
  <c r="H23" i="68"/>
  <c r="D25" i="51"/>
  <c r="L25" i="51"/>
  <c r="P23" i="68"/>
  <c r="AF21" i="51"/>
  <c r="S17" i="51"/>
  <c r="H5" i="68"/>
  <c r="D7" i="51"/>
  <c r="AF7" i="51"/>
  <c r="X58" i="51"/>
  <c r="AL64" i="51"/>
  <c r="D9" i="51"/>
  <c r="H7" i="68"/>
  <c r="AL26" i="51"/>
  <c r="V50" i="51"/>
  <c r="P15" i="67"/>
  <c r="L17" i="50"/>
  <c r="X72" i="50"/>
  <c r="J20" i="50"/>
  <c r="N18" i="67"/>
  <c r="Y26" i="50"/>
  <c r="H13" i="67"/>
  <c r="D15" i="50"/>
  <c r="I18" i="50"/>
  <c r="M16" i="67"/>
  <c r="K15" i="50"/>
  <c r="O13" i="67"/>
  <c r="AF11" i="50"/>
  <c r="S19" i="50"/>
  <c r="N15" i="67"/>
  <c r="J17" i="50"/>
  <c r="AL56" i="50"/>
  <c r="O67" i="51"/>
  <c r="C16" i="68"/>
  <c r="O18" i="51"/>
  <c r="C42" i="51"/>
  <c r="C67" i="51"/>
  <c r="AC67" i="51"/>
  <c r="AC42" i="51"/>
  <c r="O42" i="51"/>
  <c r="C18" i="51"/>
  <c r="AC18" i="51"/>
  <c r="F21" i="51"/>
  <c r="J19" i="68"/>
  <c r="D8" i="51"/>
  <c r="H6" i="68"/>
  <c r="AJ26" i="51"/>
  <c r="AF10" i="51"/>
  <c r="AI26" i="51"/>
  <c r="R18" i="51"/>
  <c r="AL73" i="51"/>
  <c r="N17" i="68"/>
  <c r="J19" i="51"/>
  <c r="F7" i="51"/>
  <c r="J5" i="68"/>
  <c r="P18" i="68"/>
  <c r="L20" i="51"/>
  <c r="D16" i="51"/>
  <c r="H14" i="68"/>
  <c r="F50" i="51"/>
  <c r="D14" i="50"/>
  <c r="H12" i="67"/>
  <c r="L13" i="50"/>
  <c r="P11" i="67"/>
  <c r="H9" i="67"/>
  <c r="D11" i="50"/>
  <c r="R6" i="50"/>
  <c r="P26" i="50"/>
  <c r="C23" i="50"/>
  <c r="C47" i="50"/>
  <c r="C21" i="67"/>
  <c r="AC47" i="50"/>
  <c r="O47" i="50"/>
  <c r="C72" i="50"/>
  <c r="O72" i="50"/>
  <c r="AC23" i="50"/>
  <c r="O23" i="50"/>
  <c r="AC72" i="50"/>
  <c r="F9" i="50"/>
  <c r="J7" i="67"/>
  <c r="O46" i="50"/>
  <c r="C46" i="50"/>
  <c r="C22" i="50"/>
  <c r="C71" i="50"/>
  <c r="AC71" i="50"/>
  <c r="O22" i="50"/>
  <c r="AC22" i="50"/>
  <c r="AC46" i="50"/>
  <c r="C20" i="67"/>
  <c r="O71" i="50"/>
  <c r="L20" i="50"/>
  <c r="P18" i="67"/>
  <c r="M7" i="67"/>
  <c r="I9" i="50"/>
  <c r="G8" i="50"/>
  <c r="K6" i="67"/>
  <c r="N11" i="67"/>
  <c r="J13" i="50"/>
  <c r="AL30" i="50"/>
  <c r="AG50" i="50"/>
  <c r="H22" i="67"/>
  <c r="D24" i="50"/>
  <c r="AK26" i="50"/>
  <c r="J56" i="50"/>
  <c r="S10" i="50"/>
  <c r="O15" i="67"/>
  <c r="K17" i="50"/>
  <c r="J66" i="50"/>
  <c r="K7" i="13"/>
  <c r="P13" i="68"/>
  <c r="L15" i="51"/>
  <c r="L19" i="68"/>
  <c r="H21" i="51"/>
  <c r="X70" i="51"/>
  <c r="R23" i="51"/>
  <c r="J9" i="68"/>
  <c r="F11" i="51"/>
  <c r="AL59" i="51"/>
  <c r="S23" i="51"/>
  <c r="S7" i="51"/>
  <c r="H7" i="67"/>
  <c r="D9" i="50"/>
  <c r="M13" i="67"/>
  <c r="I15" i="50"/>
  <c r="F50" i="50"/>
  <c r="J70" i="50"/>
  <c r="R8" i="50"/>
  <c r="AL64" i="50"/>
  <c r="AL66" i="50"/>
  <c r="AW4" i="78"/>
  <c r="AX4" i="78" s="1"/>
  <c r="AG19" i="51"/>
  <c r="P11" i="68"/>
  <c r="L13" i="51"/>
  <c r="N4" i="68"/>
  <c r="J6" i="51"/>
  <c r="H10" i="68"/>
  <c r="D12" i="51"/>
  <c r="J7" i="68"/>
  <c r="F9" i="51"/>
  <c r="O41" i="51"/>
  <c r="C41" i="51"/>
  <c r="O17" i="51"/>
  <c r="C66" i="51"/>
  <c r="C15" i="68"/>
  <c r="AC41" i="51"/>
  <c r="C17" i="51"/>
  <c r="AC66" i="51"/>
  <c r="O66" i="51"/>
  <c r="AC17" i="51"/>
  <c r="X26" i="51"/>
  <c r="D21" i="51"/>
  <c r="H19" i="68"/>
  <c r="L9" i="68"/>
  <c r="H11" i="51"/>
  <c r="J18" i="68"/>
  <c r="F20" i="51"/>
  <c r="AL74" i="51"/>
  <c r="K11" i="68"/>
  <c r="G13" i="51"/>
  <c r="X72" i="51"/>
  <c r="N13" i="68"/>
  <c r="J15" i="51"/>
  <c r="M8" i="68"/>
  <c r="I10" i="51"/>
  <c r="R25" i="51"/>
  <c r="L15" i="50"/>
  <c r="P13" i="67"/>
  <c r="AL65" i="50"/>
  <c r="AL71" i="50"/>
  <c r="S15" i="50"/>
  <c r="J18" i="67"/>
  <c r="F20" i="50"/>
  <c r="H17" i="50"/>
  <c r="L15" i="67"/>
  <c r="S24" i="50"/>
  <c r="J69" i="50"/>
  <c r="K18" i="50"/>
  <c r="O16" i="67"/>
  <c r="O41" i="50"/>
  <c r="AC41" i="50"/>
  <c r="AC17" i="50"/>
  <c r="C66" i="50"/>
  <c r="AC66" i="50"/>
  <c r="C17" i="50"/>
  <c r="O66" i="50"/>
  <c r="C15" i="67"/>
  <c r="C41" i="50"/>
  <c r="O17" i="50"/>
  <c r="N16" i="67"/>
  <c r="J18" i="50"/>
  <c r="K14" i="50"/>
  <c r="O12" i="67"/>
  <c r="P12" i="67"/>
  <c r="L14" i="50"/>
  <c r="U26" i="50"/>
  <c r="O7" i="67"/>
  <c r="K9" i="50"/>
  <c r="L11" i="51"/>
  <c r="P9" i="68"/>
  <c r="O6" i="51"/>
  <c r="C30" i="51"/>
  <c r="AC55" i="51"/>
  <c r="C4" i="68"/>
  <c r="O55" i="51"/>
  <c r="C55" i="51"/>
  <c r="AC6" i="51"/>
  <c r="AC30" i="51"/>
  <c r="O30" i="51"/>
  <c r="C6" i="51"/>
  <c r="D13" i="51"/>
  <c r="H11" i="68"/>
  <c r="I22" i="51"/>
  <c r="M20" i="68"/>
  <c r="P5" i="68"/>
  <c r="L7" i="51"/>
  <c r="L23" i="68"/>
  <c r="H25" i="51"/>
  <c r="AG25" i="51"/>
  <c r="I23" i="51"/>
  <c r="M21" i="68"/>
  <c r="H16" i="68"/>
  <c r="D18" i="51"/>
  <c r="R24" i="51"/>
  <c r="AG15" i="51"/>
  <c r="L18" i="68"/>
  <c r="H20" i="51"/>
  <c r="N8" i="68"/>
  <c r="J10" i="51"/>
  <c r="H8" i="68"/>
  <c r="D10" i="51"/>
  <c r="D20" i="51"/>
  <c r="H18" i="68"/>
  <c r="M13" i="68"/>
  <c r="I15" i="51"/>
  <c r="AG13" i="51"/>
  <c r="J8" i="51"/>
  <c r="N6" i="68"/>
  <c r="L18" i="67"/>
  <c r="H20" i="50"/>
  <c r="O8" i="67"/>
  <c r="K10" i="50"/>
  <c r="R10" i="50"/>
  <c r="AF14" i="50"/>
  <c r="J15" i="67"/>
  <c r="F17" i="50"/>
  <c r="M22" i="67"/>
  <c r="I24" i="50"/>
  <c r="T50" i="50"/>
  <c r="AF8" i="50"/>
  <c r="N9" i="68"/>
  <c r="J11" i="51"/>
  <c r="H19" i="51"/>
  <c r="L17" i="68"/>
  <c r="H23" i="51"/>
  <c r="L21" i="68"/>
  <c r="AG23" i="51"/>
  <c r="G9" i="51"/>
  <c r="K7" i="68"/>
  <c r="N18" i="68"/>
  <c r="J20" i="51"/>
  <c r="N7" i="68"/>
  <c r="J9" i="51"/>
  <c r="S25" i="51"/>
  <c r="J65" i="51"/>
  <c r="H13" i="51"/>
  <c r="L11" i="68"/>
  <c r="O9" i="68"/>
  <c r="K11" i="51"/>
  <c r="O10" i="68"/>
  <c r="K12" i="51"/>
  <c r="I8" i="51"/>
  <c r="M6" i="68"/>
  <c r="F12" i="51"/>
  <c r="J10" i="68"/>
  <c r="H6" i="67"/>
  <c r="D8" i="50"/>
  <c r="F22" i="50"/>
  <c r="J20" i="67"/>
  <c r="F75" i="50"/>
  <c r="AN26" i="50"/>
  <c r="AG15" i="50"/>
  <c r="X66" i="50"/>
  <c r="J63" i="50"/>
  <c r="AF11" i="51"/>
  <c r="P8" i="68"/>
  <c r="L10" i="51"/>
  <c r="M23" i="68"/>
  <c r="I25" i="51"/>
  <c r="U26" i="51"/>
  <c r="H22" i="68"/>
  <c r="D24" i="51"/>
  <c r="I18" i="51"/>
  <c r="M16" i="68"/>
  <c r="D19" i="51"/>
  <c r="H17" i="68"/>
  <c r="AF22" i="51"/>
  <c r="G75" i="51"/>
  <c r="J30" i="51"/>
  <c r="E50" i="51"/>
  <c r="C19" i="68"/>
  <c r="C70" i="51"/>
  <c r="AC70" i="51"/>
  <c r="C21" i="51"/>
  <c r="O21" i="51"/>
  <c r="O70" i="51"/>
  <c r="O45" i="51"/>
  <c r="AC21" i="51"/>
  <c r="AC45" i="51"/>
  <c r="C45" i="51"/>
  <c r="AF16" i="51"/>
  <c r="J11" i="67"/>
  <c r="F13" i="50"/>
  <c r="H10" i="67"/>
  <c r="D12" i="50"/>
  <c r="K7" i="67"/>
  <c r="G9" i="50"/>
  <c r="AM26" i="50"/>
  <c r="N17" i="67"/>
  <c r="J19" i="50"/>
  <c r="AG14" i="50"/>
  <c r="H15" i="50"/>
  <c r="L13" i="67"/>
  <c r="AF19" i="50"/>
  <c r="R22" i="50"/>
  <c r="S25" i="50"/>
  <c r="T26" i="51"/>
  <c r="S6" i="51"/>
  <c r="AC15" i="51"/>
  <c r="C13" i="68"/>
  <c r="C39" i="51"/>
  <c r="AC39" i="51"/>
  <c r="O64" i="51"/>
  <c r="C64" i="51"/>
  <c r="O15" i="51"/>
  <c r="AC64" i="51"/>
  <c r="C15" i="51"/>
  <c r="O39" i="51"/>
  <c r="D14" i="51"/>
  <c r="H12" i="68"/>
  <c r="AN26" i="51"/>
  <c r="H22" i="51"/>
  <c r="L20" i="68"/>
  <c r="AF6" i="51"/>
  <c r="AD26" i="51"/>
  <c r="O16" i="68"/>
  <c r="K18" i="51"/>
  <c r="AL71" i="51"/>
  <c r="AL30" i="51"/>
  <c r="AG50" i="51"/>
  <c r="D22" i="51"/>
  <c r="H20" i="68"/>
  <c r="AG10" i="51"/>
  <c r="S12" i="51"/>
  <c r="S15" i="51"/>
  <c r="O17" i="67"/>
  <c r="K19" i="50"/>
  <c r="BQ8" i="15"/>
  <c r="C55" i="50"/>
  <c r="AC55" i="50"/>
  <c r="O6" i="50"/>
  <c r="C4" i="67"/>
  <c r="C6" i="50"/>
  <c r="AC6" i="50"/>
  <c r="C30" i="50"/>
  <c r="O30" i="50"/>
  <c r="O55" i="50"/>
  <c r="AC30" i="50"/>
  <c r="L22" i="50"/>
  <c r="P20" i="67"/>
  <c r="U50" i="50"/>
  <c r="M5" i="67"/>
  <c r="I7" i="50"/>
  <c r="R19" i="50"/>
  <c r="N23" i="67"/>
  <c r="J25" i="50"/>
  <c r="J64" i="50"/>
  <c r="L11" i="67"/>
  <c r="H13" i="50"/>
  <c r="C8" i="50"/>
  <c r="AC32" i="50"/>
  <c r="AC57" i="50"/>
  <c r="O8" i="50"/>
  <c r="C32" i="50"/>
  <c r="AC8" i="50"/>
  <c r="O32" i="50"/>
  <c r="C57" i="50"/>
  <c r="C6" i="67"/>
  <c r="O57" i="50"/>
  <c r="M22" i="68"/>
  <c r="I24" i="51"/>
  <c r="L19" i="51"/>
  <c r="P17" i="68"/>
  <c r="K8" i="68"/>
  <c r="G10" i="51"/>
  <c r="J73" i="51"/>
  <c r="AF14" i="51"/>
  <c r="AG14" i="51"/>
  <c r="R15" i="51"/>
  <c r="S18" i="51"/>
  <c r="K18" i="67"/>
  <c r="G20" i="50"/>
  <c r="J19" i="67"/>
  <c r="F21" i="50"/>
  <c r="AH75" i="50"/>
  <c r="AI75" i="50"/>
  <c r="P6" i="67"/>
  <c r="L8" i="50"/>
  <c r="AG18" i="50"/>
  <c r="AG24" i="50"/>
  <c r="X58" i="50"/>
  <c r="V28" i="66"/>
  <c r="W31" i="66"/>
  <c r="V44" i="66"/>
  <c r="X36" i="66"/>
  <c r="T38" i="66"/>
  <c r="T34" i="66"/>
  <c r="U38" i="66"/>
  <c r="O44" i="66"/>
  <c r="T46" i="66"/>
  <c r="O29" i="66"/>
  <c r="O41" i="66"/>
  <c r="T29" i="66"/>
  <c r="U33" i="66"/>
  <c r="T45" i="66"/>
  <c r="X30" i="66"/>
  <c r="X45" i="66"/>
  <c r="O45" i="66"/>
  <c r="O39" i="66"/>
  <c r="V36" i="66"/>
  <c r="W39" i="66"/>
  <c r="W35" i="66"/>
  <c r="W44" i="66"/>
  <c r="X40" i="66"/>
  <c r="U27" i="66"/>
  <c r="V31" i="66"/>
  <c r="V27" i="66"/>
  <c r="W30" i="66"/>
  <c r="V43" i="66"/>
  <c r="O33" i="66"/>
  <c r="T37" i="66"/>
  <c r="T33" i="66"/>
  <c r="U37" i="66"/>
  <c r="W41" i="66"/>
  <c r="X34" i="66"/>
  <c r="O28" i="66"/>
  <c r="W42" i="66"/>
  <c r="T28" i="66"/>
  <c r="U32" i="66"/>
  <c r="O46" i="66"/>
  <c r="X29" i="66"/>
  <c r="X44" i="66"/>
  <c r="T43" i="66"/>
  <c r="O38" i="66"/>
  <c r="V35" i="66"/>
  <c r="W38" i="66"/>
  <c r="W34" i="66"/>
  <c r="W43" i="66"/>
  <c r="X39" i="66"/>
  <c r="U41" i="66"/>
  <c r="V30" i="66"/>
  <c r="V41" i="66"/>
  <c r="W29" i="66"/>
  <c r="U46" i="66"/>
  <c r="O32" i="66"/>
  <c r="U28" i="66"/>
  <c r="T32" i="66"/>
  <c r="U36" i="66"/>
  <c r="V40" i="66"/>
  <c r="X33" i="66"/>
  <c r="X42" i="66"/>
  <c r="V42" i="66"/>
  <c r="T27" i="66"/>
  <c r="U31" i="66"/>
  <c r="T44" i="66"/>
  <c r="W37" i="66"/>
  <c r="X43" i="66"/>
  <c r="T42" i="66"/>
  <c r="O37" i="66"/>
  <c r="V34" i="66"/>
  <c r="T36" i="66"/>
  <c r="W33" i="66"/>
  <c r="V46" i="66"/>
  <c r="X38" i="66"/>
  <c r="T40" i="66"/>
  <c r="T35" i="66"/>
  <c r="U40" i="66"/>
  <c r="W28" i="66"/>
  <c r="U45" i="66"/>
  <c r="O31" i="66"/>
  <c r="O34" i="66"/>
  <c r="T31" i="66"/>
  <c r="U35" i="66"/>
  <c r="V39" i="66"/>
  <c r="X32" i="66"/>
  <c r="O27" i="66"/>
  <c r="U43" i="66"/>
  <c r="T41" i="66"/>
  <c r="U30" i="66"/>
  <c r="X41" i="66"/>
  <c r="X35" i="66"/>
  <c r="W46" i="66"/>
  <c r="O43" i="66"/>
  <c r="O36" i="66"/>
  <c r="V33" i="66"/>
  <c r="X28" i="66"/>
  <c r="W32" i="66"/>
  <c r="V45" i="66"/>
  <c r="X37" i="66"/>
  <c r="T39" i="66"/>
  <c r="X27" i="66"/>
  <c r="U39" i="66"/>
  <c r="W27" i="66"/>
  <c r="U44" i="66"/>
  <c r="O30" i="66"/>
  <c r="V29" i="66"/>
  <c r="T30" i="66"/>
  <c r="U34" i="66"/>
  <c r="V38" i="66"/>
  <c r="X31" i="66"/>
  <c r="V37" i="66"/>
  <c r="X46" i="66"/>
  <c r="U42" i="66"/>
  <c r="O40" i="66"/>
  <c r="U29" i="66"/>
  <c r="W40" i="66"/>
  <c r="W36" i="66"/>
  <c r="W45" i="66"/>
  <c r="O42" i="66"/>
  <c r="O35" i="66"/>
  <c r="V32" i="66"/>
  <c r="L14" i="68"/>
  <c r="H16" i="51"/>
  <c r="H6" i="51"/>
  <c r="L4" i="68"/>
  <c r="N15" i="68"/>
  <c r="J17" i="51"/>
  <c r="C8" i="51"/>
  <c r="AC32" i="51"/>
  <c r="AC57" i="51"/>
  <c r="C57" i="51"/>
  <c r="C32" i="51"/>
  <c r="O8" i="51"/>
  <c r="O57" i="51"/>
  <c r="AC8" i="51"/>
  <c r="O32" i="51"/>
  <c r="C6" i="68"/>
  <c r="AC40" i="51"/>
  <c r="O40" i="51"/>
  <c r="C16" i="51"/>
  <c r="O65" i="51"/>
  <c r="AC16" i="51"/>
  <c r="C40" i="51"/>
  <c r="O16" i="51"/>
  <c r="C65" i="51"/>
  <c r="C14" i="68"/>
  <c r="AC65" i="51"/>
  <c r="P14" i="68"/>
  <c r="L16" i="51"/>
  <c r="O18" i="68"/>
  <c r="K20" i="51"/>
  <c r="O19" i="51"/>
  <c r="C17" i="68"/>
  <c r="AC68" i="51"/>
  <c r="C19" i="51"/>
  <c r="AC43" i="51"/>
  <c r="AC19" i="51"/>
  <c r="C43" i="51"/>
  <c r="O43" i="51"/>
  <c r="C68" i="51"/>
  <c r="O68" i="51"/>
  <c r="K4" i="68"/>
  <c r="G6" i="51"/>
  <c r="M4" i="68"/>
  <c r="I6" i="51"/>
  <c r="G16" i="51"/>
  <c r="K14" i="68"/>
  <c r="D17" i="51"/>
  <c r="H15" i="68"/>
  <c r="AL60" i="51"/>
  <c r="X30" i="51"/>
  <c r="S50" i="51"/>
  <c r="AL56" i="51"/>
  <c r="N10" i="68"/>
  <c r="J12" i="51"/>
  <c r="C39" i="50"/>
  <c r="C15" i="50"/>
  <c r="AC15" i="50"/>
  <c r="AC39" i="50"/>
  <c r="C13" i="67"/>
  <c r="AC64" i="50"/>
  <c r="O15" i="50"/>
  <c r="O64" i="50"/>
  <c r="O39" i="50"/>
  <c r="C64" i="50"/>
  <c r="O23" i="67"/>
  <c r="K25" i="50"/>
  <c r="K8" i="50"/>
  <c r="O6" i="67"/>
  <c r="M4" i="67"/>
  <c r="I6" i="50"/>
  <c r="R24" i="50"/>
  <c r="S9" i="50"/>
  <c r="R20" i="50"/>
  <c r="AT39" i="66"/>
  <c r="AS44" i="66"/>
  <c r="AU45" i="66"/>
  <c r="AS37" i="66"/>
  <c r="AS42" i="66"/>
  <c r="AU37" i="66"/>
  <c r="AS29" i="66"/>
  <c r="AR45" i="66"/>
  <c r="AR40" i="66"/>
  <c r="AV29" i="66"/>
  <c r="AV41" i="66"/>
  <c r="AV35" i="66"/>
  <c r="AU32" i="66"/>
  <c r="AR28" i="66"/>
  <c r="AT45" i="66"/>
  <c r="AT29" i="66"/>
  <c r="AV34" i="66"/>
  <c r="AT38" i="66"/>
  <c r="AT36" i="66"/>
  <c r="AM32" i="66"/>
  <c r="AU39" i="66"/>
  <c r="AS32" i="66"/>
  <c r="AM43" i="66"/>
  <c r="AS39" i="66"/>
  <c r="AT42" i="66"/>
  <c r="AU27" i="66"/>
  <c r="AR35" i="66"/>
  <c r="AU34" i="66"/>
  <c r="AS27" i="66"/>
  <c r="AV31" i="66"/>
  <c r="AT31" i="66"/>
  <c r="AM39" i="66"/>
  <c r="AR30" i="66"/>
  <c r="AU42" i="66"/>
  <c r="AS34" i="66"/>
  <c r="AM27" i="66"/>
  <c r="AM34" i="66"/>
  <c r="AR42" i="66"/>
  <c r="AR37" i="66"/>
  <c r="AV38" i="66"/>
  <c r="AM45" i="66"/>
  <c r="AU29" i="66"/>
  <c r="AS41" i="66"/>
  <c r="AV45" i="66"/>
  <c r="AR33" i="66"/>
  <c r="AT27" i="66"/>
  <c r="AV33" i="66"/>
  <c r="AT33" i="66"/>
  <c r="AM29" i="66"/>
  <c r="AS46" i="66"/>
  <c r="AM37" i="66"/>
  <c r="AV44" i="66"/>
  <c r="AU35" i="66"/>
  <c r="AU44" i="66"/>
  <c r="AS36" i="66"/>
  <c r="AV40" i="66"/>
  <c r="AU36" i="66"/>
  <c r="AS45" i="66"/>
  <c r="AR44" i="66"/>
  <c r="AR39" i="66"/>
  <c r="AV28" i="66"/>
  <c r="AT40" i="66"/>
  <c r="AV36" i="66"/>
  <c r="AU31" i="66"/>
  <c r="AR27" i="66"/>
  <c r="AT44" i="66"/>
  <c r="AT28" i="66"/>
  <c r="AT35" i="66"/>
  <c r="AM31" i="66"/>
  <c r="AU38" i="66"/>
  <c r="AS31" i="66"/>
  <c r="AR32" i="66"/>
  <c r="AU46" i="66"/>
  <c r="AS38" i="66"/>
  <c r="AM44" i="66"/>
  <c r="AM42" i="66"/>
  <c r="AR34" i="66"/>
  <c r="AV43" i="66"/>
  <c r="AR46" i="66"/>
  <c r="AT41" i="66"/>
  <c r="AV30" i="66"/>
  <c r="AT30" i="66"/>
  <c r="AM38" i="66"/>
  <c r="AU33" i="66"/>
  <c r="AR29" i="66"/>
  <c r="AT46" i="66"/>
  <c r="AS33" i="66"/>
  <c r="AR43" i="66"/>
  <c r="AM30" i="66"/>
  <c r="AM36" i="66"/>
  <c r="AT37" i="66"/>
  <c r="AM33" i="66"/>
  <c r="AU40" i="66"/>
  <c r="AR36" i="66"/>
  <c r="AV37" i="66"/>
  <c r="AS40" i="66"/>
  <c r="AV42" i="66"/>
  <c r="AU28" i="66"/>
  <c r="AM40" i="66"/>
  <c r="AS30" i="66"/>
  <c r="AS28" i="66"/>
  <c r="AV32" i="66"/>
  <c r="AT32" i="66"/>
  <c r="AM28" i="66"/>
  <c r="AR31" i="66"/>
  <c r="AU43" i="66"/>
  <c r="AS35" i="66"/>
  <c r="AV39" i="66"/>
  <c r="AT43" i="66"/>
  <c r="AU41" i="66"/>
  <c r="AM35" i="66"/>
  <c r="AM46" i="66"/>
  <c r="AR38" i="66"/>
  <c r="AV27" i="66"/>
  <c r="AT34" i="66"/>
  <c r="AM41" i="66"/>
  <c r="AU30" i="66"/>
  <c r="AS43" i="66"/>
  <c r="AV46" i="66"/>
  <c r="AR41" i="66"/>
  <c r="J22" i="68"/>
  <c r="F24" i="51"/>
  <c r="AC38" i="51"/>
  <c r="O14" i="51"/>
  <c r="C38" i="51"/>
  <c r="AC14" i="51"/>
  <c r="O63" i="51"/>
  <c r="C63" i="51"/>
  <c r="O38" i="51"/>
  <c r="C14" i="51"/>
  <c r="C12" i="68"/>
  <c r="AC63" i="51"/>
  <c r="N12" i="68"/>
  <c r="J14" i="51"/>
  <c r="H4" i="68"/>
  <c r="D6" i="51"/>
  <c r="H50" i="51"/>
  <c r="P6" i="68"/>
  <c r="L8" i="51"/>
  <c r="M18" i="68"/>
  <c r="I20" i="51"/>
  <c r="R6" i="51"/>
  <c r="P26" i="51"/>
  <c r="L5" i="68"/>
  <c r="H7" i="51"/>
  <c r="AC69" i="51"/>
  <c r="C69" i="51"/>
  <c r="C18" i="68"/>
  <c r="O44" i="51"/>
  <c r="C44" i="51"/>
  <c r="AC44" i="51"/>
  <c r="O69" i="51"/>
  <c r="AC20" i="51"/>
  <c r="C20" i="51"/>
  <c r="O20" i="51"/>
  <c r="M17" i="68"/>
  <c r="I19" i="51"/>
  <c r="L24" i="51"/>
  <c r="P22" i="68"/>
  <c r="K17" i="51"/>
  <c r="O15" i="68"/>
  <c r="X74" i="51"/>
  <c r="R13" i="51"/>
  <c r="O6" i="68"/>
  <c r="K8" i="51"/>
  <c r="J15" i="68"/>
  <c r="F17" i="51"/>
  <c r="S9" i="51"/>
  <c r="O14" i="50"/>
  <c r="C38" i="50"/>
  <c r="C14" i="50"/>
  <c r="O38" i="50"/>
  <c r="O63" i="50"/>
  <c r="AC14" i="50"/>
  <c r="AC38" i="50"/>
  <c r="C12" i="67"/>
  <c r="C63" i="50"/>
  <c r="AC63" i="50"/>
  <c r="X62" i="50"/>
  <c r="L12" i="67"/>
  <c r="H14" i="50"/>
  <c r="M17" i="67"/>
  <c r="I19" i="50"/>
  <c r="AG23" i="50"/>
  <c r="R18" i="50"/>
  <c r="Z26" i="50"/>
  <c r="AL26" i="50"/>
  <c r="H23" i="50"/>
  <c r="L21" i="67"/>
  <c r="K17" i="67"/>
  <c r="G19" i="50"/>
  <c r="AG9" i="50"/>
  <c r="K12" i="67"/>
  <c r="G14" i="50"/>
  <c r="P17" i="67"/>
  <c r="L19" i="50"/>
  <c r="X74" i="50"/>
  <c r="J16" i="51"/>
  <c r="N14" i="68"/>
  <c r="H24" i="51"/>
  <c r="L22" i="68"/>
  <c r="K13" i="51"/>
  <c r="O11" i="68"/>
  <c r="R21" i="51"/>
  <c r="L13" i="68"/>
  <c r="H15" i="51"/>
  <c r="C35" i="51"/>
  <c r="C60" i="51"/>
  <c r="C9" i="68"/>
  <c r="AC11" i="51"/>
  <c r="O35" i="51"/>
  <c r="C11" i="51"/>
  <c r="O11" i="51"/>
  <c r="AC60" i="51"/>
  <c r="AC35" i="51"/>
  <c r="O60" i="51"/>
  <c r="AG20" i="51"/>
  <c r="N22" i="68"/>
  <c r="J24" i="51"/>
  <c r="AL67" i="51"/>
  <c r="H12" i="51"/>
  <c r="L10" i="68"/>
  <c r="H21" i="68"/>
  <c r="D23" i="51"/>
  <c r="P4" i="68"/>
  <c r="L6" i="51"/>
  <c r="X67" i="51"/>
  <c r="P12" i="68"/>
  <c r="L14" i="51"/>
  <c r="K43" i="66"/>
  <c r="K35" i="66"/>
  <c r="J27" i="66"/>
  <c r="J28" i="66"/>
  <c r="H29" i="66"/>
  <c r="K31" i="66"/>
  <c r="C27" i="66"/>
  <c r="C33" i="66"/>
  <c r="I44" i="66"/>
  <c r="L38" i="66"/>
  <c r="C41" i="66"/>
  <c r="J36" i="66"/>
  <c r="L27" i="66"/>
  <c r="K32" i="66"/>
  <c r="I33" i="66"/>
  <c r="L35" i="66"/>
  <c r="C31" i="66"/>
  <c r="H37" i="66"/>
  <c r="H27" i="66"/>
  <c r="K44" i="66"/>
  <c r="I40" i="66"/>
  <c r="K40" i="66"/>
  <c r="L46" i="66"/>
  <c r="L36" i="66"/>
  <c r="H32" i="66"/>
  <c r="I42" i="66"/>
  <c r="H35" i="66"/>
  <c r="K45" i="66"/>
  <c r="I31" i="66"/>
  <c r="L32" i="66"/>
  <c r="J34" i="66"/>
  <c r="J39" i="66"/>
  <c r="K42" i="66"/>
  <c r="I29" i="66"/>
  <c r="C32" i="66"/>
  <c r="C29" i="66"/>
  <c r="J32" i="66"/>
  <c r="K30" i="66"/>
  <c r="K36" i="66"/>
  <c r="L41" i="66"/>
  <c r="K38" i="66"/>
  <c r="I39" i="66"/>
  <c r="C40" i="66"/>
  <c r="J35" i="66"/>
  <c r="H36" i="66"/>
  <c r="I28" i="66"/>
  <c r="J46" i="66"/>
  <c r="L34" i="66"/>
  <c r="C30" i="66"/>
  <c r="I43" i="66"/>
  <c r="H42" i="66"/>
  <c r="K28" i="66"/>
  <c r="I41" i="66"/>
  <c r="K39" i="66"/>
  <c r="L33" i="66"/>
  <c r="I37" i="66"/>
  <c r="C38" i="66"/>
  <c r="H46" i="66"/>
  <c r="H34" i="66"/>
  <c r="K41" i="66"/>
  <c r="J44" i="66"/>
  <c r="J38" i="66"/>
  <c r="J33" i="66"/>
  <c r="L45" i="66"/>
  <c r="K29" i="66"/>
  <c r="J41" i="66"/>
  <c r="L31" i="66"/>
  <c r="C28" i="66"/>
  <c r="H45" i="66"/>
  <c r="C39" i="66"/>
  <c r="H31" i="66"/>
  <c r="I27" i="66"/>
  <c r="K37" i="66"/>
  <c r="I38" i="66"/>
  <c r="C43" i="66"/>
  <c r="L30" i="66"/>
  <c r="H44" i="66"/>
  <c r="I45" i="66"/>
  <c r="J45" i="66"/>
  <c r="C36" i="66"/>
  <c r="L40" i="66"/>
  <c r="H40" i="66"/>
  <c r="J31" i="66"/>
  <c r="C42" i="66"/>
  <c r="K27" i="66"/>
  <c r="I35" i="66"/>
  <c r="C46" i="66"/>
  <c r="L43" i="66"/>
  <c r="I36" i="66"/>
  <c r="C37" i="66"/>
  <c r="J42" i="66"/>
  <c r="J29" i="66"/>
  <c r="K46" i="66"/>
  <c r="J43" i="66"/>
  <c r="H33" i="66"/>
  <c r="K34" i="66"/>
  <c r="C34" i="66"/>
  <c r="C35" i="66"/>
  <c r="J40" i="66"/>
  <c r="H41" i="66"/>
  <c r="L28" i="66"/>
  <c r="K33" i="66"/>
  <c r="H30" i="66"/>
  <c r="I30" i="66"/>
  <c r="H43" i="66"/>
  <c r="H38" i="66"/>
  <c r="H28" i="66"/>
  <c r="L39" i="66"/>
  <c r="L29" i="66"/>
  <c r="J30" i="66"/>
  <c r="C44" i="66"/>
  <c r="L37" i="66"/>
  <c r="I34" i="66"/>
  <c r="H39" i="66"/>
  <c r="L42" i="66"/>
  <c r="J37" i="66"/>
  <c r="I32" i="66"/>
  <c r="I46" i="66"/>
  <c r="C45" i="66"/>
  <c r="L44" i="66"/>
  <c r="G23" i="50"/>
  <c r="K21" i="67"/>
  <c r="G21" i="50"/>
  <c r="K19" i="67"/>
  <c r="L14" i="67"/>
  <c r="H16" i="50"/>
  <c r="S17" i="50"/>
  <c r="M9" i="67"/>
  <c r="I11" i="50"/>
  <c r="R7" i="50"/>
  <c r="L20" i="67"/>
  <c r="H22" i="50"/>
  <c r="S7" i="50"/>
  <c r="W26" i="50"/>
  <c r="O22" i="67"/>
  <c r="K24" i="50"/>
  <c r="AG13" i="50"/>
  <c r="K14" i="67"/>
  <c r="G16" i="50"/>
  <c r="R17" i="50"/>
  <c r="AF10" i="50"/>
  <c r="R7" i="51"/>
  <c r="AL62" i="51"/>
  <c r="K12" i="68"/>
  <c r="G14" i="51"/>
  <c r="F6" i="51"/>
  <c r="J4" i="68"/>
  <c r="AG16" i="51"/>
  <c r="S16" i="51"/>
  <c r="AG22" i="51"/>
  <c r="J64" i="51"/>
  <c r="D15" i="51"/>
  <c r="H13" i="68"/>
  <c r="O7" i="68"/>
  <c r="K9" i="51"/>
  <c r="J6" i="68"/>
  <c r="F8" i="51"/>
  <c r="R11" i="51"/>
  <c r="AA39" i="66"/>
  <c r="AG44" i="66"/>
  <c r="AG38" i="66"/>
  <c r="AI30" i="66"/>
  <c r="AH46" i="66"/>
  <c r="AG29" i="66"/>
  <c r="AG45" i="66"/>
  <c r="AG39" i="66"/>
  <c r="AJ29" i="66"/>
  <c r="AG42" i="66"/>
  <c r="AH45" i="66"/>
  <c r="AG30" i="66"/>
  <c r="AA43" i="66"/>
  <c r="AI33" i="66"/>
  <c r="AJ30" i="66"/>
  <c r="AF31" i="66"/>
  <c r="AG31" i="66"/>
  <c r="AA44" i="66"/>
  <c r="AJ32" i="66"/>
  <c r="AI27" i="66"/>
  <c r="AJ31" i="66"/>
  <c r="AH44" i="66"/>
  <c r="AF35" i="66"/>
  <c r="AA45" i="66"/>
  <c r="AI37" i="66"/>
  <c r="AI40" i="66"/>
  <c r="AF36" i="66"/>
  <c r="AJ34" i="66"/>
  <c r="AI38" i="66"/>
  <c r="AJ27" i="66"/>
  <c r="AA38" i="66"/>
  <c r="AH41" i="66"/>
  <c r="AA32" i="66"/>
  <c r="AA40" i="66"/>
  <c r="AJ28" i="66"/>
  <c r="AH27" i="66"/>
  <c r="AA33" i="66"/>
  <c r="AG35" i="66"/>
  <c r="AA42" i="66"/>
  <c r="AG43" i="66"/>
  <c r="AH28" i="66"/>
  <c r="AG28" i="66"/>
  <c r="AG36" i="66"/>
  <c r="AF42" i="66"/>
  <c r="AI41" i="66"/>
  <c r="AI44" i="66"/>
  <c r="AG32" i="66"/>
  <c r="AJ46" i="66"/>
  <c r="AG37" i="66"/>
  <c r="AJ33" i="66"/>
  <c r="AI45" i="66"/>
  <c r="AG33" i="66"/>
  <c r="AA29" i="66"/>
  <c r="AH35" i="66"/>
  <c r="AI39" i="66"/>
  <c r="AH37" i="66"/>
  <c r="AJ45" i="66"/>
  <c r="AI46" i="66"/>
  <c r="AG34" i="66"/>
  <c r="AA30" i="66"/>
  <c r="AH36" i="66"/>
  <c r="AJ38" i="66"/>
  <c r="AF44" i="66"/>
  <c r="AI42" i="66"/>
  <c r="AG46" i="66"/>
  <c r="AH38" i="66"/>
  <c r="AA31" i="66"/>
  <c r="AJ44" i="66"/>
  <c r="AJ39" i="66"/>
  <c r="AJ37" i="66"/>
  <c r="AG40" i="66"/>
  <c r="AH42" i="66"/>
  <c r="AH39" i="66"/>
  <c r="AF29" i="66"/>
  <c r="AJ35" i="66"/>
  <c r="AJ40" i="66"/>
  <c r="AH43" i="66"/>
  <c r="AH40" i="66"/>
  <c r="AF30" i="66"/>
  <c r="AJ36" i="66"/>
  <c r="AF45" i="66"/>
  <c r="AA35" i="66"/>
  <c r="AH29" i="66"/>
  <c r="AF41" i="66"/>
  <c r="AF37" i="66"/>
  <c r="AF46" i="66"/>
  <c r="AF43" i="66"/>
  <c r="AA36" i="66"/>
  <c r="AH30" i="66"/>
  <c r="AF27" i="66"/>
  <c r="AH32" i="66"/>
  <c r="AA37" i="66"/>
  <c r="AI34" i="66"/>
  <c r="AF28" i="66"/>
  <c r="AH33" i="66"/>
  <c r="AA34" i="66"/>
  <c r="AA41" i="66"/>
  <c r="AI35" i="66"/>
  <c r="AG41" i="66"/>
  <c r="AH34" i="66"/>
  <c r="AI29" i="66"/>
  <c r="AA27" i="66"/>
  <c r="AI36" i="66"/>
  <c r="AG27" i="66"/>
  <c r="AI31" i="66"/>
  <c r="AF32" i="66"/>
  <c r="AJ41" i="66"/>
  <c r="AA28" i="66"/>
  <c r="AI32" i="66"/>
  <c r="AJ42" i="66"/>
  <c r="AF33" i="66"/>
  <c r="AJ43" i="66"/>
  <c r="AF38" i="66"/>
  <c r="AH31" i="66"/>
  <c r="AF40" i="66"/>
  <c r="AA46" i="66"/>
  <c r="AF34" i="66"/>
  <c r="AI43" i="66"/>
  <c r="AF39" i="66"/>
  <c r="AI28" i="66"/>
  <c r="H17" i="67"/>
  <c r="D19" i="50"/>
  <c r="C18" i="50"/>
  <c r="C16" i="67"/>
  <c r="O42" i="50"/>
  <c r="C42" i="50"/>
  <c r="O18" i="50"/>
  <c r="AC18" i="50"/>
  <c r="AC42" i="50"/>
  <c r="C67" i="50"/>
  <c r="AC67" i="50"/>
  <c r="O67" i="50"/>
  <c r="J68" i="50"/>
  <c r="N8" i="67"/>
  <c r="J10" i="50"/>
  <c r="AL68" i="50"/>
  <c r="X63" i="50"/>
  <c r="H8" i="50"/>
  <c r="L6" i="67"/>
  <c r="K15" i="67"/>
  <c r="G17" i="50"/>
  <c r="L10" i="67"/>
  <c r="H12" i="50"/>
  <c r="AJ50" i="50"/>
  <c r="K20" i="50"/>
  <c r="O18" i="67"/>
  <c r="AJ75" i="50"/>
  <c r="I10" i="50"/>
  <c r="M8" i="67"/>
  <c r="AF16" i="50"/>
  <c r="AI26" i="50"/>
  <c r="U75" i="50"/>
  <c r="H50" i="50"/>
  <c r="C11" i="68"/>
  <c r="AC62" i="51"/>
  <c r="C13" i="51"/>
  <c r="C37" i="51"/>
  <c r="O13" i="51"/>
  <c r="AC13" i="51"/>
  <c r="O37" i="51"/>
  <c r="O62" i="51"/>
  <c r="AC37" i="51"/>
  <c r="C62" i="51"/>
  <c r="K10" i="68"/>
  <c r="G12" i="51"/>
  <c r="L16" i="68"/>
  <c r="H18" i="51"/>
  <c r="K16" i="51"/>
  <c r="O14" i="68"/>
  <c r="F19" i="51"/>
  <c r="J17" i="68"/>
  <c r="AC34" i="51"/>
  <c r="O34" i="51"/>
  <c r="AC59" i="51"/>
  <c r="AC10" i="51"/>
  <c r="C8" i="68"/>
  <c r="C34" i="51"/>
  <c r="O10" i="51"/>
  <c r="O59" i="51"/>
  <c r="C59" i="51"/>
  <c r="C10" i="51"/>
  <c r="R12" i="51"/>
  <c r="R19" i="51"/>
  <c r="J25" i="51"/>
  <c r="N23" i="68"/>
  <c r="AF9" i="51"/>
  <c r="AF15" i="51"/>
  <c r="G50" i="51"/>
  <c r="AF24" i="51"/>
  <c r="O19" i="68"/>
  <c r="K21" i="51"/>
  <c r="O40" i="50"/>
  <c r="O16" i="50"/>
  <c r="AC16" i="50"/>
  <c r="C65" i="50"/>
  <c r="O65" i="50"/>
  <c r="C16" i="50"/>
  <c r="C14" i="67"/>
  <c r="AC65" i="50"/>
  <c r="AC40" i="50"/>
  <c r="C40" i="50"/>
  <c r="H23" i="67"/>
  <c r="D25" i="50"/>
  <c r="O9" i="67"/>
  <c r="K11" i="50"/>
  <c r="J7" i="50"/>
  <c r="N5" i="67"/>
  <c r="F14" i="50"/>
  <c r="J12" i="67"/>
  <c r="AG10" i="50"/>
  <c r="X61" i="50"/>
  <c r="AG17" i="50"/>
  <c r="P23" i="67"/>
  <c r="L25" i="50"/>
  <c r="L6" i="68"/>
  <c r="H8" i="51"/>
  <c r="J62" i="51"/>
  <c r="L23" i="51"/>
  <c r="P21" i="68"/>
  <c r="M11" i="68"/>
  <c r="I13" i="51"/>
  <c r="M5" i="68"/>
  <c r="I7" i="51"/>
  <c r="W26" i="51"/>
  <c r="S14" i="51"/>
  <c r="AF23" i="51"/>
  <c r="R9" i="51"/>
  <c r="L9" i="51"/>
  <c r="P7" i="68"/>
  <c r="J69" i="51"/>
  <c r="L17" i="51"/>
  <c r="P15" i="68"/>
  <c r="U75" i="51"/>
  <c r="AF18" i="51"/>
  <c r="AL68" i="51"/>
  <c r="P20" i="68"/>
  <c r="L22" i="51"/>
  <c r="L9" i="67"/>
  <c r="H11" i="50"/>
  <c r="O9" i="50"/>
  <c r="AC9" i="50"/>
  <c r="O58" i="50"/>
  <c r="AC33" i="50"/>
  <c r="C58" i="50"/>
  <c r="AC58" i="50"/>
  <c r="C33" i="50"/>
  <c r="O33" i="50"/>
  <c r="C9" i="50"/>
  <c r="C7" i="67"/>
  <c r="C56" i="50"/>
  <c r="O7" i="50"/>
  <c r="C5" i="67"/>
  <c r="AC31" i="50"/>
  <c r="C7" i="50"/>
  <c r="C31" i="50"/>
  <c r="O31" i="50"/>
  <c r="AC7" i="50"/>
  <c r="O56" i="50"/>
  <c r="AC56" i="50"/>
  <c r="H8" i="67"/>
  <c r="D10" i="50"/>
  <c r="S21" i="50"/>
  <c r="AF18" i="50"/>
  <c r="S6" i="50"/>
  <c r="T26" i="50"/>
  <c r="L24" i="50"/>
  <c r="P22" i="67"/>
  <c r="N4" i="67"/>
  <c r="J6" i="50"/>
  <c r="J8" i="50"/>
  <c r="N6" i="67"/>
  <c r="P16" i="67"/>
  <c r="L18" i="50"/>
  <c r="K6" i="50"/>
  <c r="O4" i="67"/>
  <c r="J8" i="67"/>
  <c r="F10" i="50"/>
  <c r="L17" i="67"/>
  <c r="H19" i="50"/>
  <c r="K5" i="67"/>
  <c r="G7" i="50"/>
  <c r="J40" i="65"/>
  <c r="L34" i="65"/>
  <c r="J33" i="65"/>
  <c r="J27" i="65"/>
  <c r="H29" i="65"/>
  <c r="C28" i="65"/>
  <c r="C40" i="65"/>
  <c r="K36" i="65"/>
  <c r="H41" i="65"/>
  <c r="J30" i="65"/>
  <c r="L30" i="65"/>
  <c r="K43" i="65"/>
  <c r="J34" i="65"/>
  <c r="K33" i="65"/>
  <c r="C42" i="65"/>
  <c r="K27" i="65"/>
  <c r="C31" i="65"/>
  <c r="C35" i="65"/>
  <c r="K39" i="65"/>
  <c r="C45" i="65"/>
  <c r="K30" i="65"/>
  <c r="J46" i="65"/>
  <c r="H39" i="65"/>
  <c r="L43" i="65"/>
  <c r="I43" i="65"/>
  <c r="H40" i="65"/>
  <c r="I27" i="65"/>
  <c r="I38" i="65"/>
  <c r="J28" i="65"/>
  <c r="K44" i="65"/>
  <c r="C41" i="65"/>
  <c r="K46" i="65"/>
  <c r="H30" i="65"/>
  <c r="K41" i="65"/>
  <c r="C32" i="65"/>
  <c r="C44" i="65"/>
  <c r="L35" i="65"/>
  <c r="I33" i="65"/>
  <c r="J31" i="65"/>
  <c r="K35" i="65"/>
  <c r="H37" i="65"/>
  <c r="L38" i="65"/>
  <c r="I40" i="65"/>
  <c r="I29" i="65"/>
  <c r="H32" i="65"/>
  <c r="I42" i="65"/>
  <c r="H28" i="65"/>
  <c r="J42" i="65"/>
  <c r="K32" i="65"/>
  <c r="K38" i="65"/>
  <c r="H43" i="65"/>
  <c r="J29" i="65"/>
  <c r="J45" i="65"/>
  <c r="L28" i="65"/>
  <c r="C38" i="65"/>
  <c r="H46" i="65"/>
  <c r="I44" i="65"/>
  <c r="J44" i="65"/>
  <c r="I39" i="65"/>
  <c r="H45" i="65"/>
  <c r="I46" i="65"/>
  <c r="J41" i="65"/>
  <c r="J36" i="65"/>
  <c r="J38" i="65"/>
  <c r="I28" i="65"/>
  <c r="J39" i="65"/>
  <c r="C29" i="65"/>
  <c r="J43" i="65"/>
  <c r="C27" i="65"/>
  <c r="L42" i="65"/>
  <c r="I45" i="65"/>
  <c r="H38" i="65"/>
  <c r="J32" i="65"/>
  <c r="J37" i="65"/>
  <c r="K42" i="65"/>
  <c r="L45" i="65"/>
  <c r="I35" i="65"/>
  <c r="C30" i="65"/>
  <c r="I32" i="65"/>
  <c r="K37" i="65"/>
  <c r="K45" i="65"/>
  <c r="L36" i="65"/>
  <c r="J35" i="65"/>
  <c r="H36" i="65"/>
  <c r="C36" i="65"/>
  <c r="K40" i="65"/>
  <c r="L46" i="65"/>
  <c r="L39" i="65"/>
  <c r="H31" i="65"/>
  <c r="L33" i="65"/>
  <c r="L44" i="65"/>
  <c r="L37" i="65"/>
  <c r="L32" i="65"/>
  <c r="H27" i="65"/>
  <c r="I30" i="65"/>
  <c r="L40" i="65"/>
  <c r="I36" i="65"/>
  <c r="I31" i="65"/>
  <c r="L29" i="65"/>
  <c r="L31" i="65"/>
  <c r="H34" i="65"/>
  <c r="K28" i="65"/>
  <c r="L27" i="65"/>
  <c r="K29" i="65"/>
  <c r="K31" i="65"/>
  <c r="L41" i="65"/>
  <c r="C34" i="65"/>
  <c r="C39" i="65"/>
  <c r="H35" i="65"/>
  <c r="H42" i="65"/>
  <c r="C33" i="65"/>
  <c r="I34" i="65"/>
  <c r="C43" i="65"/>
  <c r="K34" i="65"/>
  <c r="H33" i="65"/>
  <c r="C46" i="65"/>
  <c r="H44" i="65"/>
  <c r="C37" i="65"/>
  <c r="I41" i="65"/>
  <c r="I37" i="65"/>
  <c r="M10" i="68"/>
  <c r="I12" i="51"/>
  <c r="T50" i="51"/>
  <c r="K19" i="68"/>
  <c r="G21" i="51"/>
  <c r="J8" i="68"/>
  <c r="F10" i="51"/>
  <c r="AG6" i="51"/>
  <c r="AH26" i="51"/>
  <c r="H10" i="51"/>
  <c r="L8" i="68"/>
  <c r="I9" i="51"/>
  <c r="M7" i="68"/>
  <c r="AL63" i="51"/>
  <c r="J13" i="68"/>
  <c r="F15" i="51"/>
  <c r="AG18" i="51"/>
  <c r="O21" i="68"/>
  <c r="K23" i="51"/>
  <c r="AC71" i="51"/>
  <c r="C46" i="51"/>
  <c r="O22" i="51"/>
  <c r="C20" i="68"/>
  <c r="O71" i="51"/>
  <c r="AC46" i="51"/>
  <c r="AC22" i="51"/>
  <c r="C71" i="51"/>
  <c r="O46" i="51"/>
  <c r="C22" i="51"/>
  <c r="J18" i="51"/>
  <c r="N16" i="68"/>
  <c r="J14" i="68"/>
  <c r="F16" i="51"/>
  <c r="AF25" i="51"/>
  <c r="AL69" i="51"/>
  <c r="H75" i="51"/>
  <c r="T75" i="51"/>
  <c r="F23" i="51"/>
  <c r="J21" i="68"/>
  <c r="H14" i="67"/>
  <c r="D16" i="50"/>
  <c r="H15" i="67"/>
  <c r="D17" i="50"/>
  <c r="AL72" i="50"/>
  <c r="AF7" i="50"/>
  <c r="L11" i="50"/>
  <c r="P9" i="67"/>
  <c r="X26" i="50"/>
  <c r="G50" i="50"/>
  <c r="H11" i="67"/>
  <c r="D13" i="50"/>
  <c r="H75" i="50"/>
  <c r="AF22" i="50"/>
  <c r="X67" i="50"/>
  <c r="P7" i="67"/>
  <c r="L9" i="50"/>
  <c r="L22" i="67"/>
  <c r="H24" i="50"/>
  <c r="T75" i="50"/>
  <c r="M10" i="67"/>
  <c r="I12" i="50"/>
  <c r="P5" i="67"/>
  <c r="L7" i="50"/>
  <c r="L16" i="67"/>
  <c r="H18" i="50"/>
  <c r="AF12" i="50"/>
  <c r="O20" i="68"/>
  <c r="K22" i="51"/>
  <c r="V75" i="51"/>
  <c r="C10" i="68"/>
  <c r="AC36" i="51"/>
  <c r="AC12" i="51"/>
  <c r="O61" i="51"/>
  <c r="C36" i="51"/>
  <c r="AC61" i="51"/>
  <c r="O12" i="51"/>
  <c r="C12" i="51"/>
  <c r="C61" i="51"/>
  <c r="O36" i="51"/>
  <c r="P60" i="51"/>
  <c r="P35" i="51"/>
  <c r="K18" i="68"/>
  <c r="G20" i="51"/>
  <c r="AL55" i="51"/>
  <c r="AG75" i="51"/>
  <c r="J20" i="68"/>
  <c r="F22" i="51"/>
  <c r="K19" i="51"/>
  <c r="O17" i="68"/>
  <c r="S22" i="51"/>
  <c r="L12" i="68"/>
  <c r="H14" i="51"/>
  <c r="X69" i="51"/>
  <c r="K20" i="68"/>
  <c r="G22" i="51"/>
  <c r="S20" i="51"/>
  <c r="O12" i="68"/>
  <c r="K14" i="51"/>
  <c r="C43" i="50"/>
  <c r="O43" i="50"/>
  <c r="C17" i="67"/>
  <c r="C19" i="50"/>
  <c r="O19" i="50"/>
  <c r="AC43" i="50"/>
  <c r="C68" i="50"/>
  <c r="AC19" i="50"/>
  <c r="O68" i="50"/>
  <c r="AC68" i="50"/>
  <c r="J16" i="67"/>
  <c r="F18" i="50"/>
  <c r="J21" i="50"/>
  <c r="N19" i="67"/>
  <c r="AF6" i="50"/>
  <c r="AD26" i="50"/>
  <c r="AH50" i="50"/>
  <c r="AL70" i="50"/>
  <c r="N20" i="67"/>
  <c r="J22" i="50"/>
  <c r="J74" i="50"/>
  <c r="G18" i="50"/>
  <c r="K16" i="67"/>
  <c r="AG21" i="50"/>
  <c r="N9" i="37"/>
  <c r="B22" i="37"/>
  <c r="BG7" i="37"/>
  <c r="AI56" i="49" s="1"/>
  <c r="R14" i="37"/>
  <c r="U14" i="49" s="1"/>
  <c r="AJ12" i="37"/>
  <c r="H36" i="49" s="1"/>
  <c r="AJ15" i="37"/>
  <c r="H39" i="49" s="1"/>
  <c r="AF23" i="37"/>
  <c r="AK23" i="49" s="1"/>
  <c r="AT13" i="37"/>
  <c r="AH37" i="49" s="1"/>
  <c r="BN11" i="37"/>
  <c r="L24" i="37"/>
  <c r="AP22" i="37"/>
  <c r="T46" i="49" s="1"/>
  <c r="AW18" i="37"/>
  <c r="F67" i="49" s="1"/>
  <c r="O24" i="37"/>
  <c r="BJ10" i="37"/>
  <c r="AT19" i="37"/>
  <c r="AH43" i="49" s="1"/>
  <c r="BH21" i="37"/>
  <c r="AJ70" i="49" s="1"/>
  <c r="BE11" i="37"/>
  <c r="U60" i="49" s="1"/>
  <c r="AN25" i="37"/>
  <c r="V49" i="49" s="1"/>
  <c r="BH22" i="37"/>
  <c r="AJ71" i="49" s="1"/>
  <c r="T18" i="37"/>
  <c r="P18" i="49" s="1"/>
  <c r="O10" i="37"/>
  <c r="BM22" i="37"/>
  <c r="BG14" i="37"/>
  <c r="AI63" i="49" s="1"/>
  <c r="AY12" i="37"/>
  <c r="T61" i="49" s="1"/>
  <c r="AP7" i="37"/>
  <c r="T31" i="49" s="1"/>
  <c r="AM18" i="37"/>
  <c r="U42" i="49" s="1"/>
  <c r="AM23" i="37"/>
  <c r="U47" i="49" s="1"/>
  <c r="H8" i="37"/>
  <c r="BH23" i="37"/>
  <c r="AJ72" i="49" s="1"/>
  <c r="D6" i="37"/>
  <c r="AM25" i="37"/>
  <c r="U49" i="49" s="1"/>
  <c r="AB6" i="37"/>
  <c r="AJ6" i="49" s="1"/>
  <c r="AG16" i="37"/>
  <c r="AL16" i="49" s="1"/>
  <c r="BG12" i="37"/>
  <c r="AI61" i="49" s="1"/>
  <c r="AW15" i="37"/>
  <c r="F64" i="49" s="1"/>
  <c r="AB9" i="37"/>
  <c r="AJ9" i="49" s="1"/>
  <c r="N11" i="37"/>
  <c r="AK6" i="37"/>
  <c r="E30" i="49" s="1"/>
  <c r="BJ12" i="37"/>
  <c r="AK16" i="37"/>
  <c r="E40" i="49" s="1"/>
  <c r="J40" i="49" s="1"/>
  <c r="V7" i="37"/>
  <c r="Z7" i="49" s="1"/>
  <c r="B19" i="37"/>
  <c r="F6" i="37"/>
  <c r="BM13" i="37"/>
  <c r="I21" i="37"/>
  <c r="AN19" i="37"/>
  <c r="V43" i="49" s="1"/>
  <c r="BC16" i="37"/>
  <c r="G65" i="49" s="1"/>
  <c r="AN17" i="37"/>
  <c r="V41" i="49" s="1"/>
  <c r="AZ8" i="37"/>
  <c r="AG57" i="49" s="1"/>
  <c r="AK20" i="37"/>
  <c r="E44" i="49" s="1"/>
  <c r="J44" i="49" s="1"/>
  <c r="T15" i="37"/>
  <c r="P15" i="49" s="1"/>
  <c r="BA12" i="37"/>
  <c r="AH61" i="49" s="1"/>
  <c r="D13" i="37"/>
  <c r="M12" i="37"/>
  <c r="H18" i="37"/>
  <c r="F24" i="37"/>
  <c r="AF20" i="37"/>
  <c r="AK20" i="49" s="1"/>
  <c r="L18" i="37"/>
  <c r="AZ15" i="37"/>
  <c r="AG64" i="49" s="1"/>
  <c r="N18" i="37"/>
  <c r="AQ19" i="37"/>
  <c r="AI43" i="49" s="1"/>
  <c r="BF11" i="37"/>
  <c r="V60" i="49" s="1"/>
  <c r="W9" i="37"/>
  <c r="W9" i="49" s="1"/>
  <c r="AE22" i="37"/>
  <c r="AN22" i="49" s="1"/>
  <c r="L25" i="37"/>
  <c r="S18" i="37"/>
  <c r="V18" i="49" s="1"/>
  <c r="X17" i="37"/>
  <c r="X17" i="49" s="1"/>
  <c r="O7" i="37"/>
  <c r="AD23" i="37"/>
  <c r="AM23" i="49" s="1"/>
  <c r="BK19" i="37"/>
  <c r="M14" i="37"/>
  <c r="AN20" i="37"/>
  <c r="V44" i="49" s="1"/>
  <c r="AM22" i="37"/>
  <c r="U46" i="49" s="1"/>
  <c r="AA8" i="37"/>
  <c r="AI8" i="49" s="1"/>
  <c r="T8" i="37"/>
  <c r="P8" i="49" s="1"/>
  <c r="N10" i="37"/>
  <c r="AO8" i="37"/>
  <c r="S32" i="49" s="1"/>
  <c r="AT11" i="37"/>
  <c r="AH35" i="49" s="1"/>
  <c r="AL12" i="37"/>
  <c r="F36" i="49" s="1"/>
  <c r="BE9" i="37"/>
  <c r="U58" i="49" s="1"/>
  <c r="BA17" i="37"/>
  <c r="AH66" i="49" s="1"/>
  <c r="BE16" i="37"/>
  <c r="U65" i="49" s="1"/>
  <c r="AS19" i="37"/>
  <c r="AG43" i="49" s="1"/>
  <c r="AE14" i="37"/>
  <c r="AN14" i="49" s="1"/>
  <c r="AO14" i="37"/>
  <c r="S38" i="49" s="1"/>
  <c r="BD8" i="37"/>
  <c r="H57" i="49" s="1"/>
  <c r="S11" i="37"/>
  <c r="V11" i="49" s="1"/>
  <c r="U13" i="37"/>
  <c r="Y13" i="49" s="1"/>
  <c r="G10" i="37"/>
  <c r="I19" i="37"/>
  <c r="AD19" i="37"/>
  <c r="AM19" i="49" s="1"/>
  <c r="AC22" i="37"/>
  <c r="AD22" i="49" s="1"/>
  <c r="AS25" i="37"/>
  <c r="AG49" i="49" s="1"/>
  <c r="AN15" i="37"/>
  <c r="V39" i="49" s="1"/>
  <c r="BC20" i="37"/>
  <c r="G69" i="49" s="1"/>
  <c r="BN7" i="37"/>
  <c r="Q20" i="37"/>
  <c r="T20" i="49" s="1"/>
  <c r="Z20" i="37"/>
  <c r="AH20" i="49" s="1"/>
  <c r="S24" i="37"/>
  <c r="V24" i="49" s="1"/>
  <c r="D15" i="37"/>
  <c r="AW12" i="37"/>
  <c r="F61" i="49" s="1"/>
  <c r="AY9" i="37"/>
  <c r="T58" i="49" s="1"/>
  <c r="U24" i="37"/>
  <c r="Y24" i="49" s="1"/>
  <c r="BN21" i="37"/>
  <c r="AM11" i="37"/>
  <c r="U35" i="49" s="1"/>
  <c r="AD25" i="37"/>
  <c r="AM25" i="49" s="1"/>
  <c r="BE6" i="37"/>
  <c r="U55" i="49" s="1"/>
  <c r="T24" i="37"/>
  <c r="P24" i="49" s="1"/>
  <c r="N7" i="37"/>
  <c r="F19" i="37"/>
  <c r="AO23" i="37"/>
  <c r="S47" i="49" s="1"/>
  <c r="V24" i="37"/>
  <c r="Z24" i="49" s="1"/>
  <c r="BC23" i="37"/>
  <c r="G72" i="49" s="1"/>
  <c r="BJ8" i="37"/>
  <c r="BC24" i="37"/>
  <c r="G73" i="49" s="1"/>
  <c r="AS7" i="37"/>
  <c r="AG31" i="49" s="1"/>
  <c r="AM9" i="37"/>
  <c r="U33" i="49" s="1"/>
  <c r="AJ25" i="37"/>
  <c r="H49" i="49" s="1"/>
  <c r="AK15" i="37"/>
  <c r="E39" i="49" s="1"/>
  <c r="J39" i="49" s="1"/>
  <c r="Z21" i="37"/>
  <c r="AH21" i="49" s="1"/>
  <c r="BN6" i="37"/>
  <c r="BN13" i="37"/>
  <c r="AZ6" i="37"/>
  <c r="AG55" i="49" s="1"/>
  <c r="R19" i="37"/>
  <c r="U19" i="49" s="1"/>
  <c r="AA18" i="37"/>
  <c r="AI18" i="49" s="1"/>
  <c r="AP6" i="37"/>
  <c r="T30" i="49" s="1"/>
  <c r="AG12" i="37"/>
  <c r="AL12" i="49" s="1"/>
  <c r="BK24" i="37"/>
  <c r="L9" i="37"/>
  <c r="I24" i="37"/>
  <c r="I18" i="37"/>
  <c r="BG22" i="37"/>
  <c r="AI71" i="49" s="1"/>
  <c r="BD16" i="37"/>
  <c r="H65" i="49" s="1"/>
  <c r="BC15" i="37"/>
  <c r="G64" i="49" s="1"/>
  <c r="AO24" i="37"/>
  <c r="S48" i="49" s="1"/>
  <c r="F18" i="37"/>
  <c r="W23" i="37"/>
  <c r="W23" i="49" s="1"/>
  <c r="O17" i="37"/>
  <c r="AM12" i="37"/>
  <c r="U36" i="49" s="1"/>
  <c r="AV8" i="37"/>
  <c r="E57" i="49" s="1"/>
  <c r="H25" i="37"/>
  <c r="F25" i="37"/>
  <c r="U19" i="37"/>
  <c r="Y19" i="49" s="1"/>
  <c r="F23" i="37"/>
  <c r="R9" i="37"/>
  <c r="U9" i="49" s="1"/>
  <c r="O13" i="37"/>
  <c r="BJ24" i="37"/>
  <c r="BM25" i="37"/>
  <c r="AS9" i="37"/>
  <c r="AG33" i="49" s="1"/>
  <c r="Z14" i="37"/>
  <c r="AH14" i="49" s="1"/>
  <c r="AD7" i="37"/>
  <c r="AM7" i="49" s="1"/>
  <c r="T17" i="37"/>
  <c r="P17" i="49" s="1"/>
  <c r="AK22" i="37"/>
  <c r="E46" i="49" s="1"/>
  <c r="J46" i="49" s="1"/>
  <c r="G23" i="37"/>
  <c r="AX25" i="37"/>
  <c r="S74" i="49" s="1"/>
  <c r="AA23" i="37"/>
  <c r="AI23" i="49" s="1"/>
  <c r="AP19" i="37"/>
  <c r="T43" i="49" s="1"/>
  <c r="AC18" i="37"/>
  <c r="AD18" i="49" s="1"/>
  <c r="AK17" i="37"/>
  <c r="E41" i="49" s="1"/>
  <c r="J41" i="49" s="1"/>
  <c r="AB19" i="37"/>
  <c r="AJ19" i="49" s="1"/>
  <c r="T13" i="37"/>
  <c r="P13" i="49" s="1"/>
  <c r="BD7" i="37"/>
  <c r="H56" i="49" s="1"/>
  <c r="AS15" i="37"/>
  <c r="AG39" i="49" s="1"/>
  <c r="AM13" i="37"/>
  <c r="U37" i="49" s="1"/>
  <c r="AW16" i="37"/>
  <c r="F65" i="49" s="1"/>
  <c r="BA24" i="37"/>
  <c r="AH73" i="49" s="1"/>
  <c r="BH9" i="37"/>
  <c r="AJ58" i="49" s="1"/>
  <c r="AA11" i="37"/>
  <c r="AI11" i="49" s="1"/>
  <c r="V12" i="37"/>
  <c r="Z12" i="49" s="1"/>
  <c r="T11" i="37"/>
  <c r="P11" i="49" s="1"/>
  <c r="BA20" i="37"/>
  <c r="AH69" i="49" s="1"/>
  <c r="AP25" i="37"/>
  <c r="T49" i="49" s="1"/>
  <c r="BE23" i="37"/>
  <c r="U72" i="49" s="1"/>
  <c r="T10" i="37"/>
  <c r="P10" i="49" s="1"/>
  <c r="D16" i="37"/>
  <c r="AD12" i="37"/>
  <c r="AM12" i="49" s="1"/>
  <c r="M23" i="37"/>
  <c r="Q7" i="37"/>
  <c r="T7" i="49" s="1"/>
  <c r="BE22" i="37"/>
  <c r="U71" i="49" s="1"/>
  <c r="I11" i="37"/>
  <c r="BH17" i="37"/>
  <c r="AJ66" i="49" s="1"/>
  <c r="BG23" i="37"/>
  <c r="AI72" i="49" s="1"/>
  <c r="AB15" i="37"/>
  <c r="AJ15" i="49" s="1"/>
  <c r="AO10" i="37"/>
  <c r="S34" i="49" s="1"/>
  <c r="AI17" i="37"/>
  <c r="G41" i="49" s="1"/>
  <c r="AQ9" i="37"/>
  <c r="AI33" i="49" s="1"/>
  <c r="F11" i="37"/>
  <c r="B8" i="37"/>
  <c r="AE15" i="37"/>
  <c r="AN15" i="49" s="1"/>
  <c r="AD9" i="37"/>
  <c r="AM9" i="49" s="1"/>
  <c r="X9" i="37"/>
  <c r="X9" i="49" s="1"/>
  <c r="B17" i="37"/>
  <c r="B23" i="37"/>
  <c r="AQ17" i="37"/>
  <c r="AI41" i="49" s="1"/>
  <c r="BK25" i="37"/>
  <c r="AN9" i="37"/>
  <c r="V33" i="49" s="1"/>
  <c r="BF24" i="37"/>
  <c r="V73" i="49" s="1"/>
  <c r="AL23" i="37"/>
  <c r="F47" i="49" s="1"/>
  <c r="AB12" i="37"/>
  <c r="AJ12" i="49" s="1"/>
  <c r="Z22" i="37"/>
  <c r="AH22" i="49" s="1"/>
  <c r="AJ22" i="37"/>
  <c r="H46" i="49" s="1"/>
  <c r="AR14" i="37"/>
  <c r="AJ38" i="49" s="1"/>
  <c r="AR17" i="37"/>
  <c r="AJ41" i="49" s="1"/>
  <c r="BM24" i="37"/>
  <c r="BC19" i="37"/>
  <c r="G68" i="49" s="1"/>
  <c r="BM19" i="37"/>
  <c r="G15" i="37"/>
  <c r="AZ16" i="37"/>
  <c r="AG65" i="49" s="1"/>
  <c r="AF9" i="37"/>
  <c r="AK9" i="49" s="1"/>
  <c r="X21" i="37"/>
  <c r="X21" i="49" s="1"/>
  <c r="T14" i="37"/>
  <c r="P14" i="49" s="1"/>
  <c r="AC6" i="37"/>
  <c r="AD6" i="49" s="1"/>
  <c r="M10" i="37"/>
  <c r="U21" i="37"/>
  <c r="Y21" i="49" s="1"/>
  <c r="M8" i="37"/>
  <c r="AA10" i="37"/>
  <c r="AI10" i="49" s="1"/>
  <c r="W10" i="37"/>
  <c r="W10" i="49" s="1"/>
  <c r="AA15" i="37"/>
  <c r="AI15" i="49" s="1"/>
  <c r="AF15" i="37"/>
  <c r="AK15" i="49" s="1"/>
  <c r="F16" i="37"/>
  <c r="G7" i="37"/>
  <c r="AB14" i="37"/>
  <c r="AJ14" i="49" s="1"/>
  <c r="BK7" i="37"/>
  <c r="AR11" i="37"/>
  <c r="AJ35" i="49" s="1"/>
  <c r="I15" i="37"/>
  <c r="N20" i="37"/>
  <c r="Q9" i="37"/>
  <c r="T9" i="49" s="1"/>
  <c r="BF15" i="37"/>
  <c r="V64" i="49" s="1"/>
  <c r="M15" i="37"/>
  <c r="AD24" i="37"/>
  <c r="AM24" i="49" s="1"/>
  <c r="AM7" i="37"/>
  <c r="U31" i="49" s="1"/>
  <c r="S9" i="37"/>
  <c r="V9" i="49" s="1"/>
  <c r="AE11" i="37"/>
  <c r="AN11" i="49" s="1"/>
  <c r="BH18" i="37"/>
  <c r="AJ67" i="49" s="1"/>
  <c r="U6" i="37"/>
  <c r="Y6" i="49" s="1"/>
  <c r="AP9" i="37"/>
  <c r="T33" i="49" s="1"/>
  <c r="BC17" i="37"/>
  <c r="G66" i="49" s="1"/>
  <c r="Z15" i="37"/>
  <c r="AH15" i="49" s="1"/>
  <c r="AR9" i="37"/>
  <c r="AJ33" i="49" s="1"/>
  <c r="AW17" i="37"/>
  <c r="F66" i="49" s="1"/>
  <c r="AK23" i="37"/>
  <c r="E47" i="49" s="1"/>
  <c r="J47" i="49" s="1"/>
  <c r="AN6" i="37"/>
  <c r="V30" i="49" s="1"/>
  <c r="H6" i="37"/>
  <c r="BN14" i="37"/>
  <c r="AX22" i="37"/>
  <c r="S71" i="49" s="1"/>
  <c r="AE20" i="37"/>
  <c r="AN20" i="49" s="1"/>
  <c r="BM23" i="37"/>
  <c r="AC10" i="37"/>
  <c r="AD10" i="49" s="1"/>
  <c r="AQ20" i="37"/>
  <c r="AI44" i="49" s="1"/>
  <c r="AN14" i="37"/>
  <c r="V38" i="49" s="1"/>
  <c r="BM11" i="37"/>
  <c r="AX12" i="37"/>
  <c r="S61" i="49" s="1"/>
  <c r="AB18" i="37"/>
  <c r="AJ18" i="49" s="1"/>
  <c r="BJ19" i="37"/>
  <c r="AW19" i="37"/>
  <c r="F68" i="49" s="1"/>
  <c r="AW24" i="37"/>
  <c r="F73" i="49" s="1"/>
  <c r="BC10" i="37"/>
  <c r="G59" i="49" s="1"/>
  <c r="BD6" i="37"/>
  <c r="H55" i="49" s="1"/>
  <c r="AP11" i="37"/>
  <c r="T35" i="49" s="1"/>
  <c r="AJ18" i="37"/>
  <c r="H42" i="49" s="1"/>
  <c r="AV13" i="37"/>
  <c r="E62" i="49" s="1"/>
  <c r="R11" i="37"/>
  <c r="U11" i="49" s="1"/>
  <c r="BA10" i="37"/>
  <c r="AH59" i="49" s="1"/>
  <c r="N17" i="37"/>
  <c r="S6" i="37"/>
  <c r="V6" i="49" s="1"/>
  <c r="AY15" i="37"/>
  <c r="T64" i="49" s="1"/>
  <c r="AN16" i="37"/>
  <c r="V40" i="49" s="1"/>
  <c r="AN10" i="37"/>
  <c r="V34" i="49" s="1"/>
  <c r="I13" i="37"/>
  <c r="AR7" i="37"/>
  <c r="AJ31" i="49" s="1"/>
  <c r="AO21" i="37"/>
  <c r="S45" i="49" s="1"/>
  <c r="BM20" i="37"/>
  <c r="AJ16" i="37"/>
  <c r="H40" i="49" s="1"/>
  <c r="V22" i="37"/>
  <c r="Z22" i="49" s="1"/>
  <c r="BJ15" i="37"/>
  <c r="AY24" i="37"/>
  <c r="T73" i="49" s="1"/>
  <c r="AR22" i="37"/>
  <c r="AJ46" i="49" s="1"/>
  <c r="AQ25" i="37"/>
  <c r="AI49" i="49" s="1"/>
  <c r="Q15" i="37"/>
  <c r="T15" i="49" s="1"/>
  <c r="B21" i="37"/>
  <c r="AO19" i="37"/>
  <c r="S43" i="49" s="1"/>
  <c r="AJ21" i="37"/>
  <c r="H45" i="49" s="1"/>
  <c r="L15" i="37"/>
  <c r="AF18" i="37"/>
  <c r="AK18" i="49" s="1"/>
  <c r="L12" i="37"/>
  <c r="BA6" i="37"/>
  <c r="AH55" i="49" s="1"/>
  <c r="U25" i="37"/>
  <c r="Y25" i="49" s="1"/>
  <c r="AO6" i="37"/>
  <c r="S30" i="49" s="1"/>
  <c r="AW11" i="37"/>
  <c r="F60" i="49" s="1"/>
  <c r="BH10" i="37"/>
  <c r="AJ59" i="49" s="1"/>
  <c r="S13" i="37"/>
  <c r="V13" i="49" s="1"/>
  <c r="D22" i="37"/>
  <c r="R7" i="37"/>
  <c r="U7" i="49" s="1"/>
  <c r="AN22" i="37"/>
  <c r="V46" i="49" s="1"/>
  <c r="H21" i="37"/>
  <c r="AZ10" i="37"/>
  <c r="AG59" i="49" s="1"/>
  <c r="BJ13" i="37"/>
  <c r="Q12" i="37"/>
  <c r="T12" i="49" s="1"/>
  <c r="AA24" i="37"/>
  <c r="AI24" i="49" s="1"/>
  <c r="BH16" i="37"/>
  <c r="AJ65" i="49" s="1"/>
  <c r="BA16" i="37"/>
  <c r="AH65" i="49" s="1"/>
  <c r="BK17" i="37"/>
  <c r="F15" i="37"/>
  <c r="AY13" i="37"/>
  <c r="T62" i="49" s="1"/>
  <c r="T9" i="37"/>
  <c r="P9" i="49" s="1"/>
  <c r="AP8" i="37"/>
  <c r="T32" i="49" s="1"/>
  <c r="S14" i="37"/>
  <c r="V14" i="49" s="1"/>
  <c r="AY20" i="37"/>
  <c r="T69" i="49" s="1"/>
  <c r="T6" i="37"/>
  <c r="P6" i="49" s="1"/>
  <c r="D9" i="37"/>
  <c r="W13" i="37"/>
  <c r="W13" i="49" s="1"/>
  <c r="AD20" i="37"/>
  <c r="AM20" i="49" s="1"/>
  <c r="BM10" i="37"/>
  <c r="AG15" i="37"/>
  <c r="AL15" i="49" s="1"/>
  <c r="N14" i="37"/>
  <c r="U23" i="37"/>
  <c r="Y23" i="49" s="1"/>
  <c r="AZ25" i="37"/>
  <c r="AG74" i="49" s="1"/>
  <c r="AD15" i="37"/>
  <c r="AM15" i="49" s="1"/>
  <c r="AW14" i="37"/>
  <c r="F63" i="49" s="1"/>
  <c r="BH11" i="37"/>
  <c r="AJ60" i="49" s="1"/>
  <c r="Q23" i="37"/>
  <c r="T23" i="49" s="1"/>
  <c r="M25" i="37"/>
  <c r="AQ21" i="37"/>
  <c r="AI45" i="49" s="1"/>
  <c r="AC25" i="37"/>
  <c r="AD25" i="49" s="1"/>
  <c r="AJ24" i="37"/>
  <c r="H48" i="49" s="1"/>
  <c r="Z11" i="37"/>
  <c r="AH11" i="49" s="1"/>
  <c r="AQ16" i="37"/>
  <c r="AI40" i="49" s="1"/>
  <c r="BK15" i="37"/>
  <c r="AX9" i="37"/>
  <c r="S58" i="49" s="1"/>
  <c r="W24" i="37"/>
  <c r="W24" i="49" s="1"/>
  <c r="AS12" i="37"/>
  <c r="AG36" i="49" s="1"/>
  <c r="AJ9" i="37"/>
  <c r="H33" i="49" s="1"/>
  <c r="H19" i="37"/>
  <c r="AE12" i="37"/>
  <c r="AN12" i="49" s="1"/>
  <c r="AD22" i="37"/>
  <c r="AM22" i="49" s="1"/>
  <c r="BK6" i="37"/>
  <c r="G13" i="37"/>
  <c r="H15" i="37"/>
  <c r="BK8" i="37"/>
  <c r="AE24" i="37"/>
  <c r="AN24" i="49" s="1"/>
  <c r="AR23" i="37"/>
  <c r="AJ47" i="49" s="1"/>
  <c r="F20" i="37"/>
  <c r="AT14" i="37"/>
  <c r="AH38" i="49" s="1"/>
  <c r="G19" i="37"/>
  <c r="BJ11" i="37"/>
  <c r="Z10" i="37"/>
  <c r="AH10" i="49" s="1"/>
  <c r="X14" i="37"/>
  <c r="X14" i="49" s="1"/>
  <c r="AV21" i="37"/>
  <c r="E70" i="49" s="1"/>
  <c r="AY23" i="37"/>
  <c r="T72" i="49" s="1"/>
  <c r="AQ13" i="37"/>
  <c r="AI37" i="49" s="1"/>
  <c r="Z13" i="37"/>
  <c r="AH13" i="49" s="1"/>
  <c r="Q14" i="37"/>
  <c r="T14" i="49" s="1"/>
  <c r="X11" i="37"/>
  <c r="X11" i="49" s="1"/>
  <c r="I14" i="37"/>
  <c r="BJ7" i="37"/>
  <c r="AV17" i="37"/>
  <c r="E66" i="49" s="1"/>
  <c r="AW23" i="37"/>
  <c r="F72" i="49" s="1"/>
  <c r="AX21" i="37"/>
  <c r="S70" i="49" s="1"/>
  <c r="AG21" i="37"/>
  <c r="AL21" i="49" s="1"/>
  <c r="D20" i="37"/>
  <c r="AN18" i="37"/>
  <c r="V42" i="49" s="1"/>
  <c r="AD18" i="37"/>
  <c r="AM18" i="49" s="1"/>
  <c r="AO15" i="37"/>
  <c r="S39" i="49" s="1"/>
  <c r="BD20" i="37"/>
  <c r="H69" i="49" s="1"/>
  <c r="BE21" i="37"/>
  <c r="U70" i="49" s="1"/>
  <c r="AC23" i="37"/>
  <c r="AD23" i="49" s="1"/>
  <c r="AA9" i="37"/>
  <c r="AI9" i="49" s="1"/>
  <c r="W25" i="37"/>
  <c r="W25" i="49" s="1"/>
  <c r="BH14" i="37"/>
  <c r="AJ63" i="49" s="1"/>
  <c r="AB23" i="37"/>
  <c r="AJ23" i="49" s="1"/>
  <c r="BM16" i="37"/>
  <c r="AM17" i="37"/>
  <c r="U41" i="49" s="1"/>
  <c r="BH24" i="37"/>
  <c r="AJ73" i="49" s="1"/>
  <c r="BM17" i="37"/>
  <c r="N19" i="37"/>
  <c r="AC14" i="37"/>
  <c r="AD14" i="49" s="1"/>
  <c r="W14" i="37"/>
  <c r="W14" i="49" s="1"/>
  <c r="H9" i="37"/>
  <c r="AB22" i="37"/>
  <c r="AJ22" i="49" s="1"/>
  <c r="AZ19" i="37"/>
  <c r="AG68" i="49" s="1"/>
  <c r="BE13" i="37"/>
  <c r="U62" i="49" s="1"/>
  <c r="BJ20" i="37"/>
  <c r="AT8" i="37"/>
  <c r="AH32" i="49" s="1"/>
  <c r="S8" i="37"/>
  <c r="V8" i="49" s="1"/>
  <c r="BK23" i="37"/>
  <c r="BG17" i="37"/>
  <c r="AI66" i="49" s="1"/>
  <c r="N23" i="37"/>
  <c r="BE7" i="37"/>
  <c r="U56" i="49" s="1"/>
  <c r="Q18" i="37"/>
  <c r="T18" i="49" s="1"/>
  <c r="AE9" i="37"/>
  <c r="AN9" i="49" s="1"/>
  <c r="AW8" i="37"/>
  <c r="F57" i="49" s="1"/>
  <c r="AS11" i="37"/>
  <c r="AG35" i="49" s="1"/>
  <c r="AQ22" i="37"/>
  <c r="AI46" i="49" s="1"/>
  <c r="BA11" i="37"/>
  <c r="AH60" i="49" s="1"/>
  <c r="G20" i="37"/>
  <c r="L11" i="37"/>
  <c r="BN19" i="37"/>
  <c r="AM16" i="37"/>
  <c r="U40" i="49" s="1"/>
  <c r="BN15" i="37"/>
  <c r="AP16" i="37"/>
  <c r="T40" i="49" s="1"/>
  <c r="D7" i="37"/>
  <c r="AV11" i="37"/>
  <c r="E60" i="49" s="1"/>
  <c r="AK19" i="37"/>
  <c r="E43" i="49" s="1"/>
  <c r="J43" i="49" s="1"/>
  <c r="AA7" i="37"/>
  <c r="AI7" i="49" s="1"/>
  <c r="BF16" i="37"/>
  <c r="V65" i="49" s="1"/>
  <c r="BG8" i="37"/>
  <c r="AI57" i="49" s="1"/>
  <c r="AI24" i="37"/>
  <c r="G48" i="49" s="1"/>
  <c r="AF6" i="37"/>
  <c r="AK6" i="49" s="1"/>
  <c r="BC6" i="37"/>
  <c r="G55" i="49" s="1"/>
  <c r="AG25" i="37"/>
  <c r="AL25" i="49" s="1"/>
  <c r="BD10" i="37"/>
  <c r="H59" i="49" s="1"/>
  <c r="V10" i="37"/>
  <c r="Z10" i="49" s="1"/>
  <c r="F8" i="37"/>
  <c r="AR13" i="37"/>
  <c r="AJ37" i="49" s="1"/>
  <c r="AA25" i="37"/>
  <c r="AI25" i="49" s="1"/>
  <c r="BH8" i="37"/>
  <c r="AJ57" i="49" s="1"/>
  <c r="W12" i="37"/>
  <c r="W12" i="49" s="1"/>
  <c r="F9" i="37"/>
  <c r="AX23" i="37"/>
  <c r="S72" i="49" s="1"/>
  <c r="BC12" i="37"/>
  <c r="G61" i="49" s="1"/>
  <c r="BJ21" i="37"/>
  <c r="D19" i="37"/>
  <c r="AJ11" i="37"/>
  <c r="H35" i="49" s="1"/>
  <c r="M22" i="37"/>
  <c r="AG6" i="37"/>
  <c r="AL6" i="49" s="1"/>
  <c r="BC7" i="37"/>
  <c r="G56" i="49" s="1"/>
  <c r="BD22" i="37"/>
  <c r="H71" i="49" s="1"/>
  <c r="AM20" i="37"/>
  <c r="U44" i="49" s="1"/>
  <c r="Z25" i="37"/>
  <c r="AH25" i="49" s="1"/>
  <c r="AM6" i="37"/>
  <c r="U30" i="49" s="1"/>
  <c r="AB7" i="37"/>
  <c r="AJ7" i="49" s="1"/>
  <c r="AF22" i="37"/>
  <c r="AK22" i="49" s="1"/>
  <c r="BF13" i="37"/>
  <c r="V62" i="49" s="1"/>
  <c r="BK11" i="37"/>
  <c r="AI13" i="37"/>
  <c r="G37" i="49" s="1"/>
  <c r="AZ21" i="37"/>
  <c r="AG70" i="49" s="1"/>
  <c r="AK18" i="37"/>
  <c r="E42" i="49" s="1"/>
  <c r="J42" i="49" s="1"/>
  <c r="AY14" i="37"/>
  <c r="T63" i="49" s="1"/>
  <c r="AW7" i="37"/>
  <c r="F56" i="49" s="1"/>
  <c r="AK13" i="37"/>
  <c r="E37" i="49" s="1"/>
  <c r="J37" i="49" s="1"/>
  <c r="AZ13" i="37"/>
  <c r="AG62" i="49" s="1"/>
  <c r="AK10" i="37"/>
  <c r="E34" i="49" s="1"/>
  <c r="J34" i="49" s="1"/>
  <c r="BF12" i="37"/>
  <c r="V61" i="49" s="1"/>
  <c r="AT6" i="37"/>
  <c r="AH30" i="49" s="1"/>
  <c r="N22" i="37"/>
  <c r="Q25" i="37"/>
  <c r="T25" i="49" s="1"/>
  <c r="AX14" i="37"/>
  <c r="S63" i="49" s="1"/>
  <c r="AG24" i="37"/>
  <c r="AL24" i="49" s="1"/>
  <c r="M17" i="37"/>
  <c r="BE17" i="37"/>
  <c r="U66" i="49" s="1"/>
  <c r="AR21" i="37"/>
  <c r="AJ45" i="49" s="1"/>
  <c r="AT25" i="37"/>
  <c r="AH49" i="49" s="1"/>
  <c r="BE18" i="37"/>
  <c r="U67" i="49" s="1"/>
  <c r="BA9" i="37"/>
  <c r="AH58" i="49" s="1"/>
  <c r="AD21" i="37"/>
  <c r="AM21" i="49" s="1"/>
  <c r="AF19" i="37"/>
  <c r="AK19" i="49" s="1"/>
  <c r="G12" i="37"/>
  <c r="AG7" i="37"/>
  <c r="AL7" i="49" s="1"/>
  <c r="AO20" i="37"/>
  <c r="S44" i="49" s="1"/>
  <c r="BH20" i="37"/>
  <c r="AJ69" i="49" s="1"/>
  <c r="AN23" i="37"/>
  <c r="V47" i="49" s="1"/>
  <c r="BD14" i="37"/>
  <c r="H63" i="49" s="1"/>
  <c r="M9" i="37"/>
  <c r="BM15" i="37"/>
  <c r="BK21" i="37"/>
  <c r="AV25" i="37"/>
  <c r="E74" i="49" s="1"/>
  <c r="BG9" i="37"/>
  <c r="AI58" i="49" s="1"/>
  <c r="AA21" i="37"/>
  <c r="AI21" i="49" s="1"/>
  <c r="AS16" i="37"/>
  <c r="AG40" i="49" s="1"/>
  <c r="BN22" i="37"/>
  <c r="S12" i="37"/>
  <c r="V12" i="49" s="1"/>
  <c r="M20" i="37"/>
  <c r="AO12" i="37"/>
  <c r="S36" i="49" s="1"/>
  <c r="G22" i="37"/>
  <c r="Z19" i="37"/>
  <c r="AH19" i="49" s="1"/>
  <c r="AE23" i="37"/>
  <c r="AN23" i="49" s="1"/>
  <c r="N8" i="37"/>
  <c r="AQ18" i="37"/>
  <c r="AI42" i="49" s="1"/>
  <c r="U10" i="37"/>
  <c r="Y10" i="49" s="1"/>
  <c r="AJ7" i="37"/>
  <c r="H31" i="49" s="1"/>
  <c r="Z12" i="37"/>
  <c r="AH12" i="49" s="1"/>
  <c r="N12" i="37"/>
  <c r="G25" i="37"/>
  <c r="BF17" i="37"/>
  <c r="V66" i="49" s="1"/>
  <c r="AV23" i="37"/>
  <c r="E72" i="49" s="1"/>
  <c r="W15" i="37"/>
  <c r="W15" i="49" s="1"/>
  <c r="AO18" i="37"/>
  <c r="S42" i="49" s="1"/>
  <c r="BN24" i="37"/>
  <c r="AJ6" i="37"/>
  <c r="H30" i="49" s="1"/>
  <c r="D21" i="37"/>
  <c r="W18" i="37"/>
  <c r="W18" i="49" s="1"/>
  <c r="S17" i="37"/>
  <c r="V17" i="49" s="1"/>
  <c r="BA21" i="37"/>
  <c r="AH70" i="49" s="1"/>
  <c r="BF21" i="37"/>
  <c r="V70" i="49" s="1"/>
  <c r="BM18" i="37"/>
  <c r="V8" i="37"/>
  <c r="Z8" i="49" s="1"/>
  <c r="AS23" i="37"/>
  <c r="AG47" i="49" s="1"/>
  <c r="X12" i="37"/>
  <c r="X12" i="49" s="1"/>
  <c r="AF7" i="37"/>
  <c r="AK7" i="49" s="1"/>
  <c r="AY8" i="37"/>
  <c r="T57" i="49" s="1"/>
  <c r="BC11" i="37"/>
  <c r="G60" i="49" s="1"/>
  <c r="BG18" i="37"/>
  <c r="AI67" i="49" s="1"/>
  <c r="G16" i="37"/>
  <c r="BN23" i="37"/>
  <c r="L20" i="37"/>
  <c r="AQ11" i="37"/>
  <c r="AI35" i="49" s="1"/>
  <c r="AA14" i="37"/>
  <c r="AI14" i="49" s="1"/>
  <c r="AT22" i="37"/>
  <c r="AH46" i="49" s="1"/>
  <c r="U8" i="37"/>
  <c r="Y8" i="49" s="1"/>
  <c r="AV16" i="37"/>
  <c r="E65" i="49" s="1"/>
  <c r="Q21" i="37"/>
  <c r="T21" i="49" s="1"/>
  <c r="L16" i="37"/>
  <c r="G11" i="37"/>
  <c r="BK18" i="37"/>
  <c r="Z9" i="37"/>
  <c r="AH9" i="49" s="1"/>
  <c r="AG8" i="37"/>
  <c r="AL8" i="49" s="1"/>
  <c r="AN21" i="37"/>
  <c r="V45" i="49" s="1"/>
  <c r="AZ22" i="37"/>
  <c r="AG71" i="49" s="1"/>
  <c r="AA22" i="37"/>
  <c r="AI22" i="49" s="1"/>
  <c r="AQ15" i="37"/>
  <c r="AI39" i="49" s="1"/>
  <c r="BC13" i="37"/>
  <c r="G62" i="49" s="1"/>
  <c r="AX13" i="37"/>
  <c r="S62" i="49" s="1"/>
  <c r="AC12" i="37"/>
  <c r="AD12" i="49" s="1"/>
  <c r="AV7" i="37"/>
  <c r="E56" i="49" s="1"/>
  <c r="AP24" i="37"/>
  <c r="T48" i="49" s="1"/>
  <c r="AL6" i="37"/>
  <c r="F30" i="49" s="1"/>
  <c r="BD25" i="37"/>
  <c r="H74" i="49" s="1"/>
  <c r="F12" i="37"/>
  <c r="S16" i="37"/>
  <c r="V16" i="49" s="1"/>
  <c r="BK20" i="37"/>
  <c r="AG13" i="37"/>
  <c r="AL13" i="49" s="1"/>
  <c r="R18" i="37"/>
  <c r="U18" i="49" s="1"/>
  <c r="BK13" i="37"/>
  <c r="B18" i="37"/>
  <c r="BA22" i="37"/>
  <c r="AH71" i="49" s="1"/>
  <c r="X6" i="37"/>
  <c r="X6" i="49" s="1"/>
  <c r="AL9" i="37"/>
  <c r="F33" i="49" s="1"/>
  <c r="BE15" i="37"/>
  <c r="U64" i="49" s="1"/>
  <c r="AA12" i="37"/>
  <c r="AI12" i="49" s="1"/>
  <c r="AO7" i="37"/>
  <c r="S31" i="49" s="1"/>
  <c r="AM14" i="37"/>
  <c r="U38" i="49" s="1"/>
  <c r="W17" i="37"/>
  <c r="W17" i="49" s="1"/>
  <c r="D10" i="37"/>
  <c r="AQ23" i="37"/>
  <c r="AI47" i="49" s="1"/>
  <c r="AR8" i="37"/>
  <c r="AJ32" i="49" s="1"/>
  <c r="AC15" i="37"/>
  <c r="AD15" i="49" s="1"/>
  <c r="AM24" i="37"/>
  <c r="U48" i="49" s="1"/>
  <c r="AI23" i="37"/>
  <c r="G47" i="49" s="1"/>
  <c r="AW22" i="37"/>
  <c r="F71" i="49" s="1"/>
  <c r="BC25" i="37"/>
  <c r="G74" i="49" s="1"/>
  <c r="BM8" i="37"/>
  <c r="G17" i="37"/>
  <c r="AL14" i="37"/>
  <c r="F38" i="49" s="1"/>
  <c r="AO25" i="37"/>
  <c r="S49" i="49" s="1"/>
  <c r="R23" i="37"/>
  <c r="U23" i="49" s="1"/>
  <c r="BA14" i="37"/>
  <c r="AH63" i="49" s="1"/>
  <c r="AX6" i="37"/>
  <c r="S55" i="49" s="1"/>
  <c r="AF13" i="37"/>
  <c r="AK13" i="49" s="1"/>
  <c r="BD23" i="37"/>
  <c r="H72" i="49" s="1"/>
  <c r="H16" i="37"/>
  <c r="AL20" i="37"/>
  <c r="F44" i="49" s="1"/>
  <c r="AK14" i="37"/>
  <c r="E38" i="49" s="1"/>
  <c r="J38" i="49" s="1"/>
  <c r="G14" i="37"/>
  <c r="AZ9" i="37"/>
  <c r="AG58" i="49" s="1"/>
  <c r="AX17" i="37"/>
  <c r="S66" i="49" s="1"/>
  <c r="BJ9" i="37"/>
  <c r="AI15" i="37"/>
  <c r="G39" i="49" s="1"/>
  <c r="O22" i="37"/>
  <c r="AO11" i="37"/>
  <c r="S35" i="49" s="1"/>
  <c r="T12" i="37"/>
  <c r="P12" i="49" s="1"/>
  <c r="AE13" i="37"/>
  <c r="AN13" i="49" s="1"/>
  <c r="AC8" i="37"/>
  <c r="AD8" i="49" s="1"/>
  <c r="BD21" i="37"/>
  <c r="H70" i="49" s="1"/>
  <c r="R16" i="37"/>
  <c r="U16" i="49" s="1"/>
  <c r="U7" i="37"/>
  <c r="Y7" i="49" s="1"/>
  <c r="AM15" i="37"/>
  <c r="U39" i="49" s="1"/>
  <c r="BN25" i="37"/>
  <c r="BC8" i="37"/>
  <c r="G57" i="49" s="1"/>
  <c r="B7" i="37"/>
  <c r="AV14" i="37"/>
  <c r="E63" i="49" s="1"/>
  <c r="Z23" i="37"/>
  <c r="AH23" i="49" s="1"/>
  <c r="R8" i="37"/>
  <c r="U8" i="49" s="1"/>
  <c r="AS6" i="37"/>
  <c r="AG30" i="49" s="1"/>
  <c r="AL21" i="37"/>
  <c r="F45" i="49" s="1"/>
  <c r="AI25" i="37"/>
  <c r="G49" i="49" s="1"/>
  <c r="R17" i="37"/>
  <c r="U17" i="49" s="1"/>
  <c r="BF9" i="37"/>
  <c r="V58" i="49" s="1"/>
  <c r="BJ14" i="37"/>
  <c r="AG10" i="37"/>
  <c r="AL10" i="49" s="1"/>
  <c r="Q17" i="37"/>
  <c r="T17" i="49" s="1"/>
  <c r="AR10" i="37"/>
  <c r="AJ34" i="49" s="1"/>
  <c r="AF21" i="37"/>
  <c r="AK21" i="49" s="1"/>
  <c r="AJ20" i="37"/>
  <c r="H44" i="49" s="1"/>
  <c r="AY7" i="37"/>
  <c r="T56" i="49" s="1"/>
  <c r="BD17" i="37"/>
  <c r="H66" i="49" s="1"/>
  <c r="AP21" i="37"/>
  <c r="T45" i="49" s="1"/>
  <c r="D18" i="37"/>
  <c r="AA16" i="37"/>
  <c r="AI16" i="49" s="1"/>
  <c r="BN20" i="37"/>
  <c r="H24" i="37"/>
  <c r="W7" i="37"/>
  <c r="W7" i="49" s="1"/>
  <c r="V19" i="37"/>
  <c r="Z19" i="49" s="1"/>
  <c r="O20" i="37"/>
  <c r="BF23" i="37"/>
  <c r="V72" i="49" s="1"/>
  <c r="AZ17" i="37"/>
  <c r="AG66" i="49" s="1"/>
  <c r="BG25" i="37"/>
  <c r="AI74" i="49" s="1"/>
  <c r="F17" i="37"/>
  <c r="Z16" i="37"/>
  <c r="AH16" i="49" s="1"/>
  <c r="X18" i="37"/>
  <c r="X18" i="49" s="1"/>
  <c r="X10" i="37"/>
  <c r="X10" i="49" s="1"/>
  <c r="F10" i="37"/>
  <c r="BE14" i="37"/>
  <c r="U63" i="49" s="1"/>
  <c r="BA23" i="37"/>
  <c r="AH72" i="49" s="1"/>
  <c r="F22" i="37"/>
  <c r="Z17" i="37"/>
  <c r="AH17" i="49" s="1"/>
  <c r="BN9" i="37"/>
  <c r="O6" i="37"/>
  <c r="AV22" i="37"/>
  <c r="E71" i="49" s="1"/>
  <c r="U20" i="37"/>
  <c r="Y20" i="49" s="1"/>
  <c r="AI18" i="37"/>
  <c r="G42" i="49" s="1"/>
  <c r="BD11" i="37"/>
  <c r="H60" i="49" s="1"/>
  <c r="D24" i="37"/>
  <c r="I10" i="37"/>
  <c r="B6" i="37"/>
  <c r="BD18" i="37"/>
  <c r="H67" i="49" s="1"/>
  <c r="AY16" i="37"/>
  <c r="T65" i="49" s="1"/>
  <c r="X22" i="37"/>
  <c r="X22" i="49" s="1"/>
  <c r="AI11" i="37"/>
  <c r="G35" i="49" s="1"/>
  <c r="N13" i="37"/>
  <c r="F14" i="37"/>
  <c r="BJ6" i="37"/>
  <c r="BC22" i="37"/>
  <c r="G71" i="49" s="1"/>
  <c r="R25" i="37"/>
  <c r="U25" i="49" s="1"/>
  <c r="AG17" i="37"/>
  <c r="AL17" i="49" s="1"/>
  <c r="AI14" i="37"/>
  <c r="G38" i="49" s="1"/>
  <c r="AT15" i="37"/>
  <c r="AH39" i="49" s="1"/>
  <c r="R10" i="37"/>
  <c r="U10" i="49" s="1"/>
  <c r="AM21" i="37"/>
  <c r="U45" i="49" s="1"/>
  <c r="L23" i="37"/>
  <c r="AY6" i="37"/>
  <c r="T55" i="49" s="1"/>
  <c r="AB24" i="37"/>
  <c r="AJ24" i="49" s="1"/>
  <c r="T22" i="37"/>
  <c r="P22" i="49" s="1"/>
  <c r="V9" i="37"/>
  <c r="Z9" i="49" s="1"/>
  <c r="X8" i="37"/>
  <c r="X8" i="49" s="1"/>
  <c r="Q19" i="37"/>
  <c r="T19" i="49" s="1"/>
  <c r="AN13" i="37"/>
  <c r="V37" i="49" s="1"/>
  <c r="AW6" i="37"/>
  <c r="F55" i="49" s="1"/>
  <c r="AI22" i="37"/>
  <c r="G46" i="49" s="1"/>
  <c r="R20" i="37"/>
  <c r="U20" i="49" s="1"/>
  <c r="BG13" i="37"/>
  <c r="AI62" i="49" s="1"/>
  <c r="AL11" i="37"/>
  <c r="F35" i="49" s="1"/>
  <c r="X15" i="37"/>
  <c r="X15" i="49" s="1"/>
  <c r="AI21" i="37"/>
  <c r="G45" i="49" s="1"/>
  <c r="AG22" i="37"/>
  <c r="AL22" i="49" s="1"/>
  <c r="L6" i="37"/>
  <c r="AN7" i="37"/>
  <c r="V31" i="49" s="1"/>
  <c r="U9" i="37"/>
  <c r="Y9" i="49" s="1"/>
  <c r="V17" i="37"/>
  <c r="Z17" i="49" s="1"/>
  <c r="U11" i="37"/>
  <c r="Y11" i="49" s="1"/>
  <c r="AL24" i="37"/>
  <c r="F48" i="49" s="1"/>
  <c r="Z8" i="37"/>
  <c r="AH8" i="49" s="1"/>
  <c r="AL7" i="37"/>
  <c r="F31" i="49" s="1"/>
  <c r="AT9" i="37"/>
  <c r="AH33" i="49" s="1"/>
  <c r="AI12" i="37"/>
  <c r="G36" i="49" s="1"/>
  <c r="Q6" i="37"/>
  <c r="T6" i="49" s="1"/>
  <c r="AG18" i="37"/>
  <c r="AL18" i="49" s="1"/>
  <c r="AS17" i="37"/>
  <c r="AG41" i="49" s="1"/>
  <c r="AW25" i="37"/>
  <c r="F74" i="49" s="1"/>
  <c r="BG16" i="37"/>
  <c r="AI65" i="49" s="1"/>
  <c r="AJ8" i="37"/>
  <c r="H32" i="49" s="1"/>
  <c r="D17" i="37"/>
  <c r="R13" i="37"/>
  <c r="U13" i="49" s="1"/>
  <c r="S22" i="37"/>
  <c r="V22" i="49" s="1"/>
  <c r="AQ7" i="37"/>
  <c r="AI31" i="49" s="1"/>
  <c r="AN12" i="37"/>
  <c r="V36" i="49" s="1"/>
  <c r="BG11" i="37"/>
  <c r="AI60" i="49" s="1"/>
  <c r="M16" i="37"/>
  <c r="BG24" i="37"/>
  <c r="AI73" i="49" s="1"/>
  <c r="AR6" i="37"/>
  <c r="AJ30" i="49" s="1"/>
  <c r="H20" i="37"/>
  <c r="W21" i="37"/>
  <c r="W21" i="49" s="1"/>
  <c r="BD15" i="37"/>
  <c r="H64" i="49" s="1"/>
  <c r="W11" i="37"/>
  <c r="W11" i="49" s="1"/>
  <c r="G24" i="37"/>
  <c r="O21" i="37"/>
  <c r="AX20" i="37"/>
  <c r="S69" i="49" s="1"/>
  <c r="AX8" i="37"/>
  <c r="S57" i="49" s="1"/>
  <c r="O15" i="37"/>
  <c r="AO17" i="37"/>
  <c r="S41" i="49" s="1"/>
  <c r="AV18" i="37"/>
  <c r="E67" i="49" s="1"/>
  <c r="AL10" i="37"/>
  <c r="F34" i="49" s="1"/>
  <c r="AB17" i="37"/>
  <c r="AJ17" i="49" s="1"/>
  <c r="AI20" i="37"/>
  <c r="G44" i="49" s="1"/>
  <c r="AF25" i="37"/>
  <c r="AK25" i="49" s="1"/>
  <c r="L21" i="37"/>
  <c r="BE12" i="37"/>
  <c r="U61" i="49" s="1"/>
  <c r="AT16" i="37"/>
  <c r="AH40" i="49" s="1"/>
  <c r="O18" i="37"/>
  <c r="AR19" i="37"/>
  <c r="AJ43" i="49" s="1"/>
  <c r="X20" i="37"/>
  <c r="X20" i="49" s="1"/>
  <c r="AF12" i="37"/>
  <c r="AK12" i="49" s="1"/>
  <c r="S15" i="37"/>
  <c r="V15" i="49" s="1"/>
  <c r="BE25" i="37"/>
  <c r="U74" i="49" s="1"/>
  <c r="AM19" i="37"/>
  <c r="U43" i="49" s="1"/>
  <c r="BN16" i="37"/>
  <c r="S23" i="37"/>
  <c r="V23" i="49" s="1"/>
  <c r="AR15" i="37"/>
  <c r="AJ39" i="49" s="1"/>
  <c r="I7" i="37"/>
  <c r="B14" i="37"/>
  <c r="D23" i="37"/>
  <c r="X19" i="37"/>
  <c r="X19" i="49" s="1"/>
  <c r="AC13" i="37"/>
  <c r="AD13" i="49" s="1"/>
  <c r="BA13" i="37"/>
  <c r="AH62" i="49" s="1"/>
  <c r="BF22" i="37"/>
  <c r="V71" i="49" s="1"/>
  <c r="BD24" i="37"/>
  <c r="H73" i="49" s="1"/>
  <c r="AO13" i="37"/>
  <c r="S37" i="49" s="1"/>
  <c r="AB16" i="37"/>
  <c r="AJ16" i="49" s="1"/>
  <c r="BF7" i="37"/>
  <c r="V56" i="49" s="1"/>
  <c r="F21" i="37"/>
  <c r="BH7" i="37"/>
  <c r="AJ56" i="49" s="1"/>
  <c r="N15" i="37"/>
  <c r="M19" i="37"/>
  <c r="AF17" i="37"/>
  <c r="AK17" i="49" s="1"/>
  <c r="AY10" i="37"/>
  <c r="T59" i="49" s="1"/>
  <c r="AD8" i="37"/>
  <c r="AM8" i="49" s="1"/>
  <c r="BE10" i="37"/>
  <c r="U59" i="49" s="1"/>
  <c r="AB21" i="37"/>
  <c r="AJ21" i="49" s="1"/>
  <c r="W19" i="37"/>
  <c r="W19" i="49" s="1"/>
  <c r="Q11" i="37"/>
  <c r="T11" i="49" s="1"/>
  <c r="BK12" i="37"/>
  <c r="AF10" i="37"/>
  <c r="AK10" i="49" s="1"/>
  <c r="L14" i="37"/>
  <c r="BF6" i="37"/>
  <c r="V55" i="49" s="1"/>
  <c r="BJ18" i="37"/>
  <c r="O25" i="37"/>
  <c r="AC16" i="37"/>
  <c r="AD16" i="49" s="1"/>
  <c r="AI9" i="37"/>
  <c r="G33" i="49" s="1"/>
  <c r="AV24" i="37"/>
  <c r="E73" i="49" s="1"/>
  <c r="O16" i="37"/>
  <c r="L22" i="37"/>
  <c r="AB13" i="37"/>
  <c r="AJ13" i="49" s="1"/>
  <c r="Q22" i="37"/>
  <c r="T22" i="49" s="1"/>
  <c r="U14" i="37"/>
  <c r="Y14" i="49" s="1"/>
  <c r="AC11" i="37"/>
  <c r="AD11" i="49" s="1"/>
  <c r="AA6" i="37"/>
  <c r="AI6" i="49" s="1"/>
  <c r="AS22" i="37"/>
  <c r="AG46" i="49" s="1"/>
  <c r="AN8" i="37"/>
  <c r="V32" i="49" s="1"/>
  <c r="Z18" i="37"/>
  <c r="AH18" i="49" s="1"/>
  <c r="I25" i="37"/>
  <c r="AI10" i="37"/>
  <c r="G34" i="49" s="1"/>
  <c r="AQ8" i="37"/>
  <c r="AI32" i="49" s="1"/>
  <c r="AE17" i="37"/>
  <c r="AN17" i="49" s="1"/>
  <c r="I17" i="37"/>
  <c r="B13" i="37"/>
  <c r="M11" i="37"/>
  <c r="BG10" i="37"/>
  <c r="AI59" i="49" s="1"/>
  <c r="AP23" i="37"/>
  <c r="T47" i="49" s="1"/>
  <c r="AL15" i="37"/>
  <c r="F39" i="49" s="1"/>
  <c r="G18" i="37"/>
  <c r="BM21" i="37"/>
  <c r="AD17" i="37"/>
  <c r="AM17" i="49" s="1"/>
  <c r="AA13" i="37"/>
  <c r="AI13" i="49" s="1"/>
  <c r="BJ22" i="37"/>
  <c r="BF8" i="37"/>
  <c r="V57" i="49" s="1"/>
  <c r="D8" i="37"/>
  <c r="S21" i="37"/>
  <c r="V21" i="49" s="1"/>
  <c r="AI8" i="37"/>
  <c r="G32" i="49" s="1"/>
  <c r="W6" i="37"/>
  <c r="W6" i="49" s="1"/>
  <c r="AL16" i="37"/>
  <c r="F40" i="49" s="1"/>
  <c r="BG21" i="37"/>
  <c r="AI70" i="49" s="1"/>
  <c r="BF25" i="37"/>
  <c r="V74" i="49" s="1"/>
  <c r="AF24" i="37"/>
  <c r="AK24" i="49" s="1"/>
  <c r="AS21" i="37"/>
  <c r="AG45" i="49" s="1"/>
  <c r="S19" i="37"/>
  <c r="V19" i="49" s="1"/>
  <c r="AC24" i="37"/>
  <c r="AD24" i="49" s="1"/>
  <c r="T20" i="37"/>
  <c r="P20" i="49" s="1"/>
  <c r="O19" i="37"/>
  <c r="BN12" i="37"/>
  <c r="AL22" i="37"/>
  <c r="F46" i="49" s="1"/>
  <c r="BG20" i="37"/>
  <c r="AI69" i="49" s="1"/>
  <c r="AL19" i="37"/>
  <c r="F43" i="49" s="1"/>
  <c r="AJ23" i="37"/>
  <c r="H47" i="49" s="1"/>
  <c r="U22" i="37"/>
  <c r="Y22" i="49" s="1"/>
  <c r="AX24" i="37"/>
  <c r="S73" i="49" s="1"/>
  <c r="AV9" i="37"/>
  <c r="E58" i="49" s="1"/>
  <c r="X24" i="37"/>
  <c r="X24" i="49" s="1"/>
  <c r="AK9" i="37"/>
  <c r="E33" i="49" s="1"/>
  <c r="J33" i="49" s="1"/>
  <c r="AI6" i="37"/>
  <c r="G30" i="49" s="1"/>
  <c r="BM6" i="37"/>
  <c r="L13" i="37"/>
  <c r="AW13" i="37"/>
  <c r="F62" i="49" s="1"/>
  <c r="AW20" i="37"/>
  <c r="F69" i="49" s="1"/>
  <c r="Q16" i="37"/>
  <c r="T16" i="49" s="1"/>
  <c r="X23" i="37"/>
  <c r="X23" i="49" s="1"/>
  <c r="O11" i="37"/>
  <c r="O8" i="37"/>
  <c r="AW10" i="37"/>
  <c r="F59" i="49" s="1"/>
  <c r="V25" i="37"/>
  <c r="Z25" i="49" s="1"/>
  <c r="AP17" i="37"/>
  <c r="T41" i="49" s="1"/>
  <c r="T23" i="37"/>
  <c r="P23" i="49" s="1"/>
  <c r="AD6" i="37"/>
  <c r="AM6" i="49" s="1"/>
  <c r="AE10" i="37"/>
  <c r="AN10" i="49" s="1"/>
  <c r="AK11" i="37"/>
  <c r="E35" i="49" s="1"/>
  <c r="J35" i="49" s="1"/>
  <c r="V16" i="37"/>
  <c r="Z16" i="49" s="1"/>
  <c r="BJ17" i="37"/>
  <c r="AS18" i="37"/>
  <c r="AG42" i="49" s="1"/>
  <c r="BJ23" i="37"/>
  <c r="BK9" i="37"/>
  <c r="BE24" i="37"/>
  <c r="U73" i="49" s="1"/>
  <c r="Z24" i="37"/>
  <c r="AH24" i="49" s="1"/>
  <c r="AB10" i="37"/>
  <c r="AJ10" i="49" s="1"/>
  <c r="BD19" i="37"/>
  <c r="H68" i="49" s="1"/>
  <c r="AV19" i="37"/>
  <c r="E68" i="49" s="1"/>
  <c r="AD13" i="37"/>
  <c r="AM13" i="49" s="1"/>
  <c r="AR24" i="37"/>
  <c r="AJ48" i="49" s="1"/>
  <c r="BH15" i="37"/>
  <c r="AJ64" i="49" s="1"/>
  <c r="AJ10" i="37"/>
  <c r="H34" i="49" s="1"/>
  <c r="V6" i="37"/>
  <c r="Z6" i="49" s="1"/>
  <c r="BK14" i="37"/>
  <c r="AW9" i="37"/>
  <c r="F58" i="49" s="1"/>
  <c r="Z7" i="37"/>
  <c r="AH7" i="49" s="1"/>
  <c r="AF16" i="37"/>
  <c r="AK16" i="49" s="1"/>
  <c r="BJ16" i="37"/>
  <c r="BH12" i="37"/>
  <c r="AJ61" i="49" s="1"/>
  <c r="AS10" i="37"/>
  <c r="AG34" i="49" s="1"/>
  <c r="AV15" i="37"/>
  <c r="E64" i="49" s="1"/>
  <c r="BM12" i="37"/>
  <c r="Q8" i="37"/>
  <c r="T8" i="49" s="1"/>
  <c r="S7" i="37"/>
  <c r="V7" i="49" s="1"/>
  <c r="AT12" i="37"/>
  <c r="AH36" i="49" s="1"/>
  <c r="R15" i="37"/>
  <c r="U15" i="49" s="1"/>
  <c r="AQ14" i="37"/>
  <c r="AI38" i="49" s="1"/>
  <c r="BH6" i="37"/>
  <c r="AJ55" i="49" s="1"/>
  <c r="N25" i="37"/>
  <c r="AJ14" i="37"/>
  <c r="H38" i="49" s="1"/>
  <c r="L19" i="37"/>
  <c r="BF20" i="37"/>
  <c r="V69" i="49" s="1"/>
  <c r="BC14" i="37"/>
  <c r="G63" i="49" s="1"/>
  <c r="AC17" i="37"/>
  <c r="AD17" i="49" s="1"/>
  <c r="L8" i="37"/>
  <c r="G9" i="37"/>
  <c r="AT10" i="37"/>
  <c r="AH34" i="49" s="1"/>
  <c r="U15" i="37"/>
  <c r="Y15" i="49" s="1"/>
  <c r="S10" i="37"/>
  <c r="V10" i="49" s="1"/>
  <c r="AL13" i="37"/>
  <c r="F37" i="49" s="1"/>
  <c r="AS14" i="37"/>
  <c r="AG38" i="49" s="1"/>
  <c r="AZ20" i="37"/>
  <c r="AG69" i="49" s="1"/>
  <c r="AZ14" i="37"/>
  <c r="AG63" i="49" s="1"/>
  <c r="AT20" i="37"/>
  <c r="AH44" i="49" s="1"/>
  <c r="AC20" i="37"/>
  <c r="AD20" i="49" s="1"/>
  <c r="AD16" i="37"/>
  <c r="AM16" i="49" s="1"/>
  <c r="AT7" i="37"/>
  <c r="AH31" i="49" s="1"/>
  <c r="AZ7" i="37"/>
  <c r="AG56" i="49" s="1"/>
  <c r="AE21" i="37"/>
  <c r="AN21" i="49" s="1"/>
  <c r="AV20" i="37"/>
  <c r="E69" i="49" s="1"/>
  <c r="J69" i="49" s="1"/>
  <c r="AX18" i="37"/>
  <c r="S67" i="49" s="1"/>
  <c r="AS13" i="37"/>
  <c r="AG37" i="49" s="1"/>
  <c r="BH19" i="37"/>
  <c r="AJ68" i="49" s="1"/>
  <c r="AL18" i="37"/>
  <c r="F42" i="49" s="1"/>
  <c r="BG6" i="37"/>
  <c r="AI55" i="49" s="1"/>
  <c r="BF18" i="37"/>
  <c r="V67" i="49" s="1"/>
  <c r="AT23" i="37"/>
  <c r="AH47" i="49" s="1"/>
  <c r="O9" i="37"/>
  <c r="H22" i="37"/>
  <c r="BA18" i="37"/>
  <c r="AH67" i="49" s="1"/>
  <c r="AY25" i="37"/>
  <c r="T74" i="49" s="1"/>
  <c r="AK21" i="37"/>
  <c r="E45" i="49" s="1"/>
  <c r="J45" i="49" s="1"/>
  <c r="H7" i="37"/>
  <c r="AY19" i="37"/>
  <c r="T68" i="49" s="1"/>
  <c r="AR18" i="37"/>
  <c r="AJ42" i="49" s="1"/>
  <c r="AJ17" i="37"/>
  <c r="H41" i="49" s="1"/>
  <c r="BA8" i="37"/>
  <c r="AH57" i="49" s="1"/>
  <c r="V20" i="37"/>
  <c r="Z20" i="49" s="1"/>
  <c r="O14" i="37"/>
  <c r="BD13" i="37"/>
  <c r="H62" i="49" s="1"/>
  <c r="AI7" i="37"/>
  <c r="G31" i="49" s="1"/>
  <c r="N21" i="37"/>
  <c r="AB11" i="37"/>
  <c r="AJ11" i="49" s="1"/>
  <c r="AX11" i="37"/>
  <c r="S60" i="49" s="1"/>
  <c r="V13" i="37"/>
  <c r="Z13" i="49" s="1"/>
  <c r="AO9" i="37"/>
  <c r="S33" i="49" s="1"/>
  <c r="AL25" i="37"/>
  <c r="F49" i="49" s="1"/>
  <c r="BC21" i="37"/>
  <c r="G70" i="49" s="1"/>
  <c r="L7" i="37"/>
  <c r="N6" i="37"/>
  <c r="M18" i="37"/>
  <c r="R22" i="37"/>
  <c r="U22" i="49" s="1"/>
  <c r="W16" i="37"/>
  <c r="W16" i="49" s="1"/>
  <c r="BN10" i="37"/>
  <c r="AI19" i="37"/>
  <c r="G43" i="49" s="1"/>
  <c r="AS24" i="37"/>
  <c r="AG48" i="49" s="1"/>
  <c r="AA19" i="37"/>
  <c r="AI19" i="49" s="1"/>
  <c r="X13" i="37"/>
  <c r="X13" i="49" s="1"/>
  <c r="AE8" i="37"/>
  <c r="AN8" i="49" s="1"/>
  <c r="T21" i="37"/>
  <c r="P21" i="49" s="1"/>
  <c r="X25" i="37"/>
  <c r="X25" i="49" s="1"/>
  <c r="AK7" i="37"/>
  <c r="E31" i="49" s="1"/>
  <c r="J31" i="49" s="1"/>
  <c r="BE19" i="37"/>
  <c r="U68" i="49" s="1"/>
  <c r="AT18" i="37"/>
  <c r="AH42" i="49" s="1"/>
  <c r="AY11" i="37"/>
  <c r="T60" i="49" s="1"/>
  <c r="M21" i="37"/>
  <c r="AK25" i="37"/>
  <c r="E49" i="49" s="1"/>
  <c r="J49" i="49" s="1"/>
  <c r="X7" i="37"/>
  <c r="X7" i="49" s="1"/>
  <c r="Q10" i="37"/>
  <c r="T10" i="49" s="1"/>
  <c r="BK22" i="37"/>
  <c r="BC9" i="37"/>
  <c r="G58" i="49" s="1"/>
  <c r="BD9" i="37"/>
  <c r="H58" i="49" s="1"/>
  <c r="V18" i="37"/>
  <c r="Z18" i="49" s="1"/>
  <c r="Q24" i="37"/>
  <c r="T24" i="49" s="1"/>
  <c r="L17" i="37"/>
  <c r="D25" i="37"/>
  <c r="AZ11" i="37"/>
  <c r="AG60" i="49" s="1"/>
  <c r="AK8" i="37"/>
  <c r="E32" i="49" s="1"/>
  <c r="J32" i="49" s="1"/>
  <c r="AN11" i="37"/>
  <c r="V35" i="49" s="1"/>
  <c r="AS20" i="37"/>
  <c r="AG44" i="49" s="1"/>
  <c r="AZ12" i="37"/>
  <c r="AG61" i="49" s="1"/>
  <c r="V11" i="37"/>
  <c r="Z11" i="49" s="1"/>
  <c r="AX16" i="37"/>
  <c r="S65" i="49" s="1"/>
  <c r="AP18" i="37"/>
  <c r="T42" i="49" s="1"/>
  <c r="L10" i="37"/>
  <c r="AW21" i="37"/>
  <c r="F70" i="49" s="1"/>
  <c r="F13" i="37"/>
  <c r="H17" i="37"/>
  <c r="H12" i="37"/>
  <c r="AQ24" i="37"/>
  <c r="AI48" i="49" s="1"/>
  <c r="W20" i="37"/>
  <c r="W20" i="49" s="1"/>
  <c r="Q13" i="37"/>
  <c r="T13" i="49" s="1"/>
  <c r="I9" i="37"/>
  <c r="R24" i="37"/>
  <c r="U24" i="49" s="1"/>
  <c r="BJ25" i="37"/>
  <c r="AF11" i="37"/>
  <c r="AK11" i="49" s="1"/>
  <c r="W8" i="37"/>
  <c r="W8" i="49" s="1"/>
  <c r="BF14" i="37"/>
  <c r="V63" i="49" s="1"/>
  <c r="BN18" i="37"/>
  <c r="T19" i="37"/>
  <c r="P19" i="49" s="1"/>
  <c r="BA25" i="37"/>
  <c r="AH74" i="49" s="1"/>
  <c r="AF8" i="37"/>
  <c r="AK8" i="49" s="1"/>
  <c r="Z6" i="37"/>
  <c r="AH6" i="49" s="1"/>
  <c r="AR20" i="37"/>
  <c r="AJ44" i="49" s="1"/>
  <c r="AF14" i="37"/>
  <c r="AK14" i="49" s="1"/>
  <c r="AI16" i="37"/>
  <c r="G40" i="49" s="1"/>
  <c r="AP13" i="37"/>
  <c r="T37" i="49" s="1"/>
  <c r="BE8" i="37"/>
  <c r="U57" i="49" s="1"/>
  <c r="AC9" i="37"/>
  <c r="AD9" i="49" s="1"/>
  <c r="H10" i="37"/>
  <c r="AZ18" i="37"/>
  <c r="AG67" i="49" s="1"/>
  <c r="BM9" i="37"/>
  <c r="X16" i="37"/>
  <c r="X16" i="49" s="1"/>
  <c r="D11" i="37"/>
  <c r="V23" i="37"/>
  <c r="Z23" i="49" s="1"/>
  <c r="AT17" i="37"/>
  <c r="AH41" i="49" s="1"/>
  <c r="BA15" i="37"/>
  <c r="AH64" i="49" s="1"/>
  <c r="AC19" i="37"/>
  <c r="AD19" i="49" s="1"/>
  <c r="H23" i="37"/>
  <c r="AM10" i="37"/>
  <c r="U34" i="49" s="1"/>
  <c r="U16" i="37"/>
  <c r="Y16" i="49" s="1"/>
  <c r="AE18" i="37"/>
  <c r="AN18" i="49" s="1"/>
  <c r="AC21" i="37"/>
  <c r="AD21" i="49" s="1"/>
  <c r="W22" i="37"/>
  <c r="W22" i="49" s="1"/>
  <c r="U18" i="37"/>
  <c r="Y18" i="49" s="1"/>
  <c r="AJ13" i="37"/>
  <c r="H37" i="49" s="1"/>
  <c r="V21" i="37"/>
  <c r="Z21" i="49" s="1"/>
  <c r="S25" i="37"/>
  <c r="V25" i="49" s="1"/>
  <c r="G6" i="37"/>
  <c r="BG15" i="37"/>
  <c r="AI64" i="49" s="1"/>
  <c r="AV6" i="37"/>
  <c r="E55" i="49" s="1"/>
  <c r="BE20" i="37"/>
  <c r="U69" i="49" s="1"/>
  <c r="O23" i="37"/>
  <c r="I20" i="37"/>
  <c r="AD14" i="37"/>
  <c r="AM14" i="49" s="1"/>
  <c r="AE19" i="37"/>
  <c r="AN19" i="49" s="1"/>
  <c r="BH13" i="37"/>
  <c r="AJ62" i="49" s="1"/>
  <c r="AG11" i="37"/>
  <c r="AL11" i="49" s="1"/>
  <c r="AE25" i="37"/>
  <c r="AN25" i="49" s="1"/>
  <c r="AZ23" i="37"/>
  <c r="AG72" i="49" s="1"/>
  <c r="AG20" i="37"/>
  <c r="AL20" i="49" s="1"/>
  <c r="AE16" i="37"/>
  <c r="AN16" i="49" s="1"/>
  <c r="AO22" i="37"/>
  <c r="S46" i="49" s="1"/>
  <c r="AB25" i="37"/>
  <c r="AJ25" i="49" s="1"/>
  <c r="AL8" i="37"/>
  <c r="F32" i="49" s="1"/>
  <c r="AJ19" i="37"/>
  <c r="H43" i="49" s="1"/>
  <c r="AO16" i="37"/>
  <c r="S40" i="49" s="1"/>
  <c r="AP12" i="37"/>
  <c r="T36" i="49" s="1"/>
  <c r="AT21" i="37"/>
  <c r="AH45" i="49" s="1"/>
  <c r="F7" i="37"/>
  <c r="AP15" i="37"/>
  <c r="T39" i="49" s="1"/>
  <c r="AR25" i="37"/>
  <c r="AJ49" i="49" s="1"/>
  <c r="AB20" i="37"/>
  <c r="AJ20" i="49" s="1"/>
  <c r="AG14" i="37"/>
  <c r="AL14" i="49" s="1"/>
  <c r="AP10" i="37"/>
  <c r="T34" i="49" s="1"/>
  <c r="AX15" i="37"/>
  <c r="S64" i="49" s="1"/>
  <c r="AC7" i="37"/>
  <c r="AD7" i="49" s="1"/>
  <c r="AG23" i="37"/>
  <c r="AL23" i="49" s="1"/>
  <c r="AY21" i="37"/>
  <c r="T70" i="49" s="1"/>
  <c r="AN24" i="37"/>
  <c r="V48" i="49" s="1"/>
  <c r="M6" i="37"/>
  <c r="AD10" i="37"/>
  <c r="AM10" i="49" s="1"/>
  <c r="R21" i="37"/>
  <c r="U21" i="49" s="1"/>
  <c r="AP20" i="37"/>
  <c r="T44" i="49" s="1"/>
  <c r="BK10" i="37"/>
  <c r="AQ6" i="37"/>
  <c r="AI30" i="49" s="1"/>
  <c r="R6" i="37"/>
  <c r="U6" i="49" s="1"/>
  <c r="V14" i="37"/>
  <c r="Z14" i="49" s="1"/>
  <c r="M7" i="37"/>
  <c r="M24" i="37"/>
  <c r="AM8" i="37"/>
  <c r="U32" i="49" s="1"/>
  <c r="AE6" i="37"/>
  <c r="AN6" i="49" s="1"/>
  <c r="BA7" i="37"/>
  <c r="AH56" i="49" s="1"/>
  <c r="AV10" i="37"/>
  <c r="E59" i="49" s="1"/>
  <c r="AR12" i="37"/>
  <c r="AJ36" i="49" s="1"/>
  <c r="AV12" i="37"/>
  <c r="E61" i="49" s="1"/>
  <c r="AX7" i="37"/>
  <c r="S56" i="49" s="1"/>
  <c r="X56" i="49" s="1"/>
  <c r="N16" i="37"/>
  <c r="AY17" i="37"/>
  <c r="T66" i="49" s="1"/>
  <c r="BF10" i="37"/>
  <c r="V59" i="49" s="1"/>
  <c r="T16" i="37"/>
  <c r="P16" i="49" s="1"/>
  <c r="M13" i="37"/>
  <c r="BN8" i="37"/>
  <c r="D14" i="37"/>
  <c r="BK16" i="37"/>
  <c r="U17" i="37"/>
  <c r="Y17" i="49" s="1"/>
  <c r="O12" i="37"/>
  <c r="BM14" i="37"/>
  <c r="BD12" i="37"/>
  <c r="H61" i="49" s="1"/>
  <c r="BF19" i="37"/>
  <c r="V68" i="49" s="1"/>
  <c r="T7" i="37"/>
  <c r="P7" i="49" s="1"/>
  <c r="AZ24" i="37"/>
  <c r="AG73" i="49" s="1"/>
  <c r="BC18" i="37"/>
  <c r="G67" i="49" s="1"/>
  <c r="H14" i="37"/>
  <c r="AG19" i="37"/>
  <c r="AL19" i="49" s="1"/>
  <c r="AD11" i="37"/>
  <c r="AM11" i="49" s="1"/>
  <c r="AS8" i="37"/>
  <c r="AG32" i="49" s="1"/>
  <c r="AR16" i="37"/>
  <c r="AJ40" i="49" s="1"/>
  <c r="G8" i="37"/>
  <c r="AK12" i="37"/>
  <c r="E36" i="49" s="1"/>
  <c r="J36" i="49" s="1"/>
  <c r="AK24" i="37"/>
  <c r="E48" i="49" s="1"/>
  <c r="J48" i="49" s="1"/>
  <c r="H11" i="37"/>
  <c r="V15" i="37"/>
  <c r="Z15" i="49" s="1"/>
  <c r="AP14" i="37"/>
  <c r="T38" i="49" s="1"/>
  <c r="U12" i="37"/>
  <c r="Y12" i="49" s="1"/>
  <c r="AE7" i="37"/>
  <c r="AN7" i="49" s="1"/>
  <c r="G21" i="37"/>
  <c r="BH25" i="37"/>
  <c r="AJ74" i="49" s="1"/>
  <c r="AX19" i="37"/>
  <c r="S68" i="49" s="1"/>
  <c r="S20" i="37"/>
  <c r="V20" i="49" s="1"/>
  <c r="AL17" i="37"/>
  <c r="F41" i="49" s="1"/>
  <c r="AT24" i="37"/>
  <c r="AH48" i="49" s="1"/>
  <c r="H13" i="37"/>
  <c r="B11" i="37"/>
  <c r="AB8" i="37"/>
  <c r="AJ8" i="49" s="1"/>
  <c r="BG19" i="37"/>
  <c r="AI68" i="49" s="1"/>
  <c r="B16" i="37"/>
  <c r="AA17" i="37"/>
  <c r="AI17" i="49" s="1"/>
  <c r="AQ12" i="37"/>
  <c r="AI36" i="49" s="1"/>
  <c r="BN17" i="37"/>
  <c r="BA19" i="37"/>
  <c r="AH68" i="49" s="1"/>
  <c r="AQ10" i="37"/>
  <c r="AI34" i="49" s="1"/>
  <c r="BM7" i="37"/>
  <c r="AX10" i="37"/>
  <c r="S59" i="49" s="1"/>
  <c r="D12" i="37"/>
  <c r="R12" i="37"/>
  <c r="U12" i="49" s="1"/>
  <c r="B15" i="37"/>
  <c r="T25" i="37"/>
  <c r="P25" i="49" s="1"/>
  <c r="AY22" i="37"/>
  <c r="T71" i="49" s="1"/>
  <c r="N24" i="37"/>
  <c r="I6" i="37"/>
  <c r="I12" i="37"/>
  <c r="I23" i="37"/>
  <c r="I8" i="37"/>
  <c r="AA20" i="37"/>
  <c r="AI20" i="49" s="1"/>
  <c r="AG9" i="37"/>
  <c r="AL9" i="49" s="1"/>
  <c r="AY18" i="37"/>
  <c r="T67" i="49" s="1"/>
  <c r="I22" i="37"/>
  <c r="I16" i="37"/>
  <c r="B10" i="37"/>
  <c r="B12" i="37"/>
  <c r="B20" i="37"/>
  <c r="B9" i="37"/>
  <c r="P47" i="50" l="1"/>
  <c r="J59" i="49"/>
  <c r="P63" i="50"/>
  <c r="P36" i="50"/>
  <c r="BQ9" i="14"/>
  <c r="BQ10" i="15"/>
  <c r="AD45" i="51"/>
  <c r="P71" i="50"/>
  <c r="T63" i="67"/>
  <c r="T52" i="67"/>
  <c r="AD44" i="50"/>
  <c r="AF32" i="65"/>
  <c r="AG35" i="65"/>
  <c r="AF27" i="65"/>
  <c r="AF45" i="65"/>
  <c r="AF28" i="65"/>
  <c r="AH42" i="65"/>
  <c r="AF40" i="65"/>
  <c r="AA30" i="65"/>
  <c r="AA46" i="65"/>
  <c r="AF38" i="65"/>
  <c r="AI28" i="65"/>
  <c r="AJ40" i="65"/>
  <c r="AH32" i="65"/>
  <c r="AH39" i="65"/>
  <c r="AJ41" i="65"/>
  <c r="AA27" i="65"/>
  <c r="AA33" i="65"/>
  <c r="AI34" i="65"/>
  <c r="AI44" i="65"/>
  <c r="AA32" i="65"/>
  <c r="AJ42" i="65"/>
  <c r="AH27" i="65"/>
  <c r="AI41" i="65"/>
  <c r="AJ31" i="65"/>
  <c r="AG29" i="65"/>
  <c r="AI37" i="65"/>
  <c r="AF30" i="65"/>
  <c r="AH43" i="65"/>
  <c r="AA31" i="65"/>
  <c r="AF36" i="65"/>
  <c r="AI39" i="65"/>
  <c r="AJ28" i="65"/>
  <c r="AF37" i="65"/>
  <c r="AH46" i="65"/>
  <c r="AG40" i="65"/>
  <c r="AH28" i="65"/>
  <c r="AH41" i="65"/>
  <c r="AH33" i="65"/>
  <c r="AI42" i="65"/>
  <c r="AH36" i="65"/>
  <c r="AJ38" i="65"/>
  <c r="AF33" i="65"/>
  <c r="AJ45" i="65"/>
  <c r="AH38" i="65"/>
  <c r="AI29" i="65"/>
  <c r="AF31" i="65"/>
  <c r="AG33" i="65"/>
  <c r="AH45" i="65"/>
  <c r="AI32" i="65"/>
  <c r="AA42" i="65"/>
  <c r="AF34" i="65"/>
  <c r="AA39" i="65"/>
  <c r="AA40" i="65"/>
  <c r="AJ30" i="65"/>
  <c r="AJ43" i="65"/>
  <c r="AA37" i="65"/>
  <c r="AF35" i="65"/>
  <c r="AA45" i="65"/>
  <c r="AI33" i="65"/>
  <c r="AA34" i="65"/>
  <c r="AJ27" i="65"/>
  <c r="AG38" i="65"/>
  <c r="AJ46" i="65"/>
  <c r="AJ33" i="65"/>
  <c r="AG36" i="65"/>
  <c r="AI46" i="65"/>
  <c r="AA38" i="65"/>
  <c r="AF44" i="65"/>
  <c r="AA44" i="65"/>
  <c r="AA36" i="65"/>
  <c r="AI30" i="65"/>
  <c r="AH35" i="65"/>
  <c r="AF39" i="65"/>
  <c r="AA29" i="65"/>
  <c r="AG42" i="65"/>
  <c r="AF29" i="65"/>
  <c r="AG37" i="65"/>
  <c r="AI38" i="65"/>
  <c r="AH44" i="65"/>
  <c r="AH30" i="65"/>
  <c r="AF42" i="65"/>
  <c r="AI45" i="65"/>
  <c r="AG39" i="65"/>
  <c r="AF43" i="65"/>
  <c r="AJ36" i="65"/>
  <c r="AI31" i="65"/>
  <c r="AG31" i="65"/>
  <c r="AA28" i="65"/>
  <c r="AG34" i="65"/>
  <c r="AG28" i="65"/>
  <c r="AI36" i="65"/>
  <c r="AI27" i="65"/>
  <c r="AJ44" i="65"/>
  <c r="AH29" i="65"/>
  <c r="AJ34" i="65"/>
  <c r="AA43" i="65"/>
  <c r="AG44" i="65"/>
  <c r="AH37" i="65"/>
  <c r="AA41" i="65"/>
  <c r="AH31" i="65"/>
  <c r="AJ32" i="65"/>
  <c r="AH40" i="65"/>
  <c r="AA35" i="65"/>
  <c r="AJ39" i="65"/>
  <c r="AG46" i="65"/>
  <c r="AI35" i="65"/>
  <c r="AG41" i="65"/>
  <c r="AJ37" i="65"/>
  <c r="AJ35" i="65"/>
  <c r="AF46" i="65"/>
  <c r="AI43" i="65"/>
  <c r="AG27" i="65"/>
  <c r="AG32" i="65"/>
  <c r="AH34" i="65"/>
  <c r="AG30" i="65"/>
  <c r="AG43" i="65"/>
  <c r="AF41" i="65"/>
  <c r="AG45" i="65"/>
  <c r="AI40" i="65"/>
  <c r="T61" i="67"/>
  <c r="P35" i="50"/>
  <c r="T64" i="67" s="1"/>
  <c r="AD36" i="50"/>
  <c r="AF63" i="67" s="1"/>
  <c r="AL73" i="49"/>
  <c r="AL67" i="49"/>
  <c r="AD46" i="50"/>
  <c r="AF53" i="67" s="1"/>
  <c r="I8" i="67"/>
  <c r="AD48" i="51"/>
  <c r="AF51" i="68" s="1"/>
  <c r="R12" i="49"/>
  <c r="AD74" i="50"/>
  <c r="BP50" i="67" s="1"/>
  <c r="E23" i="51"/>
  <c r="D72" i="51" s="1"/>
  <c r="AR52" i="68" s="1"/>
  <c r="AD32" i="51"/>
  <c r="AF67" i="68" s="1"/>
  <c r="X64" i="49"/>
  <c r="X60" i="49"/>
  <c r="E17" i="51"/>
  <c r="D41" i="51" s="1"/>
  <c r="H58" i="68" s="1"/>
  <c r="X65" i="49"/>
  <c r="J72" i="49"/>
  <c r="AL61" i="49"/>
  <c r="O62" i="68"/>
  <c r="E16" i="51"/>
  <c r="D65" i="51" s="1"/>
  <c r="AR59" i="68" s="1"/>
  <c r="AD66" i="51"/>
  <c r="J66" i="49"/>
  <c r="P34" i="51"/>
  <c r="T65" i="68" s="1"/>
  <c r="AD33" i="51"/>
  <c r="AF66" i="68" s="1"/>
  <c r="AL63" i="49"/>
  <c r="BQ18" i="14"/>
  <c r="BQ19" i="15"/>
  <c r="AF59" i="67"/>
  <c r="J73" i="49"/>
  <c r="X62" i="49"/>
  <c r="P32" i="50"/>
  <c r="T67" i="67" s="1"/>
  <c r="AA56" i="67"/>
  <c r="AD65" i="50"/>
  <c r="BP59" i="67" s="1"/>
  <c r="AL56" i="49"/>
  <c r="R25" i="49"/>
  <c r="S13" i="49"/>
  <c r="P37" i="49" s="1"/>
  <c r="E19" i="51"/>
  <c r="D68" i="51" s="1"/>
  <c r="AR56" i="68" s="1"/>
  <c r="AD68" i="50"/>
  <c r="BP56" i="67" s="1"/>
  <c r="I21" i="68"/>
  <c r="I13" i="68"/>
  <c r="X58" i="49"/>
  <c r="P73" i="51"/>
  <c r="BD51" i="68" s="1"/>
  <c r="R21" i="49"/>
  <c r="I14" i="68"/>
  <c r="AL72" i="49"/>
  <c r="BQ26" i="14"/>
  <c r="BQ26" i="16"/>
  <c r="BQ25" i="14"/>
  <c r="BQ25" i="16"/>
  <c r="BQ23" i="14"/>
  <c r="BQ23" i="16"/>
  <c r="BQ22" i="14"/>
  <c r="BQ22" i="16"/>
  <c r="BQ20" i="16"/>
  <c r="BQ20" i="14"/>
  <c r="BQ19" i="16"/>
  <c r="X59" i="49"/>
  <c r="S16" i="49"/>
  <c r="P40" i="49" s="1"/>
  <c r="BQ18" i="16"/>
  <c r="X67" i="49"/>
  <c r="AF13" i="49"/>
  <c r="X66" i="49"/>
  <c r="K26" i="50"/>
  <c r="X68" i="49"/>
  <c r="AL58" i="49"/>
  <c r="E15" i="51"/>
  <c r="D39" i="51" s="1"/>
  <c r="H60" i="68" s="1"/>
  <c r="AG18" i="49"/>
  <c r="J61" i="49"/>
  <c r="E10" i="50"/>
  <c r="D59" i="50" s="1"/>
  <c r="AR65" i="67" s="1"/>
  <c r="AL71" i="49"/>
  <c r="I4" i="68"/>
  <c r="S10" i="49"/>
  <c r="P34" i="49" s="1"/>
  <c r="BQ16" i="14"/>
  <c r="BQ16" i="16"/>
  <c r="BQ14" i="14"/>
  <c r="BQ15" i="14"/>
  <c r="BQ15" i="16"/>
  <c r="S14" i="49"/>
  <c r="P38" i="49" s="1"/>
  <c r="K4" i="75"/>
  <c r="AT4" i="75" s="1"/>
  <c r="C4" i="75"/>
  <c r="AK4" i="75" s="1"/>
  <c r="M4" i="75"/>
  <c r="AV4" i="75" s="1"/>
  <c r="L4" i="75"/>
  <c r="AU4" i="75" s="1"/>
  <c r="AG7" i="49"/>
  <c r="AD56" i="49" s="1"/>
  <c r="AL66" i="49"/>
  <c r="AG23" i="49"/>
  <c r="AD47" i="49" s="1"/>
  <c r="X71" i="49"/>
  <c r="BF7" i="12"/>
  <c r="BD7" i="12" s="1"/>
  <c r="AF21" i="49"/>
  <c r="J68" i="49"/>
  <c r="I15" i="68"/>
  <c r="AD61" i="51"/>
  <c r="BP63" i="68" s="1"/>
  <c r="AA62" i="68"/>
  <c r="O58" i="67"/>
  <c r="R7" i="49"/>
  <c r="AG24" i="49"/>
  <c r="AD73" i="49" s="1"/>
  <c r="AF15" i="49"/>
  <c r="R9" i="49"/>
  <c r="AX7" i="12"/>
  <c r="AV7" i="12" s="1"/>
  <c r="J64" i="49"/>
  <c r="I12" i="67"/>
  <c r="BE7" i="12"/>
  <c r="BC7" i="12" s="1"/>
  <c r="S11" i="49"/>
  <c r="P35" i="49" s="1"/>
  <c r="E14" i="50"/>
  <c r="D38" i="50" s="1"/>
  <c r="H61" i="67" s="1"/>
  <c r="T53" i="67"/>
  <c r="AM7" i="12"/>
  <c r="AI7" i="12" s="1"/>
  <c r="AY7" i="12"/>
  <c r="AW7" i="12" s="1"/>
  <c r="R16" i="49"/>
  <c r="AF7" i="49"/>
  <c r="AL69" i="49"/>
  <c r="AN7" i="12"/>
  <c r="AJ7" i="12" s="1"/>
  <c r="J65" i="49"/>
  <c r="I17" i="68"/>
  <c r="S17" i="49"/>
  <c r="P41" i="49" s="1"/>
  <c r="BQ12" i="14"/>
  <c r="BQ12" i="16"/>
  <c r="E22" i="51"/>
  <c r="D71" i="51" s="1"/>
  <c r="AR53" i="68" s="1"/>
  <c r="AD35" i="50"/>
  <c r="AF64" i="67" s="1"/>
  <c r="BQ9" i="16"/>
  <c r="J67" i="49"/>
  <c r="R22" i="49"/>
  <c r="J71" i="49"/>
  <c r="J60" i="49"/>
  <c r="AF19" i="49"/>
  <c r="X63" i="49"/>
  <c r="AF24" i="49"/>
  <c r="E25" i="50"/>
  <c r="D74" i="50" s="1"/>
  <c r="AR50" i="67" s="1"/>
  <c r="I23" i="67"/>
  <c r="I4" i="67"/>
  <c r="J63" i="49"/>
  <c r="AG12" i="49"/>
  <c r="AD36" i="49" s="1"/>
  <c r="AJ50" i="49"/>
  <c r="O4" i="66"/>
  <c r="K6" i="49"/>
  <c r="J15" i="66"/>
  <c r="F17" i="49"/>
  <c r="AG50" i="49"/>
  <c r="S21" i="49"/>
  <c r="X42" i="49"/>
  <c r="AL42" i="49"/>
  <c r="P7" i="66"/>
  <c r="L9" i="49"/>
  <c r="H21" i="49"/>
  <c r="L19" i="66"/>
  <c r="X45" i="49"/>
  <c r="AL45" i="49"/>
  <c r="H18" i="49"/>
  <c r="L16" i="66"/>
  <c r="I5" i="68"/>
  <c r="X7" i="12"/>
  <c r="O7" i="12" s="1"/>
  <c r="Q4" i="75"/>
  <c r="AZ4" i="75" s="1"/>
  <c r="C39" i="49"/>
  <c r="AC39" i="49"/>
  <c r="C13" i="66"/>
  <c r="AC64" i="49"/>
  <c r="AC15" i="49"/>
  <c r="O15" i="49"/>
  <c r="C15" i="49"/>
  <c r="O64" i="49"/>
  <c r="C64" i="49"/>
  <c r="O39" i="49"/>
  <c r="J55" i="49"/>
  <c r="E75" i="49"/>
  <c r="J12" i="66"/>
  <c r="F14" i="49"/>
  <c r="O18" i="49"/>
  <c r="C67" i="49"/>
  <c r="AC42" i="49"/>
  <c r="AC18" i="49"/>
  <c r="O67" i="49"/>
  <c r="O42" i="49"/>
  <c r="C16" i="66"/>
  <c r="C42" i="49"/>
  <c r="C18" i="49"/>
  <c r="AC67" i="49"/>
  <c r="AF23" i="49"/>
  <c r="F20" i="49"/>
  <c r="J18" i="66"/>
  <c r="R10" i="49"/>
  <c r="AG14" i="49"/>
  <c r="T50" i="49"/>
  <c r="L12" i="49"/>
  <c r="P10" i="66"/>
  <c r="BD64" i="67"/>
  <c r="P42" i="51"/>
  <c r="T57" i="68" s="1"/>
  <c r="P67" i="51"/>
  <c r="BD57" i="68" s="1"/>
  <c r="P64" i="51"/>
  <c r="P39" i="51"/>
  <c r="T60" i="68" s="1"/>
  <c r="E7" i="51"/>
  <c r="I14" i="67"/>
  <c r="I22" i="67"/>
  <c r="BD67" i="67"/>
  <c r="F26" i="50"/>
  <c r="E6" i="50"/>
  <c r="P44" i="50"/>
  <c r="T55" i="67" s="1"/>
  <c r="P69" i="50"/>
  <c r="BD55" i="67" s="1"/>
  <c r="H11" i="49"/>
  <c r="L9" i="66"/>
  <c r="M14" i="66"/>
  <c r="I16" i="49"/>
  <c r="H23" i="66"/>
  <c r="D25" i="49"/>
  <c r="P14" i="66"/>
  <c r="L16" i="49"/>
  <c r="I13" i="49"/>
  <c r="M11" i="66"/>
  <c r="X55" i="49"/>
  <c r="S75" i="49"/>
  <c r="F8" i="49"/>
  <c r="J6" i="66"/>
  <c r="S18" i="49"/>
  <c r="AL74" i="49"/>
  <c r="D13" i="49"/>
  <c r="H11" i="66"/>
  <c r="K5" i="66"/>
  <c r="G7" i="49"/>
  <c r="X32" i="49"/>
  <c r="AL32" i="49"/>
  <c r="P36" i="51"/>
  <c r="T63" i="68" s="1"/>
  <c r="P61" i="51"/>
  <c r="BD63" i="68" s="1"/>
  <c r="AD62" i="51"/>
  <c r="BP62" i="68" s="1"/>
  <c r="AD37" i="51"/>
  <c r="AF62" i="68" s="1"/>
  <c r="P56" i="51"/>
  <c r="BD68" i="68" s="1"/>
  <c r="P31" i="51"/>
  <c r="T68" i="68" s="1"/>
  <c r="AI63" i="67"/>
  <c r="AI53" i="67"/>
  <c r="AH65" i="67"/>
  <c r="AG56" i="67"/>
  <c r="AJ62" i="67"/>
  <c r="AH62" i="67"/>
  <c r="AH60" i="67"/>
  <c r="AH63" i="67"/>
  <c r="AI64" i="67"/>
  <c r="AH61" i="67"/>
  <c r="AG59" i="67"/>
  <c r="AI62" i="67"/>
  <c r="AI61" i="67"/>
  <c r="AG58" i="67"/>
  <c r="AJ64" i="67"/>
  <c r="AH64" i="67"/>
  <c r="AH68" i="67"/>
  <c r="AH50" i="67"/>
  <c r="AJ65" i="67"/>
  <c r="AI57" i="67"/>
  <c r="AG67" i="67"/>
  <c r="AI69" i="67"/>
  <c r="AH56" i="67"/>
  <c r="AJ55" i="67"/>
  <c r="AI50" i="67"/>
  <c r="AH66" i="67"/>
  <c r="AG55" i="67"/>
  <c r="AG61" i="67"/>
  <c r="AI55" i="67"/>
  <c r="AJ67" i="67"/>
  <c r="AA59" i="67"/>
  <c r="AH52" i="67"/>
  <c r="AG66" i="67"/>
  <c r="AA64" i="67"/>
  <c r="AI51" i="67"/>
  <c r="AJ54" i="67"/>
  <c r="AF55" i="67"/>
  <c r="AG52" i="67"/>
  <c r="AG53" i="67"/>
  <c r="AJ60" i="67"/>
  <c r="AI58" i="67"/>
  <c r="AH57" i="67"/>
  <c r="AG65" i="67"/>
  <c r="AI60" i="67"/>
  <c r="AJ53" i="67"/>
  <c r="AA67" i="67"/>
  <c r="AJ59" i="67"/>
  <c r="AG51" i="67"/>
  <c r="AA55" i="67"/>
  <c r="AA62" i="67"/>
  <c r="AJ68" i="67"/>
  <c r="AH55" i="67"/>
  <c r="AG54" i="67"/>
  <c r="AA66" i="67"/>
  <c r="AI67" i="67"/>
  <c r="AJ69" i="67"/>
  <c r="AG64" i="67"/>
  <c r="AA65" i="67"/>
  <c r="AH69" i="67"/>
  <c r="AJ58" i="67"/>
  <c r="AJ52" i="67"/>
  <c r="AA63" i="67"/>
  <c r="AJ66" i="67"/>
  <c r="AH53" i="67"/>
  <c r="AI56" i="67"/>
  <c r="AA57" i="67"/>
  <c r="AI65" i="67"/>
  <c r="AI59" i="67"/>
  <c r="AG50" i="67"/>
  <c r="AA68" i="67"/>
  <c r="AH67" i="67"/>
  <c r="AG69" i="67"/>
  <c r="AG63" i="67"/>
  <c r="AA69" i="67"/>
  <c r="AI68" i="67"/>
  <c r="AJ57" i="67"/>
  <c r="AJ51" i="67"/>
  <c r="AA52" i="67"/>
  <c r="AH59" i="67"/>
  <c r="AH51" i="67"/>
  <c r="AI54" i="67"/>
  <c r="AA53" i="67"/>
  <c r="AJ61" i="67"/>
  <c r="AH54" i="67"/>
  <c r="AJ63" i="67"/>
  <c r="AA60" i="67"/>
  <c r="AI66" i="67"/>
  <c r="AG68" i="67"/>
  <c r="AG62" i="67"/>
  <c r="AA61" i="67"/>
  <c r="AH58" i="67"/>
  <c r="AJ56" i="67"/>
  <c r="AJ50" i="67"/>
  <c r="AG60" i="67"/>
  <c r="AG57" i="67"/>
  <c r="AI52" i="67"/>
  <c r="AA54" i="67"/>
  <c r="E16" i="50"/>
  <c r="E24" i="50"/>
  <c r="AM62" i="67"/>
  <c r="AS56" i="67"/>
  <c r="AT54" i="67"/>
  <c r="AT69" i="67"/>
  <c r="AM63" i="67"/>
  <c r="AU52" i="67"/>
  <c r="AU60" i="67"/>
  <c r="AT58" i="67"/>
  <c r="AM66" i="67"/>
  <c r="AV65" i="67"/>
  <c r="AS52" i="67"/>
  <c r="AT60" i="67"/>
  <c r="AS63" i="67"/>
  <c r="AU59" i="67"/>
  <c r="AM56" i="67"/>
  <c r="AM67" i="67"/>
  <c r="AS53" i="67"/>
  <c r="AS61" i="67"/>
  <c r="AT64" i="67"/>
  <c r="AT53" i="67"/>
  <c r="AM64" i="67"/>
  <c r="AV60" i="67"/>
  <c r="AT57" i="67"/>
  <c r="AT67" i="67"/>
  <c r="AS67" i="67"/>
  <c r="AM55" i="67"/>
  <c r="AM65" i="67"/>
  <c r="AU64" i="67"/>
  <c r="AS69" i="67"/>
  <c r="AM58" i="67"/>
  <c r="AT63" i="67"/>
  <c r="AM52" i="67"/>
  <c r="AT65" i="67"/>
  <c r="AV67" i="67"/>
  <c r="AS62" i="67"/>
  <c r="AM53" i="67"/>
  <c r="AS66" i="67"/>
  <c r="AV55" i="67"/>
  <c r="AV62" i="67"/>
  <c r="AM68" i="67"/>
  <c r="AU63" i="67"/>
  <c r="AV50" i="67"/>
  <c r="AV66" i="67"/>
  <c r="AM57" i="67"/>
  <c r="AV64" i="67"/>
  <c r="AV56" i="67"/>
  <c r="AT66" i="67"/>
  <c r="AM69" i="67"/>
  <c r="AU58" i="67"/>
  <c r="AV52" i="67"/>
  <c r="AS55" i="67"/>
  <c r="AV69" i="67"/>
  <c r="AM60" i="67"/>
  <c r="AV63" i="67"/>
  <c r="AV68" i="67"/>
  <c r="AU50" i="67"/>
  <c r="AV59" i="67"/>
  <c r="AM61" i="67"/>
  <c r="AU67" i="67"/>
  <c r="AV61" i="67"/>
  <c r="AU56" i="67"/>
  <c r="AV53" i="67"/>
  <c r="AU61" i="67"/>
  <c r="AT62" i="67"/>
  <c r="AS58" i="67"/>
  <c r="AU51" i="67"/>
  <c r="AU54" i="67"/>
  <c r="AT56" i="67"/>
  <c r="AU68" i="67"/>
  <c r="AU53" i="67"/>
  <c r="AU57" i="67"/>
  <c r="AV54" i="67"/>
  <c r="AT50" i="67"/>
  <c r="AS60" i="67"/>
  <c r="AV58" i="67"/>
  <c r="AU65" i="67"/>
  <c r="AT59" i="67"/>
  <c r="AU62" i="67"/>
  <c r="AU66" i="67"/>
  <c r="AS51" i="67"/>
  <c r="AT61" i="67"/>
  <c r="AU69" i="67"/>
  <c r="AU55" i="67"/>
  <c r="AS64" i="67"/>
  <c r="AV51" i="67"/>
  <c r="AM59" i="67"/>
  <c r="AS54" i="67"/>
  <c r="AV57" i="67"/>
  <c r="AS68" i="67"/>
  <c r="AS65" i="67"/>
  <c r="AM54" i="67"/>
  <c r="AS59" i="67"/>
  <c r="AS50" i="67"/>
  <c r="AS57" i="67"/>
  <c r="AT55" i="67"/>
  <c r="AT52" i="67"/>
  <c r="AT68" i="67"/>
  <c r="AT51" i="67"/>
  <c r="E8" i="50"/>
  <c r="W7" i="12"/>
  <c r="N7" i="12" s="1"/>
  <c r="P4" i="75"/>
  <c r="AY4" i="75" s="1"/>
  <c r="G6" i="49"/>
  <c r="K4" i="66"/>
  <c r="H7" i="49"/>
  <c r="L5" i="66"/>
  <c r="N6" i="66"/>
  <c r="J8" i="49"/>
  <c r="AD42" i="49"/>
  <c r="AD67" i="49"/>
  <c r="AL70" i="49"/>
  <c r="J14" i="66"/>
  <c r="F16" i="49"/>
  <c r="M8" i="66"/>
  <c r="I10" i="49"/>
  <c r="L6" i="66"/>
  <c r="H8" i="49"/>
  <c r="AD55" i="51"/>
  <c r="BP69" i="68" s="1"/>
  <c r="AD30" i="51"/>
  <c r="AF69" i="68" s="1"/>
  <c r="AG26" i="51"/>
  <c r="AD63" i="51"/>
  <c r="BP61" i="68" s="1"/>
  <c r="AD38" i="51"/>
  <c r="AF61" i="68" s="1"/>
  <c r="AD34" i="51"/>
  <c r="AF65" i="68" s="1"/>
  <c r="AD59" i="51"/>
  <c r="BP65" i="68" s="1"/>
  <c r="P47" i="51"/>
  <c r="T52" i="68" s="1"/>
  <c r="P72" i="51"/>
  <c r="BD52" i="68" s="1"/>
  <c r="P43" i="50"/>
  <c r="T56" i="67" s="1"/>
  <c r="P68" i="50"/>
  <c r="BD56" i="67" s="1"/>
  <c r="H26" i="50"/>
  <c r="BP63" i="67"/>
  <c r="BK62" i="67"/>
  <c r="BQ68" i="67"/>
  <c r="BQ55" i="67"/>
  <c r="BQ57" i="67"/>
  <c r="BQ69" i="67"/>
  <c r="BK57" i="67"/>
  <c r="BT53" i="67"/>
  <c r="BK58" i="67"/>
  <c r="BS50" i="67"/>
  <c r="BS56" i="67"/>
  <c r="BK68" i="67"/>
  <c r="BR54" i="67"/>
  <c r="BS68" i="67"/>
  <c r="BT63" i="67"/>
  <c r="BS58" i="67"/>
  <c r="BK69" i="67"/>
  <c r="BR51" i="67"/>
  <c r="BS69" i="67"/>
  <c r="BS55" i="67"/>
  <c r="BK53" i="67"/>
  <c r="BT62" i="67"/>
  <c r="BS52" i="67"/>
  <c r="BT54" i="67"/>
  <c r="BQ60" i="67"/>
  <c r="BK52" i="67"/>
  <c r="BR69" i="67"/>
  <c r="BT50" i="67"/>
  <c r="BT66" i="67"/>
  <c r="BT69" i="67"/>
  <c r="BK60" i="67"/>
  <c r="BQ53" i="67"/>
  <c r="BS51" i="67"/>
  <c r="BP64" i="67"/>
  <c r="BS66" i="67"/>
  <c r="BK61" i="67"/>
  <c r="BQ50" i="67"/>
  <c r="BT59" i="67"/>
  <c r="BR63" i="67"/>
  <c r="BR66" i="67"/>
  <c r="BQ67" i="67"/>
  <c r="BS57" i="67"/>
  <c r="BT52" i="67"/>
  <c r="BR60" i="67"/>
  <c r="BT67" i="67"/>
  <c r="BS60" i="67"/>
  <c r="BQ62" i="67"/>
  <c r="BQ65" i="67"/>
  <c r="BS65" i="67"/>
  <c r="BQ59" i="67"/>
  <c r="BK54" i="67"/>
  <c r="BK59" i="67"/>
  <c r="BR67" i="67"/>
  <c r="BT51" i="67"/>
  <c r="BS53" i="67"/>
  <c r="BR59" i="67"/>
  <c r="BR64" i="67"/>
  <c r="BT60" i="67"/>
  <c r="BT58" i="67"/>
  <c r="BR57" i="67"/>
  <c r="BT64" i="67"/>
  <c r="BS64" i="67"/>
  <c r="BT68" i="67"/>
  <c r="BK64" i="67"/>
  <c r="BR61" i="67"/>
  <c r="BR68" i="67"/>
  <c r="BS63" i="67"/>
  <c r="BK56" i="67"/>
  <c r="BQ61" i="67"/>
  <c r="BS67" i="67"/>
  <c r="BR65" i="67"/>
  <c r="BP55" i="67"/>
  <c r="BQ58" i="67"/>
  <c r="BT56" i="67"/>
  <c r="BQ64" i="67"/>
  <c r="BQ56" i="67"/>
  <c r="BT61" i="67"/>
  <c r="BT65" i="67"/>
  <c r="BS54" i="67"/>
  <c r="BR53" i="67"/>
  <c r="BQ63" i="67"/>
  <c r="BS62" i="67"/>
  <c r="BT55" i="67"/>
  <c r="BR62" i="67"/>
  <c r="BK67" i="67"/>
  <c r="BT57" i="67"/>
  <c r="BQ66" i="67"/>
  <c r="BS61" i="67"/>
  <c r="BK65" i="67"/>
  <c r="BR56" i="67"/>
  <c r="BR52" i="67"/>
  <c r="BR55" i="67"/>
  <c r="BK55" i="67"/>
  <c r="BQ52" i="67"/>
  <c r="BR58" i="67"/>
  <c r="BS59" i="67"/>
  <c r="BK63" i="67"/>
  <c r="BR50" i="67"/>
  <c r="BQ51" i="67"/>
  <c r="BQ54" i="67"/>
  <c r="BK66" i="67"/>
  <c r="I6" i="67"/>
  <c r="N9" i="66"/>
  <c r="J11" i="49"/>
  <c r="N18" i="66"/>
  <c r="J20" i="49"/>
  <c r="C31" i="49"/>
  <c r="AC7" i="49"/>
  <c r="C5" i="66"/>
  <c r="O7" i="49"/>
  <c r="AC56" i="49"/>
  <c r="C56" i="49"/>
  <c r="O56" i="49"/>
  <c r="C7" i="49"/>
  <c r="AC31" i="49"/>
  <c r="O31" i="49"/>
  <c r="G25" i="49"/>
  <c r="K23" i="66"/>
  <c r="X44" i="49"/>
  <c r="AL44" i="49"/>
  <c r="I23" i="49"/>
  <c r="M21" i="66"/>
  <c r="X39" i="49"/>
  <c r="AL39" i="49"/>
  <c r="I14" i="49"/>
  <c r="M12" i="66"/>
  <c r="H6" i="49"/>
  <c r="L4" i="66"/>
  <c r="AL55" i="49"/>
  <c r="AG75" i="49"/>
  <c r="R8" i="49"/>
  <c r="R15" i="49"/>
  <c r="E10" i="51"/>
  <c r="P30" i="50"/>
  <c r="T69" i="67" s="1"/>
  <c r="P55" i="50"/>
  <c r="BD69" i="67" s="1"/>
  <c r="S26" i="50"/>
  <c r="AD64" i="50"/>
  <c r="BP60" i="67" s="1"/>
  <c r="AD39" i="50"/>
  <c r="AF60" i="67" s="1"/>
  <c r="E9" i="51"/>
  <c r="P41" i="51"/>
  <c r="T58" i="68" s="1"/>
  <c r="P66" i="51"/>
  <c r="BD58" i="68" s="1"/>
  <c r="O59" i="67"/>
  <c r="V54" i="67"/>
  <c r="U58" i="67"/>
  <c r="W59" i="67"/>
  <c r="O56" i="67"/>
  <c r="W63" i="67"/>
  <c r="W56" i="67"/>
  <c r="U51" i="67"/>
  <c r="O65" i="67"/>
  <c r="V65" i="67"/>
  <c r="U65" i="67"/>
  <c r="X51" i="67"/>
  <c r="O66" i="67"/>
  <c r="V53" i="67"/>
  <c r="U57" i="67"/>
  <c r="X65" i="67"/>
  <c r="O63" i="67"/>
  <c r="X56" i="67"/>
  <c r="W54" i="67"/>
  <c r="W58" i="67"/>
  <c r="O64" i="67"/>
  <c r="V64" i="67"/>
  <c r="U64" i="67"/>
  <c r="U50" i="67"/>
  <c r="O52" i="67"/>
  <c r="V52" i="67"/>
  <c r="U56" i="67"/>
  <c r="W57" i="67"/>
  <c r="O53" i="67"/>
  <c r="X62" i="67"/>
  <c r="X54" i="67"/>
  <c r="W52" i="67"/>
  <c r="X64" i="67"/>
  <c r="O68" i="67"/>
  <c r="V59" i="67"/>
  <c r="V63" i="67"/>
  <c r="U63" i="67"/>
  <c r="V61" i="67"/>
  <c r="O57" i="67"/>
  <c r="W64" i="67"/>
  <c r="V51" i="67"/>
  <c r="U55" i="67"/>
  <c r="W68" i="67"/>
  <c r="O69" i="67"/>
  <c r="W51" i="67"/>
  <c r="X52" i="67"/>
  <c r="W50" i="67"/>
  <c r="W55" i="67"/>
  <c r="O60" i="67"/>
  <c r="X61" i="67"/>
  <c r="V62" i="67"/>
  <c r="X69" i="67"/>
  <c r="X63" i="67"/>
  <c r="O61" i="67"/>
  <c r="V58" i="67"/>
  <c r="V50" i="67"/>
  <c r="U62" i="67"/>
  <c r="V60" i="67"/>
  <c r="O62" i="67"/>
  <c r="W62" i="67"/>
  <c r="X50" i="67"/>
  <c r="U54" i="67"/>
  <c r="W66" i="67"/>
  <c r="V69" i="67"/>
  <c r="U69" i="67"/>
  <c r="X57" i="67"/>
  <c r="W53" i="67"/>
  <c r="V57" i="67"/>
  <c r="U61" i="67"/>
  <c r="X68" i="67"/>
  <c r="W69" i="67"/>
  <c r="X60" i="67"/>
  <c r="W61" i="67"/>
  <c r="V68" i="67"/>
  <c r="U68" i="67"/>
  <c r="U53" i="67"/>
  <c r="V56" i="67"/>
  <c r="U60" i="67"/>
  <c r="X55" i="67"/>
  <c r="W67" i="67"/>
  <c r="X59" i="67"/>
  <c r="X67" i="67"/>
  <c r="V67" i="67"/>
  <c r="U67" i="67"/>
  <c r="W60" i="67"/>
  <c r="V55" i="67"/>
  <c r="U59" i="67"/>
  <c r="U52" i="67"/>
  <c r="W65" i="67"/>
  <c r="X58" i="67"/>
  <c r="X53" i="67"/>
  <c r="O67" i="67"/>
  <c r="V66" i="67"/>
  <c r="U66" i="67"/>
  <c r="X66" i="67"/>
  <c r="O55" i="67"/>
  <c r="O54" i="67"/>
  <c r="G8" i="49"/>
  <c r="K6" i="66"/>
  <c r="AH26" i="49"/>
  <c r="AG6" i="49"/>
  <c r="Z26" i="49"/>
  <c r="P17" i="66"/>
  <c r="L19" i="49"/>
  <c r="N16" i="66"/>
  <c r="J18" i="49"/>
  <c r="X49" i="49"/>
  <c r="AL49" i="49"/>
  <c r="M10" i="66"/>
  <c r="I12" i="49"/>
  <c r="H15" i="49"/>
  <c r="L13" i="66"/>
  <c r="V50" i="49"/>
  <c r="R11" i="49"/>
  <c r="J13" i="49"/>
  <c r="N11" i="66"/>
  <c r="AG20" i="49"/>
  <c r="C46" i="49"/>
  <c r="O46" i="49"/>
  <c r="AC46" i="49"/>
  <c r="C20" i="66"/>
  <c r="C71" i="49"/>
  <c r="AC22" i="49"/>
  <c r="O71" i="49"/>
  <c r="C22" i="49"/>
  <c r="AC71" i="49"/>
  <c r="O22" i="49"/>
  <c r="I8" i="68"/>
  <c r="P63" i="51"/>
  <c r="BD61" i="68" s="1"/>
  <c r="P38" i="51"/>
  <c r="T61" i="68" s="1"/>
  <c r="AD72" i="51"/>
  <c r="BP52" i="68" s="1"/>
  <c r="AD47" i="51"/>
  <c r="AF52" i="68" s="1"/>
  <c r="I7" i="68"/>
  <c r="E11" i="51"/>
  <c r="P40" i="50"/>
  <c r="T59" i="67" s="1"/>
  <c r="P65" i="50"/>
  <c r="BD59" i="67" s="1"/>
  <c r="AD31" i="51"/>
  <c r="AF68" i="68" s="1"/>
  <c r="AD56" i="51"/>
  <c r="BP68" i="68" s="1"/>
  <c r="I9" i="67"/>
  <c r="U7" i="12"/>
  <c r="L7" i="12" s="1"/>
  <c r="H4" i="75"/>
  <c r="AP4" i="75" s="1"/>
  <c r="V7" i="12"/>
  <c r="M7" i="12" s="1"/>
  <c r="I4" i="75"/>
  <c r="AQ4" i="75" s="1"/>
  <c r="F7" i="49"/>
  <c r="J5" i="66"/>
  <c r="K7" i="66"/>
  <c r="G9" i="49"/>
  <c r="AI26" i="49"/>
  <c r="I15" i="49"/>
  <c r="M13" i="66"/>
  <c r="K20" i="49"/>
  <c r="O18" i="66"/>
  <c r="G12" i="49"/>
  <c r="K10" i="66"/>
  <c r="G75" i="49"/>
  <c r="G13" i="49"/>
  <c r="K11" i="66"/>
  <c r="V26" i="49"/>
  <c r="C47" i="49"/>
  <c r="C21" i="66"/>
  <c r="AC72" i="49"/>
  <c r="O47" i="49"/>
  <c r="C72" i="49"/>
  <c r="AC23" i="49"/>
  <c r="C23" i="49"/>
  <c r="AC47" i="49"/>
  <c r="O23" i="49"/>
  <c r="O72" i="49"/>
  <c r="S20" i="49"/>
  <c r="AL57" i="49"/>
  <c r="I9" i="49"/>
  <c r="M7" i="66"/>
  <c r="P70" i="50"/>
  <c r="BD54" i="67" s="1"/>
  <c r="P45" i="50"/>
  <c r="T54" i="67" s="1"/>
  <c r="P55" i="51"/>
  <c r="BD69" i="68" s="1"/>
  <c r="P30" i="51"/>
  <c r="T69" i="68" s="1"/>
  <c r="S26" i="51"/>
  <c r="I9" i="68"/>
  <c r="I21" i="67"/>
  <c r="E18" i="51"/>
  <c r="C58" i="67"/>
  <c r="C54" i="67"/>
  <c r="I53" i="67"/>
  <c r="K67" i="67"/>
  <c r="L60" i="67"/>
  <c r="C68" i="67"/>
  <c r="I63" i="67"/>
  <c r="J60" i="67"/>
  <c r="K52" i="67"/>
  <c r="C57" i="67"/>
  <c r="L51" i="67"/>
  <c r="L66" i="67"/>
  <c r="K55" i="67"/>
  <c r="C69" i="67"/>
  <c r="J50" i="67"/>
  <c r="K65" i="67"/>
  <c r="L59" i="67"/>
  <c r="C60" i="67"/>
  <c r="J57" i="67"/>
  <c r="J59" i="67"/>
  <c r="K50" i="67"/>
  <c r="C61" i="67"/>
  <c r="I68" i="67"/>
  <c r="I62" i="67"/>
  <c r="L64" i="67"/>
  <c r="K53" i="67"/>
  <c r="L56" i="67"/>
  <c r="L50" i="67"/>
  <c r="K63" i="67"/>
  <c r="L58" i="67"/>
  <c r="I59" i="67"/>
  <c r="I58" i="67"/>
  <c r="K61" i="67"/>
  <c r="I61" i="67"/>
  <c r="J51" i="67"/>
  <c r="J53" i="67"/>
  <c r="L62" i="67"/>
  <c r="K51" i="67"/>
  <c r="I67" i="67"/>
  <c r="L69" i="67"/>
  <c r="J69" i="67"/>
  <c r="I69" i="67"/>
  <c r="L55" i="67"/>
  <c r="K68" i="67"/>
  <c r="K60" i="67"/>
  <c r="L57" i="67"/>
  <c r="J58" i="67"/>
  <c r="I56" i="67"/>
  <c r="J68" i="67"/>
  <c r="I60" i="67"/>
  <c r="I55" i="67"/>
  <c r="L67" i="67"/>
  <c r="J67" i="67"/>
  <c r="J55" i="67"/>
  <c r="I66" i="67"/>
  <c r="K66" i="67"/>
  <c r="K59" i="67"/>
  <c r="L54" i="67"/>
  <c r="I54" i="67"/>
  <c r="J66" i="67"/>
  <c r="J56" i="67"/>
  <c r="L65" i="67"/>
  <c r="J65" i="67"/>
  <c r="C56" i="67"/>
  <c r="I51" i="67"/>
  <c r="K64" i="67"/>
  <c r="K58" i="67"/>
  <c r="C64" i="67"/>
  <c r="I65" i="67"/>
  <c r="I52" i="67"/>
  <c r="J64" i="67"/>
  <c r="C55" i="67"/>
  <c r="L53" i="67"/>
  <c r="L63" i="67"/>
  <c r="J63" i="67"/>
  <c r="C67" i="67"/>
  <c r="J54" i="67"/>
  <c r="K62" i="67"/>
  <c r="K56" i="67"/>
  <c r="C66" i="67"/>
  <c r="I57" i="67"/>
  <c r="I50" i="67"/>
  <c r="J62" i="67"/>
  <c r="C65" i="67"/>
  <c r="I64" i="67"/>
  <c r="K69" i="67"/>
  <c r="L61" i="67"/>
  <c r="C63" i="67"/>
  <c r="L52" i="67"/>
  <c r="J61" i="67"/>
  <c r="K54" i="67"/>
  <c r="C53" i="67"/>
  <c r="J52" i="67"/>
  <c r="L68" i="67"/>
  <c r="K57" i="67"/>
  <c r="C52" i="67"/>
  <c r="C59" i="67"/>
  <c r="C62" i="67"/>
  <c r="D26" i="50"/>
  <c r="K26" i="51"/>
  <c r="E11" i="50"/>
  <c r="AL60" i="49"/>
  <c r="H22" i="49"/>
  <c r="L20" i="66"/>
  <c r="O6" i="66"/>
  <c r="K8" i="49"/>
  <c r="W26" i="49"/>
  <c r="AF11" i="49"/>
  <c r="BQ8" i="14"/>
  <c r="C55" i="49"/>
  <c r="O6" i="49"/>
  <c r="O55" i="49"/>
  <c r="C30" i="49"/>
  <c r="C4" i="66"/>
  <c r="O30" i="49"/>
  <c r="AC55" i="49"/>
  <c r="AC30" i="49"/>
  <c r="C6" i="49"/>
  <c r="AC6" i="49"/>
  <c r="L22" i="66"/>
  <c r="H24" i="49"/>
  <c r="K15" i="66"/>
  <c r="G17" i="49"/>
  <c r="F12" i="49"/>
  <c r="J10" i="66"/>
  <c r="AK26" i="49"/>
  <c r="X30" i="49"/>
  <c r="AL30" i="49"/>
  <c r="S50" i="49"/>
  <c r="M15" i="66"/>
  <c r="I17" i="49"/>
  <c r="AC41" i="49"/>
  <c r="AC17" i="49"/>
  <c r="C15" i="66"/>
  <c r="C41" i="49"/>
  <c r="O17" i="49"/>
  <c r="C17" i="49"/>
  <c r="O66" i="49"/>
  <c r="C66" i="49"/>
  <c r="O41" i="49"/>
  <c r="AC66" i="49"/>
  <c r="J21" i="66"/>
  <c r="F23" i="49"/>
  <c r="AG21" i="49"/>
  <c r="AD70" i="50"/>
  <c r="BP54" i="67" s="1"/>
  <c r="AD45" i="50"/>
  <c r="AF54" i="67" s="1"/>
  <c r="BP51" i="68"/>
  <c r="E8" i="51"/>
  <c r="AJ65" i="68"/>
  <c r="AI54" i="68"/>
  <c r="AH51" i="68"/>
  <c r="AH54" i="68"/>
  <c r="AA52" i="68"/>
  <c r="AJ63" i="68"/>
  <c r="AG53" i="68"/>
  <c r="AJ68" i="68"/>
  <c r="AJ61" i="68"/>
  <c r="AA53" i="68"/>
  <c r="AH55" i="68"/>
  <c r="AG56" i="68"/>
  <c r="AJ59" i="68"/>
  <c r="AH62" i="68"/>
  <c r="AA61" i="68"/>
  <c r="AI52" i="68"/>
  <c r="AJ50" i="68"/>
  <c r="AH61" i="68"/>
  <c r="AJ64" i="68"/>
  <c r="AA60" i="68"/>
  <c r="AI67" i="68"/>
  <c r="AI68" i="68"/>
  <c r="AA64" i="68"/>
  <c r="AG51" i="68"/>
  <c r="AJ54" i="68"/>
  <c r="AJ57" i="68"/>
  <c r="AI56" i="68"/>
  <c r="AI57" i="68"/>
  <c r="AI53" i="68"/>
  <c r="AG64" i="68"/>
  <c r="AH63" i="68"/>
  <c r="AJ60" i="68"/>
  <c r="AH65" i="68"/>
  <c r="AH64" i="68"/>
  <c r="AJ62" i="68"/>
  <c r="AG66" i="68"/>
  <c r="AH68" i="68"/>
  <c r="AA59" i="68"/>
  <c r="AG60" i="68"/>
  <c r="AI63" i="68"/>
  <c r="AI50" i="68"/>
  <c r="AI55" i="68"/>
  <c r="AG57" i="68"/>
  <c r="AJ51" i="68"/>
  <c r="AI66" i="68"/>
  <c r="AI58" i="68"/>
  <c r="AH66" i="68"/>
  <c r="AJ52" i="68"/>
  <c r="AG61" i="68"/>
  <c r="AI60" i="68"/>
  <c r="AH59" i="68"/>
  <c r="AJ55" i="68"/>
  <c r="AI61" i="68"/>
  <c r="AG58" i="68"/>
  <c r="AG68" i="68"/>
  <c r="AF63" i="68"/>
  <c r="AF54" i="68"/>
  <c r="AI62" i="68"/>
  <c r="AG63" i="68"/>
  <c r="AJ53" i="68"/>
  <c r="AA58" i="68"/>
  <c r="AG65" i="68"/>
  <c r="AJ69" i="68"/>
  <c r="AH60" i="68"/>
  <c r="AG69" i="68"/>
  <c r="AI59" i="68"/>
  <c r="AH52" i="68"/>
  <c r="AH57" i="68"/>
  <c r="AI51" i="68"/>
  <c r="AA67" i="68"/>
  <c r="AI69" i="68"/>
  <c r="AG59" i="68"/>
  <c r="AG67" i="68"/>
  <c r="AA55" i="68"/>
  <c r="AH53" i="68"/>
  <c r="AH67" i="68"/>
  <c r="AA65" i="68"/>
  <c r="AH56" i="68"/>
  <c r="AA54" i="68"/>
  <c r="AA66" i="68"/>
  <c r="AG52" i="68"/>
  <c r="AJ67" i="68"/>
  <c r="AH69" i="68"/>
  <c r="AA63" i="68"/>
  <c r="AA56" i="68"/>
  <c r="AJ66" i="68"/>
  <c r="AH58" i="68"/>
  <c r="AI65" i="68"/>
  <c r="AA57" i="68"/>
  <c r="AI64" i="68"/>
  <c r="AJ56" i="68"/>
  <c r="AG54" i="68"/>
  <c r="AG55" i="68"/>
  <c r="AA68" i="68"/>
  <c r="AG50" i="68"/>
  <c r="AJ58" i="68"/>
  <c r="AG62" i="68"/>
  <c r="AH50" i="68"/>
  <c r="AA69" i="68"/>
  <c r="I20" i="67"/>
  <c r="E23" i="50"/>
  <c r="I16" i="68"/>
  <c r="AN26" i="49"/>
  <c r="R19" i="49"/>
  <c r="N7" i="66"/>
  <c r="J9" i="49"/>
  <c r="AF17" i="49"/>
  <c r="J19" i="66"/>
  <c r="F21" i="49"/>
  <c r="K21" i="49"/>
  <c r="O19" i="66"/>
  <c r="F75" i="49"/>
  <c r="H8" i="66"/>
  <c r="D10" i="49"/>
  <c r="K14" i="66"/>
  <c r="G16" i="49"/>
  <c r="P6" i="66"/>
  <c r="L8" i="49"/>
  <c r="P12" i="66"/>
  <c r="L14" i="49"/>
  <c r="I6" i="68"/>
  <c r="AF50" i="67"/>
  <c r="P74" i="50"/>
  <c r="BD50" i="67" s="1"/>
  <c r="P49" i="50"/>
  <c r="T50" i="67" s="1"/>
  <c r="E22" i="50"/>
  <c r="J26" i="51"/>
  <c r="L26" i="50"/>
  <c r="BE69" i="67"/>
  <c r="BH56" i="67"/>
  <c r="BE51" i="67"/>
  <c r="BE63" i="67"/>
  <c r="BF67" i="67"/>
  <c r="BE66" i="67"/>
  <c r="AY56" i="67"/>
  <c r="BH57" i="67"/>
  <c r="BG61" i="67"/>
  <c r="BE64" i="67"/>
  <c r="AY66" i="67"/>
  <c r="BF69" i="67"/>
  <c r="BE62" i="67"/>
  <c r="BE61" i="67"/>
  <c r="AY67" i="67"/>
  <c r="BH63" i="67"/>
  <c r="BF59" i="67"/>
  <c r="BH61" i="67"/>
  <c r="AY55" i="67"/>
  <c r="BF60" i="67"/>
  <c r="BH53" i="67"/>
  <c r="BH69" i="67"/>
  <c r="AY65" i="67"/>
  <c r="BH54" i="67"/>
  <c r="BH50" i="67"/>
  <c r="BG67" i="67"/>
  <c r="AY64" i="67"/>
  <c r="BE67" i="67"/>
  <c r="BG69" i="67"/>
  <c r="BH55" i="67"/>
  <c r="AY63" i="67"/>
  <c r="BH60" i="67"/>
  <c r="BF62" i="67"/>
  <c r="BF63" i="67"/>
  <c r="AY53" i="67"/>
  <c r="BG52" i="67"/>
  <c r="BF64" i="67"/>
  <c r="AY59" i="67"/>
  <c r="BH65" i="67"/>
  <c r="AY52" i="67"/>
  <c r="BH66" i="67"/>
  <c r="BG54" i="67"/>
  <c r="BH58" i="67"/>
  <c r="AY68" i="67"/>
  <c r="BG60" i="67"/>
  <c r="BG66" i="67"/>
  <c r="BH59" i="67"/>
  <c r="BF58" i="67"/>
  <c r="AY57" i="67"/>
  <c r="BE59" i="67"/>
  <c r="BF54" i="67"/>
  <c r="BH51" i="67"/>
  <c r="AY69" i="67"/>
  <c r="BE52" i="67"/>
  <c r="AY54" i="67"/>
  <c r="BH64" i="67"/>
  <c r="BF61" i="67"/>
  <c r="AY61" i="67"/>
  <c r="BG57" i="67"/>
  <c r="BG55" i="67"/>
  <c r="BE60" i="67"/>
  <c r="BG62" i="67"/>
  <c r="AY60" i="67"/>
  <c r="BG51" i="67"/>
  <c r="BG59" i="67"/>
  <c r="BE54" i="67"/>
  <c r="BH68" i="67"/>
  <c r="BG50" i="67"/>
  <c r="BG64" i="67"/>
  <c r="BG56" i="67"/>
  <c r="BH62" i="67"/>
  <c r="BF53" i="67"/>
  <c r="BG53" i="67"/>
  <c r="BF66" i="67"/>
  <c r="BE50" i="67"/>
  <c r="BF52" i="67"/>
  <c r="BF56" i="67"/>
  <c r="BF57" i="67"/>
  <c r="BE68" i="67"/>
  <c r="BE58" i="67"/>
  <c r="BE56" i="67"/>
  <c r="BE53" i="67"/>
  <c r="BE65" i="67"/>
  <c r="BF68" i="67"/>
  <c r="BG68" i="67"/>
  <c r="BF65" i="67"/>
  <c r="BG63" i="67"/>
  <c r="BE57" i="67"/>
  <c r="BH52" i="67"/>
  <c r="BF51" i="67"/>
  <c r="BH67" i="67"/>
  <c r="BG58" i="67"/>
  <c r="BF50" i="67"/>
  <c r="BG65" i="67"/>
  <c r="BE55" i="67"/>
  <c r="BF55" i="67"/>
  <c r="AY58" i="67"/>
  <c r="AY62" i="67"/>
  <c r="BD63" i="67"/>
  <c r="C7" i="66"/>
  <c r="O33" i="49"/>
  <c r="O9" i="49"/>
  <c r="AC33" i="49"/>
  <c r="AC58" i="49"/>
  <c r="AC9" i="49"/>
  <c r="O58" i="49"/>
  <c r="C58" i="49"/>
  <c r="C9" i="49"/>
  <c r="C33" i="49"/>
  <c r="X40" i="49"/>
  <c r="AL40" i="49"/>
  <c r="O15" i="66"/>
  <c r="K17" i="49"/>
  <c r="P16" i="66"/>
  <c r="L18" i="49"/>
  <c r="O11" i="66"/>
  <c r="K13" i="49"/>
  <c r="S22" i="49"/>
  <c r="F50" i="49"/>
  <c r="U50" i="49"/>
  <c r="X70" i="49"/>
  <c r="AH75" i="49"/>
  <c r="AG15" i="49"/>
  <c r="J23" i="66"/>
  <c r="F25" i="49"/>
  <c r="P69" i="51"/>
  <c r="BD55" i="68" s="1"/>
  <c r="P44" i="51"/>
  <c r="T55" i="68" s="1"/>
  <c r="BD52" i="67"/>
  <c r="AD58" i="50"/>
  <c r="BP66" i="67" s="1"/>
  <c r="AD33" i="50"/>
  <c r="AF66" i="67" s="1"/>
  <c r="P58" i="51"/>
  <c r="BD66" i="68" s="1"/>
  <c r="P33" i="51"/>
  <c r="T66" i="68" s="1"/>
  <c r="E24" i="51"/>
  <c r="H26" i="51"/>
  <c r="O44" i="49"/>
  <c r="O20" i="49"/>
  <c r="C18" i="66"/>
  <c r="C44" i="49"/>
  <c r="C20" i="49"/>
  <c r="C69" i="49"/>
  <c r="AC69" i="49"/>
  <c r="AC44" i="49"/>
  <c r="AC20" i="49"/>
  <c r="O69" i="49"/>
  <c r="L12" i="66"/>
  <c r="H14" i="49"/>
  <c r="L24" i="49"/>
  <c r="P22" i="66"/>
  <c r="S24" i="49"/>
  <c r="M4" i="66"/>
  <c r="I6" i="49"/>
  <c r="S19" i="49"/>
  <c r="M6" i="66"/>
  <c r="I8" i="49"/>
  <c r="AG25" i="49"/>
  <c r="L17" i="66"/>
  <c r="H19" i="49"/>
  <c r="R6" i="49"/>
  <c r="P26" i="49"/>
  <c r="O10" i="66"/>
  <c r="K12" i="49"/>
  <c r="J62" i="49"/>
  <c r="L10" i="49"/>
  <c r="P8" i="66"/>
  <c r="L23" i="66"/>
  <c r="H25" i="49"/>
  <c r="D21" i="49"/>
  <c r="H19" i="66"/>
  <c r="N8" i="66"/>
  <c r="J10" i="49"/>
  <c r="I22" i="68"/>
  <c r="O59" i="68"/>
  <c r="O54" i="68"/>
  <c r="V63" i="68"/>
  <c r="X68" i="68"/>
  <c r="X60" i="68"/>
  <c r="X51" i="68"/>
  <c r="W57" i="68"/>
  <c r="X69" i="68"/>
  <c r="V56" i="68"/>
  <c r="W69" i="68"/>
  <c r="U57" i="68"/>
  <c r="W63" i="68"/>
  <c r="X66" i="68"/>
  <c r="X59" i="68"/>
  <c r="U69" i="68"/>
  <c r="W56" i="68"/>
  <c r="X67" i="68"/>
  <c r="T51" i="68"/>
  <c r="O58" i="68"/>
  <c r="U62" i="68"/>
  <c r="V62" i="68"/>
  <c r="O67" i="68"/>
  <c r="V66" i="68"/>
  <c r="U67" i="68"/>
  <c r="W66" i="68"/>
  <c r="U54" i="68"/>
  <c r="O55" i="68"/>
  <c r="X54" i="68"/>
  <c r="W61" i="68"/>
  <c r="W53" i="68"/>
  <c r="V68" i="68"/>
  <c r="O64" i="68"/>
  <c r="V59" i="68"/>
  <c r="V53" i="68"/>
  <c r="U61" i="68"/>
  <c r="X56" i="68"/>
  <c r="O63" i="68"/>
  <c r="U51" i="68"/>
  <c r="U66" i="68"/>
  <c r="W64" i="68"/>
  <c r="U52" i="68"/>
  <c r="O56" i="68"/>
  <c r="V65" i="68"/>
  <c r="W60" i="68"/>
  <c r="W52" i="68"/>
  <c r="V67" i="68"/>
  <c r="O53" i="68"/>
  <c r="U64" i="68"/>
  <c r="V60" i="68"/>
  <c r="W58" i="68"/>
  <c r="U53" i="68"/>
  <c r="V50" i="68"/>
  <c r="W67" i="68"/>
  <c r="X64" i="68"/>
  <c r="W55" i="68"/>
  <c r="W65" i="68"/>
  <c r="X53" i="68"/>
  <c r="W68" i="68"/>
  <c r="V58" i="68"/>
  <c r="W54" i="68"/>
  <c r="T64" i="68"/>
  <c r="U50" i="68"/>
  <c r="U60" i="68"/>
  <c r="O65" i="68"/>
  <c r="V64" i="68"/>
  <c r="X62" i="68"/>
  <c r="O66" i="68"/>
  <c r="X52" i="68"/>
  <c r="W51" i="68"/>
  <c r="O52" i="68"/>
  <c r="V57" i="68"/>
  <c r="U59" i="68"/>
  <c r="O57" i="68"/>
  <c r="X63" i="68"/>
  <c r="X61" i="68"/>
  <c r="O68" i="68"/>
  <c r="X50" i="68"/>
  <c r="W50" i="68"/>
  <c r="O69" i="68"/>
  <c r="V55" i="68"/>
  <c r="U58" i="68"/>
  <c r="O61" i="68"/>
  <c r="U63" i="68"/>
  <c r="U56" i="68"/>
  <c r="O60" i="68"/>
  <c r="U68" i="68"/>
  <c r="X58" i="68"/>
  <c r="W62" i="68"/>
  <c r="X65" i="68"/>
  <c r="V54" i="68"/>
  <c r="U55" i="68"/>
  <c r="V52" i="68"/>
  <c r="V69" i="68"/>
  <c r="U65" i="68"/>
  <c r="X57" i="68"/>
  <c r="W59" i="68"/>
  <c r="X55" i="68"/>
  <c r="V51" i="68"/>
  <c r="V61" i="68"/>
  <c r="S16" i="67"/>
  <c r="AE23" i="67"/>
  <c r="S12" i="67"/>
  <c r="AF21" i="67"/>
  <c r="AE11" i="67"/>
  <c r="X16" i="67"/>
  <c r="AE14" i="67"/>
  <c r="AB17" i="67"/>
  <c r="S19" i="67"/>
  <c r="X17" i="67"/>
  <c r="Z15" i="67"/>
  <c r="Z17" i="67"/>
  <c r="X19" i="67"/>
  <c r="AA19" i="67"/>
  <c r="AD8" i="67"/>
  <c r="AE20" i="67"/>
  <c r="S9" i="67"/>
  <c r="Y7" i="67"/>
  <c r="Y16" i="67"/>
  <c r="AD11" i="67"/>
  <c r="Z13" i="67"/>
  <c r="AC20" i="67"/>
  <c r="AC5" i="67"/>
  <c r="Y22" i="67"/>
  <c r="S17" i="67"/>
  <c r="AF23" i="67"/>
  <c r="Y20" i="67"/>
  <c r="AE10" i="67"/>
  <c r="AA12" i="67"/>
  <c r="AA23" i="67"/>
  <c r="Z20" i="67"/>
  <c r="AF8" i="67"/>
  <c r="S21" i="67"/>
  <c r="Y5" i="67"/>
  <c r="Z18" i="67"/>
  <c r="AA20" i="67"/>
  <c r="AE21" i="67"/>
  <c r="AA5" i="67"/>
  <c r="Y10" i="67"/>
  <c r="AB5" i="67"/>
  <c r="S11" i="67"/>
  <c r="AC17" i="67"/>
  <c r="AC13" i="67"/>
  <c r="X12" i="67"/>
  <c r="AB13" i="67"/>
  <c r="X22" i="67"/>
  <c r="AF12" i="67"/>
  <c r="AE5" i="67"/>
  <c r="S22" i="67"/>
  <c r="AA15" i="67"/>
  <c r="AD15" i="67"/>
  <c r="AF17" i="67"/>
  <c r="AE19" i="67"/>
  <c r="X14" i="67"/>
  <c r="AE9" i="67"/>
  <c r="AC21" i="67"/>
  <c r="AB23" i="67"/>
  <c r="S23" i="67"/>
  <c r="AF18" i="67"/>
  <c r="AE8" i="67"/>
  <c r="Y14" i="67"/>
  <c r="AF9" i="67"/>
  <c r="X10" i="67"/>
  <c r="Z8" i="67"/>
  <c r="AF15" i="67"/>
  <c r="S13" i="67"/>
  <c r="S7" i="67"/>
  <c r="Y12" i="67"/>
  <c r="X5" i="67"/>
  <c r="Z7" i="67"/>
  <c r="AF22" i="67"/>
  <c r="AF20" i="67"/>
  <c r="AE15" i="67"/>
  <c r="AA17" i="67"/>
  <c r="S10" i="67"/>
  <c r="S6" i="67"/>
  <c r="Z11" i="67"/>
  <c r="X13" i="67"/>
  <c r="AE7" i="67"/>
  <c r="AC18" i="67"/>
  <c r="AC15" i="67"/>
  <c r="AD12" i="67"/>
  <c r="X23" i="67"/>
  <c r="Y4" i="67"/>
  <c r="S15" i="67"/>
  <c r="AD23" i="67"/>
  <c r="AF11" i="67"/>
  <c r="Z5" i="67"/>
  <c r="Y13" i="67"/>
  <c r="Y11" i="67"/>
  <c r="AC9" i="67"/>
  <c r="AA8" i="67"/>
  <c r="AB11" i="67"/>
  <c r="S14" i="67"/>
  <c r="AA6" i="67"/>
  <c r="AB12" i="67"/>
  <c r="AD17" i="67"/>
  <c r="Z12" i="67"/>
  <c r="AC22" i="67"/>
  <c r="Z21" i="67"/>
  <c r="AD6" i="67"/>
  <c r="AB7" i="67"/>
  <c r="AE4" i="67"/>
  <c r="AD21" i="67"/>
  <c r="AB20" i="67"/>
  <c r="AF10" i="67"/>
  <c r="AE6" i="67"/>
  <c r="AF19" i="67"/>
  <c r="AC10" i="67"/>
  <c r="X11" i="67"/>
  <c r="Z14" i="67"/>
  <c r="AA13" i="67"/>
  <c r="Y17" i="67"/>
  <c r="AF5" i="67"/>
  <c r="S18" i="67"/>
  <c r="AF16" i="67"/>
  <c r="AB15" i="67"/>
  <c r="AD10" i="67"/>
  <c r="AD9" i="67"/>
  <c r="AD18" i="67"/>
  <c r="Z10" i="67"/>
  <c r="AB18" i="67"/>
  <c r="AD22" i="67"/>
  <c r="AB22" i="67"/>
  <c r="Y21" i="67"/>
  <c r="Y8" i="67"/>
  <c r="Z23" i="67"/>
  <c r="AF6" i="67"/>
  <c r="AA9" i="67"/>
  <c r="AC8" i="67"/>
  <c r="AA14" i="67"/>
  <c r="AF7" i="67"/>
  <c r="X15" i="67"/>
  <c r="AE16" i="67"/>
  <c r="AF4" i="67"/>
  <c r="AB16" i="67"/>
  <c r="AE18" i="67"/>
  <c r="AD7" i="67"/>
  <c r="AD14" i="67"/>
  <c r="S8" i="67"/>
  <c r="AE22" i="67"/>
  <c r="AB21" i="67"/>
  <c r="Z4" i="67"/>
  <c r="AC12" i="67"/>
  <c r="AE17" i="67"/>
  <c r="AC6" i="67"/>
  <c r="AC16" i="67"/>
  <c r="AB10" i="67"/>
  <c r="X21" i="67"/>
  <c r="Y9" i="67"/>
  <c r="X4" i="67"/>
  <c r="AD5" i="67"/>
  <c r="AA18" i="67"/>
  <c r="Y19" i="67"/>
  <c r="AB9" i="67"/>
  <c r="AD13" i="67"/>
  <c r="Y18" i="67"/>
  <c r="AA21" i="67"/>
  <c r="AA4" i="67"/>
  <c r="Z6" i="67"/>
  <c r="AB8" i="67"/>
  <c r="AA10" i="67"/>
  <c r="AE12" i="67"/>
  <c r="Z9" i="67"/>
  <c r="AA22" i="67"/>
  <c r="AD19" i="67"/>
  <c r="AB4" i="67"/>
  <c r="Y23" i="67"/>
  <c r="X20" i="67"/>
  <c r="AB6" i="67"/>
  <c r="AD16" i="67"/>
  <c r="AA16" i="67"/>
  <c r="Z22" i="67"/>
  <c r="AC14" i="67"/>
  <c r="AC4" i="67"/>
  <c r="Z16" i="67"/>
  <c r="X8" i="67"/>
  <c r="AB14" i="67"/>
  <c r="Y15" i="67"/>
  <c r="AC11" i="67"/>
  <c r="X9" i="67"/>
  <c r="AF14" i="67"/>
  <c r="AD4" i="67"/>
  <c r="AB19" i="67"/>
  <c r="X7" i="67"/>
  <c r="Y6" i="67"/>
  <c r="X18" i="67"/>
  <c r="AC7" i="67"/>
  <c r="AA7" i="67"/>
  <c r="AD20" i="67"/>
  <c r="AA11" i="67"/>
  <c r="AE13" i="67"/>
  <c r="AF13" i="67"/>
  <c r="X6" i="67"/>
  <c r="Z19" i="67"/>
  <c r="AC23" i="67"/>
  <c r="AC19" i="67"/>
  <c r="S20" i="67"/>
  <c r="E14" i="51"/>
  <c r="I23" i="68"/>
  <c r="O12" i="49"/>
  <c r="AC61" i="49"/>
  <c r="AC36" i="49"/>
  <c r="C61" i="49"/>
  <c r="C12" i="49"/>
  <c r="AC12" i="49"/>
  <c r="O36" i="49"/>
  <c r="C36" i="49"/>
  <c r="C10" i="66"/>
  <c r="O61" i="49"/>
  <c r="O40" i="49"/>
  <c r="C14" i="66"/>
  <c r="C16" i="49"/>
  <c r="AC65" i="49"/>
  <c r="O65" i="49"/>
  <c r="AC40" i="49"/>
  <c r="C40" i="49"/>
  <c r="O16" i="49"/>
  <c r="AC16" i="49"/>
  <c r="C65" i="49"/>
  <c r="P5" i="66"/>
  <c r="L7" i="49"/>
  <c r="O5" i="66"/>
  <c r="K7" i="49"/>
  <c r="AI75" i="49"/>
  <c r="O17" i="66"/>
  <c r="K19" i="49"/>
  <c r="G50" i="49"/>
  <c r="K22" i="49"/>
  <c r="O20" i="66"/>
  <c r="X37" i="49"/>
  <c r="AL37" i="49"/>
  <c r="AF8" i="49"/>
  <c r="J56" i="49"/>
  <c r="AL68" i="49"/>
  <c r="AF6" i="49"/>
  <c r="AD26" i="49"/>
  <c r="AC8" i="49"/>
  <c r="C6" i="66"/>
  <c r="O57" i="49"/>
  <c r="C57" i="49"/>
  <c r="O32" i="49"/>
  <c r="AC57" i="49"/>
  <c r="AC32" i="49"/>
  <c r="O8" i="49"/>
  <c r="C32" i="49"/>
  <c r="C8" i="49"/>
  <c r="J57" i="49"/>
  <c r="AF22" i="49"/>
  <c r="N5" i="66"/>
  <c r="J7" i="49"/>
  <c r="R18" i="49"/>
  <c r="C62" i="68"/>
  <c r="C54" i="68"/>
  <c r="I50" i="68"/>
  <c r="I68" i="68"/>
  <c r="K60" i="68"/>
  <c r="I51" i="68"/>
  <c r="L65" i="68"/>
  <c r="L56" i="68"/>
  <c r="I65" i="68"/>
  <c r="L67" i="68"/>
  <c r="K64" i="68"/>
  <c r="J58" i="68"/>
  <c r="J50" i="68"/>
  <c r="K68" i="68"/>
  <c r="K50" i="68"/>
  <c r="I66" i="68"/>
  <c r="K59" i="68"/>
  <c r="K52" i="68"/>
  <c r="J69" i="68"/>
  <c r="L55" i="68"/>
  <c r="L62" i="68"/>
  <c r="I56" i="68"/>
  <c r="L64" i="68"/>
  <c r="J57" i="68"/>
  <c r="K63" i="68"/>
  <c r="C59" i="68"/>
  <c r="J63" i="68"/>
  <c r="I64" i="68"/>
  <c r="K58" i="68"/>
  <c r="J67" i="68"/>
  <c r="L54" i="68"/>
  <c r="L60" i="68"/>
  <c r="C55" i="68"/>
  <c r="I55" i="68"/>
  <c r="J56" i="68"/>
  <c r="I62" i="68"/>
  <c r="C65" i="68"/>
  <c r="L63" i="68"/>
  <c r="K69" i="68"/>
  <c r="K57" i="68"/>
  <c r="C67" i="68"/>
  <c r="J68" i="68"/>
  <c r="L53" i="68"/>
  <c r="L58" i="68"/>
  <c r="C56" i="68"/>
  <c r="I67" i="68"/>
  <c r="J55" i="68"/>
  <c r="I61" i="68"/>
  <c r="C63" i="68"/>
  <c r="J65" i="68"/>
  <c r="K67" i="68"/>
  <c r="K56" i="68"/>
  <c r="C64" i="68"/>
  <c r="J62" i="68"/>
  <c r="L52" i="68"/>
  <c r="I53" i="68"/>
  <c r="C66" i="68"/>
  <c r="J66" i="68"/>
  <c r="J54" i="68"/>
  <c r="I60" i="68"/>
  <c r="C53" i="68"/>
  <c r="L61" i="68"/>
  <c r="K65" i="68"/>
  <c r="K55" i="68"/>
  <c r="C52" i="68"/>
  <c r="I54" i="68"/>
  <c r="L51" i="68"/>
  <c r="I52" i="68"/>
  <c r="C57" i="68"/>
  <c r="J61" i="68"/>
  <c r="J53" i="68"/>
  <c r="L69" i="68"/>
  <c r="C68" i="68"/>
  <c r="J64" i="68"/>
  <c r="K62" i="68"/>
  <c r="I59" i="68"/>
  <c r="C58" i="68"/>
  <c r="L59" i="68"/>
  <c r="L50" i="68"/>
  <c r="K54" i="68"/>
  <c r="C69" i="68"/>
  <c r="J60" i="68"/>
  <c r="J52" i="68"/>
  <c r="I57" i="68"/>
  <c r="C60" i="68"/>
  <c r="L66" i="68"/>
  <c r="I63" i="68"/>
  <c r="K61" i="68"/>
  <c r="L68" i="68"/>
  <c r="C61" i="68"/>
  <c r="K66" i="68"/>
  <c r="L57" i="68"/>
  <c r="I69" i="68"/>
  <c r="I58" i="68"/>
  <c r="K51" i="68"/>
  <c r="J59" i="68"/>
  <c r="J51" i="68"/>
  <c r="K53" i="68"/>
  <c r="I10" i="68"/>
  <c r="AA58" i="67"/>
  <c r="E20" i="51"/>
  <c r="I19" i="68"/>
  <c r="I12" i="68"/>
  <c r="E25" i="51"/>
  <c r="T54" i="68"/>
  <c r="C34" i="49"/>
  <c r="C59" i="49"/>
  <c r="O10" i="49"/>
  <c r="AC59" i="49"/>
  <c r="O59" i="49"/>
  <c r="C8" i="66"/>
  <c r="O34" i="49"/>
  <c r="C10" i="49"/>
  <c r="AC10" i="49"/>
  <c r="AC34" i="49"/>
  <c r="N14" i="66"/>
  <c r="J16" i="49"/>
  <c r="AF12" i="49"/>
  <c r="AG19" i="49"/>
  <c r="O13" i="66"/>
  <c r="K15" i="49"/>
  <c r="Y26" i="49"/>
  <c r="R14" i="49"/>
  <c r="F11" i="49"/>
  <c r="J9" i="66"/>
  <c r="J4" i="66"/>
  <c r="F6" i="49"/>
  <c r="P33" i="50"/>
  <c r="T66" i="67" s="1"/>
  <c r="P58" i="50"/>
  <c r="BD66" i="67" s="1"/>
  <c r="AI16" i="68"/>
  <c r="AN21" i="68"/>
  <c r="AU10" i="68"/>
  <c r="AO21" i="68"/>
  <c r="AR11" i="68"/>
  <c r="AN17" i="68"/>
  <c r="AP20" i="68"/>
  <c r="AV16" i="68"/>
  <c r="AU6" i="68"/>
  <c r="AQ19" i="68"/>
  <c r="AR7" i="68"/>
  <c r="AR8" i="68"/>
  <c r="AS17" i="68"/>
  <c r="AO7" i="68"/>
  <c r="AR4" i="68"/>
  <c r="AI19" i="68"/>
  <c r="AQ9" i="68"/>
  <c r="AN8" i="68"/>
  <c r="AQ23" i="68"/>
  <c r="AT17" i="68"/>
  <c r="AR12" i="68"/>
  <c r="AV7" i="68"/>
  <c r="AS23" i="68"/>
  <c r="AQ7" i="68"/>
  <c r="AO22" i="68"/>
  <c r="AN6" i="68"/>
  <c r="AT22" i="68"/>
  <c r="AU23" i="68"/>
  <c r="AU18" i="68"/>
  <c r="AP18" i="68"/>
  <c r="AI20" i="68"/>
  <c r="AN22" i="68"/>
  <c r="AQ21" i="68"/>
  <c r="AS19" i="68"/>
  <c r="AQ15" i="68"/>
  <c r="AR18" i="68"/>
  <c r="AP13" i="68"/>
  <c r="AP7" i="68"/>
  <c r="AR19" i="68"/>
  <c r="AO8" i="68"/>
  <c r="AQ16" i="68"/>
  <c r="AS16" i="68"/>
  <c r="AN23" i="68"/>
  <c r="AS13" i="68"/>
  <c r="AU22" i="68"/>
  <c r="AI13" i="68"/>
  <c r="AN9" i="68"/>
  <c r="AT13" i="68"/>
  <c r="AQ5" i="68"/>
  <c r="AQ6" i="68"/>
  <c r="AP14" i="68"/>
  <c r="AS10" i="68"/>
  <c r="AO20" i="68"/>
  <c r="AR5" i="68"/>
  <c r="AR13" i="68"/>
  <c r="AQ12" i="68"/>
  <c r="AP19" i="68"/>
  <c r="AP15" i="68"/>
  <c r="AU19" i="68"/>
  <c r="AQ11" i="68"/>
  <c r="AU11" i="68"/>
  <c r="AU17" i="68"/>
  <c r="AR21" i="68"/>
  <c r="AO12" i="68"/>
  <c r="AQ14" i="68"/>
  <c r="AR10" i="68"/>
  <c r="AQ20" i="68"/>
  <c r="AO13" i="68"/>
  <c r="AN12" i="68"/>
  <c r="AT15" i="68"/>
  <c r="AS7" i="68"/>
  <c r="AV13" i="68"/>
  <c r="AO19" i="68"/>
  <c r="AO11" i="68"/>
  <c r="AN18" i="68"/>
  <c r="AV8" i="68"/>
  <c r="AR14" i="68"/>
  <c r="AT4" i="68"/>
  <c r="AQ10" i="68"/>
  <c r="AO14" i="68"/>
  <c r="AT23" i="68"/>
  <c r="AS14" i="68"/>
  <c r="AU4" i="68"/>
  <c r="AR15" i="68"/>
  <c r="AN4" i="68"/>
  <c r="AS11" i="68"/>
  <c r="AI12" i="68"/>
  <c r="AT19" i="68"/>
  <c r="AN13" i="68"/>
  <c r="AS22" i="68"/>
  <c r="AU13" i="68"/>
  <c r="AO5" i="68"/>
  <c r="AV19" i="68"/>
  <c r="AS12" i="68"/>
  <c r="AP5" i="68"/>
  <c r="AV17" i="68"/>
  <c r="AU8" i="68"/>
  <c r="AQ4" i="68"/>
  <c r="AT20" i="68"/>
  <c r="AS6" i="68"/>
  <c r="AO9" i="68"/>
  <c r="AS18" i="68"/>
  <c r="AQ17" i="68"/>
  <c r="AQ18" i="68"/>
  <c r="AV12" i="68"/>
  <c r="AP4" i="68"/>
  <c r="AT18" i="68"/>
  <c r="AI9" i="68"/>
  <c r="AQ22" i="68"/>
  <c r="AI23" i="68"/>
  <c r="AN10" i="68"/>
  <c r="AI7" i="68"/>
  <c r="AS15" i="68"/>
  <c r="AP22" i="68"/>
  <c r="AV22" i="68"/>
  <c r="AR23" i="68"/>
  <c r="AV11" i="68"/>
  <c r="AT10" i="68"/>
  <c r="AN7" i="68"/>
  <c r="AU9" i="68"/>
  <c r="AV10" i="68"/>
  <c r="AP10" i="68"/>
  <c r="AI21" i="68"/>
  <c r="AP21" i="68"/>
  <c r="AV4" i="68"/>
  <c r="AP23" i="68"/>
  <c r="AO4" i="68"/>
  <c r="AO15" i="68"/>
  <c r="AU14" i="68"/>
  <c r="AO18" i="68"/>
  <c r="AP12" i="68"/>
  <c r="AU7" i="68"/>
  <c r="AT12" i="68"/>
  <c r="AP6" i="68"/>
  <c r="AR22" i="68"/>
  <c r="AV6" i="68"/>
  <c r="AI8" i="68"/>
  <c r="AI17" i="68"/>
  <c r="AN14" i="68"/>
  <c r="AP9" i="68"/>
  <c r="AO17" i="68"/>
  <c r="AI18" i="68"/>
  <c r="AU20" i="68"/>
  <c r="AU5" i="68"/>
  <c r="AU21" i="68"/>
  <c r="AV21" i="68"/>
  <c r="AU16" i="68"/>
  <c r="AR20" i="68"/>
  <c r="AN16" i="68"/>
  <c r="AP16" i="68"/>
  <c r="AS21" i="68"/>
  <c r="AO6" i="68"/>
  <c r="AT14" i="68"/>
  <c r="AI11" i="68"/>
  <c r="AP11" i="68"/>
  <c r="AI15" i="68"/>
  <c r="AU12" i="68"/>
  <c r="AT8" i="68"/>
  <c r="AS9" i="68"/>
  <c r="AO23" i="68"/>
  <c r="AN5" i="68"/>
  <c r="AT11" i="68"/>
  <c r="AV9" i="68"/>
  <c r="AT9" i="68"/>
  <c r="AI22" i="68"/>
  <c r="AV15" i="68"/>
  <c r="AS5" i="68"/>
  <c r="AQ13" i="68"/>
  <c r="AR6" i="68"/>
  <c r="AR17" i="68"/>
  <c r="AQ8" i="68"/>
  <c r="AT6" i="68"/>
  <c r="AV5" i="68"/>
  <c r="AT5" i="68"/>
  <c r="AR16" i="68"/>
  <c r="AT16" i="68"/>
  <c r="AT7" i="68"/>
  <c r="AO16" i="68"/>
  <c r="AI6" i="68"/>
  <c r="AI10" i="68"/>
  <c r="AS20" i="68"/>
  <c r="AS4" i="68"/>
  <c r="AO10" i="68"/>
  <c r="AV20" i="68"/>
  <c r="AS8" i="68"/>
  <c r="AP8" i="68"/>
  <c r="AP17" i="68"/>
  <c r="AT21" i="68"/>
  <c r="AN11" i="68"/>
  <c r="AI14" i="68"/>
  <c r="AN20" i="68"/>
  <c r="AR9" i="68"/>
  <c r="AV23" i="68"/>
  <c r="AV14" i="68"/>
  <c r="AN19" i="68"/>
  <c r="AN15" i="68"/>
  <c r="AV18" i="68"/>
  <c r="AU15" i="68"/>
  <c r="E12" i="51"/>
  <c r="I18" i="68"/>
  <c r="AD43" i="51"/>
  <c r="AF56" i="68" s="1"/>
  <c r="AD68" i="51"/>
  <c r="BP56" i="68" s="1"/>
  <c r="E21" i="51"/>
  <c r="BE68" i="68"/>
  <c r="BG65" i="68"/>
  <c r="BG58" i="68"/>
  <c r="BG61" i="68"/>
  <c r="BF52" i="68"/>
  <c r="BE59" i="68"/>
  <c r="AY59" i="68"/>
  <c r="BG52" i="68"/>
  <c r="BE57" i="68"/>
  <c r="BH66" i="68"/>
  <c r="BF60" i="68"/>
  <c r="BF62" i="68"/>
  <c r="BE60" i="68"/>
  <c r="BF68" i="68"/>
  <c r="BH50" i="68"/>
  <c r="AY54" i="68"/>
  <c r="BE67" i="68"/>
  <c r="BG68" i="68"/>
  <c r="BH67" i="68"/>
  <c r="BF56" i="68"/>
  <c r="BF58" i="68"/>
  <c r="BG69" i="68"/>
  <c r="BF59" i="68"/>
  <c r="BF51" i="68"/>
  <c r="BH65" i="68"/>
  <c r="BH61" i="68"/>
  <c r="BF55" i="68"/>
  <c r="BG55" i="68"/>
  <c r="AY56" i="68"/>
  <c r="BH64" i="68"/>
  <c r="BH63" i="68"/>
  <c r="BE50" i="68"/>
  <c r="AY67" i="68"/>
  <c r="BG54" i="68"/>
  <c r="BE63" i="68"/>
  <c r="BG64" i="68"/>
  <c r="AY55" i="68"/>
  <c r="BF65" i="68"/>
  <c r="BH68" i="68"/>
  <c r="BF69" i="68"/>
  <c r="AY63" i="68"/>
  <c r="BH60" i="68"/>
  <c r="BH58" i="68"/>
  <c r="BE58" i="68"/>
  <c r="AY65" i="68"/>
  <c r="BF67" i="68"/>
  <c r="BH59" i="68"/>
  <c r="BG63" i="68"/>
  <c r="AY64" i="68"/>
  <c r="BE53" i="68"/>
  <c r="BE55" i="68"/>
  <c r="BH52" i="68"/>
  <c r="AY66" i="68"/>
  <c r="BE56" i="68"/>
  <c r="BG53" i="68"/>
  <c r="BF53" i="68"/>
  <c r="AY52" i="68"/>
  <c r="BF64" i="68"/>
  <c r="BE65" i="68"/>
  <c r="BE54" i="68"/>
  <c r="AY53" i="68"/>
  <c r="BE69" i="68"/>
  <c r="BH51" i="68"/>
  <c r="BG50" i="68"/>
  <c r="BF57" i="68"/>
  <c r="AY68" i="68"/>
  <c r="BH54" i="68"/>
  <c r="BH55" i="68"/>
  <c r="BH62" i="68"/>
  <c r="AY57" i="68"/>
  <c r="BH69" i="68"/>
  <c r="BG51" i="68"/>
  <c r="BE51" i="68"/>
  <c r="BF66" i="68"/>
  <c r="AY69" i="68"/>
  <c r="BE52" i="68"/>
  <c r="BE62" i="68"/>
  <c r="BG62" i="68"/>
  <c r="BG57" i="68"/>
  <c r="AY61" i="68"/>
  <c r="BF54" i="68"/>
  <c r="BG56" i="68"/>
  <c r="BH53" i="68"/>
  <c r="BH56" i="68"/>
  <c r="AY60" i="68"/>
  <c r="BG66" i="68"/>
  <c r="BG60" i="68"/>
  <c r="BE64" i="68"/>
  <c r="BH57" i="68"/>
  <c r="BG59" i="68"/>
  <c r="BE66" i="68"/>
  <c r="BE61" i="68"/>
  <c r="BF50" i="68"/>
  <c r="AY58" i="68"/>
  <c r="BF61" i="68"/>
  <c r="BF63" i="68"/>
  <c r="BG67" i="68"/>
  <c r="AY62" i="68"/>
  <c r="BD64" i="68"/>
  <c r="BD54" i="68"/>
  <c r="H14" i="66"/>
  <c r="D16" i="49"/>
  <c r="U26" i="49"/>
  <c r="AL46" i="49"/>
  <c r="X46" i="49"/>
  <c r="H23" i="49"/>
  <c r="L21" i="66"/>
  <c r="I25" i="49"/>
  <c r="M23" i="66"/>
  <c r="K20" i="66"/>
  <c r="G22" i="49"/>
  <c r="H9" i="49"/>
  <c r="L7" i="66"/>
  <c r="H12" i="66"/>
  <c r="D14" i="49"/>
  <c r="H75" i="49"/>
  <c r="N15" i="66"/>
  <c r="J17" i="49"/>
  <c r="H17" i="66"/>
  <c r="D19" i="49"/>
  <c r="O43" i="49"/>
  <c r="C19" i="49"/>
  <c r="C68" i="49"/>
  <c r="O68" i="49"/>
  <c r="AC19" i="49"/>
  <c r="AC68" i="49"/>
  <c r="C43" i="49"/>
  <c r="C17" i="66"/>
  <c r="O19" i="49"/>
  <c r="AC43" i="49"/>
  <c r="AD37" i="50"/>
  <c r="AF62" i="67" s="1"/>
  <c r="AD62" i="50"/>
  <c r="BP62" i="67" s="1"/>
  <c r="L26" i="51"/>
  <c r="X5" i="68"/>
  <c r="AB7" i="68"/>
  <c r="AF10" i="68"/>
  <c r="Y14" i="68"/>
  <c r="AD22" i="68"/>
  <c r="AA4" i="68"/>
  <c r="AF9" i="68"/>
  <c r="AD8" i="68"/>
  <c r="AF4" i="68"/>
  <c r="X14" i="68"/>
  <c r="X10" i="68"/>
  <c r="AA14" i="68"/>
  <c r="AD7" i="68"/>
  <c r="AC15" i="68"/>
  <c r="AA17" i="68"/>
  <c r="AF18" i="68"/>
  <c r="AE5" i="68"/>
  <c r="AD9" i="68"/>
  <c r="AE18" i="68"/>
  <c r="S12" i="68"/>
  <c r="AF20" i="68"/>
  <c r="X8" i="68"/>
  <c r="AA16" i="68"/>
  <c r="AB21" i="68"/>
  <c r="Y13" i="68"/>
  <c r="AA22" i="68"/>
  <c r="Y7" i="68"/>
  <c r="Z19" i="68"/>
  <c r="Z8" i="68"/>
  <c r="AB16" i="68"/>
  <c r="X21" i="68"/>
  <c r="S20" i="68"/>
  <c r="AC18" i="68"/>
  <c r="X7" i="68"/>
  <c r="AA12" i="68"/>
  <c r="S8" i="68"/>
  <c r="X16" i="68"/>
  <c r="AC21" i="68"/>
  <c r="AC13" i="68"/>
  <c r="S17" i="68"/>
  <c r="AE11" i="68"/>
  <c r="AC22" i="68"/>
  <c r="AE8" i="68"/>
  <c r="AB10" i="68"/>
  <c r="AE13" i="68"/>
  <c r="AC6" i="68"/>
  <c r="AB17" i="68"/>
  <c r="S21" i="68"/>
  <c r="AE4" i="68"/>
  <c r="Y5" i="68"/>
  <c r="AF22" i="68"/>
  <c r="AD12" i="68"/>
  <c r="Z13" i="68"/>
  <c r="AC5" i="68"/>
  <c r="AE12" i="68"/>
  <c r="S19" i="68"/>
  <c r="AD17" i="68"/>
  <c r="AB19" i="68"/>
  <c r="X22" i="68"/>
  <c r="AB8" i="68"/>
  <c r="AA18" i="68"/>
  <c r="AA19" i="68"/>
  <c r="AA15" i="68"/>
  <c r="S9" i="68"/>
  <c r="AE7" i="68"/>
  <c r="Y8" i="68"/>
  <c r="AF12" i="68"/>
  <c r="Y6" i="68"/>
  <c r="AA6" i="68"/>
  <c r="Z14" i="68"/>
  <c r="AF21" i="68"/>
  <c r="S22" i="68"/>
  <c r="S16" i="68"/>
  <c r="AF16" i="68"/>
  <c r="AA8" i="68"/>
  <c r="Z4" i="68"/>
  <c r="X6" i="68"/>
  <c r="AE6" i="68"/>
  <c r="X20" i="68"/>
  <c r="AB11" i="68"/>
  <c r="S11" i="68"/>
  <c r="AE10" i="68"/>
  <c r="AE20" i="68"/>
  <c r="AF14" i="68"/>
  <c r="AB6" i="68"/>
  <c r="AE14" i="68"/>
  <c r="Y10" i="68"/>
  <c r="Z20" i="68"/>
  <c r="X9" i="68"/>
  <c r="S23" i="68"/>
  <c r="AA23" i="68"/>
  <c r="Z10" i="68"/>
  <c r="X19" i="68"/>
  <c r="AE23" i="68"/>
  <c r="AB15" i="68"/>
  <c r="AF7" i="68"/>
  <c r="Z5" i="68"/>
  <c r="Z12" i="68"/>
  <c r="S6" i="68"/>
  <c r="AF11" i="68"/>
  <c r="Z17" i="68"/>
  <c r="Z21" i="68"/>
  <c r="Y20" i="68"/>
  <c r="AB22" i="68"/>
  <c r="AC19" i="68"/>
  <c r="AC23" i="68"/>
  <c r="AC11" i="68"/>
  <c r="S7" i="68"/>
  <c r="AE9" i="68"/>
  <c r="AF5" i="68"/>
  <c r="Y23" i="68"/>
  <c r="Y19" i="68"/>
  <c r="S10" i="68"/>
  <c r="AA10" i="68"/>
  <c r="AC12" i="68"/>
  <c r="AF6" i="68"/>
  <c r="S15" i="68"/>
  <c r="X17" i="68"/>
  <c r="AE19" i="68"/>
  <c r="AD6" i="68"/>
  <c r="Y4" i="68"/>
  <c r="Y18" i="68"/>
  <c r="X11" i="68"/>
  <c r="X12" i="68"/>
  <c r="AB9" i="68"/>
  <c r="S14" i="68"/>
  <c r="AD13" i="68"/>
  <c r="AA13" i="68"/>
  <c r="AE21" i="68"/>
  <c r="Y12" i="68"/>
  <c r="AB20" i="68"/>
  <c r="AA21" i="68"/>
  <c r="AA11" i="68"/>
  <c r="AC17" i="68"/>
  <c r="AD23" i="68"/>
  <c r="AE22" i="68"/>
  <c r="AC16" i="68"/>
  <c r="Z22" i="68"/>
  <c r="AD4" i="68"/>
  <c r="AA20" i="68"/>
  <c r="Y17" i="68"/>
  <c r="AC7" i="68"/>
  <c r="Y15" i="68"/>
  <c r="Y11" i="68"/>
  <c r="AC14" i="68"/>
  <c r="AB18" i="68"/>
  <c r="X18" i="68"/>
  <c r="Z7" i="68"/>
  <c r="Y21" i="68"/>
  <c r="AB23" i="68"/>
  <c r="AC8" i="68"/>
  <c r="AB13" i="68"/>
  <c r="AE16" i="68"/>
  <c r="X15" i="68"/>
  <c r="Y9" i="68"/>
  <c r="AF19" i="68"/>
  <c r="AE15" i="68"/>
  <c r="AC10" i="68"/>
  <c r="Z11" i="68"/>
  <c r="AA7" i="68"/>
  <c r="AD21" i="68"/>
  <c r="AD18" i="68"/>
  <c r="AF8" i="68"/>
  <c r="Z18" i="68"/>
  <c r="Z23" i="68"/>
  <c r="AD14" i="68"/>
  <c r="AF15" i="68"/>
  <c r="S13" i="68"/>
  <c r="AA5" i="68"/>
  <c r="Z16" i="68"/>
  <c r="AC9" i="68"/>
  <c r="AB4" i="68"/>
  <c r="AD20" i="68"/>
  <c r="Z6" i="68"/>
  <c r="S18" i="68"/>
  <c r="AC4" i="68"/>
  <c r="AB14" i="68"/>
  <c r="Y22" i="68"/>
  <c r="X4" i="68"/>
  <c r="X23" i="68"/>
  <c r="AB5" i="68"/>
  <c r="AC20" i="68"/>
  <c r="AF23" i="68"/>
  <c r="AF17" i="68"/>
  <c r="Z15" i="68"/>
  <c r="AD10" i="68"/>
  <c r="AD16" i="68"/>
  <c r="AF13" i="68"/>
  <c r="AD15" i="68"/>
  <c r="Z9" i="68"/>
  <c r="AD5" i="68"/>
  <c r="AB12" i="68"/>
  <c r="AD11" i="68"/>
  <c r="AE17" i="68"/>
  <c r="Y16" i="68"/>
  <c r="X13" i="68"/>
  <c r="AD19" i="68"/>
  <c r="AA9" i="68"/>
  <c r="AD73" i="50"/>
  <c r="BP51" i="67" s="1"/>
  <c r="AD48" i="50"/>
  <c r="AF51" i="67" s="1"/>
  <c r="AD63" i="50"/>
  <c r="BP61" i="67" s="1"/>
  <c r="AD38" i="50"/>
  <c r="AF61" i="67" s="1"/>
  <c r="AD64" i="51"/>
  <c r="BP60" i="68" s="1"/>
  <c r="AD39" i="51"/>
  <c r="AF60" i="68" s="1"/>
  <c r="V31" i="65"/>
  <c r="O44" i="65"/>
  <c r="U39" i="65"/>
  <c r="V45" i="65"/>
  <c r="W30" i="65"/>
  <c r="T32" i="65"/>
  <c r="X32" i="65"/>
  <c r="O39" i="65"/>
  <c r="T46" i="65"/>
  <c r="V40" i="65"/>
  <c r="W44" i="65"/>
  <c r="X35" i="65"/>
  <c r="U27" i="65"/>
  <c r="X45" i="65"/>
  <c r="T41" i="65"/>
  <c r="V35" i="65"/>
  <c r="W39" i="65"/>
  <c r="U34" i="65"/>
  <c r="T28" i="65"/>
  <c r="X40" i="65"/>
  <c r="T36" i="65"/>
  <c r="U43" i="65"/>
  <c r="W34" i="65"/>
  <c r="X28" i="65"/>
  <c r="O29" i="65"/>
  <c r="V30" i="65"/>
  <c r="O43" i="65"/>
  <c r="U38" i="65"/>
  <c r="V44" i="65"/>
  <c r="W29" i="65"/>
  <c r="V33" i="65"/>
  <c r="U31" i="65"/>
  <c r="O38" i="65"/>
  <c r="T45" i="65"/>
  <c r="V39" i="65"/>
  <c r="W43" i="65"/>
  <c r="T33" i="65"/>
  <c r="V32" i="65"/>
  <c r="X44" i="65"/>
  <c r="T40" i="65"/>
  <c r="V34" i="65"/>
  <c r="W38" i="65"/>
  <c r="T34" i="65"/>
  <c r="T27" i="65"/>
  <c r="X39" i="65"/>
  <c r="T35" i="65"/>
  <c r="U42" i="65"/>
  <c r="W33" i="65"/>
  <c r="X27" i="65"/>
  <c r="O28" i="65"/>
  <c r="V29" i="65"/>
  <c r="O42" i="65"/>
  <c r="U37" i="65"/>
  <c r="V43" i="65"/>
  <c r="W28" i="65"/>
  <c r="O32" i="65"/>
  <c r="U30" i="65"/>
  <c r="O37" i="65"/>
  <c r="T44" i="65"/>
  <c r="V38" i="65"/>
  <c r="W42" i="65"/>
  <c r="O35" i="65"/>
  <c r="T31" i="65"/>
  <c r="X43" i="65"/>
  <c r="T39" i="65"/>
  <c r="U46" i="65"/>
  <c r="W37" i="65"/>
  <c r="X31" i="65"/>
  <c r="U32" i="65"/>
  <c r="X38" i="65"/>
  <c r="O46" i="65"/>
  <c r="U41" i="65"/>
  <c r="W32" i="65"/>
  <c r="O34" i="65"/>
  <c r="O27" i="65"/>
  <c r="V28" i="65"/>
  <c r="O41" i="65"/>
  <c r="U36" i="65"/>
  <c r="V42" i="65"/>
  <c r="W27" i="65"/>
  <c r="W46" i="65"/>
  <c r="X36" i="65"/>
  <c r="U29" i="65"/>
  <c r="O36" i="65"/>
  <c r="T43" i="65"/>
  <c r="V37" i="65"/>
  <c r="W41" i="65"/>
  <c r="X34" i="65"/>
  <c r="T30" i="65"/>
  <c r="X42" i="65"/>
  <c r="T38" i="65"/>
  <c r="U45" i="65"/>
  <c r="W36" i="65"/>
  <c r="X30" i="65"/>
  <c r="O31" i="65"/>
  <c r="X37" i="65"/>
  <c r="O45" i="65"/>
  <c r="U40" i="65"/>
  <c r="V46" i="65"/>
  <c r="W31" i="65"/>
  <c r="X33" i="65"/>
  <c r="V27" i="65"/>
  <c r="O40" i="65"/>
  <c r="U35" i="65"/>
  <c r="V41" i="65"/>
  <c r="W45" i="65"/>
  <c r="U33" i="65"/>
  <c r="U28" i="65"/>
  <c r="X46" i="65"/>
  <c r="T42" i="65"/>
  <c r="V36" i="65"/>
  <c r="W40" i="65"/>
  <c r="O33" i="65"/>
  <c r="T29" i="65"/>
  <c r="X41" i="65"/>
  <c r="T37" i="65"/>
  <c r="U44" i="65"/>
  <c r="W35" i="65"/>
  <c r="X29" i="65"/>
  <c r="O30" i="65"/>
  <c r="P43" i="51"/>
  <c r="T56" i="68" s="1"/>
  <c r="P68" i="51"/>
  <c r="BD56" i="68" s="1"/>
  <c r="P37" i="51"/>
  <c r="T62" i="68" s="1"/>
  <c r="P62" i="51"/>
  <c r="BD62" i="68" s="1"/>
  <c r="AF58" i="68"/>
  <c r="H20" i="66"/>
  <c r="D22" i="49"/>
  <c r="O35" i="49"/>
  <c r="AC60" i="49"/>
  <c r="O11" i="49"/>
  <c r="O60" i="49"/>
  <c r="C35" i="49"/>
  <c r="AC11" i="49"/>
  <c r="C9" i="66"/>
  <c r="C11" i="49"/>
  <c r="AC35" i="49"/>
  <c r="C60" i="49"/>
  <c r="AI50" i="49"/>
  <c r="X33" i="49"/>
  <c r="AL33" i="49"/>
  <c r="AJ75" i="49"/>
  <c r="J58" i="49"/>
  <c r="AL41" i="49"/>
  <c r="X41" i="49"/>
  <c r="S6" i="49"/>
  <c r="T26" i="49"/>
  <c r="N4" i="66"/>
  <c r="J6" i="49"/>
  <c r="X35" i="49"/>
  <c r="AL35" i="49"/>
  <c r="X36" i="49"/>
  <c r="AL36" i="49"/>
  <c r="L17" i="49"/>
  <c r="P15" i="66"/>
  <c r="AL26" i="49"/>
  <c r="X43" i="49"/>
  <c r="AL43" i="49"/>
  <c r="R13" i="49"/>
  <c r="K8" i="66"/>
  <c r="G10" i="49"/>
  <c r="O23" i="66"/>
  <c r="K25" i="49"/>
  <c r="AD71" i="51"/>
  <c r="BP53" i="68" s="1"/>
  <c r="AD46" i="51"/>
  <c r="AF53" i="68" s="1"/>
  <c r="I26" i="50"/>
  <c r="AD67" i="50"/>
  <c r="BP57" i="67" s="1"/>
  <c r="AD42" i="50"/>
  <c r="AF57" i="67" s="1"/>
  <c r="AS27" i="65"/>
  <c r="AT44" i="65"/>
  <c r="AV43" i="65"/>
  <c r="AU28" i="65"/>
  <c r="AU46" i="65"/>
  <c r="AM28" i="65"/>
  <c r="AS45" i="65"/>
  <c r="AT28" i="65"/>
  <c r="AU35" i="65"/>
  <c r="AV39" i="65"/>
  <c r="AV29" i="65"/>
  <c r="AR45" i="65"/>
  <c r="AR29" i="65"/>
  <c r="AT39" i="65"/>
  <c r="AU45" i="65"/>
  <c r="AU42" i="65"/>
  <c r="AM45" i="65"/>
  <c r="AT33" i="65"/>
  <c r="AS40" i="65"/>
  <c r="AV38" i="65"/>
  <c r="AT46" i="65"/>
  <c r="AV45" i="65"/>
  <c r="AU30" i="65"/>
  <c r="AR40" i="65"/>
  <c r="AU34" i="65"/>
  <c r="AV36" i="65"/>
  <c r="AT34" i="65"/>
  <c r="AT30" i="65"/>
  <c r="AU37" i="65"/>
  <c r="AM40" i="65"/>
  <c r="AS30" i="65"/>
  <c r="AS35" i="65"/>
  <c r="AR31" i="65"/>
  <c r="AT41" i="65"/>
  <c r="AV40" i="65"/>
  <c r="AU33" i="65"/>
  <c r="AM43" i="65"/>
  <c r="AS38" i="65"/>
  <c r="AV34" i="65"/>
  <c r="AR35" i="65"/>
  <c r="AV33" i="65"/>
  <c r="AS42" i="65"/>
  <c r="AS31" i="65"/>
  <c r="AS29" i="65"/>
  <c r="AM35" i="65"/>
  <c r="AS34" i="65"/>
  <c r="AR42" i="65"/>
  <c r="AT32" i="65"/>
  <c r="AT38" i="65"/>
  <c r="AU40" i="65"/>
  <c r="AR39" i="65"/>
  <c r="AR34" i="65"/>
  <c r="AU39" i="65"/>
  <c r="AM42" i="65"/>
  <c r="AR33" i="65"/>
  <c r="AM31" i="65"/>
  <c r="AV35" i="65"/>
  <c r="AT43" i="65"/>
  <c r="AV42" i="65"/>
  <c r="AU27" i="65"/>
  <c r="AT37" i="65"/>
  <c r="AM27" i="65"/>
  <c r="AS44" i="65"/>
  <c r="AT27" i="65"/>
  <c r="AU44" i="65"/>
  <c r="AM30" i="65"/>
  <c r="AV28" i="65"/>
  <c r="AR44" i="65"/>
  <c r="AR28" i="65"/>
  <c r="AU32" i="65"/>
  <c r="AS39" i="65"/>
  <c r="AU41" i="65"/>
  <c r="AM44" i="65"/>
  <c r="AM32" i="65"/>
  <c r="AT36" i="65"/>
  <c r="AM33" i="65"/>
  <c r="AT45" i="65"/>
  <c r="AV44" i="65"/>
  <c r="AU29" i="65"/>
  <c r="AS37" i="65"/>
  <c r="AS46" i="65"/>
  <c r="AT29" i="65"/>
  <c r="AU36" i="65"/>
  <c r="AR37" i="65"/>
  <c r="AR46" i="65"/>
  <c r="AR30" i="65"/>
  <c r="AT40" i="65"/>
  <c r="AM37" i="65"/>
  <c r="AS33" i="65"/>
  <c r="AU43" i="65"/>
  <c r="AM46" i="65"/>
  <c r="AR32" i="65"/>
  <c r="AS41" i="65"/>
  <c r="AV37" i="65"/>
  <c r="AM38" i="65"/>
  <c r="AU31" i="65"/>
  <c r="AV46" i="65"/>
  <c r="AV31" i="65"/>
  <c r="AR41" i="65"/>
  <c r="AS28" i="65"/>
  <c r="AT35" i="65"/>
  <c r="AT31" i="65"/>
  <c r="AU38" i="65"/>
  <c r="AM41" i="65"/>
  <c r="AM29" i="65"/>
  <c r="AS36" i="65"/>
  <c r="AV32" i="65"/>
  <c r="AT42" i="65"/>
  <c r="AV41" i="65"/>
  <c r="AV30" i="65"/>
  <c r="AR36" i="65"/>
  <c r="AS32" i="65"/>
  <c r="AS43" i="65"/>
  <c r="AM34" i="65"/>
  <c r="AR38" i="65"/>
  <c r="AM36" i="65"/>
  <c r="AV27" i="65"/>
  <c r="AR43" i="65"/>
  <c r="AR27" i="65"/>
  <c r="AM39" i="65"/>
  <c r="AD31" i="50"/>
  <c r="AF68" i="67" s="1"/>
  <c r="AD56" i="50"/>
  <c r="BP68" i="67" s="1"/>
  <c r="E12" i="50"/>
  <c r="BP58" i="68"/>
  <c r="H13" i="49"/>
  <c r="L11" i="66"/>
  <c r="D9" i="49"/>
  <c r="H7" i="66"/>
  <c r="X73" i="49"/>
  <c r="AF16" i="49"/>
  <c r="N13" i="66"/>
  <c r="J15" i="49"/>
  <c r="T75" i="49"/>
  <c r="J22" i="49"/>
  <c r="N20" i="66"/>
  <c r="L20" i="49"/>
  <c r="P18" i="66"/>
  <c r="P20" i="66"/>
  <c r="L22" i="49"/>
  <c r="AF14" i="49"/>
  <c r="P63" i="49"/>
  <c r="C70" i="49"/>
  <c r="C21" i="49"/>
  <c r="AC70" i="49"/>
  <c r="C45" i="49"/>
  <c r="C19" i="66"/>
  <c r="O45" i="49"/>
  <c r="AC21" i="49"/>
  <c r="AC45" i="49"/>
  <c r="O70" i="49"/>
  <c r="O21" i="49"/>
  <c r="AL65" i="49"/>
  <c r="X34" i="49"/>
  <c r="AL34" i="49"/>
  <c r="J16" i="66"/>
  <c r="F18" i="49"/>
  <c r="P71" i="51"/>
  <c r="BD53" i="68" s="1"/>
  <c r="P46" i="51"/>
  <c r="T53" i="68" s="1"/>
  <c r="P65" i="51"/>
  <c r="P40" i="51"/>
  <c r="T59" i="68" s="1"/>
  <c r="BQ8" i="16"/>
  <c r="AX14" i="36"/>
  <c r="S63" i="48" s="1"/>
  <c r="S17" i="36"/>
  <c r="V17" i="48" s="1"/>
  <c r="BJ21" i="36"/>
  <c r="AJ22" i="36"/>
  <c r="H46" i="48" s="1"/>
  <c r="BH7" i="36"/>
  <c r="AJ56" i="48" s="1"/>
  <c r="AN7" i="36"/>
  <c r="V31" i="48" s="1"/>
  <c r="U22" i="36"/>
  <c r="Y22" i="48" s="1"/>
  <c r="G23" i="36"/>
  <c r="BC8" i="36"/>
  <c r="G57" i="48" s="1"/>
  <c r="F7" i="36"/>
  <c r="N12" i="36"/>
  <c r="BC24" i="36"/>
  <c r="G73" i="48" s="1"/>
  <c r="AY14" i="36"/>
  <c r="T63" i="48" s="1"/>
  <c r="AB14" i="36"/>
  <c r="AJ14" i="48" s="1"/>
  <c r="BJ9" i="36"/>
  <c r="AP21" i="36"/>
  <c r="T45" i="48" s="1"/>
  <c r="AP7" i="36"/>
  <c r="T31" i="48" s="1"/>
  <c r="BF18" i="36"/>
  <c r="V67" i="48" s="1"/>
  <c r="AA20" i="36"/>
  <c r="AI20" i="48" s="1"/>
  <c r="AM20" i="36"/>
  <c r="U44" i="48" s="1"/>
  <c r="Z14" i="36"/>
  <c r="AH14" i="48" s="1"/>
  <c r="S23" i="36"/>
  <c r="V23" i="48" s="1"/>
  <c r="BM19" i="36"/>
  <c r="AZ8" i="36"/>
  <c r="AG57" i="48" s="1"/>
  <c r="AJ6" i="36"/>
  <c r="H30" i="48" s="1"/>
  <c r="AR10" i="36"/>
  <c r="AJ34" i="48" s="1"/>
  <c r="AO10" i="36"/>
  <c r="S34" i="48" s="1"/>
  <c r="X34" i="48" s="1"/>
  <c r="AY24" i="36"/>
  <c r="T73" i="48" s="1"/>
  <c r="AT14" i="36"/>
  <c r="AH38" i="48" s="1"/>
  <c r="AJ23" i="36"/>
  <c r="H47" i="48" s="1"/>
  <c r="H25" i="36"/>
  <c r="D17" i="36"/>
  <c r="M18" i="36"/>
  <c r="Z11" i="36"/>
  <c r="AH11" i="48" s="1"/>
  <c r="H15" i="36"/>
  <c r="AD9" i="36"/>
  <c r="AM9" i="48" s="1"/>
  <c r="Z6" i="36"/>
  <c r="AH6" i="48" s="1"/>
  <c r="AE15" i="36"/>
  <c r="AN15" i="48" s="1"/>
  <c r="I16" i="36"/>
  <c r="AO15" i="36"/>
  <c r="S39" i="48" s="1"/>
  <c r="X39" i="48" s="1"/>
  <c r="BM6" i="36"/>
  <c r="L9" i="36"/>
  <c r="AY15" i="36"/>
  <c r="T64" i="48" s="1"/>
  <c r="AJ20" i="36"/>
  <c r="H44" i="48" s="1"/>
  <c r="B13" i="36"/>
  <c r="S12" i="36"/>
  <c r="V12" i="48" s="1"/>
  <c r="AF23" i="36"/>
  <c r="AK23" i="48" s="1"/>
  <c r="BF9" i="36"/>
  <c r="V58" i="48" s="1"/>
  <c r="L13" i="36"/>
  <c r="BC7" i="36"/>
  <c r="G56" i="48" s="1"/>
  <c r="M22" i="36"/>
  <c r="B22" i="36"/>
  <c r="AS24" i="36"/>
  <c r="AG48" i="48" s="1"/>
  <c r="AL48" i="48" s="1"/>
  <c r="H8" i="36"/>
  <c r="BN22" i="36"/>
  <c r="AG8" i="36"/>
  <c r="AL8" i="48" s="1"/>
  <c r="AR21" i="36"/>
  <c r="AJ45" i="48" s="1"/>
  <c r="AN6" i="36"/>
  <c r="V30" i="48" s="1"/>
  <c r="AI9" i="36"/>
  <c r="G33" i="48" s="1"/>
  <c r="BC9" i="36"/>
  <c r="G58" i="48" s="1"/>
  <c r="AJ16" i="36"/>
  <c r="H40" i="48" s="1"/>
  <c r="BG6" i="36"/>
  <c r="AI55" i="48" s="1"/>
  <c r="BD9" i="36"/>
  <c r="H58" i="48" s="1"/>
  <c r="M11" i="36"/>
  <c r="AL14" i="36"/>
  <c r="F38" i="48" s="1"/>
  <c r="G17" i="36"/>
  <c r="I19" i="36"/>
  <c r="AG13" i="36"/>
  <c r="AL13" i="48" s="1"/>
  <c r="Q23" i="36"/>
  <c r="T23" i="48" s="1"/>
  <c r="L7" i="36"/>
  <c r="AA19" i="36"/>
  <c r="AI19" i="48" s="1"/>
  <c r="V15" i="36"/>
  <c r="Z15" i="48" s="1"/>
  <c r="AW22" i="36"/>
  <c r="F71" i="48" s="1"/>
  <c r="AS17" i="36"/>
  <c r="AG41" i="48" s="1"/>
  <c r="AL41" i="48" s="1"/>
  <c r="G13" i="36"/>
  <c r="BC25" i="36"/>
  <c r="G74" i="48" s="1"/>
  <c r="AP24" i="36"/>
  <c r="T48" i="48" s="1"/>
  <c r="AD7" i="36"/>
  <c r="AM7" i="48" s="1"/>
  <c r="AZ20" i="36"/>
  <c r="AG69" i="48" s="1"/>
  <c r="AL17" i="36"/>
  <c r="F41" i="48" s="1"/>
  <c r="AE16" i="36"/>
  <c r="AN16" i="48" s="1"/>
  <c r="AV18" i="36"/>
  <c r="E67" i="48" s="1"/>
  <c r="AB15" i="36"/>
  <c r="AJ15" i="48" s="1"/>
  <c r="AX15" i="36"/>
  <c r="S64" i="48" s="1"/>
  <c r="AI14" i="36"/>
  <c r="G38" i="48" s="1"/>
  <c r="AY6" i="36"/>
  <c r="T55" i="48" s="1"/>
  <c r="T6" i="36"/>
  <c r="P6" i="48" s="1"/>
  <c r="AV13" i="36"/>
  <c r="E62" i="48" s="1"/>
  <c r="R9" i="36"/>
  <c r="U9" i="48" s="1"/>
  <c r="BJ18" i="36"/>
  <c r="G7" i="36"/>
  <c r="BK14" i="36"/>
  <c r="AJ10" i="36"/>
  <c r="H34" i="48" s="1"/>
  <c r="AZ18" i="36"/>
  <c r="AG67" i="48" s="1"/>
  <c r="S25" i="36"/>
  <c r="V25" i="48" s="1"/>
  <c r="AP11" i="36"/>
  <c r="T35" i="48" s="1"/>
  <c r="F16" i="36"/>
  <c r="BK24" i="36"/>
  <c r="AV9" i="36"/>
  <c r="E58" i="48" s="1"/>
  <c r="G12" i="36"/>
  <c r="AA18" i="36"/>
  <c r="AI18" i="48" s="1"/>
  <c r="Q16" i="36"/>
  <c r="T16" i="48" s="1"/>
  <c r="X18" i="36"/>
  <c r="X18" i="48" s="1"/>
  <c r="AW24" i="36"/>
  <c r="F73" i="48" s="1"/>
  <c r="AD13" i="36"/>
  <c r="AM13" i="48" s="1"/>
  <c r="AP6" i="36"/>
  <c r="T30" i="48" s="1"/>
  <c r="AQ7" i="36"/>
  <c r="AI31" i="48" s="1"/>
  <c r="AN12" i="36"/>
  <c r="V36" i="48" s="1"/>
  <c r="AF21" i="36"/>
  <c r="AK21" i="48" s="1"/>
  <c r="M24" i="36"/>
  <c r="BD15" i="36"/>
  <c r="H64" i="48" s="1"/>
  <c r="AF17" i="36"/>
  <c r="AK17" i="48" s="1"/>
  <c r="AX17" i="36"/>
  <c r="S66" i="48" s="1"/>
  <c r="AI23" i="36"/>
  <c r="G47" i="48" s="1"/>
  <c r="X21" i="36"/>
  <c r="X21" i="48" s="1"/>
  <c r="O18" i="36"/>
  <c r="I23" i="36"/>
  <c r="AL20" i="36"/>
  <c r="F44" i="48" s="1"/>
  <c r="BK8" i="36"/>
  <c r="BK22" i="36"/>
  <c r="D6" i="36"/>
  <c r="BH25" i="36"/>
  <c r="AJ74" i="48" s="1"/>
  <c r="BD22" i="36"/>
  <c r="H71" i="48" s="1"/>
  <c r="BK17" i="36"/>
  <c r="U13" i="36"/>
  <c r="Y13" i="48" s="1"/>
  <c r="AS13" i="36"/>
  <c r="AG37" i="48" s="1"/>
  <c r="AL37" i="48" s="1"/>
  <c r="F21" i="36"/>
  <c r="H14" i="36"/>
  <c r="AV8" i="36"/>
  <c r="E57" i="48" s="1"/>
  <c r="J57" i="48" s="1"/>
  <c r="I22" i="36"/>
  <c r="G21" i="36"/>
  <c r="BG15" i="36"/>
  <c r="AI64" i="48" s="1"/>
  <c r="O13" i="36"/>
  <c r="BM16" i="36"/>
  <c r="F14" i="36"/>
  <c r="W10" i="36"/>
  <c r="W10" i="48" s="1"/>
  <c r="BA17" i="36"/>
  <c r="AH66" i="48" s="1"/>
  <c r="N22" i="36"/>
  <c r="M10" i="36"/>
  <c r="AW20" i="36"/>
  <c r="F69" i="48" s="1"/>
  <c r="BF25" i="36"/>
  <c r="V74" i="48" s="1"/>
  <c r="AY25" i="36"/>
  <c r="T74" i="48" s="1"/>
  <c r="AB22" i="36"/>
  <c r="AJ22" i="48" s="1"/>
  <c r="AN18" i="36"/>
  <c r="V42" i="48" s="1"/>
  <c r="G10" i="36"/>
  <c r="AK8" i="36"/>
  <c r="E32" i="48" s="1"/>
  <c r="J32" i="48" s="1"/>
  <c r="BK13" i="36"/>
  <c r="X9" i="36"/>
  <c r="X9" i="48" s="1"/>
  <c r="AO16" i="36"/>
  <c r="S40" i="48" s="1"/>
  <c r="X40" i="48" s="1"/>
  <c r="AR25" i="36"/>
  <c r="AJ49" i="48" s="1"/>
  <c r="F9" i="36"/>
  <c r="R20" i="36"/>
  <c r="U20" i="48" s="1"/>
  <c r="BF12" i="36"/>
  <c r="V61" i="48" s="1"/>
  <c r="D15" i="36"/>
  <c r="AF10" i="36"/>
  <c r="AK10" i="48" s="1"/>
  <c r="BM8" i="36"/>
  <c r="AV10" i="36"/>
  <c r="E59" i="48" s="1"/>
  <c r="M7" i="36"/>
  <c r="U12" i="36"/>
  <c r="Y12" i="48" s="1"/>
  <c r="AI10" i="36"/>
  <c r="G34" i="48" s="1"/>
  <c r="M25" i="36"/>
  <c r="BH16" i="36"/>
  <c r="AJ65" i="48" s="1"/>
  <c r="U7" i="36"/>
  <c r="Y7" i="48" s="1"/>
  <c r="R7" i="36"/>
  <c r="U7" i="48" s="1"/>
  <c r="AW9" i="36"/>
  <c r="F58" i="48" s="1"/>
  <c r="AC20" i="36"/>
  <c r="AD20" i="48" s="1"/>
  <c r="BC14" i="36"/>
  <c r="G63" i="48" s="1"/>
  <c r="T20" i="36"/>
  <c r="P20" i="48" s="1"/>
  <c r="AN23" i="36"/>
  <c r="V47" i="48" s="1"/>
  <c r="N19" i="36"/>
  <c r="BF6" i="36"/>
  <c r="V55" i="48" s="1"/>
  <c r="V6" i="36"/>
  <c r="Z6" i="48" s="1"/>
  <c r="BD20" i="36"/>
  <c r="H69" i="48" s="1"/>
  <c r="AY19" i="36"/>
  <c r="T68" i="48" s="1"/>
  <c r="I14" i="36"/>
  <c r="AG25" i="36"/>
  <c r="AL25" i="48" s="1"/>
  <c r="I13" i="36"/>
  <c r="W16" i="36"/>
  <c r="W16" i="48" s="1"/>
  <c r="T23" i="36"/>
  <c r="P23" i="48" s="1"/>
  <c r="L11" i="36"/>
  <c r="AV23" i="36"/>
  <c r="E72" i="48" s="1"/>
  <c r="AC8" i="36"/>
  <c r="AD8" i="48" s="1"/>
  <c r="B23" i="36"/>
  <c r="S14" i="36"/>
  <c r="V14" i="48" s="1"/>
  <c r="AE7" i="36"/>
  <c r="AN7" i="48" s="1"/>
  <c r="AA11" i="36"/>
  <c r="AI11" i="48" s="1"/>
  <c r="AI22" i="36"/>
  <c r="G46" i="48" s="1"/>
  <c r="AP13" i="36"/>
  <c r="T37" i="48" s="1"/>
  <c r="AX12" i="36"/>
  <c r="S61" i="48" s="1"/>
  <c r="AO14" i="36"/>
  <c r="S38" i="48" s="1"/>
  <c r="X38" i="48" s="1"/>
  <c r="X15" i="36"/>
  <c r="X15" i="48" s="1"/>
  <c r="AI18" i="36"/>
  <c r="G42" i="48" s="1"/>
  <c r="I24" i="36"/>
  <c r="L21" i="36"/>
  <c r="R25" i="36"/>
  <c r="U25" i="48" s="1"/>
  <c r="Q17" i="36"/>
  <c r="T17" i="48" s="1"/>
  <c r="F13" i="36"/>
  <c r="W8" i="36"/>
  <c r="W8" i="48" s="1"/>
  <c r="AG16" i="36"/>
  <c r="AL16" i="48" s="1"/>
  <c r="B11" i="36"/>
  <c r="AV11" i="36"/>
  <c r="E60" i="48" s="1"/>
  <c r="AI11" i="36"/>
  <c r="G35" i="48" s="1"/>
  <c r="AL9" i="36"/>
  <c r="F33" i="48" s="1"/>
  <c r="X12" i="36"/>
  <c r="X12" i="48" s="1"/>
  <c r="AZ13" i="36"/>
  <c r="AG62" i="48" s="1"/>
  <c r="AA12" i="36"/>
  <c r="AI12" i="48" s="1"/>
  <c r="O8" i="36"/>
  <c r="H13" i="36"/>
  <c r="N10" i="36"/>
  <c r="BJ12" i="36"/>
  <c r="BN17" i="36"/>
  <c r="AJ19" i="36"/>
  <c r="H43" i="48" s="1"/>
  <c r="BC17" i="36"/>
  <c r="G66" i="48" s="1"/>
  <c r="W23" i="36"/>
  <c r="W23" i="48" s="1"/>
  <c r="AY23" i="36"/>
  <c r="T72" i="48" s="1"/>
  <c r="AM25" i="36"/>
  <c r="U49" i="48" s="1"/>
  <c r="AS16" i="36"/>
  <c r="AG40" i="48" s="1"/>
  <c r="AL40" i="48" s="1"/>
  <c r="AD21" i="36"/>
  <c r="AM21" i="48" s="1"/>
  <c r="BM21" i="36"/>
  <c r="I17" i="36"/>
  <c r="I12" i="36"/>
  <c r="I6" i="36"/>
  <c r="AC16" i="36"/>
  <c r="AD16" i="48" s="1"/>
  <c r="AE23" i="36"/>
  <c r="AN23" i="48" s="1"/>
  <c r="N8" i="36"/>
  <c r="H7" i="36"/>
  <c r="BM15" i="36"/>
  <c r="Q18" i="36"/>
  <c r="T18" i="48" s="1"/>
  <c r="AN15" i="36"/>
  <c r="V39" i="48" s="1"/>
  <c r="BG8" i="36"/>
  <c r="AI57" i="48" s="1"/>
  <c r="S21" i="36"/>
  <c r="V21" i="48" s="1"/>
  <c r="AT19" i="36"/>
  <c r="AH43" i="48" s="1"/>
  <c r="W15" i="36"/>
  <c r="W15" i="48" s="1"/>
  <c r="AK24" i="36"/>
  <c r="E48" i="48" s="1"/>
  <c r="J48" i="48" s="1"/>
  <c r="BH6" i="36"/>
  <c r="AJ55" i="48" s="1"/>
  <c r="AR17" i="36"/>
  <c r="AJ41" i="48" s="1"/>
  <c r="AJ24" i="36"/>
  <c r="H48" i="48" s="1"/>
  <c r="H10" i="36"/>
  <c r="F10" i="36"/>
  <c r="N15" i="36"/>
  <c r="AS25" i="36"/>
  <c r="AG49" i="48" s="1"/>
  <c r="AL49" i="48" s="1"/>
  <c r="AD23" i="36"/>
  <c r="AM23" i="48" s="1"/>
  <c r="M13" i="36"/>
  <c r="BK9" i="36"/>
  <c r="AY10" i="36"/>
  <c r="T59" i="48" s="1"/>
  <c r="AJ8" i="36"/>
  <c r="H32" i="48" s="1"/>
  <c r="BN23" i="36"/>
  <c r="BC20" i="36"/>
  <c r="G69" i="48" s="1"/>
  <c r="X25" i="36"/>
  <c r="X25" i="48" s="1"/>
  <c r="BK15" i="36"/>
  <c r="V13" i="36"/>
  <c r="Z13" i="48" s="1"/>
  <c r="R19" i="36"/>
  <c r="U19" i="48" s="1"/>
  <c r="AL6" i="36"/>
  <c r="F30" i="48" s="1"/>
  <c r="G18" i="36"/>
  <c r="X19" i="36"/>
  <c r="X19" i="48" s="1"/>
  <c r="X17" i="36"/>
  <c r="X17" i="48" s="1"/>
  <c r="AA9" i="36"/>
  <c r="AI9" i="48" s="1"/>
  <c r="M14" i="36"/>
  <c r="BD6" i="36"/>
  <c r="H55" i="48" s="1"/>
  <c r="AE19" i="36"/>
  <c r="AN19" i="48" s="1"/>
  <c r="BE6" i="36"/>
  <c r="U55" i="48" s="1"/>
  <c r="S9" i="36"/>
  <c r="V9" i="48" s="1"/>
  <c r="D10" i="36"/>
  <c r="AZ22" i="36"/>
  <c r="AG71" i="48" s="1"/>
  <c r="Q21" i="36"/>
  <c r="T21" i="48" s="1"/>
  <c r="AF7" i="36"/>
  <c r="AK7" i="48" s="1"/>
  <c r="B8" i="36"/>
  <c r="AY9" i="36"/>
  <c r="T58" i="48" s="1"/>
  <c r="AL8" i="36"/>
  <c r="F32" i="48" s="1"/>
  <c r="AT12" i="36"/>
  <c r="AH36" i="48" s="1"/>
  <c r="AZ17" i="36"/>
  <c r="AG66" i="48" s="1"/>
  <c r="O6" i="36"/>
  <c r="N16" i="36"/>
  <c r="Z20" i="36"/>
  <c r="AH20" i="48" s="1"/>
  <c r="AX11" i="36"/>
  <c r="S60" i="48" s="1"/>
  <c r="AX13" i="36"/>
  <c r="S62" i="48" s="1"/>
  <c r="BF17" i="36"/>
  <c r="V66" i="48" s="1"/>
  <c r="H11" i="36"/>
  <c r="T7" i="36"/>
  <c r="P7" i="48" s="1"/>
  <c r="BK19" i="36"/>
  <c r="AK7" i="36"/>
  <c r="E31" i="48" s="1"/>
  <c r="J31" i="48" s="1"/>
  <c r="AK20" i="36"/>
  <c r="E44" i="48" s="1"/>
  <c r="J44" i="48" s="1"/>
  <c r="G25" i="36"/>
  <c r="BN13" i="36"/>
  <c r="AW14" i="36"/>
  <c r="F63" i="48" s="1"/>
  <c r="W13" i="36"/>
  <c r="W13" i="48" s="1"/>
  <c r="AX9" i="36"/>
  <c r="S58" i="48" s="1"/>
  <c r="F24" i="36"/>
  <c r="BM18" i="36"/>
  <c r="BG7" i="36"/>
  <c r="AI56" i="48" s="1"/>
  <c r="H20" i="36"/>
  <c r="AO21" i="36"/>
  <c r="S45" i="48" s="1"/>
  <c r="X45" i="48" s="1"/>
  <c r="H17" i="36"/>
  <c r="Q11" i="36"/>
  <c r="T11" i="48" s="1"/>
  <c r="BE14" i="36"/>
  <c r="U63" i="48" s="1"/>
  <c r="AF16" i="36"/>
  <c r="AK16" i="48" s="1"/>
  <c r="AD8" i="36"/>
  <c r="AM8" i="48" s="1"/>
  <c r="AM22" i="36"/>
  <c r="U46" i="48" s="1"/>
  <c r="Z13" i="36"/>
  <c r="AH13" i="48" s="1"/>
  <c r="Z12" i="36"/>
  <c r="AH12" i="48" s="1"/>
  <c r="F17" i="36"/>
  <c r="X16" i="36"/>
  <c r="X16" i="48" s="1"/>
  <c r="I11" i="36"/>
  <c r="AO18" i="36"/>
  <c r="S42" i="48" s="1"/>
  <c r="X42" i="48" s="1"/>
  <c r="AM19" i="36"/>
  <c r="U43" i="48" s="1"/>
  <c r="AG15" i="36"/>
  <c r="AL15" i="48" s="1"/>
  <c r="U17" i="36"/>
  <c r="Y17" i="48" s="1"/>
  <c r="AY12" i="36"/>
  <c r="T61" i="48" s="1"/>
  <c r="AI21" i="36"/>
  <c r="G45" i="48" s="1"/>
  <c r="AL18" i="36"/>
  <c r="F42" i="48" s="1"/>
  <c r="M8" i="36"/>
  <c r="U8" i="36"/>
  <c r="Y8" i="48" s="1"/>
  <c r="R11" i="36"/>
  <c r="U11" i="48" s="1"/>
  <c r="AX21" i="36"/>
  <c r="S70" i="48" s="1"/>
  <c r="W7" i="36"/>
  <c r="W7" i="48" s="1"/>
  <c r="AD15" i="36"/>
  <c r="AM15" i="48" s="1"/>
  <c r="BG13" i="36"/>
  <c r="AI62" i="48" s="1"/>
  <c r="AA21" i="36"/>
  <c r="AI21" i="48" s="1"/>
  <c r="BG9" i="36"/>
  <c r="AI58" i="48" s="1"/>
  <c r="AZ16" i="36"/>
  <c r="AG65" i="48" s="1"/>
  <c r="AM6" i="36"/>
  <c r="U30" i="48" s="1"/>
  <c r="H19" i="36"/>
  <c r="AS12" i="36"/>
  <c r="AG36" i="48" s="1"/>
  <c r="AL36" i="48" s="1"/>
  <c r="AL7" i="36"/>
  <c r="F31" i="48" s="1"/>
  <c r="AS20" i="36"/>
  <c r="AG44" i="48" s="1"/>
  <c r="AL44" i="48" s="1"/>
  <c r="X13" i="36"/>
  <c r="X13" i="48" s="1"/>
  <c r="R21" i="36"/>
  <c r="U21" i="48" s="1"/>
  <c r="AT16" i="36"/>
  <c r="AH40" i="48" s="1"/>
  <c r="V21" i="36"/>
  <c r="Z21" i="48" s="1"/>
  <c r="AA16" i="36"/>
  <c r="AI16" i="48" s="1"/>
  <c r="AB20" i="36"/>
  <c r="AJ20" i="48" s="1"/>
  <c r="AW10" i="36"/>
  <c r="F59" i="48" s="1"/>
  <c r="T16" i="36"/>
  <c r="P16" i="48" s="1"/>
  <c r="AG22" i="36"/>
  <c r="AL22" i="48" s="1"/>
  <c r="BG25" i="36"/>
  <c r="AI74" i="48" s="1"/>
  <c r="AY11" i="36"/>
  <c r="T60" i="48" s="1"/>
  <c r="BN21" i="36"/>
  <c r="BK21" i="36"/>
  <c r="AA24" i="36"/>
  <c r="AI24" i="48" s="1"/>
  <c r="AL15" i="36"/>
  <c r="F39" i="48" s="1"/>
  <c r="AQ10" i="36"/>
  <c r="AI34" i="48" s="1"/>
  <c r="AB24" i="36"/>
  <c r="AJ24" i="48" s="1"/>
  <c r="AE25" i="36"/>
  <c r="AN25" i="48" s="1"/>
  <c r="O25" i="36"/>
  <c r="Q20" i="36"/>
  <c r="T20" i="48" s="1"/>
  <c r="R24" i="36"/>
  <c r="U24" i="48" s="1"/>
  <c r="BM14" i="36"/>
  <c r="AP17" i="36"/>
  <c r="T41" i="48" s="1"/>
  <c r="AX10" i="36"/>
  <c r="S59" i="48" s="1"/>
  <c r="BN6" i="36"/>
  <c r="BC6" i="36"/>
  <c r="G55" i="48" s="1"/>
  <c r="AW8" i="36"/>
  <c r="F57" i="48" s="1"/>
  <c r="U10" i="36"/>
  <c r="Y10" i="48" s="1"/>
  <c r="BG17" i="36"/>
  <c r="AI66" i="48" s="1"/>
  <c r="AW12" i="36"/>
  <c r="F61" i="48" s="1"/>
  <c r="AO13" i="36"/>
  <c r="S37" i="48" s="1"/>
  <c r="X37" i="48" s="1"/>
  <c r="BJ17" i="36"/>
  <c r="AE18" i="36"/>
  <c r="AN18" i="48" s="1"/>
  <c r="BE21" i="36"/>
  <c r="U70" i="48" s="1"/>
  <c r="AZ14" i="36"/>
  <c r="AG63" i="48" s="1"/>
  <c r="AK15" i="36"/>
  <c r="E39" i="48" s="1"/>
  <c r="J39" i="48" s="1"/>
  <c r="BG23" i="36"/>
  <c r="AI72" i="48" s="1"/>
  <c r="AO9" i="36"/>
  <c r="S33" i="48" s="1"/>
  <c r="X33" i="48" s="1"/>
  <c r="Z17" i="36"/>
  <c r="AH17" i="48" s="1"/>
  <c r="V12" i="36"/>
  <c r="Z12" i="48" s="1"/>
  <c r="AQ19" i="36"/>
  <c r="AI43" i="48" s="1"/>
  <c r="AY21" i="36"/>
  <c r="T70" i="48" s="1"/>
  <c r="H22" i="36"/>
  <c r="T24" i="36"/>
  <c r="P24" i="48" s="1"/>
  <c r="BD21" i="36"/>
  <c r="H70" i="48" s="1"/>
  <c r="BH21" i="36"/>
  <c r="AJ70" i="48" s="1"/>
  <c r="AK9" i="36"/>
  <c r="E33" i="48" s="1"/>
  <c r="J33" i="48" s="1"/>
  <c r="AD10" i="36"/>
  <c r="AM10" i="48" s="1"/>
  <c r="D8" i="36"/>
  <c r="AW19" i="36"/>
  <c r="F68" i="48" s="1"/>
  <c r="AW18" i="36"/>
  <c r="F67" i="48" s="1"/>
  <c r="AC15" i="36"/>
  <c r="AD15" i="48" s="1"/>
  <c r="AQ11" i="36"/>
  <c r="AI35" i="48" s="1"/>
  <c r="AR23" i="36"/>
  <c r="AJ47" i="48" s="1"/>
  <c r="AS9" i="36"/>
  <c r="AG33" i="48" s="1"/>
  <c r="AL33" i="48" s="1"/>
  <c r="M16" i="36"/>
  <c r="AQ12" i="36"/>
  <c r="AI36" i="48" s="1"/>
  <c r="AT15" i="36"/>
  <c r="AH39" i="48" s="1"/>
  <c r="T18" i="36"/>
  <c r="P18" i="48" s="1"/>
  <c r="BE25" i="36"/>
  <c r="U74" i="48" s="1"/>
  <c r="AP19" i="36"/>
  <c r="T43" i="48" s="1"/>
  <c r="AZ12" i="36"/>
  <c r="AG61" i="48" s="1"/>
  <c r="V19" i="36"/>
  <c r="Z19" i="48" s="1"/>
  <c r="AF9" i="36"/>
  <c r="AK9" i="48" s="1"/>
  <c r="N23" i="36"/>
  <c r="AG14" i="36"/>
  <c r="AL14" i="48" s="1"/>
  <c r="H23" i="36"/>
  <c r="AN14" i="36"/>
  <c r="V38" i="48" s="1"/>
  <c r="Z9" i="36"/>
  <c r="AH9" i="48" s="1"/>
  <c r="BN15" i="36"/>
  <c r="T11" i="36"/>
  <c r="P11" i="48" s="1"/>
  <c r="BC10" i="36"/>
  <c r="G59" i="48" s="1"/>
  <c r="X10" i="36"/>
  <c r="X10" i="48" s="1"/>
  <c r="BK23" i="36"/>
  <c r="I18" i="36"/>
  <c r="I8" i="36"/>
  <c r="I9" i="36"/>
  <c r="I21" i="36"/>
  <c r="AE11" i="36"/>
  <c r="AN11" i="48" s="1"/>
  <c r="F18" i="36"/>
  <c r="BJ24" i="36"/>
  <c r="AI19" i="36"/>
  <c r="G43" i="48" s="1"/>
  <c r="BN12" i="36"/>
  <c r="BM7" i="36"/>
  <c r="F19" i="36"/>
  <c r="AA17" i="36"/>
  <c r="AI17" i="48" s="1"/>
  <c r="V22" i="36"/>
  <c r="Z22" i="48" s="1"/>
  <c r="AK22" i="36"/>
  <c r="E46" i="48" s="1"/>
  <c r="J46" i="48" s="1"/>
  <c r="AQ23" i="36"/>
  <c r="AI47" i="48" s="1"/>
  <c r="AT18" i="36"/>
  <c r="AH42" i="48" s="1"/>
  <c r="AV21" i="36"/>
  <c r="E70" i="48" s="1"/>
  <c r="AM10" i="36"/>
  <c r="U34" i="48" s="1"/>
  <c r="W14" i="36"/>
  <c r="W14" i="48" s="1"/>
  <c r="BA13" i="36"/>
  <c r="AH62" i="48" s="1"/>
  <c r="BF20" i="36"/>
  <c r="V69" i="48" s="1"/>
  <c r="AP22" i="36"/>
  <c r="T46" i="48" s="1"/>
  <c r="AT22" i="36"/>
  <c r="AH46" i="48" s="1"/>
  <c r="AN9" i="36"/>
  <c r="V33" i="48" s="1"/>
  <c r="AE10" i="36"/>
  <c r="AN10" i="48" s="1"/>
  <c r="BH18" i="36"/>
  <c r="AJ67" i="48" s="1"/>
  <c r="AN21" i="36"/>
  <c r="V45" i="48" s="1"/>
  <c r="W25" i="36"/>
  <c r="W25" i="48" s="1"/>
  <c r="L8" i="36"/>
  <c r="AA13" i="36"/>
  <c r="AI13" i="48" s="1"/>
  <c r="BF11" i="36"/>
  <c r="V60" i="48" s="1"/>
  <c r="H9" i="36"/>
  <c r="S20" i="36"/>
  <c r="V20" i="48" s="1"/>
  <c r="AT11" i="36"/>
  <c r="AH35" i="48" s="1"/>
  <c r="AF8" i="36"/>
  <c r="AK8" i="48" s="1"/>
  <c r="O12" i="36"/>
  <c r="X7" i="36"/>
  <c r="X7" i="48" s="1"/>
  <c r="AT23" i="36"/>
  <c r="AH47" i="48" s="1"/>
  <c r="BD16" i="36"/>
  <c r="H65" i="48" s="1"/>
  <c r="AF13" i="36"/>
  <c r="AK13" i="48" s="1"/>
  <c r="AQ22" i="36"/>
  <c r="AI46" i="48" s="1"/>
  <c r="O21" i="36"/>
  <c r="AZ9" i="36"/>
  <c r="AG58" i="48" s="1"/>
  <c r="AK25" i="36"/>
  <c r="E49" i="48" s="1"/>
  <c r="J49" i="48" s="1"/>
  <c r="L16" i="36"/>
  <c r="AD12" i="36"/>
  <c r="AM12" i="48" s="1"/>
  <c r="BF19" i="36"/>
  <c r="V68" i="48" s="1"/>
  <c r="G6" i="36"/>
  <c r="BE19" i="36"/>
  <c r="U68" i="48" s="1"/>
  <c r="AP9" i="36"/>
  <c r="T33" i="48" s="1"/>
  <c r="AR6" i="36"/>
  <c r="AJ30" i="48" s="1"/>
  <c r="S24" i="36"/>
  <c r="V24" i="48" s="1"/>
  <c r="AP12" i="36"/>
  <c r="T36" i="48" s="1"/>
  <c r="M21" i="36"/>
  <c r="AW11" i="36"/>
  <c r="F60" i="48" s="1"/>
  <c r="BF23" i="36"/>
  <c r="V72" i="48" s="1"/>
  <c r="AW23" i="36"/>
  <c r="F72" i="48" s="1"/>
  <c r="AM23" i="36"/>
  <c r="U47" i="48" s="1"/>
  <c r="BM25" i="36"/>
  <c r="L23" i="36"/>
  <c r="AC13" i="36"/>
  <c r="AD13" i="48" s="1"/>
  <c r="O11" i="36"/>
  <c r="B16" i="36"/>
  <c r="Z8" i="36"/>
  <c r="AH8" i="48" s="1"/>
  <c r="O22" i="36"/>
  <c r="D24" i="36"/>
  <c r="BF21" i="36"/>
  <c r="V70" i="48" s="1"/>
  <c r="AM13" i="36"/>
  <c r="U37" i="48" s="1"/>
  <c r="L17" i="36"/>
  <c r="V7" i="36"/>
  <c r="Z7" i="48" s="1"/>
  <c r="AB10" i="36"/>
  <c r="AJ10" i="48" s="1"/>
  <c r="Q7" i="36"/>
  <c r="T7" i="48" s="1"/>
  <c r="AO22" i="36"/>
  <c r="S46" i="48" s="1"/>
  <c r="X46" i="48" s="1"/>
  <c r="L25" i="36"/>
  <c r="AF19" i="36"/>
  <c r="AK19" i="48" s="1"/>
  <c r="BG14" i="36"/>
  <c r="AI63" i="48" s="1"/>
  <c r="S6" i="36"/>
  <c r="V6" i="48" s="1"/>
  <c r="Z7" i="36"/>
  <c r="AH7" i="48" s="1"/>
  <c r="AG7" i="36"/>
  <c r="AL7" i="48" s="1"/>
  <c r="AF14" i="36"/>
  <c r="AK14" i="48" s="1"/>
  <c r="AV24" i="36"/>
  <c r="E73" i="48" s="1"/>
  <c r="M17" i="36"/>
  <c r="BA22" i="36"/>
  <c r="AH71" i="48" s="1"/>
  <c r="D12" i="36"/>
  <c r="D20" i="36"/>
  <c r="BF22" i="36"/>
  <c r="V71" i="48" s="1"/>
  <c r="AF22" i="36"/>
  <c r="AK22" i="48" s="1"/>
  <c r="AP23" i="36"/>
  <c r="T47" i="48" s="1"/>
  <c r="AP25" i="36"/>
  <c r="T49" i="48" s="1"/>
  <c r="BA15" i="36"/>
  <c r="AH64" i="48" s="1"/>
  <c r="AV7" i="36"/>
  <c r="E56" i="48" s="1"/>
  <c r="J56" i="48" s="1"/>
  <c r="AC24" i="36"/>
  <c r="AD24" i="48" s="1"/>
  <c r="BN14" i="36"/>
  <c r="BA24" i="36"/>
  <c r="AH73" i="48" s="1"/>
  <c r="AS22" i="36"/>
  <c r="AG46" i="48" s="1"/>
  <c r="AL46" i="48" s="1"/>
  <c r="R13" i="36"/>
  <c r="U13" i="48" s="1"/>
  <c r="BM10" i="36"/>
  <c r="AP16" i="36"/>
  <c r="T40" i="48" s="1"/>
  <c r="BN9" i="36"/>
  <c r="H18" i="36"/>
  <c r="AB8" i="36"/>
  <c r="AJ8" i="48" s="1"/>
  <c r="BH20" i="36"/>
  <c r="AJ69" i="48" s="1"/>
  <c r="O16" i="36"/>
  <c r="AO19" i="36"/>
  <c r="S43" i="48" s="1"/>
  <c r="X43" i="48" s="1"/>
  <c r="BC13" i="36"/>
  <c r="G62" i="48" s="1"/>
  <c r="AX8" i="36"/>
  <c r="S57" i="48" s="1"/>
  <c r="Z15" i="36"/>
  <c r="AH15" i="48" s="1"/>
  <c r="V8" i="36"/>
  <c r="Z8" i="48" s="1"/>
  <c r="W17" i="36"/>
  <c r="W17" i="48" s="1"/>
  <c r="BJ13" i="36"/>
  <c r="Q15" i="36"/>
  <c r="T15" i="48" s="1"/>
  <c r="BJ20" i="36"/>
  <c r="V14" i="36"/>
  <c r="Z14" i="48" s="1"/>
  <c r="BK18" i="36"/>
  <c r="BH13" i="36"/>
  <c r="AJ62" i="48" s="1"/>
  <c r="R10" i="36"/>
  <c r="U10" i="48" s="1"/>
  <c r="AF6" i="36"/>
  <c r="AK6" i="48" s="1"/>
  <c r="W19" i="36"/>
  <c r="W19" i="48" s="1"/>
  <c r="AE13" i="36"/>
  <c r="AN13" i="48" s="1"/>
  <c r="G11" i="36"/>
  <c r="X14" i="36"/>
  <c r="X14" i="48" s="1"/>
  <c r="AR8" i="36"/>
  <c r="AJ32" i="48" s="1"/>
  <c r="AO12" i="36"/>
  <c r="S36" i="48" s="1"/>
  <c r="X36" i="48" s="1"/>
  <c r="AV12" i="36"/>
  <c r="E61" i="48" s="1"/>
  <c r="U14" i="36"/>
  <c r="Y14" i="48" s="1"/>
  <c r="AO20" i="36"/>
  <c r="S44" i="48" s="1"/>
  <c r="X44" i="48" s="1"/>
  <c r="AQ17" i="36"/>
  <c r="AI41" i="48" s="1"/>
  <c r="N9" i="36"/>
  <c r="BE11" i="36"/>
  <c r="U60" i="48" s="1"/>
  <c r="T19" i="36"/>
  <c r="P19" i="48" s="1"/>
  <c r="AZ10" i="36"/>
  <c r="AG59" i="48" s="1"/>
  <c r="AP18" i="36"/>
  <c r="T42" i="48" s="1"/>
  <c r="BG12" i="36"/>
  <c r="AI61" i="48" s="1"/>
  <c r="AT10" i="36"/>
  <c r="AH34" i="48" s="1"/>
  <c r="B21" i="36"/>
  <c r="N6" i="36"/>
  <c r="AN22" i="36"/>
  <c r="V46" i="48" s="1"/>
  <c r="BN25" i="36"/>
  <c r="BK25" i="36"/>
  <c r="L10" i="36"/>
  <c r="AO8" i="36"/>
  <c r="S32" i="48" s="1"/>
  <c r="X32" i="48" s="1"/>
  <c r="AL21" i="36"/>
  <c r="F45" i="48" s="1"/>
  <c r="AJ13" i="36"/>
  <c r="H37" i="48" s="1"/>
  <c r="AW7" i="36"/>
  <c r="F56" i="48" s="1"/>
  <c r="T22" i="36"/>
  <c r="P22" i="48" s="1"/>
  <c r="AE9" i="36"/>
  <c r="AN9" i="48" s="1"/>
  <c r="BJ23" i="36"/>
  <c r="AR15" i="36"/>
  <c r="AJ39" i="48" s="1"/>
  <c r="AV22" i="36"/>
  <c r="E71" i="48" s="1"/>
  <c r="AA10" i="36"/>
  <c r="AI10" i="48" s="1"/>
  <c r="L20" i="36"/>
  <c r="BF24" i="36"/>
  <c r="V73" i="48" s="1"/>
  <c r="AS6" i="36"/>
  <c r="AG30" i="48" s="1"/>
  <c r="AQ14" i="36"/>
  <c r="AI38" i="48" s="1"/>
  <c r="N20" i="36"/>
  <c r="BN7" i="36"/>
  <c r="D9" i="36"/>
  <c r="AJ12" i="36"/>
  <c r="H36" i="48" s="1"/>
  <c r="L15" i="36"/>
  <c r="F22" i="36"/>
  <c r="AF11" i="36"/>
  <c r="AK11" i="48" s="1"/>
  <c r="BG24" i="36"/>
  <c r="AI73" i="48" s="1"/>
  <c r="BJ10" i="36"/>
  <c r="BE24" i="36"/>
  <c r="U73" i="48" s="1"/>
  <c r="BN10" i="36"/>
  <c r="AI20" i="36"/>
  <c r="G44" i="48" s="1"/>
  <c r="AR20" i="36"/>
  <c r="AJ44" i="48" s="1"/>
  <c r="U20" i="36"/>
  <c r="Y20" i="48" s="1"/>
  <c r="X6" i="36"/>
  <c r="X6" i="48" s="1"/>
  <c r="S22" i="36"/>
  <c r="V22" i="48" s="1"/>
  <c r="AO7" i="36"/>
  <c r="S31" i="48" s="1"/>
  <c r="X31" i="48" s="1"/>
  <c r="AX23" i="36"/>
  <c r="S72" i="48" s="1"/>
  <c r="AQ15" i="36"/>
  <c r="AI39" i="48" s="1"/>
  <c r="AE22" i="36"/>
  <c r="AN22" i="48" s="1"/>
  <c r="W22" i="36"/>
  <c r="W22" i="48" s="1"/>
  <c r="BC15" i="36"/>
  <c r="G64" i="48" s="1"/>
  <c r="AS18" i="36"/>
  <c r="AG42" i="48" s="1"/>
  <c r="AL42" i="48" s="1"/>
  <c r="X24" i="36"/>
  <c r="X24" i="48" s="1"/>
  <c r="AQ8" i="36"/>
  <c r="AI32" i="48" s="1"/>
  <c r="Q25" i="36"/>
  <c r="T25" i="48" s="1"/>
  <c r="AD17" i="36"/>
  <c r="AM17" i="48" s="1"/>
  <c r="T9" i="36"/>
  <c r="P9" i="48" s="1"/>
  <c r="N17" i="36"/>
  <c r="G22" i="36"/>
  <c r="AJ14" i="36"/>
  <c r="H38" i="48" s="1"/>
  <c r="AB21" i="36"/>
  <c r="AJ21" i="48" s="1"/>
  <c r="Q12" i="36"/>
  <c r="T12" i="48" s="1"/>
  <c r="D11" i="36"/>
  <c r="N13" i="36"/>
  <c r="S13" i="36"/>
  <c r="V13" i="48" s="1"/>
  <c r="AN20" i="36"/>
  <c r="V44" i="48" s="1"/>
  <c r="AQ16" i="36"/>
  <c r="AI40" i="48" s="1"/>
  <c r="BK6" i="36"/>
  <c r="AY17" i="36"/>
  <c r="T66" i="48" s="1"/>
  <c r="T12" i="36"/>
  <c r="P12" i="48" s="1"/>
  <c r="AJ21" i="36"/>
  <c r="H45" i="48" s="1"/>
  <c r="T17" i="36"/>
  <c r="P17" i="48" s="1"/>
  <c r="AE14" i="36"/>
  <c r="AN14" i="48" s="1"/>
  <c r="AW17" i="36"/>
  <c r="F66" i="48" s="1"/>
  <c r="F23" i="36"/>
  <c r="H12" i="36"/>
  <c r="BE22" i="36"/>
  <c r="U71" i="48" s="1"/>
  <c r="AS8" i="36"/>
  <c r="AG32" i="48" s="1"/>
  <c r="AL32" i="48" s="1"/>
  <c r="AM7" i="36"/>
  <c r="U31" i="48" s="1"/>
  <c r="AZ15" i="36"/>
  <c r="AG64" i="48" s="1"/>
  <c r="AL64" i="48" s="1"/>
  <c r="AZ25" i="36"/>
  <c r="AG74" i="48" s="1"/>
  <c r="O15" i="36"/>
  <c r="AB17" i="36"/>
  <c r="AJ17" i="48" s="1"/>
  <c r="BD18" i="36"/>
  <c r="H67" i="48" s="1"/>
  <c r="BE16" i="36"/>
  <c r="U65" i="48" s="1"/>
  <c r="AI25" i="36"/>
  <c r="G49" i="48" s="1"/>
  <c r="H21" i="36"/>
  <c r="AG19" i="36"/>
  <c r="AL19" i="48" s="1"/>
  <c r="BF10" i="36"/>
  <c r="V59" i="48" s="1"/>
  <c r="AB16" i="36"/>
  <c r="AJ16" i="48" s="1"/>
  <c r="AK11" i="36"/>
  <c r="E35" i="48" s="1"/>
  <c r="J35" i="48" s="1"/>
  <c r="N21" i="36"/>
  <c r="AJ18" i="36"/>
  <c r="H42" i="48" s="1"/>
  <c r="M19" i="36"/>
  <c r="BJ6" i="36"/>
  <c r="S16" i="36"/>
  <c r="V16" i="48" s="1"/>
  <c r="BE15" i="36"/>
  <c r="U64" i="48" s="1"/>
  <c r="W12" i="36"/>
  <c r="W12" i="48" s="1"/>
  <c r="AN17" i="36"/>
  <c r="V41" i="48" s="1"/>
  <c r="AP20" i="36"/>
  <c r="T44" i="48" s="1"/>
  <c r="N11" i="36"/>
  <c r="BA10" i="36"/>
  <c r="AH59" i="48" s="1"/>
  <c r="AM8" i="36"/>
  <c r="U32" i="48" s="1"/>
  <c r="AC18" i="36"/>
  <c r="AD18" i="48" s="1"/>
  <c r="BA12" i="36"/>
  <c r="AH61" i="48" s="1"/>
  <c r="D13" i="36"/>
  <c r="BC18" i="36"/>
  <c r="G67" i="48" s="1"/>
  <c r="AC6" i="36"/>
  <c r="AD6" i="48" s="1"/>
  <c r="AE20" i="36"/>
  <c r="AN20" i="48" s="1"/>
  <c r="AO23" i="36"/>
  <c r="S47" i="48" s="1"/>
  <c r="X47" i="48" s="1"/>
  <c r="S11" i="36"/>
  <c r="V11" i="48" s="1"/>
  <c r="BA11" i="36"/>
  <c r="AH60" i="48" s="1"/>
  <c r="AK16" i="36"/>
  <c r="E40" i="48" s="1"/>
  <c r="J40" i="48" s="1"/>
  <c r="BJ8" i="36"/>
  <c r="AN11" i="36"/>
  <c r="V35" i="48" s="1"/>
  <c r="AT13" i="36"/>
  <c r="AH37" i="48" s="1"/>
  <c r="R8" i="36"/>
  <c r="U8" i="48" s="1"/>
  <c r="U11" i="36"/>
  <c r="Y11" i="48" s="1"/>
  <c r="Q10" i="36"/>
  <c r="T10" i="48" s="1"/>
  <c r="AQ20" i="36"/>
  <c r="AI44" i="48" s="1"/>
  <c r="AT21" i="36"/>
  <c r="AH45" i="48" s="1"/>
  <c r="R12" i="36"/>
  <c r="U12" i="48" s="1"/>
  <c r="BD17" i="36"/>
  <c r="H66" i="48" s="1"/>
  <c r="AA6" i="36"/>
  <c r="AI6" i="48" s="1"/>
  <c r="AS23" i="36"/>
  <c r="AG47" i="48" s="1"/>
  <c r="AL47" i="48" s="1"/>
  <c r="O14" i="36"/>
  <c r="Q8" i="36"/>
  <c r="T8" i="48" s="1"/>
  <c r="AT7" i="36"/>
  <c r="AH31" i="48" s="1"/>
  <c r="V24" i="36"/>
  <c r="Z24" i="48" s="1"/>
  <c r="AW21" i="36"/>
  <c r="F70" i="48" s="1"/>
  <c r="BE8" i="36"/>
  <c r="U57" i="48" s="1"/>
  <c r="AX20" i="36"/>
  <c r="S69" i="48" s="1"/>
  <c r="AP10" i="36"/>
  <c r="T34" i="48" s="1"/>
  <c r="AR12" i="36"/>
  <c r="AJ36" i="48" s="1"/>
  <c r="Q19" i="36"/>
  <c r="T19" i="48" s="1"/>
  <c r="U6" i="36"/>
  <c r="Y6" i="48" s="1"/>
  <c r="AQ25" i="36"/>
  <c r="AI49" i="48" s="1"/>
  <c r="X20" i="36"/>
  <c r="X20" i="48" s="1"/>
  <c r="AL25" i="36"/>
  <c r="F49" i="48" s="1"/>
  <c r="S18" i="36"/>
  <c r="V18" i="48" s="1"/>
  <c r="AP14" i="36"/>
  <c r="T38" i="48" s="1"/>
  <c r="AV20" i="36"/>
  <c r="E69" i="48" s="1"/>
  <c r="BD19" i="36"/>
  <c r="H68" i="48" s="1"/>
  <c r="AW15" i="36"/>
  <c r="F64" i="48" s="1"/>
  <c r="BC12" i="36"/>
  <c r="G61" i="48" s="1"/>
  <c r="O24" i="36"/>
  <c r="AF25" i="36"/>
  <c r="AK25" i="48" s="1"/>
  <c r="I25" i="36"/>
  <c r="W21" i="36"/>
  <c r="W21" i="48" s="1"/>
  <c r="BG20" i="36"/>
  <c r="AI69" i="48" s="1"/>
  <c r="L24" i="36"/>
  <c r="AI17" i="36"/>
  <c r="G41" i="48" s="1"/>
  <c r="D25" i="36"/>
  <c r="AN8" i="36"/>
  <c r="V32" i="48" s="1"/>
  <c r="AZ23" i="36"/>
  <c r="AG72" i="48" s="1"/>
  <c r="AQ6" i="36"/>
  <c r="AI30" i="48" s="1"/>
  <c r="X8" i="36"/>
  <c r="X8" i="48" s="1"/>
  <c r="BA14" i="36"/>
  <c r="AH63" i="48" s="1"/>
  <c r="AQ9" i="36"/>
  <c r="AI33" i="48" s="1"/>
  <c r="BN16" i="36"/>
  <c r="BF14" i="36"/>
  <c r="V63" i="48" s="1"/>
  <c r="M23" i="36"/>
  <c r="AR24" i="36"/>
  <c r="AJ48" i="48" s="1"/>
  <c r="BH15" i="36"/>
  <c r="AJ64" i="48" s="1"/>
  <c r="AV19" i="36"/>
  <c r="E68" i="48" s="1"/>
  <c r="BA6" i="36"/>
  <c r="AH55" i="48" s="1"/>
  <c r="Z18" i="36"/>
  <c r="AH18" i="48" s="1"/>
  <c r="BA9" i="36"/>
  <c r="AH58" i="48" s="1"/>
  <c r="BE20" i="36"/>
  <c r="U69" i="48" s="1"/>
  <c r="F8" i="36"/>
  <c r="AY20" i="36"/>
  <c r="T69" i="48" s="1"/>
  <c r="AX18" i="36"/>
  <c r="S67" i="48" s="1"/>
  <c r="R6" i="36"/>
  <c r="U6" i="48" s="1"/>
  <c r="AJ11" i="36"/>
  <c r="H35" i="48" s="1"/>
  <c r="AT20" i="36"/>
  <c r="AH44" i="48" s="1"/>
  <c r="AI8" i="36"/>
  <c r="G32" i="48" s="1"/>
  <c r="AA14" i="36"/>
  <c r="AI14" i="48" s="1"/>
  <c r="AQ13" i="36"/>
  <c r="AI37" i="48" s="1"/>
  <c r="AD11" i="36"/>
  <c r="AM11" i="48" s="1"/>
  <c r="BE13" i="36"/>
  <c r="U62" i="48" s="1"/>
  <c r="T10" i="36"/>
  <c r="P10" i="48" s="1"/>
  <c r="AD16" i="36"/>
  <c r="AM16" i="48" s="1"/>
  <c r="Z24" i="36"/>
  <c r="AH24" i="48" s="1"/>
  <c r="BD23" i="36"/>
  <c r="H72" i="48" s="1"/>
  <c r="AO6" i="36"/>
  <c r="S30" i="48" s="1"/>
  <c r="BH10" i="36"/>
  <c r="AJ59" i="48" s="1"/>
  <c r="BN8" i="36"/>
  <c r="AK10" i="36"/>
  <c r="E34" i="48" s="1"/>
  <c r="J34" i="48" s="1"/>
  <c r="S8" i="36"/>
  <c r="V8" i="48" s="1"/>
  <c r="B17" i="36"/>
  <c r="AT8" i="36"/>
  <c r="AH32" i="48" s="1"/>
  <c r="BK16" i="36"/>
  <c r="I20" i="36"/>
  <c r="B20" i="36"/>
  <c r="AK23" i="36"/>
  <c r="E47" i="48" s="1"/>
  <c r="J47" i="48" s="1"/>
  <c r="BM17" i="36"/>
  <c r="V9" i="36"/>
  <c r="Z9" i="48" s="1"/>
  <c r="AR11" i="36"/>
  <c r="AJ35" i="48" s="1"/>
  <c r="L19" i="36"/>
  <c r="AL22" i="36"/>
  <c r="F46" i="48" s="1"/>
  <c r="BF7" i="36"/>
  <c r="V56" i="48" s="1"/>
  <c r="AM11" i="36"/>
  <c r="U35" i="48" s="1"/>
  <c r="AP15" i="36"/>
  <c r="T39" i="48" s="1"/>
  <c r="AD22" i="36"/>
  <c r="AM22" i="48" s="1"/>
  <c r="Q14" i="36"/>
  <c r="T14" i="48" s="1"/>
  <c r="BE10" i="36"/>
  <c r="U59" i="48" s="1"/>
  <c r="BD10" i="36"/>
  <c r="H59" i="48" s="1"/>
  <c r="M20" i="36"/>
  <c r="BM22" i="36"/>
  <c r="AC11" i="36"/>
  <c r="AD11" i="48" s="1"/>
  <c r="AT24" i="36"/>
  <c r="AH48" i="48" s="1"/>
  <c r="BA19" i="36"/>
  <c r="AH68" i="48" s="1"/>
  <c r="H6" i="36"/>
  <c r="AE24" i="36"/>
  <c r="AN24" i="48" s="1"/>
  <c r="BE23" i="36"/>
  <c r="U72" i="48" s="1"/>
  <c r="BJ22" i="36"/>
  <c r="S19" i="36"/>
  <c r="V19" i="48" s="1"/>
  <c r="O17" i="36"/>
  <c r="BD25" i="36"/>
  <c r="H74" i="48" s="1"/>
  <c r="AB6" i="36"/>
  <c r="AJ6" i="48" s="1"/>
  <c r="AY22" i="36"/>
  <c r="T71" i="48" s="1"/>
  <c r="AG20" i="36"/>
  <c r="AL20" i="48" s="1"/>
  <c r="AB12" i="36"/>
  <c r="AJ12" i="48" s="1"/>
  <c r="BH17" i="36"/>
  <c r="AJ66" i="48" s="1"/>
  <c r="AG6" i="36"/>
  <c r="AL6" i="48" s="1"/>
  <c r="AO24" i="36"/>
  <c r="S48" i="48" s="1"/>
  <c r="X48" i="48" s="1"/>
  <c r="D18" i="36"/>
  <c r="BG11" i="36"/>
  <c r="AI60" i="48" s="1"/>
  <c r="AO17" i="36"/>
  <c r="S41" i="48" s="1"/>
  <c r="X41" i="48" s="1"/>
  <c r="S7" i="36"/>
  <c r="V7" i="48" s="1"/>
  <c r="O19" i="36"/>
  <c r="BM9" i="36"/>
  <c r="AC10" i="36"/>
  <c r="AD10" i="48" s="1"/>
  <c r="AZ6" i="36"/>
  <c r="AG55" i="48" s="1"/>
  <c r="AV14" i="36"/>
  <c r="E63" i="48" s="1"/>
  <c r="J63" i="48" s="1"/>
  <c r="AW13" i="36"/>
  <c r="F62" i="48" s="1"/>
  <c r="V17" i="36"/>
  <c r="Z17" i="48" s="1"/>
  <c r="AR14" i="36"/>
  <c r="AJ38" i="48" s="1"/>
  <c r="B12" i="36"/>
  <c r="AR9" i="36"/>
  <c r="AJ33" i="48" s="1"/>
  <c r="BD7" i="36"/>
  <c r="H56" i="48" s="1"/>
  <c r="AX25" i="36"/>
  <c r="S74" i="48" s="1"/>
  <c r="AW25" i="36"/>
  <c r="F74" i="48" s="1"/>
  <c r="F11" i="36"/>
  <c r="AT17" i="36"/>
  <c r="AH41" i="48" s="1"/>
  <c r="AB13" i="36"/>
  <c r="AJ13" i="48" s="1"/>
  <c r="AV17" i="36"/>
  <c r="E66" i="48" s="1"/>
  <c r="V10" i="36"/>
  <c r="Z10" i="48" s="1"/>
  <c r="AM18" i="36"/>
  <c r="U42" i="48" s="1"/>
  <c r="BG16" i="36"/>
  <c r="AI65" i="48" s="1"/>
  <c r="G16" i="36"/>
  <c r="D16" i="36"/>
  <c r="AJ17" i="36"/>
  <c r="H41" i="48" s="1"/>
  <c r="BF16" i="36"/>
  <c r="V65" i="48" s="1"/>
  <c r="T25" i="36"/>
  <c r="P25" i="48" s="1"/>
  <c r="R22" i="36"/>
  <c r="U22" i="48" s="1"/>
  <c r="AC7" i="36"/>
  <c r="AD7" i="48" s="1"/>
  <c r="F25" i="36"/>
  <c r="AB18" i="36"/>
  <c r="AJ18" i="48" s="1"/>
  <c r="W24" i="36"/>
  <c r="W24" i="48" s="1"/>
  <c r="W20" i="36"/>
  <c r="W20" i="48" s="1"/>
  <c r="BJ14" i="36"/>
  <c r="V20" i="36"/>
  <c r="Z20" i="48" s="1"/>
  <c r="AS21" i="36"/>
  <c r="AG45" i="48" s="1"/>
  <c r="AL45" i="48" s="1"/>
  <c r="F12" i="36"/>
  <c r="I7" i="36"/>
  <c r="AL11" i="36"/>
  <c r="F35" i="48" s="1"/>
  <c r="L18" i="36"/>
  <c r="AR18" i="36"/>
  <c r="AJ42" i="48" s="1"/>
  <c r="BJ16" i="36"/>
  <c r="AJ25" i="36"/>
  <c r="H49" i="48" s="1"/>
  <c r="BN24" i="36"/>
  <c r="AK19" i="36"/>
  <c r="E43" i="48" s="1"/>
  <c r="J43" i="48" s="1"/>
  <c r="AG23" i="36"/>
  <c r="AL23" i="48" s="1"/>
  <c r="AN25" i="36"/>
  <c r="V49" i="48" s="1"/>
  <c r="O23" i="36"/>
  <c r="BJ19" i="36"/>
  <c r="BN20" i="36"/>
  <c r="AM17" i="36"/>
  <c r="U41" i="48" s="1"/>
  <c r="BC21" i="36"/>
  <c r="G70" i="48" s="1"/>
  <c r="I10" i="36"/>
  <c r="T8" i="36"/>
  <c r="P8" i="48" s="1"/>
  <c r="AS14" i="36"/>
  <c r="AG38" i="48" s="1"/>
  <c r="AL38" i="48" s="1"/>
  <c r="BA7" i="36"/>
  <c r="AH56" i="48" s="1"/>
  <c r="AG12" i="36"/>
  <c r="AL12" i="48" s="1"/>
  <c r="AQ21" i="36"/>
  <c r="AI45" i="48" s="1"/>
  <c r="AG21" i="36"/>
  <c r="AL21" i="48" s="1"/>
  <c r="T14" i="36"/>
  <c r="P14" i="48" s="1"/>
  <c r="AZ19" i="36"/>
  <c r="AG68" i="48" s="1"/>
  <c r="AX6" i="36"/>
  <c r="S55" i="48" s="1"/>
  <c r="AZ11" i="36"/>
  <c r="AG60" i="48" s="1"/>
  <c r="D23" i="36"/>
  <c r="BM23" i="36"/>
  <c r="AD19" i="36"/>
  <c r="AM19" i="48" s="1"/>
  <c r="BJ15" i="36"/>
  <c r="AA8" i="36"/>
  <c r="AI8" i="48" s="1"/>
  <c r="BC22" i="36"/>
  <c r="G71" i="48" s="1"/>
  <c r="BF15" i="36"/>
  <c r="V64" i="48" s="1"/>
  <c r="BC11" i="36"/>
  <c r="G60" i="48" s="1"/>
  <c r="AI7" i="36"/>
  <c r="G31" i="48" s="1"/>
  <c r="AC23" i="36"/>
  <c r="AD23" i="48" s="1"/>
  <c r="R17" i="36"/>
  <c r="U17" i="48" s="1"/>
  <c r="AR19" i="36"/>
  <c r="AJ43" i="48" s="1"/>
  <c r="BK20" i="36"/>
  <c r="G15" i="36"/>
  <c r="BC23" i="36"/>
  <c r="G72" i="48" s="1"/>
  <c r="AF12" i="36"/>
  <c r="AK12" i="48" s="1"/>
  <c r="AL23" i="36"/>
  <c r="F47" i="48" s="1"/>
  <c r="AX22" i="36"/>
  <c r="S71" i="48" s="1"/>
  <c r="AE17" i="36"/>
  <c r="AN17" i="48" s="1"/>
  <c r="AT25" i="36"/>
  <c r="AH49" i="48" s="1"/>
  <c r="BJ7" i="36"/>
  <c r="Z23" i="36"/>
  <c r="AH23" i="48" s="1"/>
  <c r="AR22" i="36"/>
  <c r="AJ46" i="48" s="1"/>
  <c r="AL19" i="36"/>
  <c r="F43" i="48" s="1"/>
  <c r="L22" i="36"/>
  <c r="AG17" i="36"/>
  <c r="AL17" i="48" s="1"/>
  <c r="AC25" i="36"/>
  <c r="AD25" i="48" s="1"/>
  <c r="W18" i="36"/>
  <c r="W18" i="48" s="1"/>
  <c r="AC22" i="36"/>
  <c r="AD22" i="48" s="1"/>
  <c r="AM16" i="36"/>
  <c r="U40" i="48" s="1"/>
  <c r="AZ7" i="36"/>
  <c r="AG56" i="48" s="1"/>
  <c r="BG22" i="36"/>
  <c r="AI71" i="48" s="1"/>
  <c r="F6" i="36"/>
  <c r="AC12" i="36"/>
  <c r="AD12" i="48" s="1"/>
  <c r="AQ24" i="36"/>
  <c r="AI48" i="48" s="1"/>
  <c r="U21" i="36"/>
  <c r="Y21" i="48" s="1"/>
  <c r="B10" i="36"/>
  <c r="N24" i="36"/>
  <c r="Q9" i="36"/>
  <c r="T9" i="48" s="1"/>
  <c r="BE17" i="36"/>
  <c r="U66" i="48" s="1"/>
  <c r="AM9" i="36"/>
  <c r="U33" i="48" s="1"/>
  <c r="N25" i="36"/>
  <c r="AI12" i="36"/>
  <c r="G36" i="48" s="1"/>
  <c r="AL16" i="36"/>
  <c r="F40" i="48" s="1"/>
  <c r="BM11" i="36"/>
  <c r="AI24" i="36"/>
  <c r="G48" i="48" s="1"/>
  <c r="O10" i="36"/>
  <c r="BF13" i="36"/>
  <c r="V62" i="48" s="1"/>
  <c r="M15" i="36"/>
  <c r="AE6" i="36"/>
  <c r="AN6" i="48" s="1"/>
  <c r="AE12" i="36"/>
  <c r="AN12" i="48" s="1"/>
  <c r="BG10" i="36"/>
  <c r="AI59" i="48" s="1"/>
  <c r="U25" i="36"/>
  <c r="Y25" i="48" s="1"/>
  <c r="Q6" i="36"/>
  <c r="T6" i="48" s="1"/>
  <c r="BH14" i="36"/>
  <c r="AJ63" i="48" s="1"/>
  <c r="AD14" i="36"/>
  <c r="AM14" i="48" s="1"/>
  <c r="BA8" i="36"/>
  <c r="AH57" i="48" s="1"/>
  <c r="U19" i="36"/>
  <c r="Y19" i="48" s="1"/>
  <c r="BH19" i="36"/>
  <c r="AJ68" i="48" s="1"/>
  <c r="BE12" i="36"/>
  <c r="U61" i="48" s="1"/>
  <c r="BK12" i="36"/>
  <c r="BH12" i="36"/>
  <c r="AJ61" i="48" s="1"/>
  <c r="G20" i="36"/>
  <c r="AN13" i="36"/>
  <c r="V37" i="48" s="1"/>
  <c r="BE9" i="36"/>
  <c r="U58" i="48" s="1"/>
  <c r="G14" i="36"/>
  <c r="BA21" i="36"/>
  <c r="AH70" i="48" s="1"/>
  <c r="BD11" i="36"/>
  <c r="H60" i="48" s="1"/>
  <c r="BD12" i="36"/>
  <c r="H61" i="48" s="1"/>
  <c r="AS7" i="36"/>
  <c r="AG31" i="48" s="1"/>
  <c r="AL31" i="48" s="1"/>
  <c r="BH9" i="36"/>
  <c r="AJ58" i="48" s="1"/>
  <c r="AN16" i="36"/>
  <c r="V40" i="48" s="1"/>
  <c r="B19" i="36"/>
  <c r="AB25" i="36"/>
  <c r="AJ25" i="48" s="1"/>
  <c r="R16" i="36"/>
  <c r="U16" i="48" s="1"/>
  <c r="AR16" i="36"/>
  <c r="AJ40" i="48" s="1"/>
  <c r="AY7" i="36"/>
  <c r="T56" i="48" s="1"/>
  <c r="AD20" i="36"/>
  <c r="AM20" i="48" s="1"/>
  <c r="BK7" i="36"/>
  <c r="AB19" i="36"/>
  <c r="AJ19" i="48" s="1"/>
  <c r="AK18" i="36"/>
  <c r="E42" i="48" s="1"/>
  <c r="J42" i="48" s="1"/>
  <c r="B7" i="36"/>
  <c r="AN19" i="36"/>
  <c r="V43" i="48" s="1"/>
  <c r="F15" i="36"/>
  <c r="Z22" i="36"/>
  <c r="AH22" i="48" s="1"/>
  <c r="V25" i="36"/>
  <c r="Z25" i="48" s="1"/>
  <c r="AK14" i="36"/>
  <c r="E38" i="48" s="1"/>
  <c r="J38" i="48" s="1"/>
  <c r="AA15" i="36"/>
  <c r="AI15" i="48" s="1"/>
  <c r="BH8" i="36"/>
  <c r="AJ57" i="48" s="1"/>
  <c r="AV6" i="36"/>
  <c r="E55" i="48" s="1"/>
  <c r="G19" i="36"/>
  <c r="N18" i="36"/>
  <c r="AJ15" i="36"/>
  <c r="H39" i="48" s="1"/>
  <c r="AN10" i="36"/>
  <c r="V34" i="48" s="1"/>
  <c r="AI13" i="36"/>
  <c r="G37" i="48" s="1"/>
  <c r="AK21" i="36"/>
  <c r="E45" i="48" s="1"/>
  <c r="J45" i="48" s="1"/>
  <c r="Z16" i="36"/>
  <c r="AH16" i="48" s="1"/>
  <c r="AX7" i="36"/>
  <c r="S56" i="48" s="1"/>
  <c r="AG24" i="36"/>
  <c r="AL24" i="48" s="1"/>
  <c r="Q24" i="36"/>
  <c r="T24" i="48" s="1"/>
  <c r="X23" i="36"/>
  <c r="X23" i="48" s="1"/>
  <c r="AI6" i="36"/>
  <c r="G30" i="48" s="1"/>
  <c r="AS11" i="36"/>
  <c r="AG35" i="48" s="1"/>
  <c r="AL35" i="48" s="1"/>
  <c r="AM15" i="36"/>
  <c r="U39" i="48" s="1"/>
  <c r="D19" i="36"/>
  <c r="BM24" i="36"/>
  <c r="H16" i="36"/>
  <c r="AK17" i="36"/>
  <c r="E41" i="48" s="1"/>
  <c r="J41" i="48" s="1"/>
  <c r="BD24" i="36"/>
  <c r="H73" i="48" s="1"/>
  <c r="S10" i="36"/>
  <c r="V10" i="48" s="1"/>
  <c r="BM20" i="36"/>
  <c r="AY16" i="36"/>
  <c r="T65" i="48" s="1"/>
  <c r="AC19" i="36"/>
  <c r="AD19" i="48" s="1"/>
  <c r="BM13" i="36"/>
  <c r="AN24" i="36"/>
  <c r="V48" i="48" s="1"/>
  <c r="AZ21" i="36"/>
  <c r="AG70" i="48" s="1"/>
  <c r="AM14" i="36"/>
  <c r="U38" i="48" s="1"/>
  <c r="AA25" i="36"/>
  <c r="AI25" i="48" s="1"/>
  <c r="AV15" i="36"/>
  <c r="E64" i="48" s="1"/>
  <c r="J64" i="48" s="1"/>
  <c r="BA25" i="36"/>
  <c r="AH74" i="48" s="1"/>
  <c r="AZ24" i="36"/>
  <c r="AG73" i="48" s="1"/>
  <c r="AF24" i="36"/>
  <c r="AK24" i="48" s="1"/>
  <c r="Q13" i="36"/>
  <c r="T13" i="48" s="1"/>
  <c r="BE7" i="36"/>
  <c r="U56" i="48" s="1"/>
  <c r="AM24" i="36"/>
  <c r="U48" i="48" s="1"/>
  <c r="O9" i="36"/>
  <c r="B18" i="36"/>
  <c r="G24" i="36"/>
  <c r="AB23" i="36"/>
  <c r="AJ23" i="48" s="1"/>
  <c r="AC17" i="36"/>
  <c r="AD17" i="48" s="1"/>
  <c r="AC9" i="36"/>
  <c r="AD9" i="48" s="1"/>
  <c r="AK13" i="36"/>
  <c r="E37" i="48" s="1"/>
  <c r="J37" i="48" s="1"/>
  <c r="O7" i="36"/>
  <c r="AE8" i="36"/>
  <c r="AN8" i="48" s="1"/>
  <c r="U18" i="36"/>
  <c r="Y18" i="48" s="1"/>
  <c r="N14" i="36"/>
  <c r="AM12" i="36"/>
  <c r="U36" i="48" s="1"/>
  <c r="BH24" i="36"/>
  <c r="AJ73" i="48" s="1"/>
  <c r="D7" i="36"/>
  <c r="O20" i="36"/>
  <c r="BE18" i="36"/>
  <c r="U67" i="48" s="1"/>
  <c r="AS19" i="36"/>
  <c r="AG43" i="48" s="1"/>
  <c r="AL43" i="48" s="1"/>
  <c r="X11" i="36"/>
  <c r="X11" i="48" s="1"/>
  <c r="R15" i="36"/>
  <c r="U15" i="48" s="1"/>
  <c r="AQ18" i="36"/>
  <c r="AI42" i="48" s="1"/>
  <c r="W11" i="36"/>
  <c r="W11" i="48" s="1"/>
  <c r="AY13" i="36"/>
  <c r="T62" i="48" s="1"/>
  <c r="AR13" i="36"/>
  <c r="AJ37" i="48" s="1"/>
  <c r="M6" i="36"/>
  <c r="AA7" i="36"/>
  <c r="AI7" i="48" s="1"/>
  <c r="BN18" i="36"/>
  <c r="L6" i="36"/>
  <c r="T15" i="36"/>
  <c r="P15" i="48" s="1"/>
  <c r="AF20" i="36"/>
  <c r="AK20" i="48" s="1"/>
  <c r="G8" i="36"/>
  <c r="AI16" i="36"/>
  <c r="G40" i="48" s="1"/>
  <c r="AB7" i="36"/>
  <c r="AJ7" i="48" s="1"/>
  <c r="AR7" i="36"/>
  <c r="AJ31" i="48" s="1"/>
  <c r="U15" i="36"/>
  <c r="Y15" i="48" s="1"/>
  <c r="U16" i="36"/>
  <c r="Y16" i="48" s="1"/>
  <c r="D14" i="36"/>
  <c r="AA22" i="36"/>
  <c r="AI22" i="48" s="1"/>
  <c r="U23" i="36"/>
  <c r="Y23" i="48" s="1"/>
  <c r="M12" i="36"/>
  <c r="AS15" i="36"/>
  <c r="AG39" i="48" s="1"/>
  <c r="AL39" i="48" s="1"/>
  <c r="Z25" i="36"/>
  <c r="AH25" i="48" s="1"/>
  <c r="BJ25" i="36"/>
  <c r="F20" i="36"/>
  <c r="I15" i="36"/>
  <c r="AA23" i="36"/>
  <c r="AI23" i="48" s="1"/>
  <c r="AJ9" i="36"/>
  <c r="H33" i="48" s="1"/>
  <c r="B6" i="36"/>
  <c r="BA18" i="36"/>
  <c r="AH67" i="48" s="1"/>
  <c r="Z19" i="36"/>
  <c r="AH19" i="48" s="1"/>
  <c r="BA16" i="36"/>
  <c r="AH65" i="48" s="1"/>
  <c r="L12" i="36"/>
  <c r="AG9" i="36"/>
  <c r="AL9" i="48" s="1"/>
  <c r="BJ11" i="36"/>
  <c r="BM12" i="36"/>
  <c r="AX19" i="36"/>
  <c r="S68" i="48" s="1"/>
  <c r="BF8" i="36"/>
  <c r="V57" i="48" s="1"/>
  <c r="G9" i="36"/>
  <c r="W9" i="36"/>
  <c r="W9" i="48" s="1"/>
  <c r="AG11" i="36"/>
  <c r="AL11" i="48" s="1"/>
  <c r="AD18" i="36"/>
  <c r="AM18" i="48" s="1"/>
  <c r="R14" i="36"/>
  <c r="U14" i="48" s="1"/>
  <c r="AT9" i="36"/>
  <c r="AH33" i="48" s="1"/>
  <c r="BA20" i="36"/>
  <c r="AH69" i="48" s="1"/>
  <c r="BD8" i="36"/>
  <c r="H57" i="48" s="1"/>
  <c r="AD6" i="36"/>
  <c r="AM6" i="48" s="1"/>
  <c r="BK10" i="36"/>
  <c r="AW16" i="36"/>
  <c r="F65" i="48" s="1"/>
  <c r="AL12" i="36"/>
  <c r="F36" i="48" s="1"/>
  <c r="AX16" i="36"/>
  <c r="S65" i="48" s="1"/>
  <c r="AJ7" i="36"/>
  <c r="H31" i="48" s="1"/>
  <c r="W6" i="36"/>
  <c r="W6" i="48" s="1"/>
  <c r="BG21" i="36"/>
  <c r="AI70" i="48" s="1"/>
  <c r="Z10" i="36"/>
  <c r="AH10" i="48" s="1"/>
  <c r="AP8" i="36"/>
  <c r="T32" i="48" s="1"/>
  <c r="BC19" i="36"/>
  <c r="G68" i="48" s="1"/>
  <c r="T13" i="36"/>
  <c r="P13" i="48" s="1"/>
  <c r="AV25" i="36"/>
  <c r="E74" i="48" s="1"/>
  <c r="BH22" i="36"/>
  <c r="AJ71" i="48" s="1"/>
  <c r="BH23" i="36"/>
  <c r="AJ72" i="48" s="1"/>
  <c r="D21" i="36"/>
  <c r="AB9" i="36"/>
  <c r="AJ9" i="48" s="1"/>
  <c r="AL24" i="36"/>
  <c r="F48" i="48" s="1"/>
  <c r="AB11" i="36"/>
  <c r="AJ11" i="48" s="1"/>
  <c r="AF15" i="36"/>
  <c r="AK15" i="48" s="1"/>
  <c r="T21" i="36"/>
  <c r="P21" i="48" s="1"/>
  <c r="AI15" i="36"/>
  <c r="G39" i="48" s="1"/>
  <c r="BK11" i="36"/>
  <c r="R18" i="36"/>
  <c r="U18" i="48" s="1"/>
  <c r="BG19" i="36"/>
  <c r="AI68" i="48" s="1"/>
  <c r="Q22" i="36"/>
  <c r="T22" i="48" s="1"/>
  <c r="V18" i="36"/>
  <c r="Z18" i="48" s="1"/>
  <c r="B15" i="36"/>
  <c r="BN11" i="36"/>
  <c r="AS10" i="36"/>
  <c r="AG34" i="48" s="1"/>
  <c r="AL34" i="48" s="1"/>
  <c r="V23" i="36"/>
  <c r="Z23" i="48" s="1"/>
  <c r="Z21" i="36"/>
  <c r="AH21" i="48" s="1"/>
  <c r="BG18" i="36"/>
  <c r="AI67" i="48" s="1"/>
  <c r="AT6" i="36"/>
  <c r="AH30" i="48" s="1"/>
  <c r="AV16" i="36"/>
  <c r="E65" i="48" s="1"/>
  <c r="AO11" i="36"/>
  <c r="S35" i="48" s="1"/>
  <c r="X35" i="48" s="1"/>
  <c r="AX24" i="36"/>
  <c r="S73" i="48" s="1"/>
  <c r="AO25" i="36"/>
  <c r="S49" i="48" s="1"/>
  <c r="X49" i="48" s="1"/>
  <c r="BC16" i="36"/>
  <c r="G65" i="48" s="1"/>
  <c r="L14" i="36"/>
  <c r="AE21" i="36"/>
  <c r="AN21" i="48" s="1"/>
  <c r="AY8" i="36"/>
  <c r="T57" i="48" s="1"/>
  <c r="S15" i="36"/>
  <c r="V15" i="48" s="1"/>
  <c r="BA23" i="36"/>
  <c r="AH72" i="48" s="1"/>
  <c r="AC14" i="36"/>
  <c r="AD14" i="48" s="1"/>
  <c r="X22" i="36"/>
  <c r="X22" i="48" s="1"/>
  <c r="AD25" i="36"/>
  <c r="AM25" i="48" s="1"/>
  <c r="AM21" i="36"/>
  <c r="U45" i="48" s="1"/>
  <c r="N7" i="36"/>
  <c r="AW6" i="36"/>
  <c r="F55" i="48" s="1"/>
  <c r="H24" i="36"/>
  <c r="D22" i="36"/>
  <c r="R23" i="36"/>
  <c r="U23" i="48" s="1"/>
  <c r="V16" i="36"/>
  <c r="Z16" i="48" s="1"/>
  <c r="AY18" i="36"/>
  <c r="T67" i="48" s="1"/>
  <c r="AC21" i="36"/>
  <c r="AD21" i="48" s="1"/>
  <c r="BD14" i="36"/>
  <c r="H63" i="48" s="1"/>
  <c r="AL10" i="36"/>
  <c r="F34" i="48" s="1"/>
  <c r="AK6" i="36"/>
  <c r="E30" i="48" s="1"/>
  <c r="AF18" i="36"/>
  <c r="AK18" i="48" s="1"/>
  <c r="AK12" i="36"/>
  <c r="E36" i="48" s="1"/>
  <c r="J36" i="48" s="1"/>
  <c r="BD13" i="36"/>
  <c r="H62" i="48" s="1"/>
  <c r="V11" i="36"/>
  <c r="Z11" i="48" s="1"/>
  <c r="BN19" i="36"/>
  <c r="AD24" i="36"/>
  <c r="AM24" i="48" s="1"/>
  <c r="U24" i="36"/>
  <c r="Y24" i="48" s="1"/>
  <c r="U9" i="36"/>
  <c r="Y9" i="48" s="1"/>
  <c r="AL13" i="36"/>
  <c r="F37" i="48" s="1"/>
  <c r="AG18" i="36"/>
  <c r="AL18" i="48" s="1"/>
  <c r="M9" i="36"/>
  <c r="AG10" i="36"/>
  <c r="AL10" i="48" s="1"/>
  <c r="BH11" i="36"/>
  <c r="AJ60" i="48" s="1"/>
  <c r="B14" i="36"/>
  <c r="P67" i="50"/>
  <c r="BD57" i="67" s="1"/>
  <c r="P42" i="50"/>
  <c r="T57" i="67" s="1"/>
  <c r="AD35" i="51"/>
  <c r="AF64" i="68" s="1"/>
  <c r="AD60" i="51"/>
  <c r="BP64" i="68" s="1"/>
  <c r="I10" i="67"/>
  <c r="K16" i="66"/>
  <c r="G18" i="49"/>
  <c r="N23" i="66"/>
  <c r="J25" i="49"/>
  <c r="X57" i="49"/>
  <c r="O21" i="66"/>
  <c r="K23" i="49"/>
  <c r="AG17" i="49"/>
  <c r="M17" i="66"/>
  <c r="I19" i="49"/>
  <c r="AG13" i="49"/>
  <c r="F15" i="49"/>
  <c r="J13" i="66"/>
  <c r="S15" i="49"/>
  <c r="G15" i="49"/>
  <c r="K13" i="66"/>
  <c r="X48" i="49"/>
  <c r="AL48" i="49"/>
  <c r="AL47" i="49"/>
  <c r="X47" i="49"/>
  <c r="AQ23" i="67"/>
  <c r="AR11" i="67"/>
  <c r="AO22" i="67"/>
  <c r="AQ6" i="67"/>
  <c r="AR16" i="67"/>
  <c r="AQ15" i="67"/>
  <c r="AP6" i="67"/>
  <c r="AO14" i="67"/>
  <c r="AT14" i="67"/>
  <c r="AQ18" i="67"/>
  <c r="AS7" i="67"/>
  <c r="AN19" i="67"/>
  <c r="AQ5" i="67"/>
  <c r="AR18" i="67"/>
  <c r="AU19" i="67"/>
  <c r="AS22" i="67"/>
  <c r="AS21" i="67"/>
  <c r="AV14" i="67"/>
  <c r="AS14" i="67"/>
  <c r="AP9" i="67"/>
  <c r="AR8" i="67"/>
  <c r="AS23" i="67"/>
  <c r="AO5" i="67"/>
  <c r="AU12" i="67"/>
  <c r="AT5" i="67"/>
  <c r="AV20" i="67"/>
  <c r="AT15" i="67"/>
  <c r="AU13" i="67"/>
  <c r="AQ14" i="67"/>
  <c r="AI8" i="67"/>
  <c r="AO20" i="67"/>
  <c r="AU16" i="67"/>
  <c r="AQ19" i="67"/>
  <c r="AV10" i="67"/>
  <c r="AP14" i="67"/>
  <c r="AQ13" i="67"/>
  <c r="AP19" i="67"/>
  <c r="AN22" i="67"/>
  <c r="AT21" i="67"/>
  <c r="AV22" i="67"/>
  <c r="AN14" i="67"/>
  <c r="AN20" i="67"/>
  <c r="AT13" i="67"/>
  <c r="AT7" i="67"/>
  <c r="AN21" i="67"/>
  <c r="AT19" i="67"/>
  <c r="AU18" i="67"/>
  <c r="AT18" i="67"/>
  <c r="AQ10" i="67"/>
  <c r="AU4" i="67"/>
  <c r="AS6" i="67"/>
  <c r="AN7" i="67"/>
  <c r="AU6" i="67"/>
  <c r="AT12" i="67"/>
  <c r="AR20" i="67"/>
  <c r="AV18" i="67"/>
  <c r="AU9" i="67"/>
  <c r="AR17" i="67"/>
  <c r="AR13" i="67"/>
  <c r="AS17" i="67"/>
  <c r="AU23" i="67"/>
  <c r="AO4" i="67"/>
  <c r="AP4" i="67"/>
  <c r="AI17" i="67"/>
  <c r="AO16" i="67"/>
  <c r="AN17" i="67"/>
  <c r="AU22" i="67"/>
  <c r="AQ9" i="67"/>
  <c r="AO17" i="67"/>
  <c r="AT10" i="67"/>
  <c r="AI12" i="67"/>
  <c r="AI20" i="67"/>
  <c r="AN23" i="67"/>
  <c r="AQ17" i="67"/>
  <c r="AT17" i="67"/>
  <c r="AV16" i="67"/>
  <c r="AV8" i="67"/>
  <c r="AN10" i="67"/>
  <c r="AN18" i="67"/>
  <c r="AI9" i="67"/>
  <c r="AO7" i="67"/>
  <c r="AT22" i="67"/>
  <c r="AS15" i="67"/>
  <c r="AT16" i="67"/>
  <c r="AN9" i="67"/>
  <c r="AO21" i="67"/>
  <c r="AP12" i="67"/>
  <c r="AI19" i="67"/>
  <c r="AS20" i="67"/>
  <c r="AU21" i="67"/>
  <c r="AO15" i="67"/>
  <c r="AN13" i="67"/>
  <c r="AP8" i="67"/>
  <c r="AV12" i="67"/>
  <c r="AI10" i="67"/>
  <c r="AI21" i="67"/>
  <c r="AP7" i="67"/>
  <c r="AN8" i="67"/>
  <c r="AV13" i="67"/>
  <c r="AO9" i="67"/>
  <c r="AU8" i="67"/>
  <c r="AN16" i="67"/>
  <c r="AV4" i="67"/>
  <c r="AI11" i="67"/>
  <c r="AS4" i="67"/>
  <c r="AR5" i="67"/>
  <c r="AU20" i="67"/>
  <c r="AI13" i="67"/>
  <c r="AR21" i="67"/>
  <c r="AO12" i="67"/>
  <c r="AO19" i="67"/>
  <c r="AI22" i="67"/>
  <c r="AS19" i="67"/>
  <c r="AT6" i="67"/>
  <c r="AN5" i="67"/>
  <c r="AT9" i="67"/>
  <c r="AQ4" i="67"/>
  <c r="AN6" i="67"/>
  <c r="AV21" i="67"/>
  <c r="AV5" i="67"/>
  <c r="AI23" i="67"/>
  <c r="AS5" i="67"/>
  <c r="AR10" i="67"/>
  <c r="AP23" i="67"/>
  <c r="AQ22" i="67"/>
  <c r="AR14" i="67"/>
  <c r="AS16" i="67"/>
  <c r="AV23" i="67"/>
  <c r="AO11" i="67"/>
  <c r="AI7" i="67"/>
  <c r="AV15" i="67"/>
  <c r="AP11" i="67"/>
  <c r="AT4" i="67"/>
  <c r="AV19" i="67"/>
  <c r="AO23" i="67"/>
  <c r="AQ16" i="67"/>
  <c r="AO10" i="67"/>
  <c r="AU15" i="67"/>
  <c r="AI6" i="67"/>
  <c r="AU11" i="67"/>
  <c r="AR23" i="67"/>
  <c r="AP18" i="67"/>
  <c r="AR19" i="67"/>
  <c r="AS11" i="67"/>
  <c r="AS9" i="67"/>
  <c r="AN4" i="67"/>
  <c r="AS8" i="67"/>
  <c r="AI14" i="67"/>
  <c r="AP20" i="67"/>
  <c r="AN11" i="67"/>
  <c r="AP22" i="67"/>
  <c r="AQ21" i="67"/>
  <c r="AO18" i="67"/>
  <c r="AT11" i="67"/>
  <c r="AV17" i="67"/>
  <c r="AS18" i="67"/>
  <c r="AI15" i="67"/>
  <c r="AT23" i="67"/>
  <c r="AQ7" i="67"/>
  <c r="AO8" i="67"/>
  <c r="AU5" i="67"/>
  <c r="AQ20" i="67"/>
  <c r="AR9" i="67"/>
  <c r="AV9" i="67"/>
  <c r="AP15" i="67"/>
  <c r="AP10" i="67"/>
  <c r="AU14" i="67"/>
  <c r="AQ11" i="67"/>
  <c r="AR22" i="67"/>
  <c r="AN15" i="67"/>
  <c r="AQ12" i="67"/>
  <c r="AV11" i="67"/>
  <c r="AP16" i="67"/>
  <c r="AU7" i="67"/>
  <c r="AP21" i="67"/>
  <c r="AU10" i="67"/>
  <c r="AV6" i="67"/>
  <c r="AP17" i="67"/>
  <c r="AT20" i="67"/>
  <c r="AQ8" i="67"/>
  <c r="AI18" i="67"/>
  <c r="AR12" i="67"/>
  <c r="AS13" i="67"/>
  <c r="AP5" i="67"/>
  <c r="AV7" i="67"/>
  <c r="AN12" i="67"/>
  <c r="AR15" i="67"/>
  <c r="AR4" i="67"/>
  <c r="AR6" i="67"/>
  <c r="AI16" i="67"/>
  <c r="AT8" i="67"/>
  <c r="AS12" i="67"/>
  <c r="AO6" i="67"/>
  <c r="AR7" i="67"/>
  <c r="AP13" i="67"/>
  <c r="AO13" i="67"/>
  <c r="AU17" i="67"/>
  <c r="AS10" i="67"/>
  <c r="BP53" i="67"/>
  <c r="AD40" i="51"/>
  <c r="AF59" i="68" s="1"/>
  <c r="AD65" i="51"/>
  <c r="BP59" i="68" s="1"/>
  <c r="I26" i="51"/>
  <c r="BD65" i="68"/>
  <c r="E17" i="50"/>
  <c r="P73" i="50"/>
  <c r="BD51" i="67" s="1"/>
  <c r="P48" i="50"/>
  <c r="T51" i="67" s="1"/>
  <c r="BD61" i="67"/>
  <c r="AD57" i="50"/>
  <c r="BP67" i="67" s="1"/>
  <c r="AD32" i="50"/>
  <c r="AF67" i="67" s="1"/>
  <c r="AD55" i="50"/>
  <c r="BP69" i="67" s="1"/>
  <c r="AD30" i="50"/>
  <c r="AF69" i="67" s="1"/>
  <c r="AG26" i="50"/>
  <c r="N10" i="66"/>
  <c r="J12" i="49"/>
  <c r="X69" i="49"/>
  <c r="J20" i="66"/>
  <c r="F22" i="49"/>
  <c r="S25" i="49"/>
  <c r="AG11" i="49"/>
  <c r="AF18" i="49"/>
  <c r="J17" i="66"/>
  <c r="F19" i="49"/>
  <c r="J30" i="49"/>
  <c r="E50" i="49"/>
  <c r="P31" i="50"/>
  <c r="T68" i="67" s="1"/>
  <c r="P56" i="50"/>
  <c r="BD68" i="67" s="1"/>
  <c r="AD47" i="50"/>
  <c r="AF52" i="67" s="1"/>
  <c r="AD72" i="50"/>
  <c r="BP52" i="67" s="1"/>
  <c r="I15" i="67"/>
  <c r="D8" i="49"/>
  <c r="H6" i="66"/>
  <c r="P19" i="66"/>
  <c r="L21" i="49"/>
  <c r="M19" i="66"/>
  <c r="I21" i="49"/>
  <c r="V75" i="49"/>
  <c r="AC63" i="49"/>
  <c r="O14" i="49"/>
  <c r="C63" i="49"/>
  <c r="C38" i="49"/>
  <c r="AC14" i="49"/>
  <c r="C14" i="49"/>
  <c r="O63" i="49"/>
  <c r="AC38" i="49"/>
  <c r="O38" i="49"/>
  <c r="C12" i="66"/>
  <c r="J21" i="49"/>
  <c r="N19" i="66"/>
  <c r="AG8" i="49"/>
  <c r="M20" i="66"/>
  <c r="I22" i="49"/>
  <c r="P13" i="66"/>
  <c r="L15" i="49"/>
  <c r="I7" i="49"/>
  <c r="M5" i="66"/>
  <c r="X38" i="49"/>
  <c r="AL38" i="49"/>
  <c r="M9" i="66"/>
  <c r="I11" i="49"/>
  <c r="N22" i="66"/>
  <c r="J24" i="49"/>
  <c r="AD67" i="51"/>
  <c r="BP57" i="68" s="1"/>
  <c r="AD42" i="51"/>
  <c r="AF57" i="68" s="1"/>
  <c r="AD66" i="50"/>
  <c r="BP58" i="67" s="1"/>
  <c r="AD41" i="50"/>
  <c r="AF58" i="67" s="1"/>
  <c r="F26" i="51"/>
  <c r="E6" i="51"/>
  <c r="G26" i="51"/>
  <c r="P57" i="51"/>
  <c r="BD67" i="68" s="1"/>
  <c r="P32" i="51"/>
  <c r="T67" i="68" s="1"/>
  <c r="H21" i="66"/>
  <c r="D23" i="49"/>
  <c r="P4" i="66"/>
  <c r="L6" i="49"/>
  <c r="L10" i="66"/>
  <c r="H12" i="49"/>
  <c r="S8" i="49"/>
  <c r="O12" i="66"/>
  <c r="K14" i="49"/>
  <c r="H5" i="66"/>
  <c r="D7" i="49"/>
  <c r="K22" i="66"/>
  <c r="G24" i="49"/>
  <c r="AL31" i="49"/>
  <c r="X31" i="49"/>
  <c r="AH50" i="49"/>
  <c r="O9" i="66"/>
  <c r="K11" i="49"/>
  <c r="J70" i="49"/>
  <c r="AF25" i="49"/>
  <c r="X61" i="49"/>
  <c r="H9" i="66"/>
  <c r="D11" i="49"/>
  <c r="R24" i="49"/>
  <c r="I18" i="49"/>
  <c r="M16" i="66"/>
  <c r="E18" i="50"/>
  <c r="I20" i="68"/>
  <c r="D26" i="51"/>
  <c r="E21" i="50"/>
  <c r="AD74" i="51"/>
  <c r="BP50" i="68" s="1"/>
  <c r="AD49" i="51"/>
  <c r="AF50" i="68" s="1"/>
  <c r="E20" i="50"/>
  <c r="P62" i="50"/>
  <c r="BD62" i="67" s="1"/>
  <c r="P37" i="50"/>
  <c r="T62" i="67" s="1"/>
  <c r="H10" i="66"/>
  <c r="D12" i="49"/>
  <c r="L15" i="66"/>
  <c r="H17" i="49"/>
  <c r="P9" i="66"/>
  <c r="L11" i="49"/>
  <c r="J8" i="66"/>
  <c r="F10" i="49"/>
  <c r="G14" i="49"/>
  <c r="K12" i="66"/>
  <c r="AG9" i="49"/>
  <c r="X72" i="49"/>
  <c r="K18" i="66"/>
  <c r="G20" i="49"/>
  <c r="S9" i="49"/>
  <c r="X74" i="49"/>
  <c r="H16" i="66"/>
  <c r="D18" i="49"/>
  <c r="U75" i="49"/>
  <c r="AL64" i="49"/>
  <c r="I16" i="67"/>
  <c r="AD59" i="50"/>
  <c r="BP65" i="67" s="1"/>
  <c r="AD34" i="50"/>
  <c r="AF65" i="67" s="1"/>
  <c r="I19" i="67"/>
  <c r="I18" i="67"/>
  <c r="P59" i="50"/>
  <c r="BD65" i="67" s="1"/>
  <c r="P34" i="50"/>
  <c r="T65" i="67" s="1"/>
  <c r="G26" i="50"/>
  <c r="AF56" i="67"/>
  <c r="E19" i="50"/>
  <c r="I5" i="67"/>
  <c r="E15" i="50"/>
  <c r="D6" i="49"/>
  <c r="H4" i="66"/>
  <c r="K19" i="66"/>
  <c r="G21" i="49"/>
  <c r="F13" i="49"/>
  <c r="J11" i="66"/>
  <c r="N12" i="66"/>
  <c r="J14" i="49"/>
  <c r="AF20" i="49"/>
  <c r="C11" i="66"/>
  <c r="C37" i="49"/>
  <c r="C62" i="49"/>
  <c r="AC62" i="49"/>
  <c r="AC13" i="49"/>
  <c r="O62" i="49"/>
  <c r="O37" i="49"/>
  <c r="AC37" i="49"/>
  <c r="O13" i="49"/>
  <c r="C13" i="49"/>
  <c r="J74" i="49"/>
  <c r="J7" i="66"/>
  <c r="F9" i="49"/>
  <c r="AG10" i="49"/>
  <c r="P23" i="66"/>
  <c r="L25" i="49"/>
  <c r="S12" i="49"/>
  <c r="M18" i="66"/>
  <c r="I20" i="49"/>
  <c r="S7" i="49"/>
  <c r="G23" i="49"/>
  <c r="K21" i="66"/>
  <c r="H22" i="66"/>
  <c r="D24" i="49"/>
  <c r="O16" i="66"/>
  <c r="K18" i="49"/>
  <c r="K24" i="49"/>
  <c r="O22" i="66"/>
  <c r="BQ59" i="68"/>
  <c r="BQ69" i="68"/>
  <c r="BT65" i="68"/>
  <c r="BK57" i="68"/>
  <c r="BS57" i="68"/>
  <c r="BQ62" i="68"/>
  <c r="BQ63" i="68"/>
  <c r="BK68" i="68"/>
  <c r="BT68" i="68"/>
  <c r="BR62" i="68"/>
  <c r="BR53" i="68"/>
  <c r="BR52" i="68"/>
  <c r="BK69" i="68"/>
  <c r="BS52" i="68"/>
  <c r="BQ67" i="68"/>
  <c r="BK59" i="68"/>
  <c r="BR66" i="68"/>
  <c r="BK52" i="68"/>
  <c r="BQ65" i="68"/>
  <c r="BT66" i="68"/>
  <c r="BT64" i="68"/>
  <c r="BQ56" i="68"/>
  <c r="BK53" i="68"/>
  <c r="BT55" i="68"/>
  <c r="BK54" i="68"/>
  <c r="BK56" i="68"/>
  <c r="BK61" i="68"/>
  <c r="BR57" i="68"/>
  <c r="BT54" i="68"/>
  <c r="BQ58" i="68"/>
  <c r="BR64" i="68"/>
  <c r="BK60" i="68"/>
  <c r="BT61" i="68"/>
  <c r="BS66" i="68"/>
  <c r="BT53" i="68"/>
  <c r="BT56" i="68"/>
  <c r="BT58" i="68"/>
  <c r="BR68" i="68"/>
  <c r="BQ66" i="68"/>
  <c r="BS56" i="68"/>
  <c r="BS55" i="68"/>
  <c r="BS54" i="68"/>
  <c r="BR67" i="68"/>
  <c r="BR50" i="68"/>
  <c r="BS62" i="68"/>
  <c r="BT51" i="68"/>
  <c r="BS53" i="68"/>
  <c r="BR65" i="68"/>
  <c r="BS61" i="68"/>
  <c r="BQ64" i="68"/>
  <c r="BS64" i="68"/>
  <c r="BT62" i="68"/>
  <c r="BS58" i="68"/>
  <c r="BR59" i="68"/>
  <c r="BR58" i="68"/>
  <c r="BR63" i="68"/>
  <c r="BP66" i="68"/>
  <c r="BK64" i="68"/>
  <c r="BS51" i="68"/>
  <c r="BT50" i="68"/>
  <c r="BS68" i="68"/>
  <c r="BR60" i="68"/>
  <c r="BT60" i="68"/>
  <c r="BT59" i="68"/>
  <c r="BT52" i="68"/>
  <c r="BQ50" i="68"/>
  <c r="BR61" i="68"/>
  <c r="BS63" i="68"/>
  <c r="BT69" i="68"/>
  <c r="BS65" i="68"/>
  <c r="BS50" i="68"/>
  <c r="BR69" i="68"/>
  <c r="BT63" i="68"/>
  <c r="BR56" i="68"/>
  <c r="BT57" i="68"/>
  <c r="BQ55" i="68"/>
  <c r="BS60" i="68"/>
  <c r="BQ51" i="68"/>
  <c r="BP67" i="68"/>
  <c r="BS67" i="68"/>
  <c r="BS69" i="68"/>
  <c r="BR55" i="68"/>
  <c r="BK67" i="68"/>
  <c r="BK58" i="68"/>
  <c r="BQ52" i="68"/>
  <c r="BQ60" i="68"/>
  <c r="BK55" i="68"/>
  <c r="BR54" i="68"/>
  <c r="BQ61" i="68"/>
  <c r="BQ68" i="68"/>
  <c r="BK63" i="68"/>
  <c r="BR51" i="68"/>
  <c r="BT67" i="68"/>
  <c r="BQ57" i="68"/>
  <c r="BK66" i="68"/>
  <c r="BQ53" i="68"/>
  <c r="BQ54" i="68"/>
  <c r="BS59" i="68"/>
  <c r="BK65" i="68"/>
  <c r="BP54" i="68"/>
  <c r="BK62" i="68"/>
  <c r="BD53" i="67"/>
  <c r="E13" i="50"/>
  <c r="P39" i="50"/>
  <c r="T60" i="67" s="1"/>
  <c r="P64" i="50"/>
  <c r="BD60" i="67" s="1"/>
  <c r="I7" i="67"/>
  <c r="I17" i="67"/>
  <c r="E7" i="50"/>
  <c r="I13" i="67"/>
  <c r="M22" i="66"/>
  <c r="I24" i="49"/>
  <c r="P11" i="66"/>
  <c r="L13" i="49"/>
  <c r="H18" i="66"/>
  <c r="D20" i="49"/>
  <c r="L8" i="66"/>
  <c r="H10" i="49"/>
  <c r="AM26" i="49"/>
  <c r="N17" i="66"/>
  <c r="J19" i="49"/>
  <c r="H15" i="66"/>
  <c r="D17" i="49"/>
  <c r="K9" i="66"/>
  <c r="G11" i="49"/>
  <c r="H50" i="49"/>
  <c r="AL62" i="49"/>
  <c r="S23" i="49"/>
  <c r="H13" i="66"/>
  <c r="D15" i="49"/>
  <c r="P21" i="66"/>
  <c r="L23" i="49"/>
  <c r="K9" i="49"/>
  <c r="O7" i="66"/>
  <c r="AD69" i="51"/>
  <c r="BP55" i="68" s="1"/>
  <c r="AD44" i="51"/>
  <c r="AF55" i="68" s="1"/>
  <c r="I11" i="67"/>
  <c r="P74" i="51"/>
  <c r="BD50" i="68" s="1"/>
  <c r="P49" i="51"/>
  <c r="T50" i="68" s="1"/>
  <c r="E9" i="50"/>
  <c r="AT67" i="68"/>
  <c r="AT66" i="68"/>
  <c r="AV50" i="68"/>
  <c r="AS50" i="68"/>
  <c r="AV63" i="68"/>
  <c r="AU69" i="68"/>
  <c r="AT65" i="68"/>
  <c r="AS62" i="68"/>
  <c r="AT59" i="68"/>
  <c r="AT57" i="68"/>
  <c r="AU67" i="68"/>
  <c r="AV69" i="68"/>
  <c r="AT56" i="68"/>
  <c r="AU51" i="68"/>
  <c r="AM64" i="68"/>
  <c r="AV57" i="68"/>
  <c r="AV67" i="68"/>
  <c r="AV65" i="68"/>
  <c r="AM63" i="68"/>
  <c r="AU64" i="68"/>
  <c r="AV60" i="68"/>
  <c r="AU58" i="68"/>
  <c r="AS51" i="68"/>
  <c r="AU61" i="68"/>
  <c r="AT62" i="68"/>
  <c r="AS66" i="68"/>
  <c r="AM58" i="68"/>
  <c r="AT60" i="68"/>
  <c r="AM52" i="68"/>
  <c r="AV68" i="68"/>
  <c r="AU60" i="68"/>
  <c r="AT68" i="68"/>
  <c r="AM68" i="68"/>
  <c r="AT50" i="68"/>
  <c r="AT61" i="68"/>
  <c r="AV64" i="68"/>
  <c r="AM57" i="68"/>
  <c r="AS63" i="68"/>
  <c r="AT69" i="68"/>
  <c r="AU66" i="68"/>
  <c r="AM69" i="68"/>
  <c r="AU50" i="68"/>
  <c r="AS65" i="68"/>
  <c r="AV66" i="68"/>
  <c r="AV61" i="68"/>
  <c r="AM61" i="68"/>
  <c r="AM59" i="68"/>
  <c r="AT53" i="68"/>
  <c r="AU68" i="68"/>
  <c r="AU62" i="68"/>
  <c r="AM60" i="68"/>
  <c r="AU65" i="68"/>
  <c r="AS54" i="68"/>
  <c r="AT54" i="68"/>
  <c r="AV52" i="68"/>
  <c r="AM54" i="68"/>
  <c r="AV51" i="68"/>
  <c r="AV54" i="68"/>
  <c r="AS57" i="68"/>
  <c r="AS58" i="68"/>
  <c r="AT63" i="68"/>
  <c r="AT64" i="68"/>
  <c r="AU53" i="68"/>
  <c r="AU55" i="68"/>
  <c r="AU52" i="68"/>
  <c r="AS69" i="68"/>
  <c r="AU54" i="68"/>
  <c r="AT51" i="68"/>
  <c r="AV53" i="68"/>
  <c r="AS55" i="68"/>
  <c r="AS52" i="68"/>
  <c r="AU63" i="68"/>
  <c r="AS68" i="68"/>
  <c r="AV56" i="68"/>
  <c r="AM55" i="68"/>
  <c r="AS61" i="68"/>
  <c r="AM65" i="68"/>
  <c r="AS60" i="68"/>
  <c r="AM67" i="68"/>
  <c r="AV59" i="68"/>
  <c r="AM56" i="68"/>
  <c r="AU57" i="68"/>
  <c r="AM66" i="68"/>
  <c r="AT58" i="68"/>
  <c r="AM53" i="68"/>
  <c r="AS64" i="68"/>
  <c r="AT52" i="68"/>
  <c r="AS53" i="68"/>
  <c r="AS67" i="68"/>
  <c r="AV62" i="68"/>
  <c r="AS56" i="68"/>
  <c r="AV55" i="68"/>
  <c r="AT55" i="68"/>
  <c r="AM62" i="68"/>
  <c r="AV58" i="68"/>
  <c r="AU56" i="68"/>
  <c r="AS59" i="68"/>
  <c r="AU59" i="68"/>
  <c r="E13" i="51"/>
  <c r="N21" i="66"/>
  <c r="J23" i="49"/>
  <c r="AF9" i="49"/>
  <c r="O8" i="66"/>
  <c r="K10" i="49"/>
  <c r="R23" i="49"/>
  <c r="R20" i="49"/>
  <c r="L18" i="66"/>
  <c r="H20" i="49"/>
  <c r="AG16" i="49"/>
  <c r="L14" i="66"/>
  <c r="H16" i="49"/>
  <c r="X26" i="49"/>
  <c r="O14" i="66"/>
  <c r="K16" i="49"/>
  <c r="G19" i="49"/>
  <c r="K17" i="66"/>
  <c r="AL59" i="49"/>
  <c r="AF10" i="49"/>
  <c r="AG22" i="49"/>
  <c r="R17" i="49"/>
  <c r="F24" i="49"/>
  <c r="J22" i="66"/>
  <c r="AJ26" i="49"/>
  <c r="J26" i="50"/>
  <c r="P41" i="50"/>
  <c r="T58" i="67" s="1"/>
  <c r="P66" i="50"/>
  <c r="BD58" i="67" s="1"/>
  <c r="I11" i="68"/>
  <c r="S7" i="12"/>
  <c r="H7" i="12" s="1"/>
  <c r="Q7" i="12"/>
  <c r="F7" i="12" s="1"/>
  <c r="R7" i="12"/>
  <c r="G7" i="12" s="1"/>
  <c r="AO7" i="12"/>
  <c r="AK7" i="12" s="1"/>
  <c r="AP7" i="12"/>
  <c r="AL7" i="12" s="1"/>
  <c r="D47" i="51" l="1"/>
  <c r="H52" i="68" s="1"/>
  <c r="S25" i="48"/>
  <c r="D66" i="51"/>
  <c r="AR58" i="68" s="1"/>
  <c r="D40" i="51"/>
  <c r="H59" i="68" s="1"/>
  <c r="P60" i="49"/>
  <c r="J74" i="48"/>
  <c r="J73" i="48"/>
  <c r="AD48" i="49"/>
  <c r="AF51" i="66" s="1"/>
  <c r="D64" i="51"/>
  <c r="AR60" i="68" s="1"/>
  <c r="E13" i="49"/>
  <c r="D37" i="49" s="1"/>
  <c r="H62" i="66" s="1"/>
  <c r="BD60" i="68"/>
  <c r="D43" i="51"/>
  <c r="H56" i="68" s="1"/>
  <c r="D46" i="51"/>
  <c r="H53" i="68" s="1"/>
  <c r="D63" i="50"/>
  <c r="AR61" i="67" s="1"/>
  <c r="AL56" i="48"/>
  <c r="P65" i="49"/>
  <c r="BD59" i="66" s="1"/>
  <c r="AD61" i="49"/>
  <c r="BP63" i="66" s="1"/>
  <c r="P62" i="49"/>
  <c r="P59" i="49"/>
  <c r="BD65" i="66" s="1"/>
  <c r="S24" i="48"/>
  <c r="P73" i="48" s="1"/>
  <c r="J66" i="48"/>
  <c r="BQ19" i="14"/>
  <c r="AL72" i="48"/>
  <c r="X74" i="48"/>
  <c r="R21" i="48"/>
  <c r="X71" i="48"/>
  <c r="P66" i="49"/>
  <c r="BD58" i="66" s="1"/>
  <c r="R14" i="48"/>
  <c r="D34" i="50"/>
  <c r="H65" i="67" s="1"/>
  <c r="I11" i="66"/>
  <c r="E22" i="49"/>
  <c r="D71" i="49" s="1"/>
  <c r="AR53" i="66" s="1"/>
  <c r="X68" i="48"/>
  <c r="I7" i="66"/>
  <c r="J69" i="48"/>
  <c r="R13" i="48"/>
  <c r="R10" i="48"/>
  <c r="AG10" i="48"/>
  <c r="AD59" i="48" s="1"/>
  <c r="I20" i="66"/>
  <c r="S13" i="48"/>
  <c r="P37" i="48" s="1"/>
  <c r="AG16" i="48"/>
  <c r="AD65" i="48" s="1"/>
  <c r="AD31" i="49"/>
  <c r="AF68" i="66" s="1"/>
  <c r="N4" i="75"/>
  <c r="O4" i="75" s="1"/>
  <c r="E9" i="49"/>
  <c r="D33" i="49" s="1"/>
  <c r="H66" i="66" s="1"/>
  <c r="R15" i="48"/>
  <c r="AF14" i="48"/>
  <c r="BQ25" i="13"/>
  <c r="BQ20" i="13"/>
  <c r="E24" i="49"/>
  <c r="D73" i="49" s="1"/>
  <c r="AR51" i="66" s="1"/>
  <c r="BQ13" i="13"/>
  <c r="BQ13" i="14"/>
  <c r="I4" i="66"/>
  <c r="AL73" i="48"/>
  <c r="BQ14" i="13"/>
  <c r="E4" i="75"/>
  <c r="AM4" i="75" s="1"/>
  <c r="D4" i="75"/>
  <c r="AL4" i="75" s="1"/>
  <c r="D49" i="50"/>
  <c r="H50" i="67" s="1"/>
  <c r="AD72" i="49"/>
  <c r="BP52" i="66" s="1"/>
  <c r="AG25" i="48"/>
  <c r="AD74" i="48" s="1"/>
  <c r="I22" i="66"/>
  <c r="AF17" i="48"/>
  <c r="R19" i="48"/>
  <c r="AF19" i="48"/>
  <c r="I5" i="66"/>
  <c r="T7" i="12"/>
  <c r="I7" i="12" s="1"/>
  <c r="J7" i="12" s="1"/>
  <c r="K7" i="12" s="1"/>
  <c r="AT20" i="40" s="1"/>
  <c r="AH44" i="46" s="1"/>
  <c r="E7" i="49"/>
  <c r="D31" i="49" s="1"/>
  <c r="H68" i="66" s="1"/>
  <c r="AG19" i="48"/>
  <c r="AD43" i="48" s="1"/>
  <c r="AF21" i="48"/>
  <c r="AL74" i="48"/>
  <c r="AF25" i="48"/>
  <c r="C62" i="66"/>
  <c r="J58" i="48"/>
  <c r="X73" i="48"/>
  <c r="AF13" i="48"/>
  <c r="AH50" i="48"/>
  <c r="AG21" i="48"/>
  <c r="AD70" i="48" s="1"/>
  <c r="AF22" i="48"/>
  <c r="BQ9" i="13"/>
  <c r="I13" i="66"/>
  <c r="BQ10" i="14"/>
  <c r="J65" i="48"/>
  <c r="R16" i="48"/>
  <c r="R17" i="48"/>
  <c r="S20" i="48"/>
  <c r="P69" i="48" s="1"/>
  <c r="J70" i="48"/>
  <c r="S11" i="48"/>
  <c r="P35" i="48" s="1"/>
  <c r="R9" i="48"/>
  <c r="AM26" i="48"/>
  <c r="AG23" i="48"/>
  <c r="AD72" i="48" s="1"/>
  <c r="AG18" i="48"/>
  <c r="AD42" i="48" s="1"/>
  <c r="S10" i="48"/>
  <c r="P59" i="48" s="1"/>
  <c r="C12" i="65"/>
  <c r="AC38" i="48"/>
  <c r="AC14" i="48"/>
  <c r="O63" i="48"/>
  <c r="AC63" i="48"/>
  <c r="C38" i="48"/>
  <c r="C14" i="48"/>
  <c r="C63" i="48"/>
  <c r="O38" i="48"/>
  <c r="O14" i="48"/>
  <c r="M5" i="65"/>
  <c r="I7" i="48"/>
  <c r="AL68" i="48"/>
  <c r="H5" i="65"/>
  <c r="D7" i="48"/>
  <c r="J17" i="48"/>
  <c r="N15" i="65"/>
  <c r="C20" i="48"/>
  <c r="O20" i="48"/>
  <c r="C69" i="48"/>
  <c r="O44" i="48"/>
  <c r="AC44" i="48"/>
  <c r="C44" i="48"/>
  <c r="AC69" i="48"/>
  <c r="AC20" i="48"/>
  <c r="C18" i="65"/>
  <c r="O69" i="48"/>
  <c r="F8" i="48"/>
  <c r="J6" i="65"/>
  <c r="N22" i="65"/>
  <c r="J24" i="48"/>
  <c r="O18" i="65"/>
  <c r="K20" i="48"/>
  <c r="J16" i="48"/>
  <c r="N14" i="65"/>
  <c r="H10" i="48"/>
  <c r="L8" i="65"/>
  <c r="AF20" i="48"/>
  <c r="AL67" i="48"/>
  <c r="O5" i="65"/>
  <c r="K7" i="48"/>
  <c r="E11" i="49"/>
  <c r="D57" i="50"/>
  <c r="AR67" i="67" s="1"/>
  <c r="D32" i="50"/>
  <c r="H67" i="67" s="1"/>
  <c r="P32" i="49"/>
  <c r="T67" i="66" s="1"/>
  <c r="P57" i="49"/>
  <c r="BD67" i="66" s="1"/>
  <c r="P39" i="49"/>
  <c r="T60" i="66" s="1"/>
  <c r="P64" i="49"/>
  <c r="BD60" i="66" s="1"/>
  <c r="J10" i="65"/>
  <c r="F12" i="48"/>
  <c r="D20" i="48"/>
  <c r="H18" i="65"/>
  <c r="AG7" i="48"/>
  <c r="L21" i="48"/>
  <c r="P19" i="65"/>
  <c r="J16" i="65"/>
  <c r="F18" i="48"/>
  <c r="L16" i="48"/>
  <c r="P14" i="65"/>
  <c r="U75" i="48"/>
  <c r="X61" i="48"/>
  <c r="H21" i="65"/>
  <c r="D23" i="48"/>
  <c r="S23" i="48"/>
  <c r="C37" i="48"/>
  <c r="AC37" i="48"/>
  <c r="O13" i="48"/>
  <c r="AC13" i="48"/>
  <c r="C11" i="65"/>
  <c r="AC62" i="48"/>
  <c r="O62" i="48"/>
  <c r="O37" i="48"/>
  <c r="C62" i="48"/>
  <c r="C13" i="48"/>
  <c r="AG14" i="48"/>
  <c r="AD49" i="49"/>
  <c r="AF50" i="66" s="1"/>
  <c r="AD74" i="49"/>
  <c r="BP50" i="66" s="1"/>
  <c r="AD70" i="49"/>
  <c r="BP54" i="66" s="1"/>
  <c r="AD45" i="49"/>
  <c r="AF54" i="66" s="1"/>
  <c r="P44" i="49"/>
  <c r="T55" i="66" s="1"/>
  <c r="P69" i="49"/>
  <c r="BD55" i="66" s="1"/>
  <c r="D34" i="51"/>
  <c r="H65" i="68" s="1"/>
  <c r="D59" i="51"/>
  <c r="AR65" i="68" s="1"/>
  <c r="L12" i="48"/>
  <c r="P10" i="65"/>
  <c r="N18" i="65"/>
  <c r="J20" i="48"/>
  <c r="AL70" i="48"/>
  <c r="M16" i="65"/>
  <c r="I18" i="48"/>
  <c r="J71" i="48"/>
  <c r="V26" i="48"/>
  <c r="O6" i="65"/>
  <c r="K8" i="48"/>
  <c r="N16" i="65"/>
  <c r="J18" i="48"/>
  <c r="E23" i="49"/>
  <c r="T59" i="66"/>
  <c r="AD30" i="49"/>
  <c r="AF69" i="66" s="1"/>
  <c r="AD55" i="49"/>
  <c r="BP69" i="66" s="1"/>
  <c r="AG26" i="49"/>
  <c r="P72" i="49"/>
  <c r="BD52" i="66" s="1"/>
  <c r="P47" i="49"/>
  <c r="T52" i="66" s="1"/>
  <c r="P31" i="49"/>
  <c r="T68" i="66" s="1"/>
  <c r="P56" i="49"/>
  <c r="BD68" i="66" s="1"/>
  <c r="D62" i="49"/>
  <c r="AR62" i="66" s="1"/>
  <c r="P33" i="49"/>
  <c r="T66" i="66" s="1"/>
  <c r="P58" i="49"/>
  <c r="BD66" i="66" s="1"/>
  <c r="E15" i="49"/>
  <c r="P7" i="65"/>
  <c r="L9" i="48"/>
  <c r="G19" i="48"/>
  <c r="K17" i="65"/>
  <c r="C12" i="48"/>
  <c r="AC61" i="48"/>
  <c r="AC12" i="48"/>
  <c r="O12" i="48"/>
  <c r="O61" i="48"/>
  <c r="AC36" i="48"/>
  <c r="C10" i="65"/>
  <c r="O36" i="48"/>
  <c r="C36" i="48"/>
  <c r="C61" i="48"/>
  <c r="X72" i="48"/>
  <c r="J61" i="48"/>
  <c r="L16" i="65"/>
  <c r="H18" i="48"/>
  <c r="H19" i="65"/>
  <c r="D21" i="48"/>
  <c r="K23" i="65"/>
  <c r="G25" i="48"/>
  <c r="H75" i="48"/>
  <c r="AJ75" i="48"/>
  <c r="P8" i="65"/>
  <c r="L10" i="48"/>
  <c r="K5" i="65"/>
  <c r="G7" i="48"/>
  <c r="H17" i="65"/>
  <c r="D19" i="48"/>
  <c r="I21" i="66"/>
  <c r="L26" i="49"/>
  <c r="AD62" i="49"/>
  <c r="BP62" i="66" s="1"/>
  <c r="AD37" i="49"/>
  <c r="AF62" i="66" s="1"/>
  <c r="J55" i="48"/>
  <c r="E75" i="48"/>
  <c r="G14" i="48"/>
  <c r="K12" i="65"/>
  <c r="M23" i="65"/>
  <c r="I25" i="48"/>
  <c r="C66" i="48"/>
  <c r="C41" i="48"/>
  <c r="AC17" i="48"/>
  <c r="O66" i="48"/>
  <c r="C17" i="48"/>
  <c r="O17" i="48"/>
  <c r="AC41" i="48"/>
  <c r="AC66" i="48"/>
  <c r="O41" i="48"/>
  <c r="C15" i="65"/>
  <c r="AH75" i="48"/>
  <c r="L19" i="48"/>
  <c r="P17" i="65"/>
  <c r="R12" i="48"/>
  <c r="AJ50" i="48"/>
  <c r="H7" i="65"/>
  <c r="D9" i="48"/>
  <c r="P12" i="65"/>
  <c r="L14" i="48"/>
  <c r="M20" i="65"/>
  <c r="I22" i="48"/>
  <c r="G17" i="48"/>
  <c r="K15" i="65"/>
  <c r="O7" i="65"/>
  <c r="K9" i="48"/>
  <c r="P68" i="49"/>
  <c r="BD56" i="66" s="1"/>
  <c r="P43" i="49"/>
  <c r="T56" i="66" s="1"/>
  <c r="D73" i="50"/>
  <c r="AR51" i="67" s="1"/>
  <c r="D48" i="50"/>
  <c r="H51" i="67" s="1"/>
  <c r="D55" i="50"/>
  <c r="AR69" i="67" s="1"/>
  <c r="E26" i="50"/>
  <c r="D30" i="50"/>
  <c r="H69" i="67" s="1"/>
  <c r="D62" i="50"/>
  <c r="AR62" i="67" s="1"/>
  <c r="D37" i="50"/>
  <c r="H62" i="67" s="1"/>
  <c r="D42" i="50"/>
  <c r="H57" i="67" s="1"/>
  <c r="D67" i="50"/>
  <c r="AR57" i="67" s="1"/>
  <c r="H6" i="48"/>
  <c r="L4" i="65"/>
  <c r="J68" i="48"/>
  <c r="K25" i="48"/>
  <c r="O23" i="65"/>
  <c r="D8" i="48"/>
  <c r="H6" i="65"/>
  <c r="AF15" i="48"/>
  <c r="M8" i="65"/>
  <c r="I10" i="48"/>
  <c r="P23" i="65"/>
  <c r="L25" i="48"/>
  <c r="X66" i="48"/>
  <c r="AD68" i="49"/>
  <c r="BP56" i="66" s="1"/>
  <c r="AD43" i="49"/>
  <c r="AF56" i="66" s="1"/>
  <c r="I26" i="49"/>
  <c r="BT66" i="66"/>
  <c r="BK54" i="66"/>
  <c r="BT52" i="66"/>
  <c r="BK56" i="66"/>
  <c r="BK60" i="66"/>
  <c r="BR69" i="66"/>
  <c r="BQ51" i="66"/>
  <c r="BQ63" i="66"/>
  <c r="BS50" i="66"/>
  <c r="BT53" i="66"/>
  <c r="BR63" i="66"/>
  <c r="BT58" i="66"/>
  <c r="BK62" i="66"/>
  <c r="BQ56" i="66"/>
  <c r="BT63" i="66"/>
  <c r="BQ54" i="66"/>
  <c r="BQ66" i="66"/>
  <c r="BR62" i="66"/>
  <c r="BS66" i="66"/>
  <c r="BS52" i="66"/>
  <c r="BS68" i="66"/>
  <c r="BQ52" i="66"/>
  <c r="BK58" i="66"/>
  <c r="BT56" i="66"/>
  <c r="BQ58" i="66"/>
  <c r="BR52" i="66"/>
  <c r="BS59" i="66"/>
  <c r="BQ57" i="66"/>
  <c r="BS54" i="66"/>
  <c r="BS58" i="66"/>
  <c r="BT51" i="66"/>
  <c r="BR56" i="66"/>
  <c r="BT57" i="66"/>
  <c r="BS62" i="66"/>
  <c r="BS67" i="66"/>
  <c r="BT61" i="66"/>
  <c r="BQ64" i="66"/>
  <c r="BR55" i="66"/>
  <c r="BS53" i="66"/>
  <c r="BQ68" i="66"/>
  <c r="BR67" i="66"/>
  <c r="BT60" i="66"/>
  <c r="BS56" i="66"/>
  <c r="BS61" i="66"/>
  <c r="BR58" i="66"/>
  <c r="BR65" i="66"/>
  <c r="BS60" i="66"/>
  <c r="BR61" i="66"/>
  <c r="BS51" i="66"/>
  <c r="BR66" i="66"/>
  <c r="BT54" i="66"/>
  <c r="BR60" i="66"/>
  <c r="BR53" i="66"/>
  <c r="BS69" i="66"/>
  <c r="BK67" i="66"/>
  <c r="BT59" i="66"/>
  <c r="BQ67" i="66"/>
  <c r="BT65" i="66"/>
  <c r="BK65" i="66"/>
  <c r="BS57" i="66"/>
  <c r="BR57" i="66"/>
  <c r="BK59" i="66"/>
  <c r="BK66" i="66"/>
  <c r="BQ50" i="66"/>
  <c r="BT62" i="66"/>
  <c r="BR50" i="66"/>
  <c r="BK63" i="66"/>
  <c r="BT64" i="66"/>
  <c r="BS65" i="66"/>
  <c r="BR68" i="66"/>
  <c r="BK55" i="66"/>
  <c r="BQ53" i="66"/>
  <c r="BQ65" i="66"/>
  <c r="BS64" i="66"/>
  <c r="BK57" i="66"/>
  <c r="BT67" i="66"/>
  <c r="BQ69" i="66"/>
  <c r="BT69" i="66"/>
  <c r="BK68" i="66"/>
  <c r="BK64" i="66"/>
  <c r="BT55" i="66"/>
  <c r="BR64" i="66"/>
  <c r="BQ62" i="66"/>
  <c r="BK69" i="66"/>
  <c r="BQ60" i="66"/>
  <c r="BT50" i="66"/>
  <c r="BT68" i="66"/>
  <c r="BR51" i="66"/>
  <c r="BK52" i="66"/>
  <c r="BS63" i="66"/>
  <c r="BQ59" i="66"/>
  <c r="BR59" i="66"/>
  <c r="BQ55" i="66"/>
  <c r="BK53" i="66"/>
  <c r="BS55" i="66"/>
  <c r="BQ61" i="66"/>
  <c r="BR54" i="66"/>
  <c r="BK61" i="66"/>
  <c r="D65" i="50"/>
  <c r="AR59" i="67" s="1"/>
  <c r="D40" i="50"/>
  <c r="H59" i="67" s="1"/>
  <c r="P36" i="49"/>
  <c r="T63" i="66" s="1"/>
  <c r="P61" i="49"/>
  <c r="BD63" i="66" s="1"/>
  <c r="M12" i="65"/>
  <c r="I14" i="48"/>
  <c r="M19" i="65"/>
  <c r="I21" i="48"/>
  <c r="X26" i="48"/>
  <c r="R22" i="48"/>
  <c r="H16" i="65"/>
  <c r="D18" i="48"/>
  <c r="H13" i="48"/>
  <c r="L11" i="65"/>
  <c r="J62" i="48"/>
  <c r="P9" i="65"/>
  <c r="L11" i="48"/>
  <c r="AQ22" i="40"/>
  <c r="AI46" i="46" s="1"/>
  <c r="AR13" i="40"/>
  <c r="AJ37" i="46" s="1"/>
  <c r="AL9" i="40"/>
  <c r="F33" i="46" s="1"/>
  <c r="V9" i="40"/>
  <c r="Z9" i="46" s="1"/>
  <c r="R19" i="40"/>
  <c r="U19" i="46" s="1"/>
  <c r="B17" i="40"/>
  <c r="R22" i="40"/>
  <c r="U22" i="46" s="1"/>
  <c r="M22" i="40"/>
  <c r="AB21" i="40"/>
  <c r="AJ21" i="46" s="1"/>
  <c r="BK24" i="40"/>
  <c r="AG14" i="40"/>
  <c r="AL14" i="46" s="1"/>
  <c r="AX17" i="40"/>
  <c r="S66" i="46" s="1"/>
  <c r="L18" i="40"/>
  <c r="AL24" i="40"/>
  <c r="F48" i="46" s="1"/>
  <c r="F12" i="40"/>
  <c r="U25" i="40"/>
  <c r="Y25" i="46" s="1"/>
  <c r="AE23" i="40"/>
  <c r="AN23" i="46" s="1"/>
  <c r="BG25" i="40"/>
  <c r="AI74" i="46" s="1"/>
  <c r="AJ12" i="40"/>
  <c r="H36" i="46" s="1"/>
  <c r="BG23" i="40"/>
  <c r="AI72" i="46" s="1"/>
  <c r="Q14" i="40"/>
  <c r="T14" i="46" s="1"/>
  <c r="V15" i="40"/>
  <c r="Z15" i="46" s="1"/>
  <c r="BH17" i="40"/>
  <c r="AJ66" i="46" s="1"/>
  <c r="L10" i="40"/>
  <c r="S25" i="40"/>
  <c r="V25" i="46" s="1"/>
  <c r="L21" i="40"/>
  <c r="AX20" i="40"/>
  <c r="S69" i="46" s="1"/>
  <c r="S12" i="40"/>
  <c r="V12" i="46" s="1"/>
  <c r="AI14" i="40"/>
  <c r="G38" i="46" s="1"/>
  <c r="M17" i="40"/>
  <c r="AO9" i="40"/>
  <c r="S33" i="46" s="1"/>
  <c r="X33" i="46" s="1"/>
  <c r="I13" i="40"/>
  <c r="BA20" i="40"/>
  <c r="AH69" i="46" s="1"/>
  <c r="BN16" i="40"/>
  <c r="AR6" i="40"/>
  <c r="AJ30" i="46" s="1"/>
  <c r="F22" i="40"/>
  <c r="AI15" i="40"/>
  <c r="G39" i="46" s="1"/>
  <c r="BE20" i="40"/>
  <c r="U69" i="46" s="1"/>
  <c r="L19" i="40"/>
  <c r="BA17" i="40"/>
  <c r="AH66" i="46" s="1"/>
  <c r="AW15" i="40"/>
  <c r="F64" i="46" s="1"/>
  <c r="D9" i="40"/>
  <c r="BA7" i="40"/>
  <c r="AH56" i="46" s="1"/>
  <c r="AT11" i="40"/>
  <c r="AH35" i="46" s="1"/>
  <c r="AN25" i="40"/>
  <c r="V49" i="46" s="1"/>
  <c r="O17" i="40"/>
  <c r="AP14" i="40"/>
  <c r="T38" i="46" s="1"/>
  <c r="BA12" i="40"/>
  <c r="AH61" i="46" s="1"/>
  <c r="G7" i="40"/>
  <c r="BH23" i="40"/>
  <c r="AJ72" i="46" s="1"/>
  <c r="BE24" i="40"/>
  <c r="U73" i="46" s="1"/>
  <c r="F24" i="40"/>
  <c r="AV6" i="40"/>
  <c r="E55" i="46" s="1"/>
  <c r="AM13" i="40"/>
  <c r="U37" i="46" s="1"/>
  <c r="H17" i="40"/>
  <c r="AQ16" i="40"/>
  <c r="AI40" i="46" s="1"/>
  <c r="AT16" i="40"/>
  <c r="AH40" i="46" s="1"/>
  <c r="I14" i="40"/>
  <c r="S20" i="40"/>
  <c r="V20" i="46" s="1"/>
  <c r="Z11" i="40"/>
  <c r="AH11" i="46" s="1"/>
  <c r="X23" i="40"/>
  <c r="X23" i="46" s="1"/>
  <c r="AF23" i="40"/>
  <c r="AK23" i="46" s="1"/>
  <c r="BH19" i="40"/>
  <c r="AJ68" i="46" s="1"/>
  <c r="AM24" i="40"/>
  <c r="U48" i="46" s="1"/>
  <c r="AW10" i="40"/>
  <c r="F59" i="46" s="1"/>
  <c r="AX10" i="40"/>
  <c r="S59" i="46" s="1"/>
  <c r="AN10" i="40"/>
  <c r="V34" i="46" s="1"/>
  <c r="U11" i="40"/>
  <c r="Y11" i="46" s="1"/>
  <c r="N16" i="40"/>
  <c r="AW16" i="40"/>
  <c r="F65" i="46" s="1"/>
  <c r="AB13" i="40"/>
  <c r="AJ13" i="46" s="1"/>
  <c r="G13" i="40"/>
  <c r="I6" i="40"/>
  <c r="F14" i="40"/>
  <c r="BG12" i="40"/>
  <c r="AI61" i="46" s="1"/>
  <c r="AE9" i="40"/>
  <c r="AN9" i="46" s="1"/>
  <c r="BM11" i="40"/>
  <c r="AA7" i="40"/>
  <c r="AI7" i="46" s="1"/>
  <c r="AL22" i="40"/>
  <c r="F46" i="46" s="1"/>
  <c r="R18" i="40"/>
  <c r="U18" i="46" s="1"/>
  <c r="L8" i="40"/>
  <c r="AL6" i="40"/>
  <c r="F30" i="46" s="1"/>
  <c r="BN11" i="40"/>
  <c r="AN12" i="40"/>
  <c r="V36" i="46" s="1"/>
  <c r="AY9" i="40"/>
  <c r="T58" i="46" s="1"/>
  <c r="AF14" i="40"/>
  <c r="AK14" i="46" s="1"/>
  <c r="BD20" i="40"/>
  <c r="H69" i="46" s="1"/>
  <c r="O16" i="40"/>
  <c r="BE11" i="40"/>
  <c r="U60" i="46" s="1"/>
  <c r="BJ12" i="40"/>
  <c r="H6" i="40"/>
  <c r="AB24" i="40"/>
  <c r="AJ24" i="46" s="1"/>
  <c r="AN17" i="40"/>
  <c r="V41" i="46" s="1"/>
  <c r="V17" i="40"/>
  <c r="Z17" i="46" s="1"/>
  <c r="AZ8" i="40"/>
  <c r="AG57" i="46" s="1"/>
  <c r="AY7" i="40"/>
  <c r="T56" i="46" s="1"/>
  <c r="T21" i="40"/>
  <c r="P21" i="46" s="1"/>
  <c r="AG15" i="40"/>
  <c r="AL15" i="46" s="1"/>
  <c r="O22" i="40"/>
  <c r="AJ10" i="40"/>
  <c r="H34" i="46" s="1"/>
  <c r="AD15" i="40"/>
  <c r="AM15" i="46" s="1"/>
  <c r="AC21" i="40"/>
  <c r="AD21" i="46" s="1"/>
  <c r="BD12" i="40"/>
  <c r="H61" i="46" s="1"/>
  <c r="N22" i="40"/>
  <c r="V22" i="40"/>
  <c r="Z22" i="46" s="1"/>
  <c r="AE24" i="40"/>
  <c r="AN24" i="46" s="1"/>
  <c r="AN6" i="40"/>
  <c r="V30" i="46" s="1"/>
  <c r="AL14" i="40"/>
  <c r="F38" i="46" s="1"/>
  <c r="BJ19" i="40"/>
  <c r="BJ18" i="40"/>
  <c r="M16" i="40"/>
  <c r="AM11" i="40"/>
  <c r="U35" i="46" s="1"/>
  <c r="I11" i="40"/>
  <c r="AY10" i="40"/>
  <c r="T59" i="46" s="1"/>
  <c r="AP7" i="40"/>
  <c r="T31" i="46" s="1"/>
  <c r="R7" i="40"/>
  <c r="U7" i="46" s="1"/>
  <c r="AA17" i="40"/>
  <c r="AI17" i="46" s="1"/>
  <c r="U17" i="40"/>
  <c r="Y17" i="46" s="1"/>
  <c r="T19" i="40"/>
  <c r="P19" i="46" s="1"/>
  <c r="BC12" i="40"/>
  <c r="G61" i="46" s="1"/>
  <c r="AC16" i="40"/>
  <c r="AD16" i="46" s="1"/>
  <c r="N13" i="40"/>
  <c r="AZ20" i="40"/>
  <c r="AG69" i="46" s="1"/>
  <c r="Q25" i="40"/>
  <c r="T25" i="46" s="1"/>
  <c r="W6" i="40"/>
  <c r="W6" i="46" s="1"/>
  <c r="D11" i="40"/>
  <c r="D62" i="51"/>
  <c r="AR62" i="68" s="1"/>
  <c r="D37" i="51"/>
  <c r="H62" i="68" s="1"/>
  <c r="D26" i="49"/>
  <c r="AD33" i="49"/>
  <c r="AF66" i="66" s="1"/>
  <c r="AD58" i="49"/>
  <c r="BP66" i="66" s="1"/>
  <c r="AD57" i="49"/>
  <c r="BP67" i="66" s="1"/>
  <c r="AD32" i="49"/>
  <c r="AF67" i="66" s="1"/>
  <c r="D66" i="50"/>
  <c r="AR58" i="67" s="1"/>
  <c r="D41" i="50"/>
  <c r="H58" i="67" s="1"/>
  <c r="AD66" i="49"/>
  <c r="BP58" i="66" s="1"/>
  <c r="AD41" i="49"/>
  <c r="AF58" i="66" s="1"/>
  <c r="G20" i="48"/>
  <c r="K18" i="65"/>
  <c r="S9" i="48"/>
  <c r="K9" i="65"/>
  <c r="G11" i="48"/>
  <c r="S7" i="48"/>
  <c r="K4" i="65"/>
  <c r="G6" i="48"/>
  <c r="G75" i="48"/>
  <c r="H9" i="65"/>
  <c r="D11" i="48"/>
  <c r="R7" i="48"/>
  <c r="J8" i="48"/>
  <c r="N6" i="65"/>
  <c r="O23" i="48"/>
  <c r="C72" i="48"/>
  <c r="AC47" i="48"/>
  <c r="AC23" i="48"/>
  <c r="AC72" i="48"/>
  <c r="C23" i="48"/>
  <c r="C47" i="48"/>
  <c r="O72" i="48"/>
  <c r="O47" i="48"/>
  <c r="C21" i="65"/>
  <c r="J12" i="65"/>
  <c r="F14" i="48"/>
  <c r="R6" i="48"/>
  <c r="P26" i="48"/>
  <c r="H14" i="65"/>
  <c r="D16" i="48"/>
  <c r="E18" i="49"/>
  <c r="D70" i="51"/>
  <c r="AR54" i="68" s="1"/>
  <c r="D45" i="51"/>
  <c r="H54" i="68" s="1"/>
  <c r="P48" i="49"/>
  <c r="T51" i="66" s="1"/>
  <c r="P73" i="49"/>
  <c r="BD51" i="66" s="1"/>
  <c r="D60" i="50"/>
  <c r="AR64" i="67" s="1"/>
  <c r="D35" i="50"/>
  <c r="H64" i="67" s="1"/>
  <c r="H26" i="49"/>
  <c r="P42" i="49"/>
  <c r="T57" i="66" s="1"/>
  <c r="P67" i="49"/>
  <c r="BD57" i="66" s="1"/>
  <c r="D39" i="50"/>
  <c r="H60" i="67" s="1"/>
  <c r="D64" i="50"/>
  <c r="AR60" i="67" s="1"/>
  <c r="K7" i="65"/>
  <c r="G9" i="48"/>
  <c r="M22" i="65"/>
  <c r="I24" i="48"/>
  <c r="K13" i="65"/>
  <c r="G15" i="48"/>
  <c r="R8" i="48"/>
  <c r="J23" i="65"/>
  <c r="F25" i="48"/>
  <c r="AL55" i="48"/>
  <c r="AG75" i="48"/>
  <c r="AF11" i="48"/>
  <c r="P21" i="65"/>
  <c r="L23" i="48"/>
  <c r="H11" i="48"/>
  <c r="L9" i="65"/>
  <c r="K16" i="65"/>
  <c r="G18" i="48"/>
  <c r="AF8" i="48"/>
  <c r="P5" i="65"/>
  <c r="L7" i="48"/>
  <c r="P22" i="65"/>
  <c r="L24" i="48"/>
  <c r="T75" i="48"/>
  <c r="AI75" i="48"/>
  <c r="I16" i="66"/>
  <c r="E25" i="49"/>
  <c r="I6" i="66"/>
  <c r="AD34" i="49"/>
  <c r="AF65" i="66" s="1"/>
  <c r="AD59" i="49"/>
  <c r="BP65" i="66" s="1"/>
  <c r="O12" i="65"/>
  <c r="K14" i="48"/>
  <c r="J7" i="48"/>
  <c r="N5" i="65"/>
  <c r="AG22" i="48"/>
  <c r="AC59" i="48"/>
  <c r="C8" i="65"/>
  <c r="AC34" i="48"/>
  <c r="O34" i="48"/>
  <c r="C34" i="48"/>
  <c r="O10" i="48"/>
  <c r="C10" i="48"/>
  <c r="AC10" i="48"/>
  <c r="C59" i="48"/>
  <c r="O59" i="48"/>
  <c r="H8" i="65"/>
  <c r="D10" i="48"/>
  <c r="AF7" i="48"/>
  <c r="AF10" i="48"/>
  <c r="X30" i="48"/>
  <c r="S50" i="48"/>
  <c r="X59" i="48"/>
  <c r="J15" i="65"/>
  <c r="F17" i="48"/>
  <c r="F50" i="48"/>
  <c r="AL62" i="48"/>
  <c r="J72" i="48"/>
  <c r="J59" i="48"/>
  <c r="J13" i="48"/>
  <c r="N11" i="65"/>
  <c r="AG6" i="48"/>
  <c r="AH26" i="48"/>
  <c r="I23" i="66"/>
  <c r="D72" i="50"/>
  <c r="AR52" i="67" s="1"/>
  <c r="D47" i="50"/>
  <c r="H52" i="67" s="1"/>
  <c r="E8" i="49"/>
  <c r="D56" i="51"/>
  <c r="AR68" i="68" s="1"/>
  <c r="D31" i="51"/>
  <c r="H68" i="68" s="1"/>
  <c r="D68" i="50"/>
  <c r="AR56" i="67" s="1"/>
  <c r="D43" i="50"/>
  <c r="H56" i="67" s="1"/>
  <c r="E10" i="49"/>
  <c r="K68" i="66"/>
  <c r="K60" i="66"/>
  <c r="I55" i="66"/>
  <c r="J58" i="66"/>
  <c r="I67" i="66"/>
  <c r="I59" i="66"/>
  <c r="L65" i="66"/>
  <c r="K53" i="66"/>
  <c r="K50" i="66"/>
  <c r="J50" i="66"/>
  <c r="J64" i="66"/>
  <c r="K67" i="66"/>
  <c r="K59" i="66"/>
  <c r="L51" i="66"/>
  <c r="I66" i="66"/>
  <c r="L57" i="66"/>
  <c r="I51" i="66"/>
  <c r="J57" i="66"/>
  <c r="I58" i="66"/>
  <c r="L64" i="66"/>
  <c r="K66" i="66"/>
  <c r="J69" i="66"/>
  <c r="J63" i="66"/>
  <c r="C65" i="66"/>
  <c r="I65" i="66"/>
  <c r="L56" i="66"/>
  <c r="L50" i="66"/>
  <c r="C56" i="66"/>
  <c r="J56" i="66"/>
  <c r="I57" i="66"/>
  <c r="I50" i="66"/>
  <c r="C67" i="66"/>
  <c r="K65" i="66"/>
  <c r="L69" i="66"/>
  <c r="L63" i="66"/>
  <c r="C64" i="66"/>
  <c r="C59" i="66"/>
  <c r="I64" i="66"/>
  <c r="J68" i="66"/>
  <c r="J62" i="66"/>
  <c r="C63" i="66"/>
  <c r="J55" i="66"/>
  <c r="L55" i="66"/>
  <c r="K57" i="66"/>
  <c r="C55" i="66"/>
  <c r="K64" i="66"/>
  <c r="I53" i="66"/>
  <c r="I54" i="66"/>
  <c r="C66" i="66"/>
  <c r="I63" i="66"/>
  <c r="L68" i="66"/>
  <c r="L62" i="66"/>
  <c r="C53" i="66"/>
  <c r="J54" i="66"/>
  <c r="J67" i="66"/>
  <c r="J61" i="66"/>
  <c r="C52" i="66"/>
  <c r="K63" i="66"/>
  <c r="L54" i="66"/>
  <c r="K56" i="66"/>
  <c r="C57" i="66"/>
  <c r="I62" i="66"/>
  <c r="I56" i="66"/>
  <c r="K58" i="66"/>
  <c r="C68" i="66"/>
  <c r="J53" i="66"/>
  <c r="L67" i="66"/>
  <c r="L61" i="66"/>
  <c r="C69" i="66"/>
  <c r="L58" i="66"/>
  <c r="K62" i="66"/>
  <c r="J66" i="66"/>
  <c r="J60" i="66"/>
  <c r="C61" i="66"/>
  <c r="I69" i="66"/>
  <c r="I61" i="66"/>
  <c r="L53" i="66"/>
  <c r="K55" i="66"/>
  <c r="C60" i="66"/>
  <c r="K52" i="66"/>
  <c r="J52" i="66"/>
  <c r="I52" i="66"/>
  <c r="L60" i="66"/>
  <c r="K69" i="66"/>
  <c r="K61" i="66"/>
  <c r="L66" i="66"/>
  <c r="J59" i="66"/>
  <c r="I68" i="66"/>
  <c r="I60" i="66"/>
  <c r="J65" i="66"/>
  <c r="K54" i="66"/>
  <c r="K51" i="66"/>
  <c r="J51" i="66"/>
  <c r="L52" i="66"/>
  <c r="L59" i="66"/>
  <c r="J13" i="65"/>
  <c r="F15" i="48"/>
  <c r="P18" i="65"/>
  <c r="L20" i="48"/>
  <c r="Y26" i="48"/>
  <c r="I13" i="48"/>
  <c r="M11" i="65"/>
  <c r="AK26" i="48"/>
  <c r="K17" i="48"/>
  <c r="O15" i="65"/>
  <c r="K16" i="48"/>
  <c r="O14" i="65"/>
  <c r="R11" i="48"/>
  <c r="AG12" i="48"/>
  <c r="X62" i="48"/>
  <c r="S18" i="48"/>
  <c r="K11" i="48"/>
  <c r="O9" i="65"/>
  <c r="X64" i="48"/>
  <c r="BP51" i="66"/>
  <c r="D63" i="51"/>
  <c r="AR61" i="68" s="1"/>
  <c r="D38" i="51"/>
  <c r="H61" i="68" s="1"/>
  <c r="AD64" i="49"/>
  <c r="BP60" i="66" s="1"/>
  <c r="AD39" i="49"/>
  <c r="AF60" i="66" s="1"/>
  <c r="C58" i="66"/>
  <c r="AD69" i="49"/>
  <c r="BP55" i="66" s="1"/>
  <c r="AD44" i="49"/>
  <c r="AF55" i="66" s="1"/>
  <c r="E14" i="49"/>
  <c r="AD46" i="49"/>
  <c r="AF53" i="66" s="1"/>
  <c r="AD71" i="49"/>
  <c r="BP53" i="66" s="1"/>
  <c r="D58" i="50"/>
  <c r="AR66" i="67" s="1"/>
  <c r="D33" i="50"/>
  <c r="H66" i="67" s="1"/>
  <c r="I8" i="66"/>
  <c r="D55" i="51"/>
  <c r="AR69" i="68" s="1"/>
  <c r="D30" i="51"/>
  <c r="H69" i="68" s="1"/>
  <c r="E26" i="51"/>
  <c r="E19" i="49"/>
  <c r="K6" i="65"/>
  <c r="G8" i="48"/>
  <c r="AF9" i="48"/>
  <c r="L14" i="65"/>
  <c r="H16" i="48"/>
  <c r="R25" i="48"/>
  <c r="N17" i="65"/>
  <c r="J19" i="48"/>
  <c r="AG24" i="48"/>
  <c r="S19" i="48"/>
  <c r="L19" i="65"/>
  <c r="H21" i="48"/>
  <c r="K10" i="48"/>
  <c r="O8" i="65"/>
  <c r="AF24" i="48"/>
  <c r="AG13" i="48"/>
  <c r="X60" i="48"/>
  <c r="R23" i="48"/>
  <c r="G21" i="48"/>
  <c r="K19" i="65"/>
  <c r="H15" i="48"/>
  <c r="L13" i="65"/>
  <c r="I12" i="48"/>
  <c r="M10" i="65"/>
  <c r="D36" i="51"/>
  <c r="H63" i="68" s="1"/>
  <c r="D61" i="51"/>
  <c r="AR63" i="68" s="1"/>
  <c r="E16" i="49"/>
  <c r="BE61" i="66"/>
  <c r="BG61" i="66"/>
  <c r="BG55" i="66"/>
  <c r="BH69" i="66"/>
  <c r="BF57" i="66"/>
  <c r="BF63" i="66"/>
  <c r="BF62" i="66"/>
  <c r="BH58" i="66"/>
  <c r="AY62" i="66"/>
  <c r="BG68" i="66"/>
  <c r="BF59" i="66"/>
  <c r="BE58" i="66"/>
  <c r="BH63" i="66"/>
  <c r="BH54" i="66"/>
  <c r="BH64" i="66"/>
  <c r="BF55" i="66"/>
  <c r="BG59" i="66"/>
  <c r="BE57" i="66"/>
  <c r="BE63" i="66"/>
  <c r="BF54" i="66"/>
  <c r="BH59" i="66"/>
  <c r="BF64" i="66"/>
  <c r="BE59" i="66"/>
  <c r="BE62" i="66"/>
  <c r="BH60" i="66"/>
  <c r="BG50" i="66"/>
  <c r="BF65" i="66"/>
  <c r="BH51" i="66"/>
  <c r="BG64" i="66"/>
  <c r="BD61" i="66"/>
  <c r="BH66" i="66"/>
  <c r="BH56" i="66"/>
  <c r="BH61" i="66"/>
  <c r="BE64" i="66"/>
  <c r="BH52" i="66"/>
  <c r="BH55" i="66"/>
  <c r="BD64" i="66"/>
  <c r="BG62" i="66"/>
  <c r="BF68" i="66"/>
  <c r="AY58" i="66"/>
  <c r="BF69" i="66"/>
  <c r="BG65" i="66"/>
  <c r="BF66" i="66"/>
  <c r="AY65" i="66"/>
  <c r="BH57" i="66"/>
  <c r="BG52" i="66"/>
  <c r="BG51" i="66"/>
  <c r="AY55" i="66"/>
  <c r="BF60" i="66"/>
  <c r="BE50" i="66"/>
  <c r="AY54" i="66"/>
  <c r="AY56" i="66"/>
  <c r="BE68" i="66"/>
  <c r="BH65" i="66"/>
  <c r="BE65" i="66"/>
  <c r="AY64" i="66"/>
  <c r="BG53" i="66"/>
  <c r="BH62" i="66"/>
  <c r="BF50" i="66"/>
  <c r="AY67" i="66"/>
  <c r="BE60" i="66"/>
  <c r="BF51" i="66"/>
  <c r="BH67" i="66"/>
  <c r="AY66" i="66"/>
  <c r="BG57" i="66"/>
  <c r="BH68" i="66"/>
  <c r="AY59" i="66"/>
  <c r="AY63" i="66"/>
  <c r="BF52" i="66"/>
  <c r="BG69" i="66"/>
  <c r="BE51" i="66"/>
  <c r="AY53" i="66"/>
  <c r="BH53" i="66"/>
  <c r="BF67" i="66"/>
  <c r="BG58" i="66"/>
  <c r="AY52" i="66"/>
  <c r="BF53" i="66"/>
  <c r="BF56" i="66"/>
  <c r="BE55" i="66"/>
  <c r="BE67" i="66"/>
  <c r="AY68" i="66"/>
  <c r="BF61" i="66"/>
  <c r="BE52" i="66"/>
  <c r="BG60" i="66"/>
  <c r="BG54" i="66"/>
  <c r="AY57" i="66"/>
  <c r="BH50" i="66"/>
  <c r="BE54" i="66"/>
  <c r="BE66" i="66"/>
  <c r="BD62" i="66"/>
  <c r="AY69" i="66"/>
  <c r="BG56" i="66"/>
  <c r="BE53" i="66"/>
  <c r="BG66" i="66"/>
  <c r="BG63" i="66"/>
  <c r="AY61" i="66"/>
  <c r="BE56" i="66"/>
  <c r="BG67" i="66"/>
  <c r="BF58" i="66"/>
  <c r="BE69" i="66"/>
  <c r="AY60" i="66"/>
  <c r="I12" i="66"/>
  <c r="I17" i="66"/>
  <c r="AC7" i="48"/>
  <c r="AC56" i="48"/>
  <c r="C31" i="48"/>
  <c r="C7" i="48"/>
  <c r="O31" i="48"/>
  <c r="AC31" i="48"/>
  <c r="O56" i="48"/>
  <c r="C5" i="65"/>
  <c r="C56" i="48"/>
  <c r="O7" i="48"/>
  <c r="AF12" i="48"/>
  <c r="AF23" i="48"/>
  <c r="S12" i="48"/>
  <c r="AL58" i="48"/>
  <c r="AG9" i="48"/>
  <c r="H19" i="48"/>
  <c r="L17" i="65"/>
  <c r="AG20" i="48"/>
  <c r="L5" i="65"/>
  <c r="H7" i="48"/>
  <c r="D22" i="48"/>
  <c r="H20" i="65"/>
  <c r="T50" i="48"/>
  <c r="J67" i="48"/>
  <c r="V50" i="48"/>
  <c r="AG11" i="48"/>
  <c r="J5" i="65"/>
  <c r="F7" i="48"/>
  <c r="I14" i="66"/>
  <c r="J4" i="65"/>
  <c r="F6" i="48"/>
  <c r="S14" i="48"/>
  <c r="N19" i="65"/>
  <c r="J21" i="48"/>
  <c r="R24" i="48"/>
  <c r="U50" i="48"/>
  <c r="M14" i="65"/>
  <c r="I16" i="48"/>
  <c r="M6" i="65"/>
  <c r="I8" i="48"/>
  <c r="J60" i="48"/>
  <c r="H11" i="65"/>
  <c r="D13" i="48"/>
  <c r="L18" i="48"/>
  <c r="P16" i="65"/>
  <c r="E21" i="49"/>
  <c r="AF52" i="66"/>
  <c r="AV60" i="66"/>
  <c r="AT50" i="66"/>
  <c r="AU66" i="66"/>
  <c r="AM56" i="66"/>
  <c r="AU60" i="66"/>
  <c r="AT56" i="66"/>
  <c r="AS65" i="66"/>
  <c r="AM65" i="66"/>
  <c r="AS53" i="66"/>
  <c r="AS62" i="66"/>
  <c r="AU59" i="66"/>
  <c r="AM55" i="66"/>
  <c r="AM58" i="66"/>
  <c r="AT67" i="66"/>
  <c r="AT53" i="66"/>
  <c r="AM63" i="66"/>
  <c r="AU56" i="66"/>
  <c r="AT54" i="66"/>
  <c r="AS58" i="66"/>
  <c r="AM67" i="66"/>
  <c r="AV53" i="66"/>
  <c r="AM59" i="66"/>
  <c r="AU63" i="66"/>
  <c r="AM64" i="66"/>
  <c r="AT69" i="66"/>
  <c r="AU65" i="66"/>
  <c r="AV63" i="66"/>
  <c r="AM53" i="66"/>
  <c r="AT68" i="66"/>
  <c r="AU51" i="66"/>
  <c r="AS68" i="66"/>
  <c r="AM52" i="66"/>
  <c r="AU69" i="66"/>
  <c r="AM54" i="66"/>
  <c r="AU62" i="66"/>
  <c r="AM57" i="66"/>
  <c r="AU58" i="66"/>
  <c r="AS57" i="66"/>
  <c r="AT59" i="66"/>
  <c r="AM68" i="66"/>
  <c r="AV59" i="66"/>
  <c r="AU64" i="66"/>
  <c r="AU54" i="66"/>
  <c r="AM69" i="66"/>
  <c r="AV50" i="66"/>
  <c r="AU68" i="66"/>
  <c r="AV55" i="66"/>
  <c r="AV62" i="66"/>
  <c r="AM60" i="66"/>
  <c r="AV69" i="66"/>
  <c r="AU52" i="66"/>
  <c r="AU55" i="66"/>
  <c r="AU53" i="66"/>
  <c r="AM61" i="66"/>
  <c r="AS69" i="66"/>
  <c r="AS59" i="66"/>
  <c r="AS61" i="66"/>
  <c r="AS55" i="66"/>
  <c r="AU67" i="66"/>
  <c r="AU57" i="66"/>
  <c r="AV54" i="66"/>
  <c r="AS54" i="66"/>
  <c r="AS64" i="66"/>
  <c r="AS50" i="66"/>
  <c r="AT62" i="66"/>
  <c r="AT60" i="66"/>
  <c r="AT65" i="66"/>
  <c r="AV65" i="66"/>
  <c r="AS52" i="66"/>
  <c r="AV51" i="66"/>
  <c r="AT57" i="66"/>
  <c r="AV57" i="66"/>
  <c r="AS60" i="66"/>
  <c r="AS51" i="66"/>
  <c r="AS56" i="66"/>
  <c r="AT58" i="66"/>
  <c r="AT55" i="66"/>
  <c r="AS63" i="66"/>
  <c r="AT52" i="66"/>
  <c r="AT61" i="66"/>
  <c r="AV67" i="66"/>
  <c r="AV58" i="66"/>
  <c r="AV68" i="66"/>
  <c r="AV52" i="66"/>
  <c r="AT63" i="66"/>
  <c r="AT51" i="66"/>
  <c r="AM62" i="66"/>
  <c r="AV61" i="66"/>
  <c r="AT66" i="66"/>
  <c r="AS67" i="66"/>
  <c r="AV56" i="66"/>
  <c r="AU61" i="66"/>
  <c r="AV64" i="66"/>
  <c r="AV66" i="66"/>
  <c r="AU50" i="66"/>
  <c r="AS66" i="66"/>
  <c r="AT64" i="66"/>
  <c r="AM66" i="66"/>
  <c r="AD35" i="49"/>
  <c r="AF64" i="66" s="1"/>
  <c r="AD60" i="49"/>
  <c r="BP64" i="66" s="1"/>
  <c r="J30" i="48"/>
  <c r="E50" i="48"/>
  <c r="O10" i="65"/>
  <c r="K12" i="48"/>
  <c r="O4" i="65"/>
  <c r="K6" i="48"/>
  <c r="K22" i="65"/>
  <c r="G24" i="48"/>
  <c r="J23" i="48"/>
  <c r="N21" i="65"/>
  <c r="AI50" i="48"/>
  <c r="X69" i="48"/>
  <c r="AF6" i="48"/>
  <c r="AD26" i="48"/>
  <c r="J22" i="48"/>
  <c r="N20" i="65"/>
  <c r="L21" i="65"/>
  <c r="H23" i="48"/>
  <c r="H22" i="48"/>
  <c r="L20" i="65"/>
  <c r="N23" i="65"/>
  <c r="J25" i="48"/>
  <c r="AL65" i="48"/>
  <c r="N4" i="65"/>
  <c r="J6" i="48"/>
  <c r="C60" i="48"/>
  <c r="C9" i="65"/>
  <c r="C35" i="48"/>
  <c r="AC60" i="48"/>
  <c r="AC11" i="48"/>
  <c r="O35" i="48"/>
  <c r="O11" i="48"/>
  <c r="O60" i="48"/>
  <c r="C11" i="48"/>
  <c r="AC35" i="48"/>
  <c r="L12" i="65"/>
  <c r="H14" i="48"/>
  <c r="K21" i="65"/>
  <c r="G23" i="48"/>
  <c r="I19" i="66"/>
  <c r="D67" i="51"/>
  <c r="AR57" i="68" s="1"/>
  <c r="D42" i="51"/>
  <c r="H57" i="68" s="1"/>
  <c r="BP57" i="66"/>
  <c r="P49" i="49"/>
  <c r="T50" i="66" s="1"/>
  <c r="P74" i="49"/>
  <c r="BD50" i="66" s="1"/>
  <c r="C16" i="65"/>
  <c r="AC67" i="48"/>
  <c r="O18" i="48"/>
  <c r="AC42" i="48"/>
  <c r="O42" i="48"/>
  <c r="C67" i="48"/>
  <c r="C42" i="48"/>
  <c r="C18" i="48"/>
  <c r="AC18" i="48"/>
  <c r="O67" i="48"/>
  <c r="G16" i="48"/>
  <c r="K14" i="65"/>
  <c r="K20" i="65"/>
  <c r="G22" i="48"/>
  <c r="F22" i="48"/>
  <c r="J20" i="65"/>
  <c r="M4" i="65"/>
  <c r="I6" i="48"/>
  <c r="AG8" i="48"/>
  <c r="AL66" i="48"/>
  <c r="AF16" i="48"/>
  <c r="H12" i="65"/>
  <c r="D14" i="48"/>
  <c r="F9" i="48"/>
  <c r="J7" i="65"/>
  <c r="J19" i="65"/>
  <c r="F21" i="48"/>
  <c r="AL69" i="48"/>
  <c r="H25" i="48"/>
  <c r="L23" i="65"/>
  <c r="P46" i="49"/>
  <c r="T53" i="66" s="1"/>
  <c r="P71" i="49"/>
  <c r="BD53" i="66" s="1"/>
  <c r="AF57" i="66"/>
  <c r="AD34" i="48"/>
  <c r="AD68" i="48"/>
  <c r="N7" i="65"/>
  <c r="J9" i="48"/>
  <c r="G50" i="48"/>
  <c r="S6" i="48"/>
  <c r="T26" i="48"/>
  <c r="N13" i="65"/>
  <c r="J15" i="48"/>
  <c r="I17" i="48"/>
  <c r="M15" i="65"/>
  <c r="O13" i="65"/>
  <c r="K15" i="48"/>
  <c r="C70" i="48"/>
  <c r="O70" i="48"/>
  <c r="O21" i="48"/>
  <c r="O45" i="48"/>
  <c r="C45" i="48"/>
  <c r="C21" i="48"/>
  <c r="AC21" i="48"/>
  <c r="AC70" i="48"/>
  <c r="C19" i="65"/>
  <c r="AC45" i="48"/>
  <c r="S15" i="48"/>
  <c r="C16" i="48"/>
  <c r="AC65" i="48"/>
  <c r="AC16" i="48"/>
  <c r="O16" i="48"/>
  <c r="C14" i="65"/>
  <c r="O65" i="48"/>
  <c r="O40" i="48"/>
  <c r="C40" i="48"/>
  <c r="C65" i="48"/>
  <c r="AC40" i="48"/>
  <c r="M21" i="65"/>
  <c r="I23" i="48"/>
  <c r="P60" i="48"/>
  <c r="H4" i="65"/>
  <c r="D6" i="48"/>
  <c r="S16" i="48"/>
  <c r="L6" i="65"/>
  <c r="H8" i="48"/>
  <c r="D35" i="51"/>
  <c r="H64" i="68" s="1"/>
  <c r="D60" i="51"/>
  <c r="AR64" i="68" s="1"/>
  <c r="P4" i="65"/>
  <c r="L6" i="48"/>
  <c r="AL26" i="48"/>
  <c r="N9" i="65"/>
  <c r="J11" i="48"/>
  <c r="H17" i="48"/>
  <c r="L15" i="65"/>
  <c r="H10" i="65"/>
  <c r="D12" i="48"/>
  <c r="J11" i="65"/>
  <c r="F13" i="48"/>
  <c r="J26" i="49"/>
  <c r="AH68" i="66"/>
  <c r="AJ58" i="66"/>
  <c r="AJ55" i="66"/>
  <c r="AG56" i="66"/>
  <c r="AA69" i="66"/>
  <c r="AI62" i="66"/>
  <c r="AJ66" i="66"/>
  <c r="AG67" i="66"/>
  <c r="AG64" i="66"/>
  <c r="AA61" i="66"/>
  <c r="AG68" i="66"/>
  <c r="AI53" i="66"/>
  <c r="AI51" i="66"/>
  <c r="AJ69" i="66"/>
  <c r="AA60" i="66"/>
  <c r="AG58" i="66"/>
  <c r="AG60" i="66"/>
  <c r="AJ61" i="66"/>
  <c r="AJ63" i="66"/>
  <c r="AH62" i="66"/>
  <c r="AI58" i="66"/>
  <c r="AI56" i="66"/>
  <c r="AI69" i="66"/>
  <c r="AJ54" i="66"/>
  <c r="AI66" i="66"/>
  <c r="AH53" i="66"/>
  <c r="AI63" i="66"/>
  <c r="AI57" i="66"/>
  <c r="AH55" i="66"/>
  <c r="AG53" i="66"/>
  <c r="AH69" i="66"/>
  <c r="AI54" i="66"/>
  <c r="AJ53" i="66"/>
  <c r="AI55" i="66"/>
  <c r="AH63" i="66"/>
  <c r="AG62" i="66"/>
  <c r="AG57" i="66"/>
  <c r="AJ60" i="66"/>
  <c r="AG69" i="66"/>
  <c r="AJ59" i="66"/>
  <c r="AH58" i="66"/>
  <c r="AH57" i="66"/>
  <c r="AG63" i="66"/>
  <c r="AG54" i="66"/>
  <c r="AH66" i="66"/>
  <c r="AG61" i="66"/>
  <c r="AJ50" i="66"/>
  <c r="AH56" i="66"/>
  <c r="AH51" i="66"/>
  <c r="AA54" i="66"/>
  <c r="AJ51" i="66"/>
  <c r="AJ56" i="66"/>
  <c r="AH52" i="66"/>
  <c r="AG66" i="66"/>
  <c r="AJ65" i="66"/>
  <c r="AA65" i="66"/>
  <c r="AG51" i="66"/>
  <c r="AA58" i="66"/>
  <c r="AI59" i="66"/>
  <c r="AA55" i="66"/>
  <c r="AA59" i="66"/>
  <c r="AG55" i="66"/>
  <c r="AI65" i="66"/>
  <c r="AA56" i="66"/>
  <c r="AF63" i="66"/>
  <c r="AI50" i="66"/>
  <c r="AH59" i="66"/>
  <c r="AA67" i="66"/>
  <c r="AI60" i="66"/>
  <c r="AJ68" i="66"/>
  <c r="AH65" i="66"/>
  <c r="AA63" i="66"/>
  <c r="AA62" i="66"/>
  <c r="AH61" i="66"/>
  <c r="AI52" i="66"/>
  <c r="AG59" i="66"/>
  <c r="AA64" i="66"/>
  <c r="AG52" i="66"/>
  <c r="AJ67" i="66"/>
  <c r="AJ52" i="66"/>
  <c r="AA66" i="66"/>
  <c r="AG50" i="66"/>
  <c r="AH54" i="66"/>
  <c r="AJ64" i="66"/>
  <c r="AA53" i="66"/>
  <c r="AI68" i="66"/>
  <c r="AJ57" i="66"/>
  <c r="AI67" i="66"/>
  <c r="AH50" i="66"/>
  <c r="AA52" i="66"/>
  <c r="AG65" i="66"/>
  <c r="AH60" i="66"/>
  <c r="AI64" i="66"/>
  <c r="AA57" i="66"/>
  <c r="AJ62" i="66"/>
  <c r="AI61" i="66"/>
  <c r="AH67" i="66"/>
  <c r="AH64" i="66"/>
  <c r="AA68" i="66"/>
  <c r="P45" i="49"/>
  <c r="T54" i="66" s="1"/>
  <c r="P70" i="49"/>
  <c r="BD54" i="66" s="1"/>
  <c r="W26" i="48"/>
  <c r="O6" i="48"/>
  <c r="C55" i="48"/>
  <c r="AC30" i="48"/>
  <c r="C30" i="48"/>
  <c r="AC6" i="48"/>
  <c r="AC55" i="48"/>
  <c r="C6" i="48"/>
  <c r="C4" i="65"/>
  <c r="O55" i="48"/>
  <c r="O30" i="48"/>
  <c r="AF18" i="48"/>
  <c r="AG17" i="48"/>
  <c r="H15" i="65"/>
  <c r="D17" i="48"/>
  <c r="S17" i="48"/>
  <c r="Z26" i="48"/>
  <c r="K10" i="65"/>
  <c r="G12" i="48"/>
  <c r="AC46" i="48"/>
  <c r="C20" i="65"/>
  <c r="AC71" i="48"/>
  <c r="AC22" i="48"/>
  <c r="O46" i="48"/>
  <c r="C46" i="48"/>
  <c r="O22" i="48"/>
  <c r="C22" i="48"/>
  <c r="O71" i="48"/>
  <c r="C71" i="48"/>
  <c r="C54" i="66"/>
  <c r="V54" i="66"/>
  <c r="X69" i="66"/>
  <c r="X50" i="66"/>
  <c r="O56" i="66"/>
  <c r="X68" i="66"/>
  <c r="W61" i="66"/>
  <c r="W65" i="66"/>
  <c r="O64" i="66"/>
  <c r="V62" i="66"/>
  <c r="W59" i="66"/>
  <c r="X55" i="66"/>
  <c r="O65" i="66"/>
  <c r="U69" i="66"/>
  <c r="V60" i="66"/>
  <c r="X61" i="66"/>
  <c r="V67" i="66"/>
  <c r="O66" i="66"/>
  <c r="V56" i="66"/>
  <c r="O59" i="66"/>
  <c r="W56" i="66"/>
  <c r="V63" i="66"/>
  <c r="O63" i="66"/>
  <c r="V55" i="66"/>
  <c r="X60" i="66"/>
  <c r="W55" i="66"/>
  <c r="W58" i="66"/>
  <c r="O55" i="66"/>
  <c r="U51" i="66"/>
  <c r="W63" i="66"/>
  <c r="T61" i="66"/>
  <c r="O52" i="66"/>
  <c r="U65" i="66"/>
  <c r="W52" i="66"/>
  <c r="U50" i="66"/>
  <c r="O53" i="66"/>
  <c r="V52" i="66"/>
  <c r="T62" i="66"/>
  <c r="W51" i="66"/>
  <c r="U57" i="66"/>
  <c r="O68" i="66"/>
  <c r="V51" i="66"/>
  <c r="U58" i="66"/>
  <c r="O58" i="66"/>
  <c r="O57" i="66"/>
  <c r="W50" i="66"/>
  <c r="W62" i="66"/>
  <c r="W57" i="66"/>
  <c r="V50" i="66"/>
  <c r="O69" i="66"/>
  <c r="U61" i="66"/>
  <c r="V58" i="66"/>
  <c r="V59" i="66"/>
  <c r="X53" i="66"/>
  <c r="O60" i="66"/>
  <c r="X66" i="66"/>
  <c r="T58" i="66"/>
  <c r="X56" i="66"/>
  <c r="U53" i="66"/>
  <c r="O61" i="66"/>
  <c r="X64" i="66"/>
  <c r="X62" i="66"/>
  <c r="W53" i="66"/>
  <c r="U66" i="66"/>
  <c r="X63" i="66"/>
  <c r="W54" i="66"/>
  <c r="U52" i="66"/>
  <c r="U68" i="66"/>
  <c r="V57" i="66"/>
  <c r="V64" i="66"/>
  <c r="V69" i="66"/>
  <c r="U67" i="66"/>
  <c r="W68" i="66"/>
  <c r="X67" i="66"/>
  <c r="X59" i="66"/>
  <c r="U64" i="66"/>
  <c r="W66" i="66"/>
  <c r="X65" i="66"/>
  <c r="U54" i="66"/>
  <c r="U63" i="66"/>
  <c r="X58" i="66"/>
  <c r="U62" i="66"/>
  <c r="U56" i="66"/>
  <c r="U60" i="66"/>
  <c r="V66" i="66"/>
  <c r="X57" i="66"/>
  <c r="X51" i="66"/>
  <c r="U59" i="66"/>
  <c r="V53" i="66"/>
  <c r="O54" i="66"/>
  <c r="U55" i="66"/>
  <c r="O62" i="66"/>
  <c r="W60" i="66"/>
  <c r="W69" i="66"/>
  <c r="X52" i="66"/>
  <c r="T65" i="66"/>
  <c r="V68" i="66"/>
  <c r="W67" i="66"/>
  <c r="V61" i="66"/>
  <c r="T64" i="66"/>
  <c r="V65" i="66"/>
  <c r="W64" i="66"/>
  <c r="X54" i="66"/>
  <c r="O67" i="66"/>
  <c r="D58" i="51"/>
  <c r="AR66" i="68" s="1"/>
  <c r="D33" i="51"/>
  <c r="H66" i="68" s="1"/>
  <c r="O17" i="65"/>
  <c r="K19" i="48"/>
  <c r="O22" i="65"/>
  <c r="K24" i="48"/>
  <c r="S8" i="48"/>
  <c r="P74" i="48"/>
  <c r="P49" i="48"/>
  <c r="O21" i="65"/>
  <c r="K23" i="48"/>
  <c r="J12" i="48"/>
  <c r="N10" i="65"/>
  <c r="AL61" i="48"/>
  <c r="L18" i="65"/>
  <c r="H20" i="48"/>
  <c r="O32" i="48"/>
  <c r="C6" i="65"/>
  <c r="C57" i="48"/>
  <c r="AC57" i="48"/>
  <c r="C8" i="48"/>
  <c r="AC32" i="48"/>
  <c r="C32" i="48"/>
  <c r="AC8" i="48"/>
  <c r="O8" i="48"/>
  <c r="O57" i="48"/>
  <c r="L13" i="48"/>
  <c r="P11" i="65"/>
  <c r="V75" i="48"/>
  <c r="K11" i="65"/>
  <c r="G13" i="48"/>
  <c r="P20" i="65"/>
  <c r="L22" i="48"/>
  <c r="D36" i="50"/>
  <c r="H63" i="67" s="1"/>
  <c r="D61" i="50"/>
  <c r="AR63" i="67" s="1"/>
  <c r="AD38" i="49"/>
  <c r="AF61" i="66" s="1"/>
  <c r="AD63" i="49"/>
  <c r="BP61" i="66" s="1"/>
  <c r="E17" i="49"/>
  <c r="D31" i="50"/>
  <c r="H68" i="67" s="1"/>
  <c r="D56" i="50"/>
  <c r="AR68" i="67" s="1"/>
  <c r="D44" i="50"/>
  <c r="H55" i="67" s="1"/>
  <c r="D69" i="50"/>
  <c r="AR55" i="67" s="1"/>
  <c r="X65" i="48"/>
  <c r="X56" i="48"/>
  <c r="AN26" i="48"/>
  <c r="N12" i="65"/>
  <c r="J14" i="48"/>
  <c r="M18" i="65"/>
  <c r="I20" i="48"/>
  <c r="AL59" i="48"/>
  <c r="AG15" i="48"/>
  <c r="J17" i="65"/>
  <c r="F19" i="48"/>
  <c r="X70" i="48"/>
  <c r="O19" i="65"/>
  <c r="K21" i="48"/>
  <c r="I19" i="48"/>
  <c r="M17" i="65"/>
  <c r="P30" i="49"/>
  <c r="T69" i="66" s="1"/>
  <c r="P55" i="49"/>
  <c r="BD69" i="66" s="1"/>
  <c r="S26" i="49"/>
  <c r="D74" i="51"/>
  <c r="AR50" i="68" s="1"/>
  <c r="D49" i="51"/>
  <c r="H50" i="68" s="1"/>
  <c r="I10" i="66"/>
  <c r="I15" i="66"/>
  <c r="AD65" i="49"/>
  <c r="BP59" i="66" s="1"/>
  <c r="AD40" i="49"/>
  <c r="AF59" i="66" s="1"/>
  <c r="O64" i="48"/>
  <c r="C15" i="48"/>
  <c r="AC39" i="48"/>
  <c r="C39" i="48"/>
  <c r="AC64" i="48"/>
  <c r="AC15" i="48"/>
  <c r="O15" i="48"/>
  <c r="C64" i="48"/>
  <c r="O39" i="48"/>
  <c r="C13" i="65"/>
  <c r="D15" i="48"/>
  <c r="H13" i="65"/>
  <c r="C68" i="48"/>
  <c r="O43" i="48"/>
  <c r="C17" i="65"/>
  <c r="AC19" i="48"/>
  <c r="AC43" i="48"/>
  <c r="AC68" i="48"/>
  <c r="O68" i="48"/>
  <c r="C19" i="48"/>
  <c r="O19" i="48"/>
  <c r="C43" i="48"/>
  <c r="P13" i="65"/>
  <c r="L15" i="48"/>
  <c r="O20" i="65"/>
  <c r="K22" i="48"/>
  <c r="U26" i="48"/>
  <c r="M9" i="65"/>
  <c r="I11" i="48"/>
  <c r="X57" i="48"/>
  <c r="P15" i="65"/>
  <c r="L17" i="48"/>
  <c r="S21" i="48"/>
  <c r="H22" i="65"/>
  <c r="D24" i="48"/>
  <c r="G10" i="48"/>
  <c r="K8" i="65"/>
  <c r="F16" i="48"/>
  <c r="J14" i="65"/>
  <c r="O11" i="65"/>
  <c r="K13" i="48"/>
  <c r="H50" i="48"/>
  <c r="X63" i="48"/>
  <c r="F26" i="49"/>
  <c r="E6" i="49"/>
  <c r="AS7" i="66"/>
  <c r="AQ16" i="66"/>
  <c r="AV13" i="66"/>
  <c r="AO16" i="66"/>
  <c r="AN20" i="66"/>
  <c r="AT22" i="66"/>
  <c r="AN6" i="66"/>
  <c r="AN17" i="66"/>
  <c r="AT20" i="66"/>
  <c r="AS21" i="66"/>
  <c r="AR4" i="66"/>
  <c r="AN8" i="66"/>
  <c r="AQ23" i="66"/>
  <c r="AV21" i="66"/>
  <c r="AT15" i="66"/>
  <c r="AN18" i="66"/>
  <c r="AN23" i="66"/>
  <c r="AQ19" i="66"/>
  <c r="AS18" i="66"/>
  <c r="AU9" i="66"/>
  <c r="AT4" i="66"/>
  <c r="AQ11" i="66"/>
  <c r="AS8" i="66"/>
  <c r="AI21" i="66"/>
  <c r="AS6" i="66"/>
  <c r="AS10" i="66"/>
  <c r="AR20" i="66"/>
  <c r="AO6" i="66"/>
  <c r="AT13" i="66"/>
  <c r="AT12" i="66"/>
  <c r="AQ18" i="66"/>
  <c r="AI20" i="66"/>
  <c r="AP17" i="66"/>
  <c r="AQ21" i="66"/>
  <c r="AQ9" i="66"/>
  <c r="AS5" i="66"/>
  <c r="AN10" i="66"/>
  <c r="AV6" i="66"/>
  <c r="AQ13" i="66"/>
  <c r="AI9" i="66"/>
  <c r="AU7" i="66"/>
  <c r="AR8" i="66"/>
  <c r="AR13" i="66"/>
  <c r="AS20" i="66"/>
  <c r="AQ10" i="66"/>
  <c r="AS4" i="66"/>
  <c r="AO14" i="66"/>
  <c r="AI17" i="66"/>
  <c r="AO15" i="66"/>
  <c r="AP12" i="66"/>
  <c r="AS12" i="66"/>
  <c r="AN22" i="66"/>
  <c r="AP22" i="66"/>
  <c r="AU17" i="66"/>
  <c r="AP7" i="66"/>
  <c r="AI19" i="66"/>
  <c r="AI16" i="66"/>
  <c r="AQ14" i="66"/>
  <c r="AU20" i="66"/>
  <c r="AP21" i="66"/>
  <c r="AP4" i="66"/>
  <c r="AO5" i="66"/>
  <c r="AO23" i="66"/>
  <c r="AQ12" i="66"/>
  <c r="AI11" i="66"/>
  <c r="AS13" i="66"/>
  <c r="AP8" i="66"/>
  <c r="AU14" i="66"/>
  <c r="AR12" i="66"/>
  <c r="AN7" i="66"/>
  <c r="AN19" i="66"/>
  <c r="AR10" i="66"/>
  <c r="AI22" i="66"/>
  <c r="AV9" i="66"/>
  <c r="AU5" i="66"/>
  <c r="AO13" i="66"/>
  <c r="AP23" i="66"/>
  <c r="AI13" i="66"/>
  <c r="AT10" i="66"/>
  <c r="AI8" i="66"/>
  <c r="AT21" i="66"/>
  <c r="AI23" i="66"/>
  <c r="AR7" i="66"/>
  <c r="AS9" i="66"/>
  <c r="AV20" i="66"/>
  <c r="AQ8" i="66"/>
  <c r="AO12" i="66"/>
  <c r="AV11" i="66"/>
  <c r="AU6" i="66"/>
  <c r="AS14" i="66"/>
  <c r="AI7" i="66"/>
  <c r="AQ15" i="66"/>
  <c r="AT11" i="66"/>
  <c r="AV10" i="66"/>
  <c r="AO4" i="66"/>
  <c r="AP5" i="66"/>
  <c r="AU21" i="66"/>
  <c r="AR14" i="66"/>
  <c r="AV7" i="66"/>
  <c r="AI6" i="66"/>
  <c r="AR6" i="66"/>
  <c r="AU10" i="66"/>
  <c r="AV12" i="66"/>
  <c r="AU19" i="66"/>
  <c r="AO7" i="66"/>
  <c r="AU23" i="66"/>
  <c r="AT18" i="66"/>
  <c r="AR16" i="66"/>
  <c r="AI14" i="66"/>
  <c r="AV8" i="66"/>
  <c r="AP15" i="66"/>
  <c r="AP18" i="66"/>
  <c r="AV17" i="66"/>
  <c r="AS17" i="66"/>
  <c r="AQ7" i="66"/>
  <c r="AO20" i="66"/>
  <c r="AV22" i="66"/>
  <c r="AI15" i="66"/>
  <c r="AO8" i="66"/>
  <c r="AP9" i="66"/>
  <c r="AV5" i="66"/>
  <c r="AV23" i="66"/>
  <c r="AP10" i="66"/>
  <c r="AO11" i="66"/>
  <c r="AR17" i="66"/>
  <c r="AT23" i="66"/>
  <c r="AQ5" i="66"/>
  <c r="AU18" i="66"/>
  <c r="AP14" i="66"/>
  <c r="AP20" i="66"/>
  <c r="AV16" i="66"/>
  <c r="AR11" i="66"/>
  <c r="AO21" i="66"/>
  <c r="AN5" i="66"/>
  <c r="AR22" i="66"/>
  <c r="AS19" i="66"/>
  <c r="AO22" i="66"/>
  <c r="AQ4" i="66"/>
  <c r="AQ17" i="66"/>
  <c r="AT16" i="66"/>
  <c r="AQ22" i="66"/>
  <c r="AV14" i="66"/>
  <c r="AT14" i="66"/>
  <c r="AU11" i="66"/>
  <c r="AU22" i="66"/>
  <c r="AQ20" i="66"/>
  <c r="AO18" i="66"/>
  <c r="AP19" i="66"/>
  <c r="AT9" i="66"/>
  <c r="AS23" i="66"/>
  <c r="AV19" i="66"/>
  <c r="AS15" i="66"/>
  <c r="AR5" i="66"/>
  <c r="AO10" i="66"/>
  <c r="AO19" i="66"/>
  <c r="AU12" i="66"/>
  <c r="AR23" i="66"/>
  <c r="AN11" i="66"/>
  <c r="AR18" i="66"/>
  <c r="AO9" i="66"/>
  <c r="AN12" i="66"/>
  <c r="AV4" i="66"/>
  <c r="AR9" i="66"/>
  <c r="AU15" i="66"/>
  <c r="AU13" i="66"/>
  <c r="AT7" i="66"/>
  <c r="AU16" i="66"/>
  <c r="AS22" i="66"/>
  <c r="AR21" i="66"/>
  <c r="AN21" i="66"/>
  <c r="AS16" i="66"/>
  <c r="AN15" i="66"/>
  <c r="AT5" i="66"/>
  <c r="AT8" i="66"/>
  <c r="AR19" i="66"/>
  <c r="AQ6" i="66"/>
  <c r="AN16" i="66"/>
  <c r="AU8" i="66"/>
  <c r="AV18" i="66"/>
  <c r="AI12" i="66"/>
  <c r="AT6" i="66"/>
  <c r="AR15" i="66"/>
  <c r="AP11" i="66"/>
  <c r="AN4" i="66"/>
  <c r="AU4" i="66"/>
  <c r="AP13" i="66"/>
  <c r="AT17" i="66"/>
  <c r="AO17" i="66"/>
  <c r="AS11" i="66"/>
  <c r="AN14" i="66"/>
  <c r="AI10" i="66"/>
  <c r="AP6" i="66"/>
  <c r="AN9" i="66"/>
  <c r="AN13" i="66"/>
  <c r="AP16" i="66"/>
  <c r="AV15" i="66"/>
  <c r="AT19" i="66"/>
  <c r="AI18" i="66"/>
  <c r="D71" i="50"/>
  <c r="AR53" i="67" s="1"/>
  <c r="D46" i="50"/>
  <c r="H53" i="67" s="1"/>
  <c r="D57" i="51"/>
  <c r="AR67" i="68" s="1"/>
  <c r="D32" i="51"/>
  <c r="H67" i="68" s="1"/>
  <c r="E12" i="49"/>
  <c r="G26" i="49"/>
  <c r="BP68" i="66"/>
  <c r="I18" i="66"/>
  <c r="K26" i="49"/>
  <c r="H24" i="48"/>
  <c r="L22" i="65"/>
  <c r="J18" i="65"/>
  <c r="F20" i="48"/>
  <c r="AL60" i="48"/>
  <c r="O16" i="65"/>
  <c r="K18" i="48"/>
  <c r="J9" i="65"/>
  <c r="F11" i="48"/>
  <c r="AJ26" i="48"/>
  <c r="X67" i="48"/>
  <c r="D25" i="48"/>
  <c r="H23" i="65"/>
  <c r="AI26" i="48"/>
  <c r="L10" i="65"/>
  <c r="H12" i="48"/>
  <c r="AL30" i="48"/>
  <c r="AG50" i="48"/>
  <c r="R18" i="48"/>
  <c r="AL63" i="48"/>
  <c r="J22" i="65"/>
  <c r="F24" i="48"/>
  <c r="AL71" i="48"/>
  <c r="I15" i="48"/>
  <c r="M13" i="65"/>
  <c r="R20" i="48"/>
  <c r="AL57" i="48"/>
  <c r="AC10" i="66"/>
  <c r="AE19" i="66"/>
  <c r="AD9" i="66"/>
  <c r="Z15" i="66"/>
  <c r="Z5" i="66"/>
  <c r="Y17" i="66"/>
  <c r="Z18" i="66"/>
  <c r="S21" i="66"/>
  <c r="Z17" i="66"/>
  <c r="AC11" i="66"/>
  <c r="AB18" i="66"/>
  <c r="AB11" i="66"/>
  <c r="AD14" i="66"/>
  <c r="AA19" i="66"/>
  <c r="AA5" i="66"/>
  <c r="S20" i="66"/>
  <c r="AE20" i="66"/>
  <c r="AA15" i="66"/>
  <c r="AD17" i="66"/>
  <c r="AF17" i="66"/>
  <c r="AA6" i="66"/>
  <c r="AC12" i="66"/>
  <c r="X18" i="66"/>
  <c r="S9" i="66"/>
  <c r="Y14" i="66"/>
  <c r="AB14" i="66"/>
  <c r="S8" i="66"/>
  <c r="Y20" i="66"/>
  <c r="AF6" i="66"/>
  <c r="X13" i="66"/>
  <c r="X14" i="66"/>
  <c r="S19" i="66"/>
  <c r="Z22" i="66"/>
  <c r="AB19" i="66"/>
  <c r="AB8" i="66"/>
  <c r="Z10" i="66"/>
  <c r="AC22" i="66"/>
  <c r="Y4" i="66"/>
  <c r="AC14" i="66"/>
  <c r="S17" i="66"/>
  <c r="AE10" i="66"/>
  <c r="Y23" i="66"/>
  <c r="AF14" i="66"/>
  <c r="AF10" i="66"/>
  <c r="AA23" i="66"/>
  <c r="AA9" i="66"/>
  <c r="AD22" i="66"/>
  <c r="S22" i="66"/>
  <c r="X22" i="66"/>
  <c r="Z13" i="66"/>
  <c r="Z14" i="66"/>
  <c r="AD5" i="66"/>
  <c r="AE14" i="66"/>
  <c r="AE15" i="66"/>
  <c r="X16" i="66"/>
  <c r="S11" i="66"/>
  <c r="Y8" i="66"/>
  <c r="AB16" i="66"/>
  <c r="AE4" i="66"/>
  <c r="AF11" i="66"/>
  <c r="AD16" i="66"/>
  <c r="AC6" i="66"/>
  <c r="AE23" i="66"/>
  <c r="AC19" i="66"/>
  <c r="S23" i="66"/>
  <c r="S12" i="66"/>
  <c r="AC18" i="66"/>
  <c r="AB17" i="66"/>
  <c r="Y11" i="66"/>
  <c r="AC16" i="66"/>
  <c r="AC17" i="66"/>
  <c r="X23" i="66"/>
  <c r="AC5" i="66"/>
  <c r="S7" i="66"/>
  <c r="S16" i="66"/>
  <c r="AE7" i="66"/>
  <c r="AE5" i="66"/>
  <c r="AD19" i="66"/>
  <c r="AB6" i="66"/>
  <c r="AA17" i="66"/>
  <c r="AD7" i="66"/>
  <c r="AA4" i="66"/>
  <c r="AD20" i="66"/>
  <c r="S6" i="66"/>
  <c r="X7" i="66"/>
  <c r="AB21" i="66"/>
  <c r="AE21" i="66"/>
  <c r="AC20" i="66"/>
  <c r="AF5" i="66"/>
  <c r="AE12" i="66"/>
  <c r="X20" i="66"/>
  <c r="AC9" i="66"/>
  <c r="S14" i="66"/>
  <c r="Y6" i="66"/>
  <c r="Z4" i="66"/>
  <c r="AB7" i="66"/>
  <c r="AD10" i="66"/>
  <c r="AF13" i="66"/>
  <c r="AC4" i="66"/>
  <c r="AF12" i="66"/>
  <c r="AD6" i="66"/>
  <c r="S15" i="66"/>
  <c r="S10" i="66"/>
  <c r="AA20" i="66"/>
  <c r="Y5" i="66"/>
  <c r="AA14" i="66"/>
  <c r="Y13" i="66"/>
  <c r="AE9" i="66"/>
  <c r="Z12" i="66"/>
  <c r="X6" i="66"/>
  <c r="AB10" i="66"/>
  <c r="AD13" i="66"/>
  <c r="Y16" i="66"/>
  <c r="AA22" i="66"/>
  <c r="AE16" i="66"/>
  <c r="Z19" i="66"/>
  <c r="Z20" i="66"/>
  <c r="AE22" i="66"/>
  <c r="X17" i="66"/>
  <c r="X10" i="66"/>
  <c r="Z6" i="66"/>
  <c r="AC15" i="66"/>
  <c r="AC8" i="66"/>
  <c r="AF16" i="66"/>
  <c r="AE8" i="66"/>
  <c r="Z8" i="66"/>
  <c r="Z16" i="66"/>
  <c r="AB4" i="66"/>
  <c r="AB5" i="66"/>
  <c r="S18" i="66"/>
  <c r="X9" i="66"/>
  <c r="AF21" i="66"/>
  <c r="X11" i="66"/>
  <c r="X19" i="66"/>
  <c r="Z9" i="66"/>
  <c r="AB12" i="66"/>
  <c r="Y21" i="66"/>
  <c r="AA16" i="66"/>
  <c r="AF20" i="66"/>
  <c r="Y9" i="66"/>
  <c r="Z7" i="66"/>
  <c r="AE13" i="66"/>
  <c r="S13" i="66"/>
  <c r="AD8" i="66"/>
  <c r="AA8" i="66"/>
  <c r="AA12" i="66"/>
  <c r="Z23" i="66"/>
  <c r="AD15" i="66"/>
  <c r="X8" i="66"/>
  <c r="AD4" i="66"/>
  <c r="AB13" i="66"/>
  <c r="AB9" i="66"/>
  <c r="AA13" i="66"/>
  <c r="AB23" i="66"/>
  <c r="AE11" i="66"/>
  <c r="X12" i="66"/>
  <c r="AE18" i="66"/>
  <c r="X4" i="66"/>
  <c r="AD12" i="66"/>
  <c r="Y7" i="66"/>
  <c r="AB15" i="66"/>
  <c r="Y12" i="66"/>
  <c r="AA21" i="66"/>
  <c r="Z11" i="66"/>
  <c r="AC13" i="66"/>
  <c r="AB22" i="66"/>
  <c r="AE17" i="66"/>
  <c r="AF19" i="66"/>
  <c r="AB20" i="66"/>
  <c r="AD18" i="66"/>
  <c r="AF18" i="66"/>
  <c r="Y22" i="66"/>
  <c r="AC21" i="66"/>
  <c r="AE6" i="66"/>
  <c r="AC23" i="66"/>
  <c r="Y15" i="66"/>
  <c r="AC7" i="66"/>
  <c r="AA7" i="66"/>
  <c r="Z21" i="66"/>
  <c r="AF4" i="66"/>
  <c r="AD11" i="66"/>
  <c r="AF7" i="66"/>
  <c r="X5" i="66"/>
  <c r="AD21" i="66"/>
  <c r="AA11" i="66"/>
  <c r="AF22" i="66"/>
  <c r="AF15" i="66"/>
  <c r="AF9" i="66"/>
  <c r="AA18" i="66"/>
  <c r="X21" i="66"/>
  <c r="Y19" i="66"/>
  <c r="AA10" i="66"/>
  <c r="AF23" i="66"/>
  <c r="AD23" i="66"/>
  <c r="AF8" i="66"/>
  <c r="X15" i="66"/>
  <c r="Y10" i="66"/>
  <c r="Y18" i="66"/>
  <c r="E20" i="49"/>
  <c r="D70" i="50"/>
  <c r="AR54" i="67" s="1"/>
  <c r="D45" i="50"/>
  <c r="H54" i="67" s="1"/>
  <c r="F75" i="48"/>
  <c r="S22" i="48"/>
  <c r="J10" i="48"/>
  <c r="N8" i="65"/>
  <c r="X55" i="48"/>
  <c r="S75" i="48"/>
  <c r="J21" i="65"/>
  <c r="F23" i="48"/>
  <c r="I9" i="48"/>
  <c r="M7" i="65"/>
  <c r="H9" i="48"/>
  <c r="L7" i="65"/>
  <c r="P6" i="65"/>
  <c r="L8" i="48"/>
  <c r="X58" i="48"/>
  <c r="J8" i="65"/>
  <c r="F10" i="48"/>
  <c r="BD59" i="68"/>
  <c r="I9" i="66"/>
  <c r="D44" i="51"/>
  <c r="H55" i="68" s="1"/>
  <c r="D69" i="51"/>
  <c r="AR55" i="68" s="1"/>
  <c r="D48" i="51"/>
  <c r="H51" i="68" s="1"/>
  <c r="D73" i="51"/>
  <c r="AR51" i="68" s="1"/>
  <c r="AD40" i="48" l="1"/>
  <c r="X6" i="40"/>
  <c r="X6" i="46" s="1"/>
  <c r="X19" i="40"/>
  <c r="X19" i="46" s="1"/>
  <c r="H21" i="40"/>
  <c r="AQ23" i="40"/>
  <c r="AI47" i="46" s="1"/>
  <c r="T14" i="40"/>
  <c r="P14" i="46" s="1"/>
  <c r="B16" i="40"/>
  <c r="BF12" i="40"/>
  <c r="V61" i="46" s="1"/>
  <c r="AN23" i="40"/>
  <c r="V47" i="46" s="1"/>
  <c r="AN22" i="40"/>
  <c r="V46" i="46" s="1"/>
  <c r="AF20" i="40"/>
  <c r="AK20" i="46" s="1"/>
  <c r="O6" i="40"/>
  <c r="AF6" i="40"/>
  <c r="AK6" i="46" s="1"/>
  <c r="AO10" i="40"/>
  <c r="S34" i="46" s="1"/>
  <c r="X34" i="46" s="1"/>
  <c r="AX9" i="40"/>
  <c r="S58" i="46" s="1"/>
  <c r="AP6" i="40"/>
  <c r="T30" i="46" s="1"/>
  <c r="AY16" i="40"/>
  <c r="T65" i="46" s="1"/>
  <c r="AS19" i="40"/>
  <c r="AG43" i="46" s="1"/>
  <c r="AL43" i="46" s="1"/>
  <c r="M11" i="40"/>
  <c r="P9" i="57" s="1"/>
  <c r="BG20" i="40"/>
  <c r="AI69" i="46" s="1"/>
  <c r="AL69" i="46" s="1"/>
  <c r="AN20" i="40"/>
  <c r="V44" i="46" s="1"/>
  <c r="AZ22" i="40"/>
  <c r="AG71" i="46" s="1"/>
  <c r="AN14" i="40"/>
  <c r="V38" i="46" s="1"/>
  <c r="BG21" i="40"/>
  <c r="AI70" i="46" s="1"/>
  <c r="N11" i="40"/>
  <c r="BD23" i="40"/>
  <c r="H72" i="46" s="1"/>
  <c r="BD16" i="40"/>
  <c r="H65" i="46" s="1"/>
  <c r="G18" i="40"/>
  <c r="AD9" i="40"/>
  <c r="AM9" i="46" s="1"/>
  <c r="AT23" i="40"/>
  <c r="AH47" i="46" s="1"/>
  <c r="I25" i="40"/>
  <c r="S15" i="40"/>
  <c r="V15" i="46" s="1"/>
  <c r="AI16" i="40"/>
  <c r="G40" i="46" s="1"/>
  <c r="B7" i="40"/>
  <c r="AK15" i="40"/>
  <c r="E39" i="46" s="1"/>
  <c r="J39" i="46" s="1"/>
  <c r="W25" i="40"/>
  <c r="W25" i="46" s="1"/>
  <c r="AE7" i="40"/>
  <c r="AN7" i="46" s="1"/>
  <c r="BJ7" i="40"/>
  <c r="AS10" i="40"/>
  <c r="AG34" i="46" s="1"/>
  <c r="AL34" i="46" s="1"/>
  <c r="O8" i="40"/>
  <c r="J8" i="46" s="1"/>
  <c r="B20" i="40"/>
  <c r="BC8" i="40"/>
  <c r="G57" i="46" s="1"/>
  <c r="U19" i="40"/>
  <c r="Y19" i="46" s="1"/>
  <c r="BF22" i="40"/>
  <c r="V71" i="46" s="1"/>
  <c r="BK18" i="40"/>
  <c r="I20" i="40"/>
  <c r="D20" i="46" s="1"/>
  <c r="AS15" i="40"/>
  <c r="AG39" i="46" s="1"/>
  <c r="AL39" i="46" s="1"/>
  <c r="AO22" i="40"/>
  <c r="S46" i="46" s="1"/>
  <c r="X46" i="46" s="1"/>
  <c r="AA11" i="40"/>
  <c r="AI11" i="46" s="1"/>
  <c r="U21" i="40"/>
  <c r="Y21" i="46" s="1"/>
  <c r="BG8" i="40"/>
  <c r="AI57" i="46" s="1"/>
  <c r="D15" i="40"/>
  <c r="AQ19" i="40"/>
  <c r="AI43" i="46" s="1"/>
  <c r="AI7" i="40"/>
  <c r="G31" i="46" s="1"/>
  <c r="BE14" i="40"/>
  <c r="U63" i="46" s="1"/>
  <c r="AQ6" i="40"/>
  <c r="AI30" i="46" s="1"/>
  <c r="AY25" i="40"/>
  <c r="T74" i="46" s="1"/>
  <c r="G24" i="40"/>
  <c r="AB19" i="40"/>
  <c r="AJ19" i="46" s="1"/>
  <c r="AC25" i="40"/>
  <c r="AD25" i="46" s="1"/>
  <c r="I8" i="40"/>
  <c r="I16" i="40"/>
  <c r="AO23" i="40"/>
  <c r="S47" i="46" s="1"/>
  <c r="X47" i="46" s="1"/>
  <c r="AD12" i="40"/>
  <c r="AM12" i="46" s="1"/>
  <c r="T16" i="40"/>
  <c r="P16" i="46" s="1"/>
  <c r="AV24" i="40"/>
  <c r="E73" i="46" s="1"/>
  <c r="F13" i="40"/>
  <c r="F13" i="46" s="1"/>
  <c r="AJ21" i="40"/>
  <c r="H45" i="46" s="1"/>
  <c r="AJ14" i="40"/>
  <c r="H38" i="46" s="1"/>
  <c r="D16" i="40"/>
  <c r="AQ21" i="40"/>
  <c r="AI45" i="46" s="1"/>
  <c r="W8" i="40"/>
  <c r="W8" i="46" s="1"/>
  <c r="B22" i="40"/>
  <c r="BG18" i="40"/>
  <c r="AI67" i="46" s="1"/>
  <c r="BE12" i="40"/>
  <c r="U61" i="46" s="1"/>
  <c r="BN18" i="40"/>
  <c r="R25" i="40"/>
  <c r="U25" i="46" s="1"/>
  <c r="Z21" i="40"/>
  <c r="AH21" i="46" s="1"/>
  <c r="AK18" i="40"/>
  <c r="E42" i="46" s="1"/>
  <c r="J42" i="46" s="1"/>
  <c r="AZ17" i="40"/>
  <c r="AG66" i="46" s="1"/>
  <c r="N12" i="40"/>
  <c r="F8" i="40"/>
  <c r="I7" i="40"/>
  <c r="AW22" i="40"/>
  <c r="F71" i="46" s="1"/>
  <c r="AB16" i="40"/>
  <c r="AJ16" i="46" s="1"/>
  <c r="B24" i="40"/>
  <c r="H19" i="40"/>
  <c r="BG14" i="40"/>
  <c r="AI63" i="46" s="1"/>
  <c r="BC16" i="40"/>
  <c r="G65" i="46" s="1"/>
  <c r="AO15" i="40"/>
  <c r="S39" i="46" s="1"/>
  <c r="X39" i="46" s="1"/>
  <c r="AZ9" i="40"/>
  <c r="AG58" i="46" s="1"/>
  <c r="BC17" i="40"/>
  <c r="G66" i="46" s="1"/>
  <c r="BG19" i="40"/>
  <c r="AI68" i="46" s="1"/>
  <c r="AN15" i="40"/>
  <c r="V39" i="46" s="1"/>
  <c r="I21" i="40"/>
  <c r="D21" i="46" s="1"/>
  <c r="AF7" i="40"/>
  <c r="AK7" i="46" s="1"/>
  <c r="AS6" i="40"/>
  <c r="AG30" i="46" s="1"/>
  <c r="AV14" i="40"/>
  <c r="E63" i="46" s="1"/>
  <c r="AI9" i="40"/>
  <c r="G33" i="46" s="1"/>
  <c r="AS20" i="40"/>
  <c r="AG44" i="46" s="1"/>
  <c r="AL44" i="46" s="1"/>
  <c r="L11" i="40"/>
  <c r="BK13" i="40"/>
  <c r="H9" i="40"/>
  <c r="H8" i="40"/>
  <c r="L6" i="57" s="1"/>
  <c r="V25" i="40"/>
  <c r="Z25" i="46" s="1"/>
  <c r="R21" i="40"/>
  <c r="U21" i="46" s="1"/>
  <c r="BA24" i="40"/>
  <c r="AH73" i="46" s="1"/>
  <c r="F15" i="40"/>
  <c r="AV25" i="40"/>
  <c r="E74" i="46" s="1"/>
  <c r="T7" i="40"/>
  <c r="P7" i="46" s="1"/>
  <c r="R11" i="40"/>
  <c r="U11" i="46" s="1"/>
  <c r="R10" i="40"/>
  <c r="U10" i="46" s="1"/>
  <c r="M12" i="40"/>
  <c r="BE10" i="40"/>
  <c r="U59" i="46" s="1"/>
  <c r="Q17" i="40"/>
  <c r="T17" i="46" s="1"/>
  <c r="H15" i="40"/>
  <c r="H15" i="46" s="1"/>
  <c r="AG13" i="40"/>
  <c r="AL13" i="46" s="1"/>
  <c r="X17" i="40"/>
  <c r="X17" i="46" s="1"/>
  <c r="BF14" i="40"/>
  <c r="V63" i="46" s="1"/>
  <c r="BM10" i="40"/>
  <c r="AD7" i="40"/>
  <c r="AM7" i="46" s="1"/>
  <c r="BG13" i="40"/>
  <c r="AI62" i="46" s="1"/>
  <c r="AT24" i="40"/>
  <c r="AH48" i="46" s="1"/>
  <c r="AD22" i="40"/>
  <c r="AM22" i="46" s="1"/>
  <c r="BE15" i="40"/>
  <c r="U64" i="46" s="1"/>
  <c r="AT8" i="40"/>
  <c r="AH32" i="46" s="1"/>
  <c r="BC22" i="40"/>
  <c r="G71" i="46" s="1"/>
  <c r="AW6" i="40"/>
  <c r="F55" i="46" s="1"/>
  <c r="AW18" i="40"/>
  <c r="F67" i="46" s="1"/>
  <c r="X11" i="40"/>
  <c r="X11" i="46" s="1"/>
  <c r="BH16" i="40"/>
  <c r="AJ65" i="46" s="1"/>
  <c r="AZ16" i="40"/>
  <c r="AG65" i="46" s="1"/>
  <c r="BC18" i="40"/>
  <c r="G67" i="46" s="1"/>
  <c r="D19" i="40"/>
  <c r="AF17" i="40"/>
  <c r="AK17" i="46" s="1"/>
  <c r="AS23" i="40"/>
  <c r="AG47" i="46" s="1"/>
  <c r="AL47" i="46" s="1"/>
  <c r="AQ14" i="40"/>
  <c r="AI38" i="46" s="1"/>
  <c r="AL10" i="40"/>
  <c r="F34" i="46" s="1"/>
  <c r="BM16" i="40"/>
  <c r="N14" i="40"/>
  <c r="M12" i="57" s="1"/>
  <c r="AJ18" i="40"/>
  <c r="H42" i="46" s="1"/>
  <c r="AG12" i="40"/>
  <c r="AL12" i="46" s="1"/>
  <c r="BC21" i="40"/>
  <c r="G70" i="46" s="1"/>
  <c r="B13" i="40"/>
  <c r="O62" i="46" s="1"/>
  <c r="AE15" i="40"/>
  <c r="AN15" i="46" s="1"/>
  <c r="BM7" i="40"/>
  <c r="O13" i="40"/>
  <c r="AX16" i="40"/>
  <c r="S65" i="46" s="1"/>
  <c r="B9" i="40"/>
  <c r="AC10" i="40"/>
  <c r="AD10" i="46" s="1"/>
  <c r="U16" i="40"/>
  <c r="Y16" i="46" s="1"/>
  <c r="AE12" i="40"/>
  <c r="AN12" i="46" s="1"/>
  <c r="N10" i="40"/>
  <c r="BA13" i="40"/>
  <c r="AH62" i="46" s="1"/>
  <c r="O19" i="40"/>
  <c r="AM9" i="40"/>
  <c r="U33" i="46" s="1"/>
  <c r="AF15" i="40"/>
  <c r="AK15" i="46" s="1"/>
  <c r="AZ18" i="40"/>
  <c r="AG67" i="46" s="1"/>
  <c r="BH14" i="40"/>
  <c r="AJ63" i="46" s="1"/>
  <c r="AM20" i="40"/>
  <c r="U44" i="46" s="1"/>
  <c r="D25" i="40"/>
  <c r="AX22" i="40"/>
  <c r="S71" i="46" s="1"/>
  <c r="AD13" i="40"/>
  <c r="AM13" i="46" s="1"/>
  <c r="AS21" i="40"/>
  <c r="AG45" i="46" s="1"/>
  <c r="AL45" i="46" s="1"/>
  <c r="AS13" i="40"/>
  <c r="AG37" i="46" s="1"/>
  <c r="AL37" i="46" s="1"/>
  <c r="BD22" i="40"/>
  <c r="H71" i="46" s="1"/>
  <c r="L22" i="40"/>
  <c r="K22" i="46" s="1"/>
  <c r="D14" i="40"/>
  <c r="AY23" i="40"/>
  <c r="T72" i="46" s="1"/>
  <c r="AD18" i="40"/>
  <c r="AM18" i="46" s="1"/>
  <c r="BM14" i="40"/>
  <c r="AI10" i="40"/>
  <c r="G34" i="46" s="1"/>
  <c r="AM25" i="40"/>
  <c r="U49" i="46" s="1"/>
  <c r="AZ14" i="40"/>
  <c r="AG63" i="46" s="1"/>
  <c r="S8" i="40"/>
  <c r="V8" i="46" s="1"/>
  <c r="AR8" i="40"/>
  <c r="AJ32" i="46" s="1"/>
  <c r="BN21" i="40"/>
  <c r="AN9" i="40"/>
  <c r="V33" i="46" s="1"/>
  <c r="BN22" i="40"/>
  <c r="L15" i="40"/>
  <c r="T8" i="40"/>
  <c r="P8" i="46" s="1"/>
  <c r="AE6" i="40"/>
  <c r="AN6" i="46" s="1"/>
  <c r="AR25" i="40"/>
  <c r="AJ49" i="46" s="1"/>
  <c r="AY12" i="40"/>
  <c r="T61" i="46" s="1"/>
  <c r="BN23" i="40"/>
  <c r="Z19" i="40"/>
  <c r="AH19" i="46" s="1"/>
  <c r="AE17" i="40"/>
  <c r="AN17" i="46" s="1"/>
  <c r="V18" i="40"/>
  <c r="Z18" i="46" s="1"/>
  <c r="L6" i="40"/>
  <c r="N25" i="40"/>
  <c r="M23" i="57" s="1"/>
  <c r="B19" i="40"/>
  <c r="O19" i="46" s="1"/>
  <c r="M9" i="40"/>
  <c r="P7" i="57" s="1"/>
  <c r="AS24" i="40"/>
  <c r="AG48" i="46" s="1"/>
  <c r="AL48" i="46" s="1"/>
  <c r="AA14" i="40"/>
  <c r="AI14" i="46" s="1"/>
  <c r="V12" i="40"/>
  <c r="Z12" i="46" s="1"/>
  <c r="BF9" i="40"/>
  <c r="V58" i="46" s="1"/>
  <c r="B23" i="40"/>
  <c r="AI18" i="40"/>
  <c r="G42" i="46" s="1"/>
  <c r="BK6" i="40"/>
  <c r="BK10" i="40"/>
  <c r="T23" i="40"/>
  <c r="P23" i="46" s="1"/>
  <c r="AF10" i="40"/>
  <c r="AK10" i="46" s="1"/>
  <c r="AG23" i="40"/>
  <c r="AL23" i="46" s="1"/>
  <c r="AP21" i="40"/>
  <c r="T45" i="46" s="1"/>
  <c r="S10" i="40"/>
  <c r="V10" i="46" s="1"/>
  <c r="AX11" i="40"/>
  <c r="S60" i="46" s="1"/>
  <c r="BN20" i="40"/>
  <c r="AJ15" i="40"/>
  <c r="H39" i="46" s="1"/>
  <c r="BH12" i="40"/>
  <c r="AJ61" i="46" s="1"/>
  <c r="Z15" i="40"/>
  <c r="AH15" i="46" s="1"/>
  <c r="BA25" i="40"/>
  <c r="AH74" i="46" s="1"/>
  <c r="O15" i="40"/>
  <c r="J15" i="46" s="1"/>
  <c r="BJ15" i="40"/>
  <c r="BJ6" i="40"/>
  <c r="Q6" i="40"/>
  <c r="T6" i="46" s="1"/>
  <c r="AS11" i="40"/>
  <c r="AG35" i="46" s="1"/>
  <c r="AL35" i="46" s="1"/>
  <c r="BJ9" i="40"/>
  <c r="Q16" i="40"/>
  <c r="T16" i="46" s="1"/>
  <c r="R17" i="40"/>
  <c r="U17" i="46" s="1"/>
  <c r="BF23" i="40"/>
  <c r="V72" i="46" s="1"/>
  <c r="X25" i="40"/>
  <c r="X25" i="46" s="1"/>
  <c r="AJ13" i="40"/>
  <c r="H37" i="46" s="1"/>
  <c r="BH22" i="40"/>
  <c r="AJ71" i="46" s="1"/>
  <c r="BM9" i="40"/>
  <c r="L12" i="40"/>
  <c r="BA14" i="40"/>
  <c r="AH63" i="46" s="1"/>
  <c r="M24" i="40"/>
  <c r="AR20" i="40"/>
  <c r="AJ44" i="46" s="1"/>
  <c r="R14" i="40"/>
  <c r="U14" i="46" s="1"/>
  <c r="AG24" i="40"/>
  <c r="AL24" i="46" s="1"/>
  <c r="T12" i="40"/>
  <c r="P12" i="46" s="1"/>
  <c r="AR7" i="40"/>
  <c r="AJ31" i="46" s="1"/>
  <c r="BM22" i="40"/>
  <c r="AY24" i="40"/>
  <c r="T73" i="46" s="1"/>
  <c r="AO19" i="40"/>
  <c r="S43" i="46" s="1"/>
  <c r="X43" i="46" s="1"/>
  <c r="W19" i="40"/>
  <c r="W19" i="46" s="1"/>
  <c r="R19" i="46" s="1"/>
  <c r="BC14" i="40"/>
  <c r="G63" i="46" s="1"/>
  <c r="H20" i="40"/>
  <c r="H20" i="46" s="1"/>
  <c r="AZ24" i="40"/>
  <c r="AG73" i="46" s="1"/>
  <c r="AQ15" i="40"/>
  <c r="AI39" i="46" s="1"/>
  <c r="BJ13" i="40"/>
  <c r="AG7" i="40"/>
  <c r="AL7" i="46" s="1"/>
  <c r="BG9" i="40"/>
  <c r="AI58" i="46" s="1"/>
  <c r="BD18" i="40"/>
  <c r="H67" i="46" s="1"/>
  <c r="BD8" i="40"/>
  <c r="H57" i="46" s="1"/>
  <c r="AJ6" i="40"/>
  <c r="H30" i="46" s="1"/>
  <c r="Z20" i="40"/>
  <c r="AH20" i="46" s="1"/>
  <c r="Q12" i="40"/>
  <c r="T12" i="46" s="1"/>
  <c r="AZ15" i="40"/>
  <c r="AG64" i="46" s="1"/>
  <c r="AV23" i="40"/>
  <c r="E72" i="46" s="1"/>
  <c r="AY13" i="40"/>
  <c r="T62" i="46" s="1"/>
  <c r="BJ8" i="40"/>
  <c r="AC15" i="40"/>
  <c r="AD15" i="46" s="1"/>
  <c r="AL20" i="40"/>
  <c r="F44" i="46" s="1"/>
  <c r="AB15" i="40"/>
  <c r="AJ15" i="46" s="1"/>
  <c r="AT13" i="40"/>
  <c r="AH37" i="46" s="1"/>
  <c r="AR10" i="40"/>
  <c r="AJ34" i="46" s="1"/>
  <c r="AP16" i="40"/>
  <c r="T40" i="46" s="1"/>
  <c r="AW12" i="40"/>
  <c r="F61" i="46" s="1"/>
  <c r="BM8" i="40"/>
  <c r="BC20" i="40"/>
  <c r="G69" i="46" s="1"/>
  <c r="AB10" i="40"/>
  <c r="AJ10" i="46" s="1"/>
  <c r="AJ25" i="40"/>
  <c r="H49" i="46" s="1"/>
  <c r="G11" i="40"/>
  <c r="G11" i="46" s="1"/>
  <c r="BN13" i="40"/>
  <c r="M21" i="40"/>
  <c r="U18" i="40"/>
  <c r="Y18" i="46" s="1"/>
  <c r="AV10" i="40"/>
  <c r="E59" i="46" s="1"/>
  <c r="BG24" i="40"/>
  <c r="AI73" i="46" s="1"/>
  <c r="AR14" i="40"/>
  <c r="AJ38" i="46" s="1"/>
  <c r="R20" i="40"/>
  <c r="U20" i="46" s="1"/>
  <c r="AS14" i="40"/>
  <c r="AG38" i="46" s="1"/>
  <c r="AL38" i="46" s="1"/>
  <c r="S6" i="40"/>
  <c r="V6" i="46" s="1"/>
  <c r="AQ25" i="40"/>
  <c r="AI49" i="46" s="1"/>
  <c r="AG21" i="40"/>
  <c r="AL21" i="46" s="1"/>
  <c r="X9" i="40"/>
  <c r="X9" i="46" s="1"/>
  <c r="F11" i="40"/>
  <c r="AO18" i="40"/>
  <c r="S42" i="46" s="1"/>
  <c r="X42" i="46" s="1"/>
  <c r="AI22" i="40"/>
  <c r="G46" i="46" s="1"/>
  <c r="L20" i="40"/>
  <c r="BH9" i="40"/>
  <c r="AJ58" i="46" s="1"/>
  <c r="AR16" i="40"/>
  <c r="AJ40" i="46" s="1"/>
  <c r="BK23" i="40"/>
  <c r="AE14" i="40"/>
  <c r="AN14" i="46" s="1"/>
  <c r="M19" i="40"/>
  <c r="AO17" i="40"/>
  <c r="S41" i="46" s="1"/>
  <c r="X41" i="46" s="1"/>
  <c r="AN11" i="40"/>
  <c r="V35" i="46" s="1"/>
  <c r="AI11" i="40"/>
  <c r="G35" i="46" s="1"/>
  <c r="Q13" i="40"/>
  <c r="T13" i="46" s="1"/>
  <c r="AK24" i="40"/>
  <c r="E48" i="46" s="1"/>
  <c r="J48" i="46" s="1"/>
  <c r="BD19" i="40"/>
  <c r="H68" i="46" s="1"/>
  <c r="BE23" i="40"/>
  <c r="U72" i="46" s="1"/>
  <c r="BJ17" i="40"/>
  <c r="U6" i="40"/>
  <c r="Y6" i="46" s="1"/>
  <c r="AJ22" i="40"/>
  <c r="H46" i="46" s="1"/>
  <c r="AT22" i="40"/>
  <c r="AH46" i="46" s="1"/>
  <c r="BD24" i="40"/>
  <c r="H73" i="46" s="1"/>
  <c r="AA22" i="40"/>
  <c r="AI22" i="46" s="1"/>
  <c r="AD14" i="40"/>
  <c r="AM14" i="46" s="1"/>
  <c r="AO7" i="40"/>
  <c r="S31" i="46" s="1"/>
  <c r="X31" i="46" s="1"/>
  <c r="N15" i="40"/>
  <c r="AL8" i="40"/>
  <c r="F32" i="46" s="1"/>
  <c r="AK19" i="40"/>
  <c r="E43" i="46" s="1"/>
  <c r="J43" i="46" s="1"/>
  <c r="BG6" i="40"/>
  <c r="AI55" i="46" s="1"/>
  <c r="AD8" i="40"/>
  <c r="AM8" i="46" s="1"/>
  <c r="AR23" i="40"/>
  <c r="AJ47" i="46" s="1"/>
  <c r="AP11" i="40"/>
  <c r="T35" i="46" s="1"/>
  <c r="I22" i="40"/>
  <c r="D22" i="46" s="1"/>
  <c r="M20" i="40"/>
  <c r="V20" i="40"/>
  <c r="Z20" i="46" s="1"/>
  <c r="BH21" i="40"/>
  <c r="AJ70" i="46" s="1"/>
  <c r="BF6" i="40"/>
  <c r="V55" i="46" s="1"/>
  <c r="AB18" i="40"/>
  <c r="AJ18" i="46" s="1"/>
  <c r="X16" i="40"/>
  <c r="X16" i="46" s="1"/>
  <c r="N20" i="40"/>
  <c r="AP18" i="40"/>
  <c r="T42" i="46" s="1"/>
  <c r="AD25" i="40"/>
  <c r="AM25" i="46" s="1"/>
  <c r="BC23" i="40"/>
  <c r="G72" i="46" s="1"/>
  <c r="BD21" i="40"/>
  <c r="H70" i="46" s="1"/>
  <c r="T22" i="40"/>
  <c r="P22" i="46" s="1"/>
  <c r="AK13" i="40"/>
  <c r="E37" i="46" s="1"/>
  <c r="J37" i="46" s="1"/>
  <c r="AX21" i="40"/>
  <c r="S70" i="46" s="1"/>
  <c r="BC24" i="40"/>
  <c r="G73" i="46" s="1"/>
  <c r="BJ16" i="40"/>
  <c r="AN16" i="40"/>
  <c r="V40" i="46" s="1"/>
  <c r="U12" i="40"/>
  <c r="Y12" i="46" s="1"/>
  <c r="F6" i="40"/>
  <c r="J4" i="57" s="1"/>
  <c r="Q9" i="40"/>
  <c r="T9" i="46" s="1"/>
  <c r="AF9" i="40"/>
  <c r="AK9" i="46" s="1"/>
  <c r="B14" i="40"/>
  <c r="O63" i="46" s="1"/>
  <c r="BF19" i="40"/>
  <c r="V68" i="46" s="1"/>
  <c r="B25" i="40"/>
  <c r="O49" i="46" s="1"/>
  <c r="G17" i="40"/>
  <c r="G15" i="40"/>
  <c r="G15" i="46" s="1"/>
  <c r="X13" i="40"/>
  <c r="X13" i="46" s="1"/>
  <c r="V16" i="40"/>
  <c r="Z16" i="46" s="1"/>
  <c r="AV12" i="40"/>
  <c r="E61" i="46" s="1"/>
  <c r="Z14" i="40"/>
  <c r="AH14" i="46" s="1"/>
  <c r="AZ19" i="40"/>
  <c r="AG68" i="46" s="1"/>
  <c r="AD11" i="40"/>
  <c r="AM11" i="46" s="1"/>
  <c r="O10" i="40"/>
  <c r="S13" i="40"/>
  <c r="V13" i="46" s="1"/>
  <c r="AQ10" i="40"/>
  <c r="AI34" i="46" s="1"/>
  <c r="G8" i="40"/>
  <c r="D18" i="40"/>
  <c r="S19" i="40"/>
  <c r="V19" i="46" s="1"/>
  <c r="T6" i="40"/>
  <c r="P6" i="46" s="1"/>
  <c r="B8" i="40"/>
  <c r="AV7" i="40"/>
  <c r="E56" i="46" s="1"/>
  <c r="BA16" i="40"/>
  <c r="AH65" i="46" s="1"/>
  <c r="AK23" i="40"/>
  <c r="E47" i="46" s="1"/>
  <c r="J47" i="46" s="1"/>
  <c r="AT18" i="40"/>
  <c r="AH42" i="46" s="1"/>
  <c r="AI21" i="40"/>
  <c r="G45" i="46" s="1"/>
  <c r="AD16" i="40"/>
  <c r="AM16" i="46" s="1"/>
  <c r="AT15" i="40"/>
  <c r="AH39" i="46" s="1"/>
  <c r="AI12" i="40"/>
  <c r="G36" i="46" s="1"/>
  <c r="H25" i="40"/>
  <c r="AK17" i="40"/>
  <c r="E41" i="46" s="1"/>
  <c r="J41" i="46" s="1"/>
  <c r="AZ12" i="40"/>
  <c r="AG61" i="46" s="1"/>
  <c r="AL61" i="46" s="1"/>
  <c r="BM15" i="40"/>
  <c r="T10" i="40"/>
  <c r="P10" i="46" s="1"/>
  <c r="Q15" i="40"/>
  <c r="T15" i="46" s="1"/>
  <c r="V14" i="40"/>
  <c r="Z14" i="46" s="1"/>
  <c r="AG6" i="40"/>
  <c r="AL6" i="46" s="1"/>
  <c r="AR19" i="40"/>
  <c r="AJ43" i="46" s="1"/>
  <c r="L7" i="40"/>
  <c r="AB14" i="40"/>
  <c r="AJ14" i="46" s="1"/>
  <c r="BD13" i="40"/>
  <c r="H62" i="46" s="1"/>
  <c r="AN7" i="40"/>
  <c r="V31" i="46" s="1"/>
  <c r="AW21" i="40"/>
  <c r="F70" i="46" s="1"/>
  <c r="BK9" i="40"/>
  <c r="H10" i="40"/>
  <c r="AX8" i="40"/>
  <c r="S57" i="46" s="1"/>
  <c r="R8" i="40"/>
  <c r="U8" i="46" s="1"/>
  <c r="Q20" i="40"/>
  <c r="T20" i="46" s="1"/>
  <c r="S20" i="46" s="1"/>
  <c r="AS9" i="40"/>
  <c r="AG33" i="46" s="1"/>
  <c r="AL33" i="46" s="1"/>
  <c r="AV9" i="40"/>
  <c r="E58" i="46" s="1"/>
  <c r="O20" i="40"/>
  <c r="J20" i="46" s="1"/>
  <c r="AL23" i="40"/>
  <c r="F47" i="46" s="1"/>
  <c r="BC10" i="40"/>
  <c r="G59" i="46" s="1"/>
  <c r="J59" i="46" s="1"/>
  <c r="BQ10" i="13"/>
  <c r="AD45" i="48"/>
  <c r="X59" i="46"/>
  <c r="AO11" i="40"/>
  <c r="S35" i="46" s="1"/>
  <c r="X35" i="46" s="1"/>
  <c r="R23" i="40"/>
  <c r="U23" i="46" s="1"/>
  <c r="AY18" i="40"/>
  <c r="T67" i="46" s="1"/>
  <c r="F25" i="40"/>
  <c r="J23" i="57" s="1"/>
  <c r="U22" i="40"/>
  <c r="Y22" i="46" s="1"/>
  <c r="B18" i="40"/>
  <c r="C16" i="57" s="1"/>
  <c r="AJ24" i="40"/>
  <c r="H48" i="46" s="1"/>
  <c r="BH11" i="40"/>
  <c r="AJ60" i="46" s="1"/>
  <c r="X18" i="40"/>
  <c r="X18" i="46" s="1"/>
  <c r="AB9" i="40"/>
  <c r="AJ9" i="46" s="1"/>
  <c r="BK21" i="40"/>
  <c r="AC9" i="40"/>
  <c r="AD9" i="46" s="1"/>
  <c r="AQ12" i="40"/>
  <c r="AI36" i="46" s="1"/>
  <c r="BJ21" i="40"/>
  <c r="BE9" i="40"/>
  <c r="U58" i="46" s="1"/>
  <c r="X58" i="46" s="1"/>
  <c r="G22" i="40"/>
  <c r="BA9" i="40"/>
  <c r="AH58" i="46" s="1"/>
  <c r="AV11" i="40"/>
  <c r="E60" i="46" s="1"/>
  <c r="AF11" i="40"/>
  <c r="AK11" i="46" s="1"/>
  <c r="Z8" i="40"/>
  <c r="AH8" i="46" s="1"/>
  <c r="BH24" i="40"/>
  <c r="AJ73" i="46" s="1"/>
  <c r="O18" i="40"/>
  <c r="J18" i="46" s="1"/>
  <c r="L24" i="40"/>
  <c r="K24" i="46" s="1"/>
  <c r="AW23" i="40"/>
  <c r="F72" i="46" s="1"/>
  <c r="AJ20" i="40"/>
  <c r="H44" i="46" s="1"/>
  <c r="BH6" i="40"/>
  <c r="AJ55" i="46" s="1"/>
  <c r="AX12" i="40"/>
  <c r="S61" i="46" s="1"/>
  <c r="Q21" i="40"/>
  <c r="T21" i="46" s="1"/>
  <c r="Z18" i="40"/>
  <c r="AH18" i="46" s="1"/>
  <c r="AD23" i="40"/>
  <c r="AM23" i="46" s="1"/>
  <c r="BD25" i="40"/>
  <c r="H74" i="46" s="1"/>
  <c r="AX13" i="40"/>
  <c r="S62" i="46" s="1"/>
  <c r="AC24" i="40"/>
  <c r="AD24" i="46" s="1"/>
  <c r="AM10" i="40"/>
  <c r="U34" i="46" s="1"/>
  <c r="BG11" i="40"/>
  <c r="AI60" i="46" s="1"/>
  <c r="AK7" i="40"/>
  <c r="E31" i="46" s="1"/>
  <c r="J31" i="46" s="1"/>
  <c r="AE11" i="40"/>
  <c r="AN11" i="46" s="1"/>
  <c r="BN15" i="40"/>
  <c r="BM20" i="40"/>
  <c r="AM23" i="40"/>
  <c r="U47" i="46" s="1"/>
  <c r="BM25" i="40"/>
  <c r="BM24" i="40"/>
  <c r="H18" i="40"/>
  <c r="L16" i="57" s="1"/>
  <c r="AW25" i="40"/>
  <c r="F74" i="46" s="1"/>
  <c r="BC15" i="40"/>
  <c r="G64" i="46" s="1"/>
  <c r="W14" i="40"/>
  <c r="W14" i="46" s="1"/>
  <c r="AC8" i="40"/>
  <c r="AD8" i="46" s="1"/>
  <c r="AE8" i="40"/>
  <c r="AN8" i="46" s="1"/>
  <c r="BE18" i="40"/>
  <c r="U67" i="46" s="1"/>
  <c r="M25" i="40"/>
  <c r="L25" i="46" s="1"/>
  <c r="T9" i="40"/>
  <c r="P9" i="46" s="1"/>
  <c r="BG16" i="40"/>
  <c r="AI65" i="46" s="1"/>
  <c r="AL65" i="46" s="1"/>
  <c r="L25" i="40"/>
  <c r="O23" i="57" s="1"/>
  <c r="AE22" i="40"/>
  <c r="AN22" i="46" s="1"/>
  <c r="BE13" i="40"/>
  <c r="U62" i="46" s="1"/>
  <c r="H22" i="40"/>
  <c r="F23" i="40"/>
  <c r="J21" i="57" s="1"/>
  <c r="Z17" i="40"/>
  <c r="AH17" i="46" s="1"/>
  <c r="W23" i="40"/>
  <c r="W23" i="46" s="1"/>
  <c r="AV16" i="40"/>
  <c r="E65" i="46" s="1"/>
  <c r="J65" i="46" s="1"/>
  <c r="AC22" i="40"/>
  <c r="AD22" i="46" s="1"/>
  <c r="AT9" i="40"/>
  <c r="AH33" i="46" s="1"/>
  <c r="BA11" i="40"/>
  <c r="AH60" i="46" s="1"/>
  <c r="M15" i="40"/>
  <c r="BH18" i="40"/>
  <c r="AJ67" i="46" s="1"/>
  <c r="AY15" i="40"/>
  <c r="T64" i="46" s="1"/>
  <c r="M7" i="40"/>
  <c r="P5" i="57" s="1"/>
  <c r="AZ6" i="40"/>
  <c r="AG55" i="46" s="1"/>
  <c r="AL55" i="46" s="1"/>
  <c r="AX7" i="40"/>
  <c r="S56" i="46" s="1"/>
  <c r="BA22" i="40"/>
  <c r="AH71" i="46" s="1"/>
  <c r="AI23" i="40"/>
  <c r="G47" i="46" s="1"/>
  <c r="AQ18" i="40"/>
  <c r="AI42" i="46" s="1"/>
  <c r="X24" i="40"/>
  <c r="X24" i="46" s="1"/>
  <c r="BK20" i="40"/>
  <c r="AD17" i="40"/>
  <c r="AM17" i="46" s="1"/>
  <c r="R15" i="40"/>
  <c r="U15" i="46" s="1"/>
  <c r="G14" i="40"/>
  <c r="G14" i="46" s="1"/>
  <c r="BN10" i="40"/>
  <c r="B11" i="40"/>
  <c r="C35" i="46" s="1"/>
  <c r="D23" i="40"/>
  <c r="Z7" i="40"/>
  <c r="AH7" i="46" s="1"/>
  <c r="BM17" i="40"/>
  <c r="AL13" i="40"/>
  <c r="F37" i="46" s="1"/>
  <c r="BN12" i="40"/>
  <c r="L14" i="40"/>
  <c r="K14" i="46" s="1"/>
  <c r="AD24" i="40"/>
  <c r="AM24" i="46" s="1"/>
  <c r="AW9" i="40"/>
  <c r="F58" i="46" s="1"/>
  <c r="AA24" i="40"/>
  <c r="AI24" i="46" s="1"/>
  <c r="AB7" i="40"/>
  <c r="AJ7" i="46" s="1"/>
  <c r="AQ11" i="40"/>
  <c r="AI35" i="46" s="1"/>
  <c r="AZ23" i="40"/>
  <c r="AG72" i="46" s="1"/>
  <c r="AL72" i="46" s="1"/>
  <c r="AT25" i="40"/>
  <c r="AH49" i="46" s="1"/>
  <c r="H24" i="40"/>
  <c r="L22" i="57" s="1"/>
  <c r="F16" i="40"/>
  <c r="J14" i="57" s="1"/>
  <c r="L16" i="40"/>
  <c r="O14" i="57" s="1"/>
  <c r="F19" i="40"/>
  <c r="F19" i="46" s="1"/>
  <c r="D7" i="40"/>
  <c r="O11" i="40"/>
  <c r="J11" i="46" s="1"/>
  <c r="BJ25" i="40"/>
  <c r="BD17" i="40"/>
  <c r="H66" i="46" s="1"/>
  <c r="BM21" i="40"/>
  <c r="BF16" i="40"/>
  <c r="V65" i="46" s="1"/>
  <c r="BF13" i="40"/>
  <c r="V62" i="46" s="1"/>
  <c r="H13" i="40"/>
  <c r="AT7" i="40"/>
  <c r="AH31" i="46" s="1"/>
  <c r="AA12" i="40"/>
  <c r="AI12" i="46" s="1"/>
  <c r="AC18" i="40"/>
  <c r="AD18" i="46" s="1"/>
  <c r="BF24" i="40"/>
  <c r="V73" i="46" s="1"/>
  <c r="AE19" i="40"/>
  <c r="AN19" i="46" s="1"/>
  <c r="AZ21" i="40"/>
  <c r="AG70" i="46" s="1"/>
  <c r="AP25" i="40"/>
  <c r="T49" i="46" s="1"/>
  <c r="BA18" i="40"/>
  <c r="AH67" i="46" s="1"/>
  <c r="U15" i="40"/>
  <c r="Y15" i="46" s="1"/>
  <c r="N24" i="40"/>
  <c r="M22" i="57" s="1"/>
  <c r="AC12" i="40"/>
  <c r="AD12" i="46" s="1"/>
  <c r="AR21" i="40"/>
  <c r="AJ45" i="46" s="1"/>
  <c r="AO6" i="40"/>
  <c r="S30" i="46" s="1"/>
  <c r="X30" i="46" s="1"/>
  <c r="S7" i="40"/>
  <c r="V7" i="46" s="1"/>
  <c r="BN9" i="40"/>
  <c r="AO13" i="40"/>
  <c r="S37" i="46" s="1"/>
  <c r="X37" i="46" s="1"/>
  <c r="AF8" i="40"/>
  <c r="AK8" i="46" s="1"/>
  <c r="AL18" i="40"/>
  <c r="F42" i="46" s="1"/>
  <c r="AX19" i="40"/>
  <c r="S68" i="46" s="1"/>
  <c r="AD19" i="40"/>
  <c r="AM19" i="46" s="1"/>
  <c r="AI6" i="40"/>
  <c r="G30" i="46" s="1"/>
  <c r="W16" i="40"/>
  <c r="W16" i="46" s="1"/>
  <c r="R16" i="46" s="1"/>
  <c r="BG15" i="40"/>
  <c r="AI64" i="46" s="1"/>
  <c r="AL64" i="46" s="1"/>
  <c r="AJ8" i="40"/>
  <c r="H32" i="46" s="1"/>
  <c r="AF16" i="40"/>
  <c r="AK16" i="46" s="1"/>
  <c r="AZ7" i="40"/>
  <c r="AG56" i="46" s="1"/>
  <c r="BD11" i="40"/>
  <c r="H60" i="46" s="1"/>
  <c r="AO20" i="40"/>
  <c r="S44" i="46" s="1"/>
  <c r="X44" i="46" s="1"/>
  <c r="AM6" i="40"/>
  <c r="U30" i="46" s="1"/>
  <c r="V21" i="40"/>
  <c r="Z21" i="46" s="1"/>
  <c r="BE19" i="40"/>
  <c r="U68" i="46" s="1"/>
  <c r="X68" i="46" s="1"/>
  <c r="AB23" i="40"/>
  <c r="AJ23" i="46" s="1"/>
  <c r="BF25" i="40"/>
  <c r="V74" i="46" s="1"/>
  <c r="BH8" i="40"/>
  <c r="AJ57" i="46" s="1"/>
  <c r="AJ11" i="40"/>
  <c r="H35" i="46" s="1"/>
  <c r="AZ13" i="40"/>
  <c r="AG62" i="46" s="1"/>
  <c r="AL62" i="46" s="1"/>
  <c r="R13" i="40"/>
  <c r="U13" i="46" s="1"/>
  <c r="Q23" i="40"/>
  <c r="T23" i="46" s="1"/>
  <c r="V7" i="40"/>
  <c r="Z7" i="46" s="1"/>
  <c r="BK19" i="40"/>
  <c r="M8" i="40"/>
  <c r="P6" i="57" s="1"/>
  <c r="AC20" i="40"/>
  <c r="AD20" i="46" s="1"/>
  <c r="I23" i="40"/>
  <c r="W9" i="40"/>
  <c r="W9" i="46" s="1"/>
  <c r="AF19" i="40"/>
  <c r="AK19" i="46" s="1"/>
  <c r="H12" i="40"/>
  <c r="L10" i="57" s="1"/>
  <c r="BE25" i="40"/>
  <c r="U74" i="46" s="1"/>
  <c r="AV22" i="40"/>
  <c r="E71" i="46" s="1"/>
  <c r="AN19" i="40"/>
  <c r="V43" i="46" s="1"/>
  <c r="S11" i="40"/>
  <c r="V11" i="46" s="1"/>
  <c r="AD21" i="40"/>
  <c r="AM21" i="46" s="1"/>
  <c r="I15" i="40"/>
  <c r="H13" i="57" s="1"/>
  <c r="AR22" i="40"/>
  <c r="AJ46" i="46" s="1"/>
  <c r="AC14" i="40"/>
  <c r="AD14" i="46" s="1"/>
  <c r="AF14" i="46" s="1"/>
  <c r="D12" i="40"/>
  <c r="BG7" i="40"/>
  <c r="AI56" i="46" s="1"/>
  <c r="U8" i="40"/>
  <c r="Y8" i="46" s="1"/>
  <c r="BC25" i="40"/>
  <c r="G74" i="46" s="1"/>
  <c r="J74" i="46" s="1"/>
  <c r="T11" i="40"/>
  <c r="P11" i="46" s="1"/>
  <c r="AX14" i="40"/>
  <c r="S63" i="46" s="1"/>
  <c r="Z25" i="40"/>
  <c r="AH25" i="46" s="1"/>
  <c r="X7" i="40"/>
  <c r="X7" i="46" s="1"/>
  <c r="AA21" i="40"/>
  <c r="AI21" i="46" s="1"/>
  <c r="AG21" i="46" s="1"/>
  <c r="AD70" i="46" s="1"/>
  <c r="AQ17" i="40"/>
  <c r="AI41" i="46" s="1"/>
  <c r="AL21" i="40"/>
  <c r="F45" i="46" s="1"/>
  <c r="V8" i="40"/>
  <c r="Z8" i="46" s="1"/>
  <c r="AS17" i="40"/>
  <c r="AG41" i="46" s="1"/>
  <c r="AL41" i="46" s="1"/>
  <c r="G9" i="40"/>
  <c r="G9" i="46" s="1"/>
  <c r="W17" i="40"/>
  <c r="W17" i="46" s="1"/>
  <c r="BN19" i="40"/>
  <c r="AB17" i="40"/>
  <c r="AJ17" i="46" s="1"/>
  <c r="AC13" i="40"/>
  <c r="AD13" i="46" s="1"/>
  <c r="T18" i="40"/>
  <c r="P18" i="46" s="1"/>
  <c r="AI20" i="40"/>
  <c r="G44" i="46" s="1"/>
  <c r="T17" i="40"/>
  <c r="P17" i="46" s="1"/>
  <c r="AV21" i="40"/>
  <c r="E70" i="46" s="1"/>
  <c r="AB12" i="40"/>
  <c r="AJ12" i="46" s="1"/>
  <c r="AQ8" i="40"/>
  <c r="AI32" i="46" s="1"/>
  <c r="AD6" i="40"/>
  <c r="AM6" i="46" s="1"/>
  <c r="T20" i="40"/>
  <c r="P20" i="46" s="1"/>
  <c r="AK10" i="40"/>
  <c r="E34" i="46" s="1"/>
  <c r="J34" i="46" s="1"/>
  <c r="V13" i="40"/>
  <c r="Z13" i="46" s="1"/>
  <c r="X8" i="40"/>
  <c r="X8" i="46" s="1"/>
  <c r="AV13" i="40"/>
  <c r="E62" i="46" s="1"/>
  <c r="F9" i="40"/>
  <c r="F9" i="46" s="1"/>
  <c r="AN18" i="40"/>
  <c r="V42" i="46" s="1"/>
  <c r="G12" i="40"/>
  <c r="K10" i="57" s="1"/>
  <c r="AS25" i="40"/>
  <c r="AG49" i="46" s="1"/>
  <c r="AL49" i="46" s="1"/>
  <c r="AB22" i="40"/>
  <c r="AJ22" i="46" s="1"/>
  <c r="BH10" i="40"/>
  <c r="AJ59" i="46" s="1"/>
  <c r="AD20" i="40"/>
  <c r="AM20" i="46" s="1"/>
  <c r="AM12" i="40"/>
  <c r="U36" i="46" s="1"/>
  <c r="H23" i="40"/>
  <c r="H23" i="46" s="1"/>
  <c r="BG10" i="40"/>
  <c r="AI59" i="46" s="1"/>
  <c r="AV17" i="40"/>
  <c r="E66" i="46" s="1"/>
  <c r="AR24" i="40"/>
  <c r="AJ48" i="46" s="1"/>
  <c r="O9" i="40"/>
  <c r="J9" i="46" s="1"/>
  <c r="AC7" i="40"/>
  <c r="AD7" i="46" s="1"/>
  <c r="AK16" i="40"/>
  <c r="E40" i="46" s="1"/>
  <c r="J40" i="46" s="1"/>
  <c r="BF18" i="40"/>
  <c r="V67" i="46" s="1"/>
  <c r="AK21" i="40"/>
  <c r="E45" i="46" s="1"/>
  <c r="J45" i="46" s="1"/>
  <c r="G6" i="40"/>
  <c r="G6" i="46" s="1"/>
  <c r="AT21" i="40"/>
  <c r="AH45" i="46" s="1"/>
  <c r="AS16" i="40"/>
  <c r="AG40" i="46" s="1"/>
  <c r="AL40" i="46" s="1"/>
  <c r="AW7" i="40"/>
  <c r="F56" i="46" s="1"/>
  <c r="X10" i="40"/>
  <c r="X10" i="46" s="1"/>
  <c r="N17" i="40"/>
  <c r="M15" i="57" s="1"/>
  <c r="AP19" i="40"/>
  <c r="T43" i="46" s="1"/>
  <c r="AW24" i="40"/>
  <c r="F73" i="46" s="1"/>
  <c r="AR18" i="40"/>
  <c r="AJ42" i="46" s="1"/>
  <c r="BN24" i="40"/>
  <c r="AM7" i="40"/>
  <c r="U31" i="46" s="1"/>
  <c r="AC19" i="40"/>
  <c r="AD19" i="46" s="1"/>
  <c r="AM21" i="40"/>
  <c r="U45" i="46" s="1"/>
  <c r="X21" i="40"/>
  <c r="X21" i="46" s="1"/>
  <c r="AV19" i="40"/>
  <c r="E68" i="46" s="1"/>
  <c r="AD10" i="40"/>
  <c r="AM10" i="46" s="1"/>
  <c r="AP24" i="40"/>
  <c r="T48" i="46" s="1"/>
  <c r="AA6" i="40"/>
  <c r="AI6" i="46" s="1"/>
  <c r="AQ20" i="40"/>
  <c r="AI44" i="46" s="1"/>
  <c r="AL25" i="40"/>
  <c r="F49" i="46" s="1"/>
  <c r="AL15" i="40"/>
  <c r="F39" i="46" s="1"/>
  <c r="Z13" i="40"/>
  <c r="AH13" i="46" s="1"/>
  <c r="V23" i="40"/>
  <c r="Z23" i="46" s="1"/>
  <c r="X12" i="40"/>
  <c r="X12" i="46" s="1"/>
  <c r="I10" i="40"/>
  <c r="D10" i="46" s="1"/>
  <c r="BK14" i="40"/>
  <c r="Z23" i="40"/>
  <c r="AH23" i="46" s="1"/>
  <c r="W7" i="40"/>
  <c r="W7" i="46" s="1"/>
  <c r="BF17" i="40"/>
  <c r="V66" i="46" s="1"/>
  <c r="BN8" i="40"/>
  <c r="D13" i="40"/>
  <c r="BC19" i="40"/>
  <c r="G68" i="46" s="1"/>
  <c r="AQ9" i="40"/>
  <c r="AI33" i="46" s="1"/>
  <c r="BK16" i="40"/>
  <c r="Q8" i="40"/>
  <c r="T8" i="46" s="1"/>
  <c r="AW8" i="40"/>
  <c r="F57" i="46" s="1"/>
  <c r="D22" i="40"/>
  <c r="BD14" i="40"/>
  <c r="H63" i="46" s="1"/>
  <c r="BK22" i="40"/>
  <c r="S23" i="40"/>
  <c r="V23" i="46" s="1"/>
  <c r="AA13" i="40"/>
  <c r="AI13" i="46" s="1"/>
  <c r="AV15" i="40"/>
  <c r="E64" i="46" s="1"/>
  <c r="I12" i="40"/>
  <c r="AK20" i="40"/>
  <c r="E44" i="46" s="1"/>
  <c r="J44" i="46" s="1"/>
  <c r="BK8" i="40"/>
  <c r="X20" i="40"/>
  <c r="X20" i="46" s="1"/>
  <c r="BH15" i="40"/>
  <c r="AJ64" i="46" s="1"/>
  <c r="AA20" i="40"/>
  <c r="AI20" i="46" s="1"/>
  <c r="AI25" i="40"/>
  <c r="G49" i="46" s="1"/>
  <c r="S17" i="40"/>
  <c r="V17" i="46" s="1"/>
  <c r="AY17" i="40"/>
  <c r="T66" i="46" s="1"/>
  <c r="D10" i="40"/>
  <c r="AC6" i="40"/>
  <c r="AD6" i="46" s="1"/>
  <c r="AF6" i="46" s="1"/>
  <c r="AY21" i="40"/>
  <c r="T70" i="46" s="1"/>
  <c r="BF21" i="40"/>
  <c r="V70" i="46" s="1"/>
  <c r="BA19" i="40"/>
  <c r="AH68" i="46" s="1"/>
  <c r="N8" i="40"/>
  <c r="M6" i="57" s="1"/>
  <c r="AB8" i="40"/>
  <c r="AJ8" i="46" s="1"/>
  <c r="BN17" i="40"/>
  <c r="AO12" i="40"/>
  <c r="S36" i="46" s="1"/>
  <c r="X36" i="46" s="1"/>
  <c r="BM12" i="40"/>
  <c r="W11" i="40"/>
  <c r="W11" i="46" s="1"/>
  <c r="AT14" i="40"/>
  <c r="AH38" i="46" s="1"/>
  <c r="F17" i="40"/>
  <c r="J15" i="57" s="1"/>
  <c r="AL16" i="40"/>
  <c r="F40" i="46" s="1"/>
  <c r="W15" i="40"/>
  <c r="W15" i="46" s="1"/>
  <c r="L17" i="40"/>
  <c r="AR17" i="40"/>
  <c r="AJ41" i="46" s="1"/>
  <c r="BA21" i="40"/>
  <c r="AH70" i="46" s="1"/>
  <c r="AM18" i="40"/>
  <c r="U42" i="46" s="1"/>
  <c r="BE21" i="40"/>
  <c r="U70" i="46" s="1"/>
  <c r="X70" i="46" s="1"/>
  <c r="BM19" i="40"/>
  <c r="B15" i="40"/>
  <c r="AC64" i="46" s="1"/>
  <c r="L23" i="40"/>
  <c r="K23" i="46" s="1"/>
  <c r="AA16" i="40"/>
  <c r="AI16" i="46" s="1"/>
  <c r="AK11" i="40"/>
  <c r="E35" i="46" s="1"/>
  <c r="J35" i="46" s="1"/>
  <c r="BJ20" i="40"/>
  <c r="S22" i="40"/>
  <c r="V22" i="46" s="1"/>
  <c r="AC17" i="40"/>
  <c r="AD17" i="46" s="1"/>
  <c r="AM19" i="40"/>
  <c r="U43" i="46" s="1"/>
  <c r="AM8" i="40"/>
  <c r="U32" i="46" s="1"/>
  <c r="AA8" i="40"/>
  <c r="AI8" i="46" s="1"/>
  <c r="AQ7" i="40"/>
  <c r="AI31" i="46" s="1"/>
  <c r="BF7" i="40"/>
  <c r="V56" i="46" s="1"/>
  <c r="G25" i="40"/>
  <c r="K23" i="57" s="1"/>
  <c r="AB6" i="40"/>
  <c r="AJ6" i="46" s="1"/>
  <c r="N19" i="40"/>
  <c r="I19" i="46" s="1"/>
  <c r="AG19" i="40"/>
  <c r="AL19" i="46" s="1"/>
  <c r="D8" i="40"/>
  <c r="Q19" i="40"/>
  <c r="T19" i="46" s="1"/>
  <c r="S19" i="46" s="1"/>
  <c r="BF15" i="40"/>
  <c r="V64" i="46" s="1"/>
  <c r="AF12" i="40"/>
  <c r="AK12" i="46" s="1"/>
  <c r="T15" i="40"/>
  <c r="P15" i="46" s="1"/>
  <c r="AP22" i="40"/>
  <c r="T46" i="46" s="1"/>
  <c r="AY20" i="40"/>
  <c r="T69" i="46" s="1"/>
  <c r="AG10" i="40"/>
  <c r="AL10" i="46" s="1"/>
  <c r="I9" i="40"/>
  <c r="H7" i="57" s="1"/>
  <c r="Z10" i="40"/>
  <c r="AH10" i="46" s="1"/>
  <c r="R12" i="40"/>
  <c r="U12" i="46" s="1"/>
  <c r="V19" i="40"/>
  <c r="Z19" i="46" s="1"/>
  <c r="AV18" i="40"/>
  <c r="E67" i="46" s="1"/>
  <c r="J67" i="46" s="1"/>
  <c r="AF25" i="40"/>
  <c r="AK25" i="46" s="1"/>
  <c r="M13" i="40"/>
  <c r="L13" i="46" s="1"/>
  <c r="O21" i="40"/>
  <c r="N19" i="57" s="1"/>
  <c r="AZ10" i="40"/>
  <c r="AG59" i="46" s="1"/>
  <c r="AL59" i="46" s="1"/>
  <c r="U14" i="40"/>
  <c r="Y14" i="46" s="1"/>
  <c r="AW13" i="40"/>
  <c r="F62" i="46" s="1"/>
  <c r="X22" i="40"/>
  <c r="X22" i="46" s="1"/>
  <c r="AQ24" i="40"/>
  <c r="AI48" i="46" s="1"/>
  <c r="AO8" i="40"/>
  <c r="S32" i="46" s="1"/>
  <c r="X32" i="46" s="1"/>
  <c r="U20" i="40"/>
  <c r="Y20" i="46" s="1"/>
  <c r="AW17" i="40"/>
  <c r="F66" i="46" s="1"/>
  <c r="BH7" i="40"/>
  <c r="AJ56" i="46" s="1"/>
  <c r="F7" i="40"/>
  <c r="F7" i="46" s="1"/>
  <c r="AP9" i="40"/>
  <c r="T33" i="46" s="1"/>
  <c r="AR9" i="40"/>
  <c r="AJ33" i="46" s="1"/>
  <c r="U24" i="40"/>
  <c r="Y24" i="46" s="1"/>
  <c r="AE18" i="40"/>
  <c r="AN18" i="46" s="1"/>
  <c r="AA25" i="40"/>
  <c r="AI25" i="46" s="1"/>
  <c r="U13" i="40"/>
  <c r="Y13" i="46" s="1"/>
  <c r="AK25" i="40"/>
  <c r="E49" i="46" s="1"/>
  <c r="J49" i="46" s="1"/>
  <c r="BG22" i="40"/>
  <c r="AI71" i="46" s="1"/>
  <c r="W18" i="40"/>
  <c r="W18" i="46" s="1"/>
  <c r="BK15" i="40"/>
  <c r="AE10" i="40"/>
  <c r="AN10" i="46" s="1"/>
  <c r="BC11" i="40"/>
  <c r="G60" i="46" s="1"/>
  <c r="AS12" i="40"/>
  <c r="AG36" i="46" s="1"/>
  <c r="AL36" i="46" s="1"/>
  <c r="BC9" i="40"/>
  <c r="G58" i="46" s="1"/>
  <c r="W10" i="40"/>
  <c r="W10" i="46" s="1"/>
  <c r="BA15" i="40"/>
  <c r="AH64" i="46" s="1"/>
  <c r="G16" i="40"/>
  <c r="G16" i="46" s="1"/>
  <c r="AY11" i="40"/>
  <c r="T60" i="46" s="1"/>
  <c r="AT17" i="40"/>
  <c r="AH41" i="46" s="1"/>
  <c r="AM16" i="40"/>
  <c r="U40" i="46" s="1"/>
  <c r="AM14" i="40"/>
  <c r="U38" i="46" s="1"/>
  <c r="BG17" i="40"/>
  <c r="AI66" i="46" s="1"/>
  <c r="AK9" i="40"/>
  <c r="E33" i="46" s="1"/>
  <c r="J33" i="46" s="1"/>
  <c r="AO16" i="40"/>
  <c r="S40" i="46" s="1"/>
  <c r="X40" i="46" s="1"/>
  <c r="AP12" i="40"/>
  <c r="T36" i="46" s="1"/>
  <c r="BA8" i="40"/>
  <c r="AH57" i="46" s="1"/>
  <c r="AO14" i="40"/>
  <c r="S38" i="46" s="1"/>
  <c r="X38" i="46" s="1"/>
  <c r="AA9" i="40"/>
  <c r="AI9" i="46" s="1"/>
  <c r="S14" i="40"/>
  <c r="V14" i="46" s="1"/>
  <c r="S14" i="46" s="1"/>
  <c r="X14" i="40"/>
  <c r="X14" i="46" s="1"/>
  <c r="Q24" i="40"/>
  <c r="T24" i="46" s="1"/>
  <c r="AA15" i="40"/>
  <c r="AI15" i="46" s="1"/>
  <c r="AN13" i="40"/>
  <c r="V37" i="46" s="1"/>
  <c r="AG8" i="40"/>
  <c r="AL8" i="46" s="1"/>
  <c r="M10" i="40"/>
  <c r="L10" i="46" s="1"/>
  <c r="AX25" i="40"/>
  <c r="S74" i="46" s="1"/>
  <c r="X74" i="46" s="1"/>
  <c r="BA10" i="40"/>
  <c r="AH59" i="46" s="1"/>
  <c r="BE16" i="40"/>
  <c r="U65" i="46" s="1"/>
  <c r="X65" i="46" s="1"/>
  <c r="O14" i="40"/>
  <c r="J14" i="46" s="1"/>
  <c r="AN8" i="40"/>
  <c r="V32" i="46" s="1"/>
  <c r="AJ9" i="40"/>
  <c r="H33" i="46" s="1"/>
  <c r="AY14" i="40"/>
  <c r="T63" i="46" s="1"/>
  <c r="BC7" i="40"/>
  <c r="G56" i="46" s="1"/>
  <c r="J56" i="46" s="1"/>
  <c r="Z9" i="40"/>
  <c r="AH9" i="46" s="1"/>
  <c r="O23" i="40"/>
  <c r="N21" i="57" s="1"/>
  <c r="AL17" i="40"/>
  <c r="F41" i="46" s="1"/>
  <c r="BK17" i="40"/>
  <c r="N6" i="40"/>
  <c r="M4" i="57" s="1"/>
  <c r="AL7" i="40"/>
  <c r="F31" i="46" s="1"/>
  <c r="AT6" i="40"/>
  <c r="AH30" i="46" s="1"/>
  <c r="L13" i="40"/>
  <c r="O11" i="57" s="1"/>
  <c r="V6" i="40"/>
  <c r="Z6" i="46" s="1"/>
  <c r="AP17" i="40"/>
  <c r="T41" i="46" s="1"/>
  <c r="G20" i="40"/>
  <c r="G20" i="46" s="1"/>
  <c r="AY22" i="40"/>
  <c r="T71" i="46" s="1"/>
  <c r="BJ24" i="40"/>
  <c r="AY8" i="40"/>
  <c r="T57" i="46" s="1"/>
  <c r="AL11" i="40"/>
  <c r="F35" i="46" s="1"/>
  <c r="H14" i="40"/>
  <c r="L12" i="57" s="1"/>
  <c r="AS18" i="40"/>
  <c r="AG42" i="46" s="1"/>
  <c r="AL42" i="46" s="1"/>
  <c r="AJ23" i="40"/>
  <c r="H47" i="46" s="1"/>
  <c r="AK8" i="40"/>
  <c r="E32" i="46" s="1"/>
  <c r="J32" i="46" s="1"/>
  <c r="BE7" i="40"/>
  <c r="U56" i="46" s="1"/>
  <c r="O7" i="40"/>
  <c r="J7" i="46" s="1"/>
  <c r="R24" i="40"/>
  <c r="U24" i="46" s="1"/>
  <c r="AK22" i="40"/>
  <c r="E46" i="46" s="1"/>
  <c r="J46" i="46" s="1"/>
  <c r="AG16" i="40"/>
  <c r="AL16" i="46" s="1"/>
  <c r="X15" i="40"/>
  <c r="X15" i="46" s="1"/>
  <c r="W21" i="40"/>
  <c r="W21" i="46" s="1"/>
  <c r="R21" i="46" s="1"/>
  <c r="AC23" i="40"/>
  <c r="AD23" i="46" s="1"/>
  <c r="AF23" i="46" s="1"/>
  <c r="W24" i="40"/>
  <c r="W24" i="46" s="1"/>
  <c r="BC13" i="40"/>
  <c r="G62" i="46" s="1"/>
  <c r="AI8" i="40"/>
  <c r="G32" i="46" s="1"/>
  <c r="AE20" i="40"/>
  <c r="AN20" i="46" s="1"/>
  <c r="AR15" i="40"/>
  <c r="AJ39" i="46" s="1"/>
  <c r="AM15" i="40"/>
  <c r="U39" i="46" s="1"/>
  <c r="AG17" i="40"/>
  <c r="AL17" i="46" s="1"/>
  <c r="B12" i="40"/>
  <c r="AC36" i="46" s="1"/>
  <c r="R6" i="40"/>
  <c r="U6" i="46" s="1"/>
  <c r="BN25" i="40"/>
  <c r="AV20" i="40"/>
  <c r="E69" i="46" s="1"/>
  <c r="J69" i="46" s="1"/>
  <c r="AZ25" i="40"/>
  <c r="AG74" i="46" s="1"/>
  <c r="AL74" i="46" s="1"/>
  <c r="BF20" i="40"/>
  <c r="V69" i="46" s="1"/>
  <c r="BM13" i="40"/>
  <c r="AG18" i="40"/>
  <c r="AL18" i="46" s="1"/>
  <c r="AM22" i="40"/>
  <c r="U46" i="46" s="1"/>
  <c r="BM18" i="40"/>
  <c r="AO21" i="40"/>
  <c r="S45" i="46" s="1"/>
  <c r="X45" i="46" s="1"/>
  <c r="S9" i="40"/>
  <c r="V9" i="46" s="1"/>
  <c r="T24" i="40"/>
  <c r="P24" i="46" s="1"/>
  <c r="I17" i="40"/>
  <c r="D17" i="46" s="1"/>
  <c r="AP15" i="40"/>
  <c r="T39" i="46" s="1"/>
  <c r="AJ16" i="40"/>
  <c r="H40" i="46" s="1"/>
  <c r="D17" i="40"/>
  <c r="AE16" i="40"/>
  <c r="AN16" i="46" s="1"/>
  <c r="H11" i="40"/>
  <c r="H11" i="46" s="1"/>
  <c r="AN21" i="40"/>
  <c r="V45" i="46" s="1"/>
  <c r="AE13" i="40"/>
  <c r="AN13" i="46" s="1"/>
  <c r="AA19" i="40"/>
  <c r="AI19" i="46" s="1"/>
  <c r="AO25" i="40"/>
  <c r="S49" i="46" s="1"/>
  <c r="X49" i="46" s="1"/>
  <c r="BF10" i="40"/>
  <c r="V59" i="46" s="1"/>
  <c r="I18" i="40"/>
  <c r="D18" i="46" s="1"/>
  <c r="AM17" i="40"/>
  <c r="U41" i="46" s="1"/>
  <c r="Q7" i="40"/>
  <c r="T7" i="46" s="1"/>
  <c r="AO24" i="40"/>
  <c r="S48" i="46" s="1"/>
  <c r="X48" i="46" s="1"/>
  <c r="BJ14" i="40"/>
  <c r="W13" i="40"/>
  <c r="W13" i="46" s="1"/>
  <c r="U7" i="40"/>
  <c r="Y7" i="46" s="1"/>
  <c r="AX24" i="40"/>
  <c r="S73" i="46" s="1"/>
  <c r="X73" i="46" s="1"/>
  <c r="S24" i="40"/>
  <c r="V24" i="46" s="1"/>
  <c r="AS22" i="40"/>
  <c r="AG46" i="46" s="1"/>
  <c r="AL46" i="46" s="1"/>
  <c r="AT19" i="40"/>
  <c r="AH43" i="46" s="1"/>
  <c r="AN24" i="40"/>
  <c r="V48" i="46" s="1"/>
  <c r="Z12" i="40"/>
  <c r="AH12" i="46" s="1"/>
  <c r="AF18" i="40"/>
  <c r="AK18" i="46" s="1"/>
  <c r="Z24" i="40"/>
  <c r="AH24" i="46" s="1"/>
  <c r="AG24" i="46" s="1"/>
  <c r="Q22" i="40"/>
  <c r="T22" i="46" s="1"/>
  <c r="D24" i="40"/>
  <c r="BD7" i="40"/>
  <c r="H56" i="46" s="1"/>
  <c r="AR11" i="40"/>
  <c r="AJ35" i="46" s="1"/>
  <c r="AB25" i="40"/>
  <c r="AJ25" i="46" s="1"/>
  <c r="O25" i="40"/>
  <c r="BM6" i="40"/>
  <c r="AX23" i="40"/>
  <c r="S72" i="46" s="1"/>
  <c r="X72" i="46" s="1"/>
  <c r="AK14" i="40"/>
  <c r="E38" i="46" s="1"/>
  <c r="J38" i="46" s="1"/>
  <c r="I19" i="40"/>
  <c r="D19" i="46" s="1"/>
  <c r="BK12" i="40"/>
  <c r="Z22" i="40"/>
  <c r="AH22" i="46" s="1"/>
  <c r="U9" i="40"/>
  <c r="Y9" i="46" s="1"/>
  <c r="N9" i="40"/>
  <c r="I9" i="46" s="1"/>
  <c r="B6" i="40"/>
  <c r="BD6" i="40"/>
  <c r="H55" i="46" s="1"/>
  <c r="AX6" i="40"/>
  <c r="S55" i="46" s="1"/>
  <c r="AP10" i="40"/>
  <c r="T34" i="46" s="1"/>
  <c r="AK6" i="40"/>
  <c r="E30" i="46" s="1"/>
  <c r="H7" i="40"/>
  <c r="H7" i="46" s="1"/>
  <c r="I24" i="40"/>
  <c r="D24" i="46" s="1"/>
  <c r="AK12" i="40"/>
  <c r="E36" i="46" s="1"/>
  <c r="J36" i="46" s="1"/>
  <c r="AP13" i="40"/>
  <c r="T37" i="46" s="1"/>
  <c r="AF21" i="40"/>
  <c r="AK21" i="46" s="1"/>
  <c r="AF21" i="46" s="1"/>
  <c r="M18" i="40"/>
  <c r="L18" i="46" s="1"/>
  <c r="AW20" i="40"/>
  <c r="F69" i="46" s="1"/>
  <c r="W12" i="40"/>
  <c r="W12" i="46" s="1"/>
  <c r="AT12" i="40"/>
  <c r="AH36" i="46" s="1"/>
  <c r="H16" i="40"/>
  <c r="H16" i="46" s="1"/>
  <c r="AI13" i="40"/>
  <c r="G37" i="46" s="1"/>
  <c r="M6" i="40"/>
  <c r="P4" i="57" s="1"/>
  <c r="V10" i="40"/>
  <c r="Z10" i="46" s="1"/>
  <c r="V24" i="40"/>
  <c r="Z24" i="46" s="1"/>
  <c r="AE21" i="40"/>
  <c r="AN21" i="46" s="1"/>
  <c r="BH13" i="40"/>
  <c r="AJ62" i="46" s="1"/>
  <c r="D20" i="40"/>
  <c r="AS8" i="40"/>
  <c r="AG32" i="46" s="1"/>
  <c r="AL32" i="46" s="1"/>
  <c r="AI17" i="40"/>
  <c r="G41" i="46" s="1"/>
  <c r="AP20" i="40"/>
  <c r="T44" i="46" s="1"/>
  <c r="BD10" i="40"/>
  <c r="H59" i="46" s="1"/>
  <c r="AL12" i="40"/>
  <c r="F36" i="46" s="1"/>
  <c r="N7" i="40"/>
  <c r="I7" i="46" s="1"/>
  <c r="W20" i="40"/>
  <c r="W20" i="46" s="1"/>
  <c r="R20" i="46" s="1"/>
  <c r="D6" i="40"/>
  <c r="BE17" i="40"/>
  <c r="U66" i="46" s="1"/>
  <c r="X66" i="46" s="1"/>
  <c r="BJ11" i="40"/>
  <c r="T25" i="40"/>
  <c r="P25" i="46" s="1"/>
  <c r="R25" i="46" s="1"/>
  <c r="AJ19" i="40"/>
  <c r="H43" i="46" s="1"/>
  <c r="AI24" i="40"/>
  <c r="G48" i="46" s="1"/>
  <c r="B21" i="40"/>
  <c r="C45" i="46" s="1"/>
  <c r="BA6" i="40"/>
  <c r="AH55" i="46" s="1"/>
  <c r="AL19" i="40"/>
  <c r="F43" i="46" s="1"/>
  <c r="BJ23" i="40"/>
  <c r="AT10" i="40"/>
  <c r="AH34" i="46" s="1"/>
  <c r="G21" i="40"/>
  <c r="G21" i="46" s="1"/>
  <c r="S18" i="40"/>
  <c r="V18" i="46" s="1"/>
  <c r="AG11" i="40"/>
  <c r="AL11" i="46" s="1"/>
  <c r="AA10" i="40"/>
  <c r="AI10" i="46" s="1"/>
  <c r="BK7" i="40"/>
  <c r="AV8" i="40"/>
  <c r="E57" i="46" s="1"/>
  <c r="AZ11" i="40"/>
  <c r="AG60" i="46" s="1"/>
  <c r="AL60" i="46" s="1"/>
  <c r="AJ17" i="40"/>
  <c r="H41" i="46" s="1"/>
  <c r="AF24" i="40"/>
  <c r="AK24" i="46" s="1"/>
  <c r="M14" i="40"/>
  <c r="P12" i="57" s="1"/>
  <c r="AI19" i="40"/>
  <c r="G43" i="46" s="1"/>
  <c r="BH25" i="40"/>
  <c r="AJ74" i="46" s="1"/>
  <c r="BD15" i="40"/>
  <c r="H64" i="46" s="1"/>
  <c r="AX18" i="40"/>
  <c r="S67" i="46" s="1"/>
  <c r="W22" i="40"/>
  <c r="W22" i="46" s="1"/>
  <c r="BN7" i="40"/>
  <c r="BC6" i="40"/>
  <c r="G55" i="46" s="1"/>
  <c r="J55" i="46" s="1"/>
  <c r="F21" i="40"/>
  <c r="J19" i="57" s="1"/>
  <c r="BF8" i="40"/>
  <c r="V57" i="46" s="1"/>
  <c r="Z16" i="40"/>
  <c r="AH16" i="46" s="1"/>
  <c r="AG16" i="46" s="1"/>
  <c r="BM23" i="40"/>
  <c r="BN6" i="40"/>
  <c r="AG25" i="40"/>
  <c r="AL25" i="46" s="1"/>
  <c r="AG20" i="40"/>
  <c r="AL20" i="46" s="1"/>
  <c r="AE25" i="40"/>
  <c r="AN25" i="46" s="1"/>
  <c r="AY6" i="40"/>
  <c r="T55" i="46" s="1"/>
  <c r="AJ7" i="40"/>
  <c r="H31" i="46" s="1"/>
  <c r="BJ22" i="40"/>
  <c r="AB11" i="40"/>
  <c r="AJ11" i="46" s="1"/>
  <c r="AG11" i="46" s="1"/>
  <c r="BK11" i="40"/>
  <c r="BE8" i="40"/>
  <c r="U57" i="46" s="1"/>
  <c r="X57" i="46" s="1"/>
  <c r="BH20" i="40"/>
  <c r="AJ69" i="46" s="1"/>
  <c r="G19" i="40"/>
  <c r="K17" i="57" s="1"/>
  <c r="M23" i="40"/>
  <c r="P21" i="57" s="1"/>
  <c r="AF13" i="40"/>
  <c r="AK13" i="46" s="1"/>
  <c r="AF13" i="46" s="1"/>
  <c r="AC11" i="40"/>
  <c r="AD11" i="46" s="1"/>
  <c r="Z6" i="40"/>
  <c r="AH6" i="46" s="1"/>
  <c r="AR12" i="40"/>
  <c r="AJ36" i="46" s="1"/>
  <c r="F10" i="40"/>
  <c r="J8" i="57" s="1"/>
  <c r="U23" i="40"/>
  <c r="Y23" i="46" s="1"/>
  <c r="AA18" i="40"/>
  <c r="AI18" i="46" s="1"/>
  <c r="AW14" i="40"/>
  <c r="F63" i="46" s="1"/>
  <c r="F18" i="40"/>
  <c r="J16" i="57" s="1"/>
  <c r="BA23" i="40"/>
  <c r="AH72" i="46" s="1"/>
  <c r="AQ13" i="40"/>
  <c r="AI37" i="46" s="1"/>
  <c r="O12" i="40"/>
  <c r="N10" i="57" s="1"/>
  <c r="Q10" i="40"/>
  <c r="T10" i="46" s="1"/>
  <c r="L9" i="40"/>
  <c r="AG9" i="40"/>
  <c r="AL9" i="46" s="1"/>
  <c r="R9" i="40"/>
  <c r="U9" i="46" s="1"/>
  <c r="BF11" i="40"/>
  <c r="V60" i="46" s="1"/>
  <c r="S16" i="40"/>
  <c r="V16" i="46" s="1"/>
  <c r="BE6" i="40"/>
  <c r="U55" i="46" s="1"/>
  <c r="AA23" i="40"/>
  <c r="AI23" i="46" s="1"/>
  <c r="AG23" i="46" s="1"/>
  <c r="V11" i="40"/>
  <c r="Z11" i="46" s="1"/>
  <c r="AF22" i="40"/>
  <c r="AK22" i="46" s="1"/>
  <c r="U10" i="40"/>
  <c r="Y10" i="46" s="1"/>
  <c r="AB20" i="40"/>
  <c r="AJ20" i="46" s="1"/>
  <c r="BK25" i="40"/>
  <c r="AP23" i="40"/>
  <c r="T47" i="46" s="1"/>
  <c r="BD9" i="40"/>
  <c r="H58" i="46" s="1"/>
  <c r="BJ10" i="40"/>
  <c r="Q11" i="40"/>
  <c r="T11" i="46" s="1"/>
  <c r="S11" i="46" s="1"/>
  <c r="AG22" i="40"/>
  <c r="AL22" i="46" s="1"/>
  <c r="AS7" i="40"/>
  <c r="AG31" i="46" s="1"/>
  <c r="AL31" i="46" s="1"/>
  <c r="T13" i="40"/>
  <c r="P13" i="46" s="1"/>
  <c r="N23" i="40"/>
  <c r="M21" i="57" s="1"/>
  <c r="BE22" i="40"/>
  <c r="U71" i="46" s="1"/>
  <c r="D21" i="40"/>
  <c r="S21" i="40"/>
  <c r="V21" i="46" s="1"/>
  <c r="G23" i="40"/>
  <c r="K21" i="57" s="1"/>
  <c r="G10" i="40"/>
  <c r="N21" i="40"/>
  <c r="I21" i="46" s="1"/>
  <c r="F20" i="40"/>
  <c r="J18" i="57" s="1"/>
  <c r="AW11" i="40"/>
  <c r="F60" i="46" s="1"/>
  <c r="BN14" i="40"/>
  <c r="Q18" i="40"/>
  <c r="T18" i="46" s="1"/>
  <c r="AY19" i="40"/>
  <c r="T68" i="46" s="1"/>
  <c r="N18" i="40"/>
  <c r="M16" i="57" s="1"/>
  <c r="AW19" i="40"/>
  <c r="F68" i="46" s="1"/>
  <c r="O24" i="40"/>
  <c r="N22" i="57" s="1"/>
  <c r="AP8" i="40"/>
  <c r="T32" i="46" s="1"/>
  <c r="AX15" i="40"/>
  <c r="S64" i="46" s="1"/>
  <c r="X64" i="46" s="1"/>
  <c r="R16" i="40"/>
  <c r="U16" i="46" s="1"/>
  <c r="P44" i="48"/>
  <c r="P48" i="48"/>
  <c r="I17" i="65"/>
  <c r="F4" i="75"/>
  <c r="G4" i="75" s="1"/>
  <c r="P62" i="48"/>
  <c r="D46" i="49"/>
  <c r="H53" i="66" s="1"/>
  <c r="D58" i="49"/>
  <c r="AR66" i="66" s="1"/>
  <c r="BQ18" i="13"/>
  <c r="I21" i="65"/>
  <c r="D48" i="49"/>
  <c r="H51" i="66" s="1"/>
  <c r="I9" i="65"/>
  <c r="AL68" i="46"/>
  <c r="AW4" i="75"/>
  <c r="AX4" i="75" s="1"/>
  <c r="X27" i="57" s="1"/>
  <c r="I14" i="65"/>
  <c r="AL57" i="46"/>
  <c r="E16" i="48"/>
  <c r="D65" i="48" s="1"/>
  <c r="I4" i="65"/>
  <c r="J71" i="46"/>
  <c r="E21" i="48"/>
  <c r="D45" i="48" s="1"/>
  <c r="I19" i="65"/>
  <c r="BQ25" i="12"/>
  <c r="BQ23" i="12"/>
  <c r="BQ23" i="13"/>
  <c r="BQ22" i="12"/>
  <c r="BQ20" i="12"/>
  <c r="BQ18" i="12"/>
  <c r="D56" i="49"/>
  <c r="AR68" i="66" s="1"/>
  <c r="E11" i="48"/>
  <c r="D35" i="48" s="1"/>
  <c r="AD49" i="48"/>
  <c r="I8" i="65"/>
  <c r="I20" i="65"/>
  <c r="BQ12" i="13"/>
  <c r="E23" i="48"/>
  <c r="D72" i="48" s="1"/>
  <c r="I18" i="65"/>
  <c r="P34" i="48"/>
  <c r="T65" i="65" s="1"/>
  <c r="AD67" i="48"/>
  <c r="E10" i="48"/>
  <c r="D59" i="48" s="1"/>
  <c r="R23" i="46"/>
  <c r="E7" i="48"/>
  <c r="D56" i="48" s="1"/>
  <c r="E22" i="48"/>
  <c r="D46" i="48" s="1"/>
  <c r="X60" i="46"/>
  <c r="AD47" i="48"/>
  <c r="I5" i="65"/>
  <c r="C59" i="65"/>
  <c r="C54" i="65"/>
  <c r="AD41" i="48"/>
  <c r="AD66" i="48"/>
  <c r="P38" i="48"/>
  <c r="P63" i="48"/>
  <c r="L4" i="57"/>
  <c r="H6" i="46"/>
  <c r="L17" i="57"/>
  <c r="H19" i="46"/>
  <c r="H4" i="57"/>
  <c r="D6" i="46"/>
  <c r="O10" i="57"/>
  <c r="K12" i="46"/>
  <c r="AA62" i="65"/>
  <c r="AG51" i="65"/>
  <c r="AI53" i="65"/>
  <c r="AH53" i="65"/>
  <c r="AA56" i="65"/>
  <c r="AJ54" i="65"/>
  <c r="AG65" i="65"/>
  <c r="AI50" i="65"/>
  <c r="AJ64" i="65"/>
  <c r="AI66" i="65"/>
  <c r="AH68" i="65"/>
  <c r="AH59" i="65"/>
  <c r="AG67" i="65"/>
  <c r="AJ60" i="65"/>
  <c r="AG50" i="65"/>
  <c r="AG61" i="65"/>
  <c r="AH52" i="65"/>
  <c r="AJ53" i="65"/>
  <c r="AI65" i="65"/>
  <c r="AH67" i="65"/>
  <c r="AA66" i="65"/>
  <c r="AA64" i="65"/>
  <c r="AJ63" i="65"/>
  <c r="AG63" i="65"/>
  <c r="AI58" i="65"/>
  <c r="AA63" i="65"/>
  <c r="AH58" i="65"/>
  <c r="AJ59" i="65"/>
  <c r="AH50" i="65"/>
  <c r="AA65" i="65"/>
  <c r="AG60" i="65"/>
  <c r="AI64" i="65"/>
  <c r="AH66" i="65"/>
  <c r="AA55" i="65"/>
  <c r="AH51" i="65"/>
  <c r="AJ58" i="65"/>
  <c r="AG57" i="65"/>
  <c r="AA57" i="65"/>
  <c r="AJ68" i="65"/>
  <c r="AJ62" i="65"/>
  <c r="AI59" i="65"/>
  <c r="AJ51" i="65"/>
  <c r="AA68" i="65"/>
  <c r="AH63" i="65"/>
  <c r="AI57" i="65"/>
  <c r="AI63" i="65"/>
  <c r="AH65" i="65"/>
  <c r="AA69" i="65"/>
  <c r="AG54" i="65"/>
  <c r="AG58" i="65"/>
  <c r="AH57" i="65"/>
  <c r="AG56" i="65"/>
  <c r="AA52" i="65"/>
  <c r="AJ57" i="65"/>
  <c r="AG68" i="65"/>
  <c r="AG59" i="65"/>
  <c r="AG64" i="65"/>
  <c r="AJ67" i="65"/>
  <c r="AJ61" i="65"/>
  <c r="AI62" i="65"/>
  <c r="AG55" i="65"/>
  <c r="AA61" i="65"/>
  <c r="AH62" i="65"/>
  <c r="AI56" i="65"/>
  <c r="AH56" i="65"/>
  <c r="AI51" i="65"/>
  <c r="AG53" i="65"/>
  <c r="AG66" i="65"/>
  <c r="AJ52" i="65"/>
  <c r="AJ69" i="65"/>
  <c r="AJ56" i="65"/>
  <c r="AI69" i="65"/>
  <c r="AI61" i="65"/>
  <c r="AH64" i="65"/>
  <c r="AJ66" i="65"/>
  <c r="AI55" i="65"/>
  <c r="AH55" i="65"/>
  <c r="AH61" i="65"/>
  <c r="AG62" i="65"/>
  <c r="AJ50" i="65"/>
  <c r="AA58" i="65"/>
  <c r="AA54" i="65"/>
  <c r="AG52" i="65"/>
  <c r="AI68" i="65"/>
  <c r="AI60" i="65"/>
  <c r="AA59" i="65"/>
  <c r="AJ55" i="65"/>
  <c r="AI54" i="65"/>
  <c r="AH54" i="65"/>
  <c r="AJ65" i="65"/>
  <c r="AG69" i="65"/>
  <c r="AI52" i="65"/>
  <c r="AH60" i="65"/>
  <c r="AI67" i="65"/>
  <c r="AH69" i="65"/>
  <c r="P40" i="48"/>
  <c r="P65" i="48"/>
  <c r="BD59" i="65" s="1"/>
  <c r="J26" i="48"/>
  <c r="J61" i="65"/>
  <c r="I61" i="65"/>
  <c r="I60" i="65"/>
  <c r="J63" i="65"/>
  <c r="I55" i="65"/>
  <c r="I68" i="65"/>
  <c r="K51" i="65"/>
  <c r="I57" i="65"/>
  <c r="L52" i="65"/>
  <c r="K69" i="65"/>
  <c r="K61" i="65"/>
  <c r="J51" i="65"/>
  <c r="L66" i="65"/>
  <c r="K60" i="65"/>
  <c r="J58" i="65"/>
  <c r="C58" i="65"/>
  <c r="J60" i="65"/>
  <c r="I64" i="65"/>
  <c r="I66" i="65"/>
  <c r="I54" i="65"/>
  <c r="K68" i="65"/>
  <c r="J69" i="65"/>
  <c r="K52" i="65"/>
  <c r="K58" i="65"/>
  <c r="J57" i="65"/>
  <c r="L65" i="65"/>
  <c r="L59" i="65"/>
  <c r="L58" i="65"/>
  <c r="C55" i="65"/>
  <c r="J59" i="65"/>
  <c r="K67" i="65"/>
  <c r="J68" i="65"/>
  <c r="C63" i="65"/>
  <c r="I53" i="65"/>
  <c r="K57" i="65"/>
  <c r="J56" i="65"/>
  <c r="C65" i="65"/>
  <c r="K50" i="65"/>
  <c r="I67" i="65"/>
  <c r="L57" i="65"/>
  <c r="C67" i="65"/>
  <c r="L64" i="65"/>
  <c r="K66" i="65"/>
  <c r="J67" i="65"/>
  <c r="C66" i="65"/>
  <c r="L60" i="65"/>
  <c r="K56" i="65"/>
  <c r="J55" i="65"/>
  <c r="I52" i="65"/>
  <c r="I63" i="65"/>
  <c r="L56" i="65"/>
  <c r="C64" i="65"/>
  <c r="J52" i="65"/>
  <c r="K65" i="65"/>
  <c r="J66" i="65"/>
  <c r="C52" i="65"/>
  <c r="L63" i="65"/>
  <c r="K55" i="65"/>
  <c r="J54" i="65"/>
  <c r="I69" i="65"/>
  <c r="I59" i="65"/>
  <c r="L55" i="65"/>
  <c r="C68" i="65"/>
  <c r="I51" i="65"/>
  <c r="K64" i="65"/>
  <c r="J65" i="65"/>
  <c r="C57" i="65"/>
  <c r="L50" i="65"/>
  <c r="K54" i="65"/>
  <c r="J53" i="65"/>
  <c r="C69" i="65"/>
  <c r="L68" i="65"/>
  <c r="L62" i="65"/>
  <c r="I62" i="65"/>
  <c r="L54" i="65"/>
  <c r="J62" i="65"/>
  <c r="I65" i="65"/>
  <c r="K63" i="65"/>
  <c r="J64" i="65"/>
  <c r="C61" i="65"/>
  <c r="I56" i="65"/>
  <c r="I50" i="65"/>
  <c r="K53" i="65"/>
  <c r="I58" i="65"/>
  <c r="K59" i="65"/>
  <c r="J50" i="65"/>
  <c r="L51" i="65"/>
  <c r="L53" i="65"/>
  <c r="L67" i="65"/>
  <c r="L61" i="65"/>
  <c r="K62" i="65"/>
  <c r="L69" i="65"/>
  <c r="E6" i="48"/>
  <c r="F26" i="48"/>
  <c r="AD61" i="48"/>
  <c r="AD36" i="48"/>
  <c r="D57" i="49"/>
  <c r="AR67" i="66" s="1"/>
  <c r="D32" i="49"/>
  <c r="H67" i="66" s="1"/>
  <c r="H21" i="46"/>
  <c r="L19" i="57"/>
  <c r="C14" i="57"/>
  <c r="AC16" i="46"/>
  <c r="C16" i="46"/>
  <c r="C40" i="46"/>
  <c r="O40" i="46"/>
  <c r="C65" i="46"/>
  <c r="O65" i="46"/>
  <c r="AC65" i="46"/>
  <c r="O16" i="46"/>
  <c r="AC40" i="46"/>
  <c r="K16" i="57"/>
  <c r="G18" i="46"/>
  <c r="M14" i="57"/>
  <c r="I16" i="46"/>
  <c r="L24" i="46"/>
  <c r="P22" i="57"/>
  <c r="C18" i="57"/>
  <c r="O69" i="46"/>
  <c r="AC20" i="46"/>
  <c r="C69" i="46"/>
  <c r="AC44" i="46"/>
  <c r="O20" i="46"/>
  <c r="C44" i="46"/>
  <c r="C20" i="46"/>
  <c r="O44" i="46"/>
  <c r="AC69" i="46"/>
  <c r="X69" i="46"/>
  <c r="K22" i="57"/>
  <c r="G24" i="46"/>
  <c r="C62" i="65"/>
  <c r="D41" i="49"/>
  <c r="H58" i="66" s="1"/>
  <c r="D66" i="49"/>
  <c r="AR58" i="66" s="1"/>
  <c r="D26" i="48"/>
  <c r="D43" i="49"/>
  <c r="H56" i="66" s="1"/>
  <c r="D68" i="49"/>
  <c r="AR56" i="66" s="1"/>
  <c r="O22" i="46"/>
  <c r="O71" i="46"/>
  <c r="C22" i="46"/>
  <c r="C71" i="46"/>
  <c r="AC71" i="46"/>
  <c r="AC46" i="46"/>
  <c r="AC22" i="46"/>
  <c r="C46" i="46"/>
  <c r="C20" i="57"/>
  <c r="O46" i="46"/>
  <c r="F8" i="46"/>
  <c r="J6" i="57"/>
  <c r="K19" i="46"/>
  <c r="O17" i="57"/>
  <c r="K21" i="46"/>
  <c r="O19" i="57"/>
  <c r="M18" i="57"/>
  <c r="I20" i="46"/>
  <c r="P47" i="48"/>
  <c r="P72" i="48"/>
  <c r="D60" i="49"/>
  <c r="AR64" i="66" s="1"/>
  <c r="D35" i="49"/>
  <c r="H64" i="66" s="1"/>
  <c r="H12" i="57"/>
  <c r="D14" i="46"/>
  <c r="O15" i="57"/>
  <c r="K17" i="46"/>
  <c r="D12" i="46"/>
  <c r="H10" i="57"/>
  <c r="I7" i="65"/>
  <c r="C23" i="46"/>
  <c r="C47" i="46"/>
  <c r="O23" i="46"/>
  <c r="C21" i="57"/>
  <c r="O47" i="46"/>
  <c r="C72" i="46"/>
  <c r="AC72" i="46"/>
  <c r="AC23" i="46"/>
  <c r="AC47" i="46"/>
  <c r="O72" i="46"/>
  <c r="J13" i="57"/>
  <c r="F15" i="46"/>
  <c r="AR28" i="57"/>
  <c r="AR27" i="57"/>
  <c r="AT36" i="57"/>
  <c r="AM32" i="57"/>
  <c r="AU44" i="57"/>
  <c r="AU43" i="57"/>
  <c r="AV32" i="57"/>
  <c r="AS31" i="57"/>
  <c r="AV42" i="57"/>
  <c r="AS41" i="57"/>
  <c r="AS32" i="57"/>
  <c r="AU31" i="57"/>
  <c r="AT37" i="57"/>
  <c r="AV31" i="57"/>
  <c r="AU41" i="57"/>
  <c r="AM31" i="57"/>
  <c r="AS30" i="57"/>
  <c r="AV43" i="57"/>
  <c r="AU30" i="57"/>
  <c r="AR36" i="57"/>
  <c r="AS40" i="57"/>
  <c r="AU29" i="57"/>
  <c r="AU42" i="57"/>
  <c r="AM44" i="57"/>
  <c r="AT34" i="57"/>
  <c r="AM30" i="57"/>
  <c r="AS28" i="57"/>
  <c r="AR37" i="57"/>
  <c r="AS29" i="57"/>
  <c r="AV40" i="57"/>
  <c r="AS39" i="57"/>
  <c r="AU27" i="57"/>
  <c r="AT35" i="57"/>
  <c r="AV29" i="57"/>
  <c r="AU39" i="57"/>
  <c r="AM29" i="57"/>
  <c r="AS38" i="57"/>
  <c r="AV41" i="57"/>
  <c r="AU28" i="57"/>
  <c r="AR34" i="57"/>
  <c r="AT32" i="57"/>
  <c r="AT31" i="57"/>
  <c r="AU40" i="57"/>
  <c r="AM42" i="57"/>
  <c r="AT44" i="57"/>
  <c r="AM40" i="57"/>
  <c r="AT42" i="57"/>
  <c r="AR35" i="57"/>
  <c r="AS27" i="57"/>
  <c r="AM28" i="57"/>
  <c r="AT45" i="57"/>
  <c r="AU35" i="57"/>
  <c r="AT33" i="57"/>
  <c r="AV27" i="57"/>
  <c r="AT43" i="57"/>
  <c r="AS37" i="57"/>
  <c r="AU45" i="57"/>
  <c r="AV39" i="57"/>
  <c r="AU38" i="57"/>
  <c r="AM39" i="57"/>
  <c r="AM27" i="57"/>
  <c r="AV30" i="57"/>
  <c r="AT46" i="57"/>
  <c r="AR33" i="57"/>
  <c r="AU36" i="57"/>
  <c r="AS46" i="57"/>
  <c r="AM43" i="57"/>
  <c r="AV45" i="57"/>
  <c r="AU37" i="57"/>
  <c r="AR31" i="57"/>
  <c r="AS36" i="57"/>
  <c r="AV28" i="57"/>
  <c r="AR44" i="57"/>
  <c r="AR32" i="57"/>
  <c r="AR42" i="57"/>
  <c r="AR45" i="57"/>
  <c r="AM41" i="57"/>
  <c r="AT30" i="57"/>
  <c r="AR43" i="57"/>
  <c r="AU34" i="57"/>
  <c r="AS45" i="57"/>
  <c r="AV38" i="57"/>
  <c r="AV36" i="57"/>
  <c r="AT29" i="57"/>
  <c r="AR29" i="57"/>
  <c r="AS35" i="57"/>
  <c r="AS42" i="57"/>
  <c r="AV37" i="57"/>
  <c r="AT41" i="57"/>
  <c r="AV35" i="57"/>
  <c r="AR40" i="57"/>
  <c r="AM45" i="57"/>
  <c r="AM36" i="57"/>
  <c r="AM38" i="57"/>
  <c r="AM37" i="57"/>
  <c r="AR41" i="57"/>
  <c r="AS44" i="57"/>
  <c r="AR46" i="57"/>
  <c r="AU46" i="57"/>
  <c r="AR30" i="57"/>
  <c r="AT28" i="57"/>
  <c r="AT27" i="57"/>
  <c r="AV44" i="57"/>
  <c r="AS34" i="57"/>
  <c r="AT40" i="57"/>
  <c r="AV34" i="57"/>
  <c r="AV33" i="57"/>
  <c r="AV46" i="57"/>
  <c r="AU32" i="57"/>
  <c r="AU33" i="57"/>
  <c r="AT39" i="57"/>
  <c r="AT38" i="57"/>
  <c r="AS43" i="57"/>
  <c r="AM46" i="57"/>
  <c r="AR38" i="57"/>
  <c r="AR39" i="57"/>
  <c r="AM35" i="57"/>
  <c r="AM34" i="57"/>
  <c r="AM33" i="57"/>
  <c r="AS33" i="57"/>
  <c r="E9" i="48"/>
  <c r="AD30" i="48"/>
  <c r="AF69" i="65" s="1"/>
  <c r="AD55" i="48"/>
  <c r="BP69" i="65" s="1"/>
  <c r="AG26" i="48"/>
  <c r="AG7" i="46"/>
  <c r="F23" i="46"/>
  <c r="X61" i="46"/>
  <c r="AD60" i="48"/>
  <c r="AD35" i="48"/>
  <c r="AF64" i="65" s="1"/>
  <c r="J61" i="46"/>
  <c r="K20" i="46"/>
  <c r="O18" i="57"/>
  <c r="O56" i="46"/>
  <c r="AC56" i="46"/>
  <c r="AC7" i="46"/>
  <c r="AC31" i="46"/>
  <c r="O7" i="46"/>
  <c r="C56" i="46"/>
  <c r="C31" i="46"/>
  <c r="C7" i="46"/>
  <c r="O31" i="46"/>
  <c r="C5" i="57"/>
  <c r="H25" i="46"/>
  <c r="L23" i="57"/>
  <c r="M13" i="57"/>
  <c r="I15" i="46"/>
  <c r="O5" i="57"/>
  <c r="K7" i="46"/>
  <c r="AT68" i="65"/>
  <c r="AS69" i="65"/>
  <c r="AV54" i="65"/>
  <c r="AV66" i="65"/>
  <c r="AM67" i="65"/>
  <c r="AV67" i="65"/>
  <c r="AU57" i="65"/>
  <c r="AS57" i="65"/>
  <c r="AT67" i="65"/>
  <c r="AU59" i="65"/>
  <c r="AM55" i="65"/>
  <c r="AT65" i="65"/>
  <c r="AS50" i="65"/>
  <c r="AT61" i="65"/>
  <c r="AT57" i="65"/>
  <c r="AU62" i="65"/>
  <c r="AV53" i="65"/>
  <c r="AM64" i="65"/>
  <c r="AT64" i="65"/>
  <c r="AT55" i="65"/>
  <c r="AM53" i="65"/>
  <c r="AU56" i="65"/>
  <c r="AS52" i="65"/>
  <c r="AS53" i="65"/>
  <c r="AM66" i="65"/>
  <c r="AS51" i="65"/>
  <c r="AT56" i="65"/>
  <c r="AM52" i="65"/>
  <c r="AT63" i="65"/>
  <c r="AV55" i="65"/>
  <c r="AT62" i="65"/>
  <c r="AU61" i="65"/>
  <c r="AT66" i="65"/>
  <c r="AM65" i="65"/>
  <c r="AT51" i="65"/>
  <c r="AM54" i="65"/>
  <c r="AV62" i="65"/>
  <c r="AS66" i="65"/>
  <c r="AU69" i="65"/>
  <c r="AV52" i="65"/>
  <c r="AM56" i="65"/>
  <c r="AV69" i="65"/>
  <c r="AM62" i="65"/>
  <c r="AT50" i="65"/>
  <c r="AU60" i="65"/>
  <c r="AS58" i="65"/>
  <c r="AU55" i="65"/>
  <c r="AT54" i="65"/>
  <c r="AM68" i="65"/>
  <c r="AV61" i="65"/>
  <c r="AU65" i="65"/>
  <c r="AS55" i="65"/>
  <c r="AS59" i="65"/>
  <c r="AV51" i="65"/>
  <c r="AT60" i="65"/>
  <c r="AS62" i="65"/>
  <c r="AU68" i="65"/>
  <c r="AM57" i="65"/>
  <c r="AS64" i="65"/>
  <c r="AV63" i="65"/>
  <c r="AT58" i="65"/>
  <c r="AV58" i="65"/>
  <c r="AM59" i="65"/>
  <c r="AV65" i="65"/>
  <c r="AU54" i="65"/>
  <c r="AT53" i="65"/>
  <c r="AM69" i="65"/>
  <c r="AU50" i="65"/>
  <c r="AV68" i="65"/>
  <c r="AS67" i="65"/>
  <c r="AS68" i="65"/>
  <c r="AV59" i="65"/>
  <c r="AU67" i="65"/>
  <c r="AM60" i="65"/>
  <c r="AS63" i="65"/>
  <c r="AV56" i="65"/>
  <c r="AV50" i="65"/>
  <c r="AU52" i="65"/>
  <c r="AU53" i="65"/>
  <c r="AT52" i="65"/>
  <c r="AM61" i="65"/>
  <c r="AS56" i="65"/>
  <c r="AU64" i="65"/>
  <c r="AU63" i="65"/>
  <c r="AU51" i="65"/>
  <c r="AT59" i="65"/>
  <c r="AS65" i="65"/>
  <c r="AU66" i="65"/>
  <c r="AS61" i="65"/>
  <c r="AU58" i="65"/>
  <c r="AV57" i="65"/>
  <c r="AS54" i="65"/>
  <c r="AV60" i="65"/>
  <c r="AT69" i="65"/>
  <c r="AS60" i="65"/>
  <c r="AV64" i="65"/>
  <c r="D44" i="49"/>
  <c r="H55" i="66" s="1"/>
  <c r="D69" i="49"/>
  <c r="AR55" i="66" s="1"/>
  <c r="P70" i="48"/>
  <c r="P45" i="48"/>
  <c r="T54" i="65" s="1"/>
  <c r="E13" i="48"/>
  <c r="D45" i="49"/>
  <c r="H54" i="66" s="1"/>
  <c r="D70" i="49"/>
  <c r="AR54" i="66" s="1"/>
  <c r="AD46" i="48"/>
  <c r="AF53" i="65" s="1"/>
  <c r="AD71" i="48"/>
  <c r="G26" i="48"/>
  <c r="H9" i="57"/>
  <c r="D11" i="46"/>
  <c r="G8" i="46"/>
  <c r="K6" i="57"/>
  <c r="AL67" i="46"/>
  <c r="AL30" i="46"/>
  <c r="D36" i="49"/>
  <c r="H63" i="66" s="1"/>
  <c r="D61" i="49"/>
  <c r="AR63" i="66" s="1"/>
  <c r="P32" i="48"/>
  <c r="T67" i="65" s="1"/>
  <c r="P57" i="48"/>
  <c r="BD67" i="65" s="1"/>
  <c r="I11" i="65"/>
  <c r="D42" i="49"/>
  <c r="H57" i="66" s="1"/>
  <c r="D67" i="49"/>
  <c r="AR57" i="66" s="1"/>
  <c r="K5" i="57"/>
  <c r="G7" i="46"/>
  <c r="O7" i="57"/>
  <c r="K9" i="46"/>
  <c r="D13" i="46"/>
  <c r="H11" i="57"/>
  <c r="L8" i="57"/>
  <c r="H10" i="46"/>
  <c r="J10" i="57"/>
  <c r="F12" i="46"/>
  <c r="H6" i="57"/>
  <c r="D8" i="46"/>
  <c r="O17" i="46"/>
  <c r="AC66" i="46"/>
  <c r="AC17" i="46"/>
  <c r="C15" i="57"/>
  <c r="O41" i="46"/>
  <c r="O66" i="46"/>
  <c r="C41" i="46"/>
  <c r="C17" i="46"/>
  <c r="C66" i="46"/>
  <c r="AC41" i="46"/>
  <c r="K6" i="46"/>
  <c r="O4" i="57"/>
  <c r="E18" i="48"/>
  <c r="AD32" i="48"/>
  <c r="AD57" i="48"/>
  <c r="BP67" i="65" s="1"/>
  <c r="AD62" i="48"/>
  <c r="BP62" i="65" s="1"/>
  <c r="AD37" i="48"/>
  <c r="AF62" i="65" s="1"/>
  <c r="P56" i="48"/>
  <c r="BD68" i="65" s="1"/>
  <c r="P31" i="48"/>
  <c r="T68" i="65" s="1"/>
  <c r="I11" i="46"/>
  <c r="M9" i="57"/>
  <c r="K11" i="57"/>
  <c r="G13" i="46"/>
  <c r="C57" i="46"/>
  <c r="AC32" i="46"/>
  <c r="O32" i="46"/>
  <c r="C8" i="46"/>
  <c r="AC57" i="46"/>
  <c r="O57" i="46"/>
  <c r="AC8" i="46"/>
  <c r="C6" i="57"/>
  <c r="O8" i="46"/>
  <c r="C32" i="46"/>
  <c r="O9" i="57"/>
  <c r="K11" i="46"/>
  <c r="N6" i="57"/>
  <c r="P15" i="57"/>
  <c r="L17" i="46"/>
  <c r="P18" i="57"/>
  <c r="L20" i="46"/>
  <c r="I16" i="65"/>
  <c r="E19" i="48"/>
  <c r="I26" i="48"/>
  <c r="D38" i="49"/>
  <c r="H61" i="66" s="1"/>
  <c r="D63" i="49"/>
  <c r="AR61" i="66" s="1"/>
  <c r="BT54" i="65"/>
  <c r="BT64" i="65"/>
  <c r="BR62" i="65"/>
  <c r="BS61" i="65"/>
  <c r="BQ52" i="65"/>
  <c r="BR57" i="65"/>
  <c r="BR51" i="65"/>
  <c r="BT57" i="65"/>
  <c r="BQ59" i="65"/>
  <c r="BS55" i="65"/>
  <c r="BS69" i="65"/>
  <c r="BQ55" i="65"/>
  <c r="BT61" i="65"/>
  <c r="BR67" i="65"/>
  <c r="BQ62" i="65"/>
  <c r="BP54" i="65"/>
  <c r="BT53" i="65"/>
  <c r="BT60" i="65"/>
  <c r="BR50" i="65"/>
  <c r="BS60" i="65"/>
  <c r="BQ51" i="65"/>
  <c r="BR56" i="65"/>
  <c r="BS68" i="65"/>
  <c r="BQ54" i="65"/>
  <c r="BQ69" i="65"/>
  <c r="BS54" i="65"/>
  <c r="BT66" i="65"/>
  <c r="BT52" i="65"/>
  <c r="BT56" i="65"/>
  <c r="BP50" i="65"/>
  <c r="BK67" i="65"/>
  <c r="BQ50" i="65"/>
  <c r="BS67" i="65"/>
  <c r="BK55" i="65"/>
  <c r="BQ65" i="65"/>
  <c r="BR66" i="65"/>
  <c r="BT59" i="65"/>
  <c r="BK65" i="65"/>
  <c r="BT51" i="65"/>
  <c r="BT62" i="65"/>
  <c r="BQ61" i="65"/>
  <c r="BR55" i="65"/>
  <c r="BT58" i="65"/>
  <c r="BK63" i="65"/>
  <c r="BK62" i="65"/>
  <c r="BR61" i="65"/>
  <c r="BT50" i="65"/>
  <c r="BS53" i="65"/>
  <c r="BS66" i="65"/>
  <c r="BK68" i="65"/>
  <c r="BR60" i="65"/>
  <c r="BQ66" i="65"/>
  <c r="BR65" i="65"/>
  <c r="BT67" i="65"/>
  <c r="BK57" i="65"/>
  <c r="BR59" i="65"/>
  <c r="BQ58" i="65"/>
  <c r="BQ68" i="65"/>
  <c r="BK59" i="65"/>
  <c r="BK69" i="65"/>
  <c r="BR58" i="65"/>
  <c r="BQ67" i="65"/>
  <c r="BR54" i="65"/>
  <c r="BK56" i="65"/>
  <c r="BK53" i="65"/>
  <c r="BK64" i="65"/>
  <c r="BS52" i="65"/>
  <c r="BS65" i="65"/>
  <c r="BK52" i="65"/>
  <c r="BS64" i="65"/>
  <c r="BP65" i="65"/>
  <c r="BR64" i="65"/>
  <c r="BT63" i="65"/>
  <c r="BK60" i="65"/>
  <c r="BS63" i="65"/>
  <c r="BQ63" i="65"/>
  <c r="BQ64" i="65"/>
  <c r="BQ57" i="65"/>
  <c r="BK61" i="65"/>
  <c r="BT69" i="65"/>
  <c r="BS57" i="65"/>
  <c r="BR53" i="65"/>
  <c r="BK54" i="65"/>
  <c r="BT55" i="65"/>
  <c r="BR69" i="65"/>
  <c r="BS50" i="65"/>
  <c r="BS62" i="65"/>
  <c r="BQ53" i="65"/>
  <c r="BT68" i="65"/>
  <c r="BR63" i="65"/>
  <c r="BS59" i="65"/>
  <c r="BS51" i="65"/>
  <c r="BS56" i="65"/>
  <c r="BQ60" i="65"/>
  <c r="BQ56" i="65"/>
  <c r="BT65" i="65"/>
  <c r="BR68" i="65"/>
  <c r="BR52" i="65"/>
  <c r="BS58" i="65"/>
  <c r="H5" i="57"/>
  <c r="D7" i="46"/>
  <c r="H9" i="46"/>
  <c r="L7" i="57"/>
  <c r="H26" i="48"/>
  <c r="P30" i="48"/>
  <c r="P55" i="48"/>
  <c r="BD69" i="65" s="1"/>
  <c r="S26" i="48"/>
  <c r="E25" i="48"/>
  <c r="J17" i="46"/>
  <c r="N15" i="57"/>
  <c r="O21" i="46"/>
  <c r="N7" i="57"/>
  <c r="R18" i="46"/>
  <c r="BH65" i="65"/>
  <c r="BE58" i="65"/>
  <c r="BF56" i="65"/>
  <c r="AY66" i="65"/>
  <c r="AY62" i="65"/>
  <c r="BE64" i="65"/>
  <c r="BG55" i="65"/>
  <c r="BH57" i="65"/>
  <c r="AY65" i="65"/>
  <c r="BH60" i="65"/>
  <c r="BG56" i="65"/>
  <c r="BG53" i="65"/>
  <c r="AY67" i="65"/>
  <c r="BG62" i="65"/>
  <c r="BE56" i="65"/>
  <c r="BE52" i="65"/>
  <c r="BF51" i="65"/>
  <c r="BG52" i="65"/>
  <c r="BF50" i="65"/>
  <c r="AY56" i="65"/>
  <c r="BH55" i="65"/>
  <c r="BG59" i="65"/>
  <c r="BE55" i="65"/>
  <c r="BF60" i="65"/>
  <c r="BE57" i="65"/>
  <c r="BE68" i="65"/>
  <c r="AY52" i="65"/>
  <c r="BH66" i="65"/>
  <c r="BH62" i="65"/>
  <c r="BE67" i="65"/>
  <c r="BG69" i="65"/>
  <c r="AY57" i="65"/>
  <c r="BH63" i="65"/>
  <c r="BH59" i="65"/>
  <c r="BH64" i="65"/>
  <c r="BE60" i="65"/>
  <c r="AY68" i="65"/>
  <c r="BH56" i="65"/>
  <c r="BE66" i="65"/>
  <c r="BH61" i="65"/>
  <c r="BF65" i="65"/>
  <c r="AY69" i="65"/>
  <c r="BG63" i="65"/>
  <c r="BF69" i="65"/>
  <c r="AY54" i="65"/>
  <c r="BG67" i="65"/>
  <c r="AY61" i="65"/>
  <c r="BG60" i="65"/>
  <c r="BH69" i="65"/>
  <c r="BH52" i="65"/>
  <c r="BF52" i="65"/>
  <c r="AY60" i="65"/>
  <c r="BG68" i="65"/>
  <c r="BH68" i="65"/>
  <c r="BG61" i="65"/>
  <c r="BD65" i="65"/>
  <c r="BF61" i="65"/>
  <c r="BF57" i="65"/>
  <c r="BF68" i="65"/>
  <c r="BE63" i="65"/>
  <c r="BF58" i="65"/>
  <c r="BG66" i="65"/>
  <c r="AY58" i="65"/>
  <c r="BH58" i="65"/>
  <c r="BF66" i="65"/>
  <c r="BG65" i="65"/>
  <c r="BH54" i="65"/>
  <c r="BE61" i="65"/>
  <c r="BE53" i="65"/>
  <c r="BH67" i="65"/>
  <c r="BH50" i="65"/>
  <c r="BE59" i="65"/>
  <c r="BF54" i="65"/>
  <c r="BF59" i="65"/>
  <c r="BG51" i="65"/>
  <c r="BE54" i="65"/>
  <c r="BF64" i="65"/>
  <c r="BF53" i="65"/>
  <c r="BG50" i="65"/>
  <c r="BF55" i="65"/>
  <c r="BF63" i="65"/>
  <c r="BH53" i="65"/>
  <c r="BF67" i="65"/>
  <c r="BG57" i="65"/>
  <c r="BG64" i="65"/>
  <c r="BE69" i="65"/>
  <c r="BE50" i="65"/>
  <c r="BE62" i="65"/>
  <c r="BE51" i="65"/>
  <c r="BG54" i="65"/>
  <c r="BG58" i="65"/>
  <c r="AY64" i="65"/>
  <c r="BE65" i="65"/>
  <c r="BH51" i="65"/>
  <c r="BF62" i="65"/>
  <c r="AY63" i="65"/>
  <c r="AD39" i="48"/>
  <c r="AF65" i="65" s="1"/>
  <c r="AD64" i="48"/>
  <c r="BP60" i="65" s="1"/>
  <c r="AP8" i="65"/>
  <c r="AT19" i="65"/>
  <c r="AS14" i="65"/>
  <c r="AS23" i="65"/>
  <c r="AR17" i="65"/>
  <c r="AS20" i="65"/>
  <c r="AQ10" i="65"/>
  <c r="AI20" i="65"/>
  <c r="AP21" i="65"/>
  <c r="AV15" i="65"/>
  <c r="AI13" i="65"/>
  <c r="AP6" i="65"/>
  <c r="AO15" i="65"/>
  <c r="AR20" i="65"/>
  <c r="AU11" i="65"/>
  <c r="AO12" i="65"/>
  <c r="AI9" i="65"/>
  <c r="AU18" i="65"/>
  <c r="AU14" i="65"/>
  <c r="AT14" i="65"/>
  <c r="AS6" i="65"/>
  <c r="AT12" i="65"/>
  <c r="AQ19" i="65"/>
  <c r="AP12" i="65"/>
  <c r="AV16" i="65"/>
  <c r="AI7" i="65"/>
  <c r="AI6" i="65"/>
  <c r="AI14" i="65"/>
  <c r="AS15" i="65"/>
  <c r="AQ22" i="65"/>
  <c r="AQ20" i="65"/>
  <c r="AO6" i="65"/>
  <c r="AQ18" i="65"/>
  <c r="AU9" i="65"/>
  <c r="AO10" i="65"/>
  <c r="AI22" i="65"/>
  <c r="AV22" i="65"/>
  <c r="AO16" i="65"/>
  <c r="AO21" i="65"/>
  <c r="AQ6" i="65"/>
  <c r="AP22" i="65"/>
  <c r="AO5" i="65"/>
  <c r="AQ17" i="65"/>
  <c r="AQ16" i="65"/>
  <c r="AO18" i="65"/>
  <c r="AR22" i="65"/>
  <c r="AV11" i="65"/>
  <c r="AR21" i="65"/>
  <c r="AO8" i="65"/>
  <c r="AQ13" i="65"/>
  <c r="AV12" i="65"/>
  <c r="AP19" i="65"/>
  <c r="AP18" i="65"/>
  <c r="AO17" i="65"/>
  <c r="AR14" i="65"/>
  <c r="AR6" i="65"/>
  <c r="AT20" i="65"/>
  <c r="AN6" i="65"/>
  <c r="AP20" i="65"/>
  <c r="AT18" i="65"/>
  <c r="AV21" i="65"/>
  <c r="AT23" i="65"/>
  <c r="AT11" i="65"/>
  <c r="AT13" i="65"/>
  <c r="AN17" i="65"/>
  <c r="AT17" i="65"/>
  <c r="AO19" i="65"/>
  <c r="AU8" i="65"/>
  <c r="AO9" i="65"/>
  <c r="AS16" i="65"/>
  <c r="AU5" i="65"/>
  <c r="AQ11" i="65"/>
  <c r="AS11" i="65"/>
  <c r="AV5" i="65"/>
  <c r="AR4" i="65"/>
  <c r="AI15" i="65"/>
  <c r="AS10" i="65"/>
  <c r="AU22" i="65"/>
  <c r="AV6" i="65"/>
  <c r="AU4" i="65"/>
  <c r="AR8" i="65"/>
  <c r="AP10" i="65"/>
  <c r="AQ9" i="65"/>
  <c r="AT10" i="65"/>
  <c r="AR15" i="65"/>
  <c r="AU6" i="65"/>
  <c r="AN7" i="65"/>
  <c r="AP5" i="65"/>
  <c r="AS18" i="65"/>
  <c r="AN12" i="65"/>
  <c r="AN4" i="65"/>
  <c r="AO11" i="65"/>
  <c r="AI16" i="65"/>
  <c r="AQ8" i="65"/>
  <c r="AS8" i="65"/>
  <c r="AV14" i="65"/>
  <c r="AN13" i="65"/>
  <c r="AT4" i="65"/>
  <c r="AN11" i="65"/>
  <c r="AN9" i="65"/>
  <c r="AP7" i="65"/>
  <c r="AU7" i="65"/>
  <c r="AV7" i="65"/>
  <c r="AV8" i="65"/>
  <c r="AQ21" i="65"/>
  <c r="AR7" i="65"/>
  <c r="AO23" i="65"/>
  <c r="AR11" i="65"/>
  <c r="AV23" i="65"/>
  <c r="AT16" i="65"/>
  <c r="AR16" i="65"/>
  <c r="AS21" i="65"/>
  <c r="AN8" i="65"/>
  <c r="AP14" i="65"/>
  <c r="AT6" i="65"/>
  <c r="AR18" i="65"/>
  <c r="AO4" i="65"/>
  <c r="AN18" i="65"/>
  <c r="AU17" i="65"/>
  <c r="AI10" i="65"/>
  <c r="AU13" i="65"/>
  <c r="AI17" i="65"/>
  <c r="AU15" i="65"/>
  <c r="AP17" i="65"/>
  <c r="AO7" i="65"/>
  <c r="AQ15" i="65"/>
  <c r="AU10" i="65"/>
  <c r="AS12" i="65"/>
  <c r="AU16" i="65"/>
  <c r="AS19" i="65"/>
  <c r="AT9" i="65"/>
  <c r="AU12" i="65"/>
  <c r="AU23" i="65"/>
  <c r="AT15" i="65"/>
  <c r="AP15" i="65"/>
  <c r="AU20" i="65"/>
  <c r="AR5" i="65"/>
  <c r="AT8" i="65"/>
  <c r="AN10" i="65"/>
  <c r="AO20" i="65"/>
  <c r="AI8" i="65"/>
  <c r="AN22" i="65"/>
  <c r="AP9" i="65"/>
  <c r="AS17" i="65"/>
  <c r="AV18" i="65"/>
  <c r="AU19" i="65"/>
  <c r="AS4" i="65"/>
  <c r="AV17" i="65"/>
  <c r="AP16" i="65"/>
  <c r="AV4" i="65"/>
  <c r="AN5" i="65"/>
  <c r="AS9" i="65"/>
  <c r="AQ7" i="65"/>
  <c r="AN19" i="65"/>
  <c r="AP23" i="65"/>
  <c r="AQ14" i="65"/>
  <c r="AN23" i="65"/>
  <c r="AQ23" i="65"/>
  <c r="AT7" i="65"/>
  <c r="AS7" i="65"/>
  <c r="AS5" i="65"/>
  <c r="AQ4" i="65"/>
  <c r="AR23" i="65"/>
  <c r="AN16" i="65"/>
  <c r="AV19" i="65"/>
  <c r="AN14" i="65"/>
  <c r="AV13" i="65"/>
  <c r="AR19" i="65"/>
  <c r="AT22" i="65"/>
  <c r="AS13" i="65"/>
  <c r="AN21" i="65"/>
  <c r="AN20" i="65"/>
  <c r="AU21" i="65"/>
  <c r="AQ5" i="65"/>
  <c r="AO14" i="65"/>
  <c r="AT21" i="65"/>
  <c r="AP11" i="65"/>
  <c r="AP13" i="65"/>
  <c r="AV9" i="65"/>
  <c r="AT5" i="65"/>
  <c r="AP4" i="65"/>
  <c r="AR13" i="65"/>
  <c r="AO22" i="65"/>
  <c r="AR9" i="65"/>
  <c r="AR10" i="65"/>
  <c r="AI19" i="65"/>
  <c r="AN15" i="65"/>
  <c r="AV20" i="65"/>
  <c r="AQ12" i="65"/>
  <c r="AR12" i="65"/>
  <c r="AI12" i="65"/>
  <c r="AS22" i="65"/>
  <c r="AV10" i="65"/>
  <c r="AI21" i="65"/>
  <c r="AO13" i="65"/>
  <c r="E15" i="48"/>
  <c r="E17" i="48"/>
  <c r="I23" i="65"/>
  <c r="AF12" i="65"/>
  <c r="X6" i="65"/>
  <c r="AB21" i="65"/>
  <c r="AF6" i="65"/>
  <c r="Z19" i="65"/>
  <c r="AA10" i="65"/>
  <c r="AD8" i="65"/>
  <c r="X9" i="65"/>
  <c r="AE23" i="65"/>
  <c r="AE13" i="65"/>
  <c r="AC8" i="65"/>
  <c r="Z22" i="65"/>
  <c r="AB22" i="65"/>
  <c r="Y23" i="65"/>
  <c r="S18" i="65"/>
  <c r="Y8" i="65"/>
  <c r="AD19" i="65"/>
  <c r="AD21" i="65"/>
  <c r="AA14" i="65"/>
  <c r="AC22" i="65"/>
  <c r="AC16" i="65"/>
  <c r="AB23" i="65"/>
  <c r="Y6" i="65"/>
  <c r="AE11" i="65"/>
  <c r="X11" i="65"/>
  <c r="AA7" i="65"/>
  <c r="AA19" i="65"/>
  <c r="AE19" i="65"/>
  <c r="X20" i="65"/>
  <c r="Z9" i="65"/>
  <c r="X14" i="65"/>
  <c r="Y19" i="65"/>
  <c r="AD11" i="65"/>
  <c r="AC9" i="65"/>
  <c r="AE8" i="65"/>
  <c r="AA23" i="65"/>
  <c r="AF22" i="65"/>
  <c r="AB18" i="65"/>
  <c r="AD14" i="65"/>
  <c r="AB5" i="65"/>
  <c r="X13" i="65"/>
  <c r="AA9" i="65"/>
  <c r="AC7" i="65"/>
  <c r="X17" i="65"/>
  <c r="Z23" i="65"/>
  <c r="AC23" i="65"/>
  <c r="S9" i="65"/>
  <c r="X21" i="65"/>
  <c r="AD10" i="65"/>
  <c r="AB7" i="65"/>
  <c r="AE21" i="65"/>
  <c r="AE14" i="65"/>
  <c r="AB4" i="65"/>
  <c r="X7" i="65"/>
  <c r="S21" i="65"/>
  <c r="AF11" i="65"/>
  <c r="X18" i="65"/>
  <c r="AD15" i="65"/>
  <c r="Y11" i="65"/>
  <c r="AC19" i="65"/>
  <c r="X4" i="65"/>
  <c r="Y7" i="65"/>
  <c r="S17" i="65"/>
  <c r="AD4" i="65"/>
  <c r="AC20" i="65"/>
  <c r="AC5" i="65"/>
  <c r="AD13" i="65"/>
  <c r="Z21" i="65"/>
  <c r="Z15" i="65"/>
  <c r="AF9" i="65"/>
  <c r="S19" i="65"/>
  <c r="Z8" i="65"/>
  <c r="AF7" i="65"/>
  <c r="AC18" i="65"/>
  <c r="AF18" i="65"/>
  <c r="Y16" i="65"/>
  <c r="Y17" i="65"/>
  <c r="AE5" i="65"/>
  <c r="S20" i="65"/>
  <c r="AF5" i="65"/>
  <c r="AA15" i="65"/>
  <c r="Z7" i="65"/>
  <c r="AE17" i="65"/>
  <c r="AB12" i="65"/>
  <c r="Y20" i="65"/>
  <c r="AE7" i="65"/>
  <c r="S22" i="65"/>
  <c r="Z16" i="65"/>
  <c r="X23" i="65"/>
  <c r="X10" i="65"/>
  <c r="AB8" i="65"/>
  <c r="AC14" i="65"/>
  <c r="AA17" i="65"/>
  <c r="Y14" i="65"/>
  <c r="AD6" i="65"/>
  <c r="AB17" i="65"/>
  <c r="AC11" i="65"/>
  <c r="AA22" i="65"/>
  <c r="X12" i="65"/>
  <c r="AF15" i="65"/>
  <c r="AB16" i="65"/>
  <c r="AD20" i="65"/>
  <c r="AF13" i="65"/>
  <c r="Y18" i="65"/>
  <c r="S8" i="65"/>
  <c r="AD9" i="65"/>
  <c r="Z6" i="65"/>
  <c r="AC12" i="65"/>
  <c r="X16" i="65"/>
  <c r="X19" i="65"/>
  <c r="X22" i="65"/>
  <c r="AF23" i="65"/>
  <c r="AC13" i="65"/>
  <c r="AF4" i="65"/>
  <c r="AB14" i="65"/>
  <c r="AF8" i="65"/>
  <c r="AA12" i="65"/>
  <c r="AD5" i="65"/>
  <c r="S7" i="65"/>
  <c r="X15" i="65"/>
  <c r="AD22" i="65"/>
  <c r="AD17" i="65"/>
  <c r="AB19" i="65"/>
  <c r="Z11" i="65"/>
  <c r="Z18" i="65"/>
  <c r="Z17" i="65"/>
  <c r="AF21" i="65"/>
  <c r="S14" i="65"/>
  <c r="AA5" i="65"/>
  <c r="AE6" i="65"/>
  <c r="AF19" i="65"/>
  <c r="AE12" i="65"/>
  <c r="AE10" i="65"/>
  <c r="AE16" i="65"/>
  <c r="Z20" i="65"/>
  <c r="AE20" i="65"/>
  <c r="S15" i="65"/>
  <c r="AC6" i="65"/>
  <c r="AF17" i="65"/>
  <c r="AB9" i="65"/>
  <c r="Z4" i="65"/>
  <c r="Y22" i="65"/>
  <c r="Y5" i="65"/>
  <c r="Y10" i="65"/>
  <c r="AE22" i="65"/>
  <c r="S16" i="65"/>
  <c r="Y13" i="65"/>
  <c r="S12" i="65"/>
  <c r="AC21" i="65"/>
  <c r="AD18" i="65"/>
  <c r="AB10" i="65"/>
  <c r="Z13" i="65"/>
  <c r="AB11" i="65"/>
  <c r="AC17" i="65"/>
  <c r="AE18" i="65"/>
  <c r="AD16" i="65"/>
  <c r="Z10" i="65"/>
  <c r="AA4" i="65"/>
  <c r="AB20" i="65"/>
  <c r="AD12" i="65"/>
  <c r="AC10" i="65"/>
  <c r="Z14" i="65"/>
  <c r="AA21" i="65"/>
  <c r="Y21" i="65"/>
  <c r="AB15" i="65"/>
  <c r="AF14" i="65"/>
  <c r="AC4" i="65"/>
  <c r="AF20" i="65"/>
  <c r="AB6" i="65"/>
  <c r="AA16" i="65"/>
  <c r="Y9" i="65"/>
  <c r="AA18" i="65"/>
  <c r="Z12" i="65"/>
  <c r="AA8" i="65"/>
  <c r="AE4" i="65"/>
  <c r="X8" i="65"/>
  <c r="Y4" i="65"/>
  <c r="AD23" i="65"/>
  <c r="AA6" i="65"/>
  <c r="AA20" i="65"/>
  <c r="AA13" i="65"/>
  <c r="AF16" i="65"/>
  <c r="AE9" i="65"/>
  <c r="AF10" i="65"/>
  <c r="S13" i="65"/>
  <c r="AB13" i="65"/>
  <c r="AD7" i="65"/>
  <c r="Y12" i="65"/>
  <c r="AC15" i="65"/>
  <c r="Y15" i="65"/>
  <c r="X5" i="65"/>
  <c r="Z5" i="65"/>
  <c r="AE15" i="65"/>
  <c r="AA11" i="65"/>
  <c r="P58" i="48"/>
  <c r="BD55" i="65" s="1"/>
  <c r="P33" i="48"/>
  <c r="N23" i="57"/>
  <c r="J25" i="46"/>
  <c r="H21" i="57"/>
  <c r="D23" i="46"/>
  <c r="D47" i="49"/>
  <c r="H52" i="66" s="1"/>
  <c r="D72" i="49"/>
  <c r="AR52" i="66" s="1"/>
  <c r="AD56" i="48"/>
  <c r="BP68" i="65" s="1"/>
  <c r="AD31" i="48"/>
  <c r="AF68" i="65" s="1"/>
  <c r="E20" i="48"/>
  <c r="I13" i="65"/>
  <c r="I15" i="65"/>
  <c r="E14" i="48"/>
  <c r="O74" i="46"/>
  <c r="C23" i="57"/>
  <c r="AC74" i="46"/>
  <c r="L20" i="57"/>
  <c r="H22" i="46"/>
  <c r="BQ8" i="13"/>
  <c r="AD44" i="48"/>
  <c r="AF55" i="65" s="1"/>
  <c r="AD69" i="48"/>
  <c r="BP55" i="65" s="1"/>
  <c r="I12" i="65"/>
  <c r="S25" i="46"/>
  <c r="O24" i="46"/>
  <c r="C22" i="57"/>
  <c r="C48" i="46"/>
  <c r="O48" i="46"/>
  <c r="AC24" i="46"/>
  <c r="C24" i="46"/>
  <c r="C73" i="46"/>
  <c r="AC48" i="46"/>
  <c r="AC73" i="46"/>
  <c r="O73" i="46"/>
  <c r="H14" i="57"/>
  <c r="D16" i="46"/>
  <c r="AD38" i="48"/>
  <c r="AF61" i="65" s="1"/>
  <c r="AD63" i="48"/>
  <c r="I6" i="65"/>
  <c r="AF56" i="65"/>
  <c r="P68" i="48"/>
  <c r="BD56" i="65" s="1"/>
  <c r="P43" i="48"/>
  <c r="T56" i="65" s="1"/>
  <c r="P14" i="57"/>
  <c r="L16" i="46"/>
  <c r="J22" i="46"/>
  <c r="N20" i="57"/>
  <c r="AG14" i="46"/>
  <c r="O33" i="46"/>
  <c r="C58" i="46"/>
  <c r="AC58" i="46"/>
  <c r="C9" i="46"/>
  <c r="O9" i="46"/>
  <c r="C33" i="46"/>
  <c r="AC33" i="46"/>
  <c r="AC9" i="46"/>
  <c r="C7" i="57"/>
  <c r="O58" i="46"/>
  <c r="I10" i="46"/>
  <c r="M8" i="57"/>
  <c r="H23" i="57"/>
  <c r="D25" i="46"/>
  <c r="E12" i="48"/>
  <c r="E8" i="48"/>
  <c r="L26" i="48"/>
  <c r="AD73" i="48"/>
  <c r="BP51" i="65" s="1"/>
  <c r="AD48" i="48"/>
  <c r="AF51" i="65" s="1"/>
  <c r="W62" i="65"/>
  <c r="W59" i="65"/>
  <c r="X57" i="65"/>
  <c r="X66" i="65"/>
  <c r="O65" i="65"/>
  <c r="U66" i="65"/>
  <c r="V54" i="65"/>
  <c r="U58" i="65"/>
  <c r="U50" i="65"/>
  <c r="O63" i="65"/>
  <c r="W56" i="65"/>
  <c r="W50" i="65"/>
  <c r="V60" i="65"/>
  <c r="W64" i="65"/>
  <c r="O64" i="65"/>
  <c r="W61" i="65"/>
  <c r="V66" i="65"/>
  <c r="X56" i="65"/>
  <c r="X62" i="65"/>
  <c r="O52" i="65"/>
  <c r="U62" i="65"/>
  <c r="U59" i="65"/>
  <c r="U57" i="65"/>
  <c r="X58" i="65"/>
  <c r="W55" i="65"/>
  <c r="V53" i="65"/>
  <c r="V59" i="65"/>
  <c r="W63" i="65"/>
  <c r="O57" i="65"/>
  <c r="X68" i="65"/>
  <c r="X65" i="65"/>
  <c r="X55" i="65"/>
  <c r="X60" i="65"/>
  <c r="O68" i="65"/>
  <c r="W60" i="65"/>
  <c r="V65" i="65"/>
  <c r="U56" i="65"/>
  <c r="W57" i="65"/>
  <c r="O69" i="65"/>
  <c r="W54" i="65"/>
  <c r="X67" i="65"/>
  <c r="V58" i="65"/>
  <c r="O61" i="65"/>
  <c r="X64" i="65"/>
  <c r="V52" i="65"/>
  <c r="X54" i="65"/>
  <c r="O58" i="65"/>
  <c r="W58" i="65"/>
  <c r="U65" i="65"/>
  <c r="U55" i="65"/>
  <c r="W53" i="65"/>
  <c r="V64" i="65"/>
  <c r="W69" i="65"/>
  <c r="X59" i="65"/>
  <c r="X63" i="65"/>
  <c r="X53" i="65"/>
  <c r="O59" i="65"/>
  <c r="V57" i="65"/>
  <c r="V51" i="65"/>
  <c r="U54" i="65"/>
  <c r="X61" i="65"/>
  <c r="X69" i="65"/>
  <c r="W68" i="65"/>
  <c r="V69" i="65"/>
  <c r="V63" i="65"/>
  <c r="X52" i="65"/>
  <c r="T55" i="65"/>
  <c r="U68" i="65"/>
  <c r="U67" i="65"/>
  <c r="U53" i="65"/>
  <c r="V56" i="65"/>
  <c r="V50" i="65"/>
  <c r="W67" i="65"/>
  <c r="O62" i="65"/>
  <c r="U61" i="65"/>
  <c r="U69" i="65"/>
  <c r="X51" i="65"/>
  <c r="V68" i="65"/>
  <c r="V62" i="65"/>
  <c r="U52" i="65"/>
  <c r="U64" i="65"/>
  <c r="U63" i="65"/>
  <c r="W66" i="65"/>
  <c r="O67" i="65"/>
  <c r="V55" i="65"/>
  <c r="U60" i="65"/>
  <c r="X50" i="65"/>
  <c r="O55" i="65"/>
  <c r="W52" i="65"/>
  <c r="W51" i="65"/>
  <c r="U51" i="65"/>
  <c r="O56" i="65"/>
  <c r="V67" i="65"/>
  <c r="V61" i="65"/>
  <c r="W65" i="65"/>
  <c r="O66" i="65"/>
  <c r="N4" i="57"/>
  <c r="J6" i="46"/>
  <c r="N14" i="57"/>
  <c r="J16" i="46"/>
  <c r="N17" i="57"/>
  <c r="J19" i="46"/>
  <c r="J20" i="57"/>
  <c r="F22" i="46"/>
  <c r="P10" i="57"/>
  <c r="L12" i="46"/>
  <c r="O8" i="57"/>
  <c r="K10" i="46"/>
  <c r="O13" i="57"/>
  <c r="K15" i="46"/>
  <c r="S12" i="46"/>
  <c r="I10" i="65"/>
  <c r="P64" i="48"/>
  <c r="BD60" i="65" s="1"/>
  <c r="P39" i="48"/>
  <c r="T60" i="65" s="1"/>
  <c r="AD58" i="48"/>
  <c r="BP66" i="65" s="1"/>
  <c r="AD33" i="48"/>
  <c r="AF66" i="65" s="1"/>
  <c r="D59" i="49"/>
  <c r="AR65" i="66" s="1"/>
  <c r="D34" i="49"/>
  <c r="H65" i="66" s="1"/>
  <c r="D74" i="49"/>
  <c r="AR50" i="66" s="1"/>
  <c r="D49" i="49"/>
  <c r="H50" i="66" s="1"/>
  <c r="I12" i="46"/>
  <c r="M10" i="57"/>
  <c r="J9" i="57"/>
  <c r="F11" i="46"/>
  <c r="L15" i="57"/>
  <c r="H17" i="46"/>
  <c r="J22" i="57"/>
  <c r="F24" i="46"/>
  <c r="P20" i="57"/>
  <c r="L22" i="46"/>
  <c r="AF15" i="46"/>
  <c r="J10" i="46"/>
  <c r="N8" i="57"/>
  <c r="J63" i="46"/>
  <c r="O21" i="57"/>
  <c r="P71" i="48"/>
  <c r="BD53" i="65" s="1"/>
  <c r="P46" i="48"/>
  <c r="T53" i="65" s="1"/>
  <c r="E24" i="48"/>
  <c r="E26" i="49"/>
  <c r="D55" i="49"/>
  <c r="AR69" i="66" s="1"/>
  <c r="D30" i="49"/>
  <c r="H69" i="66" s="1"/>
  <c r="K26" i="48"/>
  <c r="P36" i="48"/>
  <c r="P61" i="48"/>
  <c r="AL63" i="46"/>
  <c r="I22" i="65"/>
  <c r="P41" i="48"/>
  <c r="P66" i="48"/>
  <c r="P19" i="57"/>
  <c r="L21" i="46"/>
  <c r="J30" i="46"/>
  <c r="L11" i="57"/>
  <c r="H13" i="46"/>
  <c r="D40" i="49"/>
  <c r="H59" i="66" s="1"/>
  <c r="D65" i="49"/>
  <c r="AR59" i="66" s="1"/>
  <c r="F6" i="46"/>
  <c r="C14" i="46"/>
  <c r="O38" i="46"/>
  <c r="G17" i="46"/>
  <c r="K15" i="57"/>
  <c r="N11" i="57"/>
  <c r="J13" i="46"/>
  <c r="O6" i="57"/>
  <c r="K8" i="46"/>
  <c r="AC60" i="46"/>
  <c r="C11" i="46"/>
  <c r="C60" i="46"/>
  <c r="P13" i="57"/>
  <c r="L15" i="46"/>
  <c r="H18" i="46"/>
  <c r="G22" i="46"/>
  <c r="K20" i="57"/>
  <c r="P42" i="48"/>
  <c r="T57" i="65" s="1"/>
  <c r="P67" i="48"/>
  <c r="BD57" i="65" s="1"/>
  <c r="M11" i="57"/>
  <c r="I13" i="46"/>
  <c r="M20" i="57"/>
  <c r="I22" i="46"/>
  <c r="F14" i="46"/>
  <c r="J12" i="57"/>
  <c r="R6" i="46"/>
  <c r="L19" i="46"/>
  <c r="P17" i="57"/>
  <c r="G10" i="46"/>
  <c r="K8" i="57"/>
  <c r="K18" i="46"/>
  <c r="O16" i="57"/>
  <c r="D64" i="49"/>
  <c r="AR60" i="66" s="1"/>
  <c r="D39" i="49"/>
  <c r="H60" i="66" s="1"/>
  <c r="T59" i="65" l="1"/>
  <c r="T52" i="65"/>
  <c r="AF59" i="65"/>
  <c r="BP63" i="65"/>
  <c r="BP56" i="65"/>
  <c r="BD54" i="65"/>
  <c r="X62" i="46"/>
  <c r="BD58" i="65"/>
  <c r="T69" i="65"/>
  <c r="T66" i="65"/>
  <c r="BP61" i="65"/>
  <c r="BD50" i="65"/>
  <c r="AF60" i="65"/>
  <c r="BP58" i="65"/>
  <c r="AF58" i="65"/>
  <c r="BP53" i="65"/>
  <c r="T51" i="65"/>
  <c r="AF54" i="65"/>
  <c r="AF63" i="65"/>
  <c r="AF52" i="65"/>
  <c r="T62" i="65"/>
  <c r="BD66" i="65"/>
  <c r="BD63" i="65"/>
  <c r="AF67" i="65"/>
  <c r="T63" i="65"/>
  <c r="BP64" i="65"/>
  <c r="AR59" i="65"/>
  <c r="T58" i="65"/>
  <c r="BP57" i="65"/>
  <c r="BD51" i="65"/>
  <c r="BP59" i="65"/>
  <c r="BP52" i="65"/>
  <c r="T50" i="65"/>
  <c r="AF57" i="65"/>
  <c r="BD64" i="65"/>
  <c r="BD52" i="65"/>
  <c r="AF50" i="65"/>
  <c r="T64" i="65"/>
  <c r="BD61" i="65"/>
  <c r="T61" i="65"/>
  <c r="BD62" i="65"/>
  <c r="AL73" i="46"/>
  <c r="AC49" i="46"/>
  <c r="C74" i="46"/>
  <c r="O25" i="46"/>
  <c r="C49" i="46"/>
  <c r="AC25" i="46"/>
  <c r="I14" i="46"/>
  <c r="AL71" i="46"/>
  <c r="N13" i="57"/>
  <c r="J66" i="46"/>
  <c r="H18" i="57"/>
  <c r="L13" i="57"/>
  <c r="I13" i="57" s="1"/>
  <c r="H20" i="57"/>
  <c r="C25" i="46"/>
  <c r="R24" i="46"/>
  <c r="R22" i="46"/>
  <c r="AN4" i="75"/>
  <c r="AO4" i="75" s="1"/>
  <c r="X67" i="46"/>
  <c r="K9" i="57"/>
  <c r="AG22" i="46"/>
  <c r="AD46" i="46" s="1"/>
  <c r="AF66" i="57" s="1"/>
  <c r="C13" i="46"/>
  <c r="AC37" i="46"/>
  <c r="C11" i="57"/>
  <c r="O13" i="46"/>
  <c r="AC13" i="46"/>
  <c r="AC62" i="46"/>
  <c r="L9" i="46"/>
  <c r="C62" i="46"/>
  <c r="C37" i="46"/>
  <c r="O37" i="46"/>
  <c r="O63" i="57" s="1"/>
  <c r="H19" i="57"/>
  <c r="K13" i="57"/>
  <c r="L18" i="57"/>
  <c r="I25" i="46"/>
  <c r="O61" i="46"/>
  <c r="S16" i="46"/>
  <c r="P40" i="46" s="1"/>
  <c r="T69" i="57" s="1"/>
  <c r="S6" i="46"/>
  <c r="R11" i="46"/>
  <c r="J72" i="46"/>
  <c r="AF12" i="46"/>
  <c r="AL58" i="46"/>
  <c r="J73" i="46"/>
  <c r="O20" i="57"/>
  <c r="R8" i="46"/>
  <c r="O14" i="46"/>
  <c r="AC38" i="46"/>
  <c r="AC14" i="46"/>
  <c r="J58" i="46"/>
  <c r="C63" i="46"/>
  <c r="I17" i="46"/>
  <c r="J57" i="46"/>
  <c r="AG15" i="46"/>
  <c r="AG10" i="46"/>
  <c r="AD59" i="46" s="1"/>
  <c r="S17" i="46"/>
  <c r="P66" i="46" s="1"/>
  <c r="L7" i="46"/>
  <c r="K14" i="57"/>
  <c r="J11" i="57"/>
  <c r="I11" i="57" s="1"/>
  <c r="J17" i="57"/>
  <c r="I17" i="57" s="1"/>
  <c r="AG19" i="46"/>
  <c r="AD68" i="46" s="1"/>
  <c r="AF25" i="46"/>
  <c r="N18" i="57"/>
  <c r="L11" i="46"/>
  <c r="S8" i="46"/>
  <c r="P57" i="46" s="1"/>
  <c r="AG6" i="46"/>
  <c r="AD30" i="46" s="1"/>
  <c r="AF50" i="57" s="1"/>
  <c r="X71" i="46"/>
  <c r="C12" i="57"/>
  <c r="AC63" i="46"/>
  <c r="C17" i="57"/>
  <c r="C38" i="46"/>
  <c r="C55" i="57" s="1"/>
  <c r="M7" i="57"/>
  <c r="C12" i="46"/>
  <c r="AC61" i="46"/>
  <c r="C43" i="46"/>
  <c r="C58" i="57" s="1"/>
  <c r="J5" i="57"/>
  <c r="AL70" i="46"/>
  <c r="AC11" i="46"/>
  <c r="H17" i="57"/>
  <c r="G12" i="46"/>
  <c r="C19" i="57"/>
  <c r="AC12" i="46"/>
  <c r="C10" i="57"/>
  <c r="AC68" i="46"/>
  <c r="H8" i="46"/>
  <c r="E8" i="46" s="1"/>
  <c r="AL66" i="46"/>
  <c r="AF10" i="46"/>
  <c r="C9" i="57"/>
  <c r="AC45" i="46"/>
  <c r="AA68" i="57" s="1"/>
  <c r="O60" i="46"/>
  <c r="O45" i="46"/>
  <c r="M5" i="57"/>
  <c r="C36" i="46"/>
  <c r="AC19" i="46"/>
  <c r="I6" i="46"/>
  <c r="J62" i="46"/>
  <c r="J70" i="46"/>
  <c r="X63" i="46"/>
  <c r="R9" i="46"/>
  <c r="S15" i="46"/>
  <c r="P64" i="46" s="1"/>
  <c r="AC70" i="46"/>
  <c r="H16" i="57"/>
  <c r="O12" i="46"/>
  <c r="AC43" i="46"/>
  <c r="AA53" i="57" s="1"/>
  <c r="AC35" i="46"/>
  <c r="K16" i="46"/>
  <c r="C21" i="46"/>
  <c r="C61" i="46"/>
  <c r="O68" i="46"/>
  <c r="C19" i="46"/>
  <c r="S10" i="46"/>
  <c r="P59" i="46" s="1"/>
  <c r="AF7" i="46"/>
  <c r="O35" i="46"/>
  <c r="O61" i="57" s="1"/>
  <c r="O22" i="57"/>
  <c r="O11" i="46"/>
  <c r="C70" i="46"/>
  <c r="AC21" i="46"/>
  <c r="O36" i="46"/>
  <c r="C68" i="46"/>
  <c r="O43" i="46"/>
  <c r="AF8" i="46"/>
  <c r="O70" i="46"/>
  <c r="AG17" i="46"/>
  <c r="AD66" i="46" s="1"/>
  <c r="H15" i="57"/>
  <c r="F25" i="46"/>
  <c r="AF24" i="46"/>
  <c r="AF16" i="46"/>
  <c r="P23" i="57"/>
  <c r="N5" i="57"/>
  <c r="L8" i="46"/>
  <c r="J12" i="46"/>
  <c r="H22" i="57"/>
  <c r="L5" i="57"/>
  <c r="BQ15" i="12"/>
  <c r="AF20" i="46"/>
  <c r="AL56" i="46"/>
  <c r="J60" i="46"/>
  <c r="AG9" i="46"/>
  <c r="AD58" i="46" s="1"/>
  <c r="S21" i="46"/>
  <c r="P45" i="46" s="1"/>
  <c r="T62" i="57" s="1"/>
  <c r="C6" i="46"/>
  <c r="K7" i="57"/>
  <c r="P11" i="57"/>
  <c r="J23" i="46"/>
  <c r="AG13" i="46"/>
  <c r="AD37" i="46" s="1"/>
  <c r="AF57" i="57" s="1"/>
  <c r="G25" i="46"/>
  <c r="E75" i="46"/>
  <c r="L14" i="57"/>
  <c r="I24" i="46"/>
  <c r="I18" i="46"/>
  <c r="K13" i="46"/>
  <c r="P8" i="57"/>
  <c r="F10" i="46"/>
  <c r="E10" i="46" s="1"/>
  <c r="G23" i="46"/>
  <c r="E23" i="46" s="1"/>
  <c r="R10" i="46"/>
  <c r="S9" i="46"/>
  <c r="P33" i="46" s="1"/>
  <c r="T57" i="57" s="1"/>
  <c r="N9" i="57"/>
  <c r="BQ13" i="12"/>
  <c r="BQ12" i="12"/>
  <c r="BQ8" i="12"/>
  <c r="BQ9" i="12"/>
  <c r="R7" i="46"/>
  <c r="AH50" i="46"/>
  <c r="F16" i="46"/>
  <c r="AC18" i="46"/>
  <c r="F18" i="46"/>
  <c r="AC15" i="46"/>
  <c r="R15" i="46"/>
  <c r="R17" i="46"/>
  <c r="S18" i="46"/>
  <c r="P42" i="46" s="1"/>
  <c r="T66" i="57" s="1"/>
  <c r="H50" i="46"/>
  <c r="R12" i="46"/>
  <c r="AG12" i="46"/>
  <c r="AD36" i="46" s="1"/>
  <c r="AF56" i="57" s="1"/>
  <c r="AG18" i="46"/>
  <c r="AD67" i="46" s="1"/>
  <c r="L14" i="46"/>
  <c r="F17" i="46"/>
  <c r="E17" i="46" s="1"/>
  <c r="H75" i="46"/>
  <c r="F21" i="46"/>
  <c r="E21" i="46" s="1"/>
  <c r="D70" i="46" s="1"/>
  <c r="O45" i="57"/>
  <c r="Y26" i="46"/>
  <c r="V27" i="57"/>
  <c r="L21" i="57"/>
  <c r="I21" i="57" s="1"/>
  <c r="V38" i="57"/>
  <c r="K18" i="57"/>
  <c r="H24" i="46"/>
  <c r="E24" i="46" s="1"/>
  <c r="D48" i="46" s="1"/>
  <c r="H66" i="57" s="1"/>
  <c r="O34" i="57"/>
  <c r="L23" i="46"/>
  <c r="F20" i="46"/>
  <c r="D71" i="48"/>
  <c r="O12" i="57"/>
  <c r="G50" i="46"/>
  <c r="F50" i="46"/>
  <c r="BQ10" i="12"/>
  <c r="R13" i="46"/>
  <c r="AG25" i="46"/>
  <c r="AD74" i="46" s="1"/>
  <c r="AG8" i="46"/>
  <c r="AD32" i="46" s="1"/>
  <c r="AF54" i="57" s="1"/>
  <c r="X45" i="57"/>
  <c r="AF17" i="46"/>
  <c r="U35" i="57"/>
  <c r="O42" i="57"/>
  <c r="T36" i="57"/>
  <c r="W29" i="57"/>
  <c r="M17" i="57"/>
  <c r="AH26" i="46"/>
  <c r="AC55" i="46"/>
  <c r="T41" i="57"/>
  <c r="W34" i="57"/>
  <c r="L6" i="46"/>
  <c r="D15" i="46"/>
  <c r="L9" i="57"/>
  <c r="I9" i="57" s="1"/>
  <c r="D47" i="48"/>
  <c r="H54" i="65" s="1"/>
  <c r="W32" i="57"/>
  <c r="U39" i="57"/>
  <c r="AG50" i="46"/>
  <c r="O31" i="57"/>
  <c r="T43" i="57"/>
  <c r="N12" i="57"/>
  <c r="AF11" i="46"/>
  <c r="X55" i="46"/>
  <c r="T26" i="46"/>
  <c r="T75" i="46"/>
  <c r="S24" i="46"/>
  <c r="P73" i="46" s="1"/>
  <c r="AJ50" i="46"/>
  <c r="V50" i="46"/>
  <c r="AI50" i="46"/>
  <c r="AD26" i="46"/>
  <c r="Z26" i="46"/>
  <c r="S7" i="46"/>
  <c r="P31" i="46" s="1"/>
  <c r="T51" i="57" s="1"/>
  <c r="S22" i="46"/>
  <c r="P46" i="46" s="1"/>
  <c r="T60" i="57" s="1"/>
  <c r="D9" i="46"/>
  <c r="X39" i="57"/>
  <c r="X30" i="57"/>
  <c r="O36" i="57"/>
  <c r="O41" i="57"/>
  <c r="U27" i="57"/>
  <c r="V32" i="57"/>
  <c r="O32" i="57"/>
  <c r="V31" i="57"/>
  <c r="T46" i="57"/>
  <c r="W43" i="57"/>
  <c r="V29" i="57"/>
  <c r="V34" i="57"/>
  <c r="X38" i="57"/>
  <c r="T39" i="57"/>
  <c r="V44" i="57"/>
  <c r="C42" i="46"/>
  <c r="C68" i="57" s="1"/>
  <c r="AC39" i="46"/>
  <c r="AA64" i="57" s="1"/>
  <c r="T50" i="46"/>
  <c r="R14" i="46"/>
  <c r="S23" i="46"/>
  <c r="P47" i="46" s="1"/>
  <c r="T58" i="57" s="1"/>
  <c r="J68" i="46"/>
  <c r="AM26" i="46"/>
  <c r="W40" i="57"/>
  <c r="T31" i="57"/>
  <c r="X40" i="57"/>
  <c r="O46" i="57"/>
  <c r="T27" i="57"/>
  <c r="U32" i="57"/>
  <c r="X36" i="57"/>
  <c r="T37" i="57"/>
  <c r="V46" i="57"/>
  <c r="W46" i="57"/>
  <c r="U29" i="57"/>
  <c r="U34" i="57"/>
  <c r="W39" i="57"/>
  <c r="O39" i="57"/>
  <c r="U44" i="57"/>
  <c r="AC42" i="46"/>
  <c r="AA67" i="57" s="1"/>
  <c r="O39" i="46"/>
  <c r="AL26" i="46"/>
  <c r="AI26" i="46"/>
  <c r="P16" i="57"/>
  <c r="AG75" i="46"/>
  <c r="H12" i="46"/>
  <c r="V40" i="57"/>
  <c r="U36" i="57"/>
  <c r="W41" i="57"/>
  <c r="V45" i="57"/>
  <c r="O27" i="57"/>
  <c r="T32" i="57"/>
  <c r="W37" i="57"/>
  <c r="O37" i="57"/>
  <c r="V28" i="57"/>
  <c r="X32" i="57"/>
  <c r="T29" i="57"/>
  <c r="U38" i="57"/>
  <c r="V39" i="57"/>
  <c r="X43" i="57"/>
  <c r="T44" i="57"/>
  <c r="C67" i="46"/>
  <c r="O64" i="46"/>
  <c r="U40" i="57"/>
  <c r="U30" i="57"/>
  <c r="V41" i="57"/>
  <c r="T30" i="57"/>
  <c r="X29" i="57"/>
  <c r="V30" i="57"/>
  <c r="V37" i="57"/>
  <c r="X41" i="57"/>
  <c r="U28" i="57"/>
  <c r="O33" i="57"/>
  <c r="W33" i="57"/>
  <c r="T33" i="57"/>
  <c r="W28" i="57"/>
  <c r="W44" i="57"/>
  <c r="O44" i="57"/>
  <c r="C18" i="46"/>
  <c r="C39" i="46"/>
  <c r="C64" i="57" s="1"/>
  <c r="N16" i="57"/>
  <c r="K4" i="57"/>
  <c r="I4" i="57" s="1"/>
  <c r="I8" i="46"/>
  <c r="I23" i="46"/>
  <c r="X44" i="57"/>
  <c r="T35" i="57"/>
  <c r="W45" i="57"/>
  <c r="O40" i="57"/>
  <c r="X34" i="57"/>
  <c r="O30" i="57"/>
  <c r="U37" i="57"/>
  <c r="W42" i="57"/>
  <c r="T28" i="57"/>
  <c r="O38" i="57"/>
  <c r="X42" i="57"/>
  <c r="W38" i="57"/>
  <c r="V43" i="57"/>
  <c r="U42" i="57"/>
  <c r="X46" i="57"/>
  <c r="O67" i="46"/>
  <c r="O15" i="46"/>
  <c r="C64" i="46"/>
  <c r="W35" i="57"/>
  <c r="U46" i="57"/>
  <c r="U45" i="57"/>
  <c r="V36" i="57"/>
  <c r="X35" i="57"/>
  <c r="U31" i="57"/>
  <c r="T40" i="57"/>
  <c r="W30" i="57"/>
  <c r="V42" i="57"/>
  <c r="V33" i="57"/>
  <c r="O28" i="57"/>
  <c r="O29" i="57"/>
  <c r="O43" i="57"/>
  <c r="T38" i="57"/>
  <c r="X37" i="57"/>
  <c r="O18" i="46"/>
  <c r="AC67" i="46"/>
  <c r="H8" i="57"/>
  <c r="C13" i="57"/>
  <c r="C15" i="46"/>
  <c r="V35" i="57"/>
  <c r="T45" i="57"/>
  <c r="W36" i="57"/>
  <c r="U41" i="57"/>
  <c r="W27" i="57"/>
  <c r="X31" i="57"/>
  <c r="W31" i="57"/>
  <c r="O35" i="57"/>
  <c r="T42" i="57"/>
  <c r="U33" i="57"/>
  <c r="X28" i="57"/>
  <c r="X33" i="57"/>
  <c r="T34" i="57"/>
  <c r="U43" i="57"/>
  <c r="O42" i="46"/>
  <c r="V26" i="46"/>
  <c r="AD60" i="46"/>
  <c r="AD35" i="46"/>
  <c r="AF55" i="57" s="1"/>
  <c r="F75" i="46"/>
  <c r="AH75" i="46"/>
  <c r="AG20" i="46"/>
  <c r="AD69" i="46" s="1"/>
  <c r="X26" i="46"/>
  <c r="AJ26" i="46"/>
  <c r="AF19" i="46"/>
  <c r="U26" i="46"/>
  <c r="U50" i="46"/>
  <c r="S50" i="46"/>
  <c r="S75" i="46"/>
  <c r="AF22" i="46"/>
  <c r="J64" i="46"/>
  <c r="AN26" i="46"/>
  <c r="AJ75" i="46"/>
  <c r="P26" i="46"/>
  <c r="AC6" i="46"/>
  <c r="BQ16" i="12"/>
  <c r="AK26" i="46"/>
  <c r="W26" i="46"/>
  <c r="V75" i="46"/>
  <c r="K19" i="57"/>
  <c r="I19" i="57" s="1"/>
  <c r="K12" i="57"/>
  <c r="I12" i="57" s="1"/>
  <c r="AC30" i="46"/>
  <c r="AA50" i="57" s="1"/>
  <c r="AF9" i="46"/>
  <c r="X56" i="46"/>
  <c r="S13" i="46"/>
  <c r="P62" i="46" s="1"/>
  <c r="J24" i="46"/>
  <c r="U75" i="46"/>
  <c r="O6" i="46"/>
  <c r="AF18" i="46"/>
  <c r="K25" i="46"/>
  <c r="O30" i="46"/>
  <c r="O50" i="57" s="1"/>
  <c r="C55" i="46"/>
  <c r="AI75" i="46"/>
  <c r="H14" i="46"/>
  <c r="E14" i="46" s="1"/>
  <c r="E50" i="46"/>
  <c r="M19" i="57"/>
  <c r="C30" i="46"/>
  <c r="C50" i="57" s="1"/>
  <c r="C4" i="57"/>
  <c r="O55" i="46"/>
  <c r="J7" i="57"/>
  <c r="G19" i="46"/>
  <c r="E19" i="46" s="1"/>
  <c r="D68" i="46" s="1"/>
  <c r="G75" i="46"/>
  <c r="J21" i="46"/>
  <c r="AD45" i="46"/>
  <c r="AF68" i="57" s="1"/>
  <c r="D60" i="48"/>
  <c r="AR64" i="65" s="1"/>
  <c r="D40" i="48"/>
  <c r="D70" i="48"/>
  <c r="D31" i="48"/>
  <c r="E11" i="46"/>
  <c r="D60" i="46" s="1"/>
  <c r="I23" i="57"/>
  <c r="I22" i="57"/>
  <c r="E20" i="46"/>
  <c r="D44" i="46" s="1"/>
  <c r="D34" i="48"/>
  <c r="I20" i="57"/>
  <c r="E9" i="46"/>
  <c r="D33" i="46" s="1"/>
  <c r="H59" i="57" s="1"/>
  <c r="E18" i="46"/>
  <c r="D42" i="46" s="1"/>
  <c r="H68" i="57" s="1"/>
  <c r="AD63" i="46"/>
  <c r="AD38" i="46"/>
  <c r="I10" i="57"/>
  <c r="AD34" i="46"/>
  <c r="AF63" i="57" s="1"/>
  <c r="E7" i="46"/>
  <c r="D38" i="48"/>
  <c r="H61" i="65" s="1"/>
  <c r="D63" i="48"/>
  <c r="P63" i="46"/>
  <c r="P38" i="46"/>
  <c r="T54" i="57" s="1"/>
  <c r="D42" i="48"/>
  <c r="D67" i="48"/>
  <c r="AR57" i="65" s="1"/>
  <c r="D62" i="48"/>
  <c r="AR62" i="65" s="1"/>
  <c r="D37" i="48"/>
  <c r="H36" i="57"/>
  <c r="J41" i="57"/>
  <c r="I32" i="57"/>
  <c r="J32" i="57"/>
  <c r="C37" i="57"/>
  <c r="L36" i="57"/>
  <c r="C31" i="57"/>
  <c r="I36" i="57"/>
  <c r="H27" i="57"/>
  <c r="I27" i="57"/>
  <c r="K31" i="57"/>
  <c r="L31" i="57"/>
  <c r="H31" i="57"/>
  <c r="H46" i="57"/>
  <c r="C41" i="57"/>
  <c r="J45" i="57"/>
  <c r="K45" i="57"/>
  <c r="L46" i="57"/>
  <c r="K41" i="57"/>
  <c r="K32" i="57"/>
  <c r="H40" i="57"/>
  <c r="I40" i="57"/>
  <c r="J27" i="57"/>
  <c r="J36" i="57"/>
  <c r="L41" i="57"/>
  <c r="C35" i="57"/>
  <c r="H35" i="57"/>
  <c r="L45" i="57"/>
  <c r="I31" i="57"/>
  <c r="K36" i="57"/>
  <c r="L35" i="57"/>
  <c r="C30" i="57"/>
  <c r="J40" i="57"/>
  <c r="H45" i="57"/>
  <c r="J31" i="57"/>
  <c r="K30" i="57"/>
  <c r="L37" i="57"/>
  <c r="I35" i="57"/>
  <c r="C43" i="57"/>
  <c r="I45" i="57"/>
  <c r="I44" i="57"/>
  <c r="L30" i="57"/>
  <c r="H30" i="57"/>
  <c r="C46" i="57"/>
  <c r="C40" i="57"/>
  <c r="H39" i="57"/>
  <c r="J44" i="57"/>
  <c r="C45" i="57"/>
  <c r="K40" i="57"/>
  <c r="L40" i="57"/>
  <c r="C34" i="57"/>
  <c r="I39" i="57"/>
  <c r="K46" i="57"/>
  <c r="J35" i="57"/>
  <c r="K35" i="57"/>
  <c r="L34" i="57"/>
  <c r="H34" i="57"/>
  <c r="K44" i="57"/>
  <c r="I30" i="57"/>
  <c r="J30" i="57"/>
  <c r="L39" i="57"/>
  <c r="K29" i="57"/>
  <c r="C29" i="57"/>
  <c r="J39" i="57"/>
  <c r="C44" i="57"/>
  <c r="H44" i="57"/>
  <c r="I43" i="57"/>
  <c r="L29" i="57"/>
  <c r="I34" i="57"/>
  <c r="L44" i="57"/>
  <c r="C39" i="57"/>
  <c r="H38" i="57"/>
  <c r="J43" i="57"/>
  <c r="H29" i="57"/>
  <c r="K39" i="57"/>
  <c r="C33" i="57"/>
  <c r="I38" i="57"/>
  <c r="J46" i="57"/>
  <c r="J34" i="57"/>
  <c r="K34" i="57"/>
  <c r="L33" i="57"/>
  <c r="H33" i="57"/>
  <c r="K43" i="57"/>
  <c r="I29" i="57"/>
  <c r="J29" i="57"/>
  <c r="K28" i="57"/>
  <c r="C28" i="57"/>
  <c r="J38" i="57"/>
  <c r="L43" i="57"/>
  <c r="H43" i="57"/>
  <c r="I42" i="57"/>
  <c r="L28" i="57"/>
  <c r="I33" i="57"/>
  <c r="K38" i="57"/>
  <c r="C38" i="57"/>
  <c r="H37" i="57"/>
  <c r="J42" i="57"/>
  <c r="H28" i="57"/>
  <c r="J33" i="57"/>
  <c r="C36" i="57"/>
  <c r="C32" i="57"/>
  <c r="I37" i="57"/>
  <c r="H41" i="57"/>
  <c r="I28" i="57"/>
  <c r="L38" i="57"/>
  <c r="L32" i="57"/>
  <c r="H32" i="57"/>
  <c r="I46" i="57"/>
  <c r="C42" i="57"/>
  <c r="K33" i="57"/>
  <c r="K27" i="57"/>
  <c r="C27" i="57"/>
  <c r="K42" i="57"/>
  <c r="L42" i="57"/>
  <c r="J28" i="57"/>
  <c r="I41" i="57"/>
  <c r="L27" i="57"/>
  <c r="J37" i="57"/>
  <c r="K37" i="57"/>
  <c r="H42" i="57"/>
  <c r="P60" i="46"/>
  <c r="P35" i="46"/>
  <c r="T61" i="57" s="1"/>
  <c r="AH44" i="57"/>
  <c r="AA45" i="57"/>
  <c r="AF44" i="57"/>
  <c r="AA32" i="57"/>
  <c r="AG29" i="57"/>
  <c r="AJ46" i="57"/>
  <c r="AJ39" i="57"/>
  <c r="AH46" i="57"/>
  <c r="AA33" i="57"/>
  <c r="AG42" i="57"/>
  <c r="AF27" i="57"/>
  <c r="AA34" i="57"/>
  <c r="AJ40" i="57"/>
  <c r="AI31" i="57"/>
  <c r="AH38" i="57"/>
  <c r="AG43" i="57"/>
  <c r="AG28" i="57"/>
  <c r="AJ35" i="57"/>
  <c r="AJ41" i="57"/>
  <c r="AI32" i="57"/>
  <c r="AH29" i="57"/>
  <c r="AH39" i="57"/>
  <c r="AI41" i="57"/>
  <c r="AA35" i="57"/>
  <c r="AI33" i="57"/>
  <c r="AH30" i="57"/>
  <c r="AG39" i="57"/>
  <c r="AI37" i="57"/>
  <c r="AA36" i="57"/>
  <c r="AH41" i="57"/>
  <c r="AA29" i="57"/>
  <c r="AG40" i="57"/>
  <c r="AJ34" i="57"/>
  <c r="AA37" i="57"/>
  <c r="AH42" i="57"/>
  <c r="AA30" i="57"/>
  <c r="AG41" i="57"/>
  <c r="AH31" i="57"/>
  <c r="AI38" i="57"/>
  <c r="AI40" i="57"/>
  <c r="AF45" i="57"/>
  <c r="AH43" i="57"/>
  <c r="AA31" i="57"/>
  <c r="AH35" i="57"/>
  <c r="AI27" i="57"/>
  <c r="AA27" i="57"/>
  <c r="AH40" i="57"/>
  <c r="AA44" i="57"/>
  <c r="AH36" i="57"/>
  <c r="AF28" i="57"/>
  <c r="AF33" i="57"/>
  <c r="AG45" i="57"/>
  <c r="AI30" i="57"/>
  <c r="AJ45" i="57"/>
  <c r="AI43" i="57"/>
  <c r="AF29" i="57"/>
  <c r="AJ30" i="57"/>
  <c r="AF39" i="57"/>
  <c r="AH32" i="57"/>
  <c r="AI44" i="57"/>
  <c r="AF30" i="57"/>
  <c r="AJ31" i="57"/>
  <c r="AA41" i="57"/>
  <c r="AH33" i="57"/>
  <c r="AJ33" i="57"/>
  <c r="AA46" i="57"/>
  <c r="AA38" i="57"/>
  <c r="AJ32" i="57"/>
  <c r="AA42" i="57"/>
  <c r="AH34" i="57"/>
  <c r="AH28" i="57"/>
  <c r="AI34" i="57"/>
  <c r="AA39" i="57"/>
  <c r="AF46" i="57"/>
  <c r="AA43" i="57"/>
  <c r="AI28" i="57"/>
  <c r="AG44" i="57"/>
  <c r="AI35" i="57"/>
  <c r="AA40" i="57"/>
  <c r="AG46" i="57"/>
  <c r="AF37" i="57"/>
  <c r="AI29" i="57"/>
  <c r="AI39" i="57"/>
  <c r="AI36" i="57"/>
  <c r="AF40" i="57"/>
  <c r="AH45" i="57"/>
  <c r="AF38" i="57"/>
  <c r="AI42" i="57"/>
  <c r="AG32" i="57"/>
  <c r="AA28" i="57"/>
  <c r="AJ36" i="57"/>
  <c r="AF41" i="57"/>
  <c r="AJ42" i="57"/>
  <c r="AF34" i="57"/>
  <c r="AF43" i="57"/>
  <c r="AJ37" i="57"/>
  <c r="AF42" i="57"/>
  <c r="AJ43" i="57"/>
  <c r="AF35" i="57"/>
  <c r="AH37" i="57"/>
  <c r="AJ38" i="57"/>
  <c r="AF31" i="57"/>
  <c r="AJ44" i="57"/>
  <c r="AF36" i="57"/>
  <c r="AJ27" i="57"/>
  <c r="AF32" i="57"/>
  <c r="AG38" i="57"/>
  <c r="AG30" i="57"/>
  <c r="AJ28" i="57"/>
  <c r="AG33" i="57"/>
  <c r="AI45" i="57"/>
  <c r="AG31" i="57"/>
  <c r="AJ29" i="57"/>
  <c r="AG34" i="57"/>
  <c r="AG36" i="57"/>
  <c r="AH27" i="57"/>
  <c r="AI46" i="57"/>
  <c r="AG35" i="57"/>
  <c r="AG37" i="57"/>
  <c r="AG27" i="57"/>
  <c r="D73" i="48"/>
  <c r="AR51" i="65" s="1"/>
  <c r="D48" i="48"/>
  <c r="AD73" i="46"/>
  <c r="AD48" i="46"/>
  <c r="AF65" i="57" s="1"/>
  <c r="D49" i="48"/>
  <c r="H50" i="65" s="1"/>
  <c r="D74" i="48"/>
  <c r="AR50" i="65" s="1"/>
  <c r="D58" i="48"/>
  <c r="D33" i="48"/>
  <c r="D44" i="48"/>
  <c r="D69" i="48"/>
  <c r="D66" i="48"/>
  <c r="AR65" i="65" s="1"/>
  <c r="D41" i="48"/>
  <c r="AA66" i="57"/>
  <c r="P49" i="46"/>
  <c r="T59" i="57" s="1"/>
  <c r="P74" i="46"/>
  <c r="D64" i="48"/>
  <c r="AR60" i="65" s="1"/>
  <c r="D39" i="48"/>
  <c r="E16" i="46"/>
  <c r="I16" i="57"/>
  <c r="E13" i="46"/>
  <c r="P55" i="46"/>
  <c r="P30" i="46"/>
  <c r="T50" i="57" s="1"/>
  <c r="AD47" i="46"/>
  <c r="AF62" i="57" s="1"/>
  <c r="AD72" i="46"/>
  <c r="I15" i="57"/>
  <c r="AI64" i="57"/>
  <c r="AJ53" i="57"/>
  <c r="AH67" i="57"/>
  <c r="AA69" i="57"/>
  <c r="AG64" i="57"/>
  <c r="AI67" i="57"/>
  <c r="AI53" i="57"/>
  <c r="AH55" i="57"/>
  <c r="AJ65" i="57"/>
  <c r="AI60" i="57"/>
  <c r="AA55" i="57"/>
  <c r="AJ67" i="57"/>
  <c r="AJ52" i="57"/>
  <c r="AG53" i="57"/>
  <c r="AA62" i="57"/>
  <c r="AG63" i="57"/>
  <c r="AI63" i="57"/>
  <c r="AH66" i="57"/>
  <c r="AA52" i="57"/>
  <c r="AH54" i="57"/>
  <c r="AJ62" i="57"/>
  <c r="AI52" i="57"/>
  <c r="AA54" i="57"/>
  <c r="AJ63" i="57"/>
  <c r="AJ51" i="57"/>
  <c r="AI58" i="57"/>
  <c r="AG62" i="57"/>
  <c r="AI61" i="57"/>
  <c r="AH50" i="57"/>
  <c r="AA51" i="57"/>
  <c r="AH53" i="57"/>
  <c r="AJ60" i="57"/>
  <c r="AH65" i="57"/>
  <c r="AA60" i="57"/>
  <c r="AJ61" i="57"/>
  <c r="AJ50" i="57"/>
  <c r="AI51" i="57"/>
  <c r="AA57" i="57"/>
  <c r="AG61" i="57"/>
  <c r="AI59" i="57"/>
  <c r="AH62" i="57"/>
  <c r="AA58" i="57"/>
  <c r="AH52" i="57"/>
  <c r="AJ58" i="57"/>
  <c r="AG50" i="57"/>
  <c r="AA61" i="57"/>
  <c r="AJ59" i="57"/>
  <c r="AG52" i="57"/>
  <c r="AH64" i="57"/>
  <c r="AA59" i="57"/>
  <c r="AG60" i="57"/>
  <c r="AI56" i="57"/>
  <c r="AI50" i="57"/>
  <c r="AA56" i="57"/>
  <c r="AJ66" i="57"/>
  <c r="AI69" i="57"/>
  <c r="AH60" i="57"/>
  <c r="AA65" i="57"/>
  <c r="AJ56" i="57"/>
  <c r="AH51" i="57"/>
  <c r="AG54" i="57"/>
  <c r="AG67" i="57"/>
  <c r="AG59" i="57"/>
  <c r="AH69" i="57"/>
  <c r="AG68" i="57"/>
  <c r="AH59" i="57"/>
  <c r="AI66" i="57"/>
  <c r="AI55" i="57"/>
  <c r="AH63" i="57"/>
  <c r="AJ64" i="57"/>
  <c r="AJ55" i="57"/>
  <c r="AI65" i="57"/>
  <c r="AH61" i="57"/>
  <c r="AG66" i="57"/>
  <c r="AG58" i="57"/>
  <c r="AG51" i="57"/>
  <c r="AH58" i="57"/>
  <c r="AJ57" i="57"/>
  <c r="AH57" i="57"/>
  <c r="AH68" i="57"/>
  <c r="AJ68" i="57"/>
  <c r="AI68" i="57"/>
  <c r="AJ54" i="57"/>
  <c r="AI54" i="57"/>
  <c r="AG55" i="57"/>
  <c r="AG65" i="57"/>
  <c r="AG57" i="57"/>
  <c r="AI62" i="57"/>
  <c r="AG56" i="57"/>
  <c r="AH56" i="57"/>
  <c r="AJ69" i="57"/>
  <c r="AI57" i="57"/>
  <c r="AG69" i="57"/>
  <c r="D68" i="48"/>
  <c r="AR56" i="65" s="1"/>
  <c r="D43" i="48"/>
  <c r="H56" i="65" s="1"/>
  <c r="AD64" i="46"/>
  <c r="AD39" i="46"/>
  <c r="AD40" i="46"/>
  <c r="AF60" i="57" s="1"/>
  <c r="AD65" i="46"/>
  <c r="P61" i="46"/>
  <c r="P36" i="46"/>
  <c r="T56" i="57" s="1"/>
  <c r="E6" i="46"/>
  <c r="AD56" i="46"/>
  <c r="AD31" i="46"/>
  <c r="AF51" i="57" s="1"/>
  <c r="E15" i="46"/>
  <c r="I61" i="57"/>
  <c r="K56" i="57"/>
  <c r="J61" i="57"/>
  <c r="J56" i="57"/>
  <c r="J53" i="57"/>
  <c r="L59" i="57"/>
  <c r="I54" i="57"/>
  <c r="L58" i="57"/>
  <c r="C66" i="57"/>
  <c r="L55" i="57"/>
  <c r="I52" i="57"/>
  <c r="J64" i="57"/>
  <c r="I63" i="57"/>
  <c r="I60" i="57"/>
  <c r="K55" i="57"/>
  <c r="L68" i="57"/>
  <c r="J55" i="57"/>
  <c r="J52" i="57"/>
  <c r="K63" i="57"/>
  <c r="J59" i="57"/>
  <c r="L57" i="57"/>
  <c r="L54" i="57"/>
  <c r="I57" i="57"/>
  <c r="J50" i="57"/>
  <c r="I62" i="57"/>
  <c r="I59" i="57"/>
  <c r="J69" i="57"/>
  <c r="I69" i="57"/>
  <c r="J54" i="57"/>
  <c r="K68" i="57"/>
  <c r="K54" i="57"/>
  <c r="L64" i="57"/>
  <c r="L56" i="57"/>
  <c r="L53" i="57"/>
  <c r="K61" i="57"/>
  <c r="K66" i="57"/>
  <c r="C65" i="57"/>
  <c r="I58" i="57"/>
  <c r="I53" i="57"/>
  <c r="I55" i="57"/>
  <c r="C63" i="57"/>
  <c r="K64" i="57"/>
  <c r="J68" i="57"/>
  <c r="I68" i="57"/>
  <c r="C56" i="57"/>
  <c r="L52" i="57"/>
  <c r="K53" i="57"/>
  <c r="J62" i="57"/>
  <c r="C53" i="57"/>
  <c r="K62" i="57"/>
  <c r="K59" i="57"/>
  <c r="K69" i="57"/>
  <c r="C52" i="57"/>
  <c r="L67" i="57"/>
  <c r="J51" i="57"/>
  <c r="I50" i="57"/>
  <c r="C57" i="57"/>
  <c r="L51" i="57"/>
  <c r="J67" i="57"/>
  <c r="I67" i="57"/>
  <c r="C51" i="57"/>
  <c r="C67" i="57"/>
  <c r="K60" i="57"/>
  <c r="K52" i="57"/>
  <c r="J60" i="57"/>
  <c r="C59" i="57"/>
  <c r="K67" i="57"/>
  <c r="L66" i="57"/>
  <c r="K65" i="57"/>
  <c r="C62" i="57"/>
  <c r="L50" i="57"/>
  <c r="I51" i="57"/>
  <c r="I66" i="57"/>
  <c r="C69" i="57"/>
  <c r="K58" i="57"/>
  <c r="J66" i="57"/>
  <c r="J58" i="57"/>
  <c r="L63" i="57"/>
  <c r="K51" i="57"/>
  <c r="L62" i="57"/>
  <c r="C60" i="57"/>
  <c r="L69" i="57"/>
  <c r="J63" i="57"/>
  <c r="I65" i="57"/>
  <c r="K57" i="57"/>
  <c r="L65" i="57"/>
  <c r="J57" i="57"/>
  <c r="L61" i="57"/>
  <c r="J65" i="57"/>
  <c r="L60" i="57"/>
  <c r="C61" i="57"/>
  <c r="I56" i="57"/>
  <c r="K50" i="57"/>
  <c r="I64" i="57"/>
  <c r="V61" i="57"/>
  <c r="X63" i="57"/>
  <c r="V69" i="57"/>
  <c r="X52" i="57"/>
  <c r="W53" i="57"/>
  <c r="U61" i="57"/>
  <c r="U65" i="57"/>
  <c r="U60" i="57"/>
  <c r="V55" i="57"/>
  <c r="V60" i="57"/>
  <c r="X61" i="57"/>
  <c r="V50" i="57"/>
  <c r="X51" i="57"/>
  <c r="W52" i="57"/>
  <c r="V68" i="57"/>
  <c r="O59" i="57"/>
  <c r="W62" i="57"/>
  <c r="U52" i="57"/>
  <c r="U59" i="57"/>
  <c r="O56" i="57"/>
  <c r="O55" i="57"/>
  <c r="V59" i="57"/>
  <c r="U67" i="57"/>
  <c r="V54" i="57"/>
  <c r="O51" i="57"/>
  <c r="X50" i="57"/>
  <c r="W51" i="57"/>
  <c r="U54" i="57"/>
  <c r="O52" i="57"/>
  <c r="W60" i="57"/>
  <c r="V51" i="57"/>
  <c r="V67" i="57"/>
  <c r="O60" i="57"/>
  <c r="V58" i="57"/>
  <c r="W63" i="57"/>
  <c r="W66" i="57"/>
  <c r="U66" i="57"/>
  <c r="W50" i="57"/>
  <c r="V53" i="57"/>
  <c r="O58" i="57"/>
  <c r="W58" i="57"/>
  <c r="X68" i="57"/>
  <c r="U50" i="57"/>
  <c r="O57" i="57"/>
  <c r="V64" i="57"/>
  <c r="U68" i="57"/>
  <c r="W61" i="57"/>
  <c r="V66" i="57"/>
  <c r="O68" i="57"/>
  <c r="X59" i="57"/>
  <c r="X55" i="57"/>
  <c r="W57" i="57"/>
  <c r="X69" i="57"/>
  <c r="X57" i="57"/>
  <c r="V52" i="57"/>
  <c r="X62" i="57"/>
  <c r="W68" i="57"/>
  <c r="U57" i="57"/>
  <c r="W69" i="57"/>
  <c r="O67" i="57"/>
  <c r="U55" i="57"/>
  <c r="U64" i="57"/>
  <c r="W59" i="57"/>
  <c r="X64" i="57"/>
  <c r="O54" i="57"/>
  <c r="V63" i="57"/>
  <c r="W56" i="57"/>
  <c r="X65" i="57"/>
  <c r="V65" i="57"/>
  <c r="O64" i="57"/>
  <c r="O62" i="57"/>
  <c r="X54" i="57"/>
  <c r="W64" i="57"/>
  <c r="U53" i="57"/>
  <c r="X56" i="57"/>
  <c r="O69" i="57"/>
  <c r="X60" i="57"/>
  <c r="X67" i="57"/>
  <c r="X66" i="57"/>
  <c r="W65" i="57"/>
  <c r="U62" i="57"/>
  <c r="W55" i="57"/>
  <c r="V57" i="57"/>
  <c r="X58" i="57"/>
  <c r="O66" i="57"/>
  <c r="V62" i="57"/>
  <c r="U56" i="57"/>
  <c r="U51" i="57"/>
  <c r="O65" i="57"/>
  <c r="X53" i="57"/>
  <c r="W67" i="57"/>
  <c r="U63" i="57"/>
  <c r="U69" i="57"/>
  <c r="W54" i="57"/>
  <c r="V56" i="57"/>
  <c r="U58" i="57"/>
  <c r="D61" i="48"/>
  <c r="AR63" i="65" s="1"/>
  <c r="D36" i="48"/>
  <c r="P67" i="46"/>
  <c r="I8" i="57"/>
  <c r="I6" i="57"/>
  <c r="P43" i="46"/>
  <c r="T65" i="57" s="1"/>
  <c r="P68" i="46"/>
  <c r="E22" i="46"/>
  <c r="D32" i="48"/>
  <c r="H67" i="65" s="1"/>
  <c r="D57" i="48"/>
  <c r="AR67" i="65" s="1"/>
  <c r="P69" i="46"/>
  <c r="P44" i="46"/>
  <c r="T55" i="57" s="1"/>
  <c r="D55" i="48"/>
  <c r="E26" i="48"/>
  <c r="D30" i="48"/>
  <c r="H69" i="65" s="1"/>
  <c r="I5" i="57" l="1"/>
  <c r="H51" i="65"/>
  <c r="P71" i="46"/>
  <c r="H57" i="65"/>
  <c r="AR66" i="65"/>
  <c r="H65" i="65"/>
  <c r="I18" i="57"/>
  <c r="H66" i="65"/>
  <c r="H58" i="65"/>
  <c r="AR55" i="65"/>
  <c r="AR69" i="65"/>
  <c r="AR52" i="65"/>
  <c r="H68" i="65"/>
  <c r="AR54" i="65"/>
  <c r="AR68" i="65"/>
  <c r="H62" i="65"/>
  <c r="H59" i="65"/>
  <c r="H53" i="65"/>
  <c r="H60" i="65"/>
  <c r="AR61" i="65"/>
  <c r="H64" i="65"/>
  <c r="H63" i="65"/>
  <c r="AR53" i="65"/>
  <c r="AR58" i="65"/>
  <c r="H52" i="65"/>
  <c r="H55" i="65"/>
  <c r="BD68" i="57"/>
  <c r="AD71" i="46"/>
  <c r="BP50" i="57" s="1"/>
  <c r="P34" i="46"/>
  <c r="T53" i="57" s="1"/>
  <c r="P65" i="46"/>
  <c r="BP57" i="57"/>
  <c r="I14" i="57"/>
  <c r="AD62" i="46"/>
  <c r="BP61" i="57" s="1"/>
  <c r="P41" i="46"/>
  <c r="T64" i="57" s="1"/>
  <c r="E25" i="46"/>
  <c r="D74" i="46" s="1"/>
  <c r="AR65" i="57" s="1"/>
  <c r="BS50" i="57"/>
  <c r="P32" i="46"/>
  <c r="T52" i="57" s="1"/>
  <c r="BP51" i="57"/>
  <c r="E12" i="46"/>
  <c r="BP67" i="57"/>
  <c r="BD54" i="57"/>
  <c r="AD43" i="46"/>
  <c r="AF53" i="57" s="1"/>
  <c r="BK68" i="57"/>
  <c r="BS54" i="57"/>
  <c r="AD55" i="46"/>
  <c r="BP69" i="57" s="1"/>
  <c r="BR56" i="57"/>
  <c r="BS64" i="57"/>
  <c r="BT51" i="57"/>
  <c r="AD42" i="46"/>
  <c r="AF67" i="57" s="1"/>
  <c r="BR59" i="57"/>
  <c r="BT50" i="57"/>
  <c r="BR69" i="57"/>
  <c r="AD57" i="46"/>
  <c r="BP63" i="57" s="1"/>
  <c r="AD41" i="46"/>
  <c r="AF59" i="57" s="1"/>
  <c r="BQ58" i="57"/>
  <c r="BS68" i="57"/>
  <c r="P72" i="46"/>
  <c r="BD55" i="57" s="1"/>
  <c r="BS55" i="57"/>
  <c r="BR50" i="57"/>
  <c r="BQ57" i="57"/>
  <c r="P39" i="46"/>
  <c r="T67" i="57" s="1"/>
  <c r="BP59" i="57"/>
  <c r="BS66" i="57"/>
  <c r="BR60" i="57"/>
  <c r="BQ67" i="57"/>
  <c r="BK52" i="57"/>
  <c r="BQ50" i="57"/>
  <c r="BQ63" i="57"/>
  <c r="BR51" i="57"/>
  <c r="BR53" i="57"/>
  <c r="BT64" i="57"/>
  <c r="BS56" i="57"/>
  <c r="BQ65" i="57"/>
  <c r="BQ60" i="57"/>
  <c r="BQ68" i="57"/>
  <c r="BQ64" i="57"/>
  <c r="BR62" i="57"/>
  <c r="BT53" i="57"/>
  <c r="BT57" i="57"/>
  <c r="BK65" i="57"/>
  <c r="BT63" i="57"/>
  <c r="BS57" i="57"/>
  <c r="BP55" i="57"/>
  <c r="BQ62" i="57"/>
  <c r="BT66" i="57"/>
  <c r="BS53" i="57"/>
  <c r="BR67" i="57"/>
  <c r="BR61" i="57"/>
  <c r="BP64" i="57"/>
  <c r="BP56" i="57"/>
  <c r="BS58" i="57"/>
  <c r="BR63" i="57"/>
  <c r="BS61" i="57"/>
  <c r="BQ53" i="57"/>
  <c r="BS59" i="57"/>
  <c r="BK54" i="57"/>
  <c r="BK58" i="57"/>
  <c r="BK66" i="57"/>
  <c r="BK55" i="57"/>
  <c r="BS69" i="57"/>
  <c r="BR64" i="57"/>
  <c r="BS52" i="57"/>
  <c r="BP62" i="57"/>
  <c r="BK60" i="57"/>
  <c r="BT62" i="57"/>
  <c r="BT58" i="57"/>
  <c r="BT55" i="57"/>
  <c r="BK50" i="57"/>
  <c r="BR57" i="57"/>
  <c r="BS65" i="57"/>
  <c r="BR68" i="57"/>
  <c r="BS63" i="57"/>
  <c r="BQ66" i="57"/>
  <c r="BQ54" i="57"/>
  <c r="BS62" i="57"/>
  <c r="BR65" i="57"/>
  <c r="BP54" i="57"/>
  <c r="BT56" i="57"/>
  <c r="BK51" i="57"/>
  <c r="BK63" i="57"/>
  <c r="BK61" i="57"/>
  <c r="BT52" i="57"/>
  <c r="BT69" i="57"/>
  <c r="BS67" i="57"/>
  <c r="BR52" i="57"/>
  <c r="BQ51" i="57"/>
  <c r="BR66" i="57"/>
  <c r="BQ59" i="57"/>
  <c r="BT65" i="57"/>
  <c r="K26" i="46"/>
  <c r="BP66" i="57"/>
  <c r="BP53" i="57"/>
  <c r="BT54" i="57"/>
  <c r="BQ55" i="57"/>
  <c r="BT67" i="57"/>
  <c r="BK62" i="57"/>
  <c r="BK59" i="57"/>
  <c r="BQ56" i="57"/>
  <c r="BR58" i="57"/>
  <c r="BT68" i="57"/>
  <c r="BT60" i="57"/>
  <c r="BQ52" i="57"/>
  <c r="BQ61" i="57"/>
  <c r="BQ69" i="57"/>
  <c r="BP58" i="57"/>
  <c r="BP65" i="57"/>
  <c r="BS51" i="57"/>
  <c r="BR55" i="57"/>
  <c r="BT61" i="57"/>
  <c r="BR54" i="57"/>
  <c r="BK53" i="57"/>
  <c r="BK69" i="57"/>
  <c r="BK67" i="57"/>
  <c r="BK64" i="57"/>
  <c r="BK56" i="57"/>
  <c r="BT59" i="57"/>
  <c r="BS60" i="57"/>
  <c r="BP52" i="57"/>
  <c r="AD33" i="46"/>
  <c r="AF58" i="57" s="1"/>
  <c r="BP60" i="57"/>
  <c r="Y15" i="57"/>
  <c r="P70" i="46"/>
  <c r="BD51" i="57" s="1"/>
  <c r="AY56" i="57"/>
  <c r="P58" i="46"/>
  <c r="BD57" i="57"/>
  <c r="BD62" i="57"/>
  <c r="BD56" i="57"/>
  <c r="AD44" i="46"/>
  <c r="AF52" i="57" s="1"/>
  <c r="I7" i="57"/>
  <c r="AM58" i="57"/>
  <c r="BF53" i="57"/>
  <c r="BD65" i="57"/>
  <c r="BD60" i="57"/>
  <c r="BD63" i="57"/>
  <c r="BD69" i="57"/>
  <c r="BD58" i="57"/>
  <c r="AD61" i="46"/>
  <c r="BP68" i="57" s="1"/>
  <c r="D35" i="46"/>
  <c r="H57" i="57" s="1"/>
  <c r="BD66" i="57"/>
  <c r="BD64" i="57"/>
  <c r="BH63" i="57"/>
  <c r="AU53" i="57"/>
  <c r="Y9" i="57"/>
  <c r="X21" i="57"/>
  <c r="BF56" i="57"/>
  <c r="Y22" i="57"/>
  <c r="BQ14" i="12"/>
  <c r="BH69" i="57"/>
  <c r="BG60" i="57"/>
  <c r="F26" i="46"/>
  <c r="AV63" i="57"/>
  <c r="AY64" i="57"/>
  <c r="BF58" i="57"/>
  <c r="AO9" i="57"/>
  <c r="AT18" i="57"/>
  <c r="G26" i="46"/>
  <c r="P48" i="46"/>
  <c r="T68" i="57" s="1"/>
  <c r="AD8" i="57"/>
  <c r="D26" i="46"/>
  <c r="AB12" i="57"/>
  <c r="AC14" i="57"/>
  <c r="AD9" i="57"/>
  <c r="AG26" i="46"/>
  <c r="L26" i="46"/>
  <c r="X13" i="57"/>
  <c r="X6" i="57"/>
  <c r="AA5" i="57"/>
  <c r="AA12" i="57"/>
  <c r="AB5" i="57"/>
  <c r="AB9" i="57"/>
  <c r="AD49" i="46"/>
  <c r="AF69" i="57" s="1"/>
  <c r="BG57" i="57"/>
  <c r="AB18" i="57"/>
  <c r="AD20" i="57"/>
  <c r="Y17" i="57"/>
  <c r="AA8" i="57"/>
  <c r="Z6" i="57"/>
  <c r="AE10" i="57"/>
  <c r="AB6" i="57"/>
  <c r="AD4" i="57"/>
  <c r="Z14" i="57"/>
  <c r="BE68" i="57"/>
  <c r="AB23" i="57"/>
  <c r="AC5" i="57"/>
  <c r="AY66" i="57"/>
  <c r="BE51" i="57"/>
  <c r="AT63" i="57"/>
  <c r="D58" i="46"/>
  <c r="AR58" i="57" s="1"/>
  <c r="AP6" i="57"/>
  <c r="AV67" i="57"/>
  <c r="AT64" i="57"/>
  <c r="BD53" i="57"/>
  <c r="AT53" i="57"/>
  <c r="J26" i="46"/>
  <c r="AC22" i="57"/>
  <c r="AT67" i="57"/>
  <c r="AM63" i="57"/>
  <c r="AT56" i="57"/>
  <c r="AM66" i="57"/>
  <c r="AT68" i="57"/>
  <c r="AM62" i="57"/>
  <c r="AI6" i="57"/>
  <c r="Y13" i="57"/>
  <c r="AB8" i="57"/>
  <c r="AA19" i="57"/>
  <c r="X7" i="57"/>
  <c r="AA9" i="57"/>
  <c r="AD6" i="57"/>
  <c r="X10" i="57"/>
  <c r="Z23" i="57"/>
  <c r="AB15" i="57"/>
  <c r="AE21" i="57"/>
  <c r="X20" i="57"/>
  <c r="AE8" i="57"/>
  <c r="X11" i="57"/>
  <c r="Y10" i="57"/>
  <c r="AC15" i="57"/>
  <c r="Z20" i="57"/>
  <c r="AF23" i="57"/>
  <c r="AE15" i="57"/>
  <c r="AE17" i="57"/>
  <c r="Z7" i="57"/>
  <c r="AA23" i="57"/>
  <c r="AF16" i="57"/>
  <c r="S23" i="57"/>
  <c r="AE23" i="57"/>
  <c r="AE9" i="57"/>
  <c r="AB17" i="57"/>
  <c r="AB4" i="57"/>
  <c r="AD18" i="57"/>
  <c r="X16" i="57"/>
  <c r="Y20" i="57"/>
  <c r="AB7" i="57"/>
  <c r="Z4" i="57"/>
  <c r="S8" i="57"/>
  <c r="AE20" i="57"/>
  <c r="AB19" i="57"/>
  <c r="X8" i="57"/>
  <c r="AC23" i="57"/>
  <c r="AE6" i="57"/>
  <c r="AD16" i="57"/>
  <c r="AC13" i="57"/>
  <c r="S7" i="57"/>
  <c r="AF5" i="57"/>
  <c r="S4" i="57"/>
  <c r="Y7" i="57"/>
  <c r="AE16" i="57"/>
  <c r="AF12" i="57"/>
  <c r="AC19" i="57"/>
  <c r="AF13" i="57"/>
  <c r="AC20" i="57"/>
  <c r="AE18" i="57"/>
  <c r="AE7" i="57"/>
  <c r="AA18" i="57"/>
  <c r="X12" i="57"/>
  <c r="AE5" i="57"/>
  <c r="AD14" i="57"/>
  <c r="AE12" i="57"/>
  <c r="AA13" i="57"/>
  <c r="AA20" i="57"/>
  <c r="AF14" i="57"/>
  <c r="S19" i="57"/>
  <c r="Y18" i="57"/>
  <c r="AD5" i="57"/>
  <c r="X22" i="57"/>
  <c r="AF19" i="57"/>
  <c r="AC12" i="57"/>
  <c r="AD23" i="57"/>
  <c r="AF20" i="57"/>
  <c r="AA6" i="57"/>
  <c r="Y23" i="57"/>
  <c r="AC17" i="57"/>
  <c r="S5" i="57"/>
  <c r="AD11" i="57"/>
  <c r="X14" i="57"/>
  <c r="S9" i="57"/>
  <c r="Z8" i="57"/>
  <c r="AD13" i="57"/>
  <c r="Y12" i="57"/>
  <c r="Y21" i="57"/>
  <c r="X4" i="57"/>
  <c r="S22" i="57"/>
  <c r="Z5" i="57"/>
  <c r="AD10" i="57"/>
  <c r="Y8" i="57"/>
  <c r="X5" i="57"/>
  <c r="AF4" i="57"/>
  <c r="Z19" i="57"/>
  <c r="AE19" i="57"/>
  <c r="S12" i="57"/>
  <c r="AF18" i="57"/>
  <c r="S17" i="57"/>
  <c r="S15" i="57"/>
  <c r="AC8" i="57"/>
  <c r="Z21" i="57"/>
  <c r="X15" i="57"/>
  <c r="AC16" i="57"/>
  <c r="AC18" i="57"/>
  <c r="Z12" i="57"/>
  <c r="X19" i="57"/>
  <c r="AA11" i="57"/>
  <c r="AD7" i="57"/>
  <c r="AE14" i="57"/>
  <c r="AC6" i="57"/>
  <c r="AB11" i="57"/>
  <c r="AE13" i="57"/>
  <c r="S11" i="57"/>
  <c r="AC7" i="57"/>
  <c r="AD21" i="57"/>
  <c r="AF17" i="57"/>
  <c r="X23" i="57"/>
  <c r="AC9" i="57"/>
  <c r="S21" i="57"/>
  <c r="AF15" i="57"/>
  <c r="AB21" i="57"/>
  <c r="Z11" i="57"/>
  <c r="Z15" i="57"/>
  <c r="AF7" i="57"/>
  <c r="S13" i="57"/>
  <c r="Y14" i="57"/>
  <c r="AB16" i="57"/>
  <c r="AA21" i="57"/>
  <c r="AA4" i="57"/>
  <c r="AC4" i="57"/>
  <c r="AB14" i="57"/>
  <c r="AB10" i="57"/>
  <c r="Y6" i="57"/>
  <c r="AE4" i="57"/>
  <c r="AD15" i="57"/>
  <c r="X9" i="57"/>
  <c r="AD22" i="57"/>
  <c r="AE11" i="57"/>
  <c r="AF21" i="57"/>
  <c r="AA15" i="57"/>
  <c r="AA16" i="57"/>
  <c r="AD17" i="57"/>
  <c r="Y11" i="57"/>
  <c r="AF22" i="57"/>
  <c r="AA7" i="57"/>
  <c r="AA10" i="57"/>
  <c r="AF11" i="57"/>
  <c r="Z16" i="57"/>
  <c r="AC11" i="57"/>
  <c r="Z9" i="57"/>
  <c r="AF8" i="57"/>
  <c r="S14" i="57"/>
  <c r="AD19" i="57"/>
  <c r="AE22" i="57"/>
  <c r="AC21" i="57"/>
  <c r="S16" i="57"/>
  <c r="AF6" i="57"/>
  <c r="AF10" i="57"/>
  <c r="AA22" i="57"/>
  <c r="S20" i="57"/>
  <c r="Z22" i="57"/>
  <c r="Z13" i="57"/>
  <c r="S10" i="57"/>
  <c r="AA17" i="57"/>
  <c r="Y5" i="57"/>
  <c r="Y19" i="57"/>
  <c r="AB20" i="57"/>
  <c r="AC10" i="57"/>
  <c r="AB22" i="57"/>
  <c r="Z18" i="57"/>
  <c r="AA14" i="57"/>
  <c r="Z10" i="57"/>
  <c r="AF9" i="57"/>
  <c r="Z17" i="57"/>
  <c r="S18" i="57"/>
  <c r="AB13" i="57"/>
  <c r="Y16" i="57"/>
  <c r="AD12" i="57"/>
  <c r="X18" i="57"/>
  <c r="X17" i="57"/>
  <c r="Y4" i="57"/>
  <c r="AU69" i="57"/>
  <c r="AU54" i="57"/>
  <c r="AT50" i="57"/>
  <c r="AS59" i="57"/>
  <c r="AS69" i="57"/>
  <c r="AS67" i="57"/>
  <c r="AU58" i="57"/>
  <c r="AU50" i="57"/>
  <c r="AV53" i="57"/>
  <c r="AU63" i="57"/>
  <c r="AT60" i="57"/>
  <c r="AU67" i="57"/>
  <c r="AI10" i="57"/>
  <c r="AN23" i="57"/>
  <c r="AN8" i="57"/>
  <c r="AM68" i="57"/>
  <c r="AM56" i="57"/>
  <c r="AM60" i="57"/>
  <c r="AV62" i="57"/>
  <c r="AU56" i="57"/>
  <c r="AS61" i="57"/>
  <c r="AV69" i="57"/>
  <c r="AU68" i="57"/>
  <c r="AT65" i="57"/>
  <c r="AT54" i="57"/>
  <c r="AT66" i="57"/>
  <c r="AT55" i="57"/>
  <c r="AI20" i="57"/>
  <c r="AQ19" i="57"/>
  <c r="AO22" i="57"/>
  <c r="AT51" i="57"/>
  <c r="AV56" i="57"/>
  <c r="AM51" i="57"/>
  <c r="AV66" i="57"/>
  <c r="AV57" i="57"/>
  <c r="AU66" i="57"/>
  <c r="AV52" i="57"/>
  <c r="AM52" i="57"/>
  <c r="AV59" i="57"/>
  <c r="AU62" i="57"/>
  <c r="AU52" i="57"/>
  <c r="AS50" i="57"/>
  <c r="AI19" i="57"/>
  <c r="AN9" i="57"/>
  <c r="AV21" i="57"/>
  <c r="AS55" i="57"/>
  <c r="AS65" i="57"/>
  <c r="AS52" i="57"/>
  <c r="AV64" i="57"/>
  <c r="AT52" i="57"/>
  <c r="AV68" i="57"/>
  <c r="AS56" i="57"/>
  <c r="AU61" i="57"/>
  <c r="AM53" i="57"/>
  <c r="AM65" i="57"/>
  <c r="AM55" i="57"/>
  <c r="AM69" i="57"/>
  <c r="AN19" i="57"/>
  <c r="AU22" i="57"/>
  <c r="AV8" i="57"/>
  <c r="I26" i="46"/>
  <c r="AU57" i="57"/>
  <c r="AV60" i="57"/>
  <c r="AV50" i="57"/>
  <c r="AS64" i="57"/>
  <c r="AT69" i="57"/>
  <c r="AS68" i="57"/>
  <c r="AS54" i="57"/>
  <c r="AS58" i="57"/>
  <c r="AT59" i="57"/>
  <c r="AV54" i="57"/>
  <c r="AS51" i="57"/>
  <c r="AV55" i="57"/>
  <c r="AQ12" i="57"/>
  <c r="AP4" i="57"/>
  <c r="AO7" i="57"/>
  <c r="P56" i="46"/>
  <c r="BD67" i="57" s="1"/>
  <c r="AM64" i="57"/>
  <c r="AM67" i="57"/>
  <c r="AM61" i="57"/>
  <c r="AU55" i="57"/>
  <c r="AS53" i="57"/>
  <c r="AV65" i="57"/>
  <c r="AU64" i="57"/>
  <c r="AT57" i="57"/>
  <c r="AU60" i="57"/>
  <c r="AS63" i="57"/>
  <c r="AS60" i="57"/>
  <c r="AV58" i="57"/>
  <c r="AS62" i="57"/>
  <c r="AP15" i="57"/>
  <c r="AO12" i="57"/>
  <c r="AR14" i="57"/>
  <c r="AT61" i="57"/>
  <c r="AV61" i="57"/>
  <c r="AT62" i="57"/>
  <c r="AM54" i="57"/>
  <c r="AS57" i="57"/>
  <c r="AV51" i="57"/>
  <c r="AU59" i="57"/>
  <c r="AT58" i="57"/>
  <c r="AS66" i="57"/>
  <c r="AU51" i="57"/>
  <c r="AM50" i="57"/>
  <c r="AU65" i="57"/>
  <c r="AI5" i="57"/>
  <c r="AI15" i="57"/>
  <c r="AN15" i="57"/>
  <c r="BE55" i="57"/>
  <c r="BE60" i="57"/>
  <c r="BE53" i="57"/>
  <c r="BG64" i="57"/>
  <c r="BG66" i="57"/>
  <c r="AR54" i="57"/>
  <c r="AU6" i="57"/>
  <c r="BG67" i="57"/>
  <c r="AY51" i="57"/>
  <c r="AM59" i="57"/>
  <c r="H26" i="46"/>
  <c r="AR15" i="57"/>
  <c r="AS8" i="57"/>
  <c r="AO18" i="57"/>
  <c r="AO8" i="57"/>
  <c r="AR7" i="57"/>
  <c r="AT7" i="57"/>
  <c r="AV12" i="57"/>
  <c r="AN20" i="57"/>
  <c r="AR20" i="57"/>
  <c r="AS13" i="57"/>
  <c r="AR8" i="57"/>
  <c r="AT16" i="57"/>
  <c r="AT6" i="57"/>
  <c r="AN6" i="57"/>
  <c r="AU19" i="57"/>
  <c r="AT23" i="57"/>
  <c r="AR19" i="57"/>
  <c r="AR4" i="57"/>
  <c r="AP21" i="57"/>
  <c r="AV18" i="57"/>
  <c r="AI16" i="57"/>
  <c r="AI21" i="57"/>
  <c r="AN21" i="57"/>
  <c r="AN14" i="57"/>
  <c r="AP22" i="57"/>
  <c r="BF60" i="57"/>
  <c r="AY59" i="57"/>
  <c r="AY68" i="57"/>
  <c r="BG68" i="57"/>
  <c r="BH66" i="57"/>
  <c r="AT10" i="57"/>
  <c r="AR11" i="57"/>
  <c r="AV14" i="57"/>
  <c r="AU21" i="57"/>
  <c r="AU14" i="57"/>
  <c r="AU7" i="57"/>
  <c r="AR23" i="57"/>
  <c r="AS7" i="57"/>
  <c r="AS14" i="57"/>
  <c r="AV4" i="57"/>
  <c r="AV17" i="57"/>
  <c r="AS16" i="57"/>
  <c r="AO17" i="57"/>
  <c r="AP8" i="57"/>
  <c r="AP20" i="57"/>
  <c r="AS20" i="57"/>
  <c r="AT5" i="57"/>
  <c r="AT21" i="57"/>
  <c r="AS18" i="57"/>
  <c r="AP11" i="57"/>
  <c r="AV6" i="57"/>
  <c r="AI12" i="57"/>
  <c r="AI7" i="57"/>
  <c r="AI4" i="57"/>
  <c r="BD52" i="57"/>
  <c r="BE64" i="57"/>
  <c r="BF52" i="57"/>
  <c r="BF65" i="57"/>
  <c r="AY55" i="57"/>
  <c r="BE58" i="57"/>
  <c r="AR17" i="57"/>
  <c r="AQ15" i="57"/>
  <c r="AO10" i="57"/>
  <c r="AV13" i="57"/>
  <c r="AI11" i="57"/>
  <c r="AQ10" i="57"/>
  <c r="AP16" i="57"/>
  <c r="AR22" i="57"/>
  <c r="AO19" i="57"/>
  <c r="AV19" i="57"/>
  <c r="AR10" i="57"/>
  <c r="AN22" i="57"/>
  <c r="AV7" i="57"/>
  <c r="AQ20" i="57"/>
  <c r="AP10" i="57"/>
  <c r="AI14" i="57"/>
  <c r="AQ22" i="57"/>
  <c r="AS9" i="57"/>
  <c r="AT11" i="57"/>
  <c r="AU11" i="57"/>
  <c r="AR9" i="57"/>
  <c r="AS4" i="57"/>
  <c r="AV22" i="57"/>
  <c r="AT22" i="57"/>
  <c r="AQ18" i="57"/>
  <c r="AT4" i="57"/>
  <c r="AO6" i="57"/>
  <c r="AN4" i="57"/>
  <c r="AQ9" i="57"/>
  <c r="AP9" i="57"/>
  <c r="AQ23" i="57"/>
  <c r="AR13" i="57"/>
  <c r="AR6" i="57"/>
  <c r="AV5" i="57"/>
  <c r="AN10" i="57"/>
  <c r="AP23" i="57"/>
  <c r="AV10" i="57"/>
  <c r="AQ4" i="57"/>
  <c r="AN16" i="57"/>
  <c r="AQ21" i="57"/>
  <c r="AS23" i="57"/>
  <c r="AI13" i="57"/>
  <c r="AU9" i="57"/>
  <c r="AP12" i="57"/>
  <c r="AV16" i="57"/>
  <c r="AI23" i="57"/>
  <c r="AI22" i="57"/>
  <c r="AN17" i="57"/>
  <c r="AU5" i="57"/>
  <c r="AS11" i="57"/>
  <c r="BH67" i="57"/>
  <c r="AY67" i="57"/>
  <c r="BG65" i="57"/>
  <c r="BF67" i="57"/>
  <c r="BH50" i="57"/>
  <c r="AT20" i="57"/>
  <c r="AR5" i="57"/>
  <c r="AN13" i="57"/>
  <c r="AO14" i="57"/>
  <c r="AR16" i="57"/>
  <c r="AP17" i="57"/>
  <c r="AS17" i="57"/>
  <c r="AS22" i="57"/>
  <c r="AS12" i="57"/>
  <c r="AU12" i="57"/>
  <c r="AQ13" i="57"/>
  <c r="AV20" i="57"/>
  <c r="AO20" i="57"/>
  <c r="AP5" i="57"/>
  <c r="AS6" i="57"/>
  <c r="AS10" i="57"/>
  <c r="AQ8" i="57"/>
  <c r="AI8" i="57"/>
  <c r="AN7" i="57"/>
  <c r="AU23" i="57"/>
  <c r="AT8" i="57"/>
  <c r="AV15" i="57"/>
  <c r="AU20" i="57"/>
  <c r="AU13" i="57"/>
  <c r="AT15" i="57"/>
  <c r="BE63" i="57"/>
  <c r="BF68" i="57"/>
  <c r="BG52" i="57"/>
  <c r="BF51" i="57"/>
  <c r="AY63" i="57"/>
  <c r="BF63" i="57"/>
  <c r="AF61" i="57"/>
  <c r="S26" i="46"/>
  <c r="AU8" i="57"/>
  <c r="AT19" i="57"/>
  <c r="AS19" i="57"/>
  <c r="AP13" i="57"/>
  <c r="AP7" i="57"/>
  <c r="AO15" i="57"/>
  <c r="AQ14" i="57"/>
  <c r="AP19" i="57"/>
  <c r="AR21" i="57"/>
  <c r="AV9" i="57"/>
  <c r="AN12" i="57"/>
  <c r="AN5" i="57"/>
  <c r="AU15" i="57"/>
  <c r="AQ16" i="57"/>
  <c r="AT12" i="57"/>
  <c r="AR18" i="57"/>
  <c r="AQ11" i="57"/>
  <c r="AO13" i="57"/>
  <c r="AI17" i="57"/>
  <c r="AP18" i="57"/>
  <c r="AV11" i="57"/>
  <c r="AO23" i="57"/>
  <c r="AN18" i="57"/>
  <c r="AN11" i="57"/>
  <c r="AT17" i="57"/>
  <c r="AY54" i="57"/>
  <c r="AY58" i="57"/>
  <c r="AY62" i="57"/>
  <c r="BE62" i="57"/>
  <c r="BH64" i="57"/>
  <c r="BH54" i="57"/>
  <c r="AU4" i="57"/>
  <c r="AQ7" i="57"/>
  <c r="AO11" i="57"/>
  <c r="AP14" i="57"/>
  <c r="AO21" i="57"/>
  <c r="AU10" i="57"/>
  <c r="AO16" i="57"/>
  <c r="AV23" i="57"/>
  <c r="AU18" i="57"/>
  <c r="AU17" i="57"/>
  <c r="AT9" i="57"/>
  <c r="AS15" i="57"/>
  <c r="AO4" i="57"/>
  <c r="AQ5" i="57"/>
  <c r="AO5" i="57"/>
  <c r="AQ6" i="57"/>
  <c r="AT13" i="57"/>
  <c r="AT14" i="57"/>
  <c r="AS5" i="57"/>
  <c r="AI18" i="57"/>
  <c r="AQ17" i="57"/>
  <c r="AU16" i="57"/>
  <c r="AR12" i="57"/>
  <c r="AS21" i="57"/>
  <c r="AY53" i="57"/>
  <c r="BH61" i="57"/>
  <c r="BG58" i="57"/>
  <c r="AR52" i="57"/>
  <c r="BG56" i="57"/>
  <c r="BD59" i="57"/>
  <c r="BG59" i="57"/>
  <c r="BH60" i="57"/>
  <c r="BH59" i="57"/>
  <c r="BF69" i="57"/>
  <c r="BF50" i="57"/>
  <c r="BG63" i="57"/>
  <c r="AY65" i="57"/>
  <c r="AY69" i="57"/>
  <c r="BG50" i="57"/>
  <c r="BH68" i="57"/>
  <c r="BF55" i="57"/>
  <c r="BE50" i="57"/>
  <c r="BH55" i="57"/>
  <c r="P37" i="46"/>
  <c r="T63" i="57" s="1"/>
  <c r="BF54" i="57"/>
  <c r="BG51" i="57"/>
  <c r="BE59" i="57"/>
  <c r="BG55" i="57"/>
  <c r="BE52" i="57"/>
  <c r="BH56" i="57"/>
  <c r="BG62" i="57"/>
  <c r="AY50" i="57"/>
  <c r="BE56" i="57"/>
  <c r="BE65" i="57"/>
  <c r="BH51" i="57"/>
  <c r="BG53" i="57"/>
  <c r="BF61" i="57"/>
  <c r="BE67" i="57"/>
  <c r="AY57" i="57"/>
  <c r="BF57" i="57"/>
  <c r="BF64" i="57"/>
  <c r="BH52" i="57"/>
  <c r="BF62" i="57"/>
  <c r="AY61" i="57"/>
  <c r="BF66" i="57"/>
  <c r="BE66" i="57"/>
  <c r="BE54" i="57"/>
  <c r="BH57" i="57"/>
  <c r="BE69" i="57"/>
  <c r="BD61" i="57"/>
  <c r="BH53" i="57"/>
  <c r="AY52" i="57"/>
  <c r="BG54" i="57"/>
  <c r="BH58" i="57"/>
  <c r="BF59" i="57"/>
  <c r="BG61" i="57"/>
  <c r="BH65" i="57"/>
  <c r="BE61" i="57"/>
  <c r="BH62" i="57"/>
  <c r="BE57" i="57"/>
  <c r="BG69" i="57"/>
  <c r="D73" i="46"/>
  <c r="AR62" i="57" s="1"/>
  <c r="D67" i="46"/>
  <c r="AR59" i="57" s="1"/>
  <c r="D69" i="46"/>
  <c r="AR61" i="57" s="1"/>
  <c r="D45" i="46"/>
  <c r="H67" i="57" s="1"/>
  <c r="D43" i="46"/>
  <c r="H58" i="57" s="1"/>
  <c r="AF64" i="57"/>
  <c r="D56" i="46"/>
  <c r="AR68" i="57" s="1"/>
  <c r="D31" i="46"/>
  <c r="H51" i="57" s="1"/>
  <c r="D65" i="46"/>
  <c r="AR53" i="57" s="1"/>
  <c r="D40" i="46"/>
  <c r="H69" i="57" s="1"/>
  <c r="D64" i="46"/>
  <c r="AR63" i="57" s="1"/>
  <c r="D39" i="46"/>
  <c r="H64" i="57" s="1"/>
  <c r="D66" i="46"/>
  <c r="AR60" i="57" s="1"/>
  <c r="D41" i="46"/>
  <c r="H62" i="57" s="1"/>
  <c r="D46" i="46"/>
  <c r="D71" i="46"/>
  <c r="D30" i="46"/>
  <c r="H50" i="57" s="1"/>
  <c r="D55" i="46"/>
  <c r="AR69" i="57" s="1"/>
  <c r="E26" i="46"/>
  <c r="D63" i="46"/>
  <c r="AR55" i="57" s="1"/>
  <c r="D38" i="46"/>
  <c r="H55" i="57" s="1"/>
  <c r="BD50" i="57"/>
  <c r="D32" i="46"/>
  <c r="H52" i="57" s="1"/>
  <c r="D57" i="46"/>
  <c r="AR64" i="57" s="1"/>
  <c r="D72" i="46"/>
  <c r="AR56" i="57" s="1"/>
  <c r="D47" i="46"/>
  <c r="H61" i="57" s="1"/>
  <c r="D62" i="46"/>
  <c r="AR66" i="57" s="1"/>
  <c r="D37" i="46"/>
  <c r="H60" i="57" s="1"/>
  <c r="D34" i="46"/>
  <c r="H54" i="57" s="1"/>
  <c r="D59" i="46"/>
  <c r="AR57" i="57" s="1"/>
  <c r="D61" i="46"/>
  <c r="AR67" i="57" s="1"/>
  <c r="D36" i="46"/>
  <c r="H56" i="57" s="1"/>
  <c r="D49" i="46" l="1"/>
  <c r="H65" i="57" s="1"/>
  <c r="AR51" i="57"/>
  <c r="AR50" i="57"/>
  <c r="H53" i="57"/>
  <c r="H63" i="57"/>
  <c r="D4" i="79" l="1"/>
  <c r="AL4" i="79" s="1"/>
  <c r="K4" i="79"/>
  <c r="AT4" i="79" s="1"/>
  <c r="M4" i="79"/>
  <c r="AV4" i="79" s="1"/>
  <c r="E4" i="79"/>
  <c r="AM4" i="79" s="1"/>
  <c r="C4" i="79"/>
  <c r="L4" i="79"/>
  <c r="AU4" i="79" s="1"/>
  <c r="BE7" i="17"/>
  <c r="BC7" i="17" s="1"/>
  <c r="AN7" i="17"/>
  <c r="AJ7" i="17" s="1"/>
  <c r="AX7" i="17"/>
  <c r="AV7" i="17" s="1"/>
  <c r="BF7" i="17"/>
  <c r="BD7" i="17" s="1"/>
  <c r="AM7" i="17"/>
  <c r="AI7" i="17" s="1"/>
  <c r="AY7" i="17"/>
  <c r="AW7" i="17" s="1"/>
  <c r="X7" i="17"/>
  <c r="O7" i="17" s="1"/>
  <c r="Q4" i="79"/>
  <c r="AZ4" i="79" s="1"/>
  <c r="U7" i="17"/>
  <c r="L7" i="17" s="1"/>
  <c r="H4" i="79"/>
  <c r="AP4" i="79" s="1"/>
  <c r="W7" i="17"/>
  <c r="N7" i="17" s="1"/>
  <c r="P4" i="79"/>
  <c r="AY4" i="79" s="1"/>
  <c r="V7" i="17"/>
  <c r="M7" i="17" s="1"/>
  <c r="I4" i="79"/>
  <c r="AQ4" i="79" s="1"/>
  <c r="S7" i="17"/>
  <c r="H7" i="17" s="1"/>
  <c r="R7" i="17"/>
  <c r="G7" i="17" s="1"/>
  <c r="AP7" i="17"/>
  <c r="AL7" i="17" s="1"/>
  <c r="AO7" i="17"/>
  <c r="AK7" i="17" s="1"/>
  <c r="F4" i="79" l="1"/>
  <c r="AN4" i="79" s="1"/>
  <c r="AO4" i="79" s="1"/>
  <c r="AK4" i="79"/>
  <c r="N4" i="79"/>
  <c r="O4" i="79" s="1"/>
  <c r="T7" i="17"/>
  <c r="I7" i="17" s="1"/>
  <c r="J7" i="17" s="1"/>
  <c r="K7" i="17" s="1"/>
  <c r="Q7" i="17"/>
  <c r="F7" i="17" s="1"/>
  <c r="G4" i="79" l="1"/>
  <c r="AW4" i="79"/>
  <c r="AX4" i="79" s="1"/>
  <c r="T36" i="64" s="1"/>
  <c r="AT32" i="64"/>
  <c r="AS28" i="64"/>
  <c r="AM44" i="64"/>
  <c r="AV38" i="64"/>
  <c r="AU30" i="64"/>
  <c r="AT31" i="64"/>
  <c r="AS27" i="64"/>
  <c r="AM43" i="64"/>
  <c r="AV37" i="64"/>
  <c r="AU29" i="64"/>
  <c r="AV40" i="64"/>
  <c r="AT30" i="64"/>
  <c r="AR46" i="64"/>
  <c r="AM42" i="64"/>
  <c r="AV36" i="64"/>
  <c r="AV28" i="64"/>
  <c r="AT29" i="64"/>
  <c r="AR45" i="64"/>
  <c r="AM41" i="64"/>
  <c r="AV35" i="64"/>
  <c r="AV29" i="64"/>
  <c r="AV46" i="64"/>
  <c r="AU33" i="64"/>
  <c r="AT28" i="64"/>
  <c r="AR44" i="64"/>
  <c r="AM40" i="64"/>
  <c r="AV34" i="64"/>
  <c r="AU28" i="64"/>
  <c r="AU35" i="64"/>
  <c r="AU32" i="64"/>
  <c r="AT27" i="64"/>
  <c r="AR43" i="64"/>
  <c r="AM39" i="64"/>
  <c r="AV33" i="64"/>
  <c r="AM28" i="64"/>
  <c r="AU41" i="64"/>
  <c r="AS31" i="64"/>
  <c r="AS29" i="64"/>
  <c r="AS46" i="64"/>
  <c r="AR42" i="64"/>
  <c r="AM38" i="64"/>
  <c r="AV32" i="64"/>
  <c r="AV27" i="64"/>
  <c r="AM45" i="64"/>
  <c r="AS45" i="64"/>
  <c r="AR41" i="64"/>
  <c r="AM37" i="64"/>
  <c r="AV31" i="64"/>
  <c r="AV30" i="64"/>
  <c r="AV41" i="64"/>
  <c r="AS44" i="64"/>
  <c r="AR40" i="64"/>
  <c r="AM36" i="64"/>
  <c r="AU46" i="64"/>
  <c r="AU27" i="64"/>
  <c r="AM31" i="64"/>
  <c r="AR28" i="64"/>
  <c r="AS43" i="64"/>
  <c r="AR39" i="64"/>
  <c r="AM35" i="64"/>
  <c r="AU45" i="64"/>
  <c r="AM27" i="64"/>
  <c r="AR27" i="64"/>
  <c r="AT33" i="64"/>
  <c r="AT46" i="64"/>
  <c r="AS42" i="64"/>
  <c r="AR38" i="64"/>
  <c r="AM34" i="64"/>
  <c r="AU44" i="64"/>
  <c r="AU38" i="64"/>
  <c r="AT45" i="64"/>
  <c r="AS41" i="64"/>
  <c r="AR37" i="64"/>
  <c r="AM33" i="64"/>
  <c r="AU43" i="64"/>
  <c r="AV39" i="64"/>
  <c r="AT44" i="64"/>
  <c r="AS40" i="64"/>
  <c r="AR36" i="64"/>
  <c r="AM32" i="64"/>
  <c r="AU42" i="64"/>
  <c r="AU31" i="64"/>
  <c r="AT43" i="64"/>
  <c r="AS39" i="64"/>
  <c r="AR35" i="64"/>
  <c r="AU34" i="64"/>
  <c r="AS30" i="64"/>
  <c r="AT42" i="64"/>
  <c r="AS38" i="64"/>
  <c r="AR34" i="64"/>
  <c r="AM30" i="64"/>
  <c r="AU40" i="64"/>
  <c r="AT41" i="64"/>
  <c r="AS37" i="64"/>
  <c r="AR33" i="64"/>
  <c r="AM29" i="64"/>
  <c r="AU39" i="64"/>
  <c r="AV42" i="64"/>
  <c r="AT40" i="64"/>
  <c r="AS36" i="64"/>
  <c r="AR32" i="64"/>
  <c r="AT39" i="64"/>
  <c r="AS35" i="64"/>
  <c r="AR31" i="64"/>
  <c r="AV45" i="64"/>
  <c r="AU37" i="64"/>
  <c r="AT38" i="64"/>
  <c r="AS34" i="64"/>
  <c r="AR30" i="64"/>
  <c r="AV44" i="64"/>
  <c r="AU36" i="64"/>
  <c r="AT37" i="64"/>
  <c r="AS33" i="64"/>
  <c r="AR29" i="64"/>
  <c r="AV43" i="64"/>
  <c r="AT36" i="64"/>
  <c r="AS32" i="64"/>
  <c r="AM46" i="64"/>
  <c r="AT35" i="64"/>
  <c r="AT34" i="64"/>
  <c r="L40" i="64"/>
  <c r="K30" i="64"/>
  <c r="L43" i="64"/>
  <c r="C45" i="64"/>
  <c r="H28" i="64"/>
  <c r="I38" i="64"/>
  <c r="J29" i="64"/>
  <c r="I30" i="64"/>
  <c r="L27" i="64"/>
  <c r="L34" i="64"/>
  <c r="J27" i="64"/>
  <c r="C32" i="64"/>
  <c r="I39" i="64"/>
  <c r="J40" i="64"/>
  <c r="I41" i="64"/>
  <c r="J39" i="64"/>
  <c r="K40" i="64"/>
  <c r="H33" i="64"/>
  <c r="C43" i="64"/>
  <c r="I31" i="64"/>
  <c r="H36" i="64"/>
  <c r="L28" i="64"/>
  <c r="I37" i="64"/>
  <c r="L32" i="64"/>
  <c r="L41" i="64"/>
  <c r="H32" i="64"/>
  <c r="I35" i="64"/>
  <c r="J28" i="64"/>
  <c r="H44" i="64"/>
  <c r="J30" i="64"/>
  <c r="H43" i="64"/>
  <c r="I28" i="64"/>
  <c r="J38" i="64"/>
  <c r="I40" i="64"/>
  <c r="C33" i="64"/>
  <c r="L38" i="64"/>
  <c r="K28" i="64"/>
  <c r="H35" i="64"/>
  <c r="L39" i="64"/>
  <c r="K41" i="64"/>
  <c r="I45" i="64"/>
  <c r="K31" i="64"/>
  <c r="C38" i="64"/>
  <c r="I46" i="64"/>
  <c r="H46" i="64"/>
  <c r="C42" i="64"/>
  <c r="K35" i="64"/>
  <c r="H42" i="64"/>
  <c r="C31" i="64"/>
  <c r="L29" i="64"/>
  <c r="C39" i="64"/>
  <c r="H40" i="64"/>
  <c r="L37" i="64"/>
  <c r="K39" i="64"/>
  <c r="I36" i="64"/>
  <c r="L30" i="64"/>
  <c r="L35" i="64"/>
  <c r="I44" i="64"/>
  <c r="L42" i="64"/>
  <c r="I27" i="64"/>
  <c r="H31" i="64"/>
  <c r="J36" i="64"/>
  <c r="C41" i="64"/>
  <c r="K46" i="64"/>
  <c r="K29" i="64"/>
  <c r="K45" i="64"/>
  <c r="J32" i="64"/>
  <c r="J33" i="64"/>
  <c r="I34" i="64"/>
  <c r="H34" i="64"/>
  <c r="I33" i="64"/>
  <c r="J34" i="64"/>
  <c r="K37" i="64"/>
  <c r="H27" i="64"/>
  <c r="L31" i="64"/>
  <c r="C30" i="64"/>
  <c r="C27" i="64"/>
  <c r="H30" i="64"/>
  <c r="K27" i="64"/>
  <c r="K36" i="64"/>
  <c r="C37" i="64"/>
  <c r="J43" i="64"/>
  <c r="K44" i="64"/>
  <c r="C28" i="64"/>
  <c r="H41" i="64"/>
  <c r="K33" i="64"/>
  <c r="C46" i="64"/>
  <c r="I32" i="64"/>
  <c r="K34" i="64"/>
  <c r="L36" i="64"/>
  <c r="H38" i="64"/>
  <c r="K42" i="64"/>
  <c r="C29" i="64"/>
  <c r="H39" i="64"/>
  <c r="J37" i="64"/>
  <c r="L45" i="64"/>
  <c r="I42" i="64"/>
  <c r="H45" i="64"/>
  <c r="L46" i="64"/>
  <c r="C40" i="64"/>
  <c r="I29" i="64"/>
  <c r="C35" i="64"/>
  <c r="C36" i="64"/>
  <c r="J35" i="64"/>
  <c r="J44" i="64"/>
  <c r="J41" i="64"/>
  <c r="J46" i="64"/>
  <c r="K32" i="64"/>
  <c r="J45" i="64"/>
  <c r="H29" i="64"/>
  <c r="C44" i="64"/>
  <c r="J31" i="64"/>
  <c r="H37" i="64"/>
  <c r="K38" i="64"/>
  <c r="K43" i="64"/>
  <c r="L33" i="64"/>
  <c r="C34" i="64"/>
  <c r="L44" i="64"/>
  <c r="J42" i="64"/>
  <c r="I43" i="64"/>
  <c r="AF42" i="64"/>
  <c r="AJ36" i="64"/>
  <c r="AH37" i="64"/>
  <c r="AA40" i="64"/>
  <c r="AJ43" i="64"/>
  <c r="AF33" i="64"/>
  <c r="AF30" i="64"/>
  <c r="AI43" i="64"/>
  <c r="AG43" i="64"/>
  <c r="AJ27" i="64"/>
  <c r="AF44" i="64"/>
  <c r="AA36" i="64"/>
  <c r="AI31" i="64"/>
  <c r="AG31" i="64"/>
  <c r="AI37" i="64"/>
  <c r="AA46" i="64"/>
  <c r="AH28" i="64"/>
  <c r="AH39" i="64"/>
  <c r="AF36" i="64"/>
  <c r="AA34" i="64"/>
  <c r="AJ39" i="64"/>
  <c r="AG45" i="64"/>
  <c r="AA42" i="64"/>
  <c r="AH29" i="64"/>
  <c r="AI46" i="64"/>
  <c r="AG33" i="64"/>
  <c r="AA30" i="64"/>
  <c r="AJ38" i="64"/>
  <c r="AI34" i="64"/>
  <c r="AF38" i="64"/>
  <c r="AJ45" i="64"/>
  <c r="AG29" i="64"/>
  <c r="AF32" i="64"/>
  <c r="AH42" i="64"/>
  <c r="AA44" i="64"/>
  <c r="AJ33" i="64"/>
  <c r="AG39" i="64"/>
  <c r="AH45" i="64"/>
  <c r="AJ41" i="64"/>
  <c r="AH30" i="64"/>
  <c r="AA32" i="64"/>
  <c r="AI40" i="64"/>
  <c r="AH27" i="64"/>
  <c r="AI45" i="64"/>
  <c r="AJ29" i="64"/>
  <c r="AG36" i="64"/>
  <c r="AF28" i="64"/>
  <c r="AI28" i="64"/>
  <c r="AG40" i="64"/>
  <c r="AI36" i="64"/>
  <c r="AF41" i="64"/>
  <c r="AJ35" i="64"/>
  <c r="AH36" i="64"/>
  <c r="AF40" i="64"/>
  <c r="AJ31" i="64"/>
  <c r="AF34" i="64"/>
  <c r="AH44" i="64"/>
  <c r="AF29" i="64"/>
  <c r="AI42" i="64"/>
  <c r="AG42" i="64"/>
  <c r="AI33" i="64"/>
  <c r="AH32" i="64"/>
  <c r="AA35" i="64"/>
  <c r="AI30" i="64"/>
  <c r="AG30" i="64"/>
  <c r="AG28" i="64"/>
  <c r="AG38" i="64"/>
  <c r="AF27" i="64"/>
  <c r="AH38" i="64"/>
  <c r="AF35" i="64"/>
  <c r="AA39" i="64"/>
  <c r="AF43" i="64"/>
  <c r="AJ37" i="64"/>
  <c r="AG44" i="64"/>
  <c r="AA41" i="64"/>
  <c r="AI29" i="64"/>
  <c r="AH46" i="64"/>
  <c r="AF31" i="64"/>
  <c r="AI44" i="64"/>
  <c r="AG32" i="64"/>
  <c r="AA29" i="64"/>
  <c r="AA27" i="64"/>
  <c r="AG35" i="64"/>
  <c r="AA37" i="64"/>
  <c r="AI32" i="64"/>
  <c r="AF37" i="64"/>
  <c r="AJ44" i="64"/>
  <c r="AG27" i="64"/>
  <c r="AH40" i="64"/>
  <c r="AA43" i="64"/>
  <c r="AJ32" i="64"/>
  <c r="AH34" i="64"/>
  <c r="AJ40" i="64"/>
  <c r="AG46" i="64"/>
  <c r="AA31" i="64"/>
  <c r="AI39" i="64"/>
  <c r="AJ28" i="64"/>
  <c r="AG34" i="64"/>
  <c r="AA28" i="64"/>
  <c r="AI27" i="64"/>
  <c r="AH41" i="64"/>
  <c r="AI35" i="64"/>
  <c r="AF39" i="64"/>
  <c r="AJ46" i="64"/>
  <c r="AH35" i="64"/>
  <c r="AF45" i="64"/>
  <c r="AA38" i="64"/>
  <c r="AH43" i="64"/>
  <c r="AA45" i="64"/>
  <c r="AJ34" i="64"/>
  <c r="AG41" i="64"/>
  <c r="AI38" i="64"/>
  <c r="AJ30" i="64"/>
  <c r="AH33" i="64"/>
  <c r="AH31" i="64"/>
  <c r="AA33" i="64"/>
  <c r="AI41" i="64"/>
  <c r="AF46" i="64"/>
  <c r="AJ42" i="64"/>
  <c r="AG37" i="64"/>
  <c r="X16" i="35"/>
  <c r="X16" i="47" s="1"/>
  <c r="N17" i="35"/>
  <c r="BG13" i="35"/>
  <c r="AI62" i="47" s="1"/>
  <c r="S23" i="35"/>
  <c r="V23" i="47" s="1"/>
  <c r="AW14" i="35"/>
  <c r="F63" i="47" s="1"/>
  <c r="G8" i="35"/>
  <c r="AW20" i="35"/>
  <c r="F69" i="47" s="1"/>
  <c r="AK10" i="35"/>
  <c r="E34" i="47" s="1"/>
  <c r="J34" i="47" s="1"/>
  <c r="AE8" i="35"/>
  <c r="AN8" i="47" s="1"/>
  <c r="AX6" i="35"/>
  <c r="S55" i="47" s="1"/>
  <c r="M11" i="35"/>
  <c r="L24" i="35"/>
  <c r="T18" i="35"/>
  <c r="P18" i="47" s="1"/>
  <c r="BK16" i="35"/>
  <c r="G13" i="35"/>
  <c r="AI9" i="35"/>
  <c r="G33" i="47" s="1"/>
  <c r="O12" i="35"/>
  <c r="U7" i="35"/>
  <c r="Y7" i="47" s="1"/>
  <c r="BN19" i="35"/>
  <c r="V6" i="35"/>
  <c r="Z6" i="47" s="1"/>
  <c r="AA7" i="35"/>
  <c r="AI7" i="47" s="1"/>
  <c r="BD14" i="35"/>
  <c r="H63" i="47" s="1"/>
  <c r="AO24" i="35"/>
  <c r="S48" i="47" s="1"/>
  <c r="X48" i="47" s="1"/>
  <c r="BH20" i="35"/>
  <c r="AJ69" i="47" s="1"/>
  <c r="Q16" i="35"/>
  <c r="T16" i="47" s="1"/>
  <c r="AM17" i="35"/>
  <c r="U41" i="47" s="1"/>
  <c r="AI6" i="35"/>
  <c r="G30" i="47" s="1"/>
  <c r="S20" i="35"/>
  <c r="V20" i="47" s="1"/>
  <c r="AN16" i="35"/>
  <c r="V40" i="47" s="1"/>
  <c r="AP14" i="35"/>
  <c r="T38" i="47" s="1"/>
  <c r="AZ23" i="35"/>
  <c r="AG72" i="47" s="1"/>
  <c r="R13" i="35"/>
  <c r="U13" i="47" s="1"/>
  <c r="BC20" i="35"/>
  <c r="G69" i="47" s="1"/>
  <c r="AD21" i="35"/>
  <c r="AM21" i="47" s="1"/>
  <c r="BA19" i="35"/>
  <c r="AH68" i="47" s="1"/>
  <c r="AP7" i="35"/>
  <c r="T31" i="47" s="1"/>
  <c r="O14" i="35"/>
  <c r="BJ8" i="35"/>
  <c r="AC6" i="35"/>
  <c r="AD6" i="47" s="1"/>
  <c r="AL17" i="35"/>
  <c r="F41" i="47" s="1"/>
  <c r="AY24" i="35"/>
  <c r="T73" i="47" s="1"/>
  <c r="L9" i="35"/>
  <c r="AY21" i="35"/>
  <c r="T70" i="47" s="1"/>
  <c r="AX7" i="35"/>
  <c r="S56" i="47" s="1"/>
  <c r="AI18" i="35"/>
  <c r="G42" i="47" s="1"/>
  <c r="AV18" i="35"/>
  <c r="E67" i="47" s="1"/>
  <c r="AS25" i="35"/>
  <c r="AG49" i="47" s="1"/>
  <c r="AL49" i="47" s="1"/>
  <c r="I12" i="35"/>
  <c r="AP10" i="35"/>
  <c r="T34" i="47" s="1"/>
  <c r="H7" i="35"/>
  <c r="D7" i="35"/>
  <c r="AD23" i="35"/>
  <c r="AM23" i="47" s="1"/>
  <c r="AG15" i="35"/>
  <c r="AL15" i="47" s="1"/>
  <c r="AF15" i="35"/>
  <c r="AK15" i="47" s="1"/>
  <c r="T8" i="35"/>
  <c r="P8" i="47" s="1"/>
  <c r="U21" i="35"/>
  <c r="Y21" i="47" s="1"/>
  <c r="AF10" i="35"/>
  <c r="AK10" i="47" s="1"/>
  <c r="AO20" i="35"/>
  <c r="S44" i="47" s="1"/>
  <c r="X44" i="47" s="1"/>
  <c r="AO6" i="35"/>
  <c r="S30" i="47" s="1"/>
  <c r="AP23" i="35"/>
  <c r="T47" i="47" s="1"/>
  <c r="BF8" i="35"/>
  <c r="V57" i="47" s="1"/>
  <c r="AR17" i="35"/>
  <c r="AJ41" i="47" s="1"/>
  <c r="Z6" i="35"/>
  <c r="AH6" i="47" s="1"/>
  <c r="AB22" i="35"/>
  <c r="AJ22" i="47" s="1"/>
  <c r="BN11" i="35"/>
  <c r="T19" i="35"/>
  <c r="P19" i="47" s="1"/>
  <c r="AA8" i="35"/>
  <c r="AI8" i="47" s="1"/>
  <c r="M8" i="35"/>
  <c r="BJ23" i="35"/>
  <c r="F13" i="35"/>
  <c r="BK18" i="35"/>
  <c r="BF17" i="35"/>
  <c r="V66" i="47" s="1"/>
  <c r="BH10" i="35"/>
  <c r="AJ59" i="47" s="1"/>
  <c r="Q14" i="35"/>
  <c r="T14" i="47" s="1"/>
  <c r="L23" i="35"/>
  <c r="AG9" i="35"/>
  <c r="AL9" i="47" s="1"/>
  <c r="BC16" i="35"/>
  <c r="G65" i="47" s="1"/>
  <c r="AL14" i="35"/>
  <c r="F38" i="47" s="1"/>
  <c r="AC15" i="35"/>
  <c r="AD15" i="47" s="1"/>
  <c r="BJ16" i="35"/>
  <c r="AK23" i="35"/>
  <c r="E47" i="47" s="1"/>
  <c r="J47" i="47" s="1"/>
  <c r="AG25" i="35"/>
  <c r="AL25" i="47" s="1"/>
  <c r="M21" i="35"/>
  <c r="U17" i="35"/>
  <c r="Y17" i="47" s="1"/>
  <c r="BC15" i="35"/>
  <c r="G64" i="47" s="1"/>
  <c r="BM15" i="35"/>
  <c r="AS15" i="35"/>
  <c r="AG39" i="47" s="1"/>
  <c r="AL39" i="47" s="1"/>
  <c r="N21" i="35"/>
  <c r="U22" i="35"/>
  <c r="Y22" i="47" s="1"/>
  <c r="L6" i="35"/>
  <c r="AC25" i="35"/>
  <c r="AD25" i="47" s="1"/>
  <c r="BK12" i="35"/>
  <c r="AE10" i="35"/>
  <c r="AN10" i="47" s="1"/>
  <c r="BC23" i="35"/>
  <c r="G72" i="47" s="1"/>
  <c r="AL20" i="35"/>
  <c r="F44" i="47" s="1"/>
  <c r="T21" i="35"/>
  <c r="P21" i="47" s="1"/>
  <c r="AJ16" i="35"/>
  <c r="H40" i="47" s="1"/>
  <c r="I10" i="35"/>
  <c r="F7" i="35"/>
  <c r="BC14" i="35"/>
  <c r="G63" i="47" s="1"/>
  <c r="AB16" i="35"/>
  <c r="AJ16" i="47" s="1"/>
  <c r="AJ24" i="35"/>
  <c r="H48" i="47" s="1"/>
  <c r="B23" i="35"/>
  <c r="V10" i="35"/>
  <c r="Z10" i="47" s="1"/>
  <c r="G12" i="35"/>
  <c r="U18" i="35"/>
  <c r="Y18" i="47" s="1"/>
  <c r="AY23" i="35"/>
  <c r="T72" i="47" s="1"/>
  <c r="BH15" i="35"/>
  <c r="AJ64" i="47" s="1"/>
  <c r="G15" i="35"/>
  <c r="AJ20" i="35"/>
  <c r="H44" i="47" s="1"/>
  <c r="H13" i="35"/>
  <c r="AQ12" i="35"/>
  <c r="AI36" i="47" s="1"/>
  <c r="AN17" i="35"/>
  <c r="V41" i="47" s="1"/>
  <c r="BG14" i="35"/>
  <c r="AI63" i="47" s="1"/>
  <c r="D6" i="35"/>
  <c r="AN6" i="35"/>
  <c r="V30" i="47" s="1"/>
  <c r="AM24" i="35"/>
  <c r="U48" i="47" s="1"/>
  <c r="AA24" i="35"/>
  <c r="AI24" i="47" s="1"/>
  <c r="AG18" i="35"/>
  <c r="AL18" i="47" s="1"/>
  <c r="Q15" i="35"/>
  <c r="T15" i="47" s="1"/>
  <c r="AB25" i="35"/>
  <c r="AJ25" i="47" s="1"/>
  <c r="AY6" i="35"/>
  <c r="T55" i="47" s="1"/>
  <c r="W25" i="35"/>
  <c r="W25" i="47" s="1"/>
  <c r="W20" i="35"/>
  <c r="W20" i="47" s="1"/>
  <c r="AE23" i="35"/>
  <c r="AN23" i="47" s="1"/>
  <c r="Z23" i="35"/>
  <c r="AH23" i="47" s="1"/>
  <c r="AT20" i="35"/>
  <c r="AH44" i="47" s="1"/>
  <c r="AT8" i="35"/>
  <c r="AH32" i="47" s="1"/>
  <c r="AF16" i="35"/>
  <c r="AK16" i="47" s="1"/>
  <c r="AB20" i="35"/>
  <c r="AJ20" i="47" s="1"/>
  <c r="G20" i="35"/>
  <c r="AV24" i="35"/>
  <c r="E73" i="47" s="1"/>
  <c r="AW15" i="35"/>
  <c r="F64" i="47" s="1"/>
  <c r="AK21" i="35"/>
  <c r="E45" i="47" s="1"/>
  <c r="J45" i="47" s="1"/>
  <c r="AV21" i="35"/>
  <c r="E70" i="47" s="1"/>
  <c r="AV6" i="35"/>
  <c r="E55" i="47" s="1"/>
  <c r="BM24" i="35"/>
  <c r="AM7" i="35"/>
  <c r="U31" i="47" s="1"/>
  <c r="H15" i="35"/>
  <c r="BN24" i="35"/>
  <c r="D13" i="35"/>
  <c r="U20" i="35"/>
  <c r="Y20" i="47" s="1"/>
  <c r="AD6" i="35"/>
  <c r="AM6" i="47" s="1"/>
  <c r="BF24" i="35"/>
  <c r="V73" i="47" s="1"/>
  <c r="AF11" i="35"/>
  <c r="AK11" i="47" s="1"/>
  <c r="AK22" i="35"/>
  <c r="E46" i="47" s="1"/>
  <c r="J46" i="47" s="1"/>
  <c r="R11" i="35"/>
  <c r="U11" i="47" s="1"/>
  <c r="Z22" i="35"/>
  <c r="AH22" i="47" s="1"/>
  <c r="AS8" i="35"/>
  <c r="AG32" i="47" s="1"/>
  <c r="AL32" i="47" s="1"/>
  <c r="AN10" i="35"/>
  <c r="V34" i="47" s="1"/>
  <c r="AO18" i="35"/>
  <c r="S42" i="47" s="1"/>
  <c r="X42" i="47" s="1"/>
  <c r="B12" i="35"/>
  <c r="B9" i="35"/>
  <c r="AB9" i="35"/>
  <c r="AJ9" i="47" s="1"/>
  <c r="AW16" i="35"/>
  <c r="F65" i="47" s="1"/>
  <c r="S8" i="35"/>
  <c r="V8" i="47" s="1"/>
  <c r="AI25" i="35"/>
  <c r="G49" i="47" s="1"/>
  <c r="H22" i="35"/>
  <c r="AF8" i="35"/>
  <c r="AK8" i="47" s="1"/>
  <c r="AL10" i="35"/>
  <c r="F34" i="47" s="1"/>
  <c r="BN8" i="35"/>
  <c r="AD17" i="35"/>
  <c r="AM17" i="47" s="1"/>
  <c r="AM18" i="35"/>
  <c r="U42" i="47" s="1"/>
  <c r="AP15" i="35"/>
  <c r="T39" i="47" s="1"/>
  <c r="AQ24" i="35"/>
  <c r="AI48" i="47" s="1"/>
  <c r="AC8" i="35"/>
  <c r="AD8" i="47" s="1"/>
  <c r="M17" i="35"/>
  <c r="Z20" i="35"/>
  <c r="AH20" i="47" s="1"/>
  <c r="AV17" i="35"/>
  <c r="E66" i="47" s="1"/>
  <c r="V20" i="35"/>
  <c r="Z20" i="47" s="1"/>
  <c r="AR9" i="35"/>
  <c r="AJ33" i="47" s="1"/>
  <c r="AS10" i="35"/>
  <c r="AG34" i="47" s="1"/>
  <c r="AL34" i="47" s="1"/>
  <c r="AL11" i="35"/>
  <c r="F35" i="47" s="1"/>
  <c r="M7" i="35"/>
  <c r="BH8" i="35"/>
  <c r="AJ57" i="47" s="1"/>
  <c r="AC14" i="35"/>
  <c r="AD14" i="47" s="1"/>
  <c r="O6" i="35"/>
  <c r="M22" i="35"/>
  <c r="BJ18" i="35"/>
  <c r="AA12" i="35"/>
  <c r="AI12" i="47" s="1"/>
  <c r="BG25" i="35"/>
  <c r="AI74" i="47" s="1"/>
  <c r="BM9" i="35"/>
  <c r="AC22" i="35"/>
  <c r="AD22" i="47" s="1"/>
  <c r="AC19" i="35"/>
  <c r="AD19" i="47" s="1"/>
  <c r="BG9" i="35"/>
  <c r="AI58" i="47" s="1"/>
  <c r="AP19" i="35"/>
  <c r="T43" i="47" s="1"/>
  <c r="M20" i="35"/>
  <c r="O13" i="35"/>
  <c r="AA13" i="35"/>
  <c r="AI13" i="47" s="1"/>
  <c r="AC20" i="35"/>
  <c r="AD20" i="47" s="1"/>
  <c r="BN16" i="35"/>
  <c r="G19" i="35"/>
  <c r="AN25" i="35"/>
  <c r="V49" i="47" s="1"/>
  <c r="BJ9" i="35"/>
  <c r="O16" i="35"/>
  <c r="AB18" i="35"/>
  <c r="AJ18" i="47" s="1"/>
  <c r="AF22" i="35"/>
  <c r="AK22" i="47" s="1"/>
  <c r="I9" i="35"/>
  <c r="AX22" i="35"/>
  <c r="S71" i="47" s="1"/>
  <c r="Q12" i="35"/>
  <c r="T12" i="47" s="1"/>
  <c r="B11" i="35"/>
  <c r="X8" i="35"/>
  <c r="X8" i="47" s="1"/>
  <c r="AA6" i="35"/>
  <c r="AI6" i="47" s="1"/>
  <c r="BG15" i="35"/>
  <c r="AI64" i="47" s="1"/>
  <c r="I16" i="35"/>
  <c r="BD22" i="35"/>
  <c r="H71" i="47" s="1"/>
  <c r="BM22" i="35"/>
  <c r="AV13" i="35"/>
  <c r="E62" i="47" s="1"/>
  <c r="X15" i="35"/>
  <c r="X15" i="47" s="1"/>
  <c r="BH25" i="35"/>
  <c r="AJ74" i="47" s="1"/>
  <c r="BK23" i="35"/>
  <c r="L7" i="35"/>
  <c r="H20" i="35"/>
  <c r="AS17" i="35"/>
  <c r="AG41" i="47" s="1"/>
  <c r="AL41" i="47" s="1"/>
  <c r="AF20" i="35"/>
  <c r="AK20" i="47" s="1"/>
  <c r="BA24" i="35"/>
  <c r="AH73" i="47" s="1"/>
  <c r="T6" i="35"/>
  <c r="P6" i="47" s="1"/>
  <c r="BG7" i="35"/>
  <c r="AI56" i="47" s="1"/>
  <c r="AG21" i="35"/>
  <c r="AL21" i="47" s="1"/>
  <c r="N18" i="35"/>
  <c r="AR10" i="35"/>
  <c r="AJ34" i="47" s="1"/>
  <c r="AT7" i="35"/>
  <c r="AH31" i="47" s="1"/>
  <c r="BJ25" i="35"/>
  <c r="AP16" i="35"/>
  <c r="T40" i="47" s="1"/>
  <c r="BG12" i="35"/>
  <c r="AI61" i="47" s="1"/>
  <c r="AT16" i="35"/>
  <c r="AH40" i="47" s="1"/>
  <c r="S10" i="35"/>
  <c r="V10" i="47" s="1"/>
  <c r="AF13" i="35"/>
  <c r="AK13" i="47" s="1"/>
  <c r="AO25" i="35"/>
  <c r="S49" i="47" s="1"/>
  <c r="X49" i="47" s="1"/>
  <c r="AN14" i="35"/>
  <c r="V38" i="47" s="1"/>
  <c r="AT23" i="35"/>
  <c r="AH47" i="47" s="1"/>
  <c r="BA14" i="35"/>
  <c r="AH63" i="47" s="1"/>
  <c r="R9" i="35"/>
  <c r="U9" i="47" s="1"/>
  <c r="H8" i="35"/>
  <c r="X23" i="35"/>
  <c r="X23" i="47" s="1"/>
  <c r="AK11" i="35"/>
  <c r="E35" i="47" s="1"/>
  <c r="J35" i="47" s="1"/>
  <c r="F11" i="35"/>
  <c r="BD18" i="35"/>
  <c r="H67" i="47" s="1"/>
  <c r="AQ19" i="35"/>
  <c r="AI43" i="47" s="1"/>
  <c r="AE19" i="35"/>
  <c r="AN19" i="47" s="1"/>
  <c r="AP9" i="35"/>
  <c r="T33" i="47" s="1"/>
  <c r="BD15" i="35"/>
  <c r="H64" i="47" s="1"/>
  <c r="AF6" i="35"/>
  <c r="AK6" i="47" s="1"/>
  <c r="BF21" i="35"/>
  <c r="V70" i="47" s="1"/>
  <c r="AV7" i="35"/>
  <c r="E56" i="47" s="1"/>
  <c r="BF23" i="35"/>
  <c r="V72" i="47" s="1"/>
  <c r="AR19" i="35"/>
  <c r="AJ43" i="47" s="1"/>
  <c r="AE21" i="35"/>
  <c r="AN21" i="47" s="1"/>
  <c r="AI22" i="35"/>
  <c r="G46" i="47" s="1"/>
  <c r="X19" i="35"/>
  <c r="X19" i="47" s="1"/>
  <c r="B10" i="35"/>
  <c r="AS7" i="35"/>
  <c r="AG31" i="47" s="1"/>
  <c r="AL31" i="47" s="1"/>
  <c r="BC9" i="35"/>
  <c r="G58" i="47" s="1"/>
  <c r="BJ14" i="35"/>
  <c r="M25" i="35"/>
  <c r="I20" i="35"/>
  <c r="AY25" i="35"/>
  <c r="T74" i="47" s="1"/>
  <c r="AB24" i="35"/>
  <c r="AJ24" i="47" s="1"/>
  <c r="G10" i="35"/>
  <c r="BK21" i="35"/>
  <c r="AX10" i="35"/>
  <c r="S59" i="47" s="1"/>
  <c r="AY7" i="35"/>
  <c r="T56" i="47" s="1"/>
  <c r="AI15" i="35"/>
  <c r="G39" i="47" s="1"/>
  <c r="BF9" i="35"/>
  <c r="V58" i="47" s="1"/>
  <c r="AA22" i="35"/>
  <c r="AI22" i="47" s="1"/>
  <c r="M12" i="35"/>
  <c r="AF14" i="35"/>
  <c r="AK14" i="47" s="1"/>
  <c r="AQ25" i="35"/>
  <c r="AI49" i="47" s="1"/>
  <c r="BC10" i="35"/>
  <c r="G59" i="47" s="1"/>
  <c r="AG16" i="35"/>
  <c r="AL16" i="47" s="1"/>
  <c r="AG23" i="35"/>
  <c r="AL23" i="47" s="1"/>
  <c r="BF13" i="35"/>
  <c r="V62" i="47" s="1"/>
  <c r="BE7" i="35"/>
  <c r="U56" i="47" s="1"/>
  <c r="T14" i="35"/>
  <c r="P14" i="47" s="1"/>
  <c r="F22" i="35"/>
  <c r="AA14" i="35"/>
  <c r="AI14" i="47" s="1"/>
  <c r="AL7" i="35"/>
  <c r="F31" i="47" s="1"/>
  <c r="BG24" i="35"/>
  <c r="AI73" i="47" s="1"/>
  <c r="AS16" i="35"/>
  <c r="AG40" i="47" s="1"/>
  <c r="AL40" i="47" s="1"/>
  <c r="AG7" i="35"/>
  <c r="AL7" i="47" s="1"/>
  <c r="AP20" i="35"/>
  <c r="T44" i="47" s="1"/>
  <c r="D16" i="35"/>
  <c r="D17" i="35"/>
  <c r="AD18" i="35"/>
  <c r="AM18" i="47" s="1"/>
  <c r="AR18" i="35"/>
  <c r="AJ42" i="47" s="1"/>
  <c r="M23" i="35"/>
  <c r="AT9" i="35"/>
  <c r="AH33" i="47" s="1"/>
  <c r="AX15" i="35"/>
  <c r="S64" i="47" s="1"/>
  <c r="AF19" i="35"/>
  <c r="AK19" i="47" s="1"/>
  <c r="AM23" i="35"/>
  <c r="U47" i="47" s="1"/>
  <c r="AV9" i="35"/>
  <c r="E58" i="47" s="1"/>
  <c r="BA21" i="35"/>
  <c r="AH70" i="47" s="1"/>
  <c r="O17" i="35"/>
  <c r="AS9" i="35"/>
  <c r="AG33" i="47" s="1"/>
  <c r="AL33" i="47" s="1"/>
  <c r="I22" i="35"/>
  <c r="AD10" i="35"/>
  <c r="AM10" i="47" s="1"/>
  <c r="BH24" i="35"/>
  <c r="AJ73" i="47" s="1"/>
  <c r="AN18" i="35"/>
  <c r="V42" i="47" s="1"/>
  <c r="BH9" i="35"/>
  <c r="AJ58" i="47" s="1"/>
  <c r="BJ15" i="35"/>
  <c r="AJ12" i="35"/>
  <c r="H36" i="47" s="1"/>
  <c r="AA15" i="35"/>
  <c r="AI15" i="47" s="1"/>
  <c r="BK7" i="35"/>
  <c r="Z21" i="35"/>
  <c r="AH21" i="47" s="1"/>
  <c r="AE13" i="35"/>
  <c r="AN13" i="47" s="1"/>
  <c r="AQ15" i="35"/>
  <c r="AI39" i="47" s="1"/>
  <c r="AS14" i="35"/>
  <c r="AG38" i="47" s="1"/>
  <c r="AL38" i="47" s="1"/>
  <c r="AE7" i="35"/>
  <c r="AN7" i="47" s="1"/>
  <c r="AL23" i="35"/>
  <c r="F47" i="47" s="1"/>
  <c r="AR21" i="35"/>
  <c r="AJ45" i="47" s="1"/>
  <c r="BN7" i="35"/>
  <c r="O24" i="35"/>
  <c r="AI12" i="35"/>
  <c r="G36" i="47" s="1"/>
  <c r="Q13" i="35"/>
  <c r="T13" i="47" s="1"/>
  <c r="BJ24" i="35"/>
  <c r="BC22" i="35"/>
  <c r="G71" i="47" s="1"/>
  <c r="AS24" i="35"/>
  <c r="AG48" i="47" s="1"/>
  <c r="AL48" i="47" s="1"/>
  <c r="AK25" i="35"/>
  <c r="E49" i="47" s="1"/>
  <c r="J49" i="47" s="1"/>
  <c r="AO8" i="35"/>
  <c r="S32" i="47" s="1"/>
  <c r="X32" i="47" s="1"/>
  <c r="AN21" i="35"/>
  <c r="V45" i="47" s="1"/>
  <c r="AF21" i="35"/>
  <c r="AK21" i="47" s="1"/>
  <c r="W7" i="35"/>
  <c r="W7" i="47" s="1"/>
  <c r="AB13" i="35"/>
  <c r="AJ13" i="47" s="1"/>
  <c r="BC21" i="35"/>
  <c r="G70" i="47" s="1"/>
  <c r="R15" i="35"/>
  <c r="U15" i="47" s="1"/>
  <c r="AA23" i="35"/>
  <c r="AI23" i="47" s="1"/>
  <c r="D9" i="35"/>
  <c r="BA8" i="35"/>
  <c r="AH57" i="47" s="1"/>
  <c r="BM8" i="35"/>
  <c r="BD13" i="35"/>
  <c r="H62" i="47" s="1"/>
  <c r="BN25" i="35"/>
  <c r="AD20" i="35"/>
  <c r="AM20" i="47" s="1"/>
  <c r="AY8" i="35"/>
  <c r="T57" i="47" s="1"/>
  <c r="B13" i="35"/>
  <c r="BM19" i="35"/>
  <c r="BN12" i="35"/>
  <c r="BF19" i="35"/>
  <c r="V68" i="47" s="1"/>
  <c r="AP18" i="35"/>
  <c r="T42" i="47" s="1"/>
  <c r="S25" i="35"/>
  <c r="V25" i="47" s="1"/>
  <c r="H21" i="35"/>
  <c r="D23" i="35"/>
  <c r="T9" i="35"/>
  <c r="P9" i="47" s="1"/>
  <c r="BE9" i="35"/>
  <c r="U58" i="47" s="1"/>
  <c r="L16" i="35"/>
  <c r="AK18" i="35"/>
  <c r="E42" i="47" s="1"/>
  <c r="J42" i="47" s="1"/>
  <c r="U6" i="35"/>
  <c r="Y6" i="47" s="1"/>
  <c r="N25" i="35"/>
  <c r="X25" i="35"/>
  <c r="X25" i="47" s="1"/>
  <c r="AP25" i="35"/>
  <c r="T49" i="47" s="1"/>
  <c r="BK20" i="35"/>
  <c r="AX24" i="35"/>
  <c r="S73" i="47" s="1"/>
  <c r="BN10" i="35"/>
  <c r="AL16" i="35"/>
  <c r="F40" i="47" s="1"/>
  <c r="S14" i="35"/>
  <c r="V14" i="47" s="1"/>
  <c r="AO12" i="35"/>
  <c r="S36" i="47" s="1"/>
  <c r="X36" i="47" s="1"/>
  <c r="AM10" i="35"/>
  <c r="U34" i="47" s="1"/>
  <c r="X24" i="35"/>
  <c r="X24" i="47" s="1"/>
  <c r="AV11" i="35"/>
  <c r="E60" i="47" s="1"/>
  <c r="F24" i="35"/>
  <c r="BM11" i="35"/>
  <c r="T15" i="35"/>
  <c r="P15" i="47" s="1"/>
  <c r="G6" i="35"/>
  <c r="BJ11" i="35"/>
  <c r="AA19" i="35"/>
  <c r="AI19" i="47" s="1"/>
  <c r="BG6" i="35"/>
  <c r="AI55" i="47" s="1"/>
  <c r="BD25" i="35"/>
  <c r="H74" i="47" s="1"/>
  <c r="AK17" i="35"/>
  <c r="E41" i="47" s="1"/>
  <c r="J41" i="47" s="1"/>
  <c r="AN9" i="35"/>
  <c r="V33" i="47" s="1"/>
  <c r="O7" i="35"/>
  <c r="BF18" i="35"/>
  <c r="V67" i="47" s="1"/>
  <c r="AI10" i="35"/>
  <c r="G34" i="47" s="1"/>
  <c r="AN19" i="35"/>
  <c r="V43" i="47" s="1"/>
  <c r="AE18" i="35"/>
  <c r="AN18" i="47" s="1"/>
  <c r="T25" i="35"/>
  <c r="P25" i="47" s="1"/>
  <c r="Q22" i="35"/>
  <c r="T22" i="47" s="1"/>
  <c r="Z13" i="35"/>
  <c r="AH13" i="47" s="1"/>
  <c r="AK24" i="35"/>
  <c r="E48" i="47" s="1"/>
  <c r="J48" i="47" s="1"/>
  <c r="D24" i="35"/>
  <c r="BC11" i="35"/>
  <c r="G60" i="47" s="1"/>
  <c r="Z15" i="35"/>
  <c r="AH15" i="47" s="1"/>
  <c r="AK8" i="35"/>
  <c r="E32" i="47" s="1"/>
  <c r="J32" i="47" s="1"/>
  <c r="BM13" i="35"/>
  <c r="BJ12" i="35"/>
  <c r="O9" i="35"/>
  <c r="BG17" i="35"/>
  <c r="AI66" i="47" s="1"/>
  <c r="BJ7" i="35"/>
  <c r="H25" i="35"/>
  <c r="BA6" i="35"/>
  <c r="AH55" i="47" s="1"/>
  <c r="BC7" i="35"/>
  <c r="G56" i="47" s="1"/>
  <c r="L25" i="35"/>
  <c r="BG16" i="35"/>
  <c r="AI65" i="47" s="1"/>
  <c r="AY18" i="35"/>
  <c r="T67" i="47" s="1"/>
  <c r="BC18" i="35"/>
  <c r="G67" i="47" s="1"/>
  <c r="BH19" i="35"/>
  <c r="AJ68" i="47" s="1"/>
  <c r="Z10" i="35"/>
  <c r="AH10" i="47" s="1"/>
  <c r="AE24" i="35"/>
  <c r="AN24" i="47" s="1"/>
  <c r="F9" i="35"/>
  <c r="AA17" i="35"/>
  <c r="AI17" i="47" s="1"/>
  <c r="AK14" i="35"/>
  <c r="E38" i="47" s="1"/>
  <c r="J38" i="47" s="1"/>
  <c r="AO21" i="35"/>
  <c r="S45" i="47" s="1"/>
  <c r="X45" i="47" s="1"/>
  <c r="T13" i="35"/>
  <c r="P13" i="47" s="1"/>
  <c r="AS23" i="35"/>
  <c r="AG47" i="47" s="1"/>
  <c r="AL47" i="47" s="1"/>
  <c r="AN24" i="35"/>
  <c r="V48" i="47" s="1"/>
  <c r="W8" i="35"/>
  <c r="W8" i="47" s="1"/>
  <c r="H14" i="35"/>
  <c r="BH14" i="35"/>
  <c r="AJ63" i="47" s="1"/>
  <c r="Z19" i="35"/>
  <c r="AH19" i="47" s="1"/>
  <c r="M19" i="35"/>
  <c r="AX21" i="35"/>
  <c r="S70" i="47" s="1"/>
  <c r="U25" i="35"/>
  <c r="Y25" i="47" s="1"/>
  <c r="AM22" i="35"/>
  <c r="U46" i="47" s="1"/>
  <c r="BJ22" i="35"/>
  <c r="AT10" i="35"/>
  <c r="AH34" i="47" s="1"/>
  <c r="AE14" i="35"/>
  <c r="AN14" i="47" s="1"/>
  <c r="AT14" i="35"/>
  <c r="AH38" i="47" s="1"/>
  <c r="F8" i="35"/>
  <c r="AI20" i="35"/>
  <c r="G44" i="47" s="1"/>
  <c r="H10" i="35"/>
  <c r="AY13" i="35"/>
  <c r="T62" i="47" s="1"/>
  <c r="V24" i="35"/>
  <c r="Z24" i="47" s="1"/>
  <c r="AE11" i="35"/>
  <c r="AN11" i="47" s="1"/>
  <c r="AV15" i="35"/>
  <c r="E64" i="47" s="1"/>
  <c r="AF17" i="35"/>
  <c r="AK17" i="47" s="1"/>
  <c r="F17" i="35"/>
  <c r="BE11" i="35"/>
  <c r="U60" i="47" s="1"/>
  <c r="AD12" i="35"/>
  <c r="AM12" i="47" s="1"/>
  <c r="AZ8" i="35"/>
  <c r="AG57" i="47" s="1"/>
  <c r="AI11" i="35"/>
  <c r="G35" i="47" s="1"/>
  <c r="V23" i="35"/>
  <c r="Z23" i="47" s="1"/>
  <c r="AW17" i="35"/>
  <c r="F66" i="47" s="1"/>
  <c r="AN15" i="35"/>
  <c r="V39" i="47" s="1"/>
  <c r="N7" i="35"/>
  <c r="BH7" i="35"/>
  <c r="AJ56" i="47" s="1"/>
  <c r="O20" i="35"/>
  <c r="N24" i="35"/>
  <c r="V19" i="35"/>
  <c r="Z19" i="47" s="1"/>
  <c r="T10" i="35"/>
  <c r="P10" i="47" s="1"/>
  <c r="V15" i="35"/>
  <c r="Z15" i="47" s="1"/>
  <c r="T23" i="35"/>
  <c r="P23" i="47" s="1"/>
  <c r="AP17" i="35"/>
  <c r="T41" i="47" s="1"/>
  <c r="AG13" i="35"/>
  <c r="AL13" i="47" s="1"/>
  <c r="BA12" i="35"/>
  <c r="AH61" i="47" s="1"/>
  <c r="BE21" i="35"/>
  <c r="U70" i="47" s="1"/>
  <c r="U11" i="35"/>
  <c r="Y11" i="47" s="1"/>
  <c r="N10" i="35"/>
  <c r="BF6" i="35"/>
  <c r="V55" i="47" s="1"/>
  <c r="BE10" i="35"/>
  <c r="U59" i="47" s="1"/>
  <c r="AY9" i="35"/>
  <c r="T58" i="47" s="1"/>
  <c r="R20" i="35"/>
  <c r="U20" i="47" s="1"/>
  <c r="AZ25" i="35"/>
  <c r="AG74" i="47" s="1"/>
  <c r="G7" i="35"/>
  <c r="BF20" i="35"/>
  <c r="V69" i="47" s="1"/>
  <c r="AG11" i="35"/>
  <c r="AL11" i="47" s="1"/>
  <c r="B8" i="35"/>
  <c r="AI7" i="35"/>
  <c r="G31" i="47" s="1"/>
  <c r="BM7" i="35"/>
  <c r="L22" i="35"/>
  <c r="AS12" i="35"/>
  <c r="AG36" i="47" s="1"/>
  <c r="AL36" i="47" s="1"/>
  <c r="BK11" i="35"/>
  <c r="AP12" i="35"/>
  <c r="T36" i="47" s="1"/>
  <c r="X12" i="35"/>
  <c r="X12" i="47" s="1"/>
  <c r="Z24" i="35"/>
  <c r="AH24" i="47" s="1"/>
  <c r="AP21" i="35"/>
  <c r="T45" i="47" s="1"/>
  <c r="Q9" i="35"/>
  <c r="T9" i="47" s="1"/>
  <c r="X18" i="35"/>
  <c r="X18" i="47" s="1"/>
  <c r="AR11" i="35"/>
  <c r="AJ35" i="47" s="1"/>
  <c r="AQ23" i="35"/>
  <c r="AI47" i="47" s="1"/>
  <c r="AN11" i="35"/>
  <c r="V35" i="47" s="1"/>
  <c r="AF18" i="35"/>
  <c r="AK18" i="47" s="1"/>
  <c r="AC18" i="35"/>
  <c r="AD18" i="47" s="1"/>
  <c r="N6" i="35"/>
  <c r="AZ11" i="35"/>
  <c r="AG60" i="47" s="1"/>
  <c r="AZ24" i="35"/>
  <c r="AG73" i="47" s="1"/>
  <c r="BC24" i="35"/>
  <c r="G73" i="47" s="1"/>
  <c r="BC25" i="35"/>
  <c r="G74" i="47" s="1"/>
  <c r="AT15" i="35"/>
  <c r="AH39" i="47" s="1"/>
  <c r="AW12" i="35"/>
  <c r="F61" i="47" s="1"/>
  <c r="G18" i="35"/>
  <c r="BA20" i="35"/>
  <c r="AH69" i="47" s="1"/>
  <c r="R8" i="35"/>
  <c r="U8" i="47" s="1"/>
  <c r="AY22" i="35"/>
  <c r="T71" i="47" s="1"/>
  <c r="X7" i="35"/>
  <c r="X7" i="47" s="1"/>
  <c r="BK19" i="35"/>
  <c r="BE25" i="35"/>
  <c r="U74" i="47" s="1"/>
  <c r="X22" i="35"/>
  <c r="X22" i="47" s="1"/>
  <c r="AC17" i="35"/>
  <c r="AD17" i="47" s="1"/>
  <c r="AP8" i="35"/>
  <c r="T32" i="47" s="1"/>
  <c r="AF23" i="35"/>
  <c r="AK23" i="47" s="1"/>
  <c r="AV20" i="35"/>
  <c r="E69" i="47" s="1"/>
  <c r="J69" i="47" s="1"/>
  <c r="Q17" i="35"/>
  <c r="T17" i="47" s="1"/>
  <c r="T12" i="35"/>
  <c r="P12" i="47" s="1"/>
  <c r="AL15" i="35"/>
  <c r="F39" i="47" s="1"/>
  <c r="BN9" i="35"/>
  <c r="O15" i="35"/>
  <c r="AJ25" i="35"/>
  <c r="H49" i="47" s="1"/>
  <c r="R22" i="35"/>
  <c r="U22" i="47" s="1"/>
  <c r="AX17" i="35"/>
  <c r="S66" i="47" s="1"/>
  <c r="BJ19" i="35"/>
  <c r="AS13" i="35"/>
  <c r="AG37" i="47" s="1"/>
  <c r="AL37" i="47" s="1"/>
  <c r="BC8" i="35"/>
  <c r="G57" i="47" s="1"/>
  <c r="D20" i="35"/>
  <c r="D22" i="35"/>
  <c r="BN17" i="35"/>
  <c r="BE23" i="35"/>
  <c r="U72" i="47" s="1"/>
  <c r="AB19" i="35"/>
  <c r="AJ19" i="47" s="1"/>
  <c r="V8" i="35"/>
  <c r="Z8" i="47" s="1"/>
  <c r="AG22" i="35"/>
  <c r="AL22" i="47" s="1"/>
  <c r="G9" i="35"/>
  <c r="O23" i="35"/>
  <c r="AF12" i="35"/>
  <c r="AK12" i="47" s="1"/>
  <c r="BA23" i="35"/>
  <c r="AH72" i="47" s="1"/>
  <c r="AY10" i="35"/>
  <c r="T59" i="47" s="1"/>
  <c r="AS19" i="35"/>
  <c r="AG43" i="47" s="1"/>
  <c r="AL43" i="47" s="1"/>
  <c r="AJ21" i="35"/>
  <c r="H45" i="47" s="1"/>
  <c r="AL22" i="35"/>
  <c r="F46" i="47" s="1"/>
  <c r="AG24" i="35"/>
  <c r="AL24" i="47" s="1"/>
  <c r="BE15" i="35"/>
  <c r="U64" i="47" s="1"/>
  <c r="F19" i="35"/>
  <c r="AL18" i="35"/>
  <c r="F42" i="47" s="1"/>
  <c r="AX8" i="35"/>
  <c r="S57" i="47" s="1"/>
  <c r="AY17" i="35"/>
  <c r="T66" i="47" s="1"/>
  <c r="AV19" i="35"/>
  <c r="E68" i="47" s="1"/>
  <c r="Z25" i="35"/>
  <c r="AH25" i="47" s="1"/>
  <c r="AO23" i="35"/>
  <c r="S47" i="47" s="1"/>
  <c r="X47" i="47" s="1"/>
  <c r="AW19" i="35"/>
  <c r="F68" i="47" s="1"/>
  <c r="AZ21" i="35"/>
  <c r="AG70" i="47" s="1"/>
  <c r="D12" i="35"/>
  <c r="S7" i="35"/>
  <c r="V7" i="47" s="1"/>
  <c r="BE12" i="35"/>
  <c r="U61" i="47" s="1"/>
  <c r="AR6" i="35"/>
  <c r="AJ30" i="47" s="1"/>
  <c r="BD9" i="35"/>
  <c r="H58" i="47" s="1"/>
  <c r="AC11" i="35"/>
  <c r="AD11" i="47" s="1"/>
  <c r="AW8" i="35"/>
  <c r="F57" i="47" s="1"/>
  <c r="V25" i="35"/>
  <c r="Z25" i="47" s="1"/>
  <c r="AQ11" i="35"/>
  <c r="AI35" i="47" s="1"/>
  <c r="BA25" i="35"/>
  <c r="AH74" i="47" s="1"/>
  <c r="AO22" i="35"/>
  <c r="S46" i="47" s="1"/>
  <c r="X46" i="47" s="1"/>
  <c r="I7" i="35"/>
  <c r="AE9" i="35"/>
  <c r="AN9" i="47" s="1"/>
  <c r="BD10" i="35"/>
  <c r="H59" i="47" s="1"/>
  <c r="B16" i="35"/>
  <c r="AI14" i="35"/>
  <c r="G38" i="47" s="1"/>
  <c r="AW24" i="35"/>
  <c r="F73" i="47" s="1"/>
  <c r="B18" i="35"/>
  <c r="W23" i="35"/>
  <c r="W23" i="47" s="1"/>
  <c r="AS20" i="35"/>
  <c r="AG44" i="47" s="1"/>
  <c r="AL44" i="47" s="1"/>
  <c r="BD16" i="35"/>
  <c r="H65" i="47" s="1"/>
  <c r="AZ9" i="35"/>
  <c r="AG58" i="47" s="1"/>
  <c r="L13" i="35"/>
  <c r="BH17" i="35"/>
  <c r="AJ66" i="47" s="1"/>
  <c r="U24" i="35"/>
  <c r="Y24" i="47" s="1"/>
  <c r="AB10" i="35"/>
  <c r="AJ10" i="47" s="1"/>
  <c r="AF9" i="35"/>
  <c r="AK9" i="47" s="1"/>
  <c r="AR12" i="35"/>
  <c r="AJ36" i="47" s="1"/>
  <c r="BJ20" i="35"/>
  <c r="O19" i="35"/>
  <c r="BK24" i="35"/>
  <c r="AQ20" i="35"/>
  <c r="AI44" i="47" s="1"/>
  <c r="AB23" i="35"/>
  <c r="AJ23" i="47" s="1"/>
  <c r="BF12" i="35"/>
  <c r="V61" i="47" s="1"/>
  <c r="V12" i="35"/>
  <c r="Z12" i="47" s="1"/>
  <c r="H12" i="35"/>
  <c r="BG21" i="35"/>
  <c r="AI70" i="47" s="1"/>
  <c r="AL9" i="35"/>
  <c r="F33" i="47" s="1"/>
  <c r="AN13" i="35"/>
  <c r="V37" i="47" s="1"/>
  <c r="BJ6" i="35"/>
  <c r="R25" i="35"/>
  <c r="U25" i="47" s="1"/>
  <c r="AM20" i="35"/>
  <c r="U44" i="47" s="1"/>
  <c r="AQ6" i="35"/>
  <c r="AI30" i="47" s="1"/>
  <c r="AG20" i="35"/>
  <c r="AL20" i="47" s="1"/>
  <c r="AR23" i="35"/>
  <c r="AJ47" i="47" s="1"/>
  <c r="BC6" i="35"/>
  <c r="G55" i="47" s="1"/>
  <c r="U9" i="35"/>
  <c r="Y9" i="47" s="1"/>
  <c r="Z9" i="35"/>
  <c r="AH9" i="47" s="1"/>
  <c r="AX11" i="35"/>
  <c r="S60" i="47" s="1"/>
  <c r="N23" i="35"/>
  <c r="AT19" i="35"/>
  <c r="AH43" i="47" s="1"/>
  <c r="G24" i="35"/>
  <c r="AB15" i="35"/>
  <c r="AJ15" i="47" s="1"/>
  <c r="R24" i="35"/>
  <c r="U24" i="47" s="1"/>
  <c r="AJ19" i="35"/>
  <c r="H43" i="47" s="1"/>
  <c r="L10" i="35"/>
  <c r="AC10" i="35"/>
  <c r="AD10" i="47" s="1"/>
  <c r="Q23" i="35"/>
  <c r="T23" i="47" s="1"/>
  <c r="Q6" i="35"/>
  <c r="T6" i="47" s="1"/>
  <c r="N12" i="35"/>
  <c r="W18" i="35"/>
  <c r="W18" i="47" s="1"/>
  <c r="AT18" i="35"/>
  <c r="AH42" i="47" s="1"/>
  <c r="AA11" i="35"/>
  <c r="AI11" i="47" s="1"/>
  <c r="I15" i="35"/>
  <c r="B21" i="35"/>
  <c r="AF7" i="35"/>
  <c r="AK7" i="47" s="1"/>
  <c r="AO14" i="35"/>
  <c r="S38" i="47" s="1"/>
  <c r="X38" i="47" s="1"/>
  <c r="AG14" i="35"/>
  <c r="AL14" i="47" s="1"/>
  <c r="I14" i="35"/>
  <c r="AN12" i="35"/>
  <c r="V36" i="47" s="1"/>
  <c r="X11" i="35"/>
  <c r="X11" i="47" s="1"/>
  <c r="W11" i="35"/>
  <c r="W11" i="47" s="1"/>
  <c r="D11" i="35"/>
  <c r="AA25" i="35"/>
  <c r="AI25" i="47" s="1"/>
  <c r="AX19" i="35"/>
  <c r="S68" i="47" s="1"/>
  <c r="BK8" i="35"/>
  <c r="AJ11" i="35"/>
  <c r="H35" i="47" s="1"/>
  <c r="AL6" i="35"/>
  <c r="F30" i="47" s="1"/>
  <c r="U10" i="35"/>
  <c r="Y10" i="47" s="1"/>
  <c r="L17" i="35"/>
  <c r="F25" i="35"/>
  <c r="AD14" i="35"/>
  <c r="AM14" i="47" s="1"/>
  <c r="AL8" i="35"/>
  <c r="F32" i="47" s="1"/>
  <c r="BE22" i="35"/>
  <c r="U71" i="47" s="1"/>
  <c r="AW11" i="35"/>
  <c r="F60" i="47" s="1"/>
  <c r="F6" i="35"/>
  <c r="AD15" i="35"/>
  <c r="AM15" i="47" s="1"/>
  <c r="L12" i="35"/>
  <c r="U12" i="35"/>
  <c r="Y12" i="47" s="1"/>
  <c r="X10" i="35"/>
  <c r="X10" i="47" s="1"/>
  <c r="AO11" i="35"/>
  <c r="S35" i="47" s="1"/>
  <c r="X35" i="47" s="1"/>
  <c r="BE16" i="35"/>
  <c r="U65" i="47" s="1"/>
  <c r="AC12" i="35"/>
  <c r="AD12" i="47" s="1"/>
  <c r="BN15" i="35"/>
  <c r="BH13" i="35"/>
  <c r="AJ62" i="47" s="1"/>
  <c r="G17" i="35"/>
  <c r="AW9" i="35"/>
  <c r="F58" i="47" s="1"/>
  <c r="BM20" i="35"/>
  <c r="F12" i="35"/>
  <c r="AK20" i="35"/>
  <c r="E44" i="47" s="1"/>
  <c r="J44" i="47" s="1"/>
  <c r="AE17" i="35"/>
  <c r="AN17" i="47" s="1"/>
  <c r="AT22" i="35"/>
  <c r="AH46" i="47" s="1"/>
  <c r="O25" i="35"/>
  <c r="BK10" i="35"/>
  <c r="D21" i="35"/>
  <c r="BG19" i="35"/>
  <c r="AI68" i="47" s="1"/>
  <c r="AJ14" i="35"/>
  <c r="H38" i="47" s="1"/>
  <c r="G23" i="35"/>
  <c r="AS21" i="35"/>
  <c r="AG45" i="47" s="1"/>
  <c r="AL45" i="47" s="1"/>
  <c r="Q18" i="35"/>
  <c r="T18" i="47" s="1"/>
  <c r="G21" i="35"/>
  <c r="G14" i="35"/>
  <c r="AM8" i="35"/>
  <c r="U32" i="47" s="1"/>
  <c r="I13" i="35"/>
  <c r="I6" i="35"/>
  <c r="B24" i="35"/>
  <c r="AZ18" i="35"/>
  <c r="AG67" i="47" s="1"/>
  <c r="AL24" i="35"/>
  <c r="F48" i="47" s="1"/>
  <c r="AR8" i="35"/>
  <c r="AJ32" i="47" s="1"/>
  <c r="F14" i="35"/>
  <c r="BA13" i="35"/>
  <c r="AH62" i="47" s="1"/>
  <c r="BM14" i="35"/>
  <c r="BF22" i="35"/>
  <c r="V71" i="47" s="1"/>
  <c r="U16" i="35"/>
  <c r="Y16" i="47" s="1"/>
  <c r="D19" i="35"/>
  <c r="BE17" i="35"/>
  <c r="U66" i="47" s="1"/>
  <c r="Q7" i="35"/>
  <c r="T7" i="47" s="1"/>
  <c r="BD17" i="35"/>
  <c r="H66" i="47" s="1"/>
  <c r="AD7" i="35"/>
  <c r="AM7" i="47" s="1"/>
  <c r="AZ6" i="35"/>
  <c r="AG55" i="47" s="1"/>
  <c r="W24" i="35"/>
  <c r="W24" i="47" s="1"/>
  <c r="BN22" i="35"/>
  <c r="AI23" i="35"/>
  <c r="G47" i="47" s="1"/>
  <c r="BA18" i="35"/>
  <c r="AH67" i="47" s="1"/>
  <c r="AJ7" i="35"/>
  <c r="H31" i="47" s="1"/>
  <c r="BD11" i="35"/>
  <c r="H60" i="47" s="1"/>
  <c r="AM12" i="35"/>
  <c r="U36" i="47" s="1"/>
  <c r="AI21" i="35"/>
  <c r="G45" i="47" s="1"/>
  <c r="AT24" i="35"/>
  <c r="AH48" i="47" s="1"/>
  <c r="AJ13" i="35"/>
  <c r="H37" i="47" s="1"/>
  <c r="AD19" i="35"/>
  <c r="AM19" i="47" s="1"/>
  <c r="AL25" i="35"/>
  <c r="F49" i="47" s="1"/>
  <c r="BM18" i="35"/>
  <c r="BN20" i="35"/>
  <c r="Z18" i="35"/>
  <c r="AH18" i="47" s="1"/>
  <c r="AR24" i="35"/>
  <c r="AJ48" i="47" s="1"/>
  <c r="AR25" i="35"/>
  <c r="AJ49" i="47" s="1"/>
  <c r="BJ17" i="35"/>
  <c r="X14" i="35"/>
  <c r="X14" i="47" s="1"/>
  <c r="AM21" i="35"/>
  <c r="U45" i="47" s="1"/>
  <c r="AY16" i="35"/>
  <c r="T65" i="47" s="1"/>
  <c r="S15" i="35"/>
  <c r="V15" i="47" s="1"/>
  <c r="AV8" i="35"/>
  <c r="E57" i="47" s="1"/>
  <c r="V14" i="35"/>
  <c r="Z14" i="47" s="1"/>
  <c r="AR16" i="35"/>
  <c r="AJ40" i="47" s="1"/>
  <c r="AB8" i="35"/>
  <c r="AJ8" i="47" s="1"/>
  <c r="AO7" i="35"/>
  <c r="S31" i="47" s="1"/>
  <c r="X31" i="47" s="1"/>
  <c r="M10" i="35"/>
  <c r="AE16" i="35"/>
  <c r="AN16" i="47" s="1"/>
  <c r="O22" i="35"/>
  <c r="AJ10" i="35"/>
  <c r="H34" i="47" s="1"/>
  <c r="BH18" i="35"/>
  <c r="AJ67" i="47" s="1"/>
  <c r="AX20" i="35"/>
  <c r="S69" i="47" s="1"/>
  <c r="N9" i="35"/>
  <c r="BF10" i="35"/>
  <c r="V59" i="47" s="1"/>
  <c r="I25" i="35"/>
  <c r="AT25" i="35"/>
  <c r="AH49" i="47" s="1"/>
  <c r="B25" i="35"/>
  <c r="AZ15" i="35"/>
  <c r="AG64" i="47" s="1"/>
  <c r="AZ19" i="35"/>
  <c r="AG68" i="47" s="1"/>
  <c r="AX12" i="35"/>
  <c r="S61" i="47" s="1"/>
  <c r="AK19" i="35"/>
  <c r="E43" i="47" s="1"/>
  <c r="J43" i="47" s="1"/>
  <c r="AJ17" i="35"/>
  <c r="H41" i="47" s="1"/>
  <c r="AQ22" i="35"/>
  <c r="AI46" i="47" s="1"/>
  <c r="W15" i="35"/>
  <c r="W15" i="47" s="1"/>
  <c r="AI13" i="35"/>
  <c r="G37" i="47" s="1"/>
  <c r="AQ7" i="35"/>
  <c r="AI31" i="47" s="1"/>
  <c r="H11" i="35"/>
  <c r="AY20" i="35"/>
  <c r="T69" i="47" s="1"/>
  <c r="S16" i="35"/>
  <c r="V16" i="47" s="1"/>
  <c r="W10" i="35"/>
  <c r="W10" i="47" s="1"/>
  <c r="AT17" i="35"/>
  <c r="AH41" i="47" s="1"/>
  <c r="AW18" i="35"/>
  <c r="F67" i="47" s="1"/>
  <c r="AW6" i="35"/>
  <c r="F55" i="47" s="1"/>
  <c r="AZ16" i="35"/>
  <c r="AG65" i="47" s="1"/>
  <c r="Q20" i="35"/>
  <c r="T20" i="47" s="1"/>
  <c r="S13" i="35"/>
  <c r="V13" i="47" s="1"/>
  <c r="N11" i="35"/>
  <c r="M16" i="35"/>
  <c r="AV12" i="35"/>
  <c r="E61" i="47" s="1"/>
  <c r="AL19" i="35"/>
  <c r="F43" i="47" s="1"/>
  <c r="T7" i="35"/>
  <c r="P7" i="47" s="1"/>
  <c r="T22" i="35"/>
  <c r="P22" i="47" s="1"/>
  <c r="Z7" i="35"/>
  <c r="AH7" i="47" s="1"/>
  <c r="F18" i="35"/>
  <c r="N22" i="35"/>
  <c r="Q21" i="35"/>
  <c r="T21" i="47" s="1"/>
  <c r="M13" i="35"/>
  <c r="AB12" i="35"/>
  <c r="AJ12" i="47" s="1"/>
  <c r="AD25" i="35"/>
  <c r="AM25" i="47" s="1"/>
  <c r="AT21" i="35"/>
  <c r="AH45" i="47" s="1"/>
  <c r="W9" i="35"/>
  <c r="W9" i="47" s="1"/>
  <c r="AV25" i="35"/>
  <c r="E74" i="47" s="1"/>
  <c r="AW10" i="35"/>
  <c r="F59" i="47" s="1"/>
  <c r="AD13" i="35"/>
  <c r="AM13" i="47" s="1"/>
  <c r="F21" i="35"/>
  <c r="BJ10" i="35"/>
  <c r="R23" i="35"/>
  <c r="U23" i="47" s="1"/>
  <c r="V21" i="35"/>
  <c r="Z21" i="47" s="1"/>
  <c r="H16" i="35"/>
  <c r="AA10" i="35"/>
  <c r="AI10" i="47" s="1"/>
  <c r="BG10" i="35"/>
  <c r="AI59" i="47" s="1"/>
  <c r="AS22" i="35"/>
  <c r="AG46" i="47" s="1"/>
  <c r="AL46" i="47" s="1"/>
  <c r="AA20" i="35"/>
  <c r="AI20" i="47" s="1"/>
  <c r="AA21" i="35"/>
  <c r="AI21" i="47" s="1"/>
  <c r="R12" i="35"/>
  <c r="U12" i="47" s="1"/>
  <c r="D15" i="35"/>
  <c r="I11" i="35"/>
  <c r="B17" i="35"/>
  <c r="AB21" i="35"/>
  <c r="AJ21" i="47" s="1"/>
  <c r="I21" i="35"/>
  <c r="I19" i="35"/>
  <c r="I8" i="35"/>
  <c r="R6" i="35"/>
  <c r="U6" i="47" s="1"/>
  <c r="B20" i="35"/>
  <c r="Z11" i="35"/>
  <c r="AH11" i="47" s="1"/>
  <c r="AN7" i="35"/>
  <c r="V31" i="47" s="1"/>
  <c r="G22" i="35"/>
  <c r="T24" i="35"/>
  <c r="P24" i="47" s="1"/>
  <c r="AO19" i="35"/>
  <c r="S43" i="47" s="1"/>
  <c r="X43" i="47" s="1"/>
  <c r="BJ21" i="35"/>
  <c r="AR7" i="35"/>
  <c r="AJ31" i="47" s="1"/>
  <c r="AB11" i="35"/>
  <c r="AJ11" i="47" s="1"/>
  <c r="D18" i="35"/>
  <c r="AG12" i="35"/>
  <c r="AL12" i="47" s="1"/>
  <c r="AS18" i="35"/>
  <c r="AG42" i="47" s="1"/>
  <c r="AL42" i="47" s="1"/>
  <c r="G16" i="35"/>
  <c r="BK22" i="35"/>
  <c r="Q25" i="35"/>
  <c r="T25" i="47" s="1"/>
  <c r="AX25" i="35"/>
  <c r="S74" i="47" s="1"/>
  <c r="L19" i="35"/>
  <c r="AB17" i="35"/>
  <c r="AJ17" i="47" s="1"/>
  <c r="BA22" i="35"/>
  <c r="AH71" i="47" s="1"/>
  <c r="N20" i="35"/>
  <c r="BM23" i="35"/>
  <c r="BF11" i="35"/>
  <c r="V60" i="47" s="1"/>
  <c r="X20" i="35"/>
  <c r="X20" i="47" s="1"/>
  <c r="AW23" i="35"/>
  <c r="F72" i="47" s="1"/>
  <c r="BM16" i="35"/>
  <c r="AJ23" i="35"/>
  <c r="H47" i="47" s="1"/>
  <c r="U19" i="35"/>
  <c r="Y19" i="47" s="1"/>
  <c r="F23" i="35"/>
  <c r="BK13" i="35"/>
  <c r="AA18" i="35"/>
  <c r="AI18" i="47" s="1"/>
  <c r="S22" i="35"/>
  <c r="V22" i="47" s="1"/>
  <c r="AX16" i="35"/>
  <c r="S65" i="47" s="1"/>
  <c r="X21" i="35"/>
  <c r="X21" i="47" s="1"/>
  <c r="BE20" i="35"/>
  <c r="U69" i="47" s="1"/>
  <c r="AM25" i="35"/>
  <c r="U49" i="47" s="1"/>
  <c r="BA17" i="35"/>
  <c r="AH66" i="47" s="1"/>
  <c r="AY14" i="35"/>
  <c r="T63" i="47" s="1"/>
  <c r="T20" i="35"/>
  <c r="P20" i="47" s="1"/>
  <c r="BD6" i="35"/>
  <c r="H55" i="47" s="1"/>
  <c r="AN22" i="35"/>
  <c r="V46" i="47" s="1"/>
  <c r="H18" i="35"/>
  <c r="Q24" i="35"/>
  <c r="T24" i="47" s="1"/>
  <c r="M9" i="35"/>
  <c r="AC16" i="35"/>
  <c r="AD16" i="47" s="1"/>
  <c r="BH22" i="35"/>
  <c r="AJ71" i="47" s="1"/>
  <c r="I24" i="35"/>
  <c r="I23" i="35"/>
  <c r="B19" i="35"/>
  <c r="M24" i="35"/>
  <c r="W6" i="35"/>
  <c r="W6" i="47" s="1"/>
  <c r="B22" i="35"/>
  <c r="I18" i="35"/>
  <c r="BE14" i="35"/>
  <c r="U63" i="47" s="1"/>
  <c r="BN13" i="35"/>
  <c r="B15" i="35"/>
  <c r="BE24" i="35"/>
  <c r="U73" i="47" s="1"/>
  <c r="BA11" i="35"/>
  <c r="AH60" i="47" s="1"/>
  <c r="AJ22" i="35"/>
  <c r="H46" i="47" s="1"/>
  <c r="AQ14" i="35"/>
  <c r="AI38" i="47" s="1"/>
  <c r="O10" i="35"/>
  <c r="BN18" i="35"/>
  <c r="AD8" i="35"/>
  <c r="AM8" i="47" s="1"/>
  <c r="V7" i="35"/>
  <c r="Z7" i="47" s="1"/>
  <c r="S19" i="35"/>
  <c r="V19" i="47" s="1"/>
  <c r="AO9" i="35"/>
  <c r="S33" i="47" s="1"/>
  <c r="X33" i="47" s="1"/>
  <c r="BD24" i="35"/>
  <c r="H73" i="47" s="1"/>
  <c r="BF7" i="35"/>
  <c r="V56" i="47" s="1"/>
  <c r="AJ15" i="35"/>
  <c r="H39" i="47" s="1"/>
  <c r="AW21" i="35"/>
  <c r="F70" i="47" s="1"/>
  <c r="D8" i="35"/>
  <c r="AK13" i="35"/>
  <c r="E37" i="47" s="1"/>
  <c r="J37" i="47" s="1"/>
  <c r="Q11" i="35"/>
  <c r="T11" i="47" s="1"/>
  <c r="AV10" i="35"/>
  <c r="E59" i="47" s="1"/>
  <c r="W12" i="35"/>
  <c r="W12" i="47" s="1"/>
  <c r="G11" i="35"/>
  <c r="X17" i="35"/>
  <c r="X17" i="47" s="1"/>
  <c r="BA15" i="35"/>
  <c r="AH64" i="47" s="1"/>
  <c r="BC13" i="35"/>
  <c r="G62" i="47" s="1"/>
  <c r="AD16" i="35"/>
  <c r="AM16" i="47" s="1"/>
  <c r="H17" i="35"/>
  <c r="BF25" i="35"/>
  <c r="V74" i="47" s="1"/>
  <c r="BD19" i="35"/>
  <c r="H68" i="47" s="1"/>
  <c r="BE8" i="35"/>
  <c r="U57" i="47" s="1"/>
  <c r="BG23" i="35"/>
  <c r="AI72" i="47" s="1"/>
  <c r="S11" i="35"/>
  <c r="V11" i="47" s="1"/>
  <c r="AE20" i="35"/>
  <c r="AN20" i="47" s="1"/>
  <c r="BK9" i="35"/>
  <c r="BN21" i="35"/>
  <c r="Z17" i="35"/>
  <c r="AH17" i="47" s="1"/>
  <c r="AV22" i="35"/>
  <c r="E71" i="47" s="1"/>
  <c r="AV23" i="35"/>
  <c r="E72" i="47" s="1"/>
  <c r="BK25" i="35"/>
  <c r="AE6" i="35"/>
  <c r="AN6" i="47" s="1"/>
  <c r="U13" i="35"/>
  <c r="Y13" i="47" s="1"/>
  <c r="BG8" i="35"/>
  <c r="AI57" i="47" s="1"/>
  <c r="M15" i="35"/>
  <c r="BH23" i="35"/>
  <c r="AJ72" i="47" s="1"/>
  <c r="AP22" i="35"/>
  <c r="T46" i="47" s="1"/>
  <c r="X9" i="35"/>
  <c r="X9" i="47" s="1"/>
  <c r="R17" i="35"/>
  <c r="U17" i="47" s="1"/>
  <c r="AO10" i="35"/>
  <c r="S34" i="47" s="1"/>
  <c r="X34" i="47" s="1"/>
  <c r="L14" i="35"/>
  <c r="AQ9" i="35"/>
  <c r="AI33" i="47" s="1"/>
  <c r="AT12" i="35"/>
  <c r="AH36" i="47" s="1"/>
  <c r="S12" i="35"/>
  <c r="V12" i="47" s="1"/>
  <c r="M18" i="35"/>
  <c r="BM25" i="35"/>
  <c r="AB7" i="35"/>
  <c r="AJ7" i="47" s="1"/>
  <c r="T16" i="35"/>
  <c r="P16" i="47" s="1"/>
  <c r="BM10" i="35"/>
  <c r="F20" i="35"/>
  <c r="W21" i="35"/>
  <c r="W21" i="47" s="1"/>
  <c r="H9" i="35"/>
  <c r="AO16" i="35"/>
  <c r="S40" i="47" s="1"/>
  <c r="X40" i="47" s="1"/>
  <c r="AT6" i="35"/>
  <c r="AH30" i="47" s="1"/>
  <c r="AM14" i="35"/>
  <c r="U38" i="47" s="1"/>
  <c r="R18" i="35"/>
  <c r="U18" i="47" s="1"/>
  <c r="AD9" i="35"/>
  <c r="AM9" i="47" s="1"/>
  <c r="AP6" i="35"/>
  <c r="T30" i="47" s="1"/>
  <c r="AK6" i="35"/>
  <c r="E30" i="47" s="1"/>
  <c r="BM12" i="35"/>
  <c r="M6" i="35"/>
  <c r="AG8" i="35"/>
  <c r="AL8" i="47" s="1"/>
  <c r="X6" i="35"/>
  <c r="X6" i="47" s="1"/>
  <c r="AG6" i="35"/>
  <c r="AL6" i="47" s="1"/>
  <c r="S24" i="35"/>
  <c r="V24" i="47" s="1"/>
  <c r="AX13" i="35"/>
  <c r="S62" i="47" s="1"/>
  <c r="AS11" i="35"/>
  <c r="AG35" i="47" s="1"/>
  <c r="AL35" i="47" s="1"/>
  <c r="BN14" i="35"/>
  <c r="N15" i="35"/>
  <c r="I17" i="35"/>
  <c r="AW7" i="35"/>
  <c r="F56" i="47" s="1"/>
  <c r="S17" i="35"/>
  <c r="V17" i="47" s="1"/>
  <c r="BD8" i="35"/>
  <c r="H57" i="47" s="1"/>
  <c r="U15" i="35"/>
  <c r="Y15" i="47" s="1"/>
  <c r="AK12" i="35"/>
  <c r="E36" i="47" s="1"/>
  <c r="J36" i="47" s="1"/>
  <c r="AZ7" i="35"/>
  <c r="AG56" i="47" s="1"/>
  <c r="BN6" i="35"/>
  <c r="AF24" i="35"/>
  <c r="AK24" i="47" s="1"/>
  <c r="AX18" i="35"/>
  <c r="S67" i="47" s="1"/>
  <c r="W13" i="35"/>
  <c r="W13" i="47" s="1"/>
  <c r="AC23" i="35"/>
  <c r="AD23" i="47" s="1"/>
  <c r="AM9" i="35"/>
  <c r="U33" i="47" s="1"/>
  <c r="BA16" i="35"/>
  <c r="AH65" i="47" s="1"/>
  <c r="AB6" i="35"/>
  <c r="AJ6" i="47" s="1"/>
  <c r="R7" i="35"/>
  <c r="U7" i="47" s="1"/>
  <c r="AF25" i="35"/>
  <c r="AK25" i="47" s="1"/>
  <c r="N16" i="35"/>
  <c r="AX14" i="35"/>
  <c r="S63" i="47" s="1"/>
  <c r="X63" i="47" s="1"/>
  <c r="AQ10" i="35"/>
  <c r="AI34" i="47" s="1"/>
  <c r="AY11" i="35"/>
  <c r="T60" i="47" s="1"/>
  <c r="AR15" i="35"/>
  <c r="AJ39" i="47" s="1"/>
  <c r="D25" i="35"/>
  <c r="AX9" i="35"/>
  <c r="S58" i="47" s="1"/>
  <c r="BM21" i="35"/>
  <c r="R21" i="35"/>
  <c r="U21" i="47" s="1"/>
  <c r="L20" i="35"/>
  <c r="AI8" i="35"/>
  <c r="G32" i="47" s="1"/>
  <c r="BM17" i="35"/>
  <c r="BH6" i="35"/>
  <c r="AJ55" i="47" s="1"/>
  <c r="Z16" i="35"/>
  <c r="AH16" i="47" s="1"/>
  <c r="AW25" i="35"/>
  <c r="F74" i="47" s="1"/>
  <c r="W17" i="35"/>
  <c r="W17" i="47" s="1"/>
  <c r="BJ13" i="35"/>
  <c r="AT13" i="35"/>
  <c r="AH37" i="47" s="1"/>
  <c r="AD24" i="35"/>
  <c r="AM24" i="47" s="1"/>
  <c r="V22" i="35"/>
  <c r="Z22" i="47" s="1"/>
  <c r="O18" i="35"/>
  <c r="AJ8" i="35"/>
  <c r="H32" i="47" s="1"/>
  <c r="B14" i="35"/>
  <c r="R16" i="35"/>
  <c r="U16" i="47" s="1"/>
  <c r="AM13" i="35"/>
  <c r="U37" i="47" s="1"/>
  <c r="N19" i="35"/>
  <c r="L18" i="35"/>
  <c r="AG17" i="35"/>
  <c r="AL17" i="47" s="1"/>
  <c r="R10" i="35"/>
  <c r="U10" i="47" s="1"/>
  <c r="BD20" i="35"/>
  <c r="H69" i="47" s="1"/>
  <c r="AJ6" i="35"/>
  <c r="H30" i="47" s="1"/>
  <c r="Q10" i="35"/>
  <c r="T10" i="47" s="1"/>
  <c r="BD23" i="35"/>
  <c r="H72" i="47" s="1"/>
  <c r="AA16" i="35"/>
  <c r="AI16" i="47" s="1"/>
  <c r="AZ12" i="35"/>
  <c r="AG61" i="47" s="1"/>
  <c r="AC9" i="35"/>
  <c r="AD9" i="47" s="1"/>
  <c r="AE25" i="35"/>
  <c r="AN25" i="47" s="1"/>
  <c r="BK14" i="35"/>
  <c r="BF14" i="35"/>
  <c r="V63" i="47" s="1"/>
  <c r="AZ14" i="35"/>
  <c r="AG63" i="47" s="1"/>
  <c r="Z8" i="35"/>
  <c r="AH8" i="47" s="1"/>
  <c r="L8" i="35"/>
  <c r="AY19" i="35"/>
  <c r="T68" i="47" s="1"/>
  <c r="AI19" i="35"/>
  <c r="G43" i="47" s="1"/>
  <c r="AK9" i="35"/>
  <c r="E33" i="47" s="1"/>
  <c r="J33" i="47" s="1"/>
  <c r="H19" i="35"/>
  <c r="AD22" i="35"/>
  <c r="AM22" i="47" s="1"/>
  <c r="BG20" i="35"/>
  <c r="AI69" i="47" s="1"/>
  <c r="V17" i="35"/>
  <c r="Z17" i="47" s="1"/>
  <c r="BD7" i="35"/>
  <c r="H56" i="47" s="1"/>
  <c r="M14" i="35"/>
  <c r="AZ13" i="35"/>
  <c r="AG62" i="47" s="1"/>
  <c r="AI17" i="35"/>
  <c r="G41" i="47" s="1"/>
  <c r="H6" i="35"/>
  <c r="S18" i="35"/>
  <c r="V18" i="47" s="1"/>
  <c r="AT11" i="35"/>
  <c r="AH35" i="47" s="1"/>
  <c r="W19" i="35"/>
  <c r="W19" i="47" s="1"/>
  <c r="AZ17" i="35"/>
  <c r="AG66" i="47" s="1"/>
  <c r="AP11" i="35"/>
  <c r="T35" i="47" s="1"/>
  <c r="BE6" i="35"/>
  <c r="U55" i="47" s="1"/>
  <c r="AX23" i="35"/>
  <c r="S72" i="47" s="1"/>
  <c r="D10" i="35"/>
  <c r="AM19" i="35"/>
  <c r="U43" i="47" s="1"/>
  <c r="BH12" i="35"/>
  <c r="AJ61" i="47" s="1"/>
  <c r="R14" i="35"/>
  <c r="U14" i="47" s="1"/>
  <c r="Q19" i="35"/>
  <c r="T19" i="47" s="1"/>
  <c r="AL12" i="35"/>
  <c r="F36" i="47" s="1"/>
  <c r="AO15" i="35"/>
  <c r="S39" i="47" s="1"/>
  <c r="X39" i="47" s="1"/>
  <c r="AZ20" i="35"/>
  <c r="AG69" i="47" s="1"/>
  <c r="W16" i="35"/>
  <c r="W16" i="47" s="1"/>
  <c r="AK16" i="35"/>
  <c r="E40" i="47" s="1"/>
  <c r="J40" i="47" s="1"/>
  <c r="BK15" i="35"/>
  <c r="X13" i="35"/>
  <c r="X13" i="47" s="1"/>
  <c r="AE15" i="35"/>
  <c r="AN15" i="47" s="1"/>
  <c r="O11" i="35"/>
  <c r="AY15" i="35"/>
  <c r="T64" i="47" s="1"/>
  <c r="BG11" i="35"/>
  <c r="AI60" i="47" s="1"/>
  <c r="BF15" i="35"/>
  <c r="V64" i="47" s="1"/>
  <c r="V13" i="35"/>
  <c r="Z13" i="47" s="1"/>
  <c r="Z14" i="35"/>
  <c r="AH14" i="47" s="1"/>
  <c r="AQ16" i="35"/>
  <c r="AI40" i="47" s="1"/>
  <c r="N8" i="35"/>
  <c r="BH21" i="35"/>
  <c r="AJ70" i="47" s="1"/>
  <c r="AN20" i="35"/>
  <c r="V44" i="47" s="1"/>
  <c r="BC12" i="35"/>
  <c r="G61" i="47" s="1"/>
  <c r="BG22" i="35"/>
  <c r="AI71" i="47" s="1"/>
  <c r="AN23" i="35"/>
  <c r="V47" i="47" s="1"/>
  <c r="N14" i="35"/>
  <c r="BE18" i="35"/>
  <c r="U67" i="47" s="1"/>
  <c r="BA10" i="35"/>
  <c r="AH59" i="47" s="1"/>
  <c r="AC13" i="35"/>
  <c r="AD13" i="47" s="1"/>
  <c r="AQ13" i="35"/>
  <c r="AI37" i="47" s="1"/>
  <c r="AR20" i="35"/>
  <c r="AJ44" i="47" s="1"/>
  <c r="BA9" i="35"/>
  <c r="AH58" i="47" s="1"/>
  <c r="AG10" i="35"/>
  <c r="AL10" i="47" s="1"/>
  <c r="AC7" i="35"/>
  <c r="AD7" i="47" s="1"/>
  <c r="H23" i="35"/>
  <c r="AC21" i="35"/>
  <c r="AD21" i="47" s="1"/>
  <c r="AY12" i="35"/>
  <c r="T61" i="47" s="1"/>
  <c r="AJ18" i="35"/>
  <c r="H42" i="47" s="1"/>
  <c r="BH16" i="35"/>
  <c r="AJ65" i="47" s="1"/>
  <c r="S21" i="35"/>
  <c r="V21" i="47" s="1"/>
  <c r="AJ9" i="35"/>
  <c r="H33" i="47" s="1"/>
  <c r="BK17" i="35"/>
  <c r="AB14" i="35"/>
  <c r="AJ14" i="47" s="1"/>
  <c r="AN8" i="35"/>
  <c r="V32" i="47" s="1"/>
  <c r="BC17" i="35"/>
  <c r="G66" i="47" s="1"/>
  <c r="L11" i="35"/>
  <c r="AK7" i="35"/>
  <c r="E31" i="47" s="1"/>
  <c r="J31" i="47" s="1"/>
  <c r="BM6" i="35"/>
  <c r="AD11" i="35"/>
  <c r="AM11" i="47" s="1"/>
  <c r="F15" i="35"/>
  <c r="U23" i="35"/>
  <c r="Y23" i="47" s="1"/>
  <c r="V16" i="35"/>
  <c r="Z16" i="47" s="1"/>
  <c r="U8" i="35"/>
  <c r="Y8" i="47" s="1"/>
  <c r="O8" i="35"/>
  <c r="AO13" i="35"/>
  <c r="S37" i="47" s="1"/>
  <c r="X37" i="47" s="1"/>
  <c r="AM15" i="35"/>
  <c r="U39" i="47" s="1"/>
  <c r="BA7" i="35"/>
  <c r="AH56" i="47" s="1"/>
  <c r="Q8" i="35"/>
  <c r="T8" i="47" s="1"/>
  <c r="N13" i="35"/>
  <c r="AL13" i="35"/>
  <c r="F37" i="47" s="1"/>
  <c r="AM6" i="35"/>
  <c r="U30" i="47" s="1"/>
  <c r="AQ18" i="35"/>
  <c r="AI42" i="47" s="1"/>
  <c r="S9" i="35"/>
  <c r="V9" i="47" s="1"/>
  <c r="AL21" i="35"/>
  <c r="F45" i="47" s="1"/>
  <c r="V11" i="35"/>
  <c r="Z11" i="47" s="1"/>
  <c r="AZ10" i="35"/>
  <c r="AG59" i="47" s="1"/>
  <c r="AP13" i="35"/>
  <c r="T37" i="47" s="1"/>
  <c r="AM16" i="35"/>
  <c r="U40" i="47" s="1"/>
  <c r="BH11" i="35"/>
  <c r="AJ60" i="47" s="1"/>
  <c r="F16" i="35"/>
  <c r="AS6" i="35"/>
  <c r="AG30" i="47" s="1"/>
  <c r="G25" i="35"/>
  <c r="AR22" i="35"/>
  <c r="AJ46" i="47" s="1"/>
  <c r="BK6" i="35"/>
  <c r="BE13" i="35"/>
  <c r="U62" i="47" s="1"/>
  <c r="BD12" i="35"/>
  <c r="H61" i="47" s="1"/>
  <c r="AQ21" i="35"/>
  <c r="AI45" i="47" s="1"/>
  <c r="BE19" i="35"/>
  <c r="U68" i="47" s="1"/>
  <c r="AP24" i="35"/>
  <c r="T48" i="47" s="1"/>
  <c r="AQ17" i="35"/>
  <c r="AI41" i="47" s="1"/>
  <c r="AK15" i="35"/>
  <c r="E39" i="47" s="1"/>
  <c r="J39" i="47" s="1"/>
  <c r="AI24" i="35"/>
  <c r="G48" i="47" s="1"/>
  <c r="S6" i="35"/>
  <c r="V6" i="47" s="1"/>
  <c r="AR13" i="35"/>
  <c r="AJ37" i="47" s="1"/>
  <c r="R19" i="35"/>
  <c r="U19" i="47" s="1"/>
  <c r="V9" i="35"/>
  <c r="Z9" i="47" s="1"/>
  <c r="AE12" i="35"/>
  <c r="AN12" i="47" s="1"/>
  <c r="AQ8" i="35"/>
  <c r="AI32" i="47" s="1"/>
  <c r="AR14" i="35"/>
  <c r="AJ38" i="47" s="1"/>
  <c r="BD21" i="35"/>
  <c r="H70" i="47" s="1"/>
  <c r="BF16" i="35"/>
  <c r="V65" i="47" s="1"/>
  <c r="AC24" i="35"/>
  <c r="AD24" i="47" s="1"/>
  <c r="AW22" i="35"/>
  <c r="F71" i="47" s="1"/>
  <c r="AM11" i="35"/>
  <c r="U35" i="47" s="1"/>
  <c r="Z12" i="35"/>
  <c r="AH12" i="47" s="1"/>
  <c r="BG18" i="35"/>
  <c r="AI67" i="47" s="1"/>
  <c r="BN23" i="35"/>
  <c r="O21" i="35"/>
  <c r="L21" i="35"/>
  <c r="T11" i="35"/>
  <c r="P11" i="47" s="1"/>
  <c r="AA9" i="35"/>
  <c r="AI9" i="47" s="1"/>
  <c r="H24" i="35"/>
  <c r="AV16" i="35"/>
  <c r="E65" i="47" s="1"/>
  <c r="D14" i="35"/>
  <c r="BC19" i="35"/>
  <c r="G68" i="47" s="1"/>
  <c r="AZ22" i="35"/>
  <c r="AG71" i="47" s="1"/>
  <c r="AG19" i="35"/>
  <c r="AL19" i="47" s="1"/>
  <c r="AV14" i="35"/>
  <c r="E63" i="47" s="1"/>
  <c r="J63" i="47" s="1"/>
  <c r="AO17" i="35"/>
  <c r="S41" i="47" s="1"/>
  <c r="X41" i="47" s="1"/>
  <c r="F10" i="35"/>
  <c r="W14" i="35"/>
  <c r="W14" i="47" s="1"/>
  <c r="AW13" i="35"/>
  <c r="F62" i="47" s="1"/>
  <c r="U14" i="35"/>
  <c r="Y14" i="47" s="1"/>
  <c r="V18" i="35"/>
  <c r="Z18" i="47" s="1"/>
  <c r="W22" i="35"/>
  <c r="W22" i="47" s="1"/>
  <c r="L15" i="35"/>
  <c r="AI16" i="35"/>
  <c r="G40" i="47" s="1"/>
  <c r="AE22" i="35"/>
  <c r="AN22" i="47" s="1"/>
  <c r="T17" i="35"/>
  <c r="P17" i="47" s="1"/>
  <c r="B6" i="35"/>
  <c r="U31" i="64" l="1"/>
  <c r="U46" i="64"/>
  <c r="V46" i="64"/>
  <c r="O27" i="64"/>
  <c r="W30" i="64"/>
  <c r="V42" i="64"/>
  <c r="T39" i="64"/>
  <c r="O43" i="64"/>
  <c r="V39" i="64"/>
  <c r="T33" i="64"/>
  <c r="W40" i="64"/>
  <c r="V44" i="64"/>
  <c r="W34" i="64"/>
  <c r="V33" i="64"/>
  <c r="V30" i="64"/>
  <c r="O44" i="64"/>
  <c r="W31" i="64"/>
  <c r="U36" i="64"/>
  <c r="U43" i="64"/>
  <c r="U39" i="64"/>
  <c r="U44" i="64"/>
  <c r="AL58" i="47"/>
  <c r="AF21" i="47"/>
  <c r="AF16" i="47"/>
  <c r="AF7" i="47"/>
  <c r="X36" i="64"/>
  <c r="X32" i="64"/>
  <c r="V31" i="64"/>
  <c r="X30" i="64"/>
  <c r="T44" i="64"/>
  <c r="V43" i="64"/>
  <c r="X72" i="47"/>
  <c r="U40" i="64"/>
  <c r="W33" i="64"/>
  <c r="V36" i="64"/>
  <c r="V32" i="64"/>
  <c r="U29" i="64"/>
  <c r="O46" i="64"/>
  <c r="W37" i="64"/>
  <c r="V40" i="64"/>
  <c r="U37" i="64"/>
  <c r="U33" i="64"/>
  <c r="W27" i="64"/>
  <c r="V29" i="64"/>
  <c r="X31" i="64"/>
  <c r="W38" i="64"/>
  <c r="T43" i="64"/>
  <c r="V37" i="64"/>
  <c r="O36" i="64"/>
  <c r="AL56" i="47"/>
  <c r="X41" i="64"/>
  <c r="O33" i="64"/>
  <c r="X42" i="64"/>
  <c r="O34" i="64"/>
  <c r="X43" i="64"/>
  <c r="X34" i="64"/>
  <c r="X44" i="64"/>
  <c r="X35" i="64"/>
  <c r="X45" i="64"/>
  <c r="U30" i="64"/>
  <c r="T46" i="64"/>
  <c r="T37" i="64"/>
  <c r="U27" i="64"/>
  <c r="T38" i="64"/>
  <c r="T29" i="64"/>
  <c r="O35" i="64"/>
  <c r="T30" i="64"/>
  <c r="T40" i="64"/>
  <c r="T31" i="64"/>
  <c r="O37" i="64"/>
  <c r="T27" i="64"/>
  <c r="O38" i="64"/>
  <c r="W43" i="64"/>
  <c r="X38" i="64"/>
  <c r="O30" i="64"/>
  <c r="O40" i="64"/>
  <c r="O31" i="64"/>
  <c r="W36" i="64"/>
  <c r="W46" i="64"/>
  <c r="AL61" i="47"/>
  <c r="J59" i="47"/>
  <c r="J65" i="47"/>
  <c r="X27" i="64"/>
  <c r="AL59" i="47"/>
  <c r="J74" i="47"/>
  <c r="AL62" i="47"/>
  <c r="S25" i="47"/>
  <c r="P74" i="47" s="1"/>
  <c r="BQ18" i="17"/>
  <c r="S8" i="47"/>
  <c r="P32" i="47" s="1"/>
  <c r="J71" i="47"/>
  <c r="S20" i="47"/>
  <c r="P69" i="47" s="1"/>
  <c r="AL64" i="47"/>
  <c r="X74" i="47"/>
  <c r="AF9" i="47"/>
  <c r="W32" i="64"/>
  <c r="U45" i="64"/>
  <c r="T32" i="64"/>
  <c r="X37" i="64"/>
  <c r="V45" i="64"/>
  <c r="U32" i="64"/>
  <c r="O39" i="64"/>
  <c r="W39" i="64"/>
  <c r="X28" i="64"/>
  <c r="U38" i="64"/>
  <c r="O45" i="64"/>
  <c r="W45" i="64"/>
  <c r="V38" i="64"/>
  <c r="T45" i="64"/>
  <c r="O32" i="64"/>
  <c r="AF23" i="47"/>
  <c r="T41" i="64"/>
  <c r="X46" i="64"/>
  <c r="W29" i="64"/>
  <c r="U41" i="64"/>
  <c r="T28" i="64"/>
  <c r="X33" i="64"/>
  <c r="V41" i="64"/>
  <c r="V27" i="64"/>
  <c r="T34" i="64"/>
  <c r="X39" i="64"/>
  <c r="O28" i="64"/>
  <c r="U34" i="64"/>
  <c r="O41" i="64"/>
  <c r="W41" i="64"/>
  <c r="V34" i="64"/>
  <c r="O42" i="64"/>
  <c r="W42" i="64"/>
  <c r="V35" i="64"/>
  <c r="T42" i="64"/>
  <c r="O29" i="64"/>
  <c r="X29" i="64"/>
  <c r="U42" i="64"/>
  <c r="U28" i="64"/>
  <c r="W44" i="64"/>
  <c r="W35" i="64"/>
  <c r="V28" i="64"/>
  <c r="T35" i="64"/>
  <c r="X40" i="64"/>
  <c r="W28" i="64"/>
  <c r="U35" i="64"/>
  <c r="X58" i="47"/>
  <c r="J57" i="47"/>
  <c r="J72" i="47"/>
  <c r="BQ23" i="17"/>
  <c r="BQ22" i="17"/>
  <c r="BQ20" i="17"/>
  <c r="R7" i="47"/>
  <c r="AL66" i="47"/>
  <c r="AL73" i="47"/>
  <c r="AF13" i="47"/>
  <c r="R11" i="47"/>
  <c r="BQ16" i="17"/>
  <c r="BQ14" i="17"/>
  <c r="AF11" i="47"/>
  <c r="AG8" i="47"/>
  <c r="AD57" i="47" s="1"/>
  <c r="AL68" i="47"/>
  <c r="X60" i="47"/>
  <c r="AG12" i="47"/>
  <c r="AD36" i="47" s="1"/>
  <c r="AL65" i="47"/>
  <c r="X65" i="47"/>
  <c r="R24" i="47"/>
  <c r="BQ11" i="17"/>
  <c r="AL63" i="47"/>
  <c r="AG16" i="47"/>
  <c r="AD65" i="47" s="1"/>
  <c r="AL74" i="47"/>
  <c r="AG13" i="47"/>
  <c r="AD62" i="47" s="1"/>
  <c r="J64" i="47"/>
  <c r="X61" i="47"/>
  <c r="AG17" i="47"/>
  <c r="AD41" i="47" s="1"/>
  <c r="AF18" i="47"/>
  <c r="R25" i="47"/>
  <c r="J58" i="47"/>
  <c r="BQ10" i="17"/>
  <c r="X70" i="47"/>
  <c r="AG14" i="47"/>
  <c r="AD63" i="47" s="1"/>
  <c r="S10" i="47"/>
  <c r="P34" i="47" s="1"/>
  <c r="X69" i="47"/>
  <c r="BQ21" i="17"/>
  <c r="AG7" i="47"/>
  <c r="AD31" i="47" s="1"/>
  <c r="J60" i="47"/>
  <c r="H15" i="64"/>
  <c r="D17" i="47"/>
  <c r="H4" i="64"/>
  <c r="D6" i="47"/>
  <c r="AI50" i="47"/>
  <c r="J68" i="47"/>
  <c r="H8" i="47"/>
  <c r="L6" i="64"/>
  <c r="O4" i="64"/>
  <c r="K6" i="47"/>
  <c r="R19" i="47"/>
  <c r="K9" i="47"/>
  <c r="O7" i="64"/>
  <c r="H50" i="47"/>
  <c r="M13" i="64"/>
  <c r="I15" i="47"/>
  <c r="L18" i="47"/>
  <c r="P16" i="64"/>
  <c r="L14" i="64"/>
  <c r="H16" i="47"/>
  <c r="H11" i="64"/>
  <c r="D13" i="47"/>
  <c r="AC42" i="47"/>
  <c r="O67" i="47"/>
  <c r="C16" i="64"/>
  <c r="C42" i="47"/>
  <c r="O18" i="47"/>
  <c r="AC18" i="47"/>
  <c r="C18" i="47"/>
  <c r="AC67" i="47"/>
  <c r="O42" i="47"/>
  <c r="C67" i="47"/>
  <c r="X66" i="47"/>
  <c r="R13" i="47"/>
  <c r="N10" i="64"/>
  <c r="J12" i="47"/>
  <c r="H6" i="47"/>
  <c r="L4" i="64"/>
  <c r="C21" i="47"/>
  <c r="C45" i="47"/>
  <c r="AC70" i="47"/>
  <c r="C19" i="64"/>
  <c r="O70" i="47"/>
  <c r="AC45" i="47"/>
  <c r="AC21" i="47"/>
  <c r="C70" i="47"/>
  <c r="O21" i="47"/>
  <c r="O45" i="47"/>
  <c r="X57" i="47"/>
  <c r="AL60" i="47"/>
  <c r="F17" i="47"/>
  <c r="J15" i="64"/>
  <c r="AG21" i="47"/>
  <c r="H18" i="64"/>
  <c r="D20" i="47"/>
  <c r="J62" i="47"/>
  <c r="AF19" i="47"/>
  <c r="E75" i="47"/>
  <c r="J55" i="47"/>
  <c r="I21" i="47"/>
  <c r="M19" i="64"/>
  <c r="H17" i="47"/>
  <c r="L15" i="64"/>
  <c r="F75" i="47"/>
  <c r="J22" i="47"/>
  <c r="N20" i="64"/>
  <c r="K12" i="64"/>
  <c r="G14" i="47"/>
  <c r="O10" i="64"/>
  <c r="K12" i="47"/>
  <c r="H13" i="64"/>
  <c r="D15" i="47"/>
  <c r="M4" i="64"/>
  <c r="I6" i="47"/>
  <c r="S22" i="47"/>
  <c r="X73" i="47"/>
  <c r="P23" i="64"/>
  <c r="L25" i="47"/>
  <c r="AF22" i="47"/>
  <c r="J70" i="47"/>
  <c r="L11" i="64"/>
  <c r="H13" i="47"/>
  <c r="AG6" i="47"/>
  <c r="AH26" i="47"/>
  <c r="AF6" i="47"/>
  <c r="AD26" i="47"/>
  <c r="K11" i="64"/>
  <c r="G13" i="47"/>
  <c r="F10" i="47"/>
  <c r="J8" i="64"/>
  <c r="X62" i="47"/>
  <c r="C15" i="47"/>
  <c r="C39" i="47"/>
  <c r="O64" i="47"/>
  <c r="O15" i="47"/>
  <c r="O39" i="47"/>
  <c r="AC39" i="47"/>
  <c r="C13" i="64"/>
  <c r="AC15" i="47"/>
  <c r="C64" i="47"/>
  <c r="AC64" i="47"/>
  <c r="G21" i="47"/>
  <c r="K19" i="64"/>
  <c r="AC16" i="47"/>
  <c r="C14" i="64"/>
  <c r="O65" i="47"/>
  <c r="C16" i="47"/>
  <c r="C65" i="47"/>
  <c r="AC65" i="47"/>
  <c r="C40" i="47"/>
  <c r="AC40" i="47"/>
  <c r="O40" i="47"/>
  <c r="O16" i="47"/>
  <c r="J17" i="64"/>
  <c r="F19" i="47"/>
  <c r="J15" i="47"/>
  <c r="N13" i="64"/>
  <c r="V75" i="47"/>
  <c r="L20" i="64"/>
  <c r="H22" i="47"/>
  <c r="U50" i="47"/>
  <c r="N9" i="64"/>
  <c r="J11" i="47"/>
  <c r="L14" i="47"/>
  <c r="P12" i="64"/>
  <c r="O16" i="64"/>
  <c r="K18" i="47"/>
  <c r="O12" i="64"/>
  <c r="K14" i="47"/>
  <c r="F21" i="47"/>
  <c r="J19" i="64"/>
  <c r="P8" i="64"/>
  <c r="L10" i="47"/>
  <c r="S18" i="47"/>
  <c r="F6" i="47"/>
  <c r="J4" i="64"/>
  <c r="I10" i="47"/>
  <c r="M8" i="64"/>
  <c r="F9" i="47"/>
  <c r="J7" i="64"/>
  <c r="D16" i="47"/>
  <c r="H14" i="64"/>
  <c r="G15" i="47"/>
  <c r="K13" i="64"/>
  <c r="N12" i="64"/>
  <c r="J14" i="47"/>
  <c r="R18" i="47"/>
  <c r="I19" i="47"/>
  <c r="M17" i="64"/>
  <c r="AL26" i="47"/>
  <c r="J73" i="47"/>
  <c r="O22" i="64"/>
  <c r="K24" i="47"/>
  <c r="V26" i="47"/>
  <c r="M11" i="64"/>
  <c r="I13" i="47"/>
  <c r="L21" i="64"/>
  <c r="H23" i="47"/>
  <c r="M14" i="64"/>
  <c r="I16" i="47"/>
  <c r="X26" i="47"/>
  <c r="H16" i="64"/>
  <c r="D18" i="47"/>
  <c r="J21" i="64"/>
  <c r="F23" i="47"/>
  <c r="K20" i="64"/>
  <c r="G22" i="47"/>
  <c r="K21" i="64"/>
  <c r="G23" i="47"/>
  <c r="I12" i="47"/>
  <c r="M10" i="64"/>
  <c r="L10" i="64"/>
  <c r="H12" i="47"/>
  <c r="R12" i="47"/>
  <c r="AG10" i="47"/>
  <c r="M23" i="64"/>
  <c r="I25" i="47"/>
  <c r="J20" i="64"/>
  <c r="F22" i="47"/>
  <c r="O59" i="47"/>
  <c r="C8" i="64"/>
  <c r="O34" i="47"/>
  <c r="AC10" i="47"/>
  <c r="C34" i="47"/>
  <c r="C10" i="47"/>
  <c r="AC59" i="47"/>
  <c r="C59" i="47"/>
  <c r="O10" i="47"/>
  <c r="AC34" i="47"/>
  <c r="AI26" i="47"/>
  <c r="K18" i="64"/>
  <c r="G20" i="47"/>
  <c r="P19" i="64"/>
  <c r="L21" i="47"/>
  <c r="X30" i="47"/>
  <c r="S50" i="47"/>
  <c r="P9" i="64"/>
  <c r="L11" i="47"/>
  <c r="AL71" i="47"/>
  <c r="G11" i="47"/>
  <c r="K9" i="64"/>
  <c r="AC71" i="47"/>
  <c r="C22" i="47"/>
  <c r="C46" i="47"/>
  <c r="O71" i="47"/>
  <c r="AC22" i="47"/>
  <c r="O46" i="47"/>
  <c r="AC46" i="47"/>
  <c r="C71" i="47"/>
  <c r="O22" i="47"/>
  <c r="C20" i="64"/>
  <c r="T26" i="47"/>
  <c r="S6" i="47"/>
  <c r="H5" i="64"/>
  <c r="D7" i="47"/>
  <c r="S17" i="47"/>
  <c r="L8" i="64"/>
  <c r="H10" i="47"/>
  <c r="Y26" i="47"/>
  <c r="R14" i="47"/>
  <c r="P20" i="64"/>
  <c r="L22" i="47"/>
  <c r="X55" i="47"/>
  <c r="S75" i="47"/>
  <c r="AC14" i="47"/>
  <c r="AC38" i="47"/>
  <c r="AC63" i="47"/>
  <c r="O14" i="47"/>
  <c r="C63" i="47"/>
  <c r="C14" i="47"/>
  <c r="C12" i="64"/>
  <c r="C38" i="47"/>
  <c r="O38" i="47"/>
  <c r="O63" i="47"/>
  <c r="P4" i="64"/>
  <c r="L6" i="47"/>
  <c r="W26" i="47"/>
  <c r="AG11" i="47"/>
  <c r="H11" i="47"/>
  <c r="L9" i="64"/>
  <c r="AL55" i="47"/>
  <c r="AG75" i="47"/>
  <c r="S23" i="47"/>
  <c r="N5" i="64"/>
  <c r="J7" i="47"/>
  <c r="AC11" i="47"/>
  <c r="O11" i="47"/>
  <c r="C9" i="64"/>
  <c r="O35" i="47"/>
  <c r="O60" i="47"/>
  <c r="C35" i="47"/>
  <c r="C11" i="47"/>
  <c r="AC60" i="47"/>
  <c r="AC35" i="47"/>
  <c r="C60" i="47"/>
  <c r="J6" i="47"/>
  <c r="N4" i="64"/>
  <c r="AC9" i="47"/>
  <c r="C7" i="64"/>
  <c r="O9" i="47"/>
  <c r="C58" i="47"/>
  <c r="O33" i="47"/>
  <c r="O58" i="47"/>
  <c r="C9" i="47"/>
  <c r="AC33" i="47"/>
  <c r="AC58" i="47"/>
  <c r="C33" i="47"/>
  <c r="G12" i="47"/>
  <c r="K10" i="64"/>
  <c r="L17" i="64"/>
  <c r="H19" i="47"/>
  <c r="AJ26" i="47"/>
  <c r="P22" i="64"/>
  <c r="L24" i="47"/>
  <c r="AC20" i="47"/>
  <c r="O44" i="47"/>
  <c r="O69" i="47"/>
  <c r="AC44" i="47"/>
  <c r="O20" i="47"/>
  <c r="C44" i="47"/>
  <c r="AC69" i="47"/>
  <c r="C20" i="47"/>
  <c r="C18" i="64"/>
  <c r="C69" i="47"/>
  <c r="J23" i="64"/>
  <c r="F25" i="47"/>
  <c r="AF10" i="47"/>
  <c r="S9" i="47"/>
  <c r="J6" i="64"/>
  <c r="F8" i="47"/>
  <c r="K16" i="47"/>
  <c r="O14" i="64"/>
  <c r="S12" i="47"/>
  <c r="AF14" i="47"/>
  <c r="C12" i="47"/>
  <c r="O12" i="47"/>
  <c r="AC61" i="47"/>
  <c r="O61" i="47"/>
  <c r="AC36" i="47"/>
  <c r="O36" i="47"/>
  <c r="AC12" i="47"/>
  <c r="C61" i="47"/>
  <c r="C36" i="47"/>
  <c r="C10" i="64"/>
  <c r="AL69" i="47"/>
  <c r="N16" i="64"/>
  <c r="J18" i="47"/>
  <c r="E50" i="47"/>
  <c r="J30" i="47"/>
  <c r="I64" i="64" s="1"/>
  <c r="P13" i="64"/>
  <c r="L15" i="47"/>
  <c r="S11" i="47"/>
  <c r="O43" i="47"/>
  <c r="O68" i="47"/>
  <c r="C17" i="64"/>
  <c r="O19" i="47"/>
  <c r="AC43" i="47"/>
  <c r="AC19" i="47"/>
  <c r="C68" i="47"/>
  <c r="C43" i="47"/>
  <c r="C19" i="47"/>
  <c r="AC68" i="47"/>
  <c r="U26" i="47"/>
  <c r="O15" i="64"/>
  <c r="K17" i="47"/>
  <c r="K10" i="47"/>
  <c r="O8" i="64"/>
  <c r="R23" i="47"/>
  <c r="H20" i="64"/>
  <c r="D22" i="47"/>
  <c r="X71" i="47"/>
  <c r="AC23" i="47"/>
  <c r="C21" i="64"/>
  <c r="C72" i="47"/>
  <c r="O72" i="47"/>
  <c r="C23" i="47"/>
  <c r="C47" i="47"/>
  <c r="O23" i="47"/>
  <c r="AC72" i="47"/>
  <c r="AC47" i="47"/>
  <c r="O47" i="47"/>
  <c r="AF15" i="47"/>
  <c r="R8" i="47"/>
  <c r="AL72" i="47"/>
  <c r="L22" i="64"/>
  <c r="H24" i="47"/>
  <c r="J8" i="47"/>
  <c r="N6" i="64"/>
  <c r="T50" i="47"/>
  <c r="H21" i="64"/>
  <c r="D23" i="47"/>
  <c r="H6" i="64"/>
  <c r="D8" i="47"/>
  <c r="S7" i="47"/>
  <c r="N23" i="64"/>
  <c r="J25" i="47"/>
  <c r="AF17" i="47"/>
  <c r="AG24" i="47"/>
  <c r="O23" i="64"/>
  <c r="K25" i="47"/>
  <c r="R9" i="47"/>
  <c r="D9" i="47"/>
  <c r="H7" i="64"/>
  <c r="P5" i="64"/>
  <c r="L7" i="47"/>
  <c r="AG23" i="47"/>
  <c r="G8" i="47"/>
  <c r="K6" i="64"/>
  <c r="H22" i="64"/>
  <c r="D24" i="47"/>
  <c r="H17" i="64"/>
  <c r="D19" i="47"/>
  <c r="L13" i="47"/>
  <c r="P11" i="64"/>
  <c r="F50" i="47"/>
  <c r="J19" i="47"/>
  <c r="N17" i="64"/>
  <c r="J23" i="47"/>
  <c r="N21" i="64"/>
  <c r="R10" i="47"/>
  <c r="AI75" i="47"/>
  <c r="N15" i="64"/>
  <c r="J17" i="47"/>
  <c r="J56" i="47"/>
  <c r="S19" i="47"/>
  <c r="O6" i="64"/>
  <c r="K8" i="47"/>
  <c r="AN26" i="47"/>
  <c r="H19" i="64"/>
  <c r="D21" i="47"/>
  <c r="S21" i="47"/>
  <c r="G9" i="47"/>
  <c r="K7" i="64"/>
  <c r="AH75" i="47"/>
  <c r="L19" i="64"/>
  <c r="H21" i="47"/>
  <c r="M16" i="64"/>
  <c r="I18" i="47"/>
  <c r="AG22" i="47"/>
  <c r="O19" i="64"/>
  <c r="K21" i="47"/>
  <c r="X67" i="47"/>
  <c r="M18" i="64"/>
  <c r="I20" i="47"/>
  <c r="M20" i="64"/>
  <c r="I22" i="47"/>
  <c r="G24" i="47"/>
  <c r="K22" i="64"/>
  <c r="M22" i="64"/>
  <c r="I24" i="47"/>
  <c r="L23" i="64"/>
  <c r="H25" i="47"/>
  <c r="AK26" i="47"/>
  <c r="J16" i="47"/>
  <c r="N14" i="64"/>
  <c r="J5" i="64"/>
  <c r="F7" i="47"/>
  <c r="K23" i="47"/>
  <c r="O21" i="64"/>
  <c r="G50" i="47"/>
  <c r="N19" i="64"/>
  <c r="J21" i="47"/>
  <c r="J13" i="64"/>
  <c r="F15" i="47"/>
  <c r="I14" i="47"/>
  <c r="M12" i="64"/>
  <c r="AH50" i="47"/>
  <c r="P7" i="64"/>
  <c r="L9" i="47"/>
  <c r="O17" i="47"/>
  <c r="O41" i="47"/>
  <c r="C41" i="47"/>
  <c r="C15" i="64"/>
  <c r="C66" i="47"/>
  <c r="AC17" i="47"/>
  <c r="C17" i="47"/>
  <c r="AC41" i="47"/>
  <c r="AC66" i="47"/>
  <c r="O66" i="47"/>
  <c r="J16" i="64"/>
  <c r="F18" i="47"/>
  <c r="J10" i="64"/>
  <c r="F12" i="47"/>
  <c r="X68" i="47"/>
  <c r="AJ50" i="47"/>
  <c r="N18" i="64"/>
  <c r="J20" i="47"/>
  <c r="G6" i="47"/>
  <c r="K4" i="64"/>
  <c r="S13" i="47"/>
  <c r="P10" i="64"/>
  <c r="L12" i="47"/>
  <c r="T75" i="47"/>
  <c r="H8" i="64"/>
  <c r="D10" i="47"/>
  <c r="S14" i="47"/>
  <c r="H7" i="47"/>
  <c r="L5" i="64"/>
  <c r="M15" i="64"/>
  <c r="I17" i="47"/>
  <c r="S24" i="47"/>
  <c r="H9" i="64"/>
  <c r="D11" i="47"/>
  <c r="M21" i="64"/>
  <c r="I23" i="47"/>
  <c r="K22" i="47"/>
  <c r="O20" i="64"/>
  <c r="R15" i="47"/>
  <c r="P26" i="47"/>
  <c r="R6" i="47"/>
  <c r="J66" i="47"/>
  <c r="S16" i="47"/>
  <c r="C55" i="47"/>
  <c r="C30" i="47"/>
  <c r="AC30" i="47"/>
  <c r="C6" i="47"/>
  <c r="C4" i="64"/>
  <c r="O55" i="47"/>
  <c r="O30" i="47"/>
  <c r="AC6" i="47"/>
  <c r="O6" i="47"/>
  <c r="AC55" i="47"/>
  <c r="G25" i="47"/>
  <c r="K23" i="64"/>
  <c r="L7" i="64"/>
  <c r="H9" i="47"/>
  <c r="H18" i="47"/>
  <c r="L16" i="64"/>
  <c r="O17" i="64"/>
  <c r="K19" i="47"/>
  <c r="R22" i="47"/>
  <c r="AG18" i="47"/>
  <c r="M5" i="64"/>
  <c r="I7" i="47"/>
  <c r="P17" i="64"/>
  <c r="L19" i="47"/>
  <c r="J9" i="47"/>
  <c r="N7" i="64"/>
  <c r="N22" i="64"/>
  <c r="J24" i="47"/>
  <c r="X64" i="47"/>
  <c r="G19" i="47"/>
  <c r="K17" i="64"/>
  <c r="AG20" i="47"/>
  <c r="S15" i="47"/>
  <c r="R21" i="47"/>
  <c r="D12" i="47"/>
  <c r="H10" i="64"/>
  <c r="R17" i="47"/>
  <c r="AL30" i="47"/>
  <c r="AG50" i="47"/>
  <c r="AJ75" i="47"/>
  <c r="O25" i="47"/>
  <c r="AC49" i="47"/>
  <c r="C74" i="47"/>
  <c r="AC74" i="47"/>
  <c r="AC25" i="47"/>
  <c r="C25" i="47"/>
  <c r="C23" i="64"/>
  <c r="O49" i="47"/>
  <c r="O74" i="47"/>
  <c r="C49" i="47"/>
  <c r="F14" i="47"/>
  <c r="J12" i="64"/>
  <c r="G17" i="47"/>
  <c r="K15" i="64"/>
  <c r="AG9" i="47"/>
  <c r="AG19" i="47"/>
  <c r="J22" i="64"/>
  <c r="F24" i="47"/>
  <c r="L17" i="47"/>
  <c r="P15" i="64"/>
  <c r="AM26" i="47"/>
  <c r="F16" i="47"/>
  <c r="J14" i="64"/>
  <c r="O9" i="64"/>
  <c r="K11" i="47"/>
  <c r="U75" i="47"/>
  <c r="J18" i="64"/>
  <c r="F20" i="47"/>
  <c r="H75" i="47"/>
  <c r="O11" i="64"/>
  <c r="K13" i="47"/>
  <c r="AL70" i="47"/>
  <c r="K16" i="64"/>
  <c r="G18" i="47"/>
  <c r="C6" i="64"/>
  <c r="C32" i="47"/>
  <c r="O8" i="47"/>
  <c r="O32" i="47"/>
  <c r="C57" i="47"/>
  <c r="AC32" i="47"/>
  <c r="C8" i="47"/>
  <c r="AC57" i="47"/>
  <c r="O57" i="47"/>
  <c r="AC8" i="47"/>
  <c r="AC62" i="47"/>
  <c r="C13" i="47"/>
  <c r="AC37" i="47"/>
  <c r="C62" i="47"/>
  <c r="O37" i="47"/>
  <c r="C11" i="64"/>
  <c r="C37" i="47"/>
  <c r="O62" i="47"/>
  <c r="O13" i="47"/>
  <c r="AC13" i="47"/>
  <c r="P21" i="64"/>
  <c r="L23" i="47"/>
  <c r="AF20" i="47"/>
  <c r="AF8" i="47"/>
  <c r="F13" i="47"/>
  <c r="J11" i="64"/>
  <c r="J67" i="47"/>
  <c r="R20" i="47"/>
  <c r="J61" i="47"/>
  <c r="H23" i="64"/>
  <c r="D25" i="47"/>
  <c r="G75" i="47"/>
  <c r="L12" i="64"/>
  <c r="H14" i="47"/>
  <c r="X59" i="47"/>
  <c r="F11" i="47"/>
  <c r="J9" i="64"/>
  <c r="H20" i="47"/>
  <c r="L18" i="64"/>
  <c r="O13" i="64"/>
  <c r="K15" i="47"/>
  <c r="AF24" i="47"/>
  <c r="I8" i="47"/>
  <c r="M6" i="64"/>
  <c r="O18" i="64"/>
  <c r="K20" i="47"/>
  <c r="R16" i="47"/>
  <c r="K14" i="64"/>
  <c r="G16" i="47"/>
  <c r="L16" i="47"/>
  <c r="P14" i="64"/>
  <c r="AL67" i="47"/>
  <c r="AF12" i="47"/>
  <c r="H12" i="64"/>
  <c r="D14" i="47"/>
  <c r="AG15" i="47"/>
  <c r="O5" i="64"/>
  <c r="K7" i="47"/>
  <c r="J13" i="47"/>
  <c r="N11" i="64"/>
  <c r="V50" i="47"/>
  <c r="P6" i="64"/>
  <c r="L8" i="47"/>
  <c r="X56" i="47"/>
  <c r="Z26" i="47"/>
  <c r="J10" i="47"/>
  <c r="N8" i="64"/>
  <c r="M9" i="64"/>
  <c r="I11" i="47"/>
  <c r="I9" i="47"/>
  <c r="M7" i="64"/>
  <c r="C24" i="47"/>
  <c r="C73" i="47"/>
  <c r="O24" i="47"/>
  <c r="C48" i="47"/>
  <c r="AC73" i="47"/>
  <c r="AC48" i="47"/>
  <c r="AC24" i="47"/>
  <c r="O48" i="47"/>
  <c r="O73" i="47"/>
  <c r="C22" i="64"/>
  <c r="AG25" i="47"/>
  <c r="K5" i="64"/>
  <c r="G7" i="47"/>
  <c r="AL57" i="47"/>
  <c r="G10" i="47"/>
  <c r="K8" i="64"/>
  <c r="P18" i="64"/>
  <c r="L20" i="47"/>
  <c r="L13" i="64"/>
  <c r="H15" i="47"/>
  <c r="AF25" i="47"/>
  <c r="AD56" i="47" l="1"/>
  <c r="AD32" i="47"/>
  <c r="P57" i="47"/>
  <c r="I11" i="64"/>
  <c r="P49" i="47"/>
  <c r="AD40" i="47"/>
  <c r="P44" i="47"/>
  <c r="I9" i="64"/>
  <c r="AD66" i="47"/>
  <c r="E11" i="47"/>
  <c r="D35" i="47" s="1"/>
  <c r="E13" i="47"/>
  <c r="D62" i="47" s="1"/>
  <c r="AD61" i="47"/>
  <c r="BQ25" i="17"/>
  <c r="BQ24" i="17"/>
  <c r="AD37" i="47"/>
  <c r="BQ13" i="17"/>
  <c r="BQ15" i="17"/>
  <c r="E12" i="47"/>
  <c r="D61" i="47" s="1"/>
  <c r="I10" i="64"/>
  <c r="P59" i="47"/>
  <c r="AD38" i="47"/>
  <c r="I22" i="64"/>
  <c r="BQ12" i="17"/>
  <c r="E24" i="47"/>
  <c r="D48" i="47" s="1"/>
  <c r="BQ9" i="17"/>
  <c r="I14" i="64"/>
  <c r="E18" i="47"/>
  <c r="D67" i="47" s="1"/>
  <c r="I16" i="64"/>
  <c r="I5" i="64"/>
  <c r="I4" i="64"/>
  <c r="E8" i="47"/>
  <c r="D32" i="47" s="1"/>
  <c r="I6" i="64"/>
  <c r="E20" i="47"/>
  <c r="D44" i="47" s="1"/>
  <c r="AA60" i="64"/>
  <c r="C57" i="64"/>
  <c r="P47" i="47"/>
  <c r="P72" i="47"/>
  <c r="P38" i="47"/>
  <c r="P63" i="47"/>
  <c r="F26" i="47"/>
  <c r="E6" i="47"/>
  <c r="P43" i="47"/>
  <c r="P68" i="47"/>
  <c r="BS55" i="64"/>
  <c r="BT50" i="64"/>
  <c r="BS65" i="64"/>
  <c r="BK54" i="64"/>
  <c r="BT52" i="64"/>
  <c r="BR67" i="64"/>
  <c r="BR62" i="64"/>
  <c r="BK56" i="64"/>
  <c r="BT67" i="64"/>
  <c r="BR55" i="64"/>
  <c r="BQ64" i="64"/>
  <c r="BK52" i="64"/>
  <c r="BT54" i="64"/>
  <c r="BQ61" i="64"/>
  <c r="BK50" i="64"/>
  <c r="BS56" i="64"/>
  <c r="BR53" i="64"/>
  <c r="BQ51" i="64"/>
  <c r="BK55" i="64"/>
  <c r="BT56" i="64"/>
  <c r="BR51" i="64"/>
  <c r="BQ54" i="64"/>
  <c r="BT53" i="64"/>
  <c r="BK58" i="64"/>
  <c r="BR63" i="64"/>
  <c r="BS69" i="64"/>
  <c r="BR65" i="64"/>
  <c r="BR50" i="64"/>
  <c r="BK59" i="64"/>
  <c r="BQ50" i="64"/>
  <c r="BS52" i="64"/>
  <c r="BS54" i="64"/>
  <c r="BT51" i="64"/>
  <c r="BK65" i="64"/>
  <c r="BR66" i="64"/>
  <c r="BS51" i="64"/>
  <c r="BQ63" i="64"/>
  <c r="BR52" i="64"/>
  <c r="BK64" i="64"/>
  <c r="BR69" i="64"/>
  <c r="BT59" i="64"/>
  <c r="BT61" i="64"/>
  <c r="BT64" i="64"/>
  <c r="BK63" i="64"/>
  <c r="BQ58" i="64"/>
  <c r="BQ59" i="64"/>
  <c r="BS63" i="64"/>
  <c r="BT58" i="64"/>
  <c r="BK69" i="64"/>
  <c r="BQ53" i="64"/>
  <c r="BQ57" i="64"/>
  <c r="BR56" i="64"/>
  <c r="BS66" i="64"/>
  <c r="BT69" i="64"/>
  <c r="BT62" i="64"/>
  <c r="BR64" i="64"/>
  <c r="BS60" i="64"/>
  <c r="BS50" i="64"/>
  <c r="BS61" i="64"/>
  <c r="BT66" i="64"/>
  <c r="BT63" i="64"/>
  <c r="BS53" i="64"/>
  <c r="BQ69" i="64"/>
  <c r="BT60" i="64"/>
  <c r="BQ60" i="64"/>
  <c r="BK53" i="64"/>
  <c r="BT57" i="64"/>
  <c r="BT65" i="64"/>
  <c r="BQ62" i="64"/>
  <c r="BR61" i="64"/>
  <c r="BS64" i="64"/>
  <c r="BS68" i="64"/>
  <c r="BR60" i="64"/>
  <c r="BT55" i="64"/>
  <c r="BS62" i="64"/>
  <c r="BS59" i="64"/>
  <c r="BS58" i="64"/>
  <c r="BR54" i="64"/>
  <c r="BK68" i="64"/>
  <c r="BT68" i="64"/>
  <c r="BR58" i="64"/>
  <c r="BS57" i="64"/>
  <c r="BK60" i="64"/>
  <c r="BQ55" i="64"/>
  <c r="BQ67" i="64"/>
  <c r="BK67" i="64"/>
  <c r="BQ52" i="64"/>
  <c r="BQ56" i="64"/>
  <c r="BQ68" i="64"/>
  <c r="BK66" i="64"/>
  <c r="BR57" i="64"/>
  <c r="BQ66" i="64"/>
  <c r="BS67" i="64"/>
  <c r="BK61" i="64"/>
  <c r="BQ65" i="64"/>
  <c r="BR68" i="64"/>
  <c r="BR59" i="64"/>
  <c r="BK51" i="64"/>
  <c r="W53" i="64"/>
  <c r="W52" i="64"/>
  <c r="V65" i="64"/>
  <c r="V59" i="64"/>
  <c r="O50" i="64"/>
  <c r="U63" i="64"/>
  <c r="U56" i="64"/>
  <c r="W66" i="64"/>
  <c r="X63" i="64"/>
  <c r="O56" i="64"/>
  <c r="U67" i="64"/>
  <c r="U62" i="64"/>
  <c r="U53" i="64"/>
  <c r="U68" i="64"/>
  <c r="O63" i="64"/>
  <c r="V61" i="64"/>
  <c r="V50" i="64"/>
  <c r="V67" i="64"/>
  <c r="W60" i="64"/>
  <c r="O62" i="64"/>
  <c r="U60" i="64"/>
  <c r="V54" i="64"/>
  <c r="X62" i="64"/>
  <c r="O60" i="64"/>
  <c r="U64" i="64"/>
  <c r="U61" i="64"/>
  <c r="X55" i="64"/>
  <c r="O69" i="64"/>
  <c r="X50" i="64"/>
  <c r="U50" i="64"/>
  <c r="V66" i="64"/>
  <c r="O55" i="64"/>
  <c r="W54" i="64"/>
  <c r="W68" i="64"/>
  <c r="X65" i="64"/>
  <c r="X57" i="64"/>
  <c r="V63" i="64"/>
  <c r="W57" i="64"/>
  <c r="W59" i="64"/>
  <c r="V53" i="64"/>
  <c r="W62" i="64"/>
  <c r="U51" i="64"/>
  <c r="V64" i="64"/>
  <c r="W58" i="64"/>
  <c r="X52" i="64"/>
  <c r="W50" i="64"/>
  <c r="W65" i="64"/>
  <c r="X58" i="64"/>
  <c r="V69" i="64"/>
  <c r="W69" i="64"/>
  <c r="X53" i="64"/>
  <c r="X69" i="64"/>
  <c r="X61" i="64"/>
  <c r="W67" i="64"/>
  <c r="X67" i="64"/>
  <c r="V55" i="64"/>
  <c r="O51" i="64"/>
  <c r="U52" i="64"/>
  <c r="W61" i="64"/>
  <c r="X64" i="64"/>
  <c r="O66" i="64"/>
  <c r="O65" i="64"/>
  <c r="V58" i="64"/>
  <c r="V60" i="64"/>
  <c r="X68" i="64"/>
  <c r="O61" i="64"/>
  <c r="X54" i="64"/>
  <c r="U57" i="64"/>
  <c r="V51" i="64"/>
  <c r="O52" i="64"/>
  <c r="X51" i="64"/>
  <c r="W56" i="64"/>
  <c r="V68" i="64"/>
  <c r="O54" i="64"/>
  <c r="U59" i="64"/>
  <c r="V57" i="64"/>
  <c r="W51" i="64"/>
  <c r="O59" i="64"/>
  <c r="X59" i="64"/>
  <c r="U58" i="64"/>
  <c r="W55" i="64"/>
  <c r="V62" i="64"/>
  <c r="O64" i="64"/>
  <c r="X56" i="64"/>
  <c r="U65" i="64"/>
  <c r="X60" i="64"/>
  <c r="X66" i="64"/>
  <c r="O58" i="64"/>
  <c r="U54" i="64"/>
  <c r="V52" i="64"/>
  <c r="U66" i="64"/>
  <c r="V56" i="64"/>
  <c r="O68" i="64"/>
  <c r="U55" i="64"/>
  <c r="U69" i="64"/>
  <c r="W63" i="64"/>
  <c r="W64" i="64"/>
  <c r="O67" i="64"/>
  <c r="P42" i="47"/>
  <c r="P67" i="47"/>
  <c r="P35" i="47"/>
  <c r="P60" i="47"/>
  <c r="P33" i="47"/>
  <c r="P58" i="47"/>
  <c r="P41" i="47"/>
  <c r="P66" i="47"/>
  <c r="AN18" i="64"/>
  <c r="AU23" i="64"/>
  <c r="AV21" i="64"/>
  <c r="AU17" i="64"/>
  <c r="AO10" i="64"/>
  <c r="AT9" i="64"/>
  <c r="AU20" i="64"/>
  <c r="AP7" i="64"/>
  <c r="AP17" i="64"/>
  <c r="AU13" i="64"/>
  <c r="AT13" i="64"/>
  <c r="AP16" i="64"/>
  <c r="AQ9" i="64"/>
  <c r="AR13" i="64"/>
  <c r="AO11" i="64"/>
  <c r="AP12" i="64"/>
  <c r="AS15" i="64"/>
  <c r="AS18" i="64"/>
  <c r="AP11" i="64"/>
  <c r="AV12" i="64"/>
  <c r="AV4" i="64"/>
  <c r="AP14" i="64"/>
  <c r="AQ4" i="64"/>
  <c r="AR12" i="64"/>
  <c r="AN6" i="64"/>
  <c r="AU10" i="64"/>
  <c r="AN10" i="64"/>
  <c r="AO17" i="64"/>
  <c r="AO6" i="64"/>
  <c r="AQ19" i="64"/>
  <c r="AN15" i="64"/>
  <c r="AQ17" i="64"/>
  <c r="AT14" i="64"/>
  <c r="AR21" i="64"/>
  <c r="AQ14" i="64"/>
  <c r="AO4" i="64"/>
  <c r="AQ11" i="64"/>
  <c r="AT18" i="64"/>
  <c r="AS7" i="64"/>
  <c r="AO20" i="64"/>
  <c r="AV7" i="64"/>
  <c r="AS17" i="64"/>
  <c r="AR17" i="64"/>
  <c r="AP9" i="64"/>
  <c r="AN12" i="64"/>
  <c r="AQ22" i="64"/>
  <c r="AQ13" i="64"/>
  <c r="AI8" i="64"/>
  <c r="AN5" i="64"/>
  <c r="AT12" i="64"/>
  <c r="AU7" i="64"/>
  <c r="AR5" i="64"/>
  <c r="AN22" i="64"/>
  <c r="AP23" i="64"/>
  <c r="AV15" i="64"/>
  <c r="AI7" i="64"/>
  <c r="AI13" i="64"/>
  <c r="AV22" i="64"/>
  <c r="AO12" i="64"/>
  <c r="AR18" i="64"/>
  <c r="AS4" i="64"/>
  <c r="AO19" i="64"/>
  <c r="AQ5" i="64"/>
  <c r="AQ16" i="64"/>
  <c r="AI6" i="64"/>
  <c r="AO8" i="64"/>
  <c r="AT22" i="64"/>
  <c r="AT7" i="64"/>
  <c r="AV6" i="64"/>
  <c r="AN14" i="64"/>
  <c r="AN9" i="64"/>
  <c r="AN23" i="64"/>
  <c r="AI5" i="64"/>
  <c r="AR14" i="64"/>
  <c r="AU22" i="64"/>
  <c r="AT17" i="64"/>
  <c r="AU18" i="64"/>
  <c r="AN21" i="64"/>
  <c r="AP8" i="64"/>
  <c r="AP19" i="64"/>
  <c r="AI22" i="64"/>
  <c r="AR22" i="64"/>
  <c r="AS11" i="64"/>
  <c r="AR20" i="64"/>
  <c r="AV17" i="64"/>
  <c r="AU6" i="64"/>
  <c r="AU14" i="64"/>
  <c r="AV23" i="64"/>
  <c r="AI11" i="64"/>
  <c r="AT8" i="64"/>
  <c r="AQ6" i="64"/>
  <c r="AU21" i="64"/>
  <c r="AT23" i="64"/>
  <c r="AV8" i="64"/>
  <c r="AU8" i="64"/>
  <c r="AT4" i="64"/>
  <c r="AI10" i="64"/>
  <c r="AQ21" i="64"/>
  <c r="AS9" i="64"/>
  <c r="AT15" i="64"/>
  <c r="AS22" i="64"/>
  <c r="AO16" i="64"/>
  <c r="AR10" i="64"/>
  <c r="AO9" i="64"/>
  <c r="AI14" i="64"/>
  <c r="AV10" i="64"/>
  <c r="AP18" i="64"/>
  <c r="AP21" i="64"/>
  <c r="AQ20" i="64"/>
  <c r="AP10" i="64"/>
  <c r="AT11" i="64"/>
  <c r="AO7" i="64"/>
  <c r="AI20" i="64"/>
  <c r="AR9" i="64"/>
  <c r="AT21" i="64"/>
  <c r="AN13" i="64"/>
  <c r="AV20" i="64"/>
  <c r="AV13" i="64"/>
  <c r="AR8" i="64"/>
  <c r="AU11" i="64"/>
  <c r="AI16" i="64"/>
  <c r="AI23" i="64"/>
  <c r="AS12" i="64"/>
  <c r="AO15" i="64"/>
  <c r="AO21" i="64"/>
  <c r="AR11" i="64"/>
  <c r="AS6" i="64"/>
  <c r="AU12" i="64"/>
  <c r="AV19" i="64"/>
  <c r="AI15" i="64"/>
  <c r="AS20" i="64"/>
  <c r="AP6" i="64"/>
  <c r="AQ8" i="64"/>
  <c r="AV14" i="64"/>
  <c r="AV18" i="64"/>
  <c r="AV5" i="64"/>
  <c r="AP13" i="64"/>
  <c r="AI19" i="64"/>
  <c r="AT6" i="64"/>
  <c r="AT10" i="64"/>
  <c r="AU16" i="64"/>
  <c r="AS14" i="64"/>
  <c r="AR23" i="64"/>
  <c r="AP20" i="64"/>
  <c r="AS21" i="64"/>
  <c r="AS19" i="64"/>
  <c r="AI12" i="64"/>
  <c r="AN8" i="64"/>
  <c r="AS23" i="64"/>
  <c r="AS5" i="64"/>
  <c r="AN7" i="64"/>
  <c r="AR19" i="64"/>
  <c r="AR4" i="64"/>
  <c r="AQ10" i="64"/>
  <c r="AR6" i="64"/>
  <c r="AI21" i="64"/>
  <c r="AQ7" i="64"/>
  <c r="AQ15" i="64"/>
  <c r="AT19" i="64"/>
  <c r="AN19" i="64"/>
  <c r="AS13" i="64"/>
  <c r="AT5" i="64"/>
  <c r="AR7" i="64"/>
  <c r="AT16" i="64"/>
  <c r="AI18" i="64"/>
  <c r="AT20" i="64"/>
  <c r="AV16" i="64"/>
  <c r="AO23" i="64"/>
  <c r="AQ23" i="64"/>
  <c r="AU15" i="64"/>
  <c r="AP22" i="64"/>
  <c r="AS8" i="64"/>
  <c r="AU19" i="64"/>
  <c r="AI17" i="64"/>
  <c r="AN11" i="64"/>
  <c r="AN20" i="64"/>
  <c r="AQ18" i="64"/>
  <c r="AP15" i="64"/>
  <c r="AR16" i="64"/>
  <c r="AO18" i="64"/>
  <c r="AN17" i="64"/>
  <c r="AP4" i="64"/>
  <c r="AI9" i="64"/>
  <c r="AO22" i="64"/>
  <c r="AP5" i="64"/>
  <c r="AU9" i="64"/>
  <c r="AV9" i="64"/>
  <c r="AN16" i="64"/>
  <c r="AV11" i="64"/>
  <c r="AO13" i="64"/>
  <c r="AU5" i="64"/>
  <c r="AU4" i="64"/>
  <c r="AO14" i="64"/>
  <c r="AQ12" i="64"/>
  <c r="AS10" i="64"/>
  <c r="AS16" i="64"/>
  <c r="AO5" i="64"/>
  <c r="AN4" i="64"/>
  <c r="AR15" i="64"/>
  <c r="I18" i="64"/>
  <c r="AD42" i="47"/>
  <c r="AD67" i="47"/>
  <c r="AM63" i="64"/>
  <c r="AD73" i="47"/>
  <c r="AD48" i="47"/>
  <c r="E25" i="47"/>
  <c r="AD35" i="47"/>
  <c r="AD60" i="47"/>
  <c r="I19" i="64"/>
  <c r="AD30" i="47"/>
  <c r="AF58" i="64" s="1"/>
  <c r="AD55" i="47"/>
  <c r="BP69" i="64" s="1"/>
  <c r="AG26" i="47"/>
  <c r="AM56" i="64"/>
  <c r="AS65" i="64"/>
  <c r="AT52" i="64"/>
  <c r="AT54" i="64"/>
  <c r="AM69" i="64"/>
  <c r="AV69" i="64"/>
  <c r="AV59" i="64"/>
  <c r="AU56" i="64"/>
  <c r="AS56" i="64"/>
  <c r="AT50" i="64"/>
  <c r="AM52" i="64"/>
  <c r="AV56" i="64"/>
  <c r="AM61" i="64"/>
  <c r="AU60" i="64"/>
  <c r="AV55" i="64"/>
  <c r="AS50" i="64"/>
  <c r="AV60" i="64"/>
  <c r="AV51" i="64"/>
  <c r="AS57" i="64"/>
  <c r="AM58" i="64"/>
  <c r="AT58" i="64"/>
  <c r="AV53" i="64"/>
  <c r="AS62" i="64"/>
  <c r="AM57" i="64"/>
  <c r="AM51" i="64"/>
  <c r="AM54" i="64"/>
  <c r="AU66" i="64"/>
  <c r="AT64" i="64"/>
  <c r="AV63" i="64"/>
  <c r="AT57" i="64"/>
  <c r="AM50" i="64"/>
  <c r="AS55" i="64"/>
  <c r="AM53" i="64"/>
  <c r="AU69" i="64"/>
  <c r="AS52" i="64"/>
  <c r="AV67" i="64"/>
  <c r="AT69" i="64"/>
  <c r="AV50" i="64"/>
  <c r="AS64" i="64"/>
  <c r="AU61" i="64"/>
  <c r="AS63" i="64"/>
  <c r="AU65" i="64"/>
  <c r="AV65" i="64"/>
  <c r="AS69" i="64"/>
  <c r="AT62" i="64"/>
  <c r="AM55" i="64"/>
  <c r="AU58" i="64"/>
  <c r="AT51" i="64"/>
  <c r="AS67" i="64"/>
  <c r="AM60" i="64"/>
  <c r="AT55" i="64"/>
  <c r="AU54" i="64"/>
  <c r="AT59" i="64"/>
  <c r="AU51" i="64"/>
  <c r="AV52" i="64"/>
  <c r="AV61" i="64"/>
  <c r="AM59" i="64"/>
  <c r="AM62" i="64"/>
  <c r="AS66" i="64"/>
  <c r="AT61" i="64"/>
  <c r="AT68" i="64"/>
  <c r="AU57" i="64"/>
  <c r="AU62" i="64"/>
  <c r="AM68" i="64"/>
  <c r="AU53" i="64"/>
  <c r="AU63" i="64"/>
  <c r="AV58" i="64"/>
  <c r="AS53" i="64"/>
  <c r="AV54" i="64"/>
  <c r="AV57" i="64"/>
  <c r="AM66" i="64"/>
  <c r="AU67" i="64"/>
  <c r="AV68" i="64"/>
  <c r="AU59" i="64"/>
  <c r="AU55" i="64"/>
  <c r="AU52" i="64"/>
  <c r="AT66" i="64"/>
  <c r="AM65" i="64"/>
  <c r="AS58" i="64"/>
  <c r="AV62" i="64"/>
  <c r="AS61" i="64"/>
  <c r="AS68" i="64"/>
  <c r="AS51" i="64"/>
  <c r="AV66" i="64"/>
  <c r="AM64" i="64"/>
  <c r="AT63" i="64"/>
  <c r="AU68" i="64"/>
  <c r="AT56" i="64"/>
  <c r="AT60" i="64"/>
  <c r="AS59" i="64"/>
  <c r="AU64" i="64"/>
  <c r="AT67" i="64"/>
  <c r="AT65" i="64"/>
  <c r="AU50" i="64"/>
  <c r="AT53" i="64"/>
  <c r="AS60" i="64"/>
  <c r="AS54" i="64"/>
  <c r="AV64" i="64"/>
  <c r="H26" i="47"/>
  <c r="BQ8" i="17"/>
  <c r="I69" i="64"/>
  <c r="J66" i="64"/>
  <c r="C53" i="64"/>
  <c r="I66" i="64"/>
  <c r="L56" i="64"/>
  <c r="L51" i="64"/>
  <c r="C58" i="64"/>
  <c r="L65" i="64"/>
  <c r="I59" i="64"/>
  <c r="J67" i="64"/>
  <c r="C50" i="64"/>
  <c r="J51" i="64"/>
  <c r="K60" i="64"/>
  <c r="J61" i="64"/>
  <c r="C55" i="64"/>
  <c r="I57" i="64"/>
  <c r="J64" i="64"/>
  <c r="L58" i="64"/>
  <c r="C66" i="64"/>
  <c r="K67" i="64"/>
  <c r="K52" i="64"/>
  <c r="I60" i="64"/>
  <c r="C61" i="64"/>
  <c r="L61" i="64"/>
  <c r="K56" i="64"/>
  <c r="I54" i="64"/>
  <c r="C64" i="64"/>
  <c r="J62" i="64"/>
  <c r="L54" i="64"/>
  <c r="I62" i="64"/>
  <c r="L68" i="64"/>
  <c r="J56" i="64"/>
  <c r="K54" i="64"/>
  <c r="C67" i="64"/>
  <c r="C69" i="64"/>
  <c r="K63" i="64"/>
  <c r="K51" i="64"/>
  <c r="I50" i="64"/>
  <c r="C56" i="64"/>
  <c r="J50" i="64"/>
  <c r="I65" i="64"/>
  <c r="L67" i="64"/>
  <c r="K65" i="64"/>
  <c r="C65" i="64"/>
  <c r="J59" i="64"/>
  <c r="K57" i="64"/>
  <c r="L50" i="64"/>
  <c r="K69" i="64"/>
  <c r="C68" i="64"/>
  <c r="J55" i="64"/>
  <c r="K59" i="64"/>
  <c r="J52" i="64"/>
  <c r="K50" i="64"/>
  <c r="I55" i="64"/>
  <c r="J60" i="64"/>
  <c r="L63" i="64"/>
  <c r="J65" i="64"/>
  <c r="C62" i="64"/>
  <c r="K66" i="64"/>
  <c r="I61" i="64"/>
  <c r="J58" i="64"/>
  <c r="L64" i="64"/>
  <c r="I63" i="64"/>
  <c r="I52" i="64"/>
  <c r="J63" i="64"/>
  <c r="J54" i="64"/>
  <c r="I51" i="64"/>
  <c r="L66" i="64"/>
  <c r="L59" i="64"/>
  <c r="J57" i="64"/>
  <c r="K62" i="64"/>
  <c r="L53" i="64"/>
  <c r="K53" i="64"/>
  <c r="L52" i="64"/>
  <c r="K61" i="64"/>
  <c r="K55" i="64"/>
  <c r="I53" i="64"/>
  <c r="J69" i="64"/>
  <c r="K68" i="64"/>
  <c r="J68" i="64"/>
  <c r="C52" i="64"/>
  <c r="K58" i="64"/>
  <c r="L62" i="64"/>
  <c r="I58" i="64"/>
  <c r="C59" i="64"/>
  <c r="L60" i="64"/>
  <c r="I68" i="64"/>
  <c r="I67" i="64"/>
  <c r="C51" i="64"/>
  <c r="L57" i="64"/>
  <c r="I56" i="64"/>
  <c r="L55" i="64"/>
  <c r="C63" i="64"/>
  <c r="L69" i="64"/>
  <c r="K64" i="64"/>
  <c r="J53" i="64"/>
  <c r="C60" i="64"/>
  <c r="I23" i="64"/>
  <c r="P30" i="47"/>
  <c r="S26" i="47"/>
  <c r="P55" i="47"/>
  <c r="E21" i="47"/>
  <c r="P65" i="47"/>
  <c r="P40" i="47"/>
  <c r="P37" i="47"/>
  <c r="P62" i="47"/>
  <c r="L26" i="47"/>
  <c r="E23" i="47"/>
  <c r="AD49" i="47"/>
  <c r="AD74" i="47"/>
  <c r="E16" i="47"/>
  <c r="AH59" i="64"/>
  <c r="AG52" i="64"/>
  <c r="AG69" i="64"/>
  <c r="AA65" i="64"/>
  <c r="AH51" i="64"/>
  <c r="AJ69" i="64"/>
  <c r="AJ61" i="64"/>
  <c r="AA66" i="64"/>
  <c r="AH60" i="64"/>
  <c r="AH62" i="64"/>
  <c r="AG66" i="64"/>
  <c r="AA50" i="64"/>
  <c r="AI62" i="64"/>
  <c r="AG51" i="64"/>
  <c r="AG65" i="64"/>
  <c r="AA54" i="64"/>
  <c r="AJ55" i="64"/>
  <c r="AJ68" i="64"/>
  <c r="AJ60" i="64"/>
  <c r="AH50" i="64"/>
  <c r="AG59" i="64"/>
  <c r="AG62" i="64"/>
  <c r="AH64" i="64"/>
  <c r="AG50" i="64"/>
  <c r="AG61" i="64"/>
  <c r="AI61" i="64"/>
  <c r="AJ67" i="64"/>
  <c r="AI69" i="64"/>
  <c r="AJ54" i="64"/>
  <c r="AI55" i="64"/>
  <c r="AJ59" i="64"/>
  <c r="AH58" i="64"/>
  <c r="AH69" i="64"/>
  <c r="AJ58" i="64"/>
  <c r="AI60" i="64"/>
  <c r="AJ66" i="64"/>
  <c r="AH57" i="64"/>
  <c r="AI66" i="64"/>
  <c r="AJ53" i="64"/>
  <c r="AI54" i="64"/>
  <c r="AI68" i="64"/>
  <c r="AA62" i="64"/>
  <c r="AG57" i="64"/>
  <c r="AH56" i="64"/>
  <c r="AH65" i="64"/>
  <c r="AH67" i="64"/>
  <c r="AA51" i="64"/>
  <c r="AA52" i="64"/>
  <c r="AH54" i="64"/>
  <c r="AI59" i="64"/>
  <c r="AJ65" i="64"/>
  <c r="AJ56" i="64"/>
  <c r="AA55" i="64"/>
  <c r="AJ57" i="64"/>
  <c r="AJ52" i="64"/>
  <c r="AI53" i="64"/>
  <c r="AH68" i="64"/>
  <c r="AA67" i="64"/>
  <c r="AI65" i="64"/>
  <c r="AG55" i="64"/>
  <c r="AH61" i="64"/>
  <c r="AI67" i="64"/>
  <c r="AA63" i="64"/>
  <c r="AG67" i="64"/>
  <c r="AI58" i="64"/>
  <c r="AJ64" i="64"/>
  <c r="AH63" i="64"/>
  <c r="AA53" i="64"/>
  <c r="AH53" i="64"/>
  <c r="AJ51" i="64"/>
  <c r="AI52" i="64"/>
  <c r="AH55" i="64"/>
  <c r="AA68" i="64"/>
  <c r="AG68" i="64"/>
  <c r="AG54" i="64"/>
  <c r="AG58" i="64"/>
  <c r="AG60" i="64"/>
  <c r="AA59" i="64"/>
  <c r="AI64" i="64"/>
  <c r="AI57" i="64"/>
  <c r="AJ63" i="64"/>
  <c r="AA69" i="64"/>
  <c r="AG63" i="64"/>
  <c r="AJ50" i="64"/>
  <c r="AI51" i="64"/>
  <c r="AA58" i="64"/>
  <c r="AH52" i="64"/>
  <c r="AG53" i="64"/>
  <c r="AG56" i="64"/>
  <c r="AA57" i="64"/>
  <c r="AG64" i="64"/>
  <c r="AI56" i="64"/>
  <c r="AJ62" i="64"/>
  <c r="AA64" i="64"/>
  <c r="AI63" i="64"/>
  <c r="AH66" i="64"/>
  <c r="AI50" i="64"/>
  <c r="AA61" i="64"/>
  <c r="AC7" i="64"/>
  <c r="AB20" i="64"/>
  <c r="AA12" i="64"/>
  <c r="AF19" i="64"/>
  <c r="Y14" i="64"/>
  <c r="AE4" i="64"/>
  <c r="AA18" i="64"/>
  <c r="S21" i="64"/>
  <c r="AD17" i="64"/>
  <c r="AC15" i="64"/>
  <c r="AE8" i="64"/>
  <c r="AB16" i="64"/>
  <c r="AA6" i="64"/>
  <c r="AC23" i="64"/>
  <c r="AB22" i="64"/>
  <c r="S18" i="64"/>
  <c r="AE10" i="64"/>
  <c r="AA11" i="64"/>
  <c r="Z12" i="64"/>
  <c r="AA8" i="64"/>
  <c r="AE20" i="64"/>
  <c r="AA15" i="64"/>
  <c r="Y19" i="64"/>
  <c r="Y21" i="64"/>
  <c r="S13" i="64"/>
  <c r="S12" i="64"/>
  <c r="AC17" i="64"/>
  <c r="AE11" i="64"/>
  <c r="AD23" i="64"/>
  <c r="AA5" i="64"/>
  <c r="Z15" i="64"/>
  <c r="AB11" i="64"/>
  <c r="Z6" i="64"/>
  <c r="AD22" i="64"/>
  <c r="S8" i="64"/>
  <c r="Y10" i="64"/>
  <c r="Z8" i="64"/>
  <c r="Z19" i="64"/>
  <c r="Y20" i="64"/>
  <c r="Z9" i="64"/>
  <c r="X5" i="64"/>
  <c r="AE12" i="64"/>
  <c r="AF17" i="64"/>
  <c r="S23" i="64"/>
  <c r="Y7" i="64"/>
  <c r="Z5" i="64"/>
  <c r="Y4" i="64"/>
  <c r="Z17" i="64"/>
  <c r="AE16" i="64"/>
  <c r="AD7" i="64"/>
  <c r="AD20" i="64"/>
  <c r="AA4" i="64"/>
  <c r="S16" i="64"/>
  <c r="AC18" i="64"/>
  <c r="AC21" i="64"/>
  <c r="Y17" i="64"/>
  <c r="AB4" i="64"/>
  <c r="AC10" i="64"/>
  <c r="AD19" i="64"/>
  <c r="AB14" i="64"/>
  <c r="AD4" i="64"/>
  <c r="S9" i="64"/>
  <c r="AE18" i="64"/>
  <c r="Z18" i="64"/>
  <c r="Y16" i="64"/>
  <c r="AC5" i="64"/>
  <c r="AB13" i="64"/>
  <c r="AE17" i="64"/>
  <c r="Y12" i="64"/>
  <c r="Y9" i="64"/>
  <c r="S19" i="64"/>
  <c r="AA22" i="64"/>
  <c r="AA13" i="64"/>
  <c r="AB18" i="64"/>
  <c r="X17" i="64"/>
  <c r="X15" i="64"/>
  <c r="AB19" i="64"/>
  <c r="AF6" i="64"/>
  <c r="AC11" i="64"/>
  <c r="AB23" i="64"/>
  <c r="AB5" i="64"/>
  <c r="AC22" i="64"/>
  <c r="AB10" i="64"/>
  <c r="AC16" i="64"/>
  <c r="AF15" i="64"/>
  <c r="AA16" i="64"/>
  <c r="AE14" i="64"/>
  <c r="AD13" i="64"/>
  <c r="X18" i="64"/>
  <c r="AC14" i="64"/>
  <c r="X6" i="64"/>
  <c r="Z21" i="64"/>
  <c r="AC13" i="64"/>
  <c r="Y5" i="64"/>
  <c r="X14" i="64"/>
  <c r="AF12" i="64"/>
  <c r="Y22" i="64"/>
  <c r="AC8" i="64"/>
  <c r="AE23" i="64"/>
  <c r="Z4" i="64"/>
  <c r="AF20" i="64"/>
  <c r="AD9" i="64"/>
  <c r="AC4" i="64"/>
  <c r="AF9" i="64"/>
  <c r="AC9" i="64"/>
  <c r="AA23" i="64"/>
  <c r="AE21" i="64"/>
  <c r="AD6" i="64"/>
  <c r="Y15" i="64"/>
  <c r="Y23" i="64"/>
  <c r="AA14" i="64"/>
  <c r="X4" i="64"/>
  <c r="AC6" i="64"/>
  <c r="Z13" i="64"/>
  <c r="Z10" i="64"/>
  <c r="AF23" i="64"/>
  <c r="Z11" i="64"/>
  <c r="AF18" i="64"/>
  <c r="AD8" i="64"/>
  <c r="X20" i="64"/>
  <c r="AF22" i="64"/>
  <c r="AA20" i="64"/>
  <c r="AA17" i="64"/>
  <c r="X16" i="64"/>
  <c r="Z22" i="64"/>
  <c r="X9" i="64"/>
  <c r="S7" i="64"/>
  <c r="AF14" i="64"/>
  <c r="AB7" i="64"/>
  <c r="AB6" i="64"/>
  <c r="AC19" i="64"/>
  <c r="Y8" i="64"/>
  <c r="AD11" i="64"/>
  <c r="Y11" i="64"/>
  <c r="AC20" i="64"/>
  <c r="AB17" i="64"/>
  <c r="AF11" i="64"/>
  <c r="AD5" i="64"/>
  <c r="AA19" i="64"/>
  <c r="AE13" i="64"/>
  <c r="X23" i="64"/>
  <c r="S22" i="64"/>
  <c r="Z14" i="64"/>
  <c r="AD16" i="64"/>
  <c r="X10" i="64"/>
  <c r="AE22" i="64"/>
  <c r="AE15" i="64"/>
  <c r="AC12" i="64"/>
  <c r="Y13" i="64"/>
  <c r="S4" i="64"/>
  <c r="AF7" i="64"/>
  <c r="AD15" i="64"/>
  <c r="X7" i="64"/>
  <c r="Z16" i="64"/>
  <c r="AF13" i="64"/>
  <c r="AB12" i="64"/>
  <c r="X21" i="64"/>
  <c r="S14" i="64"/>
  <c r="X12" i="64"/>
  <c r="AA9" i="64"/>
  <c r="Z20" i="64"/>
  <c r="AB8" i="64"/>
  <c r="AB21" i="64"/>
  <c r="X22" i="64"/>
  <c r="AB15" i="64"/>
  <c r="S20" i="64"/>
  <c r="AE9" i="64"/>
  <c r="AF8" i="64"/>
  <c r="Z7" i="64"/>
  <c r="AE5" i="64"/>
  <c r="AD12" i="64"/>
  <c r="AF16" i="64"/>
  <c r="X11" i="64"/>
  <c r="S15" i="64"/>
  <c r="AE6" i="64"/>
  <c r="AF5" i="64"/>
  <c r="Y6" i="64"/>
  <c r="X19" i="64"/>
  <c r="AA21" i="64"/>
  <c r="AE19" i="64"/>
  <c r="AA7" i="64"/>
  <c r="S10" i="64"/>
  <c r="AD21" i="64"/>
  <c r="AD14" i="64"/>
  <c r="AA10" i="64"/>
  <c r="AE7" i="64"/>
  <c r="AB9" i="64"/>
  <c r="AD18" i="64"/>
  <c r="Y18" i="64"/>
  <c r="S11" i="64"/>
  <c r="X8" i="64"/>
  <c r="AF21" i="64"/>
  <c r="X13" i="64"/>
  <c r="AF10" i="64"/>
  <c r="Z23" i="64"/>
  <c r="AF4" i="64"/>
  <c r="AD10" i="64"/>
  <c r="S17" i="64"/>
  <c r="G26" i="47"/>
  <c r="E15" i="47"/>
  <c r="P31" i="47"/>
  <c r="P56" i="47"/>
  <c r="I21" i="64"/>
  <c r="I13" i="64"/>
  <c r="K26" i="47"/>
  <c r="AD39" i="47"/>
  <c r="AD64" i="47"/>
  <c r="BP66" i="64" s="1"/>
  <c r="J26" i="47"/>
  <c r="AD70" i="47"/>
  <c r="BP51" i="64" s="1"/>
  <c r="AD45" i="47"/>
  <c r="AD71" i="47"/>
  <c r="AD46" i="47"/>
  <c r="P46" i="47"/>
  <c r="P71" i="47"/>
  <c r="I26" i="47"/>
  <c r="I15" i="64"/>
  <c r="AD68" i="47"/>
  <c r="AD43" i="47"/>
  <c r="E17" i="47"/>
  <c r="AD33" i="47"/>
  <c r="AD58" i="47"/>
  <c r="P39" i="47"/>
  <c r="P64" i="47"/>
  <c r="D42" i="47"/>
  <c r="E7" i="47"/>
  <c r="D26" i="47"/>
  <c r="AD69" i="47"/>
  <c r="AD44" i="47"/>
  <c r="D37" i="47"/>
  <c r="E22" i="47"/>
  <c r="I12" i="64"/>
  <c r="I20" i="64"/>
  <c r="E14" i="47"/>
  <c r="BK57" i="64"/>
  <c r="P48" i="47"/>
  <c r="P73" i="47"/>
  <c r="BD61" i="64" s="1"/>
  <c r="P45" i="47"/>
  <c r="P70" i="47"/>
  <c r="AY57" i="64"/>
  <c r="BH66" i="64"/>
  <c r="BF53" i="64"/>
  <c r="BG58" i="64"/>
  <c r="AY64" i="64"/>
  <c r="BF56" i="64"/>
  <c r="BH69" i="64"/>
  <c r="BH59" i="64"/>
  <c r="BG57" i="64"/>
  <c r="BE64" i="64"/>
  <c r="BG62" i="64"/>
  <c r="BE60" i="64"/>
  <c r="BG52" i="64"/>
  <c r="BG69" i="64"/>
  <c r="BF52" i="64"/>
  <c r="BE54" i="64"/>
  <c r="BF68" i="64"/>
  <c r="BG55" i="64"/>
  <c r="BF60" i="64"/>
  <c r="AY52" i="64"/>
  <c r="BG60" i="64"/>
  <c r="BE56" i="64"/>
  <c r="AY56" i="64"/>
  <c r="BH55" i="64"/>
  <c r="BG50" i="64"/>
  <c r="BF62" i="64"/>
  <c r="AY50" i="64"/>
  <c r="BE63" i="64"/>
  <c r="BE65" i="64"/>
  <c r="BG61" i="64"/>
  <c r="AY51" i="64"/>
  <c r="BH62" i="64"/>
  <c r="BG54" i="64"/>
  <c r="BH53" i="64"/>
  <c r="AY55" i="64"/>
  <c r="BE51" i="64"/>
  <c r="BF65" i="64"/>
  <c r="BE55" i="64"/>
  <c r="AY68" i="64"/>
  <c r="BG65" i="64"/>
  <c r="BG59" i="64"/>
  <c r="BF63" i="64"/>
  <c r="AY54" i="64"/>
  <c r="BE67" i="64"/>
  <c r="BF54" i="64"/>
  <c r="BE58" i="64"/>
  <c r="BH57" i="64"/>
  <c r="AY61" i="64"/>
  <c r="BF57" i="64"/>
  <c r="BF59" i="64"/>
  <c r="BE57" i="64"/>
  <c r="BH60" i="64"/>
  <c r="AY63" i="64"/>
  <c r="BF55" i="64"/>
  <c r="BE66" i="64"/>
  <c r="BH65" i="64"/>
  <c r="BF64" i="64"/>
  <c r="AY66" i="64"/>
  <c r="BH61" i="64"/>
  <c r="BH50" i="64"/>
  <c r="BF61" i="64"/>
  <c r="BE68" i="64"/>
  <c r="AY65" i="64"/>
  <c r="BG68" i="64"/>
  <c r="BE61" i="64"/>
  <c r="BE59" i="64"/>
  <c r="BH68" i="64"/>
  <c r="BH56" i="64"/>
  <c r="AY62" i="64"/>
  <c r="BG53" i="64"/>
  <c r="BF67" i="64"/>
  <c r="BE53" i="64"/>
  <c r="BG51" i="64"/>
  <c r="AY67" i="64"/>
  <c r="BE52" i="64"/>
  <c r="BE62" i="64"/>
  <c r="BH63" i="64"/>
  <c r="BH51" i="64"/>
  <c r="AY59" i="64"/>
  <c r="BG64" i="64"/>
  <c r="BE50" i="64"/>
  <c r="BG56" i="64"/>
  <c r="BF51" i="64"/>
  <c r="AY58" i="64"/>
  <c r="BH64" i="64"/>
  <c r="BF69" i="64"/>
  <c r="BH67" i="64"/>
  <c r="BG63" i="64"/>
  <c r="AY53" i="64"/>
  <c r="BE69" i="64"/>
  <c r="BF58" i="64"/>
  <c r="BH52" i="64"/>
  <c r="BH54" i="64"/>
  <c r="AY60" i="64"/>
  <c r="BF66" i="64"/>
  <c r="BF50" i="64"/>
  <c r="BG66" i="64"/>
  <c r="BG67" i="64"/>
  <c r="BH58" i="64"/>
  <c r="I7" i="64"/>
  <c r="S5" i="64"/>
  <c r="AD72" i="47"/>
  <c r="AD47" i="47"/>
  <c r="AF68" i="64" s="1"/>
  <c r="E9" i="47"/>
  <c r="E19" i="47"/>
  <c r="T66" i="64"/>
  <c r="P61" i="47"/>
  <c r="P36" i="47"/>
  <c r="T54" i="64" s="1"/>
  <c r="AD59" i="47"/>
  <c r="BP52" i="64" s="1"/>
  <c r="AD34" i="47"/>
  <c r="I17" i="64"/>
  <c r="I8" i="64"/>
  <c r="O57" i="64"/>
  <c r="E10" i="47"/>
  <c r="T62" i="64" l="1"/>
  <c r="AF52" i="64"/>
  <c r="BD64" i="64"/>
  <c r="AF64" i="64"/>
  <c r="AF63" i="64"/>
  <c r="AF67" i="64"/>
  <c r="T52" i="64"/>
  <c r="BP68" i="64"/>
  <c r="BP67" i="64"/>
  <c r="BD57" i="64"/>
  <c r="BD54" i="64"/>
  <c r="BD59" i="64"/>
  <c r="AF65" i="64"/>
  <c r="BP63" i="64"/>
  <c r="AF69" i="64"/>
  <c r="BP59" i="64"/>
  <c r="D60" i="47"/>
  <c r="T51" i="64"/>
  <c r="T57" i="64"/>
  <c r="BD62" i="64"/>
  <c r="AF50" i="64"/>
  <c r="BP54" i="64"/>
  <c r="D73" i="47"/>
  <c r="AF57" i="64"/>
  <c r="BD51" i="64"/>
  <c r="AF62" i="64"/>
  <c r="T60" i="64"/>
  <c r="AF56" i="64"/>
  <c r="T63" i="64"/>
  <c r="BP58" i="64"/>
  <c r="BD52" i="64"/>
  <c r="BD68" i="64"/>
  <c r="T67" i="64"/>
  <c r="BD55" i="64"/>
  <c r="BD69" i="64"/>
  <c r="BD50" i="64"/>
  <c r="BP53" i="64"/>
  <c r="T53" i="64"/>
  <c r="T65" i="64"/>
  <c r="BD58" i="64"/>
  <c r="BP57" i="64"/>
  <c r="AF60" i="64"/>
  <c r="BP55" i="64"/>
  <c r="AF55" i="64"/>
  <c r="BD53" i="64"/>
  <c r="BD66" i="64"/>
  <c r="T59" i="64"/>
  <c r="BD63" i="64"/>
  <c r="BP64" i="64"/>
  <c r="AF53" i="64"/>
  <c r="T64" i="64"/>
  <c r="T55" i="64"/>
  <c r="AF59" i="64"/>
  <c r="BD67" i="64"/>
  <c r="AF51" i="64"/>
  <c r="T69" i="64"/>
  <c r="BP62" i="64"/>
  <c r="BD65" i="64"/>
  <c r="BD60" i="64"/>
  <c r="AF61" i="64"/>
  <c r="D36" i="47"/>
  <c r="AF66" i="64"/>
  <c r="T50" i="64"/>
  <c r="T56" i="64"/>
  <c r="BP50" i="64"/>
  <c r="T61" i="64"/>
  <c r="BP60" i="64"/>
  <c r="BP65" i="64"/>
  <c r="BD56" i="64"/>
  <c r="BP61" i="64"/>
  <c r="AF54" i="64"/>
  <c r="T68" i="64"/>
  <c r="T58" i="64"/>
  <c r="D69" i="47"/>
  <c r="D57" i="47"/>
  <c r="D64" i="47"/>
  <c r="D39" i="47"/>
  <c r="D43" i="47"/>
  <c r="D68" i="47"/>
  <c r="D38" i="47"/>
  <c r="D63" i="47"/>
  <c r="AR66" i="64" s="1"/>
  <c r="D58" i="47"/>
  <c r="D33" i="47"/>
  <c r="D40" i="47"/>
  <c r="D65" i="47"/>
  <c r="D72" i="47"/>
  <c r="D47" i="47"/>
  <c r="D46" i="47"/>
  <c r="D71" i="47"/>
  <c r="BP56" i="64"/>
  <c r="D56" i="47"/>
  <c r="D31" i="47"/>
  <c r="D70" i="47"/>
  <c r="D45" i="47"/>
  <c r="H58" i="64" s="1"/>
  <c r="D74" i="47"/>
  <c r="AR60" i="64" s="1"/>
  <c r="D49" i="47"/>
  <c r="D59" i="47"/>
  <c r="D34" i="47"/>
  <c r="D30" i="47"/>
  <c r="E26" i="47"/>
  <c r="D55" i="47"/>
  <c r="D66" i="47"/>
  <c r="D41" i="47"/>
  <c r="H54" i="64" l="1"/>
  <c r="AR67" i="64"/>
  <c r="H68" i="64"/>
  <c r="H50" i="64"/>
  <c r="AR53" i="64"/>
  <c r="H52" i="64"/>
  <c r="H64" i="64"/>
  <c r="AR68" i="64"/>
  <c r="H59" i="64"/>
  <c r="AR55" i="64"/>
  <c r="H53" i="64"/>
  <c r="AR58" i="64"/>
  <c r="H61" i="64"/>
  <c r="AR51" i="64"/>
  <c r="H56" i="64"/>
  <c r="H63" i="64"/>
  <c r="AR63" i="64"/>
  <c r="H65" i="64"/>
  <c r="AR65" i="64"/>
  <c r="H69" i="64"/>
  <c r="H62" i="64"/>
  <c r="AR56" i="64"/>
  <c r="H60" i="64"/>
  <c r="H67" i="64"/>
  <c r="H66" i="64"/>
  <c r="AR57" i="64"/>
  <c r="AR54" i="64"/>
  <c r="AR61" i="64"/>
  <c r="AR50" i="64"/>
  <c r="AR52" i="64"/>
  <c r="H51" i="64"/>
  <c r="AR69" i="64"/>
  <c r="AR59" i="64"/>
  <c r="H57" i="64"/>
  <c r="AR64" i="64"/>
  <c r="H55" i="64"/>
  <c r="AR62" i="64"/>
  <c r="AS4" i="74" l="1"/>
  <c r="B7" i="10"/>
  <c r="B13" i="24" s="1"/>
  <c r="BQ26" i="10" s="1"/>
  <c r="O13" i="45" l="1"/>
  <c r="S12" i="61" s="1"/>
  <c r="AC62" i="45"/>
  <c r="BK54" i="61" s="1"/>
  <c r="AC13" i="45"/>
  <c r="AI10" i="61" s="1"/>
  <c r="C13" i="45"/>
  <c r="C62" i="45"/>
  <c r="AM62" i="61" s="1"/>
  <c r="AC37" i="45"/>
  <c r="AA57" i="61" s="1"/>
  <c r="C11" i="61"/>
  <c r="O37" i="45"/>
  <c r="O56" i="61" s="1"/>
  <c r="O62" i="45"/>
  <c r="AY66" i="61" s="1"/>
  <c r="C37" i="45"/>
  <c r="C58" i="61" s="1"/>
  <c r="BQ7" i="10"/>
  <c r="B7" i="13" l="1"/>
  <c r="B9" i="36" s="1"/>
  <c r="BQ26" i="13" l="1"/>
  <c r="BQ19" i="13"/>
  <c r="C7" i="65"/>
  <c r="O58" i="48"/>
  <c r="AY55" i="65" s="1"/>
  <c r="AC9" i="48"/>
  <c r="AI18" i="65" s="1"/>
  <c r="AC33" i="48"/>
  <c r="AA67" i="65" s="1"/>
  <c r="C9" i="48"/>
  <c r="O9" i="48"/>
  <c r="S6" i="65" s="1"/>
  <c r="C58" i="48"/>
  <c r="AM63" i="65" s="1"/>
  <c r="O33" i="48"/>
  <c r="O53" i="65" s="1"/>
  <c r="C33" i="48"/>
  <c r="C53" i="65" s="1"/>
  <c r="AC58" i="48"/>
  <c r="BK66" i="65" s="1"/>
  <c r="B25" i="37"/>
  <c r="B24" i="37"/>
  <c r="B25" i="36"/>
  <c r="B24" i="36"/>
  <c r="B24" i="39"/>
  <c r="B25" i="39"/>
  <c r="B25" i="38"/>
  <c r="B24" i="38"/>
  <c r="O48" i="48" l="1"/>
  <c r="AC48" i="48"/>
  <c r="AC73" i="48"/>
  <c r="C73" i="48"/>
  <c r="C48" i="48"/>
  <c r="O24" i="48"/>
  <c r="C22" i="65"/>
  <c r="O73" i="48"/>
  <c r="C24" i="48"/>
  <c r="AC24" i="48"/>
  <c r="BQ7" i="13"/>
  <c r="AC73" i="50"/>
  <c r="BK51" i="67" s="1"/>
  <c r="O73" i="50"/>
  <c r="AY51" i="67" s="1"/>
  <c r="C48" i="50"/>
  <c r="C51" i="67" s="1"/>
  <c r="AC24" i="50"/>
  <c r="AI5" i="67" s="1"/>
  <c r="O48" i="50"/>
  <c r="O51" i="67" s="1"/>
  <c r="C73" i="50"/>
  <c r="AM51" i="67" s="1"/>
  <c r="O24" i="50"/>
  <c r="S5" i="67" s="1"/>
  <c r="AC48" i="50"/>
  <c r="AA51" i="67" s="1"/>
  <c r="C24" i="50"/>
  <c r="C22" i="67"/>
  <c r="BQ7" i="15"/>
  <c r="O74" i="51"/>
  <c r="AY50" i="68" s="1"/>
  <c r="O49" i="51"/>
  <c r="O50" i="68" s="1"/>
  <c r="C23" i="68"/>
  <c r="AC25" i="51"/>
  <c r="AI4" i="68" s="1"/>
  <c r="O25" i="51"/>
  <c r="S4" i="68" s="1"/>
  <c r="C74" i="51"/>
  <c r="AM50" i="68" s="1"/>
  <c r="AC74" i="51"/>
  <c r="BK50" i="68" s="1"/>
  <c r="C49" i="51"/>
  <c r="C50" i="68" s="1"/>
  <c r="AC49" i="51"/>
  <c r="AA50" i="68" s="1"/>
  <c r="C25" i="51"/>
  <c r="O74" i="48"/>
  <c r="AC25" i="48"/>
  <c r="C49" i="48"/>
  <c r="AC74" i="48"/>
  <c r="BK50" i="65" s="1"/>
  <c r="C23" i="65"/>
  <c r="C74" i="48"/>
  <c r="AM50" i="65" s="1"/>
  <c r="O49" i="48"/>
  <c r="AC49" i="48"/>
  <c r="O25" i="48"/>
  <c r="S11" i="65" s="1"/>
  <c r="C25" i="48"/>
  <c r="O49" i="50"/>
  <c r="O50" i="67" s="1"/>
  <c r="AC25" i="50"/>
  <c r="AI4" i="67" s="1"/>
  <c r="AC74" i="50"/>
  <c r="BK50" i="67" s="1"/>
  <c r="C23" i="67"/>
  <c r="C74" i="50"/>
  <c r="AM50" i="67" s="1"/>
  <c r="O74" i="50"/>
  <c r="AY50" i="67" s="1"/>
  <c r="C49" i="50"/>
  <c r="C50" i="67" s="1"/>
  <c r="AC49" i="50"/>
  <c r="AA50" i="67" s="1"/>
  <c r="O25" i="50"/>
  <c r="S4" i="67" s="1"/>
  <c r="C25" i="50"/>
  <c r="AC24" i="49"/>
  <c r="AI5" i="66" s="1"/>
  <c r="O73" i="49"/>
  <c r="AY51" i="66" s="1"/>
  <c r="AC73" i="49"/>
  <c r="BK51" i="66" s="1"/>
  <c r="C73" i="49"/>
  <c r="AM51" i="66" s="1"/>
  <c r="C48" i="49"/>
  <c r="C51" i="66" s="1"/>
  <c r="C24" i="49"/>
  <c r="C22" i="66"/>
  <c r="O48" i="49"/>
  <c r="O51" i="66" s="1"/>
  <c r="O24" i="49"/>
  <c r="S5" i="66" s="1"/>
  <c r="AC48" i="49"/>
  <c r="AA51" i="66" s="1"/>
  <c r="BQ7" i="14"/>
  <c r="AC48" i="51"/>
  <c r="AA51" i="68" s="1"/>
  <c r="C24" i="51"/>
  <c r="C22" i="68"/>
  <c r="O24" i="51"/>
  <c r="S5" i="68" s="1"/>
  <c r="O48" i="51"/>
  <c r="O51" i="68" s="1"/>
  <c r="C48" i="51"/>
  <c r="C51" i="68" s="1"/>
  <c r="AC73" i="51"/>
  <c r="BK51" i="68" s="1"/>
  <c r="AC24" i="51"/>
  <c r="AI5" i="68" s="1"/>
  <c r="C73" i="51"/>
  <c r="AM51" i="68" s="1"/>
  <c r="O73" i="51"/>
  <c r="AY51" i="68" s="1"/>
  <c r="C74" i="49"/>
  <c r="AM50" i="66" s="1"/>
  <c r="O25" i="49"/>
  <c r="S4" i="66" s="1"/>
  <c r="C23" i="66"/>
  <c r="O49" i="49"/>
  <c r="O50" i="66" s="1"/>
  <c r="AC25" i="49"/>
  <c r="AI4" i="66" s="1"/>
  <c r="AC74" i="49"/>
  <c r="BK50" i="66" s="1"/>
  <c r="AC49" i="49"/>
  <c r="AA50" i="66" s="1"/>
  <c r="C25" i="49"/>
  <c r="C49" i="49"/>
  <c r="O74" i="49"/>
  <c r="AY50" i="66" s="1"/>
  <c r="O50" i="65" l="1"/>
  <c r="O60" i="65"/>
  <c r="S4" i="65"/>
  <c r="S10" i="65"/>
  <c r="AY51" i="65"/>
  <c r="AY53" i="65"/>
  <c r="S5" i="65"/>
  <c r="S23" i="65"/>
  <c r="AI5" i="65"/>
  <c r="AI11" i="65"/>
  <c r="C51" i="65"/>
  <c r="C56" i="65"/>
  <c r="AA50" i="65"/>
  <c r="AA53" i="65"/>
  <c r="C50" i="65"/>
  <c r="C60" i="65"/>
  <c r="AM51" i="65"/>
  <c r="AM58" i="65"/>
  <c r="AI4" i="65"/>
  <c r="AI23" i="65"/>
  <c r="AY50" i="65"/>
  <c r="AY59" i="65"/>
  <c r="BK51" i="65"/>
  <c r="BK58" i="65"/>
  <c r="AA51" i="65"/>
  <c r="AA60" i="65"/>
  <c r="O51" i="65"/>
  <c r="O54" i="65"/>
  <c r="BQ7" i="16"/>
  <c r="B7" i="12" l="1"/>
  <c r="B10" i="40" s="1"/>
  <c r="BQ19" i="12" l="1"/>
  <c r="BQ26" i="12"/>
  <c r="O34" i="46"/>
  <c r="O53" i="57" s="1"/>
  <c r="O59" i="46"/>
  <c r="AY60" i="57" s="1"/>
  <c r="C8" i="57"/>
  <c r="C10" i="46"/>
  <c r="O10" i="46"/>
  <c r="S6" i="57" s="1"/>
  <c r="C59" i="46"/>
  <c r="AM57" i="57" s="1"/>
  <c r="C34" i="46"/>
  <c r="C54" i="57" s="1"/>
  <c r="AC34" i="46"/>
  <c r="AA63" i="57" s="1"/>
  <c r="AC10" i="46"/>
  <c r="AI9" i="57" s="1"/>
  <c r="AC59" i="46"/>
  <c r="BK57" i="57" s="1"/>
  <c r="BQ7" i="12"/>
  <c r="B7" i="17" l="1"/>
  <c r="B7" i="35" s="1"/>
  <c r="BQ26" i="17" l="1"/>
  <c r="BQ19" i="17"/>
  <c r="O31" i="47"/>
  <c r="O53" i="64" s="1"/>
  <c r="O56" i="47"/>
  <c r="AY69" i="64" s="1"/>
  <c r="C7" i="47"/>
  <c r="AC31" i="47"/>
  <c r="AA56" i="64" s="1"/>
  <c r="AC7" i="47"/>
  <c r="AI4" i="64" s="1"/>
  <c r="C31" i="47"/>
  <c r="C54" i="64" s="1"/>
  <c r="AC56" i="47"/>
  <c r="BK62" i="64" s="1"/>
  <c r="C56" i="47"/>
  <c r="AM67" i="64" s="1"/>
  <c r="C5" i="64"/>
  <c r="O7" i="47"/>
  <c r="S6" i="64" s="1"/>
  <c r="BQ7" i="17" l="1"/>
</calcChain>
</file>

<file path=xl/sharedStrings.xml><?xml version="1.0" encoding="utf-8"?>
<sst xmlns="http://schemas.openxmlformats.org/spreadsheetml/2006/main" count="2815" uniqueCount="122">
  <si>
    <t>ALL</t>
  </si>
  <si>
    <t>HOME</t>
  </si>
  <si>
    <t>AWAY</t>
  </si>
  <si>
    <t>1st half</t>
  </si>
  <si>
    <t>FT</t>
  </si>
  <si>
    <t>C O R N E R S</t>
  </si>
  <si>
    <t xml:space="preserve">Y E L L O W </t>
  </si>
  <si>
    <t>R E D</t>
  </si>
  <si>
    <t>W</t>
  </si>
  <si>
    <t>D</t>
  </si>
  <si>
    <t>L</t>
  </si>
  <si>
    <t>pts</t>
  </si>
  <si>
    <t xml:space="preserve">A L L </t>
  </si>
  <si>
    <t>H O M E</t>
  </si>
  <si>
    <t>A W A Y</t>
  </si>
  <si>
    <t>R E S U L T S</t>
  </si>
  <si>
    <t>T A B L E</t>
  </si>
  <si>
    <t>18th place</t>
  </si>
  <si>
    <t>Fulham</t>
  </si>
  <si>
    <t>19th place</t>
  </si>
  <si>
    <t>20th place</t>
  </si>
  <si>
    <t>West Brom</t>
  </si>
  <si>
    <t xml:space="preserve">Rules for classification: </t>
  </si>
  <si>
    <t xml:space="preserve">1) Points; </t>
  </si>
  <si>
    <t xml:space="preserve">2) Goal difference; </t>
  </si>
  <si>
    <t>3) Goals scored</t>
  </si>
  <si>
    <t xml:space="preserve">4.1) Points gained in head-to-head record between such teams; </t>
  </si>
  <si>
    <t>4.2) Away goals scored in head-to-head record between such teams</t>
  </si>
  <si>
    <t>ALL TABLE</t>
  </si>
  <si>
    <t>HOME TABLE</t>
  </si>
  <si>
    <t>AWAY TABLE</t>
  </si>
  <si>
    <t>#</t>
  </si>
  <si>
    <t>Clubs</t>
  </si>
  <si>
    <t>Pts</t>
  </si>
  <si>
    <t>GP</t>
  </si>
  <si>
    <t>Goals</t>
  </si>
  <si>
    <t>Goals(HT)</t>
  </si>
  <si>
    <t>CORNERS ALL</t>
  </si>
  <si>
    <t>CORNERS HOME</t>
  </si>
  <si>
    <t>CORNERS AWAY</t>
  </si>
  <si>
    <t>Corners</t>
  </si>
  <si>
    <t>Corners(HT)</t>
  </si>
  <si>
    <t>CARDS ALL</t>
  </si>
  <si>
    <t>CARDS HOME</t>
  </si>
  <si>
    <t>CARDS AWAY</t>
  </si>
  <si>
    <t>Yellow</t>
  </si>
  <si>
    <t>Red</t>
  </si>
  <si>
    <t>=</t>
  </si>
  <si>
    <t>2nd half</t>
  </si>
  <si>
    <t>2nd HALF HOME TABLE</t>
  </si>
  <si>
    <t>1st HALF HOME TABLE</t>
  </si>
  <si>
    <t>Arsenal</t>
  </si>
  <si>
    <t>Aston Villa</t>
  </si>
  <si>
    <t>Brentford</t>
  </si>
  <si>
    <t>Brighton</t>
  </si>
  <si>
    <t>Burnley</t>
  </si>
  <si>
    <t>Chelsea</t>
  </si>
  <si>
    <t>Everton</t>
  </si>
  <si>
    <t>Leeds</t>
  </si>
  <si>
    <t>Liverpool</t>
  </si>
  <si>
    <t>Newcastle</t>
  </si>
  <si>
    <t>Norwich</t>
  </si>
  <si>
    <t>Southampton</t>
  </si>
  <si>
    <t>Tottenham</t>
  </si>
  <si>
    <t>Watford</t>
  </si>
  <si>
    <t>West Ham</t>
  </si>
  <si>
    <t>1st HALF ALL TABLE</t>
  </si>
  <si>
    <t>2nd HALF ALL TABLE</t>
  </si>
  <si>
    <t>1st HALF AWAY TABLE</t>
  </si>
  <si>
    <t>2nd HALF AWAY TABLE</t>
  </si>
  <si>
    <t>Cor(HT)</t>
  </si>
  <si>
    <t>9th place</t>
  </si>
  <si>
    <t>Huddersfield</t>
  </si>
  <si>
    <t>Cardiff</t>
  </si>
  <si>
    <t>14th place</t>
  </si>
  <si>
    <t>Bournemouth</t>
  </si>
  <si>
    <t>10th place</t>
  </si>
  <si>
    <t>15th place</t>
  </si>
  <si>
    <t>11th place</t>
  </si>
  <si>
    <t>Winner</t>
  </si>
  <si>
    <t>Runner-up</t>
  </si>
  <si>
    <t>3rd place</t>
  </si>
  <si>
    <t>4th place</t>
  </si>
  <si>
    <t>5th place</t>
  </si>
  <si>
    <t>6th place</t>
  </si>
  <si>
    <t>7th place</t>
  </si>
  <si>
    <t>8th place</t>
  </si>
  <si>
    <t>12th place</t>
  </si>
  <si>
    <t>13th place</t>
  </si>
  <si>
    <t>16th place</t>
  </si>
  <si>
    <t>17th place</t>
  </si>
  <si>
    <t>Nottingham</t>
  </si>
  <si>
    <t>2017-2018</t>
  </si>
  <si>
    <t>2016-2017</t>
  </si>
  <si>
    <t>2015-2016</t>
  </si>
  <si>
    <t>2014-2015</t>
  </si>
  <si>
    <t>2013-2014</t>
  </si>
  <si>
    <t>2012-2013</t>
  </si>
  <si>
    <t>Leicester</t>
  </si>
  <si>
    <t>Swansea</t>
  </si>
  <si>
    <t>Stoke</t>
  </si>
  <si>
    <t>Hull</t>
  </si>
  <si>
    <t>Middlesbrough</t>
  </si>
  <si>
    <t>Sunderland</t>
  </si>
  <si>
    <t>QPR</t>
  </si>
  <si>
    <t>Wigan</t>
  </si>
  <si>
    <t>Reading</t>
  </si>
  <si>
    <t>Crystal P</t>
  </si>
  <si>
    <t>Man City</t>
  </si>
  <si>
    <t>Man Utd</t>
  </si>
  <si>
    <t>Sheffield</t>
  </si>
  <si>
    <t>Wolves</t>
  </si>
  <si>
    <t>SEASON
2018/2019</t>
  </si>
  <si>
    <t>SEASON
2019/2020</t>
  </si>
  <si>
    <t>SEASON
2020/2021</t>
  </si>
  <si>
    <t>SEASON
2021/2022</t>
  </si>
  <si>
    <t>SEASON
2022/2023</t>
  </si>
  <si>
    <t>SEASON
2023/2024</t>
  </si>
  <si>
    <t>SEASON
2024/2025</t>
  </si>
  <si>
    <t>SEASON
2025/2026</t>
  </si>
  <si>
    <t>SEASON
2026/2027</t>
  </si>
  <si>
    <t>Luton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</si>
</sst>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"/>
    <numFmt numFmtId="165" formatCode="0.0000000000000"/>
    <numFmt numFmtId="166" formatCode="0.000"/>
  </numFmts>
  <fonts count="16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8"/>
      <color theme="1"/>
      <name val="Times New Roman"/>
      <family val="1"/>
    </font>
    <font>
      <sz val="11"/>
      <color theme="1"/>
      <name val="Calibri"/>
      <family val="2"/>
    </font>
    <font>
      <b/>
      <sz val="8"/>
      <color theme="1"/>
      <name val="Times New Roman"/>
      <family val="1"/>
    </font>
    <font>
      <sz val="9"/>
      <color theme="1"/>
      <name val="Times New Roman"/>
      <family val="1"/>
    </font>
    <font>
      <sz val="9"/>
      <color theme="0"/>
      <name val="Times New Roman"/>
      <family val="1"/>
    </font>
    <font>
      <sz val="10"/>
      <color theme="0"/>
      <name val="Times New Roman"/>
      <family val="1"/>
    </font>
    <font>
      <sz val="8"/>
      <color theme="1"/>
      <name val="Calibri"/>
      <family val="2"/>
      <scheme val="minor"/>
    </font>
    <font>
      <sz val="11"/>
      <color rgb="FF202122"/>
      <name val="Times New Roman"/>
      <family val="1"/>
    </font>
    <font>
      <b/>
      <sz val="9"/>
      <color theme="0"/>
      <name val="Times New Roman"/>
      <family val="1"/>
    </font>
    <font>
      <b/>
      <sz val="12"/>
      <color theme="0"/>
      <name val="Times New Roman"/>
      <family val="1"/>
    </font>
    <font>
      <sz val="1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5">
    <xf numFmtId="0" fontId="0" fillId="0" borderId="0" xfId="0"/>
    <xf numFmtId="0" fontId="2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2" fillId="0" borderId="6" xfId="0" applyFont="1" applyBorder="1"/>
    <xf numFmtId="0" fontId="2" fillId="0" borderId="5" xfId="0" applyFont="1" applyBorder="1"/>
    <xf numFmtId="1" fontId="5" fillId="7" borderId="1" xfId="0" applyNumberFormat="1" applyFont="1" applyFill="1" applyBorder="1" applyAlignment="1">
      <alignment horizontal="center" vertical="center"/>
    </xf>
    <xf numFmtId="1" fontId="5" fillId="7" borderId="2" xfId="0" applyNumberFormat="1" applyFont="1" applyFill="1" applyBorder="1" applyAlignment="1">
      <alignment horizontal="center" vertical="center"/>
    </xf>
    <xf numFmtId="1" fontId="5" fillId="6" borderId="1" xfId="0" applyNumberFormat="1" applyFont="1" applyFill="1" applyBorder="1" applyAlignment="1">
      <alignment horizontal="center" vertical="center"/>
    </xf>
    <xf numFmtId="1" fontId="5" fillId="6" borderId="2" xfId="0" applyNumberFormat="1" applyFont="1" applyFill="1" applyBorder="1" applyAlignment="1">
      <alignment horizontal="center" vertical="center"/>
    </xf>
    <xf numFmtId="1" fontId="5" fillId="5" borderId="1" xfId="0" applyNumberFormat="1" applyFont="1" applyFill="1" applyBorder="1" applyAlignment="1">
      <alignment horizontal="center" vertical="center"/>
    </xf>
    <xf numFmtId="1" fontId="5" fillId="5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/>
    </xf>
    <xf numFmtId="0" fontId="6" fillId="0" borderId="0" xfId="0" applyFont="1"/>
    <xf numFmtId="1" fontId="5" fillId="9" borderId="2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/>
    </xf>
    <xf numFmtId="0" fontId="5" fillId="8" borderId="14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8" fillId="0" borderId="0" xfId="0" applyFont="1" applyAlignment="1">
      <alignment horizontal="right"/>
    </xf>
    <xf numFmtId="16" fontId="8" fillId="0" borderId="2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5" fillId="3" borderId="3" xfId="0" applyFont="1" applyFill="1" applyBorder="1" applyAlignment="1">
      <alignment horizontal="center"/>
    </xf>
    <xf numFmtId="1" fontId="5" fillId="3" borderId="2" xfId="0" applyNumberFormat="1" applyFont="1" applyFill="1" applyBorder="1" applyAlignment="1">
      <alignment horizontal="center" vertical="center"/>
    </xf>
    <xf numFmtId="1" fontId="7" fillId="3" borderId="13" xfId="0" applyNumberFormat="1" applyFont="1" applyFill="1" applyBorder="1" applyAlignment="1">
      <alignment horizontal="center" vertical="center"/>
    </xf>
    <xf numFmtId="1" fontId="5" fillId="3" borderId="14" xfId="0" applyNumberFormat="1" applyFont="1" applyFill="1" applyBorder="1" applyAlignment="1">
      <alignment horizontal="center" vertical="center"/>
    </xf>
    <xf numFmtId="1" fontId="5" fillId="9" borderId="3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1" fontId="5" fillId="3" borderId="1" xfId="0" applyNumberFormat="1" applyFont="1" applyFill="1" applyBorder="1" applyAlignment="1">
      <alignment horizontal="center" vertical="center"/>
    </xf>
    <xf numFmtId="1" fontId="5" fillId="10" borderId="1" xfId="0" applyNumberFormat="1" applyFont="1" applyFill="1" applyBorder="1" applyAlignment="1">
      <alignment horizontal="center" vertical="center"/>
    </xf>
    <xf numFmtId="1" fontId="5" fillId="10" borderId="2" xfId="0" applyNumberFormat="1" applyFont="1" applyFill="1" applyBorder="1" applyAlignment="1">
      <alignment horizontal="center" vertical="center"/>
    </xf>
    <xf numFmtId="1" fontId="7" fillId="7" borderId="13" xfId="0" applyNumberFormat="1" applyFont="1" applyFill="1" applyBorder="1" applyAlignment="1">
      <alignment horizontal="center" vertical="center"/>
    </xf>
    <xf numFmtId="1" fontId="7" fillId="7" borderId="14" xfId="0" applyNumberFormat="1" applyFont="1" applyFill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1" fontId="7" fillId="6" borderId="13" xfId="0" applyNumberFormat="1" applyFont="1" applyFill="1" applyBorder="1" applyAlignment="1">
      <alignment horizontal="center" vertical="center"/>
    </xf>
    <xf numFmtId="1" fontId="7" fillId="6" borderId="14" xfId="0" applyNumberFormat="1" applyFont="1" applyFill="1" applyBorder="1" applyAlignment="1">
      <alignment horizontal="center" vertical="center"/>
    </xf>
    <xf numFmtId="1" fontId="7" fillId="6" borderId="2" xfId="0" applyNumberFormat="1" applyFont="1" applyFill="1" applyBorder="1" applyAlignment="1">
      <alignment horizontal="center" vertical="center"/>
    </xf>
    <xf numFmtId="1" fontId="7" fillId="5" borderId="13" xfId="0" applyNumberFormat="1" applyFont="1" applyFill="1" applyBorder="1" applyAlignment="1">
      <alignment horizontal="center" vertical="center"/>
    </xf>
    <xf numFmtId="1" fontId="7" fillId="5" borderId="14" xfId="0" applyNumberFormat="1" applyFont="1" applyFill="1" applyBorder="1" applyAlignment="1">
      <alignment horizontal="center" vertical="center"/>
    </xf>
    <xf numFmtId="1" fontId="7" fillId="5" borderId="2" xfId="0" applyNumberFormat="1" applyFont="1" applyFill="1" applyBorder="1" applyAlignment="1">
      <alignment horizontal="center" vertical="center"/>
    </xf>
    <xf numFmtId="16" fontId="9" fillId="11" borderId="2" xfId="0" applyNumberFormat="1" applyFont="1" applyFill="1" applyBorder="1" applyAlignment="1">
      <alignment horizontal="center"/>
    </xf>
    <xf numFmtId="1" fontId="2" fillId="0" borderId="0" xfId="0" applyNumberFormat="1" applyFont="1"/>
    <xf numFmtId="164" fontId="0" fillId="0" borderId="0" xfId="0" applyNumberFormat="1"/>
    <xf numFmtId="164" fontId="2" fillId="0" borderId="0" xfId="0" applyNumberFormat="1" applyFont="1"/>
    <xf numFmtId="164" fontId="5" fillId="3" borderId="3" xfId="0" applyNumberFormat="1" applyFont="1" applyFill="1" applyBorder="1" applyAlignment="1">
      <alignment horizontal="center"/>
    </xf>
    <xf numFmtId="164" fontId="5" fillId="9" borderId="3" xfId="0" applyNumberFormat="1" applyFont="1" applyFill="1" applyBorder="1" applyAlignment="1">
      <alignment horizontal="center" vertical="center"/>
    </xf>
    <xf numFmtId="0" fontId="5" fillId="0" borderId="0" xfId="0" applyFont="1"/>
    <xf numFmtId="1" fontId="5" fillId="0" borderId="0" xfId="0" applyNumberFormat="1" applyFont="1"/>
    <xf numFmtId="165" fontId="0" fillId="0" borderId="0" xfId="0" applyNumberFormat="1"/>
    <xf numFmtId="165" fontId="2" fillId="0" borderId="0" xfId="0" applyNumberFormat="1" applyFont="1"/>
    <xf numFmtId="165" fontId="5" fillId="3" borderId="3" xfId="0" applyNumberFormat="1" applyFont="1" applyFill="1" applyBorder="1" applyAlignment="1">
      <alignment horizontal="center"/>
    </xf>
    <xf numFmtId="165" fontId="5" fillId="9" borderId="3" xfId="0" applyNumberFormat="1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4" xfId="0" applyFont="1" applyBorder="1"/>
    <xf numFmtId="0" fontId="3" fillId="0" borderId="1" xfId="0" applyFont="1" applyBorder="1"/>
    <xf numFmtId="0" fontId="3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5" xfId="0" applyFont="1" applyBorder="1"/>
    <xf numFmtId="0" fontId="3" fillId="0" borderId="17" xfId="0" applyFont="1" applyBorder="1"/>
    <xf numFmtId="1" fontId="3" fillId="12" borderId="11" xfId="0" applyNumberFormat="1" applyFont="1" applyFill="1" applyBorder="1" applyAlignment="1">
      <alignment horizontal="center"/>
    </xf>
    <xf numFmtId="1" fontId="3" fillId="13" borderId="8" xfId="0" applyNumberFormat="1" applyFont="1" applyFill="1" applyBorder="1" applyAlignment="1">
      <alignment horizontal="center"/>
    </xf>
    <xf numFmtId="1" fontId="3" fillId="0" borderId="18" xfId="0" applyNumberFormat="1" applyFont="1" applyBorder="1" applyAlignment="1">
      <alignment horizontal="center"/>
    </xf>
    <xf numFmtId="1" fontId="3" fillId="0" borderId="19" xfId="0" applyNumberFormat="1" applyFont="1" applyBorder="1" applyAlignment="1">
      <alignment horizontal="center"/>
    </xf>
    <xf numFmtId="1" fontId="3" fillId="0" borderId="8" xfId="0" applyNumberFormat="1" applyFont="1" applyBorder="1" applyAlignment="1">
      <alignment horizontal="center"/>
    </xf>
    <xf numFmtId="166" fontId="3" fillId="12" borderId="8" xfId="0" applyNumberFormat="1" applyFont="1" applyFill="1" applyBorder="1" applyAlignment="1">
      <alignment horizontal="center"/>
    </xf>
    <xf numFmtId="1" fontId="3" fillId="12" borderId="5" xfId="0" applyNumberFormat="1" applyFont="1" applyFill="1" applyBorder="1" applyAlignment="1">
      <alignment horizontal="center"/>
    </xf>
    <xf numFmtId="1" fontId="3" fillId="13" borderId="20" xfId="0" applyNumberFormat="1" applyFont="1" applyFill="1" applyBorder="1" applyAlignment="1">
      <alignment horizontal="center"/>
    </xf>
    <xf numFmtId="1" fontId="3" fillId="0" borderId="21" xfId="0" applyNumberFormat="1" applyFont="1" applyBorder="1" applyAlignment="1">
      <alignment horizontal="center"/>
    </xf>
    <xf numFmtId="1" fontId="3" fillId="0" borderId="22" xfId="0" applyNumberFormat="1" applyFont="1" applyBorder="1" applyAlignment="1">
      <alignment horizontal="center"/>
    </xf>
    <xf numFmtId="1" fontId="3" fillId="0" borderId="20" xfId="0" applyNumberFormat="1" applyFont="1" applyBorder="1" applyAlignment="1">
      <alignment horizontal="center"/>
    </xf>
    <xf numFmtId="166" fontId="3" fillId="12" borderId="5" xfId="0" applyNumberFormat="1" applyFont="1" applyFill="1" applyBorder="1" applyAlignment="1">
      <alignment horizontal="center"/>
    </xf>
    <xf numFmtId="0" fontId="3" fillId="0" borderId="12" xfId="0" applyFont="1" applyBorder="1"/>
    <xf numFmtId="0" fontId="3" fillId="0" borderId="16" xfId="0" applyFont="1" applyBorder="1"/>
    <xf numFmtId="1" fontId="3" fillId="12" borderId="12" xfId="0" applyNumberFormat="1" applyFont="1" applyFill="1" applyBorder="1" applyAlignment="1">
      <alignment horizontal="center"/>
    </xf>
    <xf numFmtId="1" fontId="3" fillId="13" borderId="10" xfId="0" applyNumberFormat="1" applyFont="1" applyFill="1" applyBorder="1" applyAlignment="1">
      <alignment horizontal="center"/>
    </xf>
    <xf numFmtId="1" fontId="3" fillId="0" borderId="23" xfId="0" applyNumberFormat="1" applyFont="1" applyBorder="1" applyAlignment="1">
      <alignment horizontal="center"/>
    </xf>
    <xf numFmtId="1" fontId="3" fillId="0" borderId="24" xfId="0" applyNumberFormat="1" applyFont="1" applyBorder="1" applyAlignment="1">
      <alignment horizontal="center"/>
    </xf>
    <xf numFmtId="1" fontId="3" fillId="0" borderId="10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1" xfId="0" applyFont="1" applyBorder="1"/>
    <xf numFmtId="1" fontId="3" fillId="0" borderId="0" xfId="0" applyNumberFormat="1" applyFont="1"/>
    <xf numFmtId="1" fontId="3" fillId="13" borderId="17" xfId="0" applyNumberFormat="1" applyFont="1" applyFill="1" applyBorder="1" applyAlignment="1">
      <alignment horizontal="center"/>
    </xf>
    <xf numFmtId="1" fontId="3" fillId="0" borderId="25" xfId="0" applyNumberFormat="1" applyFont="1" applyBorder="1" applyAlignment="1">
      <alignment horizontal="center"/>
    </xf>
    <xf numFmtId="1" fontId="3" fillId="13" borderId="0" xfId="0" applyNumberFormat="1" applyFont="1" applyFill="1" applyAlignment="1">
      <alignment horizontal="center"/>
    </xf>
    <xf numFmtId="1" fontId="3" fillId="13" borderId="16" xfId="0" applyNumberFormat="1" applyFont="1" applyFill="1" applyBorder="1" applyAlignment="1">
      <alignment horizontal="center"/>
    </xf>
    <xf numFmtId="1" fontId="3" fillId="0" borderId="17" xfId="0" applyNumberFormat="1" applyFont="1" applyBorder="1" applyAlignment="1">
      <alignment horizontal="center"/>
    </xf>
    <xf numFmtId="1" fontId="3" fillId="13" borderId="11" xfId="0" applyNumberFormat="1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1" fontId="5" fillId="9" borderId="4" xfId="0" applyNumberFormat="1" applyFont="1" applyFill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3" borderId="4" xfId="0" applyFont="1" applyFill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5" fillId="3" borderId="0" xfId="0" applyFont="1" applyFill="1" applyAlignment="1">
      <alignment horizontal="left" vertical="center"/>
    </xf>
    <xf numFmtId="0" fontId="0" fillId="0" borderId="0" xfId="0" applyAlignment="1">
      <alignment horizontal="right"/>
    </xf>
    <xf numFmtId="0" fontId="5" fillId="3" borderId="0" xfId="0" applyFont="1" applyFill="1" applyAlignment="1">
      <alignment horizontal="right" vertical="center"/>
    </xf>
    <xf numFmtId="0" fontId="2" fillId="0" borderId="0" xfId="0" applyFont="1" applyAlignment="1">
      <alignment horizontal="right"/>
    </xf>
    <xf numFmtId="0" fontId="12" fillId="0" borderId="0" xfId="0" applyFont="1"/>
    <xf numFmtId="0" fontId="13" fillId="11" borderId="4" xfId="0" applyFont="1" applyFill="1" applyBorder="1" applyAlignment="1">
      <alignment horizontal="center"/>
    </xf>
    <xf numFmtId="1" fontId="15" fillId="13" borderId="20" xfId="0" applyNumberFormat="1" applyFont="1" applyFill="1" applyBorder="1" applyAlignment="1">
      <alignment horizontal="center"/>
    </xf>
    <xf numFmtId="1" fontId="15" fillId="0" borderId="21" xfId="0" applyNumberFormat="1" applyFont="1" applyBorder="1" applyAlignment="1">
      <alignment horizontal="center"/>
    </xf>
    <xf numFmtId="1" fontId="15" fillId="0" borderId="20" xfId="0" applyNumberFormat="1" applyFont="1" applyBorder="1" applyAlignment="1">
      <alignment horizontal="center"/>
    </xf>
    <xf numFmtId="1" fontId="15" fillId="13" borderId="10" xfId="0" applyNumberFormat="1" applyFont="1" applyFill="1" applyBorder="1" applyAlignment="1">
      <alignment horizontal="center"/>
    </xf>
    <xf numFmtId="1" fontId="15" fillId="0" borderId="23" xfId="0" applyNumberFormat="1" applyFont="1" applyBorder="1" applyAlignment="1">
      <alignment horizontal="center"/>
    </xf>
    <xf numFmtId="1" fontId="15" fillId="0" borderId="10" xfId="0" applyNumberFormat="1" applyFont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2" fillId="3" borderId="0" xfId="0" applyFont="1" applyFill="1"/>
    <xf numFmtId="0" fontId="1" fillId="3" borderId="0" xfId="0" applyFont="1" applyFill="1" applyAlignment="1">
      <alignment horizontal="right"/>
    </xf>
    <xf numFmtId="0" fontId="0" fillId="3" borderId="0" xfId="0" applyFill="1" applyAlignment="1">
      <alignment horizontal="right"/>
    </xf>
    <xf numFmtId="0" fontId="3" fillId="3" borderId="21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0" fontId="0" fillId="3" borderId="0" xfId="0" applyFill="1"/>
    <xf numFmtId="0" fontId="14" fillId="11" borderId="11" xfId="0" applyFont="1" applyFill="1" applyBorder="1" applyAlignment="1">
      <alignment horizontal="center" wrapText="1"/>
    </xf>
    <xf numFmtId="0" fontId="14" fillId="11" borderId="12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6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20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10" fillId="11" borderId="9" xfId="0" applyFont="1" applyFill="1" applyBorder="1" applyAlignment="1">
      <alignment horizontal="center"/>
    </xf>
    <xf numFmtId="0" fontId="10" fillId="11" borderId="16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3" fillId="14" borderId="3" xfId="0" applyFont="1" applyFill="1" applyBorder="1" applyAlignment="1">
      <alignment horizontal="center"/>
    </xf>
    <xf numFmtId="0" fontId="3" fillId="14" borderId="2" xfId="0" applyFont="1" applyFill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0" fillId="11" borderId="1" xfId="0" applyFont="1" applyFill="1" applyBorder="1" applyAlignment="1">
      <alignment horizontal="center"/>
    </xf>
    <xf numFmtId="0" fontId="10" fillId="11" borderId="3" xfId="0" applyFont="1" applyFill="1" applyBorder="1" applyAlignment="1">
      <alignment horizontal="center"/>
    </xf>
    <xf numFmtId="0" fontId="10" fillId="11" borderId="2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left"/>
    </xf>
    <xf numFmtId="0" fontId="3" fillId="6" borderId="0" xfId="0" applyFont="1" applyFill="1" applyAlignment="1">
      <alignment horizontal="left"/>
    </xf>
    <xf numFmtId="0" fontId="3" fillId="6" borderId="20" xfId="0" applyFont="1" applyFill="1" applyBorder="1" applyAlignment="1">
      <alignment horizontal="left"/>
    </xf>
    <xf numFmtId="0" fontId="3" fillId="6" borderId="9" xfId="0" applyFont="1" applyFill="1" applyBorder="1" applyAlignment="1">
      <alignment horizontal="left"/>
    </xf>
    <xf numFmtId="0" fontId="3" fillId="6" borderId="16" xfId="0" applyFont="1" applyFill="1" applyBorder="1" applyAlignment="1">
      <alignment horizontal="left"/>
    </xf>
    <xf numFmtId="0" fontId="3" fillId="6" borderId="10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15" fillId="0" borderId="6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5" fillId="0" borderId="20" xfId="0" applyFont="1" applyBorder="1" applyAlignment="1">
      <alignment horizontal="left"/>
    </xf>
    <xf numFmtId="0" fontId="15" fillId="0" borderId="9" xfId="0" applyFont="1" applyBorder="1" applyAlignment="1">
      <alignment horizontal="left"/>
    </xf>
    <xf numFmtId="0" fontId="15" fillId="0" borderId="16" xfId="0" applyFont="1" applyBorder="1" applyAlignment="1">
      <alignment horizontal="left"/>
    </xf>
    <xf numFmtId="0" fontId="15" fillId="0" borderId="10" xfId="0" applyFont="1" applyBorder="1" applyAlignment="1">
      <alignment horizontal="left"/>
    </xf>
    <xf numFmtId="0" fontId="3" fillId="0" borderId="16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an" xfId="0" builtinId="0"/>
  </cellStyles>
  <dxfs count="105"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externalLink" Target="externalLinks/externalLink3.xml"/><Relationship Id="rId47" Type="http://schemas.openxmlformats.org/officeDocument/2006/relationships/externalLink" Target="externalLinks/externalLink8.xml"/><Relationship Id="rId63" Type="http://schemas.openxmlformats.org/officeDocument/2006/relationships/externalLink" Target="externalLinks/externalLink24.xml"/><Relationship Id="rId68" Type="http://schemas.openxmlformats.org/officeDocument/2006/relationships/externalLink" Target="externalLinks/externalLink29.xml"/><Relationship Id="rId84" Type="http://schemas.openxmlformats.org/officeDocument/2006/relationships/externalLink" Target="externalLinks/externalLink45.xml"/><Relationship Id="rId89" Type="http://schemas.openxmlformats.org/officeDocument/2006/relationships/externalLink" Target="externalLinks/externalLink50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externalLink" Target="externalLinks/externalLink14.xml"/><Relationship Id="rId58" Type="http://schemas.openxmlformats.org/officeDocument/2006/relationships/externalLink" Target="externalLinks/externalLink19.xml"/><Relationship Id="rId74" Type="http://schemas.openxmlformats.org/officeDocument/2006/relationships/externalLink" Target="externalLinks/externalLink35.xml"/><Relationship Id="rId79" Type="http://schemas.openxmlformats.org/officeDocument/2006/relationships/externalLink" Target="externalLinks/externalLink40.xml"/><Relationship Id="rId5" Type="http://schemas.openxmlformats.org/officeDocument/2006/relationships/worksheet" Target="worksheets/sheet5.xml"/><Relationship Id="rId90" Type="http://schemas.openxmlformats.org/officeDocument/2006/relationships/externalLink" Target="externalLinks/externalLink51.xml"/><Relationship Id="rId95" Type="http://schemas.openxmlformats.org/officeDocument/2006/relationships/calcChain" Target="calcChain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externalLink" Target="externalLinks/externalLink4.xml"/><Relationship Id="rId48" Type="http://schemas.openxmlformats.org/officeDocument/2006/relationships/externalLink" Target="externalLinks/externalLink9.xml"/><Relationship Id="rId64" Type="http://schemas.openxmlformats.org/officeDocument/2006/relationships/externalLink" Target="externalLinks/externalLink25.xml"/><Relationship Id="rId69" Type="http://schemas.openxmlformats.org/officeDocument/2006/relationships/externalLink" Target="externalLinks/externalLink30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12.xml"/><Relationship Id="rId72" Type="http://schemas.openxmlformats.org/officeDocument/2006/relationships/externalLink" Target="externalLinks/externalLink33.xml"/><Relationship Id="rId80" Type="http://schemas.openxmlformats.org/officeDocument/2006/relationships/externalLink" Target="externalLinks/externalLink41.xml"/><Relationship Id="rId85" Type="http://schemas.openxmlformats.org/officeDocument/2006/relationships/externalLink" Target="externalLinks/externalLink46.xml"/><Relationship Id="rId9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7.xml"/><Relationship Id="rId59" Type="http://schemas.openxmlformats.org/officeDocument/2006/relationships/externalLink" Target="externalLinks/externalLink20.xml"/><Relationship Id="rId67" Type="http://schemas.openxmlformats.org/officeDocument/2006/relationships/externalLink" Target="externalLinks/externalLink28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2.xml"/><Relationship Id="rId54" Type="http://schemas.openxmlformats.org/officeDocument/2006/relationships/externalLink" Target="externalLinks/externalLink15.xml"/><Relationship Id="rId62" Type="http://schemas.openxmlformats.org/officeDocument/2006/relationships/externalLink" Target="externalLinks/externalLink23.xml"/><Relationship Id="rId70" Type="http://schemas.openxmlformats.org/officeDocument/2006/relationships/externalLink" Target="externalLinks/externalLink31.xml"/><Relationship Id="rId75" Type="http://schemas.openxmlformats.org/officeDocument/2006/relationships/externalLink" Target="externalLinks/externalLink36.xml"/><Relationship Id="rId83" Type="http://schemas.openxmlformats.org/officeDocument/2006/relationships/externalLink" Target="externalLinks/externalLink44.xml"/><Relationship Id="rId88" Type="http://schemas.openxmlformats.org/officeDocument/2006/relationships/externalLink" Target="externalLinks/externalLink49.xml"/><Relationship Id="rId91" Type="http://schemas.openxmlformats.org/officeDocument/2006/relationships/externalLink" Target="externalLinks/externalLink5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10.xml"/><Relationship Id="rId57" Type="http://schemas.openxmlformats.org/officeDocument/2006/relationships/externalLink" Target="externalLinks/externalLink18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5.xml"/><Relationship Id="rId52" Type="http://schemas.openxmlformats.org/officeDocument/2006/relationships/externalLink" Target="externalLinks/externalLink13.xml"/><Relationship Id="rId60" Type="http://schemas.openxmlformats.org/officeDocument/2006/relationships/externalLink" Target="externalLinks/externalLink21.xml"/><Relationship Id="rId65" Type="http://schemas.openxmlformats.org/officeDocument/2006/relationships/externalLink" Target="externalLinks/externalLink26.xml"/><Relationship Id="rId73" Type="http://schemas.openxmlformats.org/officeDocument/2006/relationships/externalLink" Target="externalLinks/externalLink34.xml"/><Relationship Id="rId78" Type="http://schemas.openxmlformats.org/officeDocument/2006/relationships/externalLink" Target="externalLinks/externalLink39.xml"/><Relationship Id="rId81" Type="http://schemas.openxmlformats.org/officeDocument/2006/relationships/externalLink" Target="externalLinks/externalLink42.xml"/><Relationship Id="rId86" Type="http://schemas.openxmlformats.org/officeDocument/2006/relationships/externalLink" Target="externalLinks/externalLink47.xml"/><Relationship Id="rId9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externalLink" Target="externalLinks/externalLink11.xml"/><Relationship Id="rId55" Type="http://schemas.openxmlformats.org/officeDocument/2006/relationships/externalLink" Target="externalLinks/externalLink16.xml"/><Relationship Id="rId76" Type="http://schemas.openxmlformats.org/officeDocument/2006/relationships/externalLink" Target="externalLinks/externalLink37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32.xml"/><Relationship Id="rId92" Type="http://schemas.openxmlformats.org/officeDocument/2006/relationships/theme" Target="theme/theme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externalLink" Target="externalLinks/externalLink1.xml"/><Relationship Id="rId45" Type="http://schemas.openxmlformats.org/officeDocument/2006/relationships/externalLink" Target="externalLinks/externalLink6.xml"/><Relationship Id="rId66" Type="http://schemas.openxmlformats.org/officeDocument/2006/relationships/externalLink" Target="externalLinks/externalLink27.xml"/><Relationship Id="rId87" Type="http://schemas.openxmlformats.org/officeDocument/2006/relationships/externalLink" Target="externalLinks/externalLink48.xml"/><Relationship Id="rId61" Type="http://schemas.openxmlformats.org/officeDocument/2006/relationships/externalLink" Target="externalLinks/externalLink22.xml"/><Relationship Id="rId82" Type="http://schemas.openxmlformats.org/officeDocument/2006/relationships/externalLink" Target="externalLinks/externalLink43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externalLink" Target="externalLinks/externalLink17.xml"/><Relationship Id="rId77" Type="http://schemas.openxmlformats.org/officeDocument/2006/relationships/externalLink" Target="externalLinks/externalLink38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pp\Rezultati\England\Premier%20Leauge\Home\Arsenal.xlsx" TargetMode="External"/><Relationship Id="rId1" Type="http://schemas.openxmlformats.org/officeDocument/2006/relationships/externalLinkPath" Target="/App/Rezultati/England/Premier%20Leauge/Home/Arsenal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PP\Rezultati\England\Premier%20Leauge\Away\.Nottingham.xlsx" TargetMode="External"/><Relationship Id="rId1" Type="http://schemas.openxmlformats.org/officeDocument/2006/relationships/externalLinkPath" Target="/APP/Rezultati/England/Premier%20Leauge/Away/.Nottingham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pp\Rezultati\England\Premier%20Leauge\Home\Chelsea.xlsx" TargetMode="External"/><Relationship Id="rId1" Type="http://schemas.openxmlformats.org/officeDocument/2006/relationships/externalLinkPath" Target="/App/Rezultati/England/Premier%20Leauge/Home/Chelsea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pp\Rezultati\England\Premier%20Leauge\Away\.Chelsea.xlsx" TargetMode="External"/><Relationship Id="rId1" Type="http://schemas.openxmlformats.org/officeDocument/2006/relationships/externalLinkPath" Target="/App/Rezultati/England/Premier%20Leauge/Away/.Chelsea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pp\Rezultati\England\Premier%20Leauge\Home\Crystal%20P.xlsx" TargetMode="External"/><Relationship Id="rId1" Type="http://schemas.openxmlformats.org/officeDocument/2006/relationships/externalLinkPath" Target="/App/Rezultati/England/Premier%20Leauge/Home/Crystal%20P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pp\Rezultati\England\Premier%20Leauge\Away\.Crystal%20P.xlsx" TargetMode="External"/><Relationship Id="rId1" Type="http://schemas.openxmlformats.org/officeDocument/2006/relationships/externalLinkPath" Target="/App/Rezultati/England/Premier%20Leauge/Away/.Crystal%20P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pp\Rezultati\England\Premier%20Leauge\Home\Everton.xlsx" TargetMode="External"/><Relationship Id="rId1" Type="http://schemas.openxmlformats.org/officeDocument/2006/relationships/externalLinkPath" Target="/App/Rezultati/England/Premier%20Leauge/Home/Everton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pp\Rezultati\England\Premier%20Leauge\Away\.Everton.xlsx" TargetMode="External"/><Relationship Id="rId1" Type="http://schemas.openxmlformats.org/officeDocument/2006/relationships/externalLinkPath" Target="/App/Rezultati/England/Premier%20Leauge/Away/.Everton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PP\Rezultati\England\Premier%20Leauge\Home\Burnley.xlsx" TargetMode="External"/><Relationship Id="rId1" Type="http://schemas.openxmlformats.org/officeDocument/2006/relationships/externalLinkPath" Target="/APP/Rezultati/England/Premier%20Leauge/Home/Burnley.xlsx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PP\Rezultati\England\Premier%20Leauge\Away\.Burnley.xlsx" TargetMode="External"/><Relationship Id="rId1" Type="http://schemas.openxmlformats.org/officeDocument/2006/relationships/externalLinkPath" Target="/APP/Rezultati/England/Premier%20Leauge/Away/.Burnley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App/Rezultati/England/Premier%20Leauge/Home/Sheffield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pp\Rezultati\England\Premier%20Leauge\Away\.Arsenal.xlsx" TargetMode="External"/><Relationship Id="rId1" Type="http://schemas.openxmlformats.org/officeDocument/2006/relationships/externalLinkPath" Target="/App/Rezultati/England/Premier%20Leauge/Away/.Arsenal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APP/Rezultati/England/Premier%20Leauge/Away/.Sheffield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APP/Rezultati/England/Premier%20Leauge/Home/Liverpool.xlsx" TargetMode="External"/></Relationships>
</file>

<file path=xl/externalLinks/_rels/externalLink2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pp\Rezultati\England\Premier%20Leauge\Away\.Liverpool.xlsx" TargetMode="External"/><Relationship Id="rId1" Type="http://schemas.openxmlformats.org/officeDocument/2006/relationships/externalLinkPath" Target="/App/Rezultati/England/Premier%20Leauge/Away/.Liverpool.xlsx" TargetMode="External"/></Relationships>
</file>

<file path=xl/externalLinks/_rels/externalLink2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pp\Rezultati\England\Premier%20Leauge\Home\Man%20City.xlsx" TargetMode="External"/><Relationship Id="rId1" Type="http://schemas.openxmlformats.org/officeDocument/2006/relationships/externalLinkPath" Target="/App/Rezultati/England/Premier%20Leauge/Home/Man%20City.xlsx" TargetMode="External"/></Relationships>
</file>

<file path=xl/externalLinks/_rels/externalLink2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pp\Rezultati\England\Premier%20Leauge\Away\.Man%20City.xlsx" TargetMode="External"/><Relationship Id="rId1" Type="http://schemas.openxmlformats.org/officeDocument/2006/relationships/externalLinkPath" Target="/App/Rezultati/England/Premier%20Leauge/Away/.Man%20City.xlsx" TargetMode="External"/></Relationships>
</file>

<file path=xl/externalLinks/_rels/externalLink2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PP\Rezultati\England\Premier%20Leauge\Home\Man%20Utd.xlsx" TargetMode="External"/><Relationship Id="rId1" Type="http://schemas.openxmlformats.org/officeDocument/2006/relationships/externalLinkPath" Target="/APP/Rezultati/England/Premier%20Leauge/Home/Man%20Utd.xlsx" TargetMode="External"/></Relationships>
</file>

<file path=xl/externalLinks/_rels/externalLink2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PP\Rezultati\England\Premier%20Leauge\Away\.Man%20Utd.xlsx" TargetMode="External"/><Relationship Id="rId1" Type="http://schemas.openxmlformats.org/officeDocument/2006/relationships/externalLinkPath" Target="/APP/Rezultati/England/Premier%20Leauge/Away/.Man%20Utd.xlsx" TargetMode="External"/></Relationships>
</file>

<file path=xl/externalLinks/_rels/externalLink2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PP\Rezultati\England\Premier%20Leauge\Home\Newcastle.xlsx" TargetMode="External"/><Relationship Id="rId1" Type="http://schemas.openxmlformats.org/officeDocument/2006/relationships/externalLinkPath" Target="/APP/Rezultati/England/Premier%20Leauge/Home/Newcastle.xlsx" TargetMode="External"/></Relationships>
</file>

<file path=xl/externalLinks/_rels/externalLink2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PP\Rezultati\England\Premier%20Leauge\Away\.Newcastle.xlsx" TargetMode="External"/><Relationship Id="rId1" Type="http://schemas.openxmlformats.org/officeDocument/2006/relationships/externalLinkPath" Target="/APP/Rezultati/England/Premier%20Leauge/Away/.Newcastle.xlsx" TargetMode="External"/></Relationships>
</file>

<file path=xl/externalLinks/_rels/externalLink2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PP\Rezultati\England\Premier%20Leauge\Home\Bournemouth.xlsx" TargetMode="External"/><Relationship Id="rId1" Type="http://schemas.openxmlformats.org/officeDocument/2006/relationships/externalLinkPath" Target="/APP/Rezultati/England/Premier%20Leauge/Home/Bournemouth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pp\Rezultati\England\Premier%20Leauge\Home\Aston%20Villa.xlsx" TargetMode="External"/><Relationship Id="rId1" Type="http://schemas.openxmlformats.org/officeDocument/2006/relationships/externalLinkPath" Target="/App/Rezultati/England/Premier%20Leauge/Home/Aston%20Villa.xlsx" TargetMode="External"/></Relationships>
</file>

<file path=xl/externalLinks/_rels/externalLink3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PP\Rezultati\England\Premier%20Leauge\Away\.Bournemouth.xlsx" TargetMode="External"/><Relationship Id="rId1" Type="http://schemas.openxmlformats.org/officeDocument/2006/relationships/externalLinkPath" Target="/APP/Rezultati/England/Premier%20Leauge/Away/.Bournemouth.xlsx" TargetMode="External"/></Relationships>
</file>

<file path=xl/externalLinks/_rels/externalLink3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PP\Rezultati\England\Premier%20Leauge\Home\Luton.xlsx" TargetMode="External"/><Relationship Id="rId1" Type="http://schemas.openxmlformats.org/officeDocument/2006/relationships/externalLinkPath" Target="/APP/Rezultati/England/Premier%20Leauge/Home/Luton.xlsx" TargetMode="External"/></Relationships>
</file>

<file path=xl/externalLinks/_rels/externalLink3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PP\Rezultati\England\Premier%20Leauge\Away\.Luton.xlsx" TargetMode="External"/><Relationship Id="rId1" Type="http://schemas.openxmlformats.org/officeDocument/2006/relationships/externalLinkPath" Target="/APP/Rezultati/England/Premier%20Leauge/Away/.Luton.xlsx" TargetMode="External"/></Relationships>
</file>

<file path=xl/externalLinks/_rels/externalLink3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pp\Rezultati\England\Premier%20Leauge\Home\Tottenham.xlsx" TargetMode="External"/><Relationship Id="rId1" Type="http://schemas.openxmlformats.org/officeDocument/2006/relationships/externalLinkPath" Target="/App/Rezultati/England/Premier%20Leauge/Home/Tottenham.xlsx" TargetMode="External"/></Relationships>
</file>

<file path=xl/externalLinks/_rels/externalLink3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PP\Rezultati\England\Premier%20Leauge\Away\.Tottenham.xlsx" TargetMode="External"/><Relationship Id="rId1" Type="http://schemas.openxmlformats.org/officeDocument/2006/relationships/externalLinkPath" Target="/APP/Rezultati/England/Premier%20Leauge/Away/.Tottenham.xlsx" TargetMode="External"/></Relationships>
</file>

<file path=xl/externalLinks/_rels/externalLink3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pp\Rezultati\England\Premier%20Leauge\Home\Fulham.xlsx" TargetMode="External"/><Relationship Id="rId1" Type="http://schemas.openxmlformats.org/officeDocument/2006/relationships/externalLinkPath" Target="/App/Rezultati/England/Premier%20Leauge/Home/Fulham.xlsx" TargetMode="External"/></Relationships>
</file>

<file path=xl/externalLinks/_rels/externalLink3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PP\Rezultati\England\Premier%20Leauge\Away\.Fulham.xlsx" TargetMode="External"/><Relationship Id="rId1" Type="http://schemas.openxmlformats.org/officeDocument/2006/relationships/externalLinkPath" Target="/APP/Rezultati/England/Premier%20Leauge/Away/.Fulham.xlsx" TargetMode="External"/></Relationships>
</file>

<file path=xl/externalLinks/_rels/externalLink3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PP\Rezultati\England\Premier%20Leauge\Home\West%20Ham.xlsx" TargetMode="External"/><Relationship Id="rId1" Type="http://schemas.openxmlformats.org/officeDocument/2006/relationships/externalLinkPath" Target="/APP/Rezultati/England/Premier%20Leauge/Home/West%20Ham.xlsx" TargetMode="External"/></Relationships>
</file>

<file path=xl/externalLinks/_rels/externalLink3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PP\Rezultati\England\Premier%20Leauge\Away\.West%20Ham.xlsx" TargetMode="External"/><Relationship Id="rId1" Type="http://schemas.openxmlformats.org/officeDocument/2006/relationships/externalLinkPath" Target="/APP/Rezultati/England/Premier%20Leauge/Away/.West%20Ham.xlsx" TargetMode="External"/></Relationships>
</file>

<file path=xl/externalLinks/_rels/externalLink3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PP\Rezultati\England\Premier%20Leauge\Home\Wolves.xlsx" TargetMode="External"/><Relationship Id="rId1" Type="http://schemas.openxmlformats.org/officeDocument/2006/relationships/externalLinkPath" Target="/APP/Rezultati/England/Premier%20Leauge/Home/Wolves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pp\Rezultati\England\Premier%20Leauge\Away\.Aston%20Villa.xlsx" TargetMode="External"/><Relationship Id="rId1" Type="http://schemas.openxmlformats.org/officeDocument/2006/relationships/externalLinkPath" Target="/App/Rezultati/England/Premier%20Leauge/Away/.Aston%20Villa.xlsx" TargetMode="External"/></Relationships>
</file>

<file path=xl/externalLinks/_rels/externalLink4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PP\Rezultati\England\Premier%20Leauge\Away\.Wolves.xlsx" TargetMode="External"/><Relationship Id="rId1" Type="http://schemas.openxmlformats.org/officeDocument/2006/relationships/externalLinkPath" Target="/APP/Rezultati/England/Premier%20Leauge/Away/.Wolves.xlsx" TargetMode="External"/></Relationships>
</file>

<file path=xl/externalLinks/_rels/externalLink4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pp\Rezultati\England\Premier%20Leauge\Home\Leeds.xlsx" TargetMode="External"/><Relationship Id="rId1" Type="http://schemas.openxmlformats.org/officeDocument/2006/relationships/externalLinkPath" Target="/App/Rezultati/England/Premier%20Leauge/Home/Leeds.xlsx" TargetMode="External"/></Relationships>
</file>

<file path=xl/externalLinks/_rels/externalLink4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PP\Rezultati\England\Premier%20Leauge\Away\.Leeds.xlsx" TargetMode="External"/><Relationship Id="rId1" Type="http://schemas.openxmlformats.org/officeDocument/2006/relationships/externalLinkPath" Target="/APP/Rezultati/England/Premier%20Leauge/Away/.Leeds.xlsx" TargetMode="External"/></Relationships>
</file>

<file path=xl/externalLinks/_rels/externalLink4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pp\Rezultati\England\Premier%20Leauge\Home\Leicester.xlsx" TargetMode="External"/><Relationship Id="rId1" Type="http://schemas.openxmlformats.org/officeDocument/2006/relationships/externalLinkPath" Target="/App/Rezultati/England/Premier%20Leauge/Home/Leicester.xlsx" TargetMode="External"/></Relationships>
</file>

<file path=xl/externalLinks/_rels/externalLink4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pp\Rezultati\England\Premier%20Leauge\Away\.Leicester.xlsx" TargetMode="External"/><Relationship Id="rId1" Type="http://schemas.openxmlformats.org/officeDocument/2006/relationships/externalLinkPath" Target="/App/Rezultati/England/Premier%20Leauge/Away/.Leicester.xlsx" TargetMode="External"/></Relationships>
</file>

<file path=xl/externalLinks/_rels/externalLink4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PP\Rezultati\England\Premier%20Leauge\Home\Southampton.xlsx" TargetMode="External"/><Relationship Id="rId1" Type="http://schemas.openxmlformats.org/officeDocument/2006/relationships/externalLinkPath" Target="/APP/Rezultati/England/Premier%20Leauge/Home/Southampton.xlsx" TargetMode="External"/></Relationships>
</file>

<file path=xl/externalLinks/_rels/externalLink4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PP\Rezultati\England\Premier%20Leauge\Away\.Southampton.xlsx" TargetMode="External"/><Relationship Id="rId1" Type="http://schemas.openxmlformats.org/officeDocument/2006/relationships/externalLinkPath" Target="/APP/Rezultati/England/Premier%20Leauge/Away/.Southampton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APP/Rezultati/England/Premier%20Leauge/Home/Norwich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APP/Rezultati/England/Premier%20Leauge/Away/.Norwich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APP/Rezultati/England/Premier%20Leauge/Home/Watford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pp\Rezultati\England\Premier%20Leauge\Home\Brentford.xlsx" TargetMode="External"/><Relationship Id="rId1" Type="http://schemas.openxmlformats.org/officeDocument/2006/relationships/externalLinkPath" Target="/App/Rezultati/England/Premier%20Leauge/Home/Brentford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APP/Rezultati/England/Premier%20Leauge/Away/.Watford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App/Rezultati/England/Premier%20Leauge/Home/West%20Brom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APP/Rezultati/England/Premier%20Leauge/Away/.West%20Brom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pp\Rezultati\England\Premier%20Leauge\Away\.Brentford.xlsx" TargetMode="External"/><Relationship Id="rId1" Type="http://schemas.openxmlformats.org/officeDocument/2006/relationships/externalLinkPath" Target="/App/Rezultati/England/Premier%20Leauge/Away/.Brentford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pp\Rezultati\England\Premier%20Leauge\Home\Brighton.xlsx" TargetMode="External"/><Relationship Id="rId1" Type="http://schemas.openxmlformats.org/officeDocument/2006/relationships/externalLinkPath" Target="/App/Rezultati/England/Premier%20Leauge/Home/Brighton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PP\Rezultati\England\Premier%20Leauge\Away\.Brighton.xlsx" TargetMode="External"/><Relationship Id="rId1" Type="http://schemas.openxmlformats.org/officeDocument/2006/relationships/externalLinkPath" Target="/APP/Rezultati/England/Premier%20Leauge/Away/.Brighton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PP\Rezultati\England\Premier%20Leauge\Home\Nottingham.xlsx" TargetMode="External"/><Relationship Id="rId1" Type="http://schemas.openxmlformats.org/officeDocument/2006/relationships/externalLinkPath" Target="/APP/Rezultati/England/Premier%20Leauge/Home/Nottingha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!"/>
      <sheetName val="T 18-19-20"/>
      <sheetName val="Trophies"/>
      <sheetName val="L30(all)."/>
      <sheetName val="L30(all)"/>
      <sheetName val="Last 30(all)."/>
      <sheetName val="26-27."/>
      <sheetName val="25-26."/>
      <sheetName val="24-25."/>
      <sheetName val="23-24."/>
      <sheetName val="22-23."/>
      <sheetName val="21-22."/>
      <sheetName val="20-21."/>
      <sheetName val="18-19"/>
      <sheetName val="19-20"/>
      <sheetName val="Last 30(all)"/>
      <sheetName val="26-27"/>
      <sheetName val="25-26"/>
      <sheetName val="24-25"/>
      <sheetName val="23-24"/>
      <sheetName val="22-23"/>
      <sheetName val="21-22"/>
      <sheetName val="20-21"/>
      <sheetName val="T 26-27"/>
      <sheetName val="T 25-26"/>
      <sheetName val="T 24-25"/>
      <sheetName val="T 23-24"/>
      <sheetName val="T 22-23"/>
      <sheetName val="T 21-22"/>
      <sheetName val="T 20-21"/>
    </sheetNames>
    <sheetDataSet>
      <sheetData sheetId="0"/>
      <sheetData sheetId="1"/>
      <sheetData sheetId="2">
        <row r="3">
          <cell r="B3" t="str">
            <v xml:space="preserve"> 2026/2027</v>
          </cell>
          <cell r="C3" t="str">
            <v/>
          </cell>
        </row>
        <row r="4">
          <cell r="B4" t="str">
            <v xml:space="preserve"> 2025/2026</v>
          </cell>
          <cell r="C4" t="str">
            <v/>
          </cell>
        </row>
        <row r="5">
          <cell r="B5" t="str">
            <v xml:space="preserve"> 2024/2025</v>
          </cell>
          <cell r="C5" t="str">
            <v/>
          </cell>
        </row>
        <row r="6">
          <cell r="B6" t="str">
            <v xml:space="preserve"> 2023/2024</v>
          </cell>
          <cell r="C6">
            <v>0</v>
          </cell>
        </row>
        <row r="7">
          <cell r="B7" t="str">
            <v xml:space="preserve"> 2022/2023</v>
          </cell>
          <cell r="C7" t="str">
            <v>Runner-up</v>
          </cell>
        </row>
        <row r="8">
          <cell r="B8" t="str">
            <v xml:space="preserve"> 2021/2022</v>
          </cell>
          <cell r="C8" t="str">
            <v>5th place</v>
          </cell>
        </row>
        <row r="9">
          <cell r="B9" t="str">
            <v xml:space="preserve"> 2020/2021</v>
          </cell>
          <cell r="C9" t="str">
            <v>8th place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</row>
      </sheetData>
      <sheetData sheetId="17"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</row>
      </sheetData>
      <sheetData sheetId="18"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</row>
      </sheetData>
      <sheetData sheetId="19">
        <row r="2">
          <cell r="B2" t="str">
            <v>Arsenal</v>
          </cell>
        </row>
        <row r="36">
          <cell r="D36">
            <v>2</v>
          </cell>
          <cell r="E36">
            <v>0</v>
          </cell>
          <cell r="F36">
            <v>2</v>
          </cell>
          <cell r="G36">
            <v>1</v>
          </cell>
          <cell r="AP36">
            <v>1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1</v>
          </cell>
        </row>
      </sheetData>
      <sheetData sheetId="20">
        <row r="2">
          <cell r="B2" t="str">
            <v>Arsenal</v>
          </cell>
        </row>
        <row r="36">
          <cell r="D36">
            <v>21</v>
          </cell>
          <cell r="E36">
            <v>8</v>
          </cell>
          <cell r="F36">
            <v>53</v>
          </cell>
          <cell r="G36">
            <v>25</v>
          </cell>
          <cell r="AP36">
            <v>9</v>
          </cell>
          <cell r="AQ36">
            <v>7</v>
          </cell>
          <cell r="AR36">
            <v>3</v>
          </cell>
          <cell r="AS36">
            <v>11</v>
          </cell>
          <cell r="AT36">
            <v>5</v>
          </cell>
          <cell r="AU36">
            <v>3</v>
          </cell>
        </row>
      </sheetData>
      <sheetData sheetId="21">
        <row r="2">
          <cell r="B2" t="str">
            <v>Arsenal</v>
          </cell>
        </row>
        <row r="36">
          <cell r="D36">
            <v>16</v>
          </cell>
          <cell r="E36">
            <v>6</v>
          </cell>
          <cell r="F36">
            <v>35</v>
          </cell>
          <cell r="G36">
            <v>17</v>
          </cell>
          <cell r="AP36">
            <v>9</v>
          </cell>
          <cell r="AQ36">
            <v>7</v>
          </cell>
          <cell r="AR36">
            <v>3</v>
          </cell>
          <cell r="AS36">
            <v>10</v>
          </cell>
          <cell r="AT36">
            <v>4</v>
          </cell>
          <cell r="AU36">
            <v>5</v>
          </cell>
        </row>
      </sheetData>
      <sheetData sheetId="22">
        <row r="2">
          <cell r="B2" t="str">
            <v>Arsenal</v>
          </cell>
        </row>
        <row r="36">
          <cell r="D36">
            <v>10</v>
          </cell>
          <cell r="E36">
            <v>7</v>
          </cell>
          <cell r="F36">
            <v>24</v>
          </cell>
          <cell r="G36">
            <v>21</v>
          </cell>
          <cell r="AP36">
            <v>3</v>
          </cell>
          <cell r="AQ36">
            <v>12</v>
          </cell>
          <cell r="AR36">
            <v>4</v>
          </cell>
          <cell r="AS36">
            <v>6</v>
          </cell>
          <cell r="AT36">
            <v>7</v>
          </cell>
          <cell r="AU36">
            <v>6</v>
          </cell>
        </row>
      </sheetData>
      <sheetData sheetId="23"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K8">
            <v>0</v>
          </cell>
          <cell r="L8">
            <v>0</v>
          </cell>
          <cell r="M8">
            <v>0</v>
          </cell>
          <cell r="Y8">
            <v>0</v>
          </cell>
          <cell r="Z8">
            <v>0</v>
          </cell>
          <cell r="AC8">
            <v>0</v>
          </cell>
          <cell r="AD8">
            <v>0</v>
          </cell>
          <cell r="AL8">
            <v>0</v>
          </cell>
          <cell r="AM8">
            <v>0</v>
          </cell>
          <cell r="AS8">
            <v>0</v>
          </cell>
          <cell r="AT8">
            <v>0</v>
          </cell>
        </row>
      </sheetData>
      <sheetData sheetId="24"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K8">
            <v>0</v>
          </cell>
          <cell r="L8">
            <v>0</v>
          </cell>
          <cell r="M8">
            <v>0</v>
          </cell>
          <cell r="Y8">
            <v>0</v>
          </cell>
          <cell r="Z8">
            <v>0</v>
          </cell>
          <cell r="AC8">
            <v>0</v>
          </cell>
          <cell r="AD8">
            <v>0</v>
          </cell>
          <cell r="AL8">
            <v>0</v>
          </cell>
          <cell r="AM8">
            <v>0</v>
          </cell>
          <cell r="AS8">
            <v>0</v>
          </cell>
          <cell r="AT8">
            <v>0</v>
          </cell>
        </row>
      </sheetData>
      <sheetData sheetId="25"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K8">
            <v>0</v>
          </cell>
          <cell r="L8">
            <v>0</v>
          </cell>
          <cell r="M8">
            <v>0</v>
          </cell>
          <cell r="Y8">
            <v>0</v>
          </cell>
          <cell r="Z8">
            <v>0</v>
          </cell>
          <cell r="AC8">
            <v>0</v>
          </cell>
          <cell r="AD8">
            <v>0</v>
          </cell>
          <cell r="AL8">
            <v>0</v>
          </cell>
          <cell r="AM8">
            <v>0</v>
          </cell>
          <cell r="AS8">
            <v>0</v>
          </cell>
          <cell r="AT8">
            <v>0</v>
          </cell>
        </row>
      </sheetData>
      <sheetData sheetId="26">
        <row r="8">
          <cell r="D8">
            <v>1</v>
          </cell>
          <cell r="E8">
            <v>0</v>
          </cell>
          <cell r="F8">
            <v>0</v>
          </cell>
          <cell r="G8">
            <v>2</v>
          </cell>
          <cell r="H8">
            <v>0</v>
          </cell>
          <cell r="K8">
            <v>2</v>
          </cell>
          <cell r="L8">
            <v>1</v>
          </cell>
          <cell r="M8">
            <v>3</v>
          </cell>
          <cell r="Y8">
            <v>5</v>
          </cell>
          <cell r="Z8">
            <v>0</v>
          </cell>
          <cell r="AC8">
            <v>8</v>
          </cell>
          <cell r="AD8">
            <v>3</v>
          </cell>
          <cell r="AL8">
            <v>2</v>
          </cell>
          <cell r="AM8">
            <v>2</v>
          </cell>
          <cell r="AS8">
            <v>0</v>
          </cell>
          <cell r="AT8">
            <v>0</v>
          </cell>
        </row>
      </sheetData>
      <sheetData sheetId="27">
        <row r="8">
          <cell r="D8">
            <v>14</v>
          </cell>
          <cell r="E8">
            <v>3</v>
          </cell>
          <cell r="F8">
            <v>2</v>
          </cell>
          <cell r="G8">
            <v>21</v>
          </cell>
          <cell r="H8">
            <v>8</v>
          </cell>
          <cell r="K8">
            <v>53</v>
          </cell>
          <cell r="L8">
            <v>25</v>
          </cell>
          <cell r="M8">
            <v>45</v>
          </cell>
          <cell r="Y8">
            <v>60</v>
          </cell>
          <cell r="Z8">
            <v>22</v>
          </cell>
          <cell r="AC8">
            <v>133</v>
          </cell>
          <cell r="AD8">
            <v>55</v>
          </cell>
          <cell r="AL8">
            <v>17</v>
          </cell>
          <cell r="AM8">
            <v>41</v>
          </cell>
          <cell r="AS8">
            <v>0</v>
          </cell>
          <cell r="AT8">
            <v>1</v>
          </cell>
        </row>
      </sheetData>
      <sheetData sheetId="28">
        <row r="8">
          <cell r="D8">
            <v>13</v>
          </cell>
          <cell r="E8">
            <v>2</v>
          </cell>
          <cell r="F8">
            <v>4</v>
          </cell>
          <cell r="G8">
            <v>16</v>
          </cell>
          <cell r="H8">
            <v>6</v>
          </cell>
          <cell r="K8">
            <v>35</v>
          </cell>
          <cell r="L8">
            <v>17</v>
          </cell>
          <cell r="M8">
            <v>41</v>
          </cell>
          <cell r="Y8">
            <v>59</v>
          </cell>
          <cell r="Z8">
            <v>40</v>
          </cell>
          <cell r="AC8">
            <v>127</v>
          </cell>
          <cell r="AD8">
            <v>77</v>
          </cell>
          <cell r="AL8">
            <v>32</v>
          </cell>
          <cell r="AM8">
            <v>37</v>
          </cell>
          <cell r="AS8">
            <v>1</v>
          </cell>
          <cell r="AT8">
            <v>3</v>
          </cell>
        </row>
      </sheetData>
      <sheetData sheetId="29">
        <row r="8">
          <cell r="D8">
            <v>8</v>
          </cell>
          <cell r="E8">
            <v>4</v>
          </cell>
          <cell r="F8">
            <v>7</v>
          </cell>
          <cell r="G8">
            <v>10</v>
          </cell>
          <cell r="H8">
            <v>7</v>
          </cell>
          <cell r="K8">
            <v>24</v>
          </cell>
          <cell r="L8">
            <v>21</v>
          </cell>
          <cell r="M8">
            <v>28</v>
          </cell>
          <cell r="Y8">
            <v>58</v>
          </cell>
          <cell r="Z8">
            <v>32</v>
          </cell>
          <cell r="AC8">
            <v>116</v>
          </cell>
          <cell r="AD8">
            <v>82</v>
          </cell>
          <cell r="AL8">
            <v>20</v>
          </cell>
          <cell r="AM8">
            <v>36</v>
          </cell>
          <cell r="AS8">
            <v>2</v>
          </cell>
          <cell r="AT8">
            <v>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!"/>
      <sheetName val="19-20"/>
      <sheetName val="18-19"/>
      <sheetName val="L30(all)."/>
      <sheetName val="L30(all)"/>
      <sheetName val="Last 30(all)."/>
      <sheetName val="26-27."/>
      <sheetName val="25-26."/>
      <sheetName val="24-25."/>
      <sheetName val="23-24."/>
      <sheetName val="22-23."/>
      <sheetName val="21-22."/>
      <sheetName val="20-21."/>
      <sheetName val="T 18-19-20"/>
      <sheetName val="Last 30(all)"/>
      <sheetName val="26-27"/>
      <sheetName val="25-26"/>
      <sheetName val="24-25"/>
      <sheetName val="23-24"/>
      <sheetName val="22-23"/>
      <sheetName val="21-22"/>
      <sheetName val="20-21"/>
      <sheetName val="T 26-27"/>
      <sheetName val="T 25-26"/>
      <sheetName val="T 24-25"/>
      <sheetName val="T 23-24"/>
      <sheetName val="T 22-23"/>
      <sheetName val="T 21-22"/>
      <sheetName val="T 20-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36">
          <cell r="D36">
            <v>2</v>
          </cell>
          <cell r="E36">
            <v>0</v>
          </cell>
          <cell r="F36">
            <v>2</v>
          </cell>
          <cell r="G36">
            <v>1</v>
          </cell>
          <cell r="AP36">
            <v>1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1</v>
          </cell>
        </row>
      </sheetData>
      <sheetData sheetId="19">
        <row r="36">
          <cell r="D36">
            <v>15</v>
          </cell>
          <cell r="E36">
            <v>5</v>
          </cell>
          <cell r="F36">
            <v>44</v>
          </cell>
          <cell r="G36">
            <v>11</v>
          </cell>
          <cell r="AP36">
            <v>8</v>
          </cell>
          <cell r="AQ36">
            <v>7</v>
          </cell>
          <cell r="AR36">
            <v>4</v>
          </cell>
          <cell r="AS36">
            <v>13</v>
          </cell>
          <cell r="AT36">
            <v>5</v>
          </cell>
          <cell r="AU36">
            <v>1</v>
          </cell>
        </row>
      </sheetData>
      <sheetData sheetId="20"/>
      <sheetData sheetId="21"/>
      <sheetData sheetId="22"/>
      <sheetData sheetId="23"/>
      <sheetData sheetId="24"/>
      <sheetData sheetId="25">
        <row r="8">
          <cell r="D8">
            <v>0</v>
          </cell>
          <cell r="E8">
            <v>0</v>
          </cell>
          <cell r="F8">
            <v>1</v>
          </cell>
          <cell r="G8">
            <v>0</v>
          </cell>
          <cell r="H8">
            <v>2</v>
          </cell>
          <cell r="K8">
            <v>1</v>
          </cell>
          <cell r="L8">
            <v>2</v>
          </cell>
          <cell r="M8">
            <v>0</v>
          </cell>
          <cell r="Y8">
            <v>0</v>
          </cell>
          <cell r="Z8">
            <v>5</v>
          </cell>
          <cell r="AC8">
            <v>3</v>
          </cell>
          <cell r="AD8">
            <v>8</v>
          </cell>
          <cell r="AL8">
            <v>2</v>
          </cell>
          <cell r="AM8">
            <v>2</v>
          </cell>
          <cell r="AS8">
            <v>0</v>
          </cell>
          <cell r="AT8">
            <v>0</v>
          </cell>
        </row>
      </sheetData>
      <sheetData sheetId="26">
        <row r="8">
          <cell r="D8">
            <v>1</v>
          </cell>
          <cell r="E8">
            <v>5</v>
          </cell>
          <cell r="F8">
            <v>13</v>
          </cell>
          <cell r="G8">
            <v>5</v>
          </cell>
          <cell r="H8">
            <v>15</v>
          </cell>
          <cell r="K8">
            <v>11</v>
          </cell>
          <cell r="L8">
            <v>44</v>
          </cell>
          <cell r="M8">
            <v>8</v>
          </cell>
          <cell r="Y8">
            <v>31</v>
          </cell>
          <cell r="Z8">
            <v>63</v>
          </cell>
          <cell r="AC8">
            <v>78</v>
          </cell>
          <cell r="AD8">
            <v>127</v>
          </cell>
          <cell r="AL8">
            <v>35</v>
          </cell>
          <cell r="AM8">
            <v>27</v>
          </cell>
          <cell r="AS8">
            <v>0</v>
          </cell>
          <cell r="AT8">
            <v>0</v>
          </cell>
        </row>
      </sheetData>
      <sheetData sheetId="27"/>
      <sheetData sheetId="28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!"/>
      <sheetName val="T 18-19-20"/>
      <sheetName val="Trophies"/>
      <sheetName val="L30(all)."/>
      <sheetName val="L30(all)"/>
      <sheetName val="Last 30(all)."/>
      <sheetName val="26-27."/>
      <sheetName val="25-26."/>
      <sheetName val="24-25."/>
      <sheetName val="23-24."/>
      <sheetName val="22-23."/>
      <sheetName val="21-22."/>
      <sheetName val="20-21."/>
      <sheetName val="18-19"/>
      <sheetName val="19-20"/>
      <sheetName val="Last 30(all)"/>
      <sheetName val="26-27"/>
      <sheetName val="25-26"/>
      <sheetName val="24-25"/>
      <sheetName val="23-24"/>
      <sheetName val="22-23"/>
      <sheetName val="21-22"/>
      <sheetName val="20-21"/>
      <sheetName val="T 26-27"/>
      <sheetName val="T 25-26"/>
      <sheetName val="T 24-25"/>
      <sheetName val="T 23-24"/>
      <sheetName val="T 22-23"/>
      <sheetName val="T 21-22"/>
      <sheetName val="T 20-21"/>
    </sheetNames>
    <sheetDataSet>
      <sheetData sheetId="0"/>
      <sheetData sheetId="1"/>
      <sheetData sheetId="2">
        <row r="3">
          <cell r="B3" t="str">
            <v xml:space="preserve"> 2026/2027</v>
          </cell>
          <cell r="C3" t="str">
            <v/>
          </cell>
        </row>
        <row r="4">
          <cell r="B4" t="str">
            <v xml:space="preserve"> 2025/2026</v>
          </cell>
          <cell r="C4" t="str">
            <v/>
          </cell>
        </row>
        <row r="5">
          <cell r="B5" t="str">
            <v xml:space="preserve"> 2024/2025</v>
          </cell>
          <cell r="C5" t="str">
            <v/>
          </cell>
        </row>
        <row r="6">
          <cell r="B6" t="str">
            <v xml:space="preserve"> 2023/2024</v>
          </cell>
          <cell r="C6">
            <v>0</v>
          </cell>
        </row>
        <row r="7">
          <cell r="B7" t="str">
            <v xml:space="preserve"> 2022/2023</v>
          </cell>
          <cell r="C7" t="str">
            <v>12th place</v>
          </cell>
        </row>
        <row r="8">
          <cell r="B8" t="str">
            <v xml:space="preserve"> 2021/2022</v>
          </cell>
          <cell r="C8" t="str">
            <v>3rd place</v>
          </cell>
        </row>
        <row r="9">
          <cell r="B9" t="str">
            <v xml:space="preserve"> 2020/2021</v>
          </cell>
          <cell r="C9" t="str">
            <v>4th place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2">
          <cell r="B2" t="str">
            <v>Chelsea</v>
          </cell>
        </row>
        <row r="36">
          <cell r="D36">
            <v>1</v>
          </cell>
          <cell r="E36">
            <v>1</v>
          </cell>
          <cell r="F36">
            <v>1</v>
          </cell>
          <cell r="G36">
            <v>1</v>
          </cell>
          <cell r="AP36">
            <v>0</v>
          </cell>
          <cell r="AQ36">
            <v>1</v>
          </cell>
          <cell r="AR36">
            <v>0</v>
          </cell>
          <cell r="AS36">
            <v>0</v>
          </cell>
          <cell r="AT36">
            <v>1</v>
          </cell>
          <cell r="AU36">
            <v>0</v>
          </cell>
        </row>
      </sheetData>
      <sheetData sheetId="20">
        <row r="2">
          <cell r="B2" t="str">
            <v>Chelsea</v>
          </cell>
        </row>
        <row r="36">
          <cell r="D36">
            <v>6</v>
          </cell>
          <cell r="E36">
            <v>6</v>
          </cell>
          <cell r="F36">
            <v>20</v>
          </cell>
          <cell r="G36">
            <v>19</v>
          </cell>
          <cell r="AP36">
            <v>3</v>
          </cell>
          <cell r="AQ36">
            <v>12</v>
          </cell>
          <cell r="AR36">
            <v>4</v>
          </cell>
          <cell r="AS36">
            <v>6</v>
          </cell>
          <cell r="AT36">
            <v>7</v>
          </cell>
          <cell r="AU36">
            <v>6</v>
          </cell>
        </row>
      </sheetData>
      <sheetData sheetId="21">
        <row r="2">
          <cell r="B2" t="str">
            <v>Chelsea</v>
          </cell>
        </row>
        <row r="36">
          <cell r="D36">
            <v>16</v>
          </cell>
          <cell r="E36">
            <v>6</v>
          </cell>
          <cell r="F36">
            <v>37</v>
          </cell>
          <cell r="G36">
            <v>22</v>
          </cell>
          <cell r="AP36">
            <v>7</v>
          </cell>
          <cell r="AQ36">
            <v>12</v>
          </cell>
          <cell r="AR36">
            <v>0</v>
          </cell>
          <cell r="AS36">
            <v>8</v>
          </cell>
          <cell r="AT36">
            <v>6</v>
          </cell>
          <cell r="AU36">
            <v>5</v>
          </cell>
        </row>
      </sheetData>
      <sheetData sheetId="22">
        <row r="2">
          <cell r="B2" t="str">
            <v>Chelsea</v>
          </cell>
        </row>
        <row r="36">
          <cell r="D36">
            <v>13</v>
          </cell>
          <cell r="E36">
            <v>9</v>
          </cell>
          <cell r="F36">
            <v>31</v>
          </cell>
          <cell r="G36">
            <v>18</v>
          </cell>
          <cell r="AP36">
            <v>8</v>
          </cell>
          <cell r="AQ36">
            <v>8</v>
          </cell>
          <cell r="AR36">
            <v>3</v>
          </cell>
          <cell r="AS36">
            <v>9</v>
          </cell>
          <cell r="AT36">
            <v>6</v>
          </cell>
          <cell r="AU36">
            <v>4</v>
          </cell>
        </row>
      </sheetData>
      <sheetData sheetId="23"/>
      <sheetData sheetId="24"/>
      <sheetData sheetId="25"/>
      <sheetData sheetId="26">
        <row r="8">
          <cell r="D8">
            <v>0</v>
          </cell>
          <cell r="E8">
            <v>1</v>
          </cell>
          <cell r="F8">
            <v>0</v>
          </cell>
          <cell r="G8">
            <v>1</v>
          </cell>
          <cell r="H8">
            <v>1</v>
          </cell>
          <cell r="K8">
            <v>1</v>
          </cell>
          <cell r="L8">
            <v>1</v>
          </cell>
          <cell r="M8">
            <v>1</v>
          </cell>
          <cell r="Y8">
            <v>2</v>
          </cell>
          <cell r="Z8">
            <v>0</v>
          </cell>
          <cell r="AC8">
            <v>4</v>
          </cell>
          <cell r="AD8">
            <v>4</v>
          </cell>
          <cell r="AL8">
            <v>3</v>
          </cell>
          <cell r="AM8">
            <v>4</v>
          </cell>
          <cell r="AS8">
            <v>0</v>
          </cell>
          <cell r="AT8">
            <v>0</v>
          </cell>
        </row>
      </sheetData>
      <sheetData sheetId="27">
        <row r="8">
          <cell r="D8">
            <v>6</v>
          </cell>
          <cell r="E8">
            <v>7</v>
          </cell>
          <cell r="F8">
            <v>6</v>
          </cell>
          <cell r="G8">
            <v>6</v>
          </cell>
          <cell r="H8">
            <v>6</v>
          </cell>
          <cell r="K8">
            <v>20</v>
          </cell>
          <cell r="L8">
            <v>19</v>
          </cell>
          <cell r="M8">
            <v>25</v>
          </cell>
          <cell r="Y8">
            <v>63</v>
          </cell>
          <cell r="Z8">
            <v>35</v>
          </cell>
          <cell r="AC8">
            <v>117</v>
          </cell>
          <cell r="AD8">
            <v>86</v>
          </cell>
          <cell r="AL8">
            <v>39</v>
          </cell>
          <cell r="AM8">
            <v>39</v>
          </cell>
          <cell r="AS8">
            <v>1</v>
          </cell>
          <cell r="AT8">
            <v>0</v>
          </cell>
        </row>
      </sheetData>
      <sheetData sheetId="28">
        <row r="8">
          <cell r="D8">
            <v>9</v>
          </cell>
          <cell r="E8">
            <v>7</v>
          </cell>
          <cell r="F8">
            <v>3</v>
          </cell>
          <cell r="G8">
            <v>16</v>
          </cell>
          <cell r="H8">
            <v>6</v>
          </cell>
          <cell r="K8">
            <v>37</v>
          </cell>
          <cell r="L8">
            <v>22</v>
          </cell>
          <cell r="M8">
            <v>34</v>
          </cell>
          <cell r="Y8">
            <v>75</v>
          </cell>
          <cell r="Z8">
            <v>31</v>
          </cell>
          <cell r="AC8">
            <v>138</v>
          </cell>
          <cell r="AD8">
            <v>70</v>
          </cell>
          <cell r="AL8">
            <v>32</v>
          </cell>
          <cell r="AM8">
            <v>41</v>
          </cell>
          <cell r="AS8">
            <v>0</v>
          </cell>
          <cell r="AT8">
            <v>3</v>
          </cell>
        </row>
      </sheetData>
      <sheetData sheetId="29">
        <row r="8">
          <cell r="D8">
            <v>9</v>
          </cell>
          <cell r="E8">
            <v>6</v>
          </cell>
          <cell r="F8">
            <v>4</v>
          </cell>
          <cell r="G8">
            <v>13</v>
          </cell>
          <cell r="H8">
            <v>9</v>
          </cell>
          <cell r="K8">
            <v>31</v>
          </cell>
          <cell r="L8">
            <v>18</v>
          </cell>
          <cell r="M8">
            <v>33</v>
          </cell>
          <cell r="Y8">
            <v>57</v>
          </cell>
          <cell r="Z8">
            <v>35</v>
          </cell>
          <cell r="AC8">
            <v>115</v>
          </cell>
          <cell r="AD8">
            <v>78</v>
          </cell>
          <cell r="AL8">
            <v>22</v>
          </cell>
          <cell r="AM8">
            <v>24</v>
          </cell>
          <cell r="AS8">
            <v>2</v>
          </cell>
          <cell r="AT8">
            <v>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!"/>
      <sheetName val="19-20"/>
      <sheetName val="18-19"/>
      <sheetName val="L30(all)."/>
      <sheetName val="L30(all)"/>
      <sheetName val="Last 30(all)."/>
      <sheetName val="26-27."/>
      <sheetName val="25-26."/>
      <sheetName val="24-25."/>
      <sheetName val="23-24."/>
      <sheetName val="22-23."/>
      <sheetName val="21-22."/>
      <sheetName val="20-21."/>
      <sheetName val="T 18-19-20"/>
      <sheetName val="Last 30(all)"/>
      <sheetName val="26-27"/>
      <sheetName val="25-26"/>
      <sheetName val="24-25"/>
      <sheetName val="23-24"/>
      <sheetName val="22-23"/>
      <sheetName val="21-22"/>
      <sheetName val="20-21"/>
      <sheetName val="T 26-27"/>
      <sheetName val="T 25-26"/>
      <sheetName val="T 24-25"/>
      <sheetName val="T 23-24"/>
      <sheetName val="T 22-23"/>
      <sheetName val="T 21-22"/>
      <sheetName val="T 20-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</row>
      </sheetData>
      <sheetData sheetId="19">
        <row r="36">
          <cell r="D36">
            <v>19</v>
          </cell>
          <cell r="E36">
            <v>9</v>
          </cell>
          <cell r="F36">
            <v>28</v>
          </cell>
          <cell r="G36">
            <v>18</v>
          </cell>
          <cell r="AP36">
            <v>8</v>
          </cell>
          <cell r="AQ36">
            <v>7</v>
          </cell>
          <cell r="AR36">
            <v>4</v>
          </cell>
          <cell r="AS36">
            <v>5</v>
          </cell>
          <cell r="AT36">
            <v>9</v>
          </cell>
          <cell r="AU36">
            <v>5</v>
          </cell>
        </row>
      </sheetData>
      <sheetData sheetId="20">
        <row r="36">
          <cell r="D36">
            <v>4</v>
          </cell>
          <cell r="E36">
            <v>18</v>
          </cell>
          <cell r="F36">
            <v>11</v>
          </cell>
          <cell r="G36">
            <v>39</v>
          </cell>
          <cell r="AP36">
            <v>0</v>
          </cell>
          <cell r="AQ36">
            <v>11</v>
          </cell>
          <cell r="AR36">
            <v>8</v>
          </cell>
          <cell r="AS36">
            <v>4</v>
          </cell>
          <cell r="AT36">
            <v>6</v>
          </cell>
          <cell r="AU36">
            <v>9</v>
          </cell>
        </row>
      </sheetData>
      <sheetData sheetId="21">
        <row r="36">
          <cell r="D36">
            <v>11</v>
          </cell>
          <cell r="E36">
            <v>10</v>
          </cell>
          <cell r="F36">
            <v>18</v>
          </cell>
          <cell r="G36">
            <v>27</v>
          </cell>
          <cell r="AP36">
            <v>7</v>
          </cell>
          <cell r="AQ36">
            <v>4</v>
          </cell>
          <cell r="AR36">
            <v>8</v>
          </cell>
          <cell r="AS36">
            <v>1</v>
          </cell>
          <cell r="AT36">
            <v>11</v>
          </cell>
          <cell r="AU36">
            <v>7</v>
          </cell>
        </row>
      </sheetData>
      <sheetData sheetId="22"/>
      <sheetData sheetId="23"/>
      <sheetData sheetId="24"/>
      <sheetData sheetId="25"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K8">
            <v>0</v>
          </cell>
          <cell r="L8">
            <v>0</v>
          </cell>
          <cell r="M8">
            <v>0</v>
          </cell>
          <cell r="Y8">
            <v>0</v>
          </cell>
          <cell r="Z8">
            <v>0</v>
          </cell>
          <cell r="AC8">
            <v>0</v>
          </cell>
          <cell r="AD8">
            <v>0</v>
          </cell>
          <cell r="AL8">
            <v>0</v>
          </cell>
          <cell r="AM8">
            <v>0</v>
          </cell>
          <cell r="AS8">
            <v>0</v>
          </cell>
          <cell r="AT8">
            <v>0</v>
          </cell>
        </row>
      </sheetData>
      <sheetData sheetId="26">
        <row r="8">
          <cell r="D8">
            <v>5</v>
          </cell>
          <cell r="E8">
            <v>4</v>
          </cell>
          <cell r="F8">
            <v>10</v>
          </cell>
          <cell r="G8">
            <v>9</v>
          </cell>
          <cell r="H8">
            <v>19</v>
          </cell>
          <cell r="K8">
            <v>18</v>
          </cell>
          <cell r="L8">
            <v>28</v>
          </cell>
          <cell r="M8">
            <v>19</v>
          </cell>
          <cell r="Y8">
            <v>49</v>
          </cell>
          <cell r="Z8">
            <v>49</v>
          </cell>
          <cell r="AC8">
            <v>92</v>
          </cell>
          <cell r="AD8">
            <v>96</v>
          </cell>
          <cell r="AL8">
            <v>40</v>
          </cell>
          <cell r="AM8">
            <v>28</v>
          </cell>
          <cell r="AS8">
            <v>2</v>
          </cell>
          <cell r="AT8">
            <v>1</v>
          </cell>
        </row>
      </sheetData>
      <sheetData sheetId="27">
        <row r="8">
          <cell r="D8">
            <v>12</v>
          </cell>
          <cell r="E8">
            <v>4</v>
          </cell>
          <cell r="F8">
            <v>3</v>
          </cell>
          <cell r="G8">
            <v>18</v>
          </cell>
          <cell r="H8">
            <v>4</v>
          </cell>
          <cell r="K8">
            <v>39</v>
          </cell>
          <cell r="L8">
            <v>11</v>
          </cell>
          <cell r="M8">
            <v>40</v>
          </cell>
          <cell r="Y8">
            <v>41</v>
          </cell>
          <cell r="Z8">
            <v>42</v>
          </cell>
          <cell r="AC8">
            <v>103</v>
          </cell>
          <cell r="AD8">
            <v>81</v>
          </cell>
          <cell r="AL8">
            <v>31</v>
          </cell>
          <cell r="AM8">
            <v>27</v>
          </cell>
          <cell r="AS8">
            <v>1</v>
          </cell>
          <cell r="AT8">
            <v>1</v>
          </cell>
        </row>
      </sheetData>
      <sheetData sheetId="28">
        <row r="8">
          <cell r="D8">
            <v>10</v>
          </cell>
          <cell r="E8">
            <v>4</v>
          </cell>
          <cell r="F8">
            <v>5</v>
          </cell>
          <cell r="G8">
            <v>10</v>
          </cell>
          <cell r="H8">
            <v>11</v>
          </cell>
          <cell r="K8">
            <v>27</v>
          </cell>
          <cell r="L8">
            <v>18</v>
          </cell>
          <cell r="M8">
            <v>34</v>
          </cell>
          <cell r="Y8">
            <v>56</v>
          </cell>
          <cell r="Z8">
            <v>38</v>
          </cell>
          <cell r="AC8">
            <v>111</v>
          </cell>
          <cell r="AD8">
            <v>82</v>
          </cell>
          <cell r="AL8">
            <v>28</v>
          </cell>
          <cell r="AM8">
            <v>30</v>
          </cell>
          <cell r="AS8">
            <v>1</v>
          </cell>
          <cell r="AT8">
            <v>2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!"/>
      <sheetName val="T 18-19-20"/>
      <sheetName val="Trophies"/>
      <sheetName val="L30(all)."/>
      <sheetName val="L30(all)"/>
      <sheetName val="Last 30(all)."/>
      <sheetName val="26-27."/>
      <sheetName val="25-26."/>
      <sheetName val="24-25."/>
      <sheetName val="23-24."/>
      <sheetName val="22-23."/>
      <sheetName val="21-22."/>
      <sheetName val="20-21."/>
      <sheetName val="18-19"/>
      <sheetName val="19-20"/>
      <sheetName val="Last 30(all)"/>
      <sheetName val="26-27"/>
      <sheetName val="25-26"/>
      <sheetName val="24-25"/>
      <sheetName val="23-24"/>
      <sheetName val="22-23"/>
      <sheetName val="21-22"/>
      <sheetName val="20-21"/>
      <sheetName val="T 26-27"/>
      <sheetName val="T 25-26"/>
      <sheetName val="T 24-25"/>
      <sheetName val="T 23-24"/>
      <sheetName val="T 22-23"/>
      <sheetName val="T 21-22"/>
      <sheetName val="T 20-21"/>
    </sheetNames>
    <sheetDataSet>
      <sheetData sheetId="0"/>
      <sheetData sheetId="1"/>
      <sheetData sheetId="2">
        <row r="3">
          <cell r="B3" t="str">
            <v xml:space="preserve"> 2026/2027</v>
          </cell>
          <cell r="C3" t="str">
            <v/>
          </cell>
        </row>
        <row r="4">
          <cell r="B4" t="str">
            <v xml:space="preserve"> 2025/2026</v>
          </cell>
          <cell r="C4" t="str">
            <v/>
          </cell>
        </row>
        <row r="5">
          <cell r="B5" t="str">
            <v xml:space="preserve"> 2024/2025</v>
          </cell>
          <cell r="C5" t="str">
            <v/>
          </cell>
        </row>
        <row r="6">
          <cell r="B6" t="str">
            <v xml:space="preserve"> 2023/2024</v>
          </cell>
          <cell r="C6">
            <v>0</v>
          </cell>
        </row>
        <row r="7">
          <cell r="B7" t="str">
            <v xml:space="preserve"> 2022/2023</v>
          </cell>
          <cell r="C7" t="str">
            <v>11th place</v>
          </cell>
        </row>
        <row r="8">
          <cell r="B8" t="str">
            <v xml:space="preserve"> 2021/2022</v>
          </cell>
          <cell r="C8" t="str">
            <v>12th place</v>
          </cell>
        </row>
        <row r="9">
          <cell r="B9" t="str">
            <v xml:space="preserve"> 2020/2021</v>
          </cell>
          <cell r="C9" t="str">
            <v>14th place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2">
          <cell r="B2" t="str">
            <v>Crystal P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</row>
      </sheetData>
      <sheetData sheetId="20">
        <row r="2">
          <cell r="B2" t="str">
            <v>Crystal P</v>
          </cell>
        </row>
        <row r="36">
          <cell r="D36">
            <v>8</v>
          </cell>
          <cell r="E36">
            <v>10</v>
          </cell>
          <cell r="F36">
            <v>21</v>
          </cell>
          <cell r="G36">
            <v>23</v>
          </cell>
          <cell r="AP36">
            <v>3</v>
          </cell>
          <cell r="AQ36">
            <v>11</v>
          </cell>
          <cell r="AR36">
            <v>5</v>
          </cell>
          <cell r="AS36">
            <v>7</v>
          </cell>
          <cell r="AT36">
            <v>7</v>
          </cell>
          <cell r="AU36">
            <v>5</v>
          </cell>
        </row>
      </sheetData>
      <sheetData sheetId="21">
        <row r="2">
          <cell r="B2" t="str">
            <v>Crystal P</v>
          </cell>
        </row>
        <row r="36">
          <cell r="D36">
            <v>11</v>
          </cell>
          <cell r="E36">
            <v>10</v>
          </cell>
          <cell r="F36">
            <v>27</v>
          </cell>
          <cell r="G36">
            <v>17</v>
          </cell>
          <cell r="AP36">
            <v>7</v>
          </cell>
          <cell r="AQ36">
            <v>7</v>
          </cell>
          <cell r="AR36">
            <v>5</v>
          </cell>
          <cell r="AS36">
            <v>7</v>
          </cell>
          <cell r="AT36">
            <v>9</v>
          </cell>
          <cell r="AU36">
            <v>3</v>
          </cell>
        </row>
      </sheetData>
      <sheetData sheetId="22">
        <row r="2">
          <cell r="B2" t="str">
            <v>Crystal P</v>
          </cell>
        </row>
        <row r="36">
          <cell r="D36">
            <v>11</v>
          </cell>
          <cell r="E36">
            <v>17</v>
          </cell>
          <cell r="F36">
            <v>20</v>
          </cell>
          <cell r="G36">
            <v>32</v>
          </cell>
          <cell r="AP36">
            <v>5</v>
          </cell>
          <cell r="AQ36">
            <v>6</v>
          </cell>
          <cell r="AR36">
            <v>8</v>
          </cell>
          <cell r="AS36">
            <v>4</v>
          </cell>
          <cell r="AT36">
            <v>9</v>
          </cell>
          <cell r="AU36">
            <v>6</v>
          </cell>
        </row>
      </sheetData>
      <sheetData sheetId="23"/>
      <sheetData sheetId="24"/>
      <sheetData sheetId="25"/>
      <sheetData sheetId="26"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K8">
            <v>0</v>
          </cell>
          <cell r="L8">
            <v>0</v>
          </cell>
          <cell r="M8">
            <v>0</v>
          </cell>
          <cell r="Y8">
            <v>0</v>
          </cell>
          <cell r="Z8">
            <v>0</v>
          </cell>
          <cell r="AC8">
            <v>0</v>
          </cell>
          <cell r="AD8">
            <v>0</v>
          </cell>
          <cell r="AL8">
            <v>0</v>
          </cell>
          <cell r="AM8">
            <v>0</v>
          </cell>
          <cell r="AS8">
            <v>0</v>
          </cell>
          <cell r="AT8">
            <v>0</v>
          </cell>
        </row>
      </sheetData>
      <sheetData sheetId="27">
        <row r="8">
          <cell r="D8">
            <v>7</v>
          </cell>
          <cell r="E8">
            <v>7</v>
          </cell>
          <cell r="F8">
            <v>5</v>
          </cell>
          <cell r="G8">
            <v>8</v>
          </cell>
          <cell r="H8">
            <v>10</v>
          </cell>
          <cell r="K8">
            <v>21</v>
          </cell>
          <cell r="L8">
            <v>23</v>
          </cell>
          <cell r="M8">
            <v>28</v>
          </cell>
          <cell r="Y8">
            <v>51</v>
          </cell>
          <cell r="Z8">
            <v>31</v>
          </cell>
          <cell r="AC8">
            <v>100</v>
          </cell>
          <cell r="AD8">
            <v>81</v>
          </cell>
          <cell r="AL8">
            <v>34</v>
          </cell>
          <cell r="AM8">
            <v>41</v>
          </cell>
          <cell r="AS8">
            <v>2</v>
          </cell>
          <cell r="AT8">
            <v>1</v>
          </cell>
        </row>
      </sheetData>
      <sheetData sheetId="28">
        <row r="8">
          <cell r="D8">
            <v>7</v>
          </cell>
          <cell r="E8">
            <v>8</v>
          </cell>
          <cell r="F8">
            <v>4</v>
          </cell>
          <cell r="G8">
            <v>11</v>
          </cell>
          <cell r="H8">
            <v>10</v>
          </cell>
          <cell r="K8">
            <v>27</v>
          </cell>
          <cell r="L8">
            <v>17</v>
          </cell>
          <cell r="M8">
            <v>29</v>
          </cell>
          <cell r="Y8">
            <v>40</v>
          </cell>
          <cell r="Z8">
            <v>42</v>
          </cell>
          <cell r="AC8">
            <v>91</v>
          </cell>
          <cell r="AD8">
            <v>83</v>
          </cell>
          <cell r="AL8">
            <v>33</v>
          </cell>
          <cell r="AM8">
            <v>45</v>
          </cell>
          <cell r="AS8">
            <v>0</v>
          </cell>
          <cell r="AT8">
            <v>2</v>
          </cell>
        </row>
      </sheetData>
      <sheetData sheetId="29">
        <row r="8">
          <cell r="D8">
            <v>6</v>
          </cell>
          <cell r="E8">
            <v>5</v>
          </cell>
          <cell r="F8">
            <v>8</v>
          </cell>
          <cell r="G8">
            <v>11</v>
          </cell>
          <cell r="H8">
            <v>17</v>
          </cell>
          <cell r="K8">
            <v>20</v>
          </cell>
          <cell r="L8">
            <v>32</v>
          </cell>
          <cell r="M8">
            <v>23</v>
          </cell>
          <cell r="Y8">
            <v>33</v>
          </cell>
          <cell r="Z8">
            <v>47</v>
          </cell>
          <cell r="AC8">
            <v>74</v>
          </cell>
          <cell r="AD8">
            <v>98</v>
          </cell>
          <cell r="AL8">
            <v>26</v>
          </cell>
          <cell r="AM8">
            <v>21</v>
          </cell>
          <cell r="AS8">
            <v>0</v>
          </cell>
          <cell r="AT8">
            <v>1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!"/>
      <sheetName val="19-20"/>
      <sheetName val="18-19"/>
      <sheetName val="L30(all)."/>
      <sheetName val="L30(all)"/>
      <sheetName val="Last 30(all)."/>
      <sheetName val="26-27."/>
      <sheetName val="25-26."/>
      <sheetName val="24-25."/>
      <sheetName val="23-24."/>
      <sheetName val="22-23."/>
      <sheetName val="21-22."/>
      <sheetName val="20-21."/>
      <sheetName val="T 18-19-20"/>
      <sheetName val="Last 30(all)"/>
      <sheetName val="26-27"/>
      <sheetName val="25-26"/>
      <sheetName val="24-25"/>
      <sheetName val="23-24"/>
      <sheetName val="22-23"/>
      <sheetName val="21-22"/>
      <sheetName val="20-21"/>
      <sheetName val="T 26-27"/>
      <sheetName val="T 25-26"/>
      <sheetName val="T 24-25"/>
      <sheetName val="T 23-24"/>
      <sheetName val="T 22-23"/>
      <sheetName val="T 21-22"/>
      <sheetName val="T 20-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36">
          <cell r="D36">
            <v>0</v>
          </cell>
          <cell r="E36">
            <v>0</v>
          </cell>
          <cell r="F36">
            <v>0</v>
          </cell>
          <cell r="G36">
            <v>1</v>
          </cell>
          <cell r="AP36">
            <v>0</v>
          </cell>
          <cell r="AQ36">
            <v>1</v>
          </cell>
          <cell r="AR36">
            <v>0</v>
          </cell>
          <cell r="AS36">
            <v>0</v>
          </cell>
          <cell r="AT36">
            <v>0</v>
          </cell>
          <cell r="AU36">
            <v>1</v>
          </cell>
        </row>
      </sheetData>
      <sheetData sheetId="19">
        <row r="36">
          <cell r="D36">
            <v>11</v>
          </cell>
          <cell r="E36">
            <v>8</v>
          </cell>
          <cell r="F36">
            <v>26</v>
          </cell>
          <cell r="G36">
            <v>19</v>
          </cell>
          <cell r="AP36">
            <v>7</v>
          </cell>
          <cell r="AQ36">
            <v>9</v>
          </cell>
          <cell r="AR36">
            <v>3</v>
          </cell>
          <cell r="AS36">
            <v>7</v>
          </cell>
          <cell r="AT36">
            <v>9</v>
          </cell>
          <cell r="AU36">
            <v>3</v>
          </cell>
        </row>
      </sheetData>
      <sheetData sheetId="20">
        <row r="36">
          <cell r="D36">
            <v>15</v>
          </cell>
          <cell r="E36">
            <v>10</v>
          </cell>
          <cell r="F36">
            <v>29</v>
          </cell>
          <cell r="G36">
            <v>23</v>
          </cell>
          <cell r="AP36">
            <v>9</v>
          </cell>
          <cell r="AQ36">
            <v>5</v>
          </cell>
          <cell r="AR36">
            <v>5</v>
          </cell>
          <cell r="AS36">
            <v>7</v>
          </cell>
          <cell r="AT36">
            <v>5</v>
          </cell>
          <cell r="AU36">
            <v>7</v>
          </cell>
        </row>
      </sheetData>
      <sheetData sheetId="21">
        <row r="36">
          <cell r="D36">
            <v>11</v>
          </cell>
          <cell r="E36">
            <v>11</v>
          </cell>
          <cell r="F36">
            <v>34</v>
          </cell>
          <cell r="G36">
            <v>21</v>
          </cell>
          <cell r="AP36">
            <v>6</v>
          </cell>
          <cell r="AQ36">
            <v>6</v>
          </cell>
          <cell r="AR36">
            <v>7</v>
          </cell>
          <cell r="AS36">
            <v>9</v>
          </cell>
          <cell r="AT36">
            <v>7</v>
          </cell>
          <cell r="AU36">
            <v>3</v>
          </cell>
        </row>
      </sheetData>
      <sheetData sheetId="22"/>
      <sheetData sheetId="23"/>
      <sheetData sheetId="24"/>
      <sheetData sheetId="25">
        <row r="8">
          <cell r="D8">
            <v>1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K8">
            <v>1</v>
          </cell>
          <cell r="L8">
            <v>0</v>
          </cell>
          <cell r="M8">
            <v>3</v>
          </cell>
          <cell r="Y8">
            <v>4</v>
          </cell>
          <cell r="Z8">
            <v>4</v>
          </cell>
          <cell r="AC8">
            <v>5</v>
          </cell>
          <cell r="AD8">
            <v>5</v>
          </cell>
          <cell r="AL8">
            <v>0</v>
          </cell>
          <cell r="AM8">
            <v>3</v>
          </cell>
          <cell r="AS8">
            <v>0</v>
          </cell>
          <cell r="AT8">
            <v>0</v>
          </cell>
        </row>
      </sheetData>
      <sheetData sheetId="26">
        <row r="8">
          <cell r="D8">
            <v>4</v>
          </cell>
          <cell r="E8">
            <v>5</v>
          </cell>
          <cell r="F8">
            <v>10</v>
          </cell>
          <cell r="G8">
            <v>8</v>
          </cell>
          <cell r="H8">
            <v>11</v>
          </cell>
          <cell r="K8">
            <v>19</v>
          </cell>
          <cell r="L8">
            <v>26</v>
          </cell>
          <cell r="M8">
            <v>17</v>
          </cell>
          <cell r="Y8">
            <v>41</v>
          </cell>
          <cell r="Z8">
            <v>60</v>
          </cell>
          <cell r="AC8">
            <v>86</v>
          </cell>
          <cell r="AD8">
            <v>95</v>
          </cell>
          <cell r="AL8">
            <v>46</v>
          </cell>
          <cell r="AM8">
            <v>41</v>
          </cell>
          <cell r="AS8">
            <v>1</v>
          </cell>
          <cell r="AT8">
            <v>2</v>
          </cell>
        </row>
      </sheetData>
      <sheetData sheetId="27">
        <row r="8">
          <cell r="D8">
            <v>4</v>
          </cell>
          <cell r="E8">
            <v>7</v>
          </cell>
          <cell r="F8">
            <v>8</v>
          </cell>
          <cell r="G8">
            <v>10</v>
          </cell>
          <cell r="H8">
            <v>15</v>
          </cell>
          <cell r="K8">
            <v>23</v>
          </cell>
          <cell r="L8">
            <v>29</v>
          </cell>
          <cell r="M8">
            <v>19</v>
          </cell>
          <cell r="Y8">
            <v>40</v>
          </cell>
          <cell r="Z8">
            <v>57</v>
          </cell>
          <cell r="AC8">
            <v>84</v>
          </cell>
          <cell r="AD8">
            <v>101</v>
          </cell>
          <cell r="AL8">
            <v>34</v>
          </cell>
          <cell r="AM8">
            <v>26</v>
          </cell>
          <cell r="AS8">
            <v>1</v>
          </cell>
          <cell r="AT8">
            <v>1</v>
          </cell>
        </row>
      </sheetData>
      <sheetData sheetId="28">
        <row r="8">
          <cell r="D8">
            <v>6</v>
          </cell>
          <cell r="E8">
            <v>3</v>
          </cell>
          <cell r="F8">
            <v>10</v>
          </cell>
          <cell r="G8">
            <v>11</v>
          </cell>
          <cell r="H8">
            <v>11</v>
          </cell>
          <cell r="K8">
            <v>21</v>
          </cell>
          <cell r="L8">
            <v>34</v>
          </cell>
          <cell r="M8">
            <v>21</v>
          </cell>
          <cell r="Y8">
            <v>36</v>
          </cell>
          <cell r="Z8">
            <v>68</v>
          </cell>
          <cell r="AC8">
            <v>77</v>
          </cell>
          <cell r="AD8">
            <v>132</v>
          </cell>
          <cell r="AL8">
            <v>28</v>
          </cell>
          <cell r="AM8">
            <v>23</v>
          </cell>
          <cell r="AS8">
            <v>2</v>
          </cell>
          <cell r="AT8">
            <v>3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!"/>
      <sheetName val="T 18-19-20"/>
      <sheetName val="Trophies"/>
      <sheetName val="L30(all)."/>
      <sheetName val="L30(all)"/>
      <sheetName val="Last 30(all)."/>
      <sheetName val="26-27."/>
      <sheetName val="25-26."/>
      <sheetName val="24-25."/>
      <sheetName val="23-24."/>
      <sheetName val="22-23."/>
      <sheetName val="21-22."/>
      <sheetName val="20-21."/>
      <sheetName val="18-19"/>
      <sheetName val="19-20"/>
      <sheetName val="Last 30(all)"/>
      <sheetName val="26-27"/>
      <sheetName val="25-26"/>
      <sheetName val="24-25"/>
      <sheetName val="23-24"/>
      <sheetName val="22-23"/>
      <sheetName val="21-22"/>
      <sheetName val="20-21"/>
      <sheetName val="T 26-27"/>
      <sheetName val="T 25-26"/>
      <sheetName val="T 24-25"/>
      <sheetName val="T 23-24"/>
      <sheetName val="T 22-23"/>
      <sheetName val="T 21-22"/>
      <sheetName val="T 20-21"/>
    </sheetNames>
    <sheetDataSet>
      <sheetData sheetId="0"/>
      <sheetData sheetId="1"/>
      <sheetData sheetId="2">
        <row r="3">
          <cell r="B3" t="str">
            <v xml:space="preserve"> 2026/2027</v>
          </cell>
          <cell r="C3" t="str">
            <v/>
          </cell>
        </row>
        <row r="4">
          <cell r="B4" t="str">
            <v xml:space="preserve"> 2025/2026</v>
          </cell>
          <cell r="C4" t="str">
            <v/>
          </cell>
        </row>
        <row r="5">
          <cell r="B5" t="str">
            <v xml:space="preserve"> 2024/2025</v>
          </cell>
          <cell r="C5" t="str">
            <v/>
          </cell>
        </row>
        <row r="6">
          <cell r="B6" t="str">
            <v xml:space="preserve"> 2023/2024</v>
          </cell>
          <cell r="C6">
            <v>0</v>
          </cell>
        </row>
        <row r="7">
          <cell r="B7" t="str">
            <v xml:space="preserve"> 2022/2023</v>
          </cell>
          <cell r="C7" t="str">
            <v>17th place</v>
          </cell>
        </row>
        <row r="8">
          <cell r="B8" t="str">
            <v xml:space="preserve"> 2021/2022</v>
          </cell>
          <cell r="C8" t="str">
            <v>16th place</v>
          </cell>
        </row>
        <row r="9">
          <cell r="B9" t="str">
            <v xml:space="preserve"> 2020/2021</v>
          </cell>
          <cell r="C9" t="str">
            <v>10th place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2">
          <cell r="B2" t="str">
            <v>Everton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1</v>
          </cell>
          <cell r="AP36">
            <v>0</v>
          </cell>
          <cell r="AQ36">
            <v>1</v>
          </cell>
          <cell r="AR36">
            <v>0</v>
          </cell>
          <cell r="AS36">
            <v>0</v>
          </cell>
          <cell r="AT36">
            <v>0</v>
          </cell>
          <cell r="AU36">
            <v>1</v>
          </cell>
        </row>
      </sheetData>
      <sheetData sheetId="20">
        <row r="2">
          <cell r="B2" t="str">
            <v>Everton</v>
          </cell>
        </row>
        <row r="36">
          <cell r="D36">
            <v>6</v>
          </cell>
          <cell r="E36">
            <v>10</v>
          </cell>
          <cell r="F36">
            <v>16</v>
          </cell>
          <cell r="G36">
            <v>27</v>
          </cell>
          <cell r="AP36">
            <v>3</v>
          </cell>
          <cell r="AQ36">
            <v>10</v>
          </cell>
          <cell r="AR36">
            <v>6</v>
          </cell>
          <cell r="AS36">
            <v>5</v>
          </cell>
          <cell r="AT36">
            <v>6</v>
          </cell>
          <cell r="AU36">
            <v>8</v>
          </cell>
        </row>
      </sheetData>
      <sheetData sheetId="21">
        <row r="2">
          <cell r="B2" t="str">
            <v>Everton</v>
          </cell>
        </row>
        <row r="36">
          <cell r="D36">
            <v>8</v>
          </cell>
          <cell r="E36">
            <v>12</v>
          </cell>
          <cell r="F36">
            <v>27</v>
          </cell>
          <cell r="G36">
            <v>25</v>
          </cell>
          <cell r="AP36">
            <v>4</v>
          </cell>
          <cell r="AQ36">
            <v>8</v>
          </cell>
          <cell r="AR36">
            <v>7</v>
          </cell>
          <cell r="AS36">
            <v>10</v>
          </cell>
          <cell r="AT36">
            <v>3</v>
          </cell>
          <cell r="AU36">
            <v>6</v>
          </cell>
        </row>
      </sheetData>
      <sheetData sheetId="22">
        <row r="2">
          <cell r="B2" t="str">
            <v>Everton</v>
          </cell>
        </row>
        <row r="36">
          <cell r="D36">
            <v>15</v>
          </cell>
          <cell r="E36">
            <v>12</v>
          </cell>
          <cell r="F36">
            <v>24</v>
          </cell>
          <cell r="G36">
            <v>28</v>
          </cell>
          <cell r="AP36">
            <v>6</v>
          </cell>
          <cell r="AQ36">
            <v>10</v>
          </cell>
          <cell r="AR36">
            <v>3</v>
          </cell>
          <cell r="AS36">
            <v>3</v>
          </cell>
          <cell r="AT36">
            <v>8</v>
          </cell>
          <cell r="AU36">
            <v>8</v>
          </cell>
        </row>
      </sheetData>
      <sheetData sheetId="23"/>
      <sheetData sheetId="24"/>
      <sheetData sheetId="25"/>
      <sheetData sheetId="26">
        <row r="8">
          <cell r="D8">
            <v>0</v>
          </cell>
          <cell r="E8">
            <v>0</v>
          </cell>
          <cell r="F8">
            <v>1</v>
          </cell>
          <cell r="G8">
            <v>0</v>
          </cell>
          <cell r="H8">
            <v>0</v>
          </cell>
          <cell r="K8">
            <v>0</v>
          </cell>
          <cell r="L8">
            <v>1</v>
          </cell>
          <cell r="M8">
            <v>0</v>
          </cell>
          <cell r="Y8">
            <v>4</v>
          </cell>
          <cell r="Z8">
            <v>1</v>
          </cell>
          <cell r="AC8">
            <v>10</v>
          </cell>
          <cell r="AD8">
            <v>4</v>
          </cell>
          <cell r="AL8">
            <v>0</v>
          </cell>
          <cell r="AM8">
            <v>2</v>
          </cell>
          <cell r="AS8">
            <v>0</v>
          </cell>
          <cell r="AT8">
            <v>0</v>
          </cell>
        </row>
      </sheetData>
      <sheetData sheetId="27">
        <row r="8">
          <cell r="D8">
            <v>6</v>
          </cell>
          <cell r="E8">
            <v>3</v>
          </cell>
          <cell r="F8">
            <v>10</v>
          </cell>
          <cell r="G8">
            <v>6</v>
          </cell>
          <cell r="H8">
            <v>10</v>
          </cell>
          <cell r="K8">
            <v>16</v>
          </cell>
          <cell r="L8">
            <v>27</v>
          </cell>
          <cell r="M8">
            <v>21</v>
          </cell>
          <cell r="Y8">
            <v>49</v>
          </cell>
          <cell r="Z8">
            <v>52</v>
          </cell>
          <cell r="AC8">
            <v>101</v>
          </cell>
          <cell r="AD8">
            <v>111</v>
          </cell>
          <cell r="AL8">
            <v>37</v>
          </cell>
          <cell r="AM8">
            <v>36</v>
          </cell>
          <cell r="AS8">
            <v>1</v>
          </cell>
          <cell r="AT8">
            <v>1</v>
          </cell>
        </row>
      </sheetData>
      <sheetData sheetId="28">
        <row r="8">
          <cell r="D8">
            <v>9</v>
          </cell>
          <cell r="E8">
            <v>2</v>
          </cell>
          <cell r="F8">
            <v>8</v>
          </cell>
          <cell r="G8">
            <v>8</v>
          </cell>
          <cell r="H8">
            <v>12</v>
          </cell>
          <cell r="K8">
            <v>27</v>
          </cell>
          <cell r="L8">
            <v>25</v>
          </cell>
          <cell r="M8">
            <v>29</v>
          </cell>
          <cell r="Y8">
            <v>36</v>
          </cell>
          <cell r="Z8">
            <v>43</v>
          </cell>
          <cell r="AC8">
            <v>93</v>
          </cell>
          <cell r="AD8">
            <v>97</v>
          </cell>
          <cell r="AL8">
            <v>43</v>
          </cell>
          <cell r="AM8">
            <v>43</v>
          </cell>
          <cell r="AS8">
            <v>5</v>
          </cell>
          <cell r="AT8">
            <v>0</v>
          </cell>
        </row>
      </sheetData>
      <sheetData sheetId="29">
        <row r="8">
          <cell r="D8">
            <v>6</v>
          </cell>
          <cell r="E8">
            <v>4</v>
          </cell>
          <cell r="F8">
            <v>9</v>
          </cell>
          <cell r="G8">
            <v>15</v>
          </cell>
          <cell r="H8">
            <v>12</v>
          </cell>
          <cell r="K8">
            <v>24</v>
          </cell>
          <cell r="L8">
            <v>28</v>
          </cell>
          <cell r="M8">
            <v>22</v>
          </cell>
          <cell r="Y8">
            <v>39</v>
          </cell>
          <cell r="Z8">
            <v>52</v>
          </cell>
          <cell r="AC8">
            <v>98</v>
          </cell>
          <cell r="AD8">
            <v>113</v>
          </cell>
          <cell r="AL8">
            <v>25</v>
          </cell>
          <cell r="AM8">
            <v>34</v>
          </cell>
          <cell r="AS8">
            <v>1</v>
          </cell>
          <cell r="AT8">
            <v>2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!"/>
      <sheetName val="19-20"/>
      <sheetName val="18-19"/>
      <sheetName val="L30(all)."/>
      <sheetName val="L30(all)"/>
      <sheetName val="Last 30(all)."/>
      <sheetName val="26-27."/>
      <sheetName val="25-26."/>
      <sheetName val="24-25."/>
      <sheetName val="23-24."/>
      <sheetName val="22-23."/>
      <sheetName val="21-22."/>
      <sheetName val="20-21."/>
      <sheetName val="T 18-19-20"/>
      <sheetName val="Last 30(all)"/>
      <sheetName val="26-27"/>
      <sheetName val="25-26"/>
      <sheetName val="24-25"/>
      <sheetName val="23-24"/>
      <sheetName val="22-23"/>
      <sheetName val="21-22"/>
      <sheetName val="20-21"/>
      <sheetName val="T 26-27"/>
      <sheetName val="T 25-26"/>
      <sheetName val="T 24-25"/>
      <sheetName val="T 23-24"/>
      <sheetName val="T 22-23"/>
      <sheetName val="T 21-22"/>
      <sheetName val="T 20-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</row>
      </sheetData>
      <sheetData sheetId="19">
        <row r="36">
          <cell r="D36">
            <v>15</v>
          </cell>
          <cell r="E36">
            <v>8</v>
          </cell>
          <cell r="F36">
            <v>30</v>
          </cell>
          <cell r="G36">
            <v>18</v>
          </cell>
          <cell r="AP36">
            <v>10</v>
          </cell>
          <cell r="AQ36">
            <v>5</v>
          </cell>
          <cell r="AR36">
            <v>4</v>
          </cell>
          <cell r="AS36">
            <v>8</v>
          </cell>
          <cell r="AT36">
            <v>6</v>
          </cell>
          <cell r="AU36">
            <v>5</v>
          </cell>
        </row>
      </sheetData>
      <sheetData sheetId="20">
        <row r="36">
          <cell r="D36">
            <v>18</v>
          </cell>
          <cell r="E36">
            <v>8</v>
          </cell>
          <cell r="F36">
            <v>41</v>
          </cell>
          <cell r="G36">
            <v>16</v>
          </cell>
          <cell r="AP36">
            <v>9</v>
          </cell>
          <cell r="AQ36">
            <v>7</v>
          </cell>
          <cell r="AR36">
            <v>3</v>
          </cell>
          <cell r="AS36">
            <v>9</v>
          </cell>
          <cell r="AT36">
            <v>6</v>
          </cell>
          <cell r="AU36">
            <v>4</v>
          </cell>
        </row>
      </sheetData>
      <sheetData sheetId="21">
        <row r="36">
          <cell r="D36">
            <v>11</v>
          </cell>
          <cell r="E36">
            <v>12</v>
          </cell>
          <cell r="F36">
            <v>20</v>
          </cell>
          <cell r="G36">
            <v>23</v>
          </cell>
          <cell r="AP36">
            <v>4</v>
          </cell>
          <cell r="AQ36">
            <v>9</v>
          </cell>
          <cell r="AR36">
            <v>6</v>
          </cell>
          <cell r="AS36">
            <v>5</v>
          </cell>
          <cell r="AT36">
            <v>6</v>
          </cell>
          <cell r="AU36">
            <v>8</v>
          </cell>
        </row>
      </sheetData>
      <sheetData sheetId="22"/>
      <sheetData sheetId="23"/>
      <sheetData sheetId="24"/>
      <sheetData sheetId="25"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K8">
            <v>0</v>
          </cell>
          <cell r="L8">
            <v>0</v>
          </cell>
          <cell r="M8">
            <v>0</v>
          </cell>
          <cell r="Y8">
            <v>0</v>
          </cell>
          <cell r="Z8">
            <v>0</v>
          </cell>
          <cell r="AC8">
            <v>0</v>
          </cell>
          <cell r="AD8">
            <v>0</v>
          </cell>
          <cell r="AL8">
            <v>0</v>
          </cell>
          <cell r="AM8">
            <v>0</v>
          </cell>
          <cell r="AS8">
            <v>0</v>
          </cell>
          <cell r="AT8">
            <v>0</v>
          </cell>
        </row>
      </sheetData>
      <sheetData sheetId="26">
        <row r="8">
          <cell r="D8">
            <v>2</v>
          </cell>
          <cell r="E8">
            <v>9</v>
          </cell>
          <cell r="F8">
            <v>8</v>
          </cell>
          <cell r="G8">
            <v>8</v>
          </cell>
          <cell r="H8">
            <v>15</v>
          </cell>
          <cell r="K8">
            <v>18</v>
          </cell>
          <cell r="L8">
            <v>30</v>
          </cell>
          <cell r="M8">
            <v>15</v>
          </cell>
          <cell r="Y8">
            <v>41</v>
          </cell>
          <cell r="Z8">
            <v>48</v>
          </cell>
          <cell r="AC8">
            <v>74</v>
          </cell>
          <cell r="AD8">
            <v>127</v>
          </cell>
          <cell r="AL8">
            <v>42</v>
          </cell>
          <cell r="AM8">
            <v>39</v>
          </cell>
          <cell r="AS8">
            <v>1</v>
          </cell>
          <cell r="AT8">
            <v>0</v>
          </cell>
        </row>
      </sheetData>
      <sheetData sheetId="27">
        <row r="8">
          <cell r="D8">
            <v>2</v>
          </cell>
          <cell r="E8">
            <v>4</v>
          </cell>
          <cell r="F8">
            <v>13</v>
          </cell>
          <cell r="G8">
            <v>8</v>
          </cell>
          <cell r="H8">
            <v>18</v>
          </cell>
          <cell r="K8">
            <v>16</v>
          </cell>
          <cell r="L8">
            <v>41</v>
          </cell>
          <cell r="M8">
            <v>10</v>
          </cell>
          <cell r="Y8">
            <v>28</v>
          </cell>
          <cell r="Z8">
            <v>57</v>
          </cell>
          <cell r="AC8">
            <v>68</v>
          </cell>
          <cell r="AD8">
            <v>122</v>
          </cell>
          <cell r="AL8">
            <v>37</v>
          </cell>
          <cell r="AM8">
            <v>29</v>
          </cell>
          <cell r="AS8">
            <v>1</v>
          </cell>
          <cell r="AT8">
            <v>0</v>
          </cell>
        </row>
      </sheetData>
      <sheetData sheetId="28">
        <row r="8">
          <cell r="D8">
            <v>11</v>
          </cell>
          <cell r="E8">
            <v>4</v>
          </cell>
          <cell r="F8">
            <v>4</v>
          </cell>
          <cell r="G8">
            <v>12</v>
          </cell>
          <cell r="H8">
            <v>11</v>
          </cell>
          <cell r="K8">
            <v>23</v>
          </cell>
          <cell r="L8">
            <v>20</v>
          </cell>
          <cell r="M8">
            <v>37</v>
          </cell>
          <cell r="Y8">
            <v>39</v>
          </cell>
          <cell r="Z8">
            <v>48</v>
          </cell>
          <cell r="AC8">
            <v>69</v>
          </cell>
          <cell r="AD8">
            <v>113</v>
          </cell>
          <cell r="AL8">
            <v>34</v>
          </cell>
          <cell r="AM8">
            <v>32</v>
          </cell>
          <cell r="AS8">
            <v>1</v>
          </cell>
          <cell r="AT8">
            <v>0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!"/>
      <sheetName val="T 18-19-20"/>
      <sheetName val="Trophies"/>
      <sheetName val="L30(all)."/>
      <sheetName val="L30(all)"/>
      <sheetName val="Last 30(all)."/>
      <sheetName val="26-27."/>
      <sheetName val="25-26."/>
      <sheetName val="24-25."/>
      <sheetName val="23-24."/>
      <sheetName val="22-23."/>
      <sheetName val="21-22."/>
      <sheetName val="20-21."/>
      <sheetName val="18-19"/>
      <sheetName val="19-20"/>
      <sheetName val="Last 30(all)"/>
      <sheetName val="26-27"/>
      <sheetName val="25-26"/>
      <sheetName val="24-25"/>
      <sheetName val="23-24"/>
      <sheetName val="22-23"/>
      <sheetName val="21-22"/>
      <sheetName val="20-21"/>
      <sheetName val="T 26-27"/>
      <sheetName val="T 25-26"/>
      <sheetName val="T 24-25"/>
      <sheetName val="T 23-24"/>
      <sheetName val="T 22-23"/>
      <sheetName val="T 21-22"/>
      <sheetName val="T 20-21"/>
    </sheetNames>
    <sheetDataSet>
      <sheetData sheetId="0"/>
      <sheetData sheetId="1"/>
      <sheetData sheetId="2">
        <row r="3">
          <cell r="B3" t="str">
            <v xml:space="preserve"> 2026/2027</v>
          </cell>
          <cell r="C3" t="str">
            <v/>
          </cell>
        </row>
        <row r="4">
          <cell r="B4" t="str">
            <v xml:space="preserve"> 2025/2026</v>
          </cell>
          <cell r="C4" t="str">
            <v/>
          </cell>
        </row>
        <row r="5">
          <cell r="B5" t="str">
            <v xml:space="preserve"> 2024/2025</v>
          </cell>
          <cell r="C5" t="str">
            <v/>
          </cell>
        </row>
        <row r="6">
          <cell r="B6" t="str">
            <v xml:space="preserve"> 2023/2024</v>
          </cell>
          <cell r="C6">
            <v>0</v>
          </cell>
        </row>
        <row r="8">
          <cell r="B8" t="str">
            <v xml:space="preserve"> 2021/2022</v>
          </cell>
          <cell r="C8" t="str">
            <v>18th place</v>
          </cell>
        </row>
        <row r="9">
          <cell r="B9" t="str">
            <v xml:space="preserve"> 2020/2021</v>
          </cell>
          <cell r="C9" t="str">
            <v>17th place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2">
          <cell r="B2" t="str">
            <v>Burnley</v>
          </cell>
        </row>
        <row r="36">
          <cell r="D36">
            <v>0</v>
          </cell>
          <cell r="E36">
            <v>2</v>
          </cell>
          <cell r="F36">
            <v>0</v>
          </cell>
          <cell r="G36">
            <v>3</v>
          </cell>
          <cell r="AP36">
            <v>0</v>
          </cell>
          <cell r="AQ36">
            <v>0</v>
          </cell>
          <cell r="AR36">
            <v>1</v>
          </cell>
          <cell r="AS36">
            <v>0</v>
          </cell>
          <cell r="AT36">
            <v>0</v>
          </cell>
          <cell r="AU36">
            <v>1</v>
          </cell>
        </row>
      </sheetData>
      <sheetData sheetId="20"/>
      <sheetData sheetId="21">
        <row r="2">
          <cell r="B2" t="str">
            <v>Burnley</v>
          </cell>
        </row>
        <row r="36">
          <cell r="D36">
            <v>9</v>
          </cell>
          <cell r="E36">
            <v>13</v>
          </cell>
          <cell r="F36">
            <v>18</v>
          </cell>
          <cell r="G36">
            <v>25</v>
          </cell>
          <cell r="AP36">
            <v>3</v>
          </cell>
          <cell r="AQ36">
            <v>8</v>
          </cell>
          <cell r="AR36">
            <v>8</v>
          </cell>
          <cell r="AS36">
            <v>5</v>
          </cell>
          <cell r="AT36">
            <v>10</v>
          </cell>
          <cell r="AU36">
            <v>4</v>
          </cell>
        </row>
      </sheetData>
      <sheetData sheetId="22">
        <row r="2">
          <cell r="B2" t="str">
            <v>Burnley</v>
          </cell>
        </row>
        <row r="36">
          <cell r="D36">
            <v>8</v>
          </cell>
          <cell r="E36">
            <v>13</v>
          </cell>
          <cell r="F36">
            <v>14</v>
          </cell>
          <cell r="G36">
            <v>27</v>
          </cell>
          <cell r="AP36">
            <v>4</v>
          </cell>
          <cell r="AQ36">
            <v>7</v>
          </cell>
          <cell r="AR36">
            <v>8</v>
          </cell>
          <cell r="AS36">
            <v>2</v>
          </cell>
          <cell r="AT36">
            <v>11</v>
          </cell>
          <cell r="AU36">
            <v>6</v>
          </cell>
        </row>
      </sheetData>
      <sheetData sheetId="23"/>
      <sheetData sheetId="24"/>
      <sheetData sheetId="25"/>
      <sheetData sheetId="26">
        <row r="8">
          <cell r="D8">
            <v>0</v>
          </cell>
          <cell r="E8">
            <v>0</v>
          </cell>
          <cell r="F8">
            <v>1</v>
          </cell>
          <cell r="G8">
            <v>0</v>
          </cell>
          <cell r="H8">
            <v>2</v>
          </cell>
          <cell r="K8">
            <v>0</v>
          </cell>
          <cell r="L8">
            <v>3</v>
          </cell>
          <cell r="M8">
            <v>0</v>
          </cell>
          <cell r="Y8">
            <v>1</v>
          </cell>
          <cell r="Z8">
            <v>1</v>
          </cell>
          <cell r="AC8">
            <v>6</v>
          </cell>
          <cell r="AD8">
            <v>5</v>
          </cell>
          <cell r="AL8">
            <v>0</v>
          </cell>
          <cell r="AM8">
            <v>0</v>
          </cell>
          <cell r="AS8">
            <v>1</v>
          </cell>
          <cell r="AT8">
            <v>0</v>
          </cell>
        </row>
      </sheetData>
      <sheetData sheetId="27"/>
      <sheetData sheetId="28">
        <row r="8">
          <cell r="D8">
            <v>5</v>
          </cell>
          <cell r="E8">
            <v>6</v>
          </cell>
          <cell r="F8">
            <v>8</v>
          </cell>
          <cell r="G8">
            <v>9</v>
          </cell>
          <cell r="H8">
            <v>13</v>
          </cell>
          <cell r="K8">
            <v>18</v>
          </cell>
          <cell r="L8">
            <v>25</v>
          </cell>
          <cell r="M8">
            <v>21</v>
          </cell>
          <cell r="Y8">
            <v>54</v>
          </cell>
          <cell r="Z8">
            <v>49</v>
          </cell>
          <cell r="AC8">
            <v>102</v>
          </cell>
          <cell r="AD8">
            <v>120</v>
          </cell>
          <cell r="AL8">
            <v>34</v>
          </cell>
          <cell r="AM8">
            <v>24</v>
          </cell>
          <cell r="AS8">
            <v>0</v>
          </cell>
          <cell r="AT8">
            <v>0</v>
          </cell>
        </row>
      </sheetData>
      <sheetData sheetId="29">
        <row r="8">
          <cell r="D8">
            <v>4</v>
          </cell>
          <cell r="E8">
            <v>6</v>
          </cell>
          <cell r="F8">
            <v>9</v>
          </cell>
          <cell r="G8">
            <v>8</v>
          </cell>
          <cell r="H8">
            <v>13</v>
          </cell>
          <cell r="K8">
            <v>14</v>
          </cell>
          <cell r="L8">
            <v>27</v>
          </cell>
          <cell r="M8">
            <v>18</v>
          </cell>
          <cell r="Y8">
            <v>35</v>
          </cell>
          <cell r="Z8">
            <v>53</v>
          </cell>
          <cell r="AC8">
            <v>92</v>
          </cell>
          <cell r="AD8">
            <v>95</v>
          </cell>
          <cell r="AL8">
            <v>24</v>
          </cell>
          <cell r="AM8">
            <v>12</v>
          </cell>
          <cell r="AS8">
            <v>0</v>
          </cell>
          <cell r="AT8">
            <v>1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!"/>
      <sheetName val="19-20"/>
      <sheetName val="18-19"/>
      <sheetName val="L30(all)."/>
      <sheetName val="L30(all)"/>
      <sheetName val="Last 30(all)."/>
      <sheetName val="26-27."/>
      <sheetName val="25-26."/>
      <sheetName val="24-25."/>
      <sheetName val="23-24."/>
      <sheetName val="22-23."/>
      <sheetName val="21-22."/>
      <sheetName val="20-21."/>
      <sheetName val="T 18-19-20"/>
      <sheetName val="Last 30(all)"/>
      <sheetName val="26-27"/>
      <sheetName val="25-26"/>
      <sheetName val="24-25"/>
      <sheetName val="23-24"/>
      <sheetName val="22-23"/>
      <sheetName val="21-22"/>
      <sheetName val="20-21"/>
      <sheetName val="T 26-27"/>
      <sheetName val="T 25-26"/>
      <sheetName val="T 24-25"/>
      <sheetName val="T 23-24"/>
      <sheetName val="T 22-23"/>
      <sheetName val="T 21-22"/>
      <sheetName val="T 20-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</row>
      </sheetData>
      <sheetData sheetId="19"/>
      <sheetData sheetId="20">
        <row r="36">
          <cell r="D36">
            <v>14</v>
          </cell>
          <cell r="E36">
            <v>8</v>
          </cell>
          <cell r="F36">
            <v>28</v>
          </cell>
          <cell r="G36">
            <v>16</v>
          </cell>
          <cell r="AP36">
            <v>10</v>
          </cell>
          <cell r="AQ36">
            <v>5</v>
          </cell>
          <cell r="AR36">
            <v>4</v>
          </cell>
          <cell r="AS36">
            <v>9</v>
          </cell>
          <cell r="AT36">
            <v>6</v>
          </cell>
          <cell r="AU36">
            <v>4</v>
          </cell>
        </row>
      </sheetData>
      <sheetData sheetId="21">
        <row r="36">
          <cell r="D36">
            <v>15</v>
          </cell>
          <cell r="E36">
            <v>12</v>
          </cell>
          <cell r="F36">
            <v>28</v>
          </cell>
          <cell r="G36">
            <v>19</v>
          </cell>
          <cell r="AP36">
            <v>7</v>
          </cell>
          <cell r="AQ36">
            <v>8</v>
          </cell>
          <cell r="AR36">
            <v>4</v>
          </cell>
          <cell r="AS36">
            <v>7</v>
          </cell>
          <cell r="AT36">
            <v>8</v>
          </cell>
          <cell r="AU36">
            <v>4</v>
          </cell>
        </row>
      </sheetData>
      <sheetData sheetId="22"/>
      <sheetData sheetId="23"/>
      <sheetData sheetId="24"/>
      <sheetData sheetId="25"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K8">
            <v>0</v>
          </cell>
          <cell r="L8">
            <v>0</v>
          </cell>
          <cell r="M8">
            <v>0</v>
          </cell>
          <cell r="Y8">
            <v>0</v>
          </cell>
          <cell r="Z8">
            <v>0</v>
          </cell>
          <cell r="AC8">
            <v>0</v>
          </cell>
          <cell r="AD8">
            <v>0</v>
          </cell>
          <cell r="AL8">
            <v>0</v>
          </cell>
          <cell r="AM8">
            <v>0</v>
          </cell>
          <cell r="AS8">
            <v>0</v>
          </cell>
          <cell r="AT8">
            <v>0</v>
          </cell>
        </row>
      </sheetData>
      <sheetData sheetId="26"/>
      <sheetData sheetId="27">
        <row r="8">
          <cell r="D8">
            <v>2</v>
          </cell>
          <cell r="E8">
            <v>8</v>
          </cell>
          <cell r="F8">
            <v>9</v>
          </cell>
          <cell r="G8">
            <v>8</v>
          </cell>
          <cell r="H8">
            <v>14</v>
          </cell>
          <cell r="K8">
            <v>16</v>
          </cell>
          <cell r="L8">
            <v>28</v>
          </cell>
          <cell r="M8">
            <v>14</v>
          </cell>
          <cell r="Y8">
            <v>48</v>
          </cell>
          <cell r="Z8">
            <v>67</v>
          </cell>
          <cell r="AC8">
            <v>81</v>
          </cell>
          <cell r="AD8">
            <v>145</v>
          </cell>
          <cell r="AL8">
            <v>34</v>
          </cell>
          <cell r="AM8">
            <v>20</v>
          </cell>
          <cell r="AS8">
            <v>2</v>
          </cell>
          <cell r="AT8">
            <v>0</v>
          </cell>
        </row>
      </sheetData>
      <sheetData sheetId="28">
        <row r="8">
          <cell r="D8">
            <v>6</v>
          </cell>
          <cell r="E8">
            <v>3</v>
          </cell>
          <cell r="F8">
            <v>10</v>
          </cell>
          <cell r="G8">
            <v>12</v>
          </cell>
          <cell r="H8">
            <v>15</v>
          </cell>
          <cell r="K8">
            <v>19</v>
          </cell>
          <cell r="L8">
            <v>28</v>
          </cell>
          <cell r="M8">
            <v>21</v>
          </cell>
          <cell r="Y8">
            <v>32</v>
          </cell>
          <cell r="Z8">
            <v>65</v>
          </cell>
          <cell r="AC8">
            <v>80</v>
          </cell>
          <cell r="AD8">
            <v>142</v>
          </cell>
          <cell r="AL8">
            <v>24</v>
          </cell>
          <cell r="AM8">
            <v>20</v>
          </cell>
          <cell r="AS8">
            <v>0</v>
          </cell>
          <cell r="AT8">
            <v>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!"/>
      <sheetName val="T 18-19-20"/>
      <sheetName val="Trophies"/>
      <sheetName val="L30(all)."/>
      <sheetName val="L30(all)"/>
      <sheetName val="Last 30(all)."/>
      <sheetName val="26-27."/>
      <sheetName val="25-26."/>
      <sheetName val="24-25."/>
      <sheetName val="23-24."/>
      <sheetName val="22-23."/>
      <sheetName val="21-22."/>
      <sheetName val="20-21."/>
      <sheetName val="18-19"/>
      <sheetName val="19-20"/>
      <sheetName val="Last 30(all)"/>
      <sheetName val="26-27"/>
      <sheetName val="25-26"/>
      <sheetName val="24-25"/>
      <sheetName val="23-24"/>
      <sheetName val="22-23"/>
      <sheetName val="21-22"/>
      <sheetName val="20-21"/>
      <sheetName val="T 26-27"/>
      <sheetName val="T 25-26"/>
      <sheetName val="T 24-25"/>
      <sheetName val="T 23-24"/>
      <sheetName val="T 22-23"/>
      <sheetName val="T 21-22"/>
      <sheetName val="T 20-21"/>
    </sheetNames>
    <sheetDataSet>
      <sheetData sheetId="0"/>
      <sheetData sheetId="1"/>
      <sheetData sheetId="2">
        <row r="6">
          <cell r="B6" t="str">
            <v xml:space="preserve"> 2023/2024</v>
          </cell>
          <cell r="C6">
            <v>0</v>
          </cell>
        </row>
        <row r="9">
          <cell r="B9" t="str">
            <v xml:space="preserve"> 2020/2021</v>
          </cell>
          <cell r="C9" t="str">
            <v>20th place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2">
          <cell r="B2" t="str">
            <v>Sheffield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1</v>
          </cell>
          <cell r="AP36">
            <v>0</v>
          </cell>
          <cell r="AQ36">
            <v>1</v>
          </cell>
          <cell r="AR36">
            <v>0</v>
          </cell>
          <cell r="AS36">
            <v>0</v>
          </cell>
          <cell r="AT36">
            <v>0</v>
          </cell>
          <cell r="AU36">
            <v>1</v>
          </cell>
        </row>
      </sheetData>
      <sheetData sheetId="20"/>
      <sheetData sheetId="21"/>
      <sheetData sheetId="22">
        <row r="2">
          <cell r="B2" t="str">
            <v>Sheffield</v>
          </cell>
        </row>
        <row r="36">
          <cell r="D36">
            <v>5</v>
          </cell>
          <cell r="E36">
            <v>13</v>
          </cell>
          <cell r="F36">
            <v>12</v>
          </cell>
          <cell r="G36">
            <v>27</v>
          </cell>
          <cell r="AP36">
            <v>3</v>
          </cell>
          <cell r="AQ36">
            <v>7</v>
          </cell>
          <cell r="AR36">
            <v>9</v>
          </cell>
          <cell r="AS36">
            <v>2</v>
          </cell>
          <cell r="AT36">
            <v>9</v>
          </cell>
          <cell r="AU36">
            <v>8</v>
          </cell>
        </row>
      </sheetData>
      <sheetData sheetId="23"/>
      <sheetData sheetId="24"/>
      <sheetData sheetId="25"/>
      <sheetData sheetId="26">
        <row r="8">
          <cell r="D8">
            <v>0</v>
          </cell>
          <cell r="E8">
            <v>0</v>
          </cell>
          <cell r="F8">
            <v>1</v>
          </cell>
          <cell r="G8">
            <v>0</v>
          </cell>
          <cell r="H8">
            <v>0</v>
          </cell>
          <cell r="K8">
            <v>0</v>
          </cell>
          <cell r="L8">
            <v>1</v>
          </cell>
          <cell r="M8">
            <v>0</v>
          </cell>
          <cell r="Y8">
            <v>4</v>
          </cell>
          <cell r="Z8">
            <v>4</v>
          </cell>
          <cell r="AC8">
            <v>5</v>
          </cell>
          <cell r="AD8">
            <v>5</v>
          </cell>
          <cell r="AL8">
            <v>3</v>
          </cell>
          <cell r="AM8">
            <v>0</v>
          </cell>
          <cell r="AS8">
            <v>0</v>
          </cell>
          <cell r="AT8">
            <v>0</v>
          </cell>
        </row>
      </sheetData>
      <sheetData sheetId="27"/>
      <sheetData sheetId="28"/>
      <sheetData sheetId="29">
        <row r="8">
          <cell r="D8">
            <v>5</v>
          </cell>
          <cell r="E8">
            <v>1</v>
          </cell>
          <cell r="F8">
            <v>13</v>
          </cell>
          <cell r="G8">
            <v>5</v>
          </cell>
          <cell r="H8">
            <v>13</v>
          </cell>
          <cell r="K8">
            <v>12</v>
          </cell>
          <cell r="L8">
            <v>27</v>
          </cell>
          <cell r="M8">
            <v>16</v>
          </cell>
          <cell r="Y8">
            <v>41</v>
          </cell>
          <cell r="Z8">
            <v>50</v>
          </cell>
          <cell r="AC8">
            <v>90</v>
          </cell>
          <cell r="AD8">
            <v>107</v>
          </cell>
          <cell r="AL8">
            <v>32</v>
          </cell>
          <cell r="AM8">
            <v>24</v>
          </cell>
          <cell r="AS8">
            <v>1</v>
          </cell>
          <cell r="AT8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!"/>
      <sheetName val="19-20"/>
      <sheetName val="18-19"/>
      <sheetName val="L30(all)."/>
      <sheetName val="L30(all)"/>
      <sheetName val="Last 30(all)."/>
      <sheetName val="26-27."/>
      <sheetName val="25-26."/>
      <sheetName val="24-25."/>
      <sheetName val="23-24."/>
      <sheetName val="22-23."/>
      <sheetName val="21-22."/>
      <sheetName val="20-21."/>
      <sheetName val="T 18-19-20"/>
      <sheetName val="Last 30(all)"/>
      <sheetName val="26-27"/>
      <sheetName val="25-26"/>
      <sheetName val="24-25"/>
      <sheetName val="23-24"/>
      <sheetName val="22-23"/>
      <sheetName val="21-22"/>
      <sheetName val="20-21"/>
      <sheetName val="T 26-27"/>
      <sheetName val="T 25-26"/>
      <sheetName val="T 24-25"/>
      <sheetName val="T 23-24"/>
      <sheetName val="T 22-23"/>
      <sheetName val="T 21-22"/>
      <sheetName val="T 20-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</row>
      </sheetData>
      <sheetData sheetId="16"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</row>
      </sheetData>
      <sheetData sheetId="17"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</row>
      </sheetData>
      <sheetData sheetId="18"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</row>
      </sheetData>
      <sheetData sheetId="19">
        <row r="36">
          <cell r="D36">
            <v>8</v>
          </cell>
          <cell r="E36">
            <v>20</v>
          </cell>
          <cell r="F36">
            <v>18</v>
          </cell>
          <cell r="G36">
            <v>35</v>
          </cell>
          <cell r="AP36">
            <v>4</v>
          </cell>
          <cell r="AQ36">
            <v>4</v>
          </cell>
          <cell r="AR36">
            <v>11</v>
          </cell>
          <cell r="AS36">
            <v>6</v>
          </cell>
          <cell r="AT36">
            <v>5</v>
          </cell>
          <cell r="AU36">
            <v>8</v>
          </cell>
        </row>
      </sheetData>
      <sheetData sheetId="20">
        <row r="36">
          <cell r="D36">
            <v>15</v>
          </cell>
          <cell r="E36">
            <v>17</v>
          </cell>
          <cell r="F36">
            <v>31</v>
          </cell>
          <cell r="G36">
            <v>26</v>
          </cell>
          <cell r="AP36">
            <v>6</v>
          </cell>
          <cell r="AQ36">
            <v>5</v>
          </cell>
          <cell r="AR36">
            <v>8</v>
          </cell>
          <cell r="AS36">
            <v>8</v>
          </cell>
          <cell r="AT36">
            <v>8</v>
          </cell>
          <cell r="AU36">
            <v>3</v>
          </cell>
        </row>
      </sheetData>
      <sheetData sheetId="21">
        <row r="36">
          <cell r="D36">
            <v>15</v>
          </cell>
          <cell r="E36">
            <v>16</v>
          </cell>
          <cell r="F36">
            <v>18</v>
          </cell>
          <cell r="G36">
            <v>31</v>
          </cell>
          <cell r="AP36">
            <v>6</v>
          </cell>
          <cell r="AQ36">
            <v>5</v>
          </cell>
          <cell r="AR36">
            <v>8</v>
          </cell>
          <cell r="AS36">
            <v>2</v>
          </cell>
          <cell r="AT36">
            <v>7</v>
          </cell>
          <cell r="AU36">
            <v>10</v>
          </cell>
        </row>
      </sheetData>
      <sheetData sheetId="22"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K8">
            <v>0</v>
          </cell>
          <cell r="L8">
            <v>0</v>
          </cell>
          <cell r="M8">
            <v>0</v>
          </cell>
          <cell r="Y8">
            <v>0</v>
          </cell>
          <cell r="Z8">
            <v>0</v>
          </cell>
          <cell r="AC8">
            <v>0</v>
          </cell>
          <cell r="AD8">
            <v>0</v>
          </cell>
          <cell r="AL8">
            <v>0</v>
          </cell>
          <cell r="AM8">
            <v>0</v>
          </cell>
          <cell r="AS8">
            <v>0</v>
          </cell>
          <cell r="AT8">
            <v>0</v>
          </cell>
        </row>
      </sheetData>
      <sheetData sheetId="23"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K8">
            <v>0</v>
          </cell>
          <cell r="L8">
            <v>0</v>
          </cell>
          <cell r="M8">
            <v>0</v>
          </cell>
          <cell r="Y8">
            <v>0</v>
          </cell>
          <cell r="Z8">
            <v>0</v>
          </cell>
          <cell r="AC8">
            <v>0</v>
          </cell>
          <cell r="AD8">
            <v>0</v>
          </cell>
          <cell r="AL8">
            <v>0</v>
          </cell>
          <cell r="AM8">
            <v>0</v>
          </cell>
          <cell r="AS8">
            <v>0</v>
          </cell>
          <cell r="AT8">
            <v>0</v>
          </cell>
        </row>
      </sheetData>
      <sheetData sheetId="24"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K8">
            <v>0</v>
          </cell>
          <cell r="L8">
            <v>0</v>
          </cell>
          <cell r="M8">
            <v>0</v>
          </cell>
          <cell r="Y8">
            <v>0</v>
          </cell>
          <cell r="Z8">
            <v>0</v>
          </cell>
          <cell r="AC8">
            <v>0</v>
          </cell>
          <cell r="AD8">
            <v>0</v>
          </cell>
          <cell r="AL8">
            <v>0</v>
          </cell>
          <cell r="AM8">
            <v>0</v>
          </cell>
          <cell r="AS8">
            <v>0</v>
          </cell>
          <cell r="AT8">
            <v>0</v>
          </cell>
        </row>
      </sheetData>
      <sheetData sheetId="25"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K8">
            <v>0</v>
          </cell>
          <cell r="L8">
            <v>0</v>
          </cell>
          <cell r="M8">
            <v>0</v>
          </cell>
          <cell r="Y8">
            <v>0</v>
          </cell>
          <cell r="Z8">
            <v>0</v>
          </cell>
          <cell r="AC8">
            <v>0</v>
          </cell>
          <cell r="AD8">
            <v>0</v>
          </cell>
          <cell r="AL8">
            <v>0</v>
          </cell>
          <cell r="AM8">
            <v>0</v>
          </cell>
          <cell r="AS8">
            <v>0</v>
          </cell>
          <cell r="AT8">
            <v>0</v>
          </cell>
        </row>
      </sheetData>
      <sheetData sheetId="26">
        <row r="8">
          <cell r="D8">
            <v>12</v>
          </cell>
          <cell r="E8">
            <v>3</v>
          </cell>
          <cell r="F8">
            <v>4</v>
          </cell>
          <cell r="G8">
            <v>20</v>
          </cell>
          <cell r="H8">
            <v>8</v>
          </cell>
          <cell r="K8">
            <v>35</v>
          </cell>
          <cell r="L8">
            <v>18</v>
          </cell>
          <cell r="M8">
            <v>39</v>
          </cell>
          <cell r="Y8">
            <v>45</v>
          </cell>
          <cell r="Z8">
            <v>32</v>
          </cell>
          <cell r="AC8">
            <v>90</v>
          </cell>
          <cell r="AD8">
            <v>85</v>
          </cell>
          <cell r="AL8">
            <v>34</v>
          </cell>
          <cell r="AM8">
            <v>42</v>
          </cell>
          <cell r="AS8">
            <v>0</v>
          </cell>
          <cell r="AT8">
            <v>0</v>
          </cell>
        </row>
      </sheetData>
      <sheetData sheetId="27">
        <row r="8">
          <cell r="D8">
            <v>9</v>
          </cell>
          <cell r="E8">
            <v>1</v>
          </cell>
          <cell r="F8">
            <v>9</v>
          </cell>
          <cell r="G8">
            <v>17</v>
          </cell>
          <cell r="H8">
            <v>15</v>
          </cell>
          <cell r="K8">
            <v>26</v>
          </cell>
          <cell r="L8">
            <v>31</v>
          </cell>
          <cell r="M8">
            <v>28</v>
          </cell>
          <cell r="Y8">
            <v>37</v>
          </cell>
          <cell r="Z8">
            <v>48</v>
          </cell>
          <cell r="AC8">
            <v>81</v>
          </cell>
          <cell r="AD8">
            <v>98</v>
          </cell>
          <cell r="AL8">
            <v>31</v>
          </cell>
          <cell r="AM8">
            <v>30</v>
          </cell>
          <cell r="AS8">
            <v>3</v>
          </cell>
          <cell r="AT8">
            <v>0</v>
          </cell>
        </row>
      </sheetData>
      <sheetData sheetId="28">
        <row r="8">
          <cell r="D8">
            <v>10</v>
          </cell>
          <cell r="E8">
            <v>3</v>
          </cell>
          <cell r="F8">
            <v>6</v>
          </cell>
          <cell r="G8">
            <v>16</v>
          </cell>
          <cell r="H8">
            <v>15</v>
          </cell>
          <cell r="K8">
            <v>31</v>
          </cell>
          <cell r="L8">
            <v>18</v>
          </cell>
          <cell r="M8">
            <v>33</v>
          </cell>
          <cell r="Y8">
            <v>57</v>
          </cell>
          <cell r="Z8">
            <v>38</v>
          </cell>
          <cell r="AC8">
            <v>91</v>
          </cell>
          <cell r="AD8">
            <v>84</v>
          </cell>
          <cell r="AL8">
            <v>28</v>
          </cell>
          <cell r="AM8">
            <v>37</v>
          </cell>
          <cell r="AS8">
            <v>3</v>
          </cell>
          <cell r="AT8">
            <v>1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!"/>
      <sheetName val="19-20"/>
      <sheetName val="18-19"/>
      <sheetName val="L30(all)."/>
      <sheetName val="L30(all)"/>
      <sheetName val="Last 30(all)."/>
      <sheetName val="26-27."/>
      <sheetName val="25-26."/>
      <sheetName val="24-25."/>
      <sheetName val="23-24."/>
      <sheetName val="22-23."/>
      <sheetName val="21-22."/>
      <sheetName val="20-21."/>
      <sheetName val="T 18-19-20"/>
      <sheetName val="Last 30(all)"/>
      <sheetName val="26-27"/>
      <sheetName val="25-26"/>
      <sheetName val="24-25"/>
      <sheetName val="23-24"/>
      <sheetName val="22-23"/>
      <sheetName val="21-22"/>
      <sheetName val="20-21"/>
      <sheetName val="T 26-27"/>
      <sheetName val="T 25-26"/>
      <sheetName val="T 24-25"/>
      <sheetName val="T 23-24"/>
      <sheetName val="T 22-23"/>
      <sheetName val="T 21-22"/>
      <sheetName val="T 20-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</row>
      </sheetData>
      <sheetData sheetId="19"/>
      <sheetData sheetId="20"/>
      <sheetData sheetId="21">
        <row r="36">
          <cell r="D36">
            <v>14</v>
          </cell>
          <cell r="E36">
            <v>5</v>
          </cell>
          <cell r="F36">
            <v>36</v>
          </cell>
          <cell r="G36">
            <v>8</v>
          </cell>
          <cell r="AP36">
            <v>10</v>
          </cell>
          <cell r="AQ36">
            <v>7</v>
          </cell>
          <cell r="AR36">
            <v>2</v>
          </cell>
          <cell r="AS36">
            <v>11</v>
          </cell>
          <cell r="AT36">
            <v>8</v>
          </cell>
          <cell r="AU36">
            <v>0</v>
          </cell>
        </row>
      </sheetData>
      <sheetData sheetId="22"/>
      <sheetData sheetId="23"/>
      <sheetData sheetId="24"/>
      <sheetData sheetId="25"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K8">
            <v>0</v>
          </cell>
          <cell r="L8">
            <v>0</v>
          </cell>
          <cell r="M8">
            <v>0</v>
          </cell>
          <cell r="Y8">
            <v>0</v>
          </cell>
          <cell r="Z8">
            <v>0</v>
          </cell>
          <cell r="AC8">
            <v>0</v>
          </cell>
          <cell r="AD8">
            <v>0</v>
          </cell>
          <cell r="AL8">
            <v>0</v>
          </cell>
          <cell r="AM8">
            <v>0</v>
          </cell>
          <cell r="AS8">
            <v>0</v>
          </cell>
          <cell r="AT8">
            <v>0</v>
          </cell>
        </row>
      </sheetData>
      <sheetData sheetId="26"/>
      <sheetData sheetId="27"/>
      <sheetData sheetId="28">
        <row r="8">
          <cell r="D8">
            <v>2</v>
          </cell>
          <cell r="E8">
            <v>1</v>
          </cell>
          <cell r="F8">
            <v>16</v>
          </cell>
          <cell r="G8">
            <v>5</v>
          </cell>
          <cell r="H8">
            <v>14</v>
          </cell>
          <cell r="K8">
            <v>8</v>
          </cell>
          <cell r="L8">
            <v>36</v>
          </cell>
          <cell r="M8">
            <v>7</v>
          </cell>
          <cell r="Y8">
            <v>29</v>
          </cell>
          <cell r="Z8">
            <v>68</v>
          </cell>
          <cell r="AC8">
            <v>80</v>
          </cell>
          <cell r="AD8">
            <v>136</v>
          </cell>
          <cell r="AL8">
            <v>41</v>
          </cell>
          <cell r="AM8">
            <v>14</v>
          </cell>
          <cell r="AS8">
            <v>2</v>
          </cell>
          <cell r="AT8">
            <v>0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!"/>
      <sheetName val="T 18-19-20"/>
      <sheetName val="Trophies"/>
      <sheetName val="L30(all)."/>
      <sheetName val="L30(all)"/>
      <sheetName val="Last 30(all)."/>
      <sheetName val="26-27."/>
      <sheetName val="25-26."/>
      <sheetName val="24-25."/>
      <sheetName val="23-24."/>
      <sheetName val="22-23."/>
      <sheetName val="21-22."/>
      <sheetName val="20-21."/>
      <sheetName val="18-19"/>
      <sheetName val="19-20"/>
      <sheetName val="Last 30(all)"/>
      <sheetName val="26-27"/>
      <sheetName val="25-26"/>
      <sheetName val="24-25"/>
      <sheetName val="23-24"/>
      <sheetName val="22-23"/>
      <sheetName val="21-22"/>
      <sheetName val="20-21"/>
      <sheetName val="T 26-27"/>
      <sheetName val="T 25-26"/>
      <sheetName val="T 24-25"/>
      <sheetName val="T 23-24"/>
      <sheetName val="T 22-23"/>
      <sheetName val="T 21-22"/>
      <sheetName val="T 20-21"/>
    </sheetNames>
    <sheetDataSet>
      <sheetData sheetId="0"/>
      <sheetData sheetId="1"/>
      <sheetData sheetId="2">
        <row r="3">
          <cell r="B3" t="str">
            <v xml:space="preserve"> 2026/2027</v>
          </cell>
          <cell r="C3" t="str">
            <v/>
          </cell>
        </row>
        <row r="4">
          <cell r="B4" t="str">
            <v xml:space="preserve"> 2025/2026</v>
          </cell>
          <cell r="C4" t="str">
            <v/>
          </cell>
        </row>
        <row r="5">
          <cell r="B5" t="str">
            <v xml:space="preserve"> 2024/2025</v>
          </cell>
          <cell r="C5" t="str">
            <v/>
          </cell>
        </row>
        <row r="6">
          <cell r="B6" t="str">
            <v xml:space="preserve"> 2023/2024</v>
          </cell>
          <cell r="C6">
            <v>0</v>
          </cell>
        </row>
        <row r="7">
          <cell r="B7" t="str">
            <v xml:space="preserve"> 2022/2023</v>
          </cell>
          <cell r="C7" t="str">
            <v>5th place</v>
          </cell>
        </row>
        <row r="8">
          <cell r="B8" t="str">
            <v xml:space="preserve"> 2021/2022</v>
          </cell>
          <cell r="C8" t="str">
            <v>Runner-up</v>
          </cell>
        </row>
        <row r="9">
          <cell r="B9" t="str">
            <v xml:space="preserve"> 2020/2021</v>
          </cell>
          <cell r="C9" t="str">
            <v>3rd place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2">
          <cell r="B2" t="str">
            <v>Liverpool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</row>
      </sheetData>
      <sheetData sheetId="20">
        <row r="2">
          <cell r="B2" t="str">
            <v>Liverpool</v>
          </cell>
        </row>
        <row r="36">
          <cell r="D36">
            <v>21</v>
          </cell>
          <cell r="E36">
            <v>11</v>
          </cell>
          <cell r="F36">
            <v>46</v>
          </cell>
          <cell r="G36">
            <v>17</v>
          </cell>
          <cell r="AP36">
            <v>9</v>
          </cell>
          <cell r="AQ36">
            <v>5</v>
          </cell>
          <cell r="AR36">
            <v>5</v>
          </cell>
          <cell r="AS36">
            <v>11</v>
          </cell>
          <cell r="AT36">
            <v>6</v>
          </cell>
          <cell r="AU36">
            <v>2</v>
          </cell>
        </row>
      </sheetData>
      <sheetData sheetId="21">
        <row r="2">
          <cell r="B2" t="str">
            <v>Liverpool</v>
          </cell>
        </row>
        <row r="36">
          <cell r="D36">
            <v>21</v>
          </cell>
          <cell r="E36">
            <v>4</v>
          </cell>
          <cell r="F36">
            <v>49</v>
          </cell>
          <cell r="G36">
            <v>9</v>
          </cell>
          <cell r="AP36">
            <v>12</v>
          </cell>
          <cell r="AQ36">
            <v>7</v>
          </cell>
          <cell r="AR36">
            <v>0</v>
          </cell>
          <cell r="AS36">
            <v>14</v>
          </cell>
          <cell r="AT36">
            <v>4</v>
          </cell>
          <cell r="AU36">
            <v>1</v>
          </cell>
        </row>
      </sheetData>
      <sheetData sheetId="22">
        <row r="2">
          <cell r="B2" t="str">
            <v>Liverpool</v>
          </cell>
        </row>
        <row r="36">
          <cell r="D36">
            <v>15</v>
          </cell>
          <cell r="E36">
            <v>10</v>
          </cell>
          <cell r="F36">
            <v>29</v>
          </cell>
          <cell r="G36">
            <v>20</v>
          </cell>
          <cell r="AP36">
            <v>8</v>
          </cell>
          <cell r="AQ36">
            <v>7</v>
          </cell>
          <cell r="AR36">
            <v>4</v>
          </cell>
          <cell r="AS36">
            <v>9</v>
          </cell>
          <cell r="AT36">
            <v>4</v>
          </cell>
          <cell r="AU36">
            <v>6</v>
          </cell>
        </row>
      </sheetData>
      <sheetData sheetId="23"/>
      <sheetData sheetId="24"/>
      <sheetData sheetId="25"/>
      <sheetData sheetId="26"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K8">
            <v>0</v>
          </cell>
          <cell r="L8">
            <v>0</v>
          </cell>
          <cell r="M8">
            <v>0</v>
          </cell>
          <cell r="Y8">
            <v>0</v>
          </cell>
          <cell r="Z8">
            <v>0</v>
          </cell>
          <cell r="AC8">
            <v>0</v>
          </cell>
          <cell r="AD8">
            <v>0</v>
          </cell>
          <cell r="AL8">
            <v>0</v>
          </cell>
          <cell r="AM8">
            <v>0</v>
          </cell>
          <cell r="AS8">
            <v>0</v>
          </cell>
          <cell r="AT8">
            <v>0</v>
          </cell>
        </row>
      </sheetData>
      <sheetData sheetId="27">
        <row r="8">
          <cell r="D8">
            <v>13</v>
          </cell>
          <cell r="E8">
            <v>5</v>
          </cell>
          <cell r="F8">
            <v>1</v>
          </cell>
          <cell r="G8">
            <v>21</v>
          </cell>
          <cell r="H8">
            <v>11</v>
          </cell>
          <cell r="K8">
            <v>46</v>
          </cell>
          <cell r="L8">
            <v>17</v>
          </cell>
          <cell r="M8">
            <v>44</v>
          </cell>
          <cell r="Y8">
            <v>61</v>
          </cell>
          <cell r="Z8">
            <v>25</v>
          </cell>
          <cell r="AC8">
            <v>129</v>
          </cell>
          <cell r="AD8">
            <v>56</v>
          </cell>
          <cell r="AL8">
            <v>28</v>
          </cell>
          <cell r="AM8">
            <v>37</v>
          </cell>
          <cell r="AS8">
            <v>1</v>
          </cell>
          <cell r="AT8">
            <v>0</v>
          </cell>
        </row>
      </sheetData>
      <sheetData sheetId="28">
        <row r="8">
          <cell r="D8">
            <v>15</v>
          </cell>
          <cell r="E8">
            <v>4</v>
          </cell>
          <cell r="F8">
            <v>0</v>
          </cell>
          <cell r="G8">
            <v>21</v>
          </cell>
          <cell r="H8">
            <v>4</v>
          </cell>
          <cell r="K8">
            <v>49</v>
          </cell>
          <cell r="L8">
            <v>9</v>
          </cell>
          <cell r="M8">
            <v>49</v>
          </cell>
          <cell r="Y8">
            <v>74</v>
          </cell>
          <cell r="Z8">
            <v>32</v>
          </cell>
          <cell r="AC8">
            <v>150</v>
          </cell>
          <cell r="AD8">
            <v>60</v>
          </cell>
          <cell r="AL8">
            <v>23</v>
          </cell>
          <cell r="AM8">
            <v>30</v>
          </cell>
          <cell r="AS8">
            <v>0</v>
          </cell>
          <cell r="AT8">
            <v>1</v>
          </cell>
        </row>
      </sheetData>
      <sheetData sheetId="29">
        <row r="8">
          <cell r="D8">
            <v>10</v>
          </cell>
          <cell r="E8">
            <v>3</v>
          </cell>
          <cell r="F8">
            <v>6</v>
          </cell>
          <cell r="G8">
            <v>15</v>
          </cell>
          <cell r="H8">
            <v>10</v>
          </cell>
          <cell r="K8">
            <v>29</v>
          </cell>
          <cell r="L8">
            <v>20</v>
          </cell>
          <cell r="M8">
            <v>33</v>
          </cell>
          <cell r="Y8">
            <v>59</v>
          </cell>
          <cell r="Z8">
            <v>20</v>
          </cell>
          <cell r="AC8">
            <v>138</v>
          </cell>
          <cell r="AD8">
            <v>47</v>
          </cell>
          <cell r="AL8">
            <v>21</v>
          </cell>
          <cell r="AM8">
            <v>27</v>
          </cell>
          <cell r="AS8">
            <v>0</v>
          </cell>
          <cell r="AT8">
            <v>0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!"/>
      <sheetName val="19-20"/>
      <sheetName val="18-19"/>
      <sheetName val="L30(all)."/>
      <sheetName val="L30(all)"/>
      <sheetName val="Last 30(all)."/>
      <sheetName val="26-27."/>
      <sheetName val="25-26."/>
      <sheetName val="24-25."/>
      <sheetName val="23-24."/>
      <sheetName val="22-23."/>
      <sheetName val="21-22."/>
      <sheetName val="20-21."/>
      <sheetName val="T 18-19-20"/>
      <sheetName val="Last 30(all)"/>
      <sheetName val="26-27"/>
      <sheetName val="25-26"/>
      <sheetName val="24-25"/>
      <sheetName val="23-24"/>
      <sheetName val="22-23"/>
      <sheetName val="21-22"/>
      <sheetName val="20-21"/>
      <sheetName val="T 26-27"/>
      <sheetName val="T 25-26"/>
      <sheetName val="T 24-25"/>
      <sheetName val="T 23-24"/>
      <sheetName val="T 22-23"/>
      <sheetName val="T 21-22"/>
      <sheetName val="T 20-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36">
          <cell r="D36">
            <v>1</v>
          </cell>
          <cell r="E36">
            <v>1</v>
          </cell>
          <cell r="F36">
            <v>1</v>
          </cell>
          <cell r="G36">
            <v>1</v>
          </cell>
          <cell r="AP36">
            <v>0</v>
          </cell>
          <cell r="AQ36">
            <v>1</v>
          </cell>
          <cell r="AR36">
            <v>0</v>
          </cell>
          <cell r="AS36">
            <v>0</v>
          </cell>
          <cell r="AT36">
            <v>1</v>
          </cell>
          <cell r="AU36">
            <v>0</v>
          </cell>
        </row>
      </sheetData>
      <sheetData sheetId="19">
        <row r="36">
          <cell r="D36">
            <v>13</v>
          </cell>
          <cell r="E36">
            <v>15</v>
          </cell>
          <cell r="F36">
            <v>30</v>
          </cell>
          <cell r="G36">
            <v>29</v>
          </cell>
          <cell r="AP36">
            <v>6</v>
          </cell>
          <cell r="AQ36">
            <v>8</v>
          </cell>
          <cell r="AR36">
            <v>5</v>
          </cell>
          <cell r="AS36">
            <v>5</v>
          </cell>
          <cell r="AT36">
            <v>10</v>
          </cell>
          <cell r="AU36">
            <v>4</v>
          </cell>
        </row>
      </sheetData>
      <sheetData sheetId="20">
        <row r="36">
          <cell r="D36">
            <v>10</v>
          </cell>
          <cell r="E36">
            <v>23</v>
          </cell>
          <cell r="F36">
            <v>17</v>
          </cell>
          <cell r="G36">
            <v>45</v>
          </cell>
          <cell r="AP36">
            <v>1</v>
          </cell>
          <cell r="AQ36">
            <v>9</v>
          </cell>
          <cell r="AR36">
            <v>9</v>
          </cell>
          <cell r="AS36">
            <v>2</v>
          </cell>
          <cell r="AT36">
            <v>6</v>
          </cell>
          <cell r="AU36">
            <v>11</v>
          </cell>
        </row>
      </sheetData>
      <sheetData sheetId="21">
        <row r="36">
          <cell r="D36">
            <v>10</v>
          </cell>
          <cell r="E36">
            <v>13</v>
          </cell>
          <cell r="F36">
            <v>22</v>
          </cell>
          <cell r="G36">
            <v>39</v>
          </cell>
          <cell r="AP36">
            <v>3</v>
          </cell>
          <cell r="AQ36">
            <v>10</v>
          </cell>
          <cell r="AR36">
            <v>6</v>
          </cell>
          <cell r="AS36">
            <v>3</v>
          </cell>
          <cell r="AT36">
            <v>6</v>
          </cell>
          <cell r="AU36">
            <v>10</v>
          </cell>
        </row>
      </sheetData>
      <sheetData sheetId="22"/>
      <sheetData sheetId="23"/>
      <sheetData sheetId="24"/>
      <sheetData sheetId="25">
        <row r="8">
          <cell r="D8">
            <v>0</v>
          </cell>
          <cell r="E8">
            <v>1</v>
          </cell>
          <cell r="F8">
            <v>0</v>
          </cell>
          <cell r="G8">
            <v>1</v>
          </cell>
          <cell r="H8">
            <v>1</v>
          </cell>
          <cell r="K8">
            <v>1</v>
          </cell>
          <cell r="L8">
            <v>1</v>
          </cell>
          <cell r="M8">
            <v>1</v>
          </cell>
          <cell r="Y8">
            <v>0</v>
          </cell>
          <cell r="Z8">
            <v>2</v>
          </cell>
          <cell r="AC8">
            <v>4</v>
          </cell>
          <cell r="AD8">
            <v>4</v>
          </cell>
          <cell r="AL8">
            <v>4</v>
          </cell>
          <cell r="AM8">
            <v>3</v>
          </cell>
          <cell r="AS8">
            <v>0</v>
          </cell>
          <cell r="AT8">
            <v>0</v>
          </cell>
        </row>
      </sheetData>
      <sheetData sheetId="26">
        <row r="8">
          <cell r="D8">
            <v>6</v>
          </cell>
          <cell r="E8">
            <v>5</v>
          </cell>
          <cell r="F8">
            <v>8</v>
          </cell>
          <cell r="G8">
            <v>15</v>
          </cell>
          <cell r="H8">
            <v>13</v>
          </cell>
          <cell r="K8">
            <v>29</v>
          </cell>
          <cell r="L8">
            <v>30</v>
          </cell>
          <cell r="M8">
            <v>23</v>
          </cell>
          <cell r="Y8">
            <v>41</v>
          </cell>
          <cell r="Z8">
            <v>34</v>
          </cell>
          <cell r="AC8">
            <v>106</v>
          </cell>
          <cell r="AD8">
            <v>78</v>
          </cell>
          <cell r="AL8">
            <v>29</v>
          </cell>
          <cell r="AM8">
            <v>22</v>
          </cell>
          <cell r="AS8">
            <v>0</v>
          </cell>
          <cell r="AT8">
            <v>1</v>
          </cell>
        </row>
      </sheetData>
      <sheetData sheetId="27">
        <row r="8">
          <cell r="D8">
            <v>13</v>
          </cell>
          <cell r="E8">
            <v>4</v>
          </cell>
          <cell r="F8">
            <v>2</v>
          </cell>
          <cell r="G8">
            <v>23</v>
          </cell>
          <cell r="H8">
            <v>10</v>
          </cell>
          <cell r="K8">
            <v>45</v>
          </cell>
          <cell r="L8">
            <v>17</v>
          </cell>
          <cell r="M8">
            <v>43</v>
          </cell>
          <cell r="Y8">
            <v>73</v>
          </cell>
          <cell r="Z8">
            <v>23</v>
          </cell>
          <cell r="AC8">
            <v>132</v>
          </cell>
          <cell r="AD8">
            <v>57</v>
          </cell>
          <cell r="AL8">
            <v>27</v>
          </cell>
          <cell r="AM8">
            <v>33</v>
          </cell>
          <cell r="AS8">
            <v>1</v>
          </cell>
          <cell r="AT8">
            <v>2</v>
          </cell>
        </row>
      </sheetData>
      <sheetData sheetId="28">
        <row r="8">
          <cell r="D8">
            <v>10</v>
          </cell>
          <cell r="E8">
            <v>6</v>
          </cell>
          <cell r="F8">
            <v>3</v>
          </cell>
          <cell r="G8">
            <v>13</v>
          </cell>
          <cell r="H8">
            <v>10</v>
          </cell>
          <cell r="K8">
            <v>39</v>
          </cell>
          <cell r="L8">
            <v>22</v>
          </cell>
          <cell r="M8">
            <v>36</v>
          </cell>
          <cell r="Y8">
            <v>60</v>
          </cell>
          <cell r="Z8">
            <v>30</v>
          </cell>
          <cell r="AC8">
            <v>119</v>
          </cell>
          <cell r="AD8">
            <v>75</v>
          </cell>
          <cell r="AL8">
            <v>19</v>
          </cell>
          <cell r="AM8">
            <v>29</v>
          </cell>
          <cell r="AS8">
            <v>0</v>
          </cell>
          <cell r="AT8">
            <v>2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!"/>
      <sheetName val="T 18-19-20"/>
      <sheetName val="Trophies"/>
      <sheetName val="L30(all)."/>
      <sheetName val="L30(all)"/>
      <sheetName val="Last 30(all)."/>
      <sheetName val="26-27."/>
      <sheetName val="25-26."/>
      <sheetName val="24-25."/>
      <sheetName val="23-24."/>
      <sheetName val="22-23."/>
      <sheetName val="21-22."/>
      <sheetName val="20-21."/>
      <sheetName val="18-19"/>
      <sheetName val="19-20"/>
      <sheetName val="Last 30(all)"/>
      <sheetName val="26-27"/>
      <sheetName val="25-26"/>
      <sheetName val="24-25"/>
      <sheetName val="23-24"/>
      <sheetName val="22-23"/>
      <sheetName val="21-22"/>
      <sheetName val="20-21"/>
      <sheetName val="T 26-27"/>
      <sheetName val="T 25-26"/>
      <sheetName val="T 24-25"/>
      <sheetName val="T 23-24"/>
      <sheetName val="T 22-23"/>
      <sheetName val="T 21-22"/>
      <sheetName val="T 20-21"/>
    </sheetNames>
    <sheetDataSet>
      <sheetData sheetId="0"/>
      <sheetData sheetId="1"/>
      <sheetData sheetId="2">
        <row r="3">
          <cell r="B3" t="str">
            <v xml:space="preserve"> 2026/2027</v>
          </cell>
          <cell r="C3" t="str">
            <v/>
          </cell>
        </row>
        <row r="4">
          <cell r="B4" t="str">
            <v xml:space="preserve"> 2025/2026</v>
          </cell>
          <cell r="C4" t="str">
            <v/>
          </cell>
        </row>
        <row r="5">
          <cell r="B5" t="str">
            <v xml:space="preserve"> 2024/2025</v>
          </cell>
          <cell r="C5" t="str">
            <v/>
          </cell>
        </row>
        <row r="6">
          <cell r="B6" t="str">
            <v xml:space="preserve"> 2023/2024</v>
          </cell>
          <cell r="C6">
            <v>0</v>
          </cell>
        </row>
        <row r="7">
          <cell r="B7" t="str">
            <v xml:space="preserve"> 2022/2023</v>
          </cell>
          <cell r="C7" t="str">
            <v>Winner</v>
          </cell>
        </row>
        <row r="8">
          <cell r="B8" t="str">
            <v xml:space="preserve"> 2021/2022</v>
          </cell>
          <cell r="C8" t="str">
            <v>Winner</v>
          </cell>
        </row>
        <row r="9">
          <cell r="B9" t="str">
            <v xml:space="preserve"> 2020/2021</v>
          </cell>
          <cell r="C9" t="str">
            <v>Winner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2">
          <cell r="B2" t="str">
            <v>Man City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</row>
      </sheetData>
      <sheetData sheetId="20">
        <row r="2">
          <cell r="B2" t="str">
            <v>Man City</v>
          </cell>
        </row>
        <row r="36">
          <cell r="D36">
            <v>31</v>
          </cell>
          <cell r="E36">
            <v>7</v>
          </cell>
          <cell r="F36">
            <v>60</v>
          </cell>
          <cell r="G36">
            <v>17</v>
          </cell>
          <cell r="AP36">
            <v>13</v>
          </cell>
          <cell r="AQ36">
            <v>4</v>
          </cell>
          <cell r="AR36">
            <v>2</v>
          </cell>
          <cell r="AS36">
            <v>11</v>
          </cell>
          <cell r="AT36">
            <v>2</v>
          </cell>
          <cell r="AU36">
            <v>6</v>
          </cell>
        </row>
      </sheetData>
      <sheetData sheetId="21">
        <row r="2">
          <cell r="B2" t="str">
            <v>Man City</v>
          </cell>
        </row>
        <row r="36">
          <cell r="D36">
            <v>26</v>
          </cell>
          <cell r="E36">
            <v>6</v>
          </cell>
          <cell r="F36">
            <v>58</v>
          </cell>
          <cell r="G36">
            <v>15</v>
          </cell>
          <cell r="AP36">
            <v>12</v>
          </cell>
          <cell r="AQ36">
            <v>5</v>
          </cell>
          <cell r="AR36">
            <v>2</v>
          </cell>
          <cell r="AS36">
            <v>13</v>
          </cell>
          <cell r="AT36">
            <v>2</v>
          </cell>
          <cell r="AU36">
            <v>4</v>
          </cell>
        </row>
      </sheetData>
      <sheetData sheetId="22">
        <row r="2">
          <cell r="B2" t="str">
            <v>Man City</v>
          </cell>
        </row>
        <row r="36">
          <cell r="D36">
            <v>22</v>
          </cell>
          <cell r="E36">
            <v>7</v>
          </cell>
          <cell r="F36">
            <v>43</v>
          </cell>
          <cell r="G36">
            <v>17</v>
          </cell>
          <cell r="AP36">
            <v>12</v>
          </cell>
          <cell r="AQ36">
            <v>5</v>
          </cell>
          <cell r="AR36">
            <v>2</v>
          </cell>
          <cell r="AS36">
            <v>9</v>
          </cell>
          <cell r="AT36">
            <v>7</v>
          </cell>
          <cell r="AU36">
            <v>3</v>
          </cell>
        </row>
      </sheetData>
      <sheetData sheetId="23"/>
      <sheetData sheetId="24"/>
      <sheetData sheetId="25"/>
      <sheetData sheetId="26"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K8">
            <v>0</v>
          </cell>
          <cell r="L8">
            <v>0</v>
          </cell>
          <cell r="M8">
            <v>0</v>
          </cell>
          <cell r="Y8">
            <v>0</v>
          </cell>
          <cell r="Z8">
            <v>0</v>
          </cell>
          <cell r="AC8">
            <v>0</v>
          </cell>
          <cell r="AD8">
            <v>0</v>
          </cell>
          <cell r="AL8">
            <v>0</v>
          </cell>
          <cell r="AM8">
            <v>0</v>
          </cell>
          <cell r="AS8">
            <v>0</v>
          </cell>
          <cell r="AT8">
            <v>0</v>
          </cell>
        </row>
      </sheetData>
      <sheetData sheetId="27">
        <row r="8">
          <cell r="D8">
            <v>17</v>
          </cell>
          <cell r="E8">
            <v>1</v>
          </cell>
          <cell r="F8">
            <v>1</v>
          </cell>
          <cell r="G8">
            <v>31</v>
          </cell>
          <cell r="H8">
            <v>7</v>
          </cell>
          <cell r="K8">
            <v>60</v>
          </cell>
          <cell r="L8">
            <v>17</v>
          </cell>
          <cell r="M8">
            <v>52</v>
          </cell>
          <cell r="Y8">
            <v>73</v>
          </cell>
          <cell r="Z8">
            <v>14</v>
          </cell>
          <cell r="AC8">
            <v>137</v>
          </cell>
          <cell r="AD8">
            <v>41</v>
          </cell>
          <cell r="AL8">
            <v>19</v>
          </cell>
          <cell r="AM8">
            <v>42</v>
          </cell>
          <cell r="AS8">
            <v>1</v>
          </cell>
          <cell r="AT8">
            <v>0</v>
          </cell>
        </row>
      </sheetData>
      <sheetData sheetId="28">
        <row r="8">
          <cell r="D8">
            <v>15</v>
          </cell>
          <cell r="E8">
            <v>2</v>
          </cell>
          <cell r="F8">
            <v>2</v>
          </cell>
          <cell r="G8">
            <v>26</v>
          </cell>
          <cell r="H8">
            <v>6</v>
          </cell>
          <cell r="K8">
            <v>58</v>
          </cell>
          <cell r="L8">
            <v>15</v>
          </cell>
          <cell r="M8">
            <v>47</v>
          </cell>
          <cell r="Y8">
            <v>78</v>
          </cell>
          <cell r="Z8">
            <v>18</v>
          </cell>
          <cell r="AC8">
            <v>170</v>
          </cell>
          <cell r="AD8">
            <v>40</v>
          </cell>
          <cell r="AL8">
            <v>15</v>
          </cell>
          <cell r="AM8">
            <v>32</v>
          </cell>
          <cell r="AS8">
            <v>1</v>
          </cell>
          <cell r="AT8">
            <v>2</v>
          </cell>
        </row>
      </sheetData>
      <sheetData sheetId="29">
        <row r="8">
          <cell r="D8">
            <v>13</v>
          </cell>
          <cell r="E8">
            <v>2</v>
          </cell>
          <cell r="F8">
            <v>4</v>
          </cell>
          <cell r="G8">
            <v>22</v>
          </cell>
          <cell r="H8">
            <v>7</v>
          </cell>
          <cell r="K8">
            <v>43</v>
          </cell>
          <cell r="L8">
            <v>17</v>
          </cell>
          <cell r="M8">
            <v>41</v>
          </cell>
          <cell r="Y8">
            <v>68</v>
          </cell>
          <cell r="Z8">
            <v>23</v>
          </cell>
          <cell r="AC8">
            <v>141</v>
          </cell>
          <cell r="AD8">
            <v>53</v>
          </cell>
          <cell r="AL8">
            <v>22</v>
          </cell>
          <cell r="AM8">
            <v>28</v>
          </cell>
          <cell r="AS8">
            <v>0</v>
          </cell>
          <cell r="AT8">
            <v>1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!"/>
      <sheetName val="19-20"/>
      <sheetName val="18-19"/>
      <sheetName val="L30(all)."/>
      <sheetName val="L30(all)"/>
      <sheetName val="Last 30(all)."/>
      <sheetName val="26-27."/>
      <sheetName val="25-26."/>
      <sheetName val="24-25."/>
      <sheetName val="23-24."/>
      <sheetName val="22-23."/>
      <sheetName val="21-22."/>
      <sheetName val="20-21."/>
      <sheetName val="T 18-19-20"/>
      <sheetName val="Last 30(all)"/>
      <sheetName val="26-27"/>
      <sheetName val="25-26"/>
      <sheetName val="24-25"/>
      <sheetName val="23-24"/>
      <sheetName val="22-23"/>
      <sheetName val="21-22"/>
      <sheetName val="20-21"/>
      <sheetName val="T 26-27"/>
      <sheetName val="T 25-26"/>
      <sheetName val="T 24-25"/>
      <sheetName val="T 23-24"/>
      <sheetName val="T 22-23"/>
      <sheetName val="T 21-22"/>
      <sheetName val="T 20-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36">
          <cell r="D36">
            <v>0</v>
          </cell>
          <cell r="E36">
            <v>2</v>
          </cell>
          <cell r="F36">
            <v>0</v>
          </cell>
          <cell r="G36">
            <v>3</v>
          </cell>
          <cell r="AP36">
            <v>0</v>
          </cell>
          <cell r="AQ36">
            <v>0</v>
          </cell>
          <cell r="AR36">
            <v>1</v>
          </cell>
          <cell r="AS36">
            <v>0</v>
          </cell>
          <cell r="AT36">
            <v>0</v>
          </cell>
          <cell r="AU36">
            <v>1</v>
          </cell>
        </row>
      </sheetData>
      <sheetData sheetId="19">
        <row r="36">
          <cell r="D36">
            <v>6</v>
          </cell>
          <cell r="E36">
            <v>16</v>
          </cell>
          <cell r="F36">
            <v>16</v>
          </cell>
          <cell r="G36">
            <v>34</v>
          </cell>
          <cell r="AP36">
            <v>2</v>
          </cell>
          <cell r="AQ36">
            <v>9</v>
          </cell>
          <cell r="AR36">
            <v>8</v>
          </cell>
          <cell r="AS36">
            <v>4</v>
          </cell>
          <cell r="AT36">
            <v>5</v>
          </cell>
          <cell r="AU36">
            <v>10</v>
          </cell>
        </row>
      </sheetData>
      <sheetData sheetId="20">
        <row r="36">
          <cell r="D36">
            <v>5</v>
          </cell>
          <cell r="E36">
            <v>19</v>
          </cell>
          <cell r="F36">
            <v>11</v>
          </cell>
          <cell r="G36">
            <v>41</v>
          </cell>
          <cell r="AP36">
            <v>3</v>
          </cell>
          <cell r="AQ36">
            <v>6</v>
          </cell>
          <cell r="AR36">
            <v>10</v>
          </cell>
          <cell r="AS36">
            <v>2</v>
          </cell>
          <cell r="AT36">
            <v>7</v>
          </cell>
          <cell r="AU36">
            <v>10</v>
          </cell>
        </row>
      </sheetData>
      <sheetData sheetId="21">
        <row r="36">
          <cell r="D36">
            <v>6</v>
          </cell>
          <cell r="E36">
            <v>21</v>
          </cell>
          <cell r="F36">
            <v>15</v>
          </cell>
          <cell r="G36">
            <v>40</v>
          </cell>
          <cell r="AP36">
            <v>2</v>
          </cell>
          <cell r="AQ36">
            <v>7</v>
          </cell>
          <cell r="AR36">
            <v>10</v>
          </cell>
          <cell r="AS36">
            <v>4</v>
          </cell>
          <cell r="AT36">
            <v>7</v>
          </cell>
          <cell r="AU36">
            <v>8</v>
          </cell>
        </row>
      </sheetData>
      <sheetData sheetId="22"/>
      <sheetData sheetId="23"/>
      <sheetData sheetId="24"/>
      <sheetData sheetId="25">
        <row r="8">
          <cell r="D8">
            <v>1</v>
          </cell>
          <cell r="E8">
            <v>0</v>
          </cell>
          <cell r="F8">
            <v>0</v>
          </cell>
          <cell r="G8">
            <v>2</v>
          </cell>
          <cell r="H8">
            <v>0</v>
          </cell>
          <cell r="K8">
            <v>3</v>
          </cell>
          <cell r="L8">
            <v>0</v>
          </cell>
          <cell r="M8">
            <v>3</v>
          </cell>
          <cell r="Y8">
            <v>1</v>
          </cell>
          <cell r="Z8">
            <v>1</v>
          </cell>
          <cell r="AC8">
            <v>5</v>
          </cell>
          <cell r="AD8">
            <v>6</v>
          </cell>
          <cell r="AL8">
            <v>0</v>
          </cell>
          <cell r="AM8">
            <v>0</v>
          </cell>
          <cell r="AS8">
            <v>0</v>
          </cell>
          <cell r="AT8">
            <v>1</v>
          </cell>
        </row>
      </sheetData>
      <sheetData sheetId="26">
        <row r="8">
          <cell r="D8">
            <v>11</v>
          </cell>
          <cell r="E8">
            <v>4</v>
          </cell>
          <cell r="F8">
            <v>4</v>
          </cell>
          <cell r="G8">
            <v>16</v>
          </cell>
          <cell r="H8">
            <v>6</v>
          </cell>
          <cell r="K8">
            <v>34</v>
          </cell>
          <cell r="L8">
            <v>16</v>
          </cell>
          <cell r="M8">
            <v>37</v>
          </cell>
          <cell r="Y8">
            <v>47</v>
          </cell>
          <cell r="Z8">
            <v>31</v>
          </cell>
          <cell r="AC8">
            <v>101</v>
          </cell>
          <cell r="AD8">
            <v>56</v>
          </cell>
          <cell r="AL8">
            <v>25</v>
          </cell>
          <cell r="AM8">
            <v>37</v>
          </cell>
          <cell r="AS8">
            <v>0</v>
          </cell>
          <cell r="AT8">
            <v>2</v>
          </cell>
        </row>
      </sheetData>
      <sheetData sheetId="27">
        <row r="8">
          <cell r="D8">
            <v>14</v>
          </cell>
          <cell r="E8">
            <v>4</v>
          </cell>
          <cell r="F8">
            <v>1</v>
          </cell>
          <cell r="G8">
            <v>19</v>
          </cell>
          <cell r="H8">
            <v>5</v>
          </cell>
          <cell r="K8">
            <v>41</v>
          </cell>
          <cell r="L8">
            <v>11</v>
          </cell>
          <cell r="M8">
            <v>46</v>
          </cell>
          <cell r="Y8">
            <v>77</v>
          </cell>
          <cell r="Z8">
            <v>29</v>
          </cell>
          <cell r="AC8">
            <v>146</v>
          </cell>
          <cell r="AD8">
            <v>68</v>
          </cell>
          <cell r="AL8">
            <v>26</v>
          </cell>
          <cell r="AM8">
            <v>34</v>
          </cell>
          <cell r="AS8">
            <v>0</v>
          </cell>
          <cell r="AT8">
            <v>1</v>
          </cell>
        </row>
      </sheetData>
      <sheetData sheetId="28">
        <row r="8">
          <cell r="D8">
            <v>14</v>
          </cell>
          <cell r="E8">
            <v>3</v>
          </cell>
          <cell r="F8">
            <v>2</v>
          </cell>
          <cell r="G8">
            <v>21</v>
          </cell>
          <cell r="H8">
            <v>6</v>
          </cell>
          <cell r="K8">
            <v>40</v>
          </cell>
          <cell r="L8">
            <v>15</v>
          </cell>
          <cell r="M8">
            <v>45</v>
          </cell>
          <cell r="Y8">
            <v>50</v>
          </cell>
          <cell r="Z8">
            <v>30</v>
          </cell>
          <cell r="AC8">
            <v>106</v>
          </cell>
          <cell r="AD8">
            <v>58</v>
          </cell>
          <cell r="AL8">
            <v>24</v>
          </cell>
          <cell r="AM8">
            <v>32</v>
          </cell>
          <cell r="AS8">
            <v>2</v>
          </cell>
          <cell r="AT8">
            <v>1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!"/>
      <sheetName val="Trophies"/>
      <sheetName val="T 18-19-20"/>
      <sheetName val="L30(all)."/>
      <sheetName val="L30(all)"/>
      <sheetName val="Last 30(all)."/>
      <sheetName val="26-27."/>
      <sheetName val="25-26."/>
      <sheetName val="24-25."/>
      <sheetName val="23-24."/>
      <sheetName val="22-23."/>
      <sheetName val="21-22."/>
      <sheetName val="20-21."/>
      <sheetName val="18-19"/>
      <sheetName val="19-20"/>
      <sheetName val="Last 30(all)"/>
      <sheetName val="26-27"/>
      <sheetName val="25-26"/>
      <sheetName val="24-25"/>
      <sheetName val="23-24"/>
      <sheetName val="22-23"/>
      <sheetName val="21-22"/>
      <sheetName val="20-21"/>
      <sheetName val="T 26-27"/>
      <sheetName val="T 25-26"/>
      <sheetName val="T 24-25"/>
      <sheetName val="T 23-24"/>
      <sheetName val="T 22-23"/>
      <sheetName val="T 21-22"/>
      <sheetName val="T 20-21"/>
    </sheetNames>
    <sheetDataSet>
      <sheetData sheetId="0" refreshError="1"/>
      <sheetData sheetId="1">
        <row r="3">
          <cell r="B3" t="str">
            <v xml:space="preserve"> 2026/2027</v>
          </cell>
          <cell r="C3" t="str">
            <v/>
          </cell>
        </row>
        <row r="4">
          <cell r="B4" t="str">
            <v xml:space="preserve"> 2025/2026</v>
          </cell>
          <cell r="C4" t="str">
            <v/>
          </cell>
        </row>
        <row r="5">
          <cell r="B5" t="str">
            <v xml:space="preserve"> 2024/2025</v>
          </cell>
          <cell r="C5" t="str">
            <v/>
          </cell>
        </row>
        <row r="6">
          <cell r="B6" t="str">
            <v xml:space="preserve"> 2023/2024</v>
          </cell>
          <cell r="C6">
            <v>0</v>
          </cell>
        </row>
        <row r="7">
          <cell r="B7" t="str">
            <v xml:space="preserve"> 2022/2023</v>
          </cell>
          <cell r="C7" t="str">
            <v>3rd place</v>
          </cell>
        </row>
        <row r="8">
          <cell r="B8" t="str">
            <v xml:space="preserve"> 2021/2022</v>
          </cell>
          <cell r="C8" t="str">
            <v>6th place</v>
          </cell>
        </row>
        <row r="9">
          <cell r="B9" t="str">
            <v xml:space="preserve"> 2020/2021</v>
          </cell>
          <cell r="C9" t="str">
            <v>Runner-up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2">
          <cell r="B2" t="str">
            <v>Man Utd</v>
          </cell>
        </row>
        <row r="36">
          <cell r="D36">
            <v>0</v>
          </cell>
          <cell r="E36">
            <v>0</v>
          </cell>
          <cell r="F36">
            <v>1</v>
          </cell>
          <cell r="G36">
            <v>0</v>
          </cell>
          <cell r="AP36">
            <v>0</v>
          </cell>
          <cell r="AQ36">
            <v>1</v>
          </cell>
          <cell r="AR36">
            <v>0</v>
          </cell>
          <cell r="AS36">
            <v>1</v>
          </cell>
          <cell r="AT36">
            <v>0</v>
          </cell>
          <cell r="AU36">
            <v>0</v>
          </cell>
        </row>
      </sheetData>
      <sheetData sheetId="20">
        <row r="2">
          <cell r="B2" t="str">
            <v>Man Utd</v>
          </cell>
        </row>
        <row r="36">
          <cell r="D36">
            <v>15</v>
          </cell>
          <cell r="E36">
            <v>4</v>
          </cell>
          <cell r="F36">
            <v>36</v>
          </cell>
          <cell r="G36">
            <v>10</v>
          </cell>
          <cell r="AP36">
            <v>12</v>
          </cell>
          <cell r="AQ36">
            <v>5</v>
          </cell>
          <cell r="AR36">
            <v>2</v>
          </cell>
          <cell r="AS36">
            <v>12</v>
          </cell>
          <cell r="AT36">
            <v>7</v>
          </cell>
          <cell r="AU36">
            <v>0</v>
          </cell>
        </row>
      </sheetData>
      <sheetData sheetId="21">
        <row r="2">
          <cell r="B2" t="str">
            <v>Man Utd</v>
          </cell>
        </row>
        <row r="36">
          <cell r="D36">
            <v>13</v>
          </cell>
          <cell r="E36">
            <v>10</v>
          </cell>
          <cell r="F36">
            <v>32</v>
          </cell>
          <cell r="G36">
            <v>22</v>
          </cell>
          <cell r="AP36">
            <v>8</v>
          </cell>
          <cell r="AQ36">
            <v>9</v>
          </cell>
          <cell r="AR36">
            <v>2</v>
          </cell>
          <cell r="AS36">
            <v>7</v>
          </cell>
          <cell r="AT36">
            <v>7</v>
          </cell>
          <cell r="AU36">
            <v>5</v>
          </cell>
        </row>
      </sheetData>
      <sheetData sheetId="22">
        <row r="2">
          <cell r="B2" t="str">
            <v>Man Utd</v>
          </cell>
        </row>
        <row r="36">
          <cell r="D36">
            <v>16</v>
          </cell>
          <cell r="E36">
            <v>12</v>
          </cell>
          <cell r="F36">
            <v>38</v>
          </cell>
          <cell r="G36">
            <v>28</v>
          </cell>
          <cell r="AP36">
            <v>5</v>
          </cell>
          <cell r="AQ36">
            <v>9</v>
          </cell>
          <cell r="AR36">
            <v>5</v>
          </cell>
          <cell r="AS36">
            <v>8</v>
          </cell>
          <cell r="AT36">
            <v>4</v>
          </cell>
          <cell r="AU36">
            <v>7</v>
          </cell>
        </row>
      </sheetData>
      <sheetData sheetId="23" refreshError="1"/>
      <sheetData sheetId="24" refreshError="1"/>
      <sheetData sheetId="25" refreshError="1"/>
      <sheetData sheetId="26">
        <row r="8">
          <cell r="D8">
            <v>1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K8">
            <v>1</v>
          </cell>
          <cell r="L8">
            <v>0</v>
          </cell>
          <cell r="M8">
            <v>3</v>
          </cell>
          <cell r="Y8">
            <v>4</v>
          </cell>
          <cell r="Z8">
            <v>1</v>
          </cell>
          <cell r="AC8">
            <v>8</v>
          </cell>
          <cell r="AD8">
            <v>7</v>
          </cell>
          <cell r="AL8">
            <v>2</v>
          </cell>
          <cell r="AM8">
            <v>3</v>
          </cell>
          <cell r="AS8">
            <v>0</v>
          </cell>
          <cell r="AT8">
            <v>0</v>
          </cell>
        </row>
      </sheetData>
      <sheetData sheetId="27">
        <row r="8">
          <cell r="D8">
            <v>15</v>
          </cell>
          <cell r="E8">
            <v>3</v>
          </cell>
          <cell r="F8">
            <v>1</v>
          </cell>
          <cell r="G8">
            <v>15</v>
          </cell>
          <cell r="H8">
            <v>4</v>
          </cell>
          <cell r="K8">
            <v>36</v>
          </cell>
          <cell r="L8">
            <v>10</v>
          </cell>
          <cell r="M8">
            <v>48</v>
          </cell>
          <cell r="Y8">
            <v>54</v>
          </cell>
          <cell r="Z8">
            <v>39</v>
          </cell>
          <cell r="AC8">
            <v>113</v>
          </cell>
          <cell r="AD8">
            <v>98</v>
          </cell>
          <cell r="AL8">
            <v>35</v>
          </cell>
          <cell r="AM8">
            <v>27</v>
          </cell>
          <cell r="AS8">
            <v>2</v>
          </cell>
          <cell r="AT8">
            <v>0</v>
          </cell>
        </row>
      </sheetData>
      <sheetData sheetId="28">
        <row r="8">
          <cell r="D8">
            <v>10</v>
          </cell>
          <cell r="E8">
            <v>5</v>
          </cell>
          <cell r="F8">
            <v>4</v>
          </cell>
          <cell r="G8">
            <v>13</v>
          </cell>
          <cell r="H8">
            <v>10</v>
          </cell>
          <cell r="K8">
            <v>32</v>
          </cell>
          <cell r="L8">
            <v>22</v>
          </cell>
          <cell r="M8">
            <v>35</v>
          </cell>
          <cell r="Y8">
            <v>46</v>
          </cell>
          <cell r="Z8">
            <v>46</v>
          </cell>
          <cell r="AC8">
            <v>95</v>
          </cell>
          <cell r="AD8">
            <v>98</v>
          </cell>
          <cell r="AL8">
            <v>31</v>
          </cell>
          <cell r="AM8">
            <v>16</v>
          </cell>
          <cell r="AS8">
            <v>1</v>
          </cell>
          <cell r="AT8">
            <v>1</v>
          </cell>
        </row>
      </sheetData>
      <sheetData sheetId="29">
        <row r="8">
          <cell r="D8">
            <v>9</v>
          </cell>
          <cell r="E8">
            <v>4</v>
          </cell>
          <cell r="F8">
            <v>6</v>
          </cell>
          <cell r="G8">
            <v>16</v>
          </cell>
          <cell r="H8">
            <v>12</v>
          </cell>
          <cell r="K8">
            <v>38</v>
          </cell>
          <cell r="L8">
            <v>28</v>
          </cell>
          <cell r="M8">
            <v>31</v>
          </cell>
          <cell r="Y8">
            <v>45</v>
          </cell>
          <cell r="Z8">
            <v>49</v>
          </cell>
          <cell r="AC8">
            <v>113</v>
          </cell>
          <cell r="AD8">
            <v>76</v>
          </cell>
          <cell r="AL8">
            <v>36</v>
          </cell>
          <cell r="AM8">
            <v>23</v>
          </cell>
          <cell r="AS8">
            <v>1</v>
          </cell>
          <cell r="AT8">
            <v>2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!"/>
      <sheetName val="19-20"/>
      <sheetName val="18-19"/>
      <sheetName val="L30(all)."/>
      <sheetName val="L30(all)"/>
      <sheetName val="Last 30(all)."/>
      <sheetName val="26-27."/>
      <sheetName val="25-26."/>
      <sheetName val="24-25."/>
      <sheetName val="23-24."/>
      <sheetName val="22-23."/>
      <sheetName val="21-22."/>
      <sheetName val="20-21."/>
      <sheetName val="T 18-19-20"/>
      <sheetName val="Last 30(all)"/>
      <sheetName val="26-27"/>
      <sheetName val="25-26"/>
      <sheetName val="24-25"/>
      <sheetName val="23-24"/>
      <sheetName val="22-23"/>
      <sheetName val="21-22"/>
      <sheetName val="20-21"/>
      <sheetName val="T 26-27"/>
      <sheetName val="T 25-26"/>
      <sheetName val="T 24-25"/>
      <sheetName val="T 23-24"/>
      <sheetName val="T 22-23"/>
      <sheetName val="T 21-22"/>
      <sheetName val="T 20-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</row>
      </sheetData>
      <sheetData sheetId="19">
        <row r="36">
          <cell r="D36">
            <v>14</v>
          </cell>
          <cell r="E36">
            <v>11</v>
          </cell>
          <cell r="F36">
            <v>33</v>
          </cell>
          <cell r="G36">
            <v>22</v>
          </cell>
          <cell r="AP36">
            <v>5</v>
          </cell>
          <cell r="AQ36">
            <v>7</v>
          </cell>
          <cell r="AR36">
            <v>7</v>
          </cell>
          <cell r="AS36">
            <v>7</v>
          </cell>
          <cell r="AT36">
            <v>7</v>
          </cell>
          <cell r="AU36">
            <v>5</v>
          </cell>
        </row>
      </sheetData>
      <sheetData sheetId="20">
        <row r="36">
          <cell r="D36">
            <v>15</v>
          </cell>
          <cell r="E36">
            <v>9</v>
          </cell>
          <cell r="F36">
            <v>35</v>
          </cell>
          <cell r="G36">
            <v>25</v>
          </cell>
          <cell r="AP36">
            <v>9</v>
          </cell>
          <cell r="AQ36">
            <v>6</v>
          </cell>
          <cell r="AR36">
            <v>4</v>
          </cell>
          <cell r="AS36">
            <v>8</v>
          </cell>
          <cell r="AT36">
            <v>4</v>
          </cell>
          <cell r="AU36">
            <v>7</v>
          </cell>
        </row>
      </sheetData>
      <sheetData sheetId="21">
        <row r="36">
          <cell r="D36">
            <v>13</v>
          </cell>
          <cell r="E36">
            <v>12</v>
          </cell>
          <cell r="F36">
            <v>16</v>
          </cell>
          <cell r="G36">
            <v>35</v>
          </cell>
          <cell r="AP36">
            <v>4</v>
          </cell>
          <cell r="AQ36">
            <v>11</v>
          </cell>
          <cell r="AR36">
            <v>4</v>
          </cell>
          <cell r="AS36">
            <v>0</v>
          </cell>
          <cell r="AT36">
            <v>9</v>
          </cell>
          <cell r="AU36">
            <v>10</v>
          </cell>
        </row>
      </sheetData>
      <sheetData sheetId="22"/>
      <sheetData sheetId="23"/>
      <sheetData sheetId="24"/>
      <sheetData sheetId="25"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K8">
            <v>0</v>
          </cell>
          <cell r="L8">
            <v>0</v>
          </cell>
          <cell r="M8">
            <v>0</v>
          </cell>
          <cell r="Y8">
            <v>0</v>
          </cell>
          <cell r="Z8">
            <v>0</v>
          </cell>
          <cell r="AC8">
            <v>0</v>
          </cell>
          <cell r="AD8">
            <v>0</v>
          </cell>
          <cell r="AL8">
            <v>0</v>
          </cell>
          <cell r="AM8">
            <v>0</v>
          </cell>
          <cell r="AS8">
            <v>0</v>
          </cell>
          <cell r="AT8">
            <v>0</v>
          </cell>
        </row>
      </sheetData>
      <sheetData sheetId="26">
        <row r="8">
          <cell r="D8">
            <v>8</v>
          </cell>
          <cell r="E8">
            <v>3</v>
          </cell>
          <cell r="F8">
            <v>8</v>
          </cell>
          <cell r="G8">
            <v>11</v>
          </cell>
          <cell r="H8">
            <v>14</v>
          </cell>
          <cell r="K8">
            <v>22</v>
          </cell>
          <cell r="L8">
            <v>33</v>
          </cell>
          <cell r="M8">
            <v>27</v>
          </cell>
          <cell r="Y8">
            <v>34</v>
          </cell>
          <cell r="Z8">
            <v>34</v>
          </cell>
          <cell r="AC8">
            <v>82</v>
          </cell>
          <cell r="AD8">
            <v>109</v>
          </cell>
          <cell r="AL8">
            <v>43</v>
          </cell>
          <cell r="AM8">
            <v>23</v>
          </cell>
          <cell r="AS8">
            <v>0</v>
          </cell>
          <cell r="AT8">
            <v>0</v>
          </cell>
        </row>
      </sheetData>
      <sheetData sheetId="27">
        <row r="8">
          <cell r="D8">
            <v>6</v>
          </cell>
          <cell r="E8">
            <v>5</v>
          </cell>
          <cell r="F8">
            <v>8</v>
          </cell>
          <cell r="G8">
            <v>9</v>
          </cell>
          <cell r="H8">
            <v>15</v>
          </cell>
          <cell r="K8">
            <v>25</v>
          </cell>
          <cell r="L8">
            <v>35</v>
          </cell>
          <cell r="M8">
            <v>23</v>
          </cell>
          <cell r="Y8">
            <v>51</v>
          </cell>
          <cell r="Z8">
            <v>47</v>
          </cell>
          <cell r="AC8">
            <v>102</v>
          </cell>
          <cell r="AD8">
            <v>109</v>
          </cell>
          <cell r="AL8">
            <v>45</v>
          </cell>
          <cell r="AM8">
            <v>32</v>
          </cell>
          <cell r="AS8">
            <v>1</v>
          </cell>
          <cell r="AT8">
            <v>0</v>
          </cell>
        </row>
      </sheetData>
      <sheetData sheetId="28">
        <row r="8">
          <cell r="D8">
            <v>12</v>
          </cell>
          <cell r="E8">
            <v>7</v>
          </cell>
          <cell r="F8">
            <v>0</v>
          </cell>
          <cell r="G8">
            <v>12</v>
          </cell>
          <cell r="H8">
            <v>13</v>
          </cell>
          <cell r="K8">
            <v>35</v>
          </cell>
          <cell r="L8">
            <v>16</v>
          </cell>
          <cell r="M8">
            <v>43</v>
          </cell>
          <cell r="Y8">
            <v>41</v>
          </cell>
          <cell r="Z8">
            <v>39</v>
          </cell>
          <cell r="AC8">
            <v>84</v>
          </cell>
          <cell r="AD8">
            <v>86</v>
          </cell>
          <cell r="AL8">
            <v>29</v>
          </cell>
          <cell r="AM8">
            <v>39</v>
          </cell>
          <cell r="AS8">
            <v>0</v>
          </cell>
          <cell r="AT8">
            <v>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!"/>
      <sheetName val="T 18-19-20"/>
      <sheetName val="Trophies"/>
      <sheetName val="L30(all)."/>
      <sheetName val="L30(all)"/>
      <sheetName val="Last 30(all)."/>
      <sheetName val="26-27."/>
      <sheetName val="25-26."/>
      <sheetName val="24-25."/>
      <sheetName val="23-24."/>
      <sheetName val="22-23."/>
      <sheetName val="21-22."/>
      <sheetName val="20-21."/>
      <sheetName val="18-19"/>
      <sheetName val="19-20"/>
      <sheetName val="Last 30(all)"/>
      <sheetName val="26-27"/>
      <sheetName val="25-26"/>
      <sheetName val="24-25"/>
      <sheetName val="23-24"/>
      <sheetName val="22-23"/>
      <sheetName val="21-22"/>
      <sheetName val="20-21"/>
      <sheetName val="T 26-27"/>
      <sheetName val="T 25-26"/>
      <sheetName val="T 24-25"/>
      <sheetName val="T 23-24"/>
      <sheetName val="T 22-23"/>
      <sheetName val="T 21-22"/>
      <sheetName val="T 20-21"/>
    </sheetNames>
    <sheetDataSet>
      <sheetData sheetId="0"/>
      <sheetData sheetId="1"/>
      <sheetData sheetId="2">
        <row r="3">
          <cell r="B3" t="str">
            <v xml:space="preserve"> 2026/2027</v>
          </cell>
          <cell r="C3" t="str">
            <v/>
          </cell>
        </row>
        <row r="4">
          <cell r="B4" t="str">
            <v xml:space="preserve"> 2025/2026</v>
          </cell>
          <cell r="C4" t="str">
            <v/>
          </cell>
        </row>
        <row r="5">
          <cell r="B5" t="str">
            <v xml:space="preserve"> 2024/2025</v>
          </cell>
          <cell r="C5" t="str">
            <v/>
          </cell>
        </row>
        <row r="6">
          <cell r="B6" t="str">
            <v xml:space="preserve"> 2023/2024</v>
          </cell>
          <cell r="C6">
            <v>0</v>
          </cell>
        </row>
        <row r="7">
          <cell r="B7" t="str">
            <v xml:space="preserve"> 2022/2023</v>
          </cell>
          <cell r="C7" t="str">
            <v>4th place</v>
          </cell>
        </row>
        <row r="8">
          <cell r="B8" t="str">
            <v xml:space="preserve"> 2021/2022</v>
          </cell>
          <cell r="C8" t="str">
            <v>11th place</v>
          </cell>
        </row>
        <row r="9">
          <cell r="B9" t="str">
            <v xml:space="preserve"> 2020/2021</v>
          </cell>
          <cell r="C9" t="str">
            <v>12th place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2">
          <cell r="B2" t="str">
            <v>Newcastle</v>
          </cell>
        </row>
        <row r="36">
          <cell r="D36">
            <v>2</v>
          </cell>
          <cell r="E36">
            <v>1</v>
          </cell>
          <cell r="F36">
            <v>5</v>
          </cell>
          <cell r="G36">
            <v>1</v>
          </cell>
          <cell r="AP36">
            <v>1</v>
          </cell>
          <cell r="AQ36">
            <v>0</v>
          </cell>
          <cell r="AR36">
            <v>0</v>
          </cell>
          <cell r="AS36">
            <v>1</v>
          </cell>
          <cell r="AT36">
            <v>0</v>
          </cell>
          <cell r="AU36">
            <v>0</v>
          </cell>
        </row>
      </sheetData>
      <sheetData sheetId="20">
        <row r="2">
          <cell r="B2" t="str">
            <v>Newcastle</v>
          </cell>
        </row>
        <row r="36">
          <cell r="D36">
            <v>15</v>
          </cell>
          <cell r="E36">
            <v>6</v>
          </cell>
          <cell r="F36">
            <v>36</v>
          </cell>
          <cell r="G36">
            <v>14</v>
          </cell>
          <cell r="AP36">
            <v>7</v>
          </cell>
          <cell r="AQ36">
            <v>9</v>
          </cell>
          <cell r="AR36">
            <v>3</v>
          </cell>
          <cell r="AS36">
            <v>8</v>
          </cell>
          <cell r="AT36">
            <v>9</v>
          </cell>
          <cell r="AU36">
            <v>2</v>
          </cell>
        </row>
      </sheetData>
      <sheetData sheetId="21">
        <row r="2">
          <cell r="B2" t="str">
            <v>Newcastle</v>
          </cell>
        </row>
        <row r="36">
          <cell r="D36">
            <v>14</v>
          </cell>
          <cell r="E36">
            <v>12</v>
          </cell>
          <cell r="F36">
            <v>26</v>
          </cell>
          <cell r="G36">
            <v>27</v>
          </cell>
          <cell r="AP36">
            <v>6</v>
          </cell>
          <cell r="AQ36">
            <v>10</v>
          </cell>
          <cell r="AR36">
            <v>3</v>
          </cell>
          <cell r="AS36">
            <v>5</v>
          </cell>
          <cell r="AT36">
            <v>9</v>
          </cell>
          <cell r="AU36">
            <v>5</v>
          </cell>
        </row>
      </sheetData>
      <sheetData sheetId="22">
        <row r="2">
          <cell r="B2" t="str">
            <v>Newcastle</v>
          </cell>
        </row>
        <row r="36">
          <cell r="D36">
            <v>13</v>
          </cell>
          <cell r="E36">
            <v>14</v>
          </cell>
          <cell r="F36">
            <v>26</v>
          </cell>
          <cell r="G36">
            <v>33</v>
          </cell>
          <cell r="AP36">
            <v>5</v>
          </cell>
          <cell r="AQ36">
            <v>7</v>
          </cell>
          <cell r="AR36">
            <v>7</v>
          </cell>
          <cell r="AS36">
            <v>4</v>
          </cell>
          <cell r="AT36">
            <v>7</v>
          </cell>
          <cell r="AU36">
            <v>8</v>
          </cell>
        </row>
      </sheetData>
      <sheetData sheetId="23"/>
      <sheetData sheetId="24"/>
      <sheetData sheetId="25"/>
      <sheetData sheetId="26">
        <row r="8">
          <cell r="D8">
            <v>1</v>
          </cell>
          <cell r="E8">
            <v>0</v>
          </cell>
          <cell r="F8">
            <v>0</v>
          </cell>
          <cell r="G8">
            <v>2</v>
          </cell>
          <cell r="H8">
            <v>1</v>
          </cell>
          <cell r="K8">
            <v>5</v>
          </cell>
          <cell r="L8">
            <v>1</v>
          </cell>
          <cell r="M8">
            <v>3</v>
          </cell>
          <cell r="Y8">
            <v>1</v>
          </cell>
          <cell r="Z8">
            <v>1</v>
          </cell>
          <cell r="AC8">
            <v>6</v>
          </cell>
          <cell r="AD8">
            <v>5</v>
          </cell>
          <cell r="AL8">
            <v>4</v>
          </cell>
          <cell r="AM8">
            <v>4</v>
          </cell>
          <cell r="AS8">
            <v>0</v>
          </cell>
          <cell r="AT8">
            <v>0</v>
          </cell>
        </row>
      </sheetData>
      <sheetData sheetId="27">
        <row r="8">
          <cell r="D8">
            <v>11</v>
          </cell>
          <cell r="E8">
            <v>6</v>
          </cell>
          <cell r="F8">
            <v>2</v>
          </cell>
          <cell r="G8">
            <v>15</v>
          </cell>
          <cell r="H8">
            <v>6</v>
          </cell>
          <cell r="K8">
            <v>36</v>
          </cell>
          <cell r="L8">
            <v>14</v>
          </cell>
          <cell r="M8">
            <v>39</v>
          </cell>
          <cell r="Y8">
            <v>84</v>
          </cell>
          <cell r="Z8">
            <v>18</v>
          </cell>
          <cell r="AC8">
            <v>155</v>
          </cell>
          <cell r="AD8">
            <v>57</v>
          </cell>
          <cell r="AL8">
            <v>29</v>
          </cell>
          <cell r="AM8">
            <v>40</v>
          </cell>
          <cell r="AS8">
            <v>1</v>
          </cell>
          <cell r="AT8">
            <v>0</v>
          </cell>
        </row>
      </sheetData>
      <sheetData sheetId="28">
        <row r="8">
          <cell r="D8">
            <v>8</v>
          </cell>
          <cell r="E8">
            <v>6</v>
          </cell>
          <cell r="F8">
            <v>5</v>
          </cell>
          <cell r="G8">
            <v>14</v>
          </cell>
          <cell r="H8">
            <v>12</v>
          </cell>
          <cell r="K8">
            <v>26</v>
          </cell>
          <cell r="L8">
            <v>27</v>
          </cell>
          <cell r="M8">
            <v>30</v>
          </cell>
          <cell r="Y8">
            <v>38</v>
          </cell>
          <cell r="Z8">
            <v>39</v>
          </cell>
          <cell r="AC8">
            <v>77</v>
          </cell>
          <cell r="AD8">
            <v>92</v>
          </cell>
          <cell r="AL8">
            <v>35</v>
          </cell>
          <cell r="AM8">
            <v>36</v>
          </cell>
          <cell r="AS8">
            <v>2</v>
          </cell>
          <cell r="AT8">
            <v>0</v>
          </cell>
        </row>
      </sheetData>
      <sheetData sheetId="29">
        <row r="8">
          <cell r="D8">
            <v>6</v>
          </cell>
          <cell r="E8">
            <v>5</v>
          </cell>
          <cell r="F8">
            <v>8</v>
          </cell>
          <cell r="G8">
            <v>13</v>
          </cell>
          <cell r="H8">
            <v>14</v>
          </cell>
          <cell r="K8">
            <v>26</v>
          </cell>
          <cell r="L8">
            <v>33</v>
          </cell>
          <cell r="M8">
            <v>23</v>
          </cell>
          <cell r="Y8">
            <v>40</v>
          </cell>
          <cell r="Z8">
            <v>44</v>
          </cell>
          <cell r="AC8">
            <v>81</v>
          </cell>
          <cell r="AD8">
            <v>94</v>
          </cell>
          <cell r="AL8">
            <v>33</v>
          </cell>
          <cell r="AM8">
            <v>37</v>
          </cell>
          <cell r="AS8">
            <v>2</v>
          </cell>
          <cell r="AT8">
            <v>3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!"/>
      <sheetName val="19-20"/>
      <sheetName val="18-19"/>
      <sheetName val="L30(all)."/>
      <sheetName val="L30(all)"/>
      <sheetName val="Last 30(all)."/>
      <sheetName val="26-27."/>
      <sheetName val="25-26."/>
      <sheetName val="24-25."/>
      <sheetName val="23-24."/>
      <sheetName val="22-23."/>
      <sheetName val="21-22."/>
      <sheetName val="20-21."/>
      <sheetName val="T 18-19-20"/>
      <sheetName val="Last 30(all)"/>
      <sheetName val="26-27"/>
      <sheetName val="25-26"/>
      <sheetName val="24-25"/>
      <sheetName val="23-24"/>
      <sheetName val="22-23"/>
      <sheetName val="21-22"/>
      <sheetName val="20-21"/>
      <sheetName val="T 26-27"/>
      <sheetName val="T 25-26"/>
      <sheetName val="T 24-25"/>
      <sheetName val="T 23-24"/>
      <sheetName val="T 22-23"/>
      <sheetName val="T 21-22"/>
      <sheetName val="T 20-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</row>
      </sheetData>
      <sheetData sheetId="19">
        <row r="36">
          <cell r="D36">
            <v>9</v>
          </cell>
          <cell r="E36">
            <v>17</v>
          </cell>
          <cell r="F36">
            <v>19</v>
          </cell>
          <cell r="G36">
            <v>32</v>
          </cell>
          <cell r="AP36">
            <v>4</v>
          </cell>
          <cell r="AQ36">
            <v>8</v>
          </cell>
          <cell r="AR36">
            <v>7</v>
          </cell>
          <cell r="AS36">
            <v>4</v>
          </cell>
          <cell r="AT36">
            <v>9</v>
          </cell>
          <cell r="AU36">
            <v>6</v>
          </cell>
        </row>
      </sheetData>
      <sheetData sheetId="20">
        <row r="36">
          <cell r="D36">
            <v>12</v>
          </cell>
          <cell r="E36">
            <v>11</v>
          </cell>
          <cell r="F36">
            <v>35</v>
          </cell>
          <cell r="G36">
            <v>18</v>
          </cell>
          <cell r="AP36">
            <v>6</v>
          </cell>
          <cell r="AQ36">
            <v>9</v>
          </cell>
          <cell r="AR36">
            <v>4</v>
          </cell>
          <cell r="AS36">
            <v>11</v>
          </cell>
          <cell r="AT36">
            <v>4</v>
          </cell>
          <cell r="AU36">
            <v>4</v>
          </cell>
        </row>
      </sheetData>
      <sheetData sheetId="21">
        <row r="36">
          <cell r="D36">
            <v>12</v>
          </cell>
          <cell r="E36">
            <v>5</v>
          </cell>
          <cell r="F36">
            <v>29</v>
          </cell>
          <cell r="G36">
            <v>20</v>
          </cell>
          <cell r="AP36">
            <v>8</v>
          </cell>
          <cell r="AQ36">
            <v>9</v>
          </cell>
          <cell r="AR36">
            <v>2</v>
          </cell>
          <cell r="AS36">
            <v>7</v>
          </cell>
          <cell r="AT36">
            <v>5</v>
          </cell>
          <cell r="AU36">
            <v>7</v>
          </cell>
        </row>
      </sheetData>
      <sheetData sheetId="22"/>
      <sheetData sheetId="23"/>
      <sheetData sheetId="24"/>
      <sheetData sheetId="25"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K8">
            <v>0</v>
          </cell>
          <cell r="L8">
            <v>0</v>
          </cell>
          <cell r="M8">
            <v>0</v>
          </cell>
          <cell r="Y8">
            <v>0</v>
          </cell>
          <cell r="Z8">
            <v>0</v>
          </cell>
          <cell r="AC8">
            <v>0</v>
          </cell>
          <cell r="AD8">
            <v>0</v>
          </cell>
          <cell r="AL8">
            <v>0</v>
          </cell>
          <cell r="AM8">
            <v>0</v>
          </cell>
          <cell r="AS8">
            <v>0</v>
          </cell>
          <cell r="AT8">
            <v>0</v>
          </cell>
        </row>
      </sheetData>
      <sheetData sheetId="26">
        <row r="8">
          <cell r="D8">
            <v>8</v>
          </cell>
          <cell r="E8">
            <v>8</v>
          </cell>
          <cell r="F8">
            <v>3</v>
          </cell>
          <cell r="G8">
            <v>17</v>
          </cell>
          <cell r="H8">
            <v>9</v>
          </cell>
          <cell r="K8">
            <v>32</v>
          </cell>
          <cell r="L8">
            <v>19</v>
          </cell>
          <cell r="M8">
            <v>32</v>
          </cell>
          <cell r="Y8">
            <v>47</v>
          </cell>
          <cell r="Z8">
            <v>49</v>
          </cell>
          <cell r="AC8">
            <v>115</v>
          </cell>
          <cell r="AD8">
            <v>106</v>
          </cell>
          <cell r="AL8">
            <v>30</v>
          </cell>
          <cell r="AM8">
            <v>40</v>
          </cell>
          <cell r="AS8">
            <v>0</v>
          </cell>
          <cell r="AT8">
            <v>1</v>
          </cell>
        </row>
      </sheetData>
      <sheetData sheetId="27">
        <row r="8">
          <cell r="D8">
            <v>5</v>
          </cell>
          <cell r="E8">
            <v>4</v>
          </cell>
          <cell r="F8">
            <v>10</v>
          </cell>
          <cell r="G8">
            <v>11</v>
          </cell>
          <cell r="H8">
            <v>12</v>
          </cell>
          <cell r="K8">
            <v>18</v>
          </cell>
          <cell r="L8">
            <v>35</v>
          </cell>
          <cell r="M8">
            <v>19</v>
          </cell>
          <cell r="Y8">
            <v>42</v>
          </cell>
          <cell r="Z8">
            <v>49</v>
          </cell>
          <cell r="AC8">
            <v>83</v>
          </cell>
          <cell r="AD8">
            <v>98</v>
          </cell>
          <cell r="AL8">
            <v>45</v>
          </cell>
          <cell r="AM8">
            <v>39</v>
          </cell>
          <cell r="AS8">
            <v>0</v>
          </cell>
          <cell r="AT8">
            <v>3</v>
          </cell>
        </row>
      </sheetData>
      <sheetData sheetId="28">
        <row r="8">
          <cell r="D8">
            <v>6</v>
          </cell>
          <cell r="E8">
            <v>4</v>
          </cell>
          <cell r="F8">
            <v>9</v>
          </cell>
          <cell r="G8">
            <v>5</v>
          </cell>
          <cell r="H8">
            <v>12</v>
          </cell>
          <cell r="K8">
            <v>20</v>
          </cell>
          <cell r="L8">
            <v>29</v>
          </cell>
          <cell r="M8">
            <v>22</v>
          </cell>
          <cell r="Y8">
            <v>46</v>
          </cell>
          <cell r="Z8">
            <v>54</v>
          </cell>
          <cell r="AC8">
            <v>80</v>
          </cell>
          <cell r="AD8">
            <v>132</v>
          </cell>
          <cell r="AL8">
            <v>30</v>
          </cell>
          <cell r="AM8">
            <v>22</v>
          </cell>
          <cell r="AS8">
            <v>1</v>
          </cell>
          <cell r="AT8">
            <v>0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!"/>
      <sheetName val="T 18-19-20"/>
      <sheetName val="Trophies"/>
      <sheetName val="L30(all)."/>
      <sheetName val="L30(all)"/>
      <sheetName val="Last 30(all)."/>
      <sheetName val="26-27."/>
      <sheetName val="25-26."/>
      <sheetName val="24-25."/>
      <sheetName val="23-24."/>
      <sheetName val="22-23."/>
      <sheetName val="21-22."/>
      <sheetName val="20-21."/>
      <sheetName val="18-19"/>
      <sheetName val="19-20"/>
      <sheetName val="Last 30(all)"/>
      <sheetName val="26-27"/>
      <sheetName val="25-26"/>
      <sheetName val="24-25"/>
      <sheetName val="23-24"/>
      <sheetName val="22-23"/>
      <sheetName val="21-22"/>
      <sheetName val="20-21"/>
      <sheetName val="T 26-27"/>
      <sheetName val="T 25-26"/>
      <sheetName val="T 24-25"/>
      <sheetName val="T 23-24"/>
      <sheetName val="T 22-23"/>
      <sheetName val="T 21-22"/>
      <sheetName val="T 20-21"/>
    </sheetNames>
    <sheetDataSet>
      <sheetData sheetId="0"/>
      <sheetData sheetId="1"/>
      <sheetData sheetId="2">
        <row r="6">
          <cell r="B6" t="str">
            <v xml:space="preserve"> 2023/2024</v>
          </cell>
          <cell r="C6">
            <v>0</v>
          </cell>
        </row>
        <row r="7">
          <cell r="B7" t="str">
            <v xml:space="preserve"> 2022/2023</v>
          </cell>
          <cell r="C7" t="str">
            <v>15th place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2">
          <cell r="B2" t="str">
            <v>Bournemouth</v>
          </cell>
        </row>
        <row r="36">
          <cell r="D36">
            <v>0</v>
          </cell>
          <cell r="E36">
            <v>0</v>
          </cell>
          <cell r="F36">
            <v>1</v>
          </cell>
          <cell r="G36">
            <v>1</v>
          </cell>
          <cell r="AP36">
            <v>0</v>
          </cell>
          <cell r="AQ36">
            <v>1</v>
          </cell>
          <cell r="AR36">
            <v>0</v>
          </cell>
          <cell r="AS36">
            <v>0</v>
          </cell>
          <cell r="AT36">
            <v>1</v>
          </cell>
          <cell r="AU36">
            <v>0</v>
          </cell>
        </row>
      </sheetData>
      <sheetData sheetId="20">
        <row r="2">
          <cell r="B2" t="str">
            <v>Bournemouth</v>
          </cell>
        </row>
        <row r="36">
          <cell r="D36">
            <v>10</v>
          </cell>
          <cell r="E36">
            <v>18</v>
          </cell>
          <cell r="F36">
            <v>20</v>
          </cell>
          <cell r="G36">
            <v>28</v>
          </cell>
          <cell r="AP36">
            <v>6</v>
          </cell>
          <cell r="AQ36">
            <v>4</v>
          </cell>
          <cell r="AR36">
            <v>9</v>
          </cell>
          <cell r="AS36">
            <v>5</v>
          </cell>
          <cell r="AT36">
            <v>8</v>
          </cell>
          <cell r="AU36">
            <v>6</v>
          </cell>
        </row>
      </sheetData>
      <sheetData sheetId="21"/>
      <sheetData sheetId="22"/>
      <sheetData sheetId="23"/>
      <sheetData sheetId="24"/>
      <sheetData sheetId="25"/>
      <sheetData sheetId="26">
        <row r="8">
          <cell r="D8">
            <v>0</v>
          </cell>
          <cell r="E8">
            <v>1</v>
          </cell>
          <cell r="F8">
            <v>0</v>
          </cell>
          <cell r="G8">
            <v>0</v>
          </cell>
          <cell r="H8">
            <v>0</v>
          </cell>
          <cell r="K8">
            <v>1</v>
          </cell>
          <cell r="L8">
            <v>1</v>
          </cell>
          <cell r="M8">
            <v>1</v>
          </cell>
          <cell r="Y8">
            <v>4</v>
          </cell>
          <cell r="Z8">
            <v>3</v>
          </cell>
          <cell r="AC8">
            <v>10</v>
          </cell>
          <cell r="AD8">
            <v>4</v>
          </cell>
          <cell r="AL8">
            <v>1</v>
          </cell>
          <cell r="AM8">
            <v>4</v>
          </cell>
          <cell r="AS8">
            <v>0</v>
          </cell>
          <cell r="AT8">
            <v>0</v>
          </cell>
        </row>
      </sheetData>
      <sheetData sheetId="27">
        <row r="8">
          <cell r="D8">
            <v>6</v>
          </cell>
          <cell r="E8">
            <v>4</v>
          </cell>
          <cell r="F8">
            <v>9</v>
          </cell>
          <cell r="G8">
            <v>10</v>
          </cell>
          <cell r="H8">
            <v>18</v>
          </cell>
          <cell r="K8">
            <v>20</v>
          </cell>
          <cell r="L8">
            <v>28</v>
          </cell>
          <cell r="M8">
            <v>22</v>
          </cell>
          <cell r="Y8">
            <v>31</v>
          </cell>
          <cell r="Z8">
            <v>54</v>
          </cell>
          <cell r="AC8">
            <v>82</v>
          </cell>
          <cell r="AD8">
            <v>115</v>
          </cell>
          <cell r="AL8">
            <v>30</v>
          </cell>
          <cell r="AM8">
            <v>33</v>
          </cell>
          <cell r="AS8">
            <v>0</v>
          </cell>
          <cell r="AT8">
            <v>0</v>
          </cell>
        </row>
      </sheetData>
      <sheetData sheetId="28"/>
      <sheetData sheetId="2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!"/>
      <sheetName val="T 18-19-20"/>
      <sheetName val="Trophies"/>
      <sheetName val="L30(all)."/>
      <sheetName val="L30(all)"/>
      <sheetName val="Last 30(all)."/>
      <sheetName val="26-27."/>
      <sheetName val="25-26."/>
      <sheetName val="24-25."/>
      <sheetName val="23-24."/>
      <sheetName val="22-23."/>
      <sheetName val="21-22."/>
      <sheetName val="20-21."/>
      <sheetName val="18-19"/>
      <sheetName val="19-20"/>
      <sheetName val="Last 30(all)"/>
      <sheetName val="26-27"/>
      <sheetName val="25-26"/>
      <sheetName val="24-25"/>
      <sheetName val="23-24"/>
      <sheetName val="22-23"/>
      <sheetName val="21-22"/>
      <sheetName val="20-21"/>
      <sheetName val="T 26-27"/>
      <sheetName val="T 25-26"/>
      <sheetName val="T 24-25"/>
      <sheetName val="T 23-24"/>
      <sheetName val="T 22-23"/>
      <sheetName val="T 21-22"/>
      <sheetName val="T 20-21"/>
    </sheetNames>
    <sheetDataSet>
      <sheetData sheetId="0"/>
      <sheetData sheetId="1"/>
      <sheetData sheetId="2">
        <row r="3">
          <cell r="B3" t="str">
            <v xml:space="preserve"> 2026/2027</v>
          </cell>
          <cell r="C3" t="str">
            <v/>
          </cell>
        </row>
        <row r="4">
          <cell r="B4" t="str">
            <v xml:space="preserve"> 2025/2026</v>
          </cell>
          <cell r="C4" t="str">
            <v/>
          </cell>
        </row>
        <row r="5">
          <cell r="B5" t="str">
            <v xml:space="preserve"> 2024/2025</v>
          </cell>
          <cell r="C5" t="str">
            <v/>
          </cell>
        </row>
        <row r="6">
          <cell r="B6" t="str">
            <v xml:space="preserve"> 2023/2024</v>
          </cell>
          <cell r="C6">
            <v>0</v>
          </cell>
        </row>
        <row r="7">
          <cell r="B7" t="str">
            <v xml:space="preserve"> 2022/2023</v>
          </cell>
          <cell r="C7" t="str">
            <v>7th place</v>
          </cell>
        </row>
        <row r="8">
          <cell r="B8" t="str">
            <v xml:space="preserve"> 2021/2022</v>
          </cell>
          <cell r="C8" t="str">
            <v>14th place</v>
          </cell>
        </row>
        <row r="9">
          <cell r="B9" t="str">
            <v xml:space="preserve"> 2020/2021</v>
          </cell>
          <cell r="C9" t="str">
            <v>11th place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2">
          <cell r="B2" t="str">
            <v>Aston Villa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</row>
      </sheetData>
      <sheetData sheetId="20">
        <row r="2">
          <cell r="B2" t="str">
            <v>Aston Villa</v>
          </cell>
        </row>
        <row r="36">
          <cell r="D36">
            <v>19</v>
          </cell>
          <cell r="E36">
            <v>10</v>
          </cell>
          <cell r="F36">
            <v>33</v>
          </cell>
          <cell r="G36">
            <v>21</v>
          </cell>
          <cell r="AP36">
            <v>12</v>
          </cell>
          <cell r="AQ36">
            <v>3</v>
          </cell>
          <cell r="AR36">
            <v>4</v>
          </cell>
          <cell r="AS36">
            <v>6</v>
          </cell>
          <cell r="AT36">
            <v>9</v>
          </cell>
          <cell r="AU36">
            <v>4</v>
          </cell>
        </row>
      </sheetData>
      <sheetData sheetId="21">
        <row r="2">
          <cell r="B2" t="str">
            <v>Aston Villa</v>
          </cell>
        </row>
        <row r="36">
          <cell r="D36">
            <v>12</v>
          </cell>
          <cell r="E36">
            <v>14</v>
          </cell>
          <cell r="F36">
            <v>29</v>
          </cell>
          <cell r="G36">
            <v>29</v>
          </cell>
          <cell r="AP36">
            <v>4</v>
          </cell>
          <cell r="AQ36">
            <v>9</v>
          </cell>
          <cell r="AR36">
            <v>6</v>
          </cell>
          <cell r="AS36">
            <v>9</v>
          </cell>
          <cell r="AT36">
            <v>3</v>
          </cell>
          <cell r="AU36">
            <v>7</v>
          </cell>
        </row>
      </sheetData>
      <sheetData sheetId="22">
        <row r="2">
          <cell r="B2" t="str">
            <v>Aston Villa</v>
          </cell>
        </row>
        <row r="36">
          <cell r="D36">
            <v>12</v>
          </cell>
          <cell r="E36">
            <v>11</v>
          </cell>
          <cell r="F36">
            <v>29</v>
          </cell>
          <cell r="G36">
            <v>27</v>
          </cell>
          <cell r="AP36">
            <v>6</v>
          </cell>
          <cell r="AQ36">
            <v>8</v>
          </cell>
          <cell r="AR36">
            <v>5</v>
          </cell>
          <cell r="AS36">
            <v>6</v>
          </cell>
          <cell r="AT36">
            <v>9</v>
          </cell>
          <cell r="AU36">
            <v>4</v>
          </cell>
        </row>
      </sheetData>
      <sheetData sheetId="23"/>
      <sheetData sheetId="24"/>
      <sheetData sheetId="25"/>
      <sheetData sheetId="26"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K8">
            <v>0</v>
          </cell>
          <cell r="L8">
            <v>0</v>
          </cell>
          <cell r="M8">
            <v>0</v>
          </cell>
          <cell r="Y8">
            <v>0</v>
          </cell>
          <cell r="Z8">
            <v>0</v>
          </cell>
          <cell r="AC8">
            <v>0</v>
          </cell>
          <cell r="AD8">
            <v>0</v>
          </cell>
          <cell r="AL8">
            <v>0</v>
          </cell>
          <cell r="AM8">
            <v>0</v>
          </cell>
          <cell r="AS8">
            <v>0</v>
          </cell>
          <cell r="AT8">
            <v>0</v>
          </cell>
        </row>
      </sheetData>
      <sheetData sheetId="27">
        <row r="8">
          <cell r="D8">
            <v>12</v>
          </cell>
          <cell r="E8">
            <v>2</v>
          </cell>
          <cell r="F8">
            <v>5</v>
          </cell>
          <cell r="G8">
            <v>19</v>
          </cell>
          <cell r="H8">
            <v>10</v>
          </cell>
          <cell r="K8">
            <v>33</v>
          </cell>
          <cell r="L8">
            <v>21</v>
          </cell>
          <cell r="M8">
            <v>38</v>
          </cell>
          <cell r="Y8">
            <v>44</v>
          </cell>
          <cell r="Z8">
            <v>46</v>
          </cell>
          <cell r="AC8">
            <v>90</v>
          </cell>
          <cell r="AD8">
            <v>94</v>
          </cell>
          <cell r="AL8">
            <v>37</v>
          </cell>
          <cell r="AM8">
            <v>39</v>
          </cell>
          <cell r="AS8">
            <v>0</v>
          </cell>
          <cell r="AT8">
            <v>1</v>
          </cell>
        </row>
      </sheetData>
      <sheetData sheetId="28">
        <row r="8">
          <cell r="D8">
            <v>6</v>
          </cell>
          <cell r="E8">
            <v>5</v>
          </cell>
          <cell r="F8">
            <v>8</v>
          </cell>
          <cell r="G8">
            <v>12</v>
          </cell>
          <cell r="H8">
            <v>14</v>
          </cell>
          <cell r="K8">
            <v>29</v>
          </cell>
          <cell r="L8">
            <v>29</v>
          </cell>
          <cell r="M8">
            <v>23</v>
          </cell>
          <cell r="Y8">
            <v>54</v>
          </cell>
          <cell r="Z8">
            <v>49</v>
          </cell>
          <cell r="AC8">
            <v>90</v>
          </cell>
          <cell r="AD8">
            <v>104</v>
          </cell>
          <cell r="AL8">
            <v>32</v>
          </cell>
          <cell r="AM8">
            <v>37</v>
          </cell>
          <cell r="AS8">
            <v>2</v>
          </cell>
          <cell r="AT8">
            <v>1</v>
          </cell>
        </row>
      </sheetData>
      <sheetData sheetId="29">
        <row r="8">
          <cell r="D8">
            <v>7</v>
          </cell>
          <cell r="E8">
            <v>4</v>
          </cell>
          <cell r="F8">
            <v>8</v>
          </cell>
          <cell r="G8">
            <v>12</v>
          </cell>
          <cell r="H8">
            <v>11</v>
          </cell>
          <cell r="K8">
            <v>29</v>
          </cell>
          <cell r="L8">
            <v>27</v>
          </cell>
          <cell r="M8">
            <v>25</v>
          </cell>
          <cell r="Y8">
            <v>59</v>
          </cell>
          <cell r="Z8">
            <v>46</v>
          </cell>
          <cell r="AC8">
            <v>117</v>
          </cell>
          <cell r="AD8">
            <v>93</v>
          </cell>
          <cell r="AL8">
            <v>32</v>
          </cell>
          <cell r="AM8">
            <v>33</v>
          </cell>
          <cell r="AS8">
            <v>3</v>
          </cell>
          <cell r="AT8">
            <v>4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!"/>
      <sheetName val="19-20"/>
      <sheetName val="18-19"/>
      <sheetName val="L30(all)."/>
      <sheetName val="L30(all)"/>
      <sheetName val="Last 30(all)."/>
      <sheetName val="26-27."/>
      <sheetName val="25-26."/>
      <sheetName val="24-25."/>
      <sheetName val="23-24."/>
      <sheetName val="22-23."/>
      <sheetName val="21-22."/>
      <sheetName val="20-21."/>
      <sheetName val="T 18-19-20"/>
      <sheetName val="Last 30(all)"/>
      <sheetName val="26-27"/>
      <sheetName val="25-26"/>
      <sheetName val="24-25"/>
      <sheetName val="23-24"/>
      <sheetName val="22-23"/>
      <sheetName val="21-22"/>
      <sheetName val="20-21"/>
      <sheetName val="T 26-27"/>
      <sheetName val="T 25-26"/>
      <sheetName val="T 24-25"/>
      <sheetName val="T 23-24"/>
      <sheetName val="T 22-23"/>
      <sheetName val="T 21-22"/>
      <sheetName val="T 20-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</row>
      </sheetData>
      <sheetData sheetId="19">
        <row r="36">
          <cell r="D36">
            <v>20</v>
          </cell>
          <cell r="E36">
            <v>7</v>
          </cell>
          <cell r="F36">
            <v>43</v>
          </cell>
          <cell r="G36">
            <v>17</v>
          </cell>
          <cell r="AP36">
            <v>9</v>
          </cell>
          <cell r="AQ36">
            <v>6</v>
          </cell>
          <cell r="AR36">
            <v>4</v>
          </cell>
          <cell r="AS36">
            <v>12</v>
          </cell>
          <cell r="AT36">
            <v>3</v>
          </cell>
          <cell r="AU36">
            <v>4</v>
          </cell>
        </row>
      </sheetData>
      <sheetData sheetId="20"/>
      <sheetData sheetId="21"/>
      <sheetData sheetId="22"/>
      <sheetData sheetId="23"/>
      <sheetData sheetId="24"/>
      <sheetData sheetId="25"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K8">
            <v>0</v>
          </cell>
          <cell r="L8">
            <v>0</v>
          </cell>
          <cell r="M8">
            <v>0</v>
          </cell>
          <cell r="Y8">
            <v>0</v>
          </cell>
          <cell r="Z8">
            <v>0</v>
          </cell>
          <cell r="AC8">
            <v>0</v>
          </cell>
          <cell r="AD8">
            <v>0</v>
          </cell>
          <cell r="AL8">
            <v>0</v>
          </cell>
          <cell r="AM8">
            <v>0</v>
          </cell>
          <cell r="AS8">
            <v>0</v>
          </cell>
          <cell r="AT8">
            <v>0</v>
          </cell>
        </row>
      </sheetData>
      <sheetData sheetId="26">
        <row r="8">
          <cell r="D8">
            <v>5</v>
          </cell>
          <cell r="E8">
            <v>2</v>
          </cell>
          <cell r="F8">
            <v>12</v>
          </cell>
          <cell r="G8">
            <v>7</v>
          </cell>
          <cell r="H8">
            <v>20</v>
          </cell>
          <cell r="K8">
            <v>17</v>
          </cell>
          <cell r="L8">
            <v>43</v>
          </cell>
          <cell r="M8">
            <v>17</v>
          </cell>
          <cell r="Y8">
            <v>29</v>
          </cell>
          <cell r="Z8">
            <v>83</v>
          </cell>
          <cell r="AC8">
            <v>62</v>
          </cell>
          <cell r="AD8">
            <v>156</v>
          </cell>
          <cell r="AL8">
            <v>39</v>
          </cell>
          <cell r="AM8">
            <v>18</v>
          </cell>
          <cell r="AS8">
            <v>0</v>
          </cell>
          <cell r="AT8">
            <v>0</v>
          </cell>
        </row>
      </sheetData>
      <sheetData sheetId="27"/>
      <sheetData sheetId="28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!"/>
      <sheetName val="Trophies"/>
      <sheetName val="T 18-19-20"/>
      <sheetName val="L30(all)."/>
      <sheetName val="L30(all)"/>
      <sheetName val="Last 30(all)."/>
      <sheetName val="26-27."/>
      <sheetName val="25-26."/>
      <sheetName val="24-25."/>
      <sheetName val="23-24."/>
      <sheetName val="22-23."/>
      <sheetName val="21-22."/>
      <sheetName val="20-21."/>
      <sheetName val="18-19"/>
      <sheetName val="19-20"/>
      <sheetName val="Last 30(all)"/>
      <sheetName val="26-27"/>
      <sheetName val="25-26"/>
      <sheetName val="24-25"/>
      <sheetName val="23-24"/>
      <sheetName val="22-23"/>
      <sheetName val="21-22"/>
      <sheetName val="20-21"/>
      <sheetName val="T 26-27"/>
      <sheetName val="T 25-26"/>
      <sheetName val="T 24-25"/>
      <sheetName val="T 23-24"/>
      <sheetName val="T 22-23"/>
      <sheetName val="T 21-22"/>
      <sheetName val="T 20-21"/>
    </sheetNames>
    <sheetDataSet>
      <sheetData sheetId="0"/>
      <sheetData sheetId="1">
        <row r="6">
          <cell r="B6" t="str">
            <v xml:space="preserve"> 2023/2024</v>
          </cell>
          <cell r="C6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2">
          <cell r="B2" t="str">
            <v>Luton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</row>
      </sheetData>
      <sheetData sheetId="20"/>
      <sheetData sheetId="21"/>
      <sheetData sheetId="22"/>
      <sheetData sheetId="23"/>
      <sheetData sheetId="24"/>
      <sheetData sheetId="25"/>
      <sheetData sheetId="26"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K8">
            <v>0</v>
          </cell>
          <cell r="L8">
            <v>0</v>
          </cell>
          <cell r="M8">
            <v>0</v>
          </cell>
          <cell r="Y8">
            <v>0</v>
          </cell>
          <cell r="Z8">
            <v>0</v>
          </cell>
          <cell r="AC8">
            <v>0</v>
          </cell>
          <cell r="AD8">
            <v>0</v>
          </cell>
          <cell r="AL8">
            <v>0</v>
          </cell>
          <cell r="AM8">
            <v>0</v>
          </cell>
          <cell r="AS8">
            <v>0</v>
          </cell>
          <cell r="AT8">
            <v>0</v>
          </cell>
        </row>
      </sheetData>
      <sheetData sheetId="27"/>
      <sheetData sheetId="28"/>
      <sheetData sheetId="2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!"/>
      <sheetName val="19-20"/>
      <sheetName val="18-19"/>
      <sheetName val="L30(all)."/>
      <sheetName val="L30(all)"/>
      <sheetName val="Last 30(all)."/>
      <sheetName val="26-27."/>
      <sheetName val="25-26."/>
      <sheetName val="24-25."/>
      <sheetName val="23-24."/>
      <sheetName val="22-23."/>
      <sheetName val="21-22."/>
      <sheetName val="20-21."/>
      <sheetName val="T 18-19-20"/>
      <sheetName val="Last 30(all)"/>
      <sheetName val="26-27"/>
      <sheetName val="25-26"/>
      <sheetName val="24-25"/>
      <sheetName val="23-24"/>
      <sheetName val="22-23"/>
      <sheetName val="21-22"/>
      <sheetName val="20-21"/>
      <sheetName val="T 26-27"/>
      <sheetName val="T 25-26"/>
      <sheetName val="T 24-25"/>
      <sheetName val="T 23-24"/>
      <sheetName val="T 22-23"/>
      <sheetName val="T 21-22"/>
      <sheetName val="T 20-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36">
          <cell r="D36">
            <v>1</v>
          </cell>
          <cell r="E36">
            <v>0</v>
          </cell>
          <cell r="F36">
            <v>4</v>
          </cell>
          <cell r="G36">
            <v>1</v>
          </cell>
          <cell r="AP36">
            <v>1</v>
          </cell>
          <cell r="AQ36">
            <v>0</v>
          </cell>
          <cell r="AR36">
            <v>0</v>
          </cell>
          <cell r="AS36">
            <v>1</v>
          </cell>
          <cell r="AT36">
            <v>0</v>
          </cell>
          <cell r="AU36">
            <v>0</v>
          </cell>
        </row>
      </sheetData>
      <sheetData sheetId="19"/>
      <sheetData sheetId="20"/>
      <sheetData sheetId="21"/>
      <sheetData sheetId="22"/>
      <sheetData sheetId="23"/>
      <sheetData sheetId="24"/>
      <sheetData sheetId="25">
        <row r="8">
          <cell r="D8">
            <v>0</v>
          </cell>
          <cell r="E8">
            <v>0</v>
          </cell>
          <cell r="F8">
            <v>1</v>
          </cell>
          <cell r="G8">
            <v>0</v>
          </cell>
          <cell r="H8">
            <v>1</v>
          </cell>
          <cell r="K8">
            <v>1</v>
          </cell>
          <cell r="L8">
            <v>4</v>
          </cell>
          <cell r="M8">
            <v>0</v>
          </cell>
          <cell r="Y8">
            <v>3</v>
          </cell>
          <cell r="Z8">
            <v>3</v>
          </cell>
          <cell r="AC8">
            <v>7</v>
          </cell>
          <cell r="AD8">
            <v>6</v>
          </cell>
          <cell r="AL8">
            <v>2</v>
          </cell>
          <cell r="AM8">
            <v>2</v>
          </cell>
          <cell r="AS8">
            <v>0</v>
          </cell>
          <cell r="AT8">
            <v>0</v>
          </cell>
        </row>
      </sheetData>
      <sheetData sheetId="26"/>
      <sheetData sheetId="27"/>
      <sheetData sheetId="28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!"/>
      <sheetName val="T 18-19-20"/>
      <sheetName val="Trophies"/>
      <sheetName val="L30(all)."/>
      <sheetName val="L30(all)"/>
      <sheetName val="Last 30(all)."/>
      <sheetName val="26-27."/>
      <sheetName val="25-26."/>
      <sheetName val="24-25."/>
      <sheetName val="23-24."/>
      <sheetName val="22-23."/>
      <sheetName val="21-22."/>
      <sheetName val="20-21."/>
      <sheetName val="18-19"/>
      <sheetName val="19-20"/>
      <sheetName val="Last 30(all)"/>
      <sheetName val="26-27"/>
      <sheetName val="25-26"/>
      <sheetName val="24-25"/>
      <sheetName val="23-24"/>
      <sheetName val="22-23"/>
      <sheetName val="21-22"/>
      <sheetName val="20-21"/>
      <sheetName val="T 26-27"/>
      <sheetName val="T 25-26"/>
      <sheetName val="T 24-25"/>
      <sheetName val="T 23-24"/>
      <sheetName val="T 22-23"/>
      <sheetName val="T 21-22"/>
      <sheetName val="T 20-21"/>
    </sheetNames>
    <sheetDataSet>
      <sheetData sheetId="0"/>
      <sheetData sheetId="1"/>
      <sheetData sheetId="2">
        <row r="3">
          <cell r="B3" t="str">
            <v xml:space="preserve"> 2026/2027</v>
          </cell>
          <cell r="C3" t="str">
            <v/>
          </cell>
        </row>
        <row r="4">
          <cell r="B4" t="str">
            <v xml:space="preserve"> 2025/2026</v>
          </cell>
          <cell r="C4" t="str">
            <v/>
          </cell>
        </row>
        <row r="5">
          <cell r="B5" t="str">
            <v xml:space="preserve"> 2024/2025</v>
          </cell>
          <cell r="C5" t="str">
            <v/>
          </cell>
        </row>
        <row r="6">
          <cell r="B6" t="str">
            <v xml:space="preserve"> 2023/2024</v>
          </cell>
          <cell r="C6">
            <v>0</v>
          </cell>
        </row>
        <row r="7">
          <cell r="B7" t="str">
            <v xml:space="preserve"> 2022/2023</v>
          </cell>
          <cell r="C7" t="str">
            <v>8th place</v>
          </cell>
        </row>
        <row r="8">
          <cell r="B8" t="str">
            <v xml:space="preserve"> 2021/2022</v>
          </cell>
          <cell r="C8" t="str">
            <v>4th place</v>
          </cell>
        </row>
        <row r="9">
          <cell r="B9" t="str">
            <v xml:space="preserve"> 2020/2021</v>
          </cell>
          <cell r="C9" t="str">
            <v>7th place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2">
          <cell r="B2" t="str">
            <v>Tottenham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</row>
      </sheetData>
      <sheetData sheetId="20">
        <row r="2">
          <cell r="B2" t="str">
            <v>Tottenham</v>
          </cell>
        </row>
        <row r="36">
          <cell r="D36">
            <v>13</v>
          </cell>
          <cell r="E36">
            <v>15</v>
          </cell>
          <cell r="F36">
            <v>37</v>
          </cell>
          <cell r="G36">
            <v>25</v>
          </cell>
          <cell r="AP36">
            <v>6</v>
          </cell>
          <cell r="AQ36">
            <v>8</v>
          </cell>
          <cell r="AR36">
            <v>5</v>
          </cell>
          <cell r="AS36">
            <v>11</v>
          </cell>
          <cell r="AT36">
            <v>5</v>
          </cell>
          <cell r="AU36">
            <v>3</v>
          </cell>
        </row>
      </sheetData>
      <sheetData sheetId="21">
        <row r="2">
          <cell r="B2" t="str">
            <v>Tottenham</v>
          </cell>
        </row>
        <row r="36">
          <cell r="D36">
            <v>18</v>
          </cell>
          <cell r="E36">
            <v>8</v>
          </cell>
          <cell r="F36">
            <v>38</v>
          </cell>
          <cell r="G36">
            <v>19</v>
          </cell>
          <cell r="AP36">
            <v>10</v>
          </cell>
          <cell r="AQ36">
            <v>6</v>
          </cell>
          <cell r="AR36">
            <v>3</v>
          </cell>
          <cell r="AS36">
            <v>10</v>
          </cell>
          <cell r="AT36">
            <v>5</v>
          </cell>
          <cell r="AU36">
            <v>4</v>
          </cell>
        </row>
      </sheetData>
      <sheetData sheetId="22">
        <row r="2">
          <cell r="B2" t="str">
            <v>Tottenham</v>
          </cell>
        </row>
        <row r="36">
          <cell r="D36">
            <v>19</v>
          </cell>
          <cell r="E36">
            <v>7</v>
          </cell>
          <cell r="F36">
            <v>35</v>
          </cell>
          <cell r="G36">
            <v>20</v>
          </cell>
          <cell r="AP36">
            <v>11</v>
          </cell>
          <cell r="AQ36">
            <v>3</v>
          </cell>
          <cell r="AR36">
            <v>5</v>
          </cell>
          <cell r="AS36">
            <v>8</v>
          </cell>
          <cell r="AT36">
            <v>4</v>
          </cell>
          <cell r="AU36">
            <v>7</v>
          </cell>
        </row>
      </sheetData>
      <sheetData sheetId="23"/>
      <sheetData sheetId="24"/>
      <sheetData sheetId="25"/>
      <sheetData sheetId="26"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K8">
            <v>0</v>
          </cell>
          <cell r="L8">
            <v>0</v>
          </cell>
          <cell r="M8">
            <v>0</v>
          </cell>
          <cell r="Y8">
            <v>0</v>
          </cell>
          <cell r="Z8">
            <v>0</v>
          </cell>
          <cell r="AC8">
            <v>0</v>
          </cell>
          <cell r="AD8">
            <v>0</v>
          </cell>
          <cell r="AL8">
            <v>0</v>
          </cell>
          <cell r="AM8">
            <v>0</v>
          </cell>
          <cell r="AS8">
            <v>0</v>
          </cell>
          <cell r="AT8">
            <v>0</v>
          </cell>
        </row>
      </sheetData>
      <sheetData sheetId="27">
        <row r="8">
          <cell r="D8">
            <v>12</v>
          </cell>
          <cell r="E8">
            <v>1</v>
          </cell>
          <cell r="F8">
            <v>6</v>
          </cell>
          <cell r="G8">
            <v>13</v>
          </cell>
          <cell r="H8">
            <v>15</v>
          </cell>
          <cell r="K8">
            <v>37</v>
          </cell>
          <cell r="L8">
            <v>25</v>
          </cell>
          <cell r="M8">
            <v>37</v>
          </cell>
          <cell r="Y8">
            <v>56</v>
          </cell>
          <cell r="Z8">
            <v>31</v>
          </cell>
          <cell r="AC8">
            <v>117</v>
          </cell>
          <cell r="AD8">
            <v>80</v>
          </cell>
          <cell r="AL8">
            <v>41</v>
          </cell>
          <cell r="AM8">
            <v>41</v>
          </cell>
          <cell r="AS8">
            <v>1</v>
          </cell>
          <cell r="AT8">
            <v>1</v>
          </cell>
        </row>
      </sheetData>
      <sheetData sheetId="28">
        <row r="8">
          <cell r="D8">
            <v>13</v>
          </cell>
          <cell r="E8">
            <v>1</v>
          </cell>
          <cell r="F8">
            <v>5</v>
          </cell>
          <cell r="G8">
            <v>18</v>
          </cell>
          <cell r="H8">
            <v>8</v>
          </cell>
          <cell r="K8">
            <v>38</v>
          </cell>
          <cell r="L8">
            <v>19</v>
          </cell>
          <cell r="M8">
            <v>40</v>
          </cell>
          <cell r="Y8">
            <v>53</v>
          </cell>
          <cell r="Z8">
            <v>35</v>
          </cell>
          <cell r="AC8">
            <v>104</v>
          </cell>
          <cell r="AD8">
            <v>87</v>
          </cell>
          <cell r="AL8">
            <v>34</v>
          </cell>
          <cell r="AM8">
            <v>41</v>
          </cell>
          <cell r="AS8">
            <v>0</v>
          </cell>
          <cell r="AT8">
            <v>3</v>
          </cell>
        </row>
      </sheetData>
      <sheetData sheetId="29">
        <row r="8">
          <cell r="D8">
            <v>10</v>
          </cell>
          <cell r="E8">
            <v>3</v>
          </cell>
          <cell r="F8">
            <v>6</v>
          </cell>
          <cell r="G8">
            <v>19</v>
          </cell>
          <cell r="H8">
            <v>7</v>
          </cell>
          <cell r="K8">
            <v>35</v>
          </cell>
          <cell r="L8">
            <v>20</v>
          </cell>
          <cell r="M8">
            <v>33</v>
          </cell>
          <cell r="Y8">
            <v>38</v>
          </cell>
          <cell r="Z8">
            <v>42</v>
          </cell>
          <cell r="AC8">
            <v>86</v>
          </cell>
          <cell r="AD8">
            <v>93</v>
          </cell>
          <cell r="AL8">
            <v>25</v>
          </cell>
          <cell r="AM8">
            <v>37</v>
          </cell>
          <cell r="AS8">
            <v>1</v>
          </cell>
          <cell r="AT8">
            <v>0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!"/>
      <sheetName val="19-20"/>
      <sheetName val="18-19"/>
      <sheetName val="L30(all)."/>
      <sheetName val="L30(all)"/>
      <sheetName val="Last 30(all)."/>
      <sheetName val="26-27."/>
      <sheetName val="25-26."/>
      <sheetName val="24-25."/>
      <sheetName val="23-24."/>
      <sheetName val="22-23."/>
      <sheetName val="21-22."/>
      <sheetName val="20-21."/>
      <sheetName val="T 18-19-20"/>
      <sheetName val="Last 30(all)"/>
      <sheetName val="26-27"/>
      <sheetName val="25-26"/>
      <sheetName val="24-25"/>
      <sheetName val="23-24"/>
      <sheetName val="22-23"/>
      <sheetName val="21-22"/>
      <sheetName val="20-21"/>
      <sheetName val="T 26-27"/>
      <sheetName val="T 25-26"/>
      <sheetName val="T 24-25"/>
      <sheetName val="T 23-24"/>
      <sheetName val="T 22-23"/>
      <sheetName val="T 21-22"/>
      <sheetName val="T 20-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36">
          <cell r="D36">
            <v>2</v>
          </cell>
          <cell r="E36">
            <v>2</v>
          </cell>
          <cell r="F36">
            <v>2</v>
          </cell>
          <cell r="G36">
            <v>2</v>
          </cell>
          <cell r="AP36">
            <v>0</v>
          </cell>
          <cell r="AQ36">
            <v>1</v>
          </cell>
          <cell r="AR36">
            <v>0</v>
          </cell>
          <cell r="AS36">
            <v>0</v>
          </cell>
          <cell r="AT36">
            <v>1</v>
          </cell>
          <cell r="AU36">
            <v>0</v>
          </cell>
        </row>
      </sheetData>
      <sheetData sheetId="19">
        <row r="36">
          <cell r="D36">
            <v>16</v>
          </cell>
          <cell r="E36">
            <v>11</v>
          </cell>
          <cell r="F36">
            <v>38</v>
          </cell>
          <cell r="G36">
            <v>33</v>
          </cell>
          <cell r="AP36">
            <v>7</v>
          </cell>
          <cell r="AQ36">
            <v>5</v>
          </cell>
          <cell r="AR36">
            <v>7</v>
          </cell>
          <cell r="AS36">
            <v>7</v>
          </cell>
          <cell r="AT36">
            <v>5</v>
          </cell>
          <cell r="AU36">
            <v>7</v>
          </cell>
        </row>
      </sheetData>
      <sheetData sheetId="20">
        <row r="36">
          <cell r="D36">
            <v>9</v>
          </cell>
          <cell r="E36">
            <v>15</v>
          </cell>
          <cell r="F36">
            <v>21</v>
          </cell>
          <cell r="G36">
            <v>31</v>
          </cell>
          <cell r="AP36">
            <v>2</v>
          </cell>
          <cell r="AQ36">
            <v>11</v>
          </cell>
          <cell r="AR36">
            <v>6</v>
          </cell>
          <cell r="AS36">
            <v>5</v>
          </cell>
          <cell r="AT36">
            <v>6</v>
          </cell>
          <cell r="AU36">
            <v>8</v>
          </cell>
        </row>
      </sheetData>
      <sheetData sheetId="21">
        <row r="36">
          <cell r="D36">
            <v>12</v>
          </cell>
          <cell r="E36">
            <v>18</v>
          </cell>
          <cell r="F36">
            <v>25</v>
          </cell>
          <cell r="G36">
            <v>33</v>
          </cell>
          <cell r="AP36">
            <v>4</v>
          </cell>
          <cell r="AQ36">
            <v>8</v>
          </cell>
          <cell r="AR36">
            <v>7</v>
          </cell>
          <cell r="AS36">
            <v>7</v>
          </cell>
          <cell r="AT36">
            <v>6</v>
          </cell>
          <cell r="AU36">
            <v>6</v>
          </cell>
        </row>
      </sheetData>
      <sheetData sheetId="22"/>
      <sheetData sheetId="23"/>
      <sheetData sheetId="24"/>
      <sheetData sheetId="25">
        <row r="8">
          <cell r="D8">
            <v>0</v>
          </cell>
          <cell r="E8">
            <v>1</v>
          </cell>
          <cell r="F8">
            <v>0</v>
          </cell>
          <cell r="G8">
            <v>2</v>
          </cell>
          <cell r="H8">
            <v>2</v>
          </cell>
          <cell r="K8">
            <v>2</v>
          </cell>
          <cell r="L8">
            <v>2</v>
          </cell>
          <cell r="M8">
            <v>1</v>
          </cell>
          <cell r="Y8">
            <v>1</v>
          </cell>
          <cell r="Z8">
            <v>3</v>
          </cell>
          <cell r="AC8">
            <v>6</v>
          </cell>
          <cell r="AD8">
            <v>3</v>
          </cell>
          <cell r="AL8">
            <v>4</v>
          </cell>
          <cell r="AM8">
            <v>1</v>
          </cell>
          <cell r="AS8">
            <v>0</v>
          </cell>
          <cell r="AT8">
            <v>0</v>
          </cell>
        </row>
      </sheetData>
      <sheetData sheetId="26">
        <row r="8">
          <cell r="D8">
            <v>6</v>
          </cell>
          <cell r="E8">
            <v>5</v>
          </cell>
          <cell r="F8">
            <v>8</v>
          </cell>
          <cell r="G8">
            <v>11</v>
          </cell>
          <cell r="H8">
            <v>16</v>
          </cell>
          <cell r="K8">
            <v>33</v>
          </cell>
          <cell r="L8">
            <v>38</v>
          </cell>
          <cell r="M8">
            <v>23</v>
          </cell>
          <cell r="Y8">
            <v>35</v>
          </cell>
          <cell r="Z8">
            <v>75</v>
          </cell>
          <cell r="AC8">
            <v>86</v>
          </cell>
          <cell r="AD8">
            <v>116</v>
          </cell>
          <cell r="AL8">
            <v>34</v>
          </cell>
          <cell r="AM8">
            <v>38</v>
          </cell>
          <cell r="AS8">
            <v>2</v>
          </cell>
          <cell r="AT8">
            <v>1</v>
          </cell>
        </row>
      </sheetData>
      <sheetData sheetId="27">
        <row r="8">
          <cell r="D8">
            <v>9</v>
          </cell>
          <cell r="E8">
            <v>4</v>
          </cell>
          <cell r="F8">
            <v>6</v>
          </cell>
          <cell r="G8">
            <v>15</v>
          </cell>
          <cell r="H8">
            <v>9</v>
          </cell>
          <cell r="K8">
            <v>31</v>
          </cell>
          <cell r="L8">
            <v>21</v>
          </cell>
          <cell r="M8">
            <v>31</v>
          </cell>
          <cell r="Y8">
            <v>31</v>
          </cell>
          <cell r="Z8">
            <v>52</v>
          </cell>
          <cell r="AC8">
            <v>89</v>
          </cell>
          <cell r="AD8">
            <v>106</v>
          </cell>
          <cell r="AL8">
            <v>35</v>
          </cell>
          <cell r="AM8">
            <v>38</v>
          </cell>
          <cell r="AS8">
            <v>1</v>
          </cell>
          <cell r="AT8">
            <v>3</v>
          </cell>
        </row>
      </sheetData>
      <sheetData sheetId="28">
        <row r="8">
          <cell r="D8">
            <v>8</v>
          </cell>
          <cell r="E8">
            <v>5</v>
          </cell>
          <cell r="F8">
            <v>6</v>
          </cell>
          <cell r="G8">
            <v>18</v>
          </cell>
          <cell r="H8">
            <v>12</v>
          </cell>
          <cell r="K8">
            <v>33</v>
          </cell>
          <cell r="L8">
            <v>25</v>
          </cell>
          <cell r="M8">
            <v>29</v>
          </cell>
          <cell r="Y8">
            <v>30</v>
          </cell>
          <cell r="Z8">
            <v>45</v>
          </cell>
          <cell r="AC8">
            <v>82</v>
          </cell>
          <cell r="AD8">
            <v>108</v>
          </cell>
          <cell r="AL8">
            <v>30</v>
          </cell>
          <cell r="AM8">
            <v>40</v>
          </cell>
          <cell r="AS8">
            <v>1</v>
          </cell>
          <cell r="AT8">
            <v>1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!"/>
      <sheetName val="T 18-19-20"/>
      <sheetName val="Trophies"/>
      <sheetName val="L30(all)."/>
      <sheetName val="L30(all)"/>
      <sheetName val="Last 30(all)."/>
      <sheetName val="26-27."/>
      <sheetName val="25-26."/>
      <sheetName val="24-25."/>
      <sheetName val="23-24."/>
      <sheetName val="22-23."/>
      <sheetName val="21-22."/>
      <sheetName val="20-21."/>
      <sheetName val="18-19"/>
      <sheetName val="19-20"/>
      <sheetName val="Last 30(all)"/>
      <sheetName val="26-27"/>
      <sheetName val="25-26"/>
      <sheetName val="24-25"/>
      <sheetName val="23-24"/>
      <sheetName val="22-23"/>
      <sheetName val="21-22"/>
      <sheetName val="20-21"/>
      <sheetName val="T 26-27"/>
      <sheetName val="T 25-26"/>
      <sheetName val="T 24-25"/>
      <sheetName val="T 23-24"/>
      <sheetName val="T 22-23"/>
      <sheetName val="T 21-22"/>
      <sheetName val="T 20-21"/>
    </sheetNames>
    <sheetDataSet>
      <sheetData sheetId="0"/>
      <sheetData sheetId="1"/>
      <sheetData sheetId="2">
        <row r="6">
          <cell r="B6" t="str">
            <v xml:space="preserve"> 2023/2024</v>
          </cell>
          <cell r="C6">
            <v>0</v>
          </cell>
        </row>
        <row r="7">
          <cell r="B7" t="str">
            <v xml:space="preserve"> 2022/2023</v>
          </cell>
          <cell r="C7" t="str">
            <v>10th place</v>
          </cell>
        </row>
        <row r="9">
          <cell r="B9" t="str">
            <v xml:space="preserve"> 2020/2021</v>
          </cell>
          <cell r="C9" t="str">
            <v>18th place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2">
          <cell r="B2" t="str">
            <v>Fulham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</row>
      </sheetData>
      <sheetData sheetId="20">
        <row r="2">
          <cell r="B2" t="str">
            <v>Fulham</v>
          </cell>
        </row>
        <row r="36">
          <cell r="D36">
            <v>13</v>
          </cell>
          <cell r="E36">
            <v>16</v>
          </cell>
          <cell r="F36">
            <v>31</v>
          </cell>
          <cell r="G36">
            <v>29</v>
          </cell>
          <cell r="AP36">
            <v>7</v>
          </cell>
          <cell r="AQ36">
            <v>4</v>
          </cell>
          <cell r="AR36">
            <v>8</v>
          </cell>
          <cell r="AS36">
            <v>6</v>
          </cell>
          <cell r="AT36">
            <v>11</v>
          </cell>
          <cell r="AU36">
            <v>2</v>
          </cell>
        </row>
      </sheetData>
      <sheetData sheetId="21"/>
      <sheetData sheetId="22">
        <row r="2">
          <cell r="B2" t="str">
            <v>Fulham</v>
          </cell>
        </row>
        <row r="36">
          <cell r="D36">
            <v>6</v>
          </cell>
          <cell r="E36">
            <v>15</v>
          </cell>
          <cell r="F36">
            <v>9</v>
          </cell>
          <cell r="G36">
            <v>28</v>
          </cell>
          <cell r="AP36">
            <v>2</v>
          </cell>
          <cell r="AQ36">
            <v>9</v>
          </cell>
          <cell r="AR36">
            <v>8</v>
          </cell>
          <cell r="AS36">
            <v>2</v>
          </cell>
          <cell r="AT36">
            <v>8</v>
          </cell>
          <cell r="AU36">
            <v>9</v>
          </cell>
        </row>
      </sheetData>
      <sheetData sheetId="23"/>
      <sheetData sheetId="24"/>
      <sheetData sheetId="25"/>
      <sheetData sheetId="26"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K8">
            <v>0</v>
          </cell>
          <cell r="L8">
            <v>0</v>
          </cell>
          <cell r="M8">
            <v>0</v>
          </cell>
          <cell r="Y8">
            <v>0</v>
          </cell>
          <cell r="Z8">
            <v>0</v>
          </cell>
          <cell r="AC8">
            <v>0</v>
          </cell>
          <cell r="AD8">
            <v>0</v>
          </cell>
          <cell r="AL8">
            <v>0</v>
          </cell>
          <cell r="AM8">
            <v>0</v>
          </cell>
          <cell r="AS8">
            <v>0</v>
          </cell>
          <cell r="AT8">
            <v>0</v>
          </cell>
        </row>
      </sheetData>
      <sheetData sheetId="27">
        <row r="8">
          <cell r="D8">
            <v>8</v>
          </cell>
          <cell r="E8">
            <v>5</v>
          </cell>
          <cell r="F8">
            <v>6</v>
          </cell>
          <cell r="G8">
            <v>13</v>
          </cell>
          <cell r="H8">
            <v>16</v>
          </cell>
          <cell r="K8">
            <v>31</v>
          </cell>
          <cell r="L8">
            <v>29</v>
          </cell>
          <cell r="M8">
            <v>29</v>
          </cell>
          <cell r="Y8">
            <v>52</v>
          </cell>
          <cell r="Z8">
            <v>41</v>
          </cell>
          <cell r="AC8">
            <v>105</v>
          </cell>
          <cell r="AD8">
            <v>98</v>
          </cell>
          <cell r="AL8">
            <v>27</v>
          </cell>
          <cell r="AM8">
            <v>27</v>
          </cell>
          <cell r="AS8">
            <v>1</v>
          </cell>
          <cell r="AT8">
            <v>2</v>
          </cell>
        </row>
      </sheetData>
      <sheetData sheetId="28"/>
      <sheetData sheetId="29">
        <row r="8">
          <cell r="D8">
            <v>2</v>
          </cell>
          <cell r="E8">
            <v>4</v>
          </cell>
          <cell r="F8">
            <v>13</v>
          </cell>
          <cell r="G8">
            <v>6</v>
          </cell>
          <cell r="H8">
            <v>15</v>
          </cell>
          <cell r="K8">
            <v>9</v>
          </cell>
          <cell r="L8">
            <v>28</v>
          </cell>
          <cell r="M8">
            <v>10</v>
          </cell>
          <cell r="Y8">
            <v>40</v>
          </cell>
          <cell r="Z8">
            <v>33</v>
          </cell>
          <cell r="AC8">
            <v>89</v>
          </cell>
          <cell r="AD8">
            <v>87</v>
          </cell>
          <cell r="AL8">
            <v>36</v>
          </cell>
          <cell r="AM8">
            <v>22</v>
          </cell>
          <cell r="AS8">
            <v>2</v>
          </cell>
          <cell r="AT8">
            <v>1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!"/>
      <sheetName val="19-20"/>
      <sheetName val="18-19"/>
      <sheetName val="L30(all)."/>
      <sheetName val="L30(all)"/>
      <sheetName val="Last 30(all)."/>
      <sheetName val="26-27."/>
      <sheetName val="25-26."/>
      <sheetName val="24-25."/>
      <sheetName val="23-24."/>
      <sheetName val="22-23."/>
      <sheetName val="21-22."/>
      <sheetName val="20-21."/>
      <sheetName val="T 18-19-20"/>
      <sheetName val="Last 30(all)"/>
      <sheetName val="26-27"/>
      <sheetName val="25-26"/>
      <sheetName val="24-25"/>
      <sheetName val="23-24"/>
      <sheetName val="22-23"/>
      <sheetName val="21-22"/>
      <sheetName val="20-21"/>
      <sheetName val="T 26-27"/>
      <sheetName val="T 25-26"/>
      <sheetName val="T 24-25"/>
      <sheetName val="T 23-24"/>
      <sheetName val="T 22-23"/>
      <sheetName val="T 21-22"/>
      <sheetName val="T 20-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36">
          <cell r="D36">
            <v>0</v>
          </cell>
          <cell r="E36">
            <v>0</v>
          </cell>
          <cell r="F36">
            <v>0</v>
          </cell>
          <cell r="G36">
            <v>1</v>
          </cell>
          <cell r="AP36">
            <v>0</v>
          </cell>
          <cell r="AQ36">
            <v>1</v>
          </cell>
          <cell r="AR36">
            <v>0</v>
          </cell>
          <cell r="AS36">
            <v>0</v>
          </cell>
          <cell r="AT36">
            <v>0</v>
          </cell>
          <cell r="AU36">
            <v>1</v>
          </cell>
        </row>
      </sheetData>
      <sheetData sheetId="19">
        <row r="36">
          <cell r="D36">
            <v>10</v>
          </cell>
          <cell r="E36">
            <v>9</v>
          </cell>
          <cell r="F36">
            <v>24</v>
          </cell>
          <cell r="G36">
            <v>24</v>
          </cell>
          <cell r="AP36">
            <v>4</v>
          </cell>
          <cell r="AQ36">
            <v>12</v>
          </cell>
          <cell r="AR36">
            <v>3</v>
          </cell>
          <cell r="AS36">
            <v>7</v>
          </cell>
          <cell r="AT36">
            <v>6</v>
          </cell>
          <cell r="AU36">
            <v>6</v>
          </cell>
        </row>
      </sheetData>
      <sheetData sheetId="20"/>
      <sheetData sheetId="21">
        <row r="36">
          <cell r="D36">
            <v>8</v>
          </cell>
          <cell r="E36">
            <v>6</v>
          </cell>
          <cell r="F36">
            <v>25</v>
          </cell>
          <cell r="G36">
            <v>18</v>
          </cell>
          <cell r="AP36">
            <v>6</v>
          </cell>
          <cell r="AQ36">
            <v>9</v>
          </cell>
          <cell r="AR36">
            <v>4</v>
          </cell>
          <cell r="AS36">
            <v>8</v>
          </cell>
          <cell r="AT36">
            <v>8</v>
          </cell>
          <cell r="AU36">
            <v>3</v>
          </cell>
        </row>
      </sheetData>
      <sheetData sheetId="22"/>
      <sheetData sheetId="23"/>
      <sheetData sheetId="24"/>
      <sheetData sheetId="25">
        <row r="8">
          <cell r="D8">
            <v>1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K8">
            <v>1</v>
          </cell>
          <cell r="L8">
            <v>0</v>
          </cell>
          <cell r="M8">
            <v>3</v>
          </cell>
          <cell r="Y8">
            <v>1</v>
          </cell>
          <cell r="Z8">
            <v>4</v>
          </cell>
          <cell r="AC8">
            <v>4</v>
          </cell>
          <cell r="AD8">
            <v>10</v>
          </cell>
          <cell r="AL8">
            <v>2</v>
          </cell>
          <cell r="AM8">
            <v>0</v>
          </cell>
          <cell r="AS8">
            <v>0</v>
          </cell>
          <cell r="AT8">
            <v>0</v>
          </cell>
        </row>
      </sheetData>
      <sheetData sheetId="26">
        <row r="8">
          <cell r="D8">
            <v>7</v>
          </cell>
          <cell r="E8">
            <v>2</v>
          </cell>
          <cell r="F8">
            <v>10</v>
          </cell>
          <cell r="G8">
            <v>9</v>
          </cell>
          <cell r="H8">
            <v>10</v>
          </cell>
          <cell r="K8">
            <v>24</v>
          </cell>
          <cell r="L8">
            <v>24</v>
          </cell>
          <cell r="M8">
            <v>23</v>
          </cell>
          <cell r="Y8">
            <v>37</v>
          </cell>
          <cell r="Z8">
            <v>58</v>
          </cell>
          <cell r="AC8">
            <v>77</v>
          </cell>
          <cell r="AD8">
            <v>106</v>
          </cell>
          <cell r="AL8">
            <v>53</v>
          </cell>
          <cell r="AM8">
            <v>29</v>
          </cell>
          <cell r="AS8">
            <v>0</v>
          </cell>
          <cell r="AT8">
            <v>3</v>
          </cell>
        </row>
      </sheetData>
      <sheetData sheetId="27"/>
      <sheetData sheetId="28">
        <row r="8">
          <cell r="D8">
            <v>3</v>
          </cell>
          <cell r="E8">
            <v>9</v>
          </cell>
          <cell r="F8">
            <v>7</v>
          </cell>
          <cell r="G8">
            <v>6</v>
          </cell>
          <cell r="H8">
            <v>8</v>
          </cell>
          <cell r="K8">
            <v>18</v>
          </cell>
          <cell r="L8">
            <v>25</v>
          </cell>
          <cell r="M8">
            <v>18</v>
          </cell>
          <cell r="Y8">
            <v>42</v>
          </cell>
          <cell r="Z8">
            <v>50</v>
          </cell>
          <cell r="AC8">
            <v>75</v>
          </cell>
          <cell r="AD8">
            <v>104</v>
          </cell>
          <cell r="AL8">
            <v>31</v>
          </cell>
          <cell r="AM8">
            <v>18</v>
          </cell>
          <cell r="AS8">
            <v>1</v>
          </cell>
          <cell r="AT8">
            <v>0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!"/>
      <sheetName val="T 18-19-20"/>
      <sheetName val="Trophies"/>
      <sheetName val="L30(all)."/>
      <sheetName val="L30(all)"/>
      <sheetName val="Last 30(all)."/>
      <sheetName val="26-27."/>
      <sheetName val="25-26."/>
      <sheetName val="24-25."/>
      <sheetName val="23-24."/>
      <sheetName val="22-23."/>
      <sheetName val="21-22."/>
      <sheetName val="20-21."/>
      <sheetName val="18-19"/>
      <sheetName val="19-20"/>
      <sheetName val="Last 30(all)"/>
      <sheetName val="26-27"/>
      <sheetName val="25-26"/>
      <sheetName val="24-25"/>
      <sheetName val="23-24"/>
      <sheetName val="22-23"/>
      <sheetName val="21-22"/>
      <sheetName val="20-21"/>
      <sheetName val="T 26-27"/>
      <sheetName val="T 25-26"/>
      <sheetName val="T 24-25"/>
      <sheetName val="T 23-24"/>
      <sheetName val="T 22-23"/>
      <sheetName val="T 21-22"/>
      <sheetName val="T 20-21"/>
    </sheetNames>
    <sheetDataSet>
      <sheetData sheetId="0"/>
      <sheetData sheetId="1"/>
      <sheetData sheetId="2">
        <row r="3">
          <cell r="B3" t="str">
            <v xml:space="preserve"> 2026/2027</v>
          </cell>
          <cell r="C3" t="str">
            <v/>
          </cell>
        </row>
        <row r="4">
          <cell r="B4" t="str">
            <v xml:space="preserve"> 2025/2026</v>
          </cell>
          <cell r="C4" t="str">
            <v/>
          </cell>
        </row>
        <row r="5">
          <cell r="B5" t="str">
            <v xml:space="preserve"> 2024/2025</v>
          </cell>
          <cell r="C5" t="str">
            <v/>
          </cell>
        </row>
        <row r="6">
          <cell r="B6" t="str">
            <v xml:space="preserve"> 2023/2024</v>
          </cell>
          <cell r="C6">
            <v>0</v>
          </cell>
        </row>
        <row r="7">
          <cell r="B7" t="str">
            <v xml:space="preserve"> 2022/2023</v>
          </cell>
          <cell r="C7" t="str">
            <v>14th place</v>
          </cell>
        </row>
        <row r="8">
          <cell r="B8" t="str">
            <v xml:space="preserve"> 2021/2022</v>
          </cell>
          <cell r="C8" t="str">
            <v>7th place</v>
          </cell>
        </row>
        <row r="9">
          <cell r="B9" t="str">
            <v xml:space="preserve"> 2020/2021</v>
          </cell>
          <cell r="C9" t="str">
            <v>6th place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2">
          <cell r="B2" t="str">
            <v>West Ham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</row>
      </sheetData>
      <sheetData sheetId="20">
        <row r="2">
          <cell r="B2" t="str">
            <v>West Ham</v>
          </cell>
        </row>
        <row r="36">
          <cell r="D36">
            <v>14</v>
          </cell>
          <cell r="E36">
            <v>16</v>
          </cell>
          <cell r="F36">
            <v>26</v>
          </cell>
          <cell r="G36">
            <v>24</v>
          </cell>
          <cell r="AP36">
            <v>5</v>
          </cell>
          <cell r="AQ36">
            <v>7</v>
          </cell>
          <cell r="AR36">
            <v>7</v>
          </cell>
          <cell r="AS36">
            <v>7</v>
          </cell>
          <cell r="AT36">
            <v>6</v>
          </cell>
          <cell r="AU36">
            <v>6</v>
          </cell>
        </row>
      </sheetData>
      <sheetData sheetId="21">
        <row r="2">
          <cell r="B2" t="str">
            <v>West Ham</v>
          </cell>
        </row>
        <row r="36">
          <cell r="D36">
            <v>13</v>
          </cell>
          <cell r="E36">
            <v>11</v>
          </cell>
          <cell r="F36">
            <v>33</v>
          </cell>
          <cell r="G36">
            <v>26</v>
          </cell>
          <cell r="AP36">
            <v>6</v>
          </cell>
          <cell r="AQ36">
            <v>8</v>
          </cell>
          <cell r="AR36">
            <v>5</v>
          </cell>
          <cell r="AS36">
            <v>9</v>
          </cell>
          <cell r="AT36">
            <v>5</v>
          </cell>
          <cell r="AU36">
            <v>5</v>
          </cell>
        </row>
      </sheetData>
      <sheetData sheetId="22">
        <row r="2">
          <cell r="B2" t="str">
            <v>West Ham</v>
          </cell>
        </row>
        <row r="36">
          <cell r="D36">
            <v>17</v>
          </cell>
          <cell r="E36">
            <v>6</v>
          </cell>
          <cell r="F36">
            <v>32</v>
          </cell>
          <cell r="G36">
            <v>22</v>
          </cell>
          <cell r="AP36">
            <v>11</v>
          </cell>
          <cell r="AQ36">
            <v>4</v>
          </cell>
          <cell r="AR36">
            <v>4</v>
          </cell>
          <cell r="AS36">
            <v>7</v>
          </cell>
          <cell r="AT36">
            <v>6</v>
          </cell>
          <cell r="AU36">
            <v>6</v>
          </cell>
        </row>
      </sheetData>
      <sheetData sheetId="23"/>
      <sheetData sheetId="24"/>
      <sheetData sheetId="25"/>
      <sheetData sheetId="26"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K8">
            <v>0</v>
          </cell>
          <cell r="L8">
            <v>0</v>
          </cell>
          <cell r="M8">
            <v>0</v>
          </cell>
          <cell r="Y8">
            <v>0</v>
          </cell>
          <cell r="Z8">
            <v>0</v>
          </cell>
          <cell r="AC8">
            <v>0</v>
          </cell>
          <cell r="AD8">
            <v>0</v>
          </cell>
          <cell r="AL8">
            <v>0</v>
          </cell>
          <cell r="AM8">
            <v>0</v>
          </cell>
          <cell r="AS8">
            <v>0</v>
          </cell>
          <cell r="AT8">
            <v>0</v>
          </cell>
        </row>
      </sheetData>
      <sheetData sheetId="27">
        <row r="8">
          <cell r="D8">
            <v>8</v>
          </cell>
          <cell r="E8">
            <v>4</v>
          </cell>
          <cell r="F8">
            <v>7</v>
          </cell>
          <cell r="G8">
            <v>14</v>
          </cell>
          <cell r="H8">
            <v>16</v>
          </cell>
          <cell r="K8">
            <v>26</v>
          </cell>
          <cell r="L8">
            <v>24</v>
          </cell>
          <cell r="M8">
            <v>28</v>
          </cell>
          <cell r="Y8">
            <v>52</v>
          </cell>
          <cell r="Z8">
            <v>35</v>
          </cell>
          <cell r="AC8">
            <v>105</v>
          </cell>
          <cell r="AD8">
            <v>76</v>
          </cell>
          <cell r="AL8">
            <v>19</v>
          </cell>
          <cell r="AM8">
            <v>27</v>
          </cell>
          <cell r="AS8">
            <v>0</v>
          </cell>
          <cell r="AT8">
            <v>0</v>
          </cell>
        </row>
      </sheetData>
      <sheetData sheetId="28">
        <row r="8">
          <cell r="D8">
            <v>9</v>
          </cell>
          <cell r="E8">
            <v>5</v>
          </cell>
          <cell r="F8">
            <v>5</v>
          </cell>
          <cell r="G8">
            <v>13</v>
          </cell>
          <cell r="H8">
            <v>11</v>
          </cell>
          <cell r="K8">
            <v>33</v>
          </cell>
          <cell r="L8">
            <v>26</v>
          </cell>
          <cell r="M8">
            <v>32</v>
          </cell>
          <cell r="Y8">
            <v>52</v>
          </cell>
          <cell r="Z8">
            <v>46</v>
          </cell>
          <cell r="AC8">
            <v>105</v>
          </cell>
          <cell r="AD8">
            <v>96</v>
          </cell>
          <cell r="AL8">
            <v>28</v>
          </cell>
          <cell r="AM8">
            <v>26</v>
          </cell>
          <cell r="AS8">
            <v>0</v>
          </cell>
          <cell r="AT8">
            <v>2</v>
          </cell>
        </row>
      </sheetData>
      <sheetData sheetId="29">
        <row r="8">
          <cell r="D8">
            <v>10</v>
          </cell>
          <cell r="E8">
            <v>4</v>
          </cell>
          <cell r="F8">
            <v>5</v>
          </cell>
          <cell r="G8">
            <v>17</v>
          </cell>
          <cell r="H8">
            <v>6</v>
          </cell>
          <cell r="K8">
            <v>32</v>
          </cell>
          <cell r="L8">
            <v>22</v>
          </cell>
          <cell r="M8">
            <v>34</v>
          </cell>
          <cell r="Y8">
            <v>43</v>
          </cell>
          <cell r="Z8">
            <v>47</v>
          </cell>
          <cell r="AC8">
            <v>87</v>
          </cell>
          <cell r="AD8">
            <v>97</v>
          </cell>
          <cell r="AL8">
            <v>24</v>
          </cell>
          <cell r="AM8">
            <v>28</v>
          </cell>
          <cell r="AS8">
            <v>1</v>
          </cell>
          <cell r="AT8">
            <v>1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!"/>
      <sheetName val="19-20"/>
      <sheetName val="18-19"/>
      <sheetName val="L30(all)."/>
      <sheetName val="L30(all)"/>
      <sheetName val="Last 30(all)."/>
      <sheetName val="26-27."/>
      <sheetName val="25-26."/>
      <sheetName val="24-25."/>
      <sheetName val="23-24."/>
      <sheetName val="22-23."/>
      <sheetName val="21-22."/>
      <sheetName val="20-21."/>
      <sheetName val="T 18-19-20"/>
      <sheetName val="Last 30(all)"/>
      <sheetName val="26-27"/>
      <sheetName val="25-26"/>
      <sheetName val="24-25"/>
      <sheetName val="23-24"/>
      <sheetName val="22-23"/>
      <sheetName val="21-22"/>
      <sheetName val="20-21"/>
      <sheetName val="T 26-27"/>
      <sheetName val="T 25-26"/>
      <sheetName val="T 24-25"/>
      <sheetName val="T 23-24"/>
      <sheetName val="T 22-23"/>
      <sheetName val="T 21-22"/>
      <sheetName val="T 20-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36">
          <cell r="D36">
            <v>0</v>
          </cell>
          <cell r="E36">
            <v>0</v>
          </cell>
          <cell r="F36">
            <v>1</v>
          </cell>
          <cell r="G36">
            <v>1</v>
          </cell>
          <cell r="AP36">
            <v>0</v>
          </cell>
          <cell r="AQ36">
            <v>1</v>
          </cell>
          <cell r="AR36">
            <v>0</v>
          </cell>
          <cell r="AS36">
            <v>0</v>
          </cell>
          <cell r="AT36">
            <v>1</v>
          </cell>
          <cell r="AU36">
            <v>0</v>
          </cell>
        </row>
      </sheetData>
      <sheetData sheetId="19">
        <row r="36">
          <cell r="D36">
            <v>13</v>
          </cell>
          <cell r="E36">
            <v>9</v>
          </cell>
          <cell r="F36">
            <v>31</v>
          </cell>
          <cell r="G36">
            <v>16</v>
          </cell>
          <cell r="AP36">
            <v>8</v>
          </cell>
          <cell r="AQ36">
            <v>8</v>
          </cell>
          <cell r="AR36">
            <v>3</v>
          </cell>
          <cell r="AS36">
            <v>7</v>
          </cell>
          <cell r="AT36">
            <v>9</v>
          </cell>
          <cell r="AU36">
            <v>3</v>
          </cell>
        </row>
      </sheetData>
      <sheetData sheetId="20">
        <row r="36">
          <cell r="D36">
            <v>10</v>
          </cell>
          <cell r="E36">
            <v>14</v>
          </cell>
          <cell r="F36">
            <v>25</v>
          </cell>
          <cell r="G36">
            <v>27</v>
          </cell>
          <cell r="AP36">
            <v>5</v>
          </cell>
          <cell r="AQ36">
            <v>9</v>
          </cell>
          <cell r="AR36">
            <v>5</v>
          </cell>
          <cell r="AS36">
            <v>8</v>
          </cell>
          <cell r="AT36">
            <v>5</v>
          </cell>
          <cell r="AU36">
            <v>6</v>
          </cell>
        </row>
      </sheetData>
      <sheetData sheetId="21">
        <row r="36">
          <cell r="D36">
            <v>14</v>
          </cell>
          <cell r="E36">
            <v>14</v>
          </cell>
          <cell r="F36">
            <v>25</v>
          </cell>
          <cell r="G36">
            <v>30</v>
          </cell>
          <cell r="AP36">
            <v>3</v>
          </cell>
          <cell r="AQ36">
            <v>12</v>
          </cell>
          <cell r="AR36">
            <v>4</v>
          </cell>
          <cell r="AS36">
            <v>6</v>
          </cell>
          <cell r="AT36">
            <v>5</v>
          </cell>
          <cell r="AU36">
            <v>8</v>
          </cell>
        </row>
      </sheetData>
      <sheetData sheetId="22"/>
      <sheetData sheetId="23"/>
      <sheetData sheetId="24"/>
      <sheetData sheetId="25">
        <row r="8">
          <cell r="D8">
            <v>0</v>
          </cell>
          <cell r="E8">
            <v>1</v>
          </cell>
          <cell r="F8">
            <v>0</v>
          </cell>
          <cell r="G8">
            <v>0</v>
          </cell>
          <cell r="H8">
            <v>0</v>
          </cell>
          <cell r="K8">
            <v>1</v>
          </cell>
          <cell r="L8">
            <v>1</v>
          </cell>
          <cell r="M8">
            <v>1</v>
          </cell>
          <cell r="Y8">
            <v>3</v>
          </cell>
          <cell r="Z8">
            <v>4</v>
          </cell>
          <cell r="AC8">
            <v>4</v>
          </cell>
          <cell r="AD8">
            <v>10</v>
          </cell>
          <cell r="AL8">
            <v>4</v>
          </cell>
          <cell r="AM8">
            <v>1</v>
          </cell>
          <cell r="AS8">
            <v>0</v>
          </cell>
          <cell r="AT8">
            <v>0</v>
          </cell>
        </row>
      </sheetData>
      <sheetData sheetId="26">
        <row r="8">
          <cell r="D8">
            <v>3</v>
          </cell>
          <cell r="E8">
            <v>3</v>
          </cell>
          <cell r="F8">
            <v>13</v>
          </cell>
          <cell r="G8">
            <v>9</v>
          </cell>
          <cell r="H8">
            <v>13</v>
          </cell>
          <cell r="K8">
            <v>16</v>
          </cell>
          <cell r="L8">
            <v>31</v>
          </cell>
          <cell r="M8">
            <v>12</v>
          </cell>
          <cell r="Y8">
            <v>36</v>
          </cell>
          <cell r="Z8">
            <v>57</v>
          </cell>
          <cell r="AC8">
            <v>101</v>
          </cell>
          <cell r="AD8">
            <v>118</v>
          </cell>
          <cell r="AL8">
            <v>25</v>
          </cell>
          <cell r="AM8">
            <v>27</v>
          </cell>
          <cell r="AS8">
            <v>0</v>
          </cell>
          <cell r="AT8">
            <v>0</v>
          </cell>
        </row>
      </sheetData>
      <sheetData sheetId="27">
        <row r="8">
          <cell r="D8">
            <v>7</v>
          </cell>
          <cell r="E8">
            <v>3</v>
          </cell>
          <cell r="F8">
            <v>9</v>
          </cell>
          <cell r="G8">
            <v>14</v>
          </cell>
          <cell r="H8">
            <v>10</v>
          </cell>
          <cell r="K8">
            <v>27</v>
          </cell>
          <cell r="L8">
            <v>25</v>
          </cell>
          <cell r="M8">
            <v>24</v>
          </cell>
          <cell r="Y8">
            <v>47</v>
          </cell>
          <cell r="Z8">
            <v>48</v>
          </cell>
          <cell r="AC8">
            <v>95</v>
          </cell>
          <cell r="AD8">
            <v>104</v>
          </cell>
          <cell r="AL8">
            <v>22</v>
          </cell>
          <cell r="AM8">
            <v>22</v>
          </cell>
          <cell r="AS8">
            <v>3</v>
          </cell>
          <cell r="AT8">
            <v>1</v>
          </cell>
        </row>
      </sheetData>
      <sheetData sheetId="28">
        <row r="8">
          <cell r="D8">
            <v>9</v>
          </cell>
          <cell r="E8">
            <v>4</v>
          </cell>
          <cell r="F8">
            <v>6</v>
          </cell>
          <cell r="G8">
            <v>14</v>
          </cell>
          <cell r="H8">
            <v>14</v>
          </cell>
          <cell r="K8">
            <v>30</v>
          </cell>
          <cell r="L8">
            <v>25</v>
          </cell>
          <cell r="M8">
            <v>31</v>
          </cell>
          <cell r="Y8">
            <v>35</v>
          </cell>
          <cell r="Z8">
            <v>42</v>
          </cell>
          <cell r="AC8">
            <v>80</v>
          </cell>
          <cell r="AD8">
            <v>86</v>
          </cell>
          <cell r="AL8">
            <v>25</v>
          </cell>
          <cell r="AM8">
            <v>23</v>
          </cell>
          <cell r="AS8">
            <v>2</v>
          </cell>
          <cell r="AT8">
            <v>0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!"/>
      <sheetName val="T 18-19-20"/>
      <sheetName val="Trophies"/>
      <sheetName val="L30(all)."/>
      <sheetName val="L30(all)"/>
      <sheetName val="Last 30(all)."/>
      <sheetName val="26-27."/>
      <sheetName val="25-26."/>
      <sheetName val="24-25."/>
      <sheetName val="23-24."/>
      <sheetName val="22-23."/>
      <sheetName val="21-22."/>
      <sheetName val="20-21."/>
      <sheetName val="18-19"/>
      <sheetName val="19-20"/>
      <sheetName val="Last 30(all)"/>
      <sheetName val="26-27"/>
      <sheetName val="25-26"/>
      <sheetName val="24-25"/>
      <sheetName val="23-24"/>
      <sheetName val="22-23"/>
      <sheetName val="21-22"/>
      <sheetName val="20-21"/>
      <sheetName val="T 26-27"/>
      <sheetName val="T 25-26"/>
      <sheetName val="T 24-25"/>
      <sheetName val="T 23-24"/>
      <sheetName val="T 22-23"/>
      <sheetName val="T 21-22"/>
      <sheetName val="T 20-21"/>
    </sheetNames>
    <sheetDataSet>
      <sheetData sheetId="0" refreshError="1"/>
      <sheetData sheetId="1" refreshError="1"/>
      <sheetData sheetId="2">
        <row r="3">
          <cell r="B3" t="str">
            <v xml:space="preserve"> 2026/2027</v>
          </cell>
          <cell r="C3" t="str">
            <v/>
          </cell>
        </row>
        <row r="4">
          <cell r="B4" t="str">
            <v xml:space="preserve"> 2025/2026</v>
          </cell>
          <cell r="C4" t="str">
            <v/>
          </cell>
        </row>
        <row r="5">
          <cell r="B5" t="str">
            <v xml:space="preserve"> 2024/2025</v>
          </cell>
          <cell r="C5" t="str">
            <v/>
          </cell>
        </row>
        <row r="6">
          <cell r="B6" t="str">
            <v xml:space="preserve"> 2023/2024</v>
          </cell>
          <cell r="C6">
            <v>0</v>
          </cell>
        </row>
        <row r="7">
          <cell r="B7" t="str">
            <v xml:space="preserve"> 2022/2023</v>
          </cell>
          <cell r="C7" t="str">
            <v>13th place</v>
          </cell>
        </row>
        <row r="8">
          <cell r="B8" t="str">
            <v xml:space="preserve"> 2021/2022</v>
          </cell>
          <cell r="C8" t="str">
            <v>10th place</v>
          </cell>
        </row>
        <row r="9">
          <cell r="B9" t="str">
            <v xml:space="preserve"> 2020/2021</v>
          </cell>
          <cell r="C9" t="str">
            <v>13th place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2">
          <cell r="B2" t="str">
            <v>Wolves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</row>
      </sheetData>
      <sheetData sheetId="20">
        <row r="2">
          <cell r="B2" t="str">
            <v>Wolves</v>
          </cell>
        </row>
        <row r="36">
          <cell r="D36">
            <v>11</v>
          </cell>
          <cell r="E36">
            <v>7</v>
          </cell>
          <cell r="F36">
            <v>19</v>
          </cell>
          <cell r="G36">
            <v>20</v>
          </cell>
          <cell r="AP36">
            <v>8</v>
          </cell>
          <cell r="AQ36">
            <v>8</v>
          </cell>
          <cell r="AR36">
            <v>3</v>
          </cell>
          <cell r="AS36">
            <v>6</v>
          </cell>
          <cell r="AT36">
            <v>4</v>
          </cell>
          <cell r="AU36">
            <v>9</v>
          </cell>
        </row>
      </sheetData>
      <sheetData sheetId="21">
        <row r="2">
          <cell r="B2" t="str">
            <v>Wolves</v>
          </cell>
        </row>
        <row r="36">
          <cell r="D36">
            <v>13</v>
          </cell>
          <cell r="E36">
            <v>13</v>
          </cell>
          <cell r="F36">
            <v>20</v>
          </cell>
          <cell r="G36">
            <v>25</v>
          </cell>
          <cell r="AP36">
            <v>5</v>
          </cell>
          <cell r="AQ36">
            <v>7</v>
          </cell>
          <cell r="AR36">
            <v>7</v>
          </cell>
          <cell r="AS36">
            <v>6</v>
          </cell>
          <cell r="AT36">
            <v>6</v>
          </cell>
          <cell r="AU36">
            <v>7</v>
          </cell>
        </row>
      </sheetData>
      <sheetData sheetId="22">
        <row r="2">
          <cell r="B2" t="str">
            <v>Wolves</v>
          </cell>
        </row>
        <row r="36">
          <cell r="D36">
            <v>8</v>
          </cell>
          <cell r="E36">
            <v>16</v>
          </cell>
          <cell r="F36">
            <v>21</v>
          </cell>
          <cell r="G36">
            <v>25</v>
          </cell>
          <cell r="AP36">
            <v>2</v>
          </cell>
          <cell r="AQ36">
            <v>10</v>
          </cell>
          <cell r="AR36">
            <v>7</v>
          </cell>
          <cell r="AS36">
            <v>8</v>
          </cell>
          <cell r="AT36">
            <v>7</v>
          </cell>
          <cell r="AU36">
            <v>4</v>
          </cell>
        </row>
      </sheetData>
      <sheetData sheetId="23" refreshError="1"/>
      <sheetData sheetId="24" refreshError="1"/>
      <sheetData sheetId="25" refreshError="1"/>
      <sheetData sheetId="26"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K8">
            <v>0</v>
          </cell>
          <cell r="L8">
            <v>0</v>
          </cell>
          <cell r="M8">
            <v>0</v>
          </cell>
          <cell r="Y8">
            <v>0</v>
          </cell>
          <cell r="Z8">
            <v>0</v>
          </cell>
          <cell r="AC8">
            <v>0</v>
          </cell>
          <cell r="AD8">
            <v>0</v>
          </cell>
          <cell r="AL8">
            <v>0</v>
          </cell>
          <cell r="AM8">
            <v>0</v>
          </cell>
          <cell r="AS8">
            <v>0</v>
          </cell>
          <cell r="AT8">
            <v>0</v>
          </cell>
        </row>
      </sheetData>
      <sheetData sheetId="27">
        <row r="8">
          <cell r="D8">
            <v>9</v>
          </cell>
          <cell r="E8">
            <v>3</v>
          </cell>
          <cell r="F8">
            <v>7</v>
          </cell>
          <cell r="G8">
            <v>11</v>
          </cell>
          <cell r="H8">
            <v>7</v>
          </cell>
          <cell r="K8">
            <v>19</v>
          </cell>
          <cell r="L8">
            <v>20</v>
          </cell>
          <cell r="M8">
            <v>30</v>
          </cell>
          <cell r="Y8">
            <v>49</v>
          </cell>
          <cell r="Z8">
            <v>51</v>
          </cell>
          <cell r="AC8">
            <v>101</v>
          </cell>
          <cell r="AD8">
            <v>112</v>
          </cell>
          <cell r="AL8">
            <v>45</v>
          </cell>
          <cell r="AM8">
            <v>41</v>
          </cell>
          <cell r="AS8">
            <v>3</v>
          </cell>
          <cell r="AT8">
            <v>0</v>
          </cell>
        </row>
      </sheetData>
      <sheetData sheetId="28">
        <row r="8">
          <cell r="D8">
            <v>7</v>
          </cell>
          <cell r="E8">
            <v>3</v>
          </cell>
          <cell r="F8">
            <v>9</v>
          </cell>
          <cell r="G8">
            <v>13</v>
          </cell>
          <cell r="H8">
            <v>13</v>
          </cell>
          <cell r="K8">
            <v>20</v>
          </cell>
          <cell r="L8">
            <v>25</v>
          </cell>
          <cell r="M8">
            <v>24</v>
          </cell>
          <cell r="Y8">
            <v>45</v>
          </cell>
          <cell r="Z8">
            <v>47</v>
          </cell>
          <cell r="AC8">
            <v>88</v>
          </cell>
          <cell r="AD8">
            <v>100</v>
          </cell>
          <cell r="AL8">
            <v>32</v>
          </cell>
          <cell r="AM8">
            <v>50</v>
          </cell>
          <cell r="AS8">
            <v>1</v>
          </cell>
          <cell r="AT8">
            <v>2</v>
          </cell>
        </row>
      </sheetData>
      <sheetData sheetId="29">
        <row r="8">
          <cell r="D8">
            <v>7</v>
          </cell>
          <cell r="E8">
            <v>4</v>
          </cell>
          <cell r="F8">
            <v>8</v>
          </cell>
          <cell r="G8">
            <v>8</v>
          </cell>
          <cell r="H8">
            <v>16</v>
          </cell>
          <cell r="K8">
            <v>21</v>
          </cell>
          <cell r="L8">
            <v>25</v>
          </cell>
          <cell r="M8">
            <v>25</v>
          </cell>
          <cell r="Y8">
            <v>62</v>
          </cell>
          <cell r="Z8">
            <v>46</v>
          </cell>
          <cell r="AC8">
            <v>120</v>
          </cell>
          <cell r="AD8">
            <v>78</v>
          </cell>
          <cell r="AL8">
            <v>32</v>
          </cell>
          <cell r="AM8">
            <v>36</v>
          </cell>
          <cell r="AS8">
            <v>1</v>
          </cell>
          <cell r="AT8">
            <v>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!"/>
      <sheetName val="19-20"/>
      <sheetName val="18-19"/>
      <sheetName val="L30(all)."/>
      <sheetName val="L30(all)"/>
      <sheetName val="Last 30(all)."/>
      <sheetName val="26-27."/>
      <sheetName val="25-26."/>
      <sheetName val="24-25."/>
      <sheetName val="23-24."/>
      <sheetName val="22-23."/>
      <sheetName val="21-22."/>
      <sheetName val="20-21."/>
      <sheetName val="T 18-19-20"/>
      <sheetName val="Last 30(all)"/>
      <sheetName val="26-27"/>
      <sheetName val="25-26"/>
      <sheetName val="24-25"/>
      <sheetName val="23-24"/>
      <sheetName val="22-23"/>
      <sheetName val="21-22"/>
      <sheetName val="20-21"/>
      <sheetName val="T 26-27"/>
      <sheetName val="T 25-26"/>
      <sheetName val="T 24-25"/>
      <sheetName val="T 23-24"/>
      <sheetName val="T 22-23"/>
      <sheetName val="T 21-22"/>
      <sheetName val="T 20-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36">
          <cell r="D36">
            <v>2</v>
          </cell>
          <cell r="E36">
            <v>1</v>
          </cell>
          <cell r="F36">
            <v>5</v>
          </cell>
          <cell r="G36">
            <v>1</v>
          </cell>
          <cell r="AP36">
            <v>1</v>
          </cell>
          <cell r="AQ36">
            <v>0</v>
          </cell>
          <cell r="AR36">
            <v>0</v>
          </cell>
          <cell r="AS36">
            <v>1</v>
          </cell>
          <cell r="AT36">
            <v>0</v>
          </cell>
          <cell r="AU36">
            <v>0</v>
          </cell>
        </row>
      </sheetData>
      <sheetData sheetId="19">
        <row r="36">
          <cell r="D36">
            <v>14</v>
          </cell>
          <cell r="E36">
            <v>7</v>
          </cell>
          <cell r="F36">
            <v>25</v>
          </cell>
          <cell r="G36">
            <v>18</v>
          </cell>
          <cell r="AP36">
            <v>7</v>
          </cell>
          <cell r="AQ36">
            <v>10</v>
          </cell>
          <cell r="AR36">
            <v>2</v>
          </cell>
          <cell r="AS36">
            <v>5</v>
          </cell>
          <cell r="AT36">
            <v>7</v>
          </cell>
          <cell r="AU36">
            <v>7</v>
          </cell>
        </row>
      </sheetData>
      <sheetData sheetId="20">
        <row r="36">
          <cell r="D36">
            <v>11</v>
          </cell>
          <cell r="E36">
            <v>9</v>
          </cell>
          <cell r="F36">
            <v>25</v>
          </cell>
          <cell r="G36">
            <v>23</v>
          </cell>
          <cell r="AP36">
            <v>7</v>
          </cell>
          <cell r="AQ36">
            <v>5</v>
          </cell>
          <cell r="AR36">
            <v>7</v>
          </cell>
          <cell r="AS36">
            <v>5</v>
          </cell>
          <cell r="AT36">
            <v>8</v>
          </cell>
          <cell r="AU36">
            <v>6</v>
          </cell>
        </row>
      </sheetData>
      <sheetData sheetId="21">
        <row r="36">
          <cell r="D36">
            <v>7</v>
          </cell>
          <cell r="E36">
            <v>14</v>
          </cell>
          <cell r="F36">
            <v>19</v>
          </cell>
          <cell r="G36">
            <v>26</v>
          </cell>
          <cell r="AP36">
            <v>3</v>
          </cell>
          <cell r="AQ36">
            <v>7</v>
          </cell>
          <cell r="AR36">
            <v>9</v>
          </cell>
          <cell r="AS36">
            <v>5</v>
          </cell>
          <cell r="AT36">
            <v>7</v>
          </cell>
          <cell r="AU36">
            <v>7</v>
          </cell>
        </row>
      </sheetData>
      <sheetData sheetId="22"/>
      <sheetData sheetId="23"/>
      <sheetData sheetId="24"/>
      <sheetData sheetId="25">
        <row r="8">
          <cell r="D8">
            <v>0</v>
          </cell>
          <cell r="E8">
            <v>0</v>
          </cell>
          <cell r="F8">
            <v>1</v>
          </cell>
          <cell r="G8">
            <v>1</v>
          </cell>
          <cell r="H8">
            <v>2</v>
          </cell>
          <cell r="K8">
            <v>1</v>
          </cell>
          <cell r="L8">
            <v>5</v>
          </cell>
          <cell r="M8">
            <v>0</v>
          </cell>
          <cell r="Y8">
            <v>1</v>
          </cell>
          <cell r="Z8">
            <v>1</v>
          </cell>
          <cell r="AC8">
            <v>5</v>
          </cell>
          <cell r="AD8">
            <v>6</v>
          </cell>
          <cell r="AL8">
            <v>4</v>
          </cell>
          <cell r="AM8">
            <v>4</v>
          </cell>
          <cell r="AS8">
            <v>0</v>
          </cell>
          <cell r="AT8">
            <v>0</v>
          </cell>
        </row>
      </sheetData>
      <sheetData sheetId="26">
        <row r="8">
          <cell r="D8">
            <v>6</v>
          </cell>
          <cell r="E8">
            <v>5</v>
          </cell>
          <cell r="F8">
            <v>8</v>
          </cell>
          <cell r="G8">
            <v>7</v>
          </cell>
          <cell r="H8">
            <v>14</v>
          </cell>
          <cell r="K8">
            <v>18</v>
          </cell>
          <cell r="L8">
            <v>25</v>
          </cell>
          <cell r="M8">
            <v>23</v>
          </cell>
          <cell r="Y8">
            <v>34</v>
          </cell>
          <cell r="Z8">
            <v>63</v>
          </cell>
          <cell r="AC8">
            <v>73</v>
          </cell>
          <cell r="AD8">
            <v>117</v>
          </cell>
          <cell r="AL8">
            <v>43</v>
          </cell>
          <cell r="AM8">
            <v>43</v>
          </cell>
          <cell r="AS8">
            <v>1</v>
          </cell>
          <cell r="AT8">
            <v>2</v>
          </cell>
        </row>
      </sheetData>
      <sheetData sheetId="27">
        <row r="8">
          <cell r="D8">
            <v>7</v>
          </cell>
          <cell r="E8">
            <v>1</v>
          </cell>
          <cell r="F8">
            <v>11</v>
          </cell>
          <cell r="G8">
            <v>9</v>
          </cell>
          <cell r="H8">
            <v>11</v>
          </cell>
          <cell r="K8">
            <v>23</v>
          </cell>
          <cell r="L8">
            <v>25</v>
          </cell>
          <cell r="M8">
            <v>22</v>
          </cell>
          <cell r="Y8">
            <v>47</v>
          </cell>
          <cell r="Z8">
            <v>65</v>
          </cell>
          <cell r="AC8">
            <v>106</v>
          </cell>
          <cell r="AD8">
            <v>116</v>
          </cell>
          <cell r="AL8">
            <v>48</v>
          </cell>
          <cell r="AM8">
            <v>47</v>
          </cell>
          <cell r="AS8">
            <v>0</v>
          </cell>
          <cell r="AT8">
            <v>0</v>
          </cell>
        </row>
      </sheetData>
      <sheetData sheetId="28">
        <row r="8">
          <cell r="D8">
            <v>9</v>
          </cell>
          <cell r="E8">
            <v>3</v>
          </cell>
          <cell r="F8">
            <v>7</v>
          </cell>
          <cell r="G8">
            <v>14</v>
          </cell>
          <cell r="H8">
            <v>7</v>
          </cell>
          <cell r="K8">
            <v>26</v>
          </cell>
          <cell r="L8">
            <v>19</v>
          </cell>
          <cell r="M8">
            <v>30</v>
          </cell>
          <cell r="Y8">
            <v>43</v>
          </cell>
          <cell r="Z8">
            <v>50</v>
          </cell>
          <cell r="AC8">
            <v>95</v>
          </cell>
          <cell r="AD8">
            <v>101</v>
          </cell>
          <cell r="AL8">
            <v>35</v>
          </cell>
          <cell r="AM8">
            <v>38</v>
          </cell>
          <cell r="AS8">
            <v>1</v>
          </cell>
          <cell r="AT8">
            <v>3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!"/>
      <sheetName val="Last 30(all)"/>
      <sheetName val="19-20"/>
      <sheetName val="18-19"/>
      <sheetName val="L30(all)."/>
      <sheetName val="L30(all)"/>
      <sheetName val="Last 30(all)."/>
      <sheetName val="26-27."/>
      <sheetName val="25-26."/>
      <sheetName val="24-25."/>
      <sheetName val="23-24."/>
      <sheetName val="22-23."/>
      <sheetName val="21-22."/>
      <sheetName val="20-21."/>
      <sheetName val="T 18-19-20"/>
      <sheetName val="26-27"/>
      <sheetName val="25-26"/>
      <sheetName val="24-25"/>
      <sheetName val="23-24"/>
      <sheetName val="22-23"/>
      <sheetName val="21-22"/>
      <sheetName val="20-21"/>
      <sheetName val="T 26-27"/>
      <sheetName val="T 25-26"/>
      <sheetName val="T 24-25"/>
      <sheetName val="T 23-24"/>
      <sheetName val="T 22-23"/>
      <sheetName val="T 21-22"/>
      <sheetName val="T 20-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36">
          <cell r="D36">
            <v>0</v>
          </cell>
          <cell r="E36">
            <v>0</v>
          </cell>
          <cell r="F36">
            <v>0</v>
          </cell>
          <cell r="G36">
            <v>1</v>
          </cell>
          <cell r="AP36">
            <v>0</v>
          </cell>
          <cell r="AQ36">
            <v>1</v>
          </cell>
          <cell r="AR36">
            <v>0</v>
          </cell>
          <cell r="AS36">
            <v>0</v>
          </cell>
          <cell r="AT36">
            <v>0</v>
          </cell>
          <cell r="AU36">
            <v>1</v>
          </cell>
        </row>
      </sheetData>
      <sheetData sheetId="19">
        <row r="36">
          <cell r="D36">
            <v>17</v>
          </cell>
          <cell r="E36">
            <v>6</v>
          </cell>
          <cell r="F36">
            <v>38</v>
          </cell>
          <cell r="G36">
            <v>12</v>
          </cell>
          <cell r="AP36">
            <v>9</v>
          </cell>
          <cell r="AQ36">
            <v>7</v>
          </cell>
          <cell r="AR36">
            <v>3</v>
          </cell>
          <cell r="AS36">
            <v>13</v>
          </cell>
          <cell r="AT36">
            <v>3</v>
          </cell>
          <cell r="AU36">
            <v>3</v>
          </cell>
        </row>
      </sheetData>
      <sheetData sheetId="20">
        <row r="36">
          <cell r="D36">
            <v>2</v>
          </cell>
          <cell r="E36">
            <v>6</v>
          </cell>
          <cell r="F36">
            <v>18</v>
          </cell>
          <cell r="G36">
            <v>18</v>
          </cell>
          <cell r="AP36">
            <v>1</v>
          </cell>
          <cell r="AQ36">
            <v>14</v>
          </cell>
          <cell r="AR36">
            <v>4</v>
          </cell>
          <cell r="AS36">
            <v>8</v>
          </cell>
          <cell r="AT36">
            <v>5</v>
          </cell>
          <cell r="AU36">
            <v>6</v>
          </cell>
        </row>
      </sheetData>
      <sheetData sheetId="21">
        <row r="36">
          <cell r="D36">
            <v>9</v>
          </cell>
          <cell r="E36">
            <v>8</v>
          </cell>
          <cell r="F36">
            <v>27</v>
          </cell>
          <cell r="G36">
            <v>15</v>
          </cell>
          <cell r="AP36">
            <v>7</v>
          </cell>
          <cell r="AQ36">
            <v>8</v>
          </cell>
          <cell r="AR36">
            <v>4</v>
          </cell>
          <cell r="AS36">
            <v>9</v>
          </cell>
          <cell r="AT36">
            <v>7</v>
          </cell>
          <cell r="AU36">
            <v>3</v>
          </cell>
        </row>
      </sheetData>
      <sheetData sheetId="22"/>
      <sheetData sheetId="23"/>
      <sheetData sheetId="24"/>
      <sheetData sheetId="25">
        <row r="8">
          <cell r="D8">
            <v>1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K8">
            <v>1</v>
          </cell>
          <cell r="L8">
            <v>0</v>
          </cell>
          <cell r="M8">
            <v>3</v>
          </cell>
          <cell r="Y8">
            <v>1</v>
          </cell>
          <cell r="Z8">
            <v>4</v>
          </cell>
          <cell r="AC8">
            <v>7</v>
          </cell>
          <cell r="AD8">
            <v>8</v>
          </cell>
          <cell r="AL8">
            <v>3</v>
          </cell>
          <cell r="AM8">
            <v>2</v>
          </cell>
          <cell r="AS8">
            <v>0</v>
          </cell>
          <cell r="AT8">
            <v>0</v>
          </cell>
        </row>
      </sheetData>
      <sheetData sheetId="26">
        <row r="8">
          <cell r="D8">
            <v>2</v>
          </cell>
          <cell r="E8">
            <v>5</v>
          </cell>
          <cell r="F8">
            <v>12</v>
          </cell>
          <cell r="G8">
            <v>6</v>
          </cell>
          <cell r="H8">
            <v>17</v>
          </cell>
          <cell r="K8">
            <v>12</v>
          </cell>
          <cell r="L8">
            <v>38</v>
          </cell>
          <cell r="M8">
            <v>11</v>
          </cell>
          <cell r="Y8">
            <v>34</v>
          </cell>
          <cell r="Z8">
            <v>43</v>
          </cell>
          <cell r="AC8">
            <v>84</v>
          </cell>
          <cell r="AD8">
            <v>91</v>
          </cell>
          <cell r="AL8">
            <v>39</v>
          </cell>
          <cell r="AM8">
            <v>34</v>
          </cell>
          <cell r="AS8">
            <v>2</v>
          </cell>
          <cell r="AT8">
            <v>0</v>
          </cell>
        </row>
      </sheetData>
      <sheetData sheetId="27">
        <row r="8">
          <cell r="D8">
            <v>8</v>
          </cell>
          <cell r="E8">
            <v>3</v>
          </cell>
          <cell r="F8">
            <v>8</v>
          </cell>
          <cell r="G8">
            <v>6</v>
          </cell>
          <cell r="H8">
            <v>2</v>
          </cell>
          <cell r="K8">
            <v>18</v>
          </cell>
          <cell r="L8">
            <v>18</v>
          </cell>
          <cell r="M8">
            <v>27</v>
          </cell>
          <cell r="Y8">
            <v>31</v>
          </cell>
          <cell r="Z8">
            <v>44</v>
          </cell>
          <cell r="AC8">
            <v>80</v>
          </cell>
          <cell r="AD8">
            <v>104</v>
          </cell>
          <cell r="AL8">
            <v>29</v>
          </cell>
          <cell r="AM8">
            <v>36</v>
          </cell>
          <cell r="AS8">
            <v>1</v>
          </cell>
          <cell r="AT8">
            <v>1</v>
          </cell>
        </row>
      </sheetData>
      <sheetData sheetId="28">
        <row r="8">
          <cell r="D8">
            <v>5</v>
          </cell>
          <cell r="E8">
            <v>5</v>
          </cell>
          <cell r="F8">
            <v>9</v>
          </cell>
          <cell r="G8">
            <v>8</v>
          </cell>
          <cell r="H8">
            <v>9</v>
          </cell>
          <cell r="K8">
            <v>15</v>
          </cell>
          <cell r="L8">
            <v>27</v>
          </cell>
          <cell r="M8">
            <v>20</v>
          </cell>
          <cell r="Y8">
            <v>41</v>
          </cell>
          <cell r="Z8">
            <v>42</v>
          </cell>
          <cell r="AC8">
            <v>88</v>
          </cell>
          <cell r="AD8">
            <v>107</v>
          </cell>
          <cell r="AL8">
            <v>22</v>
          </cell>
          <cell r="AM8">
            <v>25</v>
          </cell>
          <cell r="AS8">
            <v>0</v>
          </cell>
          <cell r="AT8">
            <v>0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!"/>
      <sheetName val="T 18-19-20"/>
      <sheetName val="Trophies"/>
      <sheetName val="L30(all)."/>
      <sheetName val="L30(all)"/>
      <sheetName val="Last 30(all)."/>
      <sheetName val="26-27."/>
      <sheetName val="25-26."/>
      <sheetName val="24-25."/>
      <sheetName val="23-24."/>
      <sheetName val="22-23."/>
      <sheetName val="21-22."/>
      <sheetName val="20-21."/>
      <sheetName val="18-19"/>
      <sheetName val="19-20"/>
      <sheetName val="Last 30(all)"/>
      <sheetName val="26-27"/>
      <sheetName val="25-26"/>
      <sheetName val="24-25"/>
      <sheetName val="23-24"/>
      <sheetName val="22-23"/>
      <sheetName val="21-22"/>
      <sheetName val="20-21"/>
      <sheetName val="T 26-27"/>
      <sheetName val="T 25-26"/>
      <sheetName val="T 24-25"/>
      <sheetName val="T 23-24"/>
      <sheetName val="T 22-23"/>
      <sheetName val="T 21-22"/>
      <sheetName val="T 20-21"/>
    </sheetNames>
    <sheetDataSet>
      <sheetData sheetId="0"/>
      <sheetData sheetId="1"/>
      <sheetData sheetId="2">
        <row r="3">
          <cell r="B3" t="str">
            <v xml:space="preserve"> 2026/2027</v>
          </cell>
          <cell r="C3" t="str">
            <v/>
          </cell>
        </row>
        <row r="4">
          <cell r="B4" t="str">
            <v xml:space="preserve"> 2025/2026</v>
          </cell>
          <cell r="C4" t="str">
            <v/>
          </cell>
        </row>
        <row r="5">
          <cell r="B5" t="str">
            <v xml:space="preserve"> 2024/2025</v>
          </cell>
          <cell r="C5" t="str">
            <v/>
          </cell>
        </row>
        <row r="7">
          <cell r="B7" t="str">
            <v xml:space="preserve"> 2022/2023</v>
          </cell>
          <cell r="C7" t="str">
            <v>19th place</v>
          </cell>
        </row>
        <row r="8">
          <cell r="B8" t="str">
            <v xml:space="preserve"> 2021/2022</v>
          </cell>
          <cell r="C8" t="str">
            <v>17th place</v>
          </cell>
        </row>
        <row r="9">
          <cell r="B9" t="str">
            <v xml:space="preserve"> 2020/2021</v>
          </cell>
          <cell r="C9" t="str">
            <v>9th place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B2" t="str">
            <v>Leeds</v>
          </cell>
        </row>
        <row r="36">
          <cell r="D36">
            <v>12</v>
          </cell>
          <cell r="E36">
            <v>15</v>
          </cell>
          <cell r="F36">
            <v>26</v>
          </cell>
          <cell r="G36">
            <v>37</v>
          </cell>
          <cell r="AP36">
            <v>3</v>
          </cell>
          <cell r="AQ36">
            <v>10</v>
          </cell>
          <cell r="AR36">
            <v>6</v>
          </cell>
          <cell r="AS36">
            <v>5</v>
          </cell>
          <cell r="AT36">
            <v>7</v>
          </cell>
          <cell r="AU36">
            <v>7</v>
          </cell>
        </row>
      </sheetData>
      <sheetData sheetId="21">
        <row r="2">
          <cell r="B2" t="str">
            <v>Leeds</v>
          </cell>
        </row>
        <row r="36">
          <cell r="D36">
            <v>8</v>
          </cell>
          <cell r="E36">
            <v>16</v>
          </cell>
          <cell r="F36">
            <v>19</v>
          </cell>
          <cell r="G36">
            <v>38</v>
          </cell>
          <cell r="AP36">
            <v>6</v>
          </cell>
          <cell r="AQ36">
            <v>4</v>
          </cell>
          <cell r="AR36">
            <v>9</v>
          </cell>
          <cell r="AS36">
            <v>4</v>
          </cell>
          <cell r="AT36">
            <v>6</v>
          </cell>
          <cell r="AU36">
            <v>9</v>
          </cell>
        </row>
      </sheetData>
      <sheetData sheetId="22">
        <row r="2">
          <cell r="B2" t="str">
            <v>Leeds</v>
          </cell>
        </row>
        <row r="36">
          <cell r="D36">
            <v>11</v>
          </cell>
          <cell r="E36">
            <v>13</v>
          </cell>
          <cell r="F36">
            <v>28</v>
          </cell>
          <cell r="G36">
            <v>21</v>
          </cell>
          <cell r="AP36">
            <v>5</v>
          </cell>
          <cell r="AQ36">
            <v>8</v>
          </cell>
          <cell r="AR36">
            <v>6</v>
          </cell>
          <cell r="AS36">
            <v>8</v>
          </cell>
          <cell r="AT36">
            <v>8</v>
          </cell>
          <cell r="AU36">
            <v>3</v>
          </cell>
        </row>
      </sheetData>
      <sheetData sheetId="23"/>
      <sheetData sheetId="24"/>
      <sheetData sheetId="25"/>
      <sheetData sheetId="26"/>
      <sheetData sheetId="27">
        <row r="8">
          <cell r="D8">
            <v>5</v>
          </cell>
          <cell r="E8">
            <v>7</v>
          </cell>
          <cell r="F8">
            <v>7</v>
          </cell>
          <cell r="G8">
            <v>12</v>
          </cell>
          <cell r="H8">
            <v>15</v>
          </cell>
          <cell r="K8">
            <v>26</v>
          </cell>
          <cell r="L8">
            <v>37</v>
          </cell>
          <cell r="M8">
            <v>22</v>
          </cell>
          <cell r="Y8">
            <v>42</v>
          </cell>
          <cell r="Z8">
            <v>36</v>
          </cell>
          <cell r="AC8">
            <v>111</v>
          </cell>
          <cell r="AD8">
            <v>79</v>
          </cell>
          <cell r="AL8">
            <v>39</v>
          </cell>
          <cell r="AM8">
            <v>34</v>
          </cell>
          <cell r="AS8">
            <v>1</v>
          </cell>
          <cell r="AT8">
            <v>1</v>
          </cell>
        </row>
      </sheetData>
      <sheetData sheetId="28">
        <row r="8">
          <cell r="D8">
            <v>4</v>
          </cell>
          <cell r="E8">
            <v>6</v>
          </cell>
          <cell r="F8">
            <v>9</v>
          </cell>
          <cell r="G8">
            <v>8</v>
          </cell>
          <cell r="H8">
            <v>16</v>
          </cell>
          <cell r="K8">
            <v>19</v>
          </cell>
          <cell r="L8">
            <v>38</v>
          </cell>
          <cell r="M8">
            <v>18</v>
          </cell>
          <cell r="Y8">
            <v>45</v>
          </cell>
          <cell r="Z8">
            <v>40</v>
          </cell>
          <cell r="AC8">
            <v>96</v>
          </cell>
          <cell r="AD8">
            <v>87</v>
          </cell>
          <cell r="AL8">
            <v>53</v>
          </cell>
          <cell r="AM8">
            <v>39</v>
          </cell>
          <cell r="AS8">
            <v>2</v>
          </cell>
          <cell r="AT8">
            <v>0</v>
          </cell>
        </row>
      </sheetData>
      <sheetData sheetId="29">
        <row r="8">
          <cell r="D8">
            <v>8</v>
          </cell>
          <cell r="E8">
            <v>5</v>
          </cell>
          <cell r="F8">
            <v>6</v>
          </cell>
          <cell r="G8">
            <v>11</v>
          </cell>
          <cell r="H8">
            <v>13</v>
          </cell>
          <cell r="K8">
            <v>28</v>
          </cell>
          <cell r="L8">
            <v>21</v>
          </cell>
          <cell r="M8">
            <v>29</v>
          </cell>
          <cell r="Y8">
            <v>52</v>
          </cell>
          <cell r="Z8">
            <v>41</v>
          </cell>
          <cell r="AC8">
            <v>118</v>
          </cell>
          <cell r="AD8">
            <v>94</v>
          </cell>
          <cell r="AL8">
            <v>33</v>
          </cell>
          <cell r="AM8">
            <v>28</v>
          </cell>
          <cell r="AS8">
            <v>0</v>
          </cell>
          <cell r="AT8">
            <v>1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!"/>
      <sheetName val="19-20"/>
      <sheetName val="18-19"/>
      <sheetName val="L30(all)."/>
      <sheetName val="L30(all)"/>
      <sheetName val="Last 30(all)."/>
      <sheetName val="26-27."/>
      <sheetName val="25-26."/>
      <sheetName val="24-25."/>
      <sheetName val="23-24."/>
      <sheetName val="22-23."/>
      <sheetName val="21-22."/>
      <sheetName val="20-21."/>
      <sheetName val="T 18-19-20"/>
      <sheetName val="Last 30(all)"/>
      <sheetName val="26-27"/>
      <sheetName val="25-26"/>
      <sheetName val="24-25"/>
      <sheetName val="23-24"/>
      <sheetName val="22-23"/>
      <sheetName val="21-22"/>
      <sheetName val="20-21"/>
      <sheetName val="T 26-27"/>
      <sheetName val="T 25-26"/>
      <sheetName val="T 24-25"/>
      <sheetName val="T 23-24"/>
      <sheetName val="T 22-23"/>
      <sheetName val="T 21-22"/>
      <sheetName val="T 20-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36">
          <cell r="D36">
            <v>15</v>
          </cell>
          <cell r="E36">
            <v>9</v>
          </cell>
          <cell r="F36">
            <v>41</v>
          </cell>
          <cell r="G36">
            <v>22</v>
          </cell>
          <cell r="AP36">
            <v>7</v>
          </cell>
          <cell r="AQ36">
            <v>9</v>
          </cell>
          <cell r="AR36">
            <v>3</v>
          </cell>
          <cell r="AS36">
            <v>11</v>
          </cell>
          <cell r="AT36">
            <v>5</v>
          </cell>
          <cell r="AU36">
            <v>3</v>
          </cell>
        </row>
      </sheetData>
      <sheetData sheetId="20">
        <row r="36">
          <cell r="D36">
            <v>19</v>
          </cell>
          <cell r="E36">
            <v>8</v>
          </cell>
          <cell r="F36">
            <v>41</v>
          </cell>
          <cell r="G36">
            <v>23</v>
          </cell>
          <cell r="AP36">
            <v>7</v>
          </cell>
          <cell r="AQ36">
            <v>9</v>
          </cell>
          <cell r="AR36">
            <v>3</v>
          </cell>
          <cell r="AS36">
            <v>8</v>
          </cell>
          <cell r="AT36">
            <v>5</v>
          </cell>
          <cell r="AU36">
            <v>6</v>
          </cell>
        </row>
      </sheetData>
      <sheetData sheetId="21">
        <row r="36">
          <cell r="D36">
            <v>21</v>
          </cell>
          <cell r="E36">
            <v>14</v>
          </cell>
          <cell r="F36">
            <v>33</v>
          </cell>
          <cell r="G36">
            <v>34</v>
          </cell>
          <cell r="AP36">
            <v>7</v>
          </cell>
          <cell r="AQ36">
            <v>8</v>
          </cell>
          <cell r="AR36">
            <v>4</v>
          </cell>
          <cell r="AS36">
            <v>6</v>
          </cell>
          <cell r="AT36">
            <v>4</v>
          </cell>
          <cell r="AU36">
            <v>9</v>
          </cell>
        </row>
      </sheetData>
      <sheetData sheetId="22"/>
      <sheetData sheetId="23"/>
      <sheetData sheetId="24"/>
      <sheetData sheetId="25"/>
      <sheetData sheetId="26">
        <row r="8">
          <cell r="D8">
            <v>2</v>
          </cell>
          <cell r="E8">
            <v>3</v>
          </cell>
          <cell r="F8">
            <v>14</v>
          </cell>
          <cell r="G8">
            <v>9</v>
          </cell>
          <cell r="H8">
            <v>15</v>
          </cell>
          <cell r="K8">
            <v>22</v>
          </cell>
          <cell r="L8">
            <v>41</v>
          </cell>
          <cell r="M8">
            <v>9</v>
          </cell>
          <cell r="Y8">
            <v>33</v>
          </cell>
          <cell r="Z8">
            <v>52</v>
          </cell>
          <cell r="AC8">
            <v>88</v>
          </cell>
          <cell r="AD8">
            <v>103</v>
          </cell>
          <cell r="AL8">
            <v>46</v>
          </cell>
          <cell r="AM8">
            <v>31</v>
          </cell>
          <cell r="AS8">
            <v>1</v>
          </cell>
          <cell r="AT8">
            <v>1</v>
          </cell>
        </row>
      </sheetData>
      <sheetData sheetId="27">
        <row r="8">
          <cell r="D8">
            <v>5</v>
          </cell>
          <cell r="E8">
            <v>5</v>
          </cell>
          <cell r="F8">
            <v>9</v>
          </cell>
          <cell r="G8">
            <v>8</v>
          </cell>
          <cell r="H8">
            <v>19</v>
          </cell>
          <cell r="K8">
            <v>23</v>
          </cell>
          <cell r="L8">
            <v>41</v>
          </cell>
          <cell r="M8">
            <v>20</v>
          </cell>
          <cell r="Y8">
            <v>32</v>
          </cell>
          <cell r="Z8">
            <v>49</v>
          </cell>
          <cell r="AC8">
            <v>74</v>
          </cell>
          <cell r="AD8">
            <v>94</v>
          </cell>
          <cell r="AL8">
            <v>47</v>
          </cell>
          <cell r="AM8">
            <v>33</v>
          </cell>
          <cell r="AS8">
            <v>1</v>
          </cell>
          <cell r="AT8">
            <v>3</v>
          </cell>
        </row>
      </sheetData>
      <sheetData sheetId="28">
        <row r="8">
          <cell r="D8">
            <v>10</v>
          </cell>
          <cell r="E8">
            <v>0</v>
          </cell>
          <cell r="F8">
            <v>9</v>
          </cell>
          <cell r="G8">
            <v>14</v>
          </cell>
          <cell r="H8">
            <v>21</v>
          </cell>
          <cell r="K8">
            <v>34</v>
          </cell>
          <cell r="L8">
            <v>33</v>
          </cell>
          <cell r="M8">
            <v>30</v>
          </cell>
          <cell r="Y8">
            <v>49</v>
          </cell>
          <cell r="Z8">
            <v>48</v>
          </cell>
          <cell r="AC8">
            <v>111</v>
          </cell>
          <cell r="AD8">
            <v>117</v>
          </cell>
          <cell r="AL8">
            <v>28</v>
          </cell>
          <cell r="AM8">
            <v>20</v>
          </cell>
          <cell r="AS8">
            <v>1</v>
          </cell>
          <cell r="AT8">
            <v>1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!"/>
      <sheetName val="T 18-19-20"/>
      <sheetName val="Trophies"/>
      <sheetName val="L30(all)."/>
      <sheetName val="L30(all)"/>
      <sheetName val="Last 30(all)."/>
      <sheetName val="26-27."/>
      <sheetName val="25-26."/>
      <sheetName val="24-25."/>
      <sheetName val="23-24."/>
      <sheetName val="22-23."/>
      <sheetName val="21-22."/>
      <sheetName val="20-21."/>
      <sheetName val="18-19"/>
      <sheetName val="19-20"/>
      <sheetName val="Last 30(all)"/>
      <sheetName val="26-27"/>
      <sheetName val="25-26"/>
      <sheetName val="24-25"/>
      <sheetName val="23-24"/>
      <sheetName val="22-23"/>
      <sheetName val="21-22"/>
      <sheetName val="20-21"/>
      <sheetName val="T 26-27"/>
      <sheetName val="T 25-26"/>
      <sheetName val="T 24-25"/>
      <sheetName val="T 23-24"/>
      <sheetName val="T 22-23"/>
      <sheetName val="T 21-22"/>
      <sheetName val="T 20-21"/>
    </sheetNames>
    <sheetDataSet>
      <sheetData sheetId="0"/>
      <sheetData sheetId="1"/>
      <sheetData sheetId="2">
        <row r="3">
          <cell r="B3" t="str">
            <v xml:space="preserve"> 2026/2027</v>
          </cell>
          <cell r="C3" t="str">
            <v/>
          </cell>
        </row>
        <row r="4">
          <cell r="B4" t="str">
            <v xml:space="preserve"> 2025/2026</v>
          </cell>
          <cell r="C4" t="str">
            <v/>
          </cell>
        </row>
        <row r="5">
          <cell r="B5" t="str">
            <v xml:space="preserve"> 2024/2025</v>
          </cell>
          <cell r="C5" t="str">
            <v/>
          </cell>
        </row>
        <row r="7">
          <cell r="B7" t="str">
            <v xml:space="preserve"> 2022/2023</v>
          </cell>
          <cell r="C7" t="str">
            <v>18th place</v>
          </cell>
        </row>
        <row r="8">
          <cell r="B8" t="str">
            <v xml:space="preserve"> 2021/2022</v>
          </cell>
          <cell r="C8" t="str">
            <v>8th place</v>
          </cell>
        </row>
        <row r="9">
          <cell r="B9" t="str">
            <v xml:space="preserve"> 2020/2021</v>
          </cell>
          <cell r="C9" t="str">
            <v>5th place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B2" t="str">
            <v>Leicester</v>
          </cell>
        </row>
        <row r="36">
          <cell r="D36">
            <v>16</v>
          </cell>
          <cell r="E36">
            <v>15</v>
          </cell>
          <cell r="F36">
            <v>23</v>
          </cell>
          <cell r="G36">
            <v>27</v>
          </cell>
          <cell r="AP36">
            <v>6</v>
          </cell>
          <cell r="AQ36">
            <v>7</v>
          </cell>
          <cell r="AR36">
            <v>6</v>
          </cell>
          <cell r="AS36">
            <v>3</v>
          </cell>
          <cell r="AT36">
            <v>8</v>
          </cell>
          <cell r="AU36">
            <v>8</v>
          </cell>
        </row>
      </sheetData>
      <sheetData sheetId="21">
        <row r="2">
          <cell r="B2" t="str">
            <v>Leicester</v>
          </cell>
        </row>
        <row r="36">
          <cell r="D36">
            <v>14</v>
          </cell>
          <cell r="E36">
            <v>12</v>
          </cell>
          <cell r="F36">
            <v>34</v>
          </cell>
          <cell r="G36">
            <v>23</v>
          </cell>
          <cell r="AP36">
            <v>5</v>
          </cell>
          <cell r="AQ36">
            <v>10</v>
          </cell>
          <cell r="AR36">
            <v>4</v>
          </cell>
          <cell r="AS36">
            <v>7</v>
          </cell>
          <cell r="AT36">
            <v>7</v>
          </cell>
          <cell r="AU36">
            <v>5</v>
          </cell>
        </row>
      </sheetData>
      <sheetData sheetId="22">
        <row r="2">
          <cell r="B2" t="str">
            <v>Leicester</v>
          </cell>
        </row>
        <row r="36">
          <cell r="D36">
            <v>16</v>
          </cell>
          <cell r="E36">
            <v>14</v>
          </cell>
          <cell r="F36">
            <v>34</v>
          </cell>
          <cell r="G36">
            <v>30</v>
          </cell>
          <cell r="AP36">
            <v>6</v>
          </cell>
          <cell r="AQ36">
            <v>7</v>
          </cell>
          <cell r="AR36">
            <v>6</v>
          </cell>
          <cell r="AS36">
            <v>6</v>
          </cell>
          <cell r="AT36">
            <v>6</v>
          </cell>
          <cell r="AU36">
            <v>7</v>
          </cell>
        </row>
      </sheetData>
      <sheetData sheetId="23"/>
      <sheetData sheetId="24"/>
      <sheetData sheetId="25"/>
      <sheetData sheetId="26"/>
      <sheetData sheetId="27">
        <row r="8">
          <cell r="D8">
            <v>5</v>
          </cell>
          <cell r="E8">
            <v>4</v>
          </cell>
          <cell r="F8">
            <v>10</v>
          </cell>
          <cell r="G8">
            <v>16</v>
          </cell>
          <cell r="H8">
            <v>15</v>
          </cell>
          <cell r="K8">
            <v>23</v>
          </cell>
          <cell r="L8">
            <v>27</v>
          </cell>
          <cell r="M8">
            <v>19</v>
          </cell>
          <cell r="Y8">
            <v>28</v>
          </cell>
          <cell r="Z8">
            <v>56</v>
          </cell>
          <cell r="AC8">
            <v>67</v>
          </cell>
          <cell r="AD8">
            <v>112</v>
          </cell>
          <cell r="AL8">
            <v>29</v>
          </cell>
          <cell r="AM8">
            <v>34</v>
          </cell>
          <cell r="AS8">
            <v>2</v>
          </cell>
          <cell r="AT8">
            <v>0</v>
          </cell>
        </row>
      </sheetData>
      <sheetData sheetId="28">
        <row r="8">
          <cell r="D8">
            <v>10</v>
          </cell>
          <cell r="E8">
            <v>4</v>
          </cell>
          <cell r="F8">
            <v>5</v>
          </cell>
          <cell r="G8">
            <v>14</v>
          </cell>
          <cell r="H8">
            <v>12</v>
          </cell>
          <cell r="K8">
            <v>34</v>
          </cell>
          <cell r="L8">
            <v>23</v>
          </cell>
          <cell r="M8">
            <v>34</v>
          </cell>
          <cell r="Y8">
            <v>39</v>
          </cell>
          <cell r="Z8">
            <v>51</v>
          </cell>
          <cell r="AC8">
            <v>93</v>
          </cell>
          <cell r="AD8">
            <v>101</v>
          </cell>
          <cell r="AL8">
            <v>22</v>
          </cell>
          <cell r="AM8">
            <v>29</v>
          </cell>
          <cell r="AS8">
            <v>0</v>
          </cell>
          <cell r="AT8">
            <v>0</v>
          </cell>
        </row>
      </sheetData>
      <sheetData sheetId="29">
        <row r="8">
          <cell r="D8">
            <v>9</v>
          </cell>
          <cell r="E8">
            <v>1</v>
          </cell>
          <cell r="F8">
            <v>9</v>
          </cell>
          <cell r="G8">
            <v>16</v>
          </cell>
          <cell r="H8">
            <v>14</v>
          </cell>
          <cell r="K8">
            <v>34</v>
          </cell>
          <cell r="L8">
            <v>30</v>
          </cell>
          <cell r="M8">
            <v>28</v>
          </cell>
          <cell r="Y8">
            <v>41</v>
          </cell>
          <cell r="Z8">
            <v>40</v>
          </cell>
          <cell r="AC8">
            <v>111</v>
          </cell>
          <cell r="AD8">
            <v>85</v>
          </cell>
          <cell r="AL8">
            <v>24</v>
          </cell>
          <cell r="AM8">
            <v>39</v>
          </cell>
          <cell r="AS8">
            <v>0</v>
          </cell>
          <cell r="AT8">
            <v>0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!"/>
      <sheetName val="19-20"/>
      <sheetName val="18-19"/>
      <sheetName val="L30(all)."/>
      <sheetName val="L30(all)"/>
      <sheetName val="Last 30(all)."/>
      <sheetName val="26-27."/>
      <sheetName val="25-26."/>
      <sheetName val="24-25."/>
      <sheetName val="23-24."/>
      <sheetName val="22-23."/>
      <sheetName val="21-22."/>
      <sheetName val="20-21."/>
      <sheetName val="T 18-19-20"/>
      <sheetName val="Last 30(all)"/>
      <sheetName val="26-27"/>
      <sheetName val="25-26"/>
      <sheetName val="24-25"/>
      <sheetName val="23-24"/>
      <sheetName val="22-23"/>
      <sheetName val="21-22"/>
      <sheetName val="20-21"/>
      <sheetName val="T 26-27"/>
      <sheetName val="T 25-26"/>
      <sheetName val="T 24-25"/>
      <sheetName val="T 23-24"/>
      <sheetName val="T 22-23"/>
      <sheetName val="T 21-22"/>
      <sheetName val="T 20-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36">
          <cell r="D36">
            <v>20</v>
          </cell>
          <cell r="E36">
            <v>13</v>
          </cell>
          <cell r="F36">
            <v>41</v>
          </cell>
          <cell r="G36">
            <v>28</v>
          </cell>
          <cell r="AP36">
            <v>8</v>
          </cell>
          <cell r="AQ36">
            <v>6</v>
          </cell>
          <cell r="AR36">
            <v>5</v>
          </cell>
          <cell r="AS36">
            <v>7</v>
          </cell>
          <cell r="AT36">
            <v>4</v>
          </cell>
          <cell r="AU36">
            <v>8</v>
          </cell>
        </row>
      </sheetData>
      <sheetData sheetId="20">
        <row r="36">
          <cell r="D36">
            <v>18</v>
          </cell>
          <cell r="E36">
            <v>13</v>
          </cell>
          <cell r="F36">
            <v>36</v>
          </cell>
          <cell r="G36">
            <v>28</v>
          </cell>
          <cell r="AP36">
            <v>7</v>
          </cell>
          <cell r="AQ36">
            <v>8</v>
          </cell>
          <cell r="AR36">
            <v>4</v>
          </cell>
          <cell r="AS36">
            <v>9</v>
          </cell>
          <cell r="AT36">
            <v>5</v>
          </cell>
          <cell r="AU36">
            <v>5</v>
          </cell>
        </row>
      </sheetData>
      <sheetData sheetId="21">
        <row r="36">
          <cell r="D36">
            <v>10</v>
          </cell>
          <cell r="E36">
            <v>11</v>
          </cell>
          <cell r="F36">
            <v>20</v>
          </cell>
          <cell r="G36">
            <v>34</v>
          </cell>
          <cell r="AP36">
            <v>4</v>
          </cell>
          <cell r="AQ36">
            <v>11</v>
          </cell>
          <cell r="AR36">
            <v>4</v>
          </cell>
          <cell r="AS36">
            <v>3</v>
          </cell>
          <cell r="AT36">
            <v>5</v>
          </cell>
          <cell r="AU36">
            <v>11</v>
          </cell>
        </row>
      </sheetData>
      <sheetData sheetId="22"/>
      <sheetData sheetId="23"/>
      <sheetData sheetId="24"/>
      <sheetData sheetId="25"/>
      <sheetData sheetId="26">
        <row r="8">
          <cell r="D8">
            <v>4</v>
          </cell>
          <cell r="E8">
            <v>3</v>
          </cell>
          <cell r="F8">
            <v>12</v>
          </cell>
          <cell r="G8">
            <v>13</v>
          </cell>
          <cell r="H8">
            <v>20</v>
          </cell>
          <cell r="K8">
            <v>28</v>
          </cell>
          <cell r="L8">
            <v>41</v>
          </cell>
          <cell r="M8">
            <v>15</v>
          </cell>
          <cell r="Y8">
            <v>32</v>
          </cell>
          <cell r="Z8">
            <v>56</v>
          </cell>
          <cell r="AC8">
            <v>68</v>
          </cell>
          <cell r="AD8">
            <v>124</v>
          </cell>
          <cell r="AL8">
            <v>32</v>
          </cell>
          <cell r="AM8">
            <v>27</v>
          </cell>
          <cell r="AS8">
            <v>0</v>
          </cell>
          <cell r="AT8">
            <v>2</v>
          </cell>
        </row>
      </sheetData>
      <sheetData sheetId="27">
        <row r="8">
          <cell r="D8">
            <v>4</v>
          </cell>
          <cell r="E8">
            <v>6</v>
          </cell>
          <cell r="F8">
            <v>9</v>
          </cell>
          <cell r="G8">
            <v>13</v>
          </cell>
          <cell r="H8">
            <v>18</v>
          </cell>
          <cell r="K8">
            <v>28</v>
          </cell>
          <cell r="L8">
            <v>36</v>
          </cell>
          <cell r="M8">
            <v>18</v>
          </cell>
          <cell r="Y8">
            <v>37</v>
          </cell>
          <cell r="Z8">
            <v>64</v>
          </cell>
          <cell r="AC8">
            <v>92</v>
          </cell>
          <cell r="AD8">
            <v>117</v>
          </cell>
          <cell r="AL8">
            <v>33</v>
          </cell>
          <cell r="AM8">
            <v>31</v>
          </cell>
          <cell r="AS8">
            <v>1</v>
          </cell>
          <cell r="AT8">
            <v>0</v>
          </cell>
        </row>
      </sheetData>
      <sheetData sheetId="28">
        <row r="8">
          <cell r="D8">
            <v>11</v>
          </cell>
          <cell r="E8">
            <v>5</v>
          </cell>
          <cell r="F8">
            <v>3</v>
          </cell>
          <cell r="G8">
            <v>11</v>
          </cell>
          <cell r="H8">
            <v>10</v>
          </cell>
          <cell r="K8">
            <v>34</v>
          </cell>
          <cell r="L8">
            <v>20</v>
          </cell>
          <cell r="M8">
            <v>38</v>
          </cell>
          <cell r="Y8">
            <v>44</v>
          </cell>
          <cell r="Z8">
            <v>44</v>
          </cell>
          <cell r="AC8">
            <v>101</v>
          </cell>
          <cell r="AD8">
            <v>96</v>
          </cell>
          <cell r="AL8">
            <v>36</v>
          </cell>
          <cell r="AM8">
            <v>22</v>
          </cell>
          <cell r="AS8">
            <v>0</v>
          </cell>
          <cell r="AT8">
            <v>1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!"/>
      <sheetName val="T 18-19-20"/>
      <sheetName val="Trophies"/>
      <sheetName val="L30(all)."/>
      <sheetName val="L30(all)"/>
      <sheetName val="Last 30(all)."/>
      <sheetName val="26-27."/>
      <sheetName val="25-26."/>
      <sheetName val="24-25."/>
      <sheetName val="23-24."/>
      <sheetName val="22-23."/>
      <sheetName val="21-22."/>
      <sheetName val="20-21."/>
      <sheetName val="18-19"/>
      <sheetName val="19-20"/>
      <sheetName val="Last 30(all)"/>
      <sheetName val="26-27"/>
      <sheetName val="25-26"/>
      <sheetName val="24-25"/>
      <sheetName val="23-24"/>
      <sheetName val="22-23"/>
      <sheetName val="21-22"/>
      <sheetName val="20-21"/>
      <sheetName val="T 26-27"/>
      <sheetName val="T 25-26"/>
      <sheetName val="T 24-25"/>
      <sheetName val="T 23-24"/>
      <sheetName val="T 22-23"/>
      <sheetName val="T 21-22"/>
      <sheetName val="T 20-21"/>
    </sheetNames>
    <sheetDataSet>
      <sheetData sheetId="0"/>
      <sheetData sheetId="1"/>
      <sheetData sheetId="2">
        <row r="3">
          <cell r="B3" t="str">
            <v xml:space="preserve"> 2026/2027</v>
          </cell>
          <cell r="C3" t="str">
            <v/>
          </cell>
        </row>
        <row r="4">
          <cell r="B4" t="str">
            <v xml:space="preserve"> 2025/2026</v>
          </cell>
          <cell r="C4" t="str">
            <v/>
          </cell>
        </row>
        <row r="5">
          <cell r="B5" t="str">
            <v xml:space="preserve"> 2024/2025</v>
          </cell>
          <cell r="C5" t="str">
            <v/>
          </cell>
        </row>
        <row r="7">
          <cell r="B7" t="str">
            <v xml:space="preserve"> 2022/2023</v>
          </cell>
          <cell r="C7" t="str">
            <v>20th place</v>
          </cell>
        </row>
        <row r="8">
          <cell r="B8" t="str">
            <v xml:space="preserve"> 2021/2022</v>
          </cell>
          <cell r="C8" t="str">
            <v>15th place</v>
          </cell>
        </row>
        <row r="9">
          <cell r="B9" t="str">
            <v xml:space="preserve"> 2020/2021</v>
          </cell>
          <cell r="C9" t="str">
            <v>15th place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B2" t="str">
            <v>Southampton</v>
          </cell>
        </row>
        <row r="36">
          <cell r="D36">
            <v>7</v>
          </cell>
          <cell r="E36">
            <v>11</v>
          </cell>
          <cell r="F36">
            <v>19</v>
          </cell>
          <cell r="G36">
            <v>37</v>
          </cell>
          <cell r="AP36">
            <v>4</v>
          </cell>
          <cell r="AQ36">
            <v>8</v>
          </cell>
          <cell r="AR36">
            <v>7</v>
          </cell>
          <cell r="AS36">
            <v>2</v>
          </cell>
          <cell r="AT36">
            <v>6</v>
          </cell>
          <cell r="AU36">
            <v>11</v>
          </cell>
        </row>
      </sheetData>
      <sheetData sheetId="21">
        <row r="2">
          <cell r="B2" t="str">
            <v>Southampton</v>
          </cell>
        </row>
        <row r="36">
          <cell r="D36">
            <v>16</v>
          </cell>
          <cell r="E36">
            <v>12</v>
          </cell>
          <cell r="F36">
            <v>23</v>
          </cell>
          <cell r="G36">
            <v>24</v>
          </cell>
          <cell r="AP36">
            <v>9</v>
          </cell>
          <cell r="AQ36">
            <v>8</v>
          </cell>
          <cell r="AR36">
            <v>2</v>
          </cell>
          <cell r="AS36">
            <v>4</v>
          </cell>
          <cell r="AT36">
            <v>6</v>
          </cell>
          <cell r="AU36">
            <v>9</v>
          </cell>
        </row>
      </sheetData>
      <sheetData sheetId="22">
        <row r="2">
          <cell r="B2" t="str">
            <v>Southampton</v>
          </cell>
        </row>
        <row r="36">
          <cell r="D36">
            <v>17</v>
          </cell>
          <cell r="E36">
            <v>9</v>
          </cell>
          <cell r="F36">
            <v>28</v>
          </cell>
          <cell r="G36">
            <v>25</v>
          </cell>
          <cell r="AP36">
            <v>9</v>
          </cell>
          <cell r="AQ36">
            <v>7</v>
          </cell>
          <cell r="AR36">
            <v>3</v>
          </cell>
          <cell r="AS36">
            <v>6</v>
          </cell>
          <cell r="AT36">
            <v>6</v>
          </cell>
          <cell r="AU36">
            <v>7</v>
          </cell>
        </row>
      </sheetData>
      <sheetData sheetId="23"/>
      <sheetData sheetId="24"/>
      <sheetData sheetId="25"/>
      <sheetData sheetId="26"/>
      <sheetData sheetId="27">
        <row r="8">
          <cell r="D8">
            <v>2</v>
          </cell>
          <cell r="E8">
            <v>5</v>
          </cell>
          <cell r="F8">
            <v>12</v>
          </cell>
          <cell r="G8">
            <v>7</v>
          </cell>
          <cell r="H8">
            <v>11</v>
          </cell>
          <cell r="K8">
            <v>19</v>
          </cell>
          <cell r="L8">
            <v>37</v>
          </cell>
          <cell r="M8">
            <v>11</v>
          </cell>
          <cell r="Y8">
            <v>47</v>
          </cell>
          <cell r="Z8">
            <v>45</v>
          </cell>
          <cell r="AC8">
            <v>88</v>
          </cell>
          <cell r="AD8">
            <v>88</v>
          </cell>
          <cell r="AL8">
            <v>26</v>
          </cell>
          <cell r="AM8">
            <v>33</v>
          </cell>
          <cell r="AS8">
            <v>0</v>
          </cell>
          <cell r="AT8">
            <v>1</v>
          </cell>
        </row>
      </sheetData>
      <sheetData sheetId="28">
        <row r="8">
          <cell r="D8">
            <v>6</v>
          </cell>
          <cell r="E8">
            <v>7</v>
          </cell>
          <cell r="F8">
            <v>6</v>
          </cell>
          <cell r="G8">
            <v>16</v>
          </cell>
          <cell r="H8">
            <v>12</v>
          </cell>
          <cell r="K8">
            <v>23</v>
          </cell>
          <cell r="L8">
            <v>24</v>
          </cell>
          <cell r="M8">
            <v>25</v>
          </cell>
          <cell r="Y8">
            <v>65</v>
          </cell>
          <cell r="Z8">
            <v>38</v>
          </cell>
          <cell r="AC8">
            <v>114</v>
          </cell>
          <cell r="AD8">
            <v>98</v>
          </cell>
          <cell r="AL8">
            <v>32</v>
          </cell>
          <cell r="AM8">
            <v>32</v>
          </cell>
          <cell r="AS8">
            <v>1</v>
          </cell>
          <cell r="AT8">
            <v>1</v>
          </cell>
        </row>
      </sheetData>
      <sheetData sheetId="29">
        <row r="8">
          <cell r="D8">
            <v>8</v>
          </cell>
          <cell r="E8">
            <v>3</v>
          </cell>
          <cell r="F8">
            <v>8</v>
          </cell>
          <cell r="G8">
            <v>17</v>
          </cell>
          <cell r="H8">
            <v>9</v>
          </cell>
          <cell r="K8">
            <v>28</v>
          </cell>
          <cell r="L8">
            <v>25</v>
          </cell>
          <cell r="M8">
            <v>27</v>
          </cell>
          <cell r="Y8">
            <v>46</v>
          </cell>
          <cell r="Z8">
            <v>41</v>
          </cell>
          <cell r="AC8">
            <v>93</v>
          </cell>
          <cell r="AD8">
            <v>100</v>
          </cell>
          <cell r="AL8">
            <v>23</v>
          </cell>
          <cell r="AM8">
            <v>27</v>
          </cell>
          <cell r="AS8">
            <v>1</v>
          </cell>
          <cell r="AT8">
            <v>1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!"/>
      <sheetName val="19-20"/>
      <sheetName val="18-19"/>
      <sheetName val="L30(all)."/>
      <sheetName val="L30(all)"/>
      <sheetName val="Last 30(all)."/>
      <sheetName val="26-27."/>
      <sheetName val="25-26."/>
      <sheetName val="24-25."/>
      <sheetName val="23-24."/>
      <sheetName val="22-23."/>
      <sheetName val="21-22."/>
      <sheetName val="20-21."/>
      <sheetName val="T 18-19-20"/>
      <sheetName val="Last 30(all)"/>
      <sheetName val="26-27"/>
      <sheetName val="25-26"/>
      <sheetName val="24-25"/>
      <sheetName val="23-24"/>
      <sheetName val="22-23"/>
      <sheetName val="21-22"/>
      <sheetName val="20-21"/>
      <sheetName val="T 26-27"/>
      <sheetName val="T 25-26"/>
      <sheetName val="T 24-25"/>
      <sheetName val="T 23-24"/>
      <sheetName val="T 22-23"/>
      <sheetName val="T 21-22"/>
      <sheetName val="T 20-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36">
          <cell r="D36">
            <v>21</v>
          </cell>
          <cell r="E36">
            <v>8</v>
          </cell>
          <cell r="F36">
            <v>36</v>
          </cell>
          <cell r="G36">
            <v>17</v>
          </cell>
          <cell r="AP36">
            <v>12</v>
          </cell>
          <cell r="AQ36">
            <v>3</v>
          </cell>
          <cell r="AR36">
            <v>4</v>
          </cell>
          <cell r="AS36">
            <v>6</v>
          </cell>
          <cell r="AT36">
            <v>10</v>
          </cell>
          <cell r="AU36">
            <v>3</v>
          </cell>
        </row>
      </sheetData>
      <sheetData sheetId="20">
        <row r="36">
          <cell r="D36">
            <v>20</v>
          </cell>
          <cell r="E36">
            <v>8</v>
          </cell>
          <cell r="F36">
            <v>43</v>
          </cell>
          <cell r="G36">
            <v>20</v>
          </cell>
          <cell r="AP36">
            <v>10</v>
          </cell>
          <cell r="AQ36">
            <v>5</v>
          </cell>
          <cell r="AR36">
            <v>4</v>
          </cell>
          <cell r="AS36">
            <v>10</v>
          </cell>
          <cell r="AT36">
            <v>5</v>
          </cell>
          <cell r="AU36">
            <v>4</v>
          </cell>
        </row>
      </sheetData>
      <sheetData sheetId="21">
        <row r="36">
          <cell r="D36">
            <v>21</v>
          </cell>
          <cell r="E36">
            <v>11</v>
          </cell>
          <cell r="F36">
            <v>43</v>
          </cell>
          <cell r="G36">
            <v>19</v>
          </cell>
          <cell r="AP36">
            <v>10</v>
          </cell>
          <cell r="AQ36">
            <v>4</v>
          </cell>
          <cell r="AR36">
            <v>5</v>
          </cell>
          <cell r="AS36">
            <v>10</v>
          </cell>
          <cell r="AT36">
            <v>5</v>
          </cell>
          <cell r="AU36">
            <v>4</v>
          </cell>
        </row>
      </sheetData>
      <sheetData sheetId="22"/>
      <sheetData sheetId="23"/>
      <sheetData sheetId="24"/>
      <sheetData sheetId="25"/>
      <sheetData sheetId="26">
        <row r="8">
          <cell r="D8">
            <v>4</v>
          </cell>
          <cell r="E8">
            <v>2</v>
          </cell>
          <cell r="F8">
            <v>13</v>
          </cell>
          <cell r="G8">
            <v>8</v>
          </cell>
          <cell r="H8">
            <v>21</v>
          </cell>
          <cell r="K8">
            <v>17</v>
          </cell>
          <cell r="L8">
            <v>36</v>
          </cell>
          <cell r="M8">
            <v>14</v>
          </cell>
          <cell r="Y8">
            <v>26</v>
          </cell>
          <cell r="Z8">
            <v>53</v>
          </cell>
          <cell r="AC8">
            <v>69</v>
          </cell>
          <cell r="AD8">
            <v>120</v>
          </cell>
          <cell r="AL8">
            <v>47</v>
          </cell>
          <cell r="AM8">
            <v>28</v>
          </cell>
          <cell r="AS8">
            <v>0</v>
          </cell>
          <cell r="AT8">
            <v>1</v>
          </cell>
        </row>
      </sheetData>
      <sheetData sheetId="27">
        <row r="8">
          <cell r="D8">
            <v>3</v>
          </cell>
          <cell r="E8">
            <v>6</v>
          </cell>
          <cell r="F8">
            <v>10</v>
          </cell>
          <cell r="G8">
            <v>8</v>
          </cell>
          <cell r="H8">
            <v>20</v>
          </cell>
          <cell r="K8">
            <v>20</v>
          </cell>
          <cell r="L8">
            <v>43</v>
          </cell>
          <cell r="M8">
            <v>15</v>
          </cell>
          <cell r="Y8">
            <v>60</v>
          </cell>
          <cell r="Z8">
            <v>47</v>
          </cell>
          <cell r="AC8">
            <v>119</v>
          </cell>
          <cell r="AD8">
            <v>99</v>
          </cell>
          <cell r="AL8">
            <v>32</v>
          </cell>
          <cell r="AM8">
            <v>31</v>
          </cell>
          <cell r="AS8">
            <v>1</v>
          </cell>
          <cell r="AT8">
            <v>0</v>
          </cell>
        </row>
      </sheetData>
      <sheetData sheetId="28">
        <row r="8">
          <cell r="D8">
            <v>4</v>
          </cell>
          <cell r="E8">
            <v>4</v>
          </cell>
          <cell r="F8">
            <v>11</v>
          </cell>
          <cell r="G8">
            <v>11</v>
          </cell>
          <cell r="H8">
            <v>21</v>
          </cell>
          <cell r="K8">
            <v>19</v>
          </cell>
          <cell r="L8">
            <v>43</v>
          </cell>
          <cell r="M8">
            <v>16</v>
          </cell>
          <cell r="Y8">
            <v>41</v>
          </cell>
          <cell r="Z8">
            <v>43</v>
          </cell>
          <cell r="AC8">
            <v>84</v>
          </cell>
          <cell r="AD8">
            <v>96</v>
          </cell>
          <cell r="AL8">
            <v>29</v>
          </cell>
          <cell r="AM8">
            <v>29</v>
          </cell>
          <cell r="AS8">
            <v>2</v>
          </cell>
          <cell r="AT8">
            <v>2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!"/>
      <sheetName val="T 18-19-20"/>
      <sheetName val="Trophies"/>
      <sheetName val="L30(all)."/>
      <sheetName val="L30(all)"/>
      <sheetName val="Last 30(all)."/>
      <sheetName val="26-27."/>
      <sheetName val="25-26."/>
      <sheetName val="24-25."/>
      <sheetName val="23-24."/>
      <sheetName val="22-23."/>
      <sheetName val="21-22."/>
      <sheetName val="20-21."/>
      <sheetName val="18-19"/>
      <sheetName val="19-20"/>
      <sheetName val="Last 30(all)"/>
      <sheetName val="26-27"/>
      <sheetName val="25-26"/>
      <sheetName val="24-25"/>
      <sheetName val="23-24"/>
      <sheetName val="22-23"/>
      <sheetName val="21-22"/>
      <sheetName val="20-21"/>
      <sheetName val="T 26-27"/>
      <sheetName val="T 25-26"/>
      <sheetName val="T 24-25"/>
      <sheetName val="T 23-24"/>
      <sheetName val="T 22-23"/>
      <sheetName val="T 21-22"/>
      <sheetName val="T 20-21"/>
    </sheetNames>
    <sheetDataSet>
      <sheetData sheetId="0"/>
      <sheetData sheetId="1"/>
      <sheetData sheetId="2">
        <row r="3">
          <cell r="B3" t="str">
            <v xml:space="preserve"> 2026/2027</v>
          </cell>
          <cell r="C3" t="str">
            <v/>
          </cell>
        </row>
        <row r="4">
          <cell r="B4" t="str">
            <v xml:space="preserve"> 2025/2026</v>
          </cell>
          <cell r="C4" t="str">
            <v/>
          </cell>
        </row>
        <row r="5">
          <cell r="B5" t="str">
            <v xml:space="preserve"> 2024/2025</v>
          </cell>
          <cell r="C5" t="str">
            <v/>
          </cell>
        </row>
        <row r="8">
          <cell r="B8" t="str">
            <v xml:space="preserve"> 2021/2022</v>
          </cell>
          <cell r="C8" t="str">
            <v>20th place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">
          <cell r="B2" t="str">
            <v>Norwich</v>
          </cell>
        </row>
        <row r="36">
          <cell r="D36">
            <v>7</v>
          </cell>
          <cell r="E36">
            <v>18</v>
          </cell>
          <cell r="F36">
            <v>12</v>
          </cell>
          <cell r="G36">
            <v>43</v>
          </cell>
          <cell r="AP36">
            <v>3</v>
          </cell>
          <cell r="AQ36">
            <v>7</v>
          </cell>
          <cell r="AR36">
            <v>9</v>
          </cell>
          <cell r="AS36">
            <v>2</v>
          </cell>
          <cell r="AT36">
            <v>3</v>
          </cell>
          <cell r="AU36">
            <v>14</v>
          </cell>
        </row>
      </sheetData>
      <sheetData sheetId="22"/>
      <sheetData sheetId="23"/>
      <sheetData sheetId="24"/>
      <sheetData sheetId="25"/>
      <sheetData sheetId="26"/>
      <sheetData sheetId="27"/>
      <sheetData sheetId="28">
        <row r="8">
          <cell r="D8">
            <v>3</v>
          </cell>
          <cell r="E8">
            <v>3</v>
          </cell>
          <cell r="F8">
            <v>13</v>
          </cell>
          <cell r="G8">
            <v>7</v>
          </cell>
          <cell r="H8">
            <v>18</v>
          </cell>
          <cell r="K8">
            <v>12</v>
          </cell>
          <cell r="L8">
            <v>43</v>
          </cell>
          <cell r="M8">
            <v>12</v>
          </cell>
          <cell r="Y8">
            <v>44</v>
          </cell>
          <cell r="Z8">
            <v>71</v>
          </cell>
          <cell r="AC8">
            <v>100</v>
          </cell>
          <cell r="AD8">
            <v>118</v>
          </cell>
          <cell r="AL8">
            <v>29</v>
          </cell>
          <cell r="AM8">
            <v>37</v>
          </cell>
          <cell r="AS8">
            <v>0</v>
          </cell>
          <cell r="AT8">
            <v>0</v>
          </cell>
        </row>
      </sheetData>
      <sheetData sheetId="29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!"/>
      <sheetName val="19-20"/>
      <sheetName val="18-19"/>
      <sheetName val="L30(all)."/>
      <sheetName val="L30(all)"/>
      <sheetName val="Last 30(all)."/>
      <sheetName val="26-27."/>
      <sheetName val="25-26."/>
      <sheetName val="24-25."/>
      <sheetName val="23-24."/>
      <sheetName val="22-23."/>
      <sheetName val="21-22."/>
      <sheetName val="20-21."/>
      <sheetName val="T 18-19-20"/>
      <sheetName val="Last 30(all)"/>
      <sheetName val="26-27"/>
      <sheetName val="25-26"/>
      <sheetName val="24-25"/>
      <sheetName val="23-24"/>
      <sheetName val="22-23"/>
      <sheetName val="21-22"/>
      <sheetName val="20-21"/>
      <sheetName val="T 26-27"/>
      <sheetName val="T 25-26"/>
      <sheetName val="T 24-25"/>
      <sheetName val="T 23-24"/>
      <sheetName val="T 22-23"/>
      <sheetName val="T 21-22"/>
      <sheetName val="T 20-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36">
          <cell r="D36">
            <v>16</v>
          </cell>
          <cell r="E36">
            <v>4</v>
          </cell>
          <cell r="F36">
            <v>41</v>
          </cell>
          <cell r="G36">
            <v>11</v>
          </cell>
          <cell r="AP36">
            <v>10</v>
          </cell>
          <cell r="AQ36">
            <v>7</v>
          </cell>
          <cell r="AR36">
            <v>2</v>
          </cell>
          <cell r="AS36">
            <v>12</v>
          </cell>
          <cell r="AT36">
            <v>6</v>
          </cell>
          <cell r="AU36">
            <v>1</v>
          </cell>
        </row>
      </sheetData>
      <sheetData sheetId="21"/>
      <sheetData sheetId="22"/>
      <sheetData sheetId="23"/>
      <sheetData sheetId="24"/>
      <sheetData sheetId="25"/>
      <sheetData sheetId="26"/>
      <sheetData sheetId="27">
        <row r="8">
          <cell r="D8">
            <v>2</v>
          </cell>
          <cell r="E8">
            <v>4</v>
          </cell>
          <cell r="F8">
            <v>13</v>
          </cell>
          <cell r="G8">
            <v>4</v>
          </cell>
          <cell r="H8">
            <v>16</v>
          </cell>
          <cell r="K8">
            <v>11</v>
          </cell>
          <cell r="L8">
            <v>41</v>
          </cell>
          <cell r="M8">
            <v>10</v>
          </cell>
          <cell r="Y8">
            <v>29</v>
          </cell>
          <cell r="Z8">
            <v>62</v>
          </cell>
          <cell r="AC8">
            <v>65</v>
          </cell>
          <cell r="AD8">
            <v>133</v>
          </cell>
          <cell r="AL8">
            <v>27</v>
          </cell>
          <cell r="AM8">
            <v>23</v>
          </cell>
          <cell r="AS8">
            <v>1</v>
          </cell>
          <cell r="AT8">
            <v>2</v>
          </cell>
        </row>
      </sheetData>
      <sheetData sheetId="28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!"/>
      <sheetName val="T 18-19-20"/>
      <sheetName val="Trophies"/>
      <sheetName val="L30(all)."/>
      <sheetName val="L30(all)"/>
      <sheetName val="Last 30(all)."/>
      <sheetName val="26-27."/>
      <sheetName val="25-26."/>
      <sheetName val="24-25."/>
      <sheetName val="23-24."/>
      <sheetName val="22-23."/>
      <sheetName val="21-22."/>
      <sheetName val="20-21."/>
      <sheetName val="18-19"/>
      <sheetName val="19-20"/>
      <sheetName val="Last 30(all)"/>
      <sheetName val="26-27"/>
      <sheetName val="25-26"/>
      <sheetName val="24-25"/>
      <sheetName val="23-24"/>
      <sheetName val="22-23"/>
      <sheetName val="21-22"/>
      <sheetName val="20-21"/>
      <sheetName val="T 26-27"/>
      <sheetName val="T 25-26"/>
      <sheetName val="T 24-25"/>
      <sheetName val="T 23-24"/>
      <sheetName val="T 22-23"/>
      <sheetName val="T 21-22"/>
      <sheetName val="T 20-21"/>
    </sheetNames>
    <sheetDataSet>
      <sheetData sheetId="0"/>
      <sheetData sheetId="1"/>
      <sheetData sheetId="2">
        <row r="3">
          <cell r="B3" t="str">
            <v xml:space="preserve"> 2026/2027</v>
          </cell>
          <cell r="C3" t="str">
            <v/>
          </cell>
        </row>
        <row r="4">
          <cell r="B4" t="str">
            <v xml:space="preserve"> 2025/2026</v>
          </cell>
          <cell r="C4" t="str">
            <v/>
          </cell>
        </row>
        <row r="5">
          <cell r="B5" t="str">
            <v xml:space="preserve"> 2024/2025</v>
          </cell>
          <cell r="C5" t="str">
            <v/>
          </cell>
        </row>
        <row r="8">
          <cell r="B8" t="str">
            <v xml:space="preserve"> 2021/2022</v>
          </cell>
          <cell r="C8" t="str">
            <v>19th place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">
          <cell r="B2" t="str">
            <v>Watford</v>
          </cell>
        </row>
        <row r="36">
          <cell r="D36">
            <v>10</v>
          </cell>
          <cell r="E36">
            <v>18</v>
          </cell>
          <cell r="F36">
            <v>17</v>
          </cell>
          <cell r="G36">
            <v>46</v>
          </cell>
          <cell r="AP36">
            <v>3</v>
          </cell>
          <cell r="AQ36">
            <v>5</v>
          </cell>
          <cell r="AR36">
            <v>11</v>
          </cell>
          <cell r="AS36">
            <v>2</v>
          </cell>
          <cell r="AT36">
            <v>5</v>
          </cell>
          <cell r="AU36">
            <v>12</v>
          </cell>
        </row>
      </sheetData>
      <sheetData sheetId="22"/>
      <sheetData sheetId="23"/>
      <sheetData sheetId="24"/>
      <sheetData sheetId="25"/>
      <sheetData sheetId="26"/>
      <sheetData sheetId="27"/>
      <sheetData sheetId="28">
        <row r="8">
          <cell r="D8">
            <v>2</v>
          </cell>
          <cell r="E8">
            <v>2</v>
          </cell>
          <cell r="F8">
            <v>15</v>
          </cell>
          <cell r="G8">
            <v>10</v>
          </cell>
          <cell r="H8">
            <v>18</v>
          </cell>
          <cell r="K8">
            <v>17</v>
          </cell>
          <cell r="L8">
            <v>46</v>
          </cell>
          <cell r="M8">
            <v>8</v>
          </cell>
          <cell r="Y8">
            <v>37</v>
          </cell>
          <cell r="Z8">
            <v>55</v>
          </cell>
          <cell r="AC8">
            <v>83</v>
          </cell>
          <cell r="AD8">
            <v>110</v>
          </cell>
          <cell r="AL8">
            <v>34</v>
          </cell>
          <cell r="AM8">
            <v>28</v>
          </cell>
          <cell r="AS8">
            <v>1</v>
          </cell>
          <cell r="AT8">
            <v>1</v>
          </cell>
        </row>
      </sheetData>
      <sheetData sheetId="2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!"/>
      <sheetName val="T 18-19-20"/>
      <sheetName val="Trophies"/>
      <sheetName val="L30(all)."/>
      <sheetName val="L30(all)"/>
      <sheetName val="Last 30(all)."/>
      <sheetName val="26-27."/>
      <sheetName val="25-26."/>
      <sheetName val="24-25."/>
      <sheetName val="23-24."/>
      <sheetName val="22-23."/>
      <sheetName val="21-22."/>
      <sheetName val="20-21."/>
      <sheetName val="18-19"/>
      <sheetName val="19-20"/>
      <sheetName val="Last 30(all)"/>
      <sheetName val="26-27"/>
      <sheetName val="25-26"/>
      <sheetName val="24-25"/>
      <sheetName val="23-24"/>
      <sheetName val="22-23"/>
      <sheetName val="21-22"/>
      <sheetName val="20-21"/>
      <sheetName val="T 26-27"/>
      <sheetName val="T 25-26"/>
      <sheetName val="T 24-25"/>
      <sheetName val="T 23-24"/>
      <sheetName val="T 22-23"/>
      <sheetName val="T 21-22"/>
      <sheetName val="T 20-21"/>
    </sheetNames>
    <sheetDataSet>
      <sheetData sheetId="0"/>
      <sheetData sheetId="1"/>
      <sheetData sheetId="2">
        <row r="3">
          <cell r="B3" t="str">
            <v xml:space="preserve"> 2026/2027</v>
          </cell>
          <cell r="C3" t="str">
            <v/>
          </cell>
        </row>
        <row r="4">
          <cell r="B4" t="str">
            <v xml:space="preserve"> 2025/2026</v>
          </cell>
          <cell r="C4" t="str">
            <v/>
          </cell>
        </row>
        <row r="5">
          <cell r="B5" t="str">
            <v xml:space="preserve"> 2024/2025</v>
          </cell>
          <cell r="C5" t="str">
            <v/>
          </cell>
        </row>
        <row r="6">
          <cell r="B6" t="str">
            <v xml:space="preserve"> 2023/2024</v>
          </cell>
          <cell r="C6">
            <v>0</v>
          </cell>
        </row>
        <row r="7">
          <cell r="B7" t="str">
            <v xml:space="preserve"> 2022/2023</v>
          </cell>
          <cell r="C7" t="str">
            <v>9th place</v>
          </cell>
        </row>
        <row r="8">
          <cell r="B8" t="str">
            <v xml:space="preserve"> 2021/2022</v>
          </cell>
          <cell r="C8" t="str">
            <v>13th place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2">
          <cell r="B2" t="str">
            <v>Brentford</v>
          </cell>
        </row>
        <row r="36">
          <cell r="D36">
            <v>2</v>
          </cell>
          <cell r="E36">
            <v>2</v>
          </cell>
          <cell r="F36">
            <v>2</v>
          </cell>
          <cell r="G36">
            <v>2</v>
          </cell>
          <cell r="AP36">
            <v>0</v>
          </cell>
          <cell r="AQ36">
            <v>1</v>
          </cell>
          <cell r="AR36">
            <v>0</v>
          </cell>
          <cell r="AS36">
            <v>0</v>
          </cell>
          <cell r="AT36">
            <v>1</v>
          </cell>
          <cell r="AU36">
            <v>0</v>
          </cell>
        </row>
      </sheetData>
      <sheetData sheetId="20">
        <row r="2">
          <cell r="B2" t="str">
            <v>Brentford</v>
          </cell>
        </row>
        <row r="36">
          <cell r="D36">
            <v>18</v>
          </cell>
          <cell r="E36">
            <v>6</v>
          </cell>
          <cell r="F36">
            <v>35</v>
          </cell>
          <cell r="G36">
            <v>18</v>
          </cell>
          <cell r="AP36">
            <v>10</v>
          </cell>
          <cell r="AQ36">
            <v>6</v>
          </cell>
          <cell r="AR36">
            <v>3</v>
          </cell>
          <cell r="AS36">
            <v>8</v>
          </cell>
          <cell r="AT36">
            <v>7</v>
          </cell>
          <cell r="AU36">
            <v>4</v>
          </cell>
        </row>
      </sheetData>
      <sheetData sheetId="21">
        <row r="2">
          <cell r="B2" t="str">
            <v>Brentford</v>
          </cell>
        </row>
        <row r="36">
          <cell r="D36">
            <v>6</v>
          </cell>
          <cell r="E36">
            <v>10</v>
          </cell>
          <cell r="F36">
            <v>22</v>
          </cell>
          <cell r="G36">
            <v>21</v>
          </cell>
          <cell r="AP36">
            <v>3</v>
          </cell>
          <cell r="AQ36">
            <v>10</v>
          </cell>
          <cell r="AR36">
            <v>6</v>
          </cell>
          <cell r="AS36">
            <v>7</v>
          </cell>
          <cell r="AT36">
            <v>8</v>
          </cell>
          <cell r="AU36">
            <v>4</v>
          </cell>
        </row>
      </sheetData>
      <sheetData sheetId="22"/>
      <sheetData sheetId="23"/>
      <sheetData sheetId="24"/>
      <sheetData sheetId="25"/>
      <sheetData sheetId="26">
        <row r="8">
          <cell r="D8">
            <v>0</v>
          </cell>
          <cell r="E8">
            <v>1</v>
          </cell>
          <cell r="F8">
            <v>0</v>
          </cell>
          <cell r="G8">
            <v>2</v>
          </cell>
          <cell r="H8">
            <v>2</v>
          </cell>
          <cell r="K8">
            <v>2</v>
          </cell>
          <cell r="L8">
            <v>2</v>
          </cell>
          <cell r="M8">
            <v>1</v>
          </cell>
          <cell r="Y8">
            <v>3</v>
          </cell>
          <cell r="Z8">
            <v>1</v>
          </cell>
          <cell r="AC8">
            <v>3</v>
          </cell>
          <cell r="AD8">
            <v>6</v>
          </cell>
          <cell r="AL8">
            <v>1</v>
          </cell>
          <cell r="AM8">
            <v>4</v>
          </cell>
          <cell r="AS8">
            <v>0</v>
          </cell>
          <cell r="AT8">
            <v>0</v>
          </cell>
        </row>
      </sheetData>
      <sheetData sheetId="27">
        <row r="8">
          <cell r="D8">
            <v>10</v>
          </cell>
          <cell r="E8">
            <v>7</v>
          </cell>
          <cell r="F8">
            <v>2</v>
          </cell>
          <cell r="G8">
            <v>18</v>
          </cell>
          <cell r="H8">
            <v>6</v>
          </cell>
          <cell r="K8">
            <v>35</v>
          </cell>
          <cell r="L8">
            <v>18</v>
          </cell>
          <cell r="M8">
            <v>37</v>
          </cell>
          <cell r="Y8">
            <v>53</v>
          </cell>
          <cell r="Z8">
            <v>33</v>
          </cell>
          <cell r="AC8">
            <v>93</v>
          </cell>
          <cell r="AD8">
            <v>87</v>
          </cell>
          <cell r="AL8">
            <v>29</v>
          </cell>
          <cell r="AM8">
            <v>34</v>
          </cell>
          <cell r="AS8">
            <v>1</v>
          </cell>
          <cell r="AT8">
            <v>1</v>
          </cell>
        </row>
      </sheetData>
      <sheetData sheetId="28">
        <row r="8">
          <cell r="D8">
            <v>7</v>
          </cell>
          <cell r="E8">
            <v>3</v>
          </cell>
          <cell r="F8">
            <v>9</v>
          </cell>
          <cell r="G8">
            <v>6</v>
          </cell>
          <cell r="H8">
            <v>10</v>
          </cell>
          <cell r="K8">
            <v>22</v>
          </cell>
          <cell r="L8">
            <v>21</v>
          </cell>
          <cell r="M8">
            <v>24</v>
          </cell>
          <cell r="Y8">
            <v>51</v>
          </cell>
          <cell r="Z8">
            <v>52</v>
          </cell>
          <cell r="AC8">
            <v>89</v>
          </cell>
          <cell r="AD8">
            <v>106</v>
          </cell>
          <cell r="AL8">
            <v>30</v>
          </cell>
          <cell r="AM8">
            <v>22</v>
          </cell>
          <cell r="AS8">
            <v>2</v>
          </cell>
          <cell r="AT8">
            <v>1</v>
          </cell>
        </row>
      </sheetData>
      <sheetData sheetId="29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!"/>
      <sheetName val="19-20"/>
      <sheetName val="18-19"/>
      <sheetName val="L30(all)."/>
      <sheetName val="L30(all)"/>
      <sheetName val="Last 30(all)."/>
      <sheetName val="26-27."/>
      <sheetName val="25-26."/>
      <sheetName val="24-25."/>
      <sheetName val="23-24."/>
      <sheetName val="22-23."/>
      <sheetName val="21-22."/>
      <sheetName val="20-21."/>
      <sheetName val="T 18-19-20"/>
      <sheetName val="Last 30(all)"/>
      <sheetName val="26-27"/>
      <sheetName val="25-26"/>
      <sheetName val="24-25"/>
      <sheetName val="23-24"/>
      <sheetName val="22-23"/>
      <sheetName val="21-22"/>
      <sheetName val="20-21"/>
      <sheetName val="T 26-27"/>
      <sheetName val="T 25-26"/>
      <sheetName val="T 24-25"/>
      <sheetName val="T 23-24"/>
      <sheetName val="T 22-23"/>
      <sheetName val="T 21-22"/>
      <sheetName val="T 20-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36">
          <cell r="D36">
            <v>19</v>
          </cell>
          <cell r="E36">
            <v>7</v>
          </cell>
          <cell r="F36">
            <v>31</v>
          </cell>
          <cell r="G36">
            <v>17</v>
          </cell>
          <cell r="AP36">
            <v>9</v>
          </cell>
          <cell r="AQ36">
            <v>8</v>
          </cell>
          <cell r="AR36">
            <v>2</v>
          </cell>
          <cell r="AS36">
            <v>6</v>
          </cell>
          <cell r="AT36">
            <v>10</v>
          </cell>
          <cell r="AU36">
            <v>3</v>
          </cell>
        </row>
      </sheetData>
      <sheetData sheetId="21"/>
      <sheetData sheetId="22"/>
      <sheetData sheetId="23"/>
      <sheetData sheetId="24"/>
      <sheetData sheetId="25"/>
      <sheetData sheetId="26"/>
      <sheetData sheetId="27">
        <row r="8">
          <cell r="D8">
            <v>4</v>
          </cell>
          <cell r="E8">
            <v>3</v>
          </cell>
          <cell r="F8">
            <v>12</v>
          </cell>
          <cell r="G8">
            <v>7</v>
          </cell>
          <cell r="H8">
            <v>19</v>
          </cell>
          <cell r="K8">
            <v>17</v>
          </cell>
          <cell r="L8">
            <v>31</v>
          </cell>
          <cell r="M8">
            <v>15</v>
          </cell>
          <cell r="Y8">
            <v>40</v>
          </cell>
          <cell r="Z8">
            <v>62</v>
          </cell>
          <cell r="AC8">
            <v>78</v>
          </cell>
          <cell r="AD8">
            <v>124</v>
          </cell>
          <cell r="AL8">
            <v>26</v>
          </cell>
          <cell r="AM8">
            <v>35</v>
          </cell>
          <cell r="AS8">
            <v>2</v>
          </cell>
          <cell r="AT8">
            <v>0</v>
          </cell>
        </row>
      </sheetData>
      <sheetData sheetId="28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!"/>
      <sheetName val="T 18-19-20"/>
      <sheetName val="Trophies"/>
      <sheetName val="L30(all)."/>
      <sheetName val="L30(all)"/>
      <sheetName val="Last 30(all)."/>
      <sheetName val="26-27."/>
      <sheetName val="25-26."/>
      <sheetName val="24-25."/>
      <sheetName val="23-24."/>
      <sheetName val="22-23."/>
      <sheetName val="21-22."/>
      <sheetName val="20-21."/>
      <sheetName val="18-19"/>
      <sheetName val="19-20"/>
      <sheetName val="Last 30(all)"/>
      <sheetName val="26-27"/>
      <sheetName val="25-26"/>
      <sheetName val="24-25"/>
      <sheetName val="23-24"/>
      <sheetName val="22-23"/>
      <sheetName val="21-22"/>
      <sheetName val="20-21"/>
      <sheetName val="T 26-27"/>
      <sheetName val="T 25-26"/>
      <sheetName val="T 24-25"/>
      <sheetName val="T 23-24"/>
      <sheetName val="T 22-23"/>
      <sheetName val="T 21-22"/>
      <sheetName val="T 20-21"/>
    </sheetNames>
    <sheetDataSet>
      <sheetData sheetId="0"/>
      <sheetData sheetId="1"/>
      <sheetData sheetId="2">
        <row r="9">
          <cell r="B9" t="str">
            <v xml:space="preserve"> 2020/2021</v>
          </cell>
          <cell r="C9" t="str">
            <v>19th place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2">
          <cell r="B2" t="str">
            <v>West Brom</v>
          </cell>
        </row>
        <row r="36">
          <cell r="D36">
            <v>11</v>
          </cell>
          <cell r="E36">
            <v>17</v>
          </cell>
          <cell r="F36">
            <v>15</v>
          </cell>
          <cell r="G36">
            <v>39</v>
          </cell>
          <cell r="AP36">
            <v>4</v>
          </cell>
          <cell r="AQ36">
            <v>9</v>
          </cell>
          <cell r="AR36">
            <v>6</v>
          </cell>
          <cell r="AS36">
            <v>3</v>
          </cell>
          <cell r="AT36">
            <v>5</v>
          </cell>
          <cell r="AU36">
            <v>11</v>
          </cell>
        </row>
      </sheetData>
      <sheetData sheetId="23"/>
      <sheetData sheetId="24"/>
      <sheetData sheetId="25"/>
      <sheetData sheetId="26"/>
      <sheetData sheetId="27"/>
      <sheetData sheetId="28"/>
      <sheetData sheetId="29">
        <row r="8">
          <cell r="D8">
            <v>3</v>
          </cell>
          <cell r="E8">
            <v>6</v>
          </cell>
          <cell r="F8">
            <v>10</v>
          </cell>
          <cell r="G8">
            <v>11</v>
          </cell>
          <cell r="H8">
            <v>17</v>
          </cell>
          <cell r="K8">
            <v>15</v>
          </cell>
          <cell r="L8">
            <v>39</v>
          </cell>
          <cell r="M8">
            <v>15</v>
          </cell>
          <cell r="Y8">
            <v>51</v>
          </cell>
          <cell r="Z8">
            <v>51</v>
          </cell>
          <cell r="AC8">
            <v>100</v>
          </cell>
          <cell r="AD8">
            <v>126</v>
          </cell>
          <cell r="AL8">
            <v>26</v>
          </cell>
          <cell r="AM8">
            <v>20</v>
          </cell>
          <cell r="AS8">
            <v>2</v>
          </cell>
          <cell r="AT8">
            <v>0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!"/>
      <sheetName val="19-20"/>
      <sheetName val="18-19"/>
      <sheetName val="L30(all)."/>
      <sheetName val="L30(all)"/>
      <sheetName val="Last 30(all)."/>
      <sheetName val="26-27."/>
      <sheetName val="25-26."/>
      <sheetName val="24-25."/>
      <sheetName val="23-24."/>
      <sheetName val="22-23."/>
      <sheetName val="21-22."/>
      <sheetName val="20-21."/>
      <sheetName val="T 18-19-20"/>
      <sheetName val="Last 30(all)"/>
      <sheetName val="26-27"/>
      <sheetName val="25-26"/>
      <sheetName val="24-25"/>
      <sheetName val="23-24"/>
      <sheetName val="22-23"/>
      <sheetName val="21-22"/>
      <sheetName val="20-21"/>
      <sheetName val="T 26-27"/>
      <sheetName val="T 25-26"/>
      <sheetName val="T 24-25"/>
      <sheetName val="T 23-24"/>
      <sheetName val="T 22-23"/>
      <sheetName val="T 21-22"/>
      <sheetName val="T 20-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36">
          <cell r="D36">
            <v>22</v>
          </cell>
          <cell r="E36">
            <v>7</v>
          </cell>
          <cell r="F36">
            <v>37</v>
          </cell>
          <cell r="G36">
            <v>20</v>
          </cell>
          <cell r="AP36">
            <v>12</v>
          </cell>
          <cell r="AQ36">
            <v>5</v>
          </cell>
          <cell r="AR36">
            <v>2</v>
          </cell>
          <cell r="AS36">
            <v>5</v>
          </cell>
          <cell r="AT36">
            <v>10</v>
          </cell>
          <cell r="AU36">
            <v>4</v>
          </cell>
        </row>
      </sheetData>
      <sheetData sheetId="22"/>
      <sheetData sheetId="23"/>
      <sheetData sheetId="24"/>
      <sheetData sheetId="25"/>
      <sheetData sheetId="26"/>
      <sheetData sheetId="27"/>
      <sheetData sheetId="28">
        <row r="8">
          <cell r="D8">
            <v>2</v>
          </cell>
          <cell r="E8">
            <v>5</v>
          </cell>
          <cell r="F8">
            <v>12</v>
          </cell>
          <cell r="G8">
            <v>7</v>
          </cell>
          <cell r="H8">
            <v>22</v>
          </cell>
          <cell r="K8">
            <v>20</v>
          </cell>
          <cell r="L8">
            <v>37</v>
          </cell>
          <cell r="M8">
            <v>11</v>
          </cell>
          <cell r="Y8">
            <v>17</v>
          </cell>
          <cell r="Z8">
            <v>66</v>
          </cell>
          <cell r="AC8">
            <v>45</v>
          </cell>
          <cell r="AD8">
            <v>140</v>
          </cell>
          <cell r="AL8">
            <v>25</v>
          </cell>
          <cell r="AM8">
            <v>29</v>
          </cell>
          <cell r="AS8">
            <v>3</v>
          </cell>
          <cell r="AT8">
            <v>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!"/>
      <sheetName val="19-20"/>
      <sheetName val="18-19"/>
      <sheetName val="L30(all)."/>
      <sheetName val="L30(all)"/>
      <sheetName val="Last 30(all)."/>
      <sheetName val="26-27."/>
      <sheetName val="25-26."/>
      <sheetName val="24-25."/>
      <sheetName val="23-24."/>
      <sheetName val="22-23."/>
      <sheetName val="21-22."/>
      <sheetName val="20-21."/>
      <sheetName val="T 18-19-20"/>
      <sheetName val="Last 30(all)"/>
      <sheetName val="26-27"/>
      <sheetName val="25-26"/>
      <sheetName val="24-25"/>
      <sheetName val="23-24"/>
      <sheetName val="22-23"/>
      <sheetName val="21-22"/>
      <sheetName val="20-21"/>
      <sheetName val="T 26-27"/>
      <sheetName val="T 25-26"/>
      <sheetName val="T 24-25"/>
      <sheetName val="T 23-24"/>
      <sheetName val="T 22-23"/>
      <sheetName val="T 21-22"/>
      <sheetName val="T 20-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</row>
      </sheetData>
      <sheetData sheetId="19">
        <row r="36">
          <cell r="D36">
            <v>17</v>
          </cell>
          <cell r="E36">
            <v>9</v>
          </cell>
          <cell r="F36">
            <v>28</v>
          </cell>
          <cell r="G36">
            <v>23</v>
          </cell>
          <cell r="AP36">
            <v>9</v>
          </cell>
          <cell r="AQ36">
            <v>7</v>
          </cell>
          <cell r="AR36">
            <v>3</v>
          </cell>
          <cell r="AS36">
            <v>3</v>
          </cell>
          <cell r="AT36">
            <v>11</v>
          </cell>
          <cell r="AU36">
            <v>5</v>
          </cell>
        </row>
      </sheetData>
      <sheetData sheetId="20">
        <row r="36">
          <cell r="D36">
            <v>19</v>
          </cell>
          <cell r="E36">
            <v>10</v>
          </cell>
          <cell r="F36">
            <v>35</v>
          </cell>
          <cell r="G36">
            <v>26</v>
          </cell>
          <cell r="AP36">
            <v>10</v>
          </cell>
          <cell r="AQ36">
            <v>5</v>
          </cell>
          <cell r="AR36">
            <v>4</v>
          </cell>
          <cell r="AS36">
            <v>6</v>
          </cell>
          <cell r="AT36">
            <v>7</v>
          </cell>
          <cell r="AU36">
            <v>6</v>
          </cell>
        </row>
      </sheetData>
      <sheetData sheetId="21"/>
      <sheetData sheetId="22"/>
      <sheetData sheetId="23"/>
      <sheetData sheetId="24"/>
      <sheetData sheetId="25"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K8">
            <v>0</v>
          </cell>
          <cell r="L8">
            <v>0</v>
          </cell>
          <cell r="M8">
            <v>0</v>
          </cell>
          <cell r="Y8">
            <v>0</v>
          </cell>
          <cell r="Z8">
            <v>0</v>
          </cell>
          <cell r="AC8">
            <v>0</v>
          </cell>
          <cell r="AD8">
            <v>0</v>
          </cell>
          <cell r="AL8">
            <v>0</v>
          </cell>
          <cell r="AM8">
            <v>0</v>
          </cell>
          <cell r="AS8">
            <v>0</v>
          </cell>
          <cell r="AT8">
            <v>0</v>
          </cell>
        </row>
      </sheetData>
      <sheetData sheetId="26">
        <row r="8">
          <cell r="D8">
            <v>5</v>
          </cell>
          <cell r="E8">
            <v>7</v>
          </cell>
          <cell r="F8">
            <v>7</v>
          </cell>
          <cell r="G8">
            <v>9</v>
          </cell>
          <cell r="H8">
            <v>17</v>
          </cell>
          <cell r="K8">
            <v>23</v>
          </cell>
          <cell r="L8">
            <v>28</v>
          </cell>
          <cell r="M8">
            <v>22</v>
          </cell>
          <cell r="Y8">
            <v>32</v>
          </cell>
          <cell r="Z8">
            <v>66</v>
          </cell>
          <cell r="AC8">
            <v>70</v>
          </cell>
          <cell r="AD8">
            <v>127</v>
          </cell>
          <cell r="AL8">
            <v>27</v>
          </cell>
          <cell r="AM8">
            <v>28</v>
          </cell>
          <cell r="AS8">
            <v>0</v>
          </cell>
          <cell r="AT8">
            <v>0</v>
          </cell>
        </row>
      </sheetData>
      <sheetData sheetId="27">
        <row r="8">
          <cell r="D8">
            <v>6</v>
          </cell>
          <cell r="E8">
            <v>4</v>
          </cell>
          <cell r="F8">
            <v>9</v>
          </cell>
          <cell r="G8">
            <v>10</v>
          </cell>
          <cell r="H8">
            <v>19</v>
          </cell>
          <cell r="K8">
            <v>26</v>
          </cell>
          <cell r="L8">
            <v>35</v>
          </cell>
          <cell r="M8">
            <v>22</v>
          </cell>
          <cell r="Y8">
            <v>28</v>
          </cell>
          <cell r="Z8">
            <v>72</v>
          </cell>
          <cell r="AC8">
            <v>71</v>
          </cell>
          <cell r="AD8">
            <v>123</v>
          </cell>
          <cell r="AL8">
            <v>33</v>
          </cell>
          <cell r="AM8">
            <v>28</v>
          </cell>
          <cell r="AS8">
            <v>1</v>
          </cell>
          <cell r="AT8">
            <v>2</v>
          </cell>
        </row>
      </sheetData>
      <sheetData sheetId="2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!"/>
      <sheetName val="T 18-19-20"/>
      <sheetName val="Trophies"/>
      <sheetName val="L30(all)."/>
      <sheetName val="L30(all)"/>
      <sheetName val="Last 30(all)."/>
      <sheetName val="26-27."/>
      <sheetName val="25-26."/>
      <sheetName val="24-25."/>
      <sheetName val="23-24."/>
      <sheetName val="22-23."/>
      <sheetName val="21-22."/>
      <sheetName val="20-21."/>
      <sheetName val="18-19"/>
      <sheetName val="19-20"/>
      <sheetName val="Last 30(all)"/>
      <sheetName val="26-27"/>
      <sheetName val="25-26"/>
      <sheetName val="24-25"/>
      <sheetName val="23-24"/>
      <sheetName val="22-23"/>
      <sheetName val="21-22"/>
      <sheetName val="20-21"/>
      <sheetName val="T 26-27"/>
      <sheetName val="T 25-26"/>
      <sheetName val="T 24-25"/>
      <sheetName val="T 23-24"/>
      <sheetName val="T 22-23"/>
      <sheetName val="T 21-22"/>
      <sheetName val="T 20-21"/>
    </sheetNames>
    <sheetDataSet>
      <sheetData sheetId="0"/>
      <sheetData sheetId="1"/>
      <sheetData sheetId="2">
        <row r="3">
          <cell r="B3" t="str">
            <v xml:space="preserve"> 2026/2027</v>
          </cell>
          <cell r="C3" t="str">
            <v/>
          </cell>
        </row>
        <row r="4">
          <cell r="B4" t="str">
            <v xml:space="preserve"> 2025/2026</v>
          </cell>
          <cell r="C4" t="str">
            <v/>
          </cell>
        </row>
        <row r="5">
          <cell r="B5" t="str">
            <v xml:space="preserve"> 2024/2025</v>
          </cell>
          <cell r="C5" t="str">
            <v/>
          </cell>
        </row>
        <row r="6">
          <cell r="B6" t="str">
            <v xml:space="preserve"> 2023/2024</v>
          </cell>
          <cell r="C6">
            <v>0</v>
          </cell>
        </row>
        <row r="7">
          <cell r="B7" t="str">
            <v xml:space="preserve"> 2022/2023</v>
          </cell>
          <cell r="C7" t="str">
            <v>6th place</v>
          </cell>
        </row>
        <row r="8">
          <cell r="B8" t="str">
            <v xml:space="preserve"> 2021/2022</v>
          </cell>
          <cell r="C8" t="str">
            <v>9th place</v>
          </cell>
        </row>
        <row r="9">
          <cell r="B9" t="str">
            <v xml:space="preserve"> 2020/2021</v>
          </cell>
          <cell r="C9" t="str">
            <v>16th place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2">
          <cell r="B2" t="str">
            <v>Brighton</v>
          </cell>
        </row>
        <row r="36">
          <cell r="D36">
            <v>1</v>
          </cell>
          <cell r="E36">
            <v>0</v>
          </cell>
          <cell r="F36">
            <v>4</v>
          </cell>
          <cell r="G36">
            <v>1</v>
          </cell>
          <cell r="AP36">
            <v>1</v>
          </cell>
          <cell r="AQ36">
            <v>0</v>
          </cell>
          <cell r="AR36">
            <v>0</v>
          </cell>
          <cell r="AS36">
            <v>1</v>
          </cell>
          <cell r="AT36">
            <v>0</v>
          </cell>
          <cell r="AU36">
            <v>0</v>
          </cell>
        </row>
      </sheetData>
      <sheetData sheetId="20">
        <row r="2">
          <cell r="B2" t="str">
            <v>Brighton</v>
          </cell>
        </row>
        <row r="36">
          <cell r="D36">
            <v>17</v>
          </cell>
          <cell r="E36">
            <v>12</v>
          </cell>
          <cell r="F36">
            <v>37</v>
          </cell>
          <cell r="G36">
            <v>21</v>
          </cell>
          <cell r="AP36">
            <v>5</v>
          </cell>
          <cell r="AQ36">
            <v>11</v>
          </cell>
          <cell r="AR36">
            <v>3</v>
          </cell>
          <cell r="AS36">
            <v>7</v>
          </cell>
          <cell r="AT36">
            <v>9</v>
          </cell>
          <cell r="AU36">
            <v>3</v>
          </cell>
        </row>
      </sheetData>
      <sheetData sheetId="21">
        <row r="2">
          <cell r="B2" t="str">
            <v>Brighton</v>
          </cell>
        </row>
        <row r="36">
          <cell r="D36">
            <v>9</v>
          </cell>
          <cell r="E36">
            <v>13</v>
          </cell>
          <cell r="F36">
            <v>19</v>
          </cell>
          <cell r="G36">
            <v>23</v>
          </cell>
          <cell r="AP36">
            <v>6</v>
          </cell>
          <cell r="AQ36">
            <v>4</v>
          </cell>
          <cell r="AR36">
            <v>9</v>
          </cell>
          <cell r="AS36">
            <v>3</v>
          </cell>
          <cell r="AT36">
            <v>9</v>
          </cell>
          <cell r="AU36">
            <v>7</v>
          </cell>
        </row>
      </sheetData>
      <sheetData sheetId="22">
        <row r="2">
          <cell r="B2" t="str">
            <v>Brighton</v>
          </cell>
        </row>
        <row r="36">
          <cell r="D36">
            <v>8</v>
          </cell>
          <cell r="E36">
            <v>8</v>
          </cell>
          <cell r="F36">
            <v>22</v>
          </cell>
          <cell r="G36">
            <v>22</v>
          </cell>
          <cell r="AP36">
            <v>5</v>
          </cell>
          <cell r="AQ36">
            <v>10</v>
          </cell>
          <cell r="AR36">
            <v>4</v>
          </cell>
          <cell r="AS36">
            <v>4</v>
          </cell>
          <cell r="AT36">
            <v>9</v>
          </cell>
          <cell r="AU36">
            <v>6</v>
          </cell>
        </row>
      </sheetData>
      <sheetData sheetId="23"/>
      <sheetData sheetId="24"/>
      <sheetData sheetId="25"/>
      <sheetData sheetId="26">
        <row r="8">
          <cell r="D8">
            <v>1</v>
          </cell>
          <cell r="E8">
            <v>0</v>
          </cell>
          <cell r="F8">
            <v>0</v>
          </cell>
          <cell r="G8">
            <v>1</v>
          </cell>
          <cell r="H8">
            <v>0</v>
          </cell>
          <cell r="K8">
            <v>4</v>
          </cell>
          <cell r="L8">
            <v>1</v>
          </cell>
          <cell r="M8">
            <v>3</v>
          </cell>
          <cell r="Y8">
            <v>3</v>
          </cell>
          <cell r="Z8">
            <v>3</v>
          </cell>
          <cell r="AC8">
            <v>6</v>
          </cell>
          <cell r="AD8">
            <v>7</v>
          </cell>
          <cell r="AL8">
            <v>2</v>
          </cell>
          <cell r="AM8">
            <v>2</v>
          </cell>
          <cell r="AS8">
            <v>0</v>
          </cell>
          <cell r="AT8">
            <v>0</v>
          </cell>
        </row>
      </sheetData>
      <sheetData sheetId="27">
        <row r="8">
          <cell r="D8">
            <v>10</v>
          </cell>
          <cell r="E8">
            <v>4</v>
          </cell>
          <cell r="F8">
            <v>5</v>
          </cell>
          <cell r="G8">
            <v>17</v>
          </cell>
          <cell r="H8">
            <v>12</v>
          </cell>
          <cell r="K8">
            <v>37</v>
          </cell>
          <cell r="L8">
            <v>21</v>
          </cell>
          <cell r="M8">
            <v>34</v>
          </cell>
          <cell r="Y8">
            <v>69</v>
          </cell>
          <cell r="Z8">
            <v>30</v>
          </cell>
          <cell r="AC8">
            <v>143</v>
          </cell>
          <cell r="AD8">
            <v>54</v>
          </cell>
          <cell r="AL8">
            <v>32</v>
          </cell>
          <cell r="AM8">
            <v>52</v>
          </cell>
          <cell r="AS8">
            <v>0</v>
          </cell>
          <cell r="AT8">
            <v>0</v>
          </cell>
        </row>
      </sheetData>
      <sheetData sheetId="28">
        <row r="8">
          <cell r="D8">
            <v>5</v>
          </cell>
          <cell r="E8">
            <v>7</v>
          </cell>
          <cell r="F8">
            <v>7</v>
          </cell>
          <cell r="G8">
            <v>9</v>
          </cell>
          <cell r="H8">
            <v>13</v>
          </cell>
          <cell r="K8">
            <v>19</v>
          </cell>
          <cell r="L8">
            <v>23</v>
          </cell>
          <cell r="M8">
            <v>22</v>
          </cell>
          <cell r="Y8">
            <v>54</v>
          </cell>
          <cell r="Z8">
            <v>35</v>
          </cell>
          <cell r="AC8">
            <v>118</v>
          </cell>
          <cell r="AD8">
            <v>87</v>
          </cell>
          <cell r="AL8">
            <v>32</v>
          </cell>
          <cell r="AM8">
            <v>37</v>
          </cell>
          <cell r="AS8">
            <v>1</v>
          </cell>
          <cell r="AT8">
            <v>0</v>
          </cell>
        </row>
      </sheetData>
      <sheetData sheetId="29">
        <row r="8">
          <cell r="D8">
            <v>4</v>
          </cell>
          <cell r="E8">
            <v>9</v>
          </cell>
          <cell r="F8">
            <v>6</v>
          </cell>
          <cell r="G8">
            <v>8</v>
          </cell>
          <cell r="H8">
            <v>8</v>
          </cell>
          <cell r="K8">
            <v>22</v>
          </cell>
          <cell r="L8">
            <v>22</v>
          </cell>
          <cell r="M8">
            <v>21</v>
          </cell>
          <cell r="Y8">
            <v>56</v>
          </cell>
          <cell r="Z8">
            <v>34</v>
          </cell>
          <cell r="AC8">
            <v>124</v>
          </cell>
          <cell r="AD8">
            <v>57</v>
          </cell>
          <cell r="AL8">
            <v>32</v>
          </cell>
          <cell r="AM8">
            <v>25</v>
          </cell>
          <cell r="AS8">
            <v>0</v>
          </cell>
          <cell r="AT8">
            <v>2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!"/>
      <sheetName val="19-20"/>
      <sheetName val="18-19"/>
      <sheetName val="L30(all)."/>
      <sheetName val="L30(all)"/>
      <sheetName val="Last 30(all)."/>
      <sheetName val="26-27."/>
      <sheetName val="25-26."/>
      <sheetName val="24-25."/>
      <sheetName val="23-24."/>
      <sheetName val="22-23."/>
      <sheetName val="21-22."/>
      <sheetName val="20-21."/>
      <sheetName val="T 18-19-20"/>
      <sheetName val="Last 30(all)"/>
      <sheetName val="26-27"/>
      <sheetName val="25-26"/>
      <sheetName val="24-25"/>
      <sheetName val="23-24"/>
      <sheetName val="22-23"/>
      <sheetName val="21-22"/>
      <sheetName val="20-21"/>
      <sheetName val="T 26-27"/>
      <sheetName val="T 25-26"/>
      <sheetName val="T 24-25"/>
      <sheetName val="T 23-24"/>
      <sheetName val="T 22-23"/>
      <sheetName val="T 21-22"/>
      <sheetName val="T 20-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</row>
      </sheetData>
      <sheetData sheetId="19">
        <row r="36">
          <cell r="D36">
            <v>15</v>
          </cell>
          <cell r="E36">
            <v>17</v>
          </cell>
          <cell r="F36">
            <v>32</v>
          </cell>
          <cell r="G36">
            <v>35</v>
          </cell>
          <cell r="AP36">
            <v>4</v>
          </cell>
          <cell r="AQ36">
            <v>9</v>
          </cell>
          <cell r="AR36">
            <v>6</v>
          </cell>
          <cell r="AS36">
            <v>7</v>
          </cell>
          <cell r="AT36">
            <v>6</v>
          </cell>
          <cell r="AU36">
            <v>6</v>
          </cell>
        </row>
      </sheetData>
      <sheetData sheetId="20">
        <row r="36">
          <cell r="D36">
            <v>9</v>
          </cell>
          <cell r="E36">
            <v>7</v>
          </cell>
          <cell r="F36">
            <v>21</v>
          </cell>
          <cell r="G36">
            <v>23</v>
          </cell>
          <cell r="AP36">
            <v>7</v>
          </cell>
          <cell r="AQ36">
            <v>7</v>
          </cell>
          <cell r="AR36">
            <v>5</v>
          </cell>
          <cell r="AS36">
            <v>5</v>
          </cell>
          <cell r="AT36">
            <v>3</v>
          </cell>
          <cell r="AU36">
            <v>11</v>
          </cell>
        </row>
      </sheetData>
      <sheetData sheetId="21">
        <row r="36">
          <cell r="D36">
            <v>11</v>
          </cell>
          <cell r="E36">
            <v>10</v>
          </cell>
          <cell r="F36">
            <v>24</v>
          </cell>
          <cell r="G36">
            <v>18</v>
          </cell>
          <cell r="AP36">
            <v>7</v>
          </cell>
          <cell r="AQ36">
            <v>5</v>
          </cell>
          <cell r="AR36">
            <v>7</v>
          </cell>
          <cell r="AS36">
            <v>6</v>
          </cell>
          <cell r="AT36">
            <v>9</v>
          </cell>
          <cell r="AU36">
            <v>4</v>
          </cell>
        </row>
      </sheetData>
      <sheetData sheetId="22"/>
      <sheetData sheetId="23"/>
      <sheetData sheetId="24"/>
      <sheetData sheetId="25"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K8">
            <v>0</v>
          </cell>
          <cell r="L8">
            <v>0</v>
          </cell>
          <cell r="M8">
            <v>0</v>
          </cell>
          <cell r="Y8">
            <v>0</v>
          </cell>
          <cell r="Z8">
            <v>0</v>
          </cell>
          <cell r="AC8">
            <v>0</v>
          </cell>
          <cell r="AD8">
            <v>0</v>
          </cell>
          <cell r="AL8">
            <v>0</v>
          </cell>
          <cell r="AM8">
            <v>0</v>
          </cell>
          <cell r="AS8">
            <v>0</v>
          </cell>
          <cell r="AT8">
            <v>0</v>
          </cell>
        </row>
      </sheetData>
      <sheetData sheetId="26">
        <row r="8">
          <cell r="D8">
            <v>8</v>
          </cell>
          <cell r="E8">
            <v>4</v>
          </cell>
          <cell r="F8">
            <v>7</v>
          </cell>
          <cell r="G8">
            <v>17</v>
          </cell>
          <cell r="H8">
            <v>15</v>
          </cell>
          <cell r="K8">
            <v>35</v>
          </cell>
          <cell r="L8">
            <v>32</v>
          </cell>
          <cell r="M8">
            <v>28</v>
          </cell>
          <cell r="Y8">
            <v>40</v>
          </cell>
          <cell r="Z8">
            <v>39</v>
          </cell>
          <cell r="AC8">
            <v>90</v>
          </cell>
          <cell r="AD8">
            <v>80</v>
          </cell>
          <cell r="AL8">
            <v>27</v>
          </cell>
          <cell r="AM8">
            <v>39</v>
          </cell>
          <cell r="AS8">
            <v>0</v>
          </cell>
          <cell r="AT8">
            <v>1</v>
          </cell>
        </row>
      </sheetData>
      <sheetData sheetId="27">
        <row r="8">
          <cell r="D8">
            <v>7</v>
          </cell>
          <cell r="E8">
            <v>8</v>
          </cell>
          <cell r="F8">
            <v>4</v>
          </cell>
          <cell r="G8">
            <v>7</v>
          </cell>
          <cell r="H8">
            <v>9</v>
          </cell>
          <cell r="K8">
            <v>23</v>
          </cell>
          <cell r="L8">
            <v>21</v>
          </cell>
          <cell r="M8">
            <v>29</v>
          </cell>
          <cell r="Y8">
            <v>40</v>
          </cell>
          <cell r="Z8">
            <v>55</v>
          </cell>
          <cell r="AC8">
            <v>82</v>
          </cell>
          <cell r="AD8">
            <v>124</v>
          </cell>
          <cell r="AL8">
            <v>40</v>
          </cell>
          <cell r="AM8">
            <v>42</v>
          </cell>
          <cell r="AS8">
            <v>1</v>
          </cell>
          <cell r="AT8">
            <v>0</v>
          </cell>
        </row>
      </sheetData>
      <sheetData sheetId="28">
        <row r="8">
          <cell r="D8">
            <v>5</v>
          </cell>
          <cell r="E8">
            <v>5</v>
          </cell>
          <cell r="F8">
            <v>9</v>
          </cell>
          <cell r="G8">
            <v>10</v>
          </cell>
          <cell r="H8">
            <v>11</v>
          </cell>
          <cell r="K8">
            <v>18</v>
          </cell>
          <cell r="L8">
            <v>24</v>
          </cell>
          <cell r="M8">
            <v>20</v>
          </cell>
          <cell r="Y8">
            <v>38</v>
          </cell>
          <cell r="Z8">
            <v>55</v>
          </cell>
          <cell r="AC8">
            <v>95</v>
          </cell>
          <cell r="AD8">
            <v>108</v>
          </cell>
          <cell r="AL8">
            <v>15</v>
          </cell>
          <cell r="AM8">
            <v>26</v>
          </cell>
          <cell r="AS8">
            <v>5</v>
          </cell>
          <cell r="AT8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!"/>
      <sheetName val="T 18-19-20"/>
      <sheetName val="Trophies"/>
      <sheetName val="L30(all)."/>
      <sheetName val="L30(all)"/>
      <sheetName val="Last 30(all)."/>
      <sheetName val="26-27."/>
      <sheetName val="25-26."/>
      <sheetName val="24-25."/>
      <sheetName val="23-24."/>
      <sheetName val="22-23."/>
      <sheetName val="21-22."/>
      <sheetName val="20-21."/>
      <sheetName val="18-19"/>
      <sheetName val="19-20"/>
      <sheetName val="Last 30(all)"/>
      <sheetName val="26-27"/>
      <sheetName val="25-26"/>
      <sheetName val="24-25"/>
      <sheetName val="23-24"/>
      <sheetName val="22-23"/>
      <sheetName val="21-22"/>
      <sheetName val="20-21"/>
      <sheetName val="T 26-27"/>
      <sheetName val="T 25-26"/>
      <sheetName val="T 24-25"/>
      <sheetName val="T 23-24"/>
      <sheetName val="T 22-23"/>
      <sheetName val="T 21-22"/>
      <sheetName val="T 20-21"/>
    </sheetNames>
    <sheetDataSet>
      <sheetData sheetId="0"/>
      <sheetData sheetId="1"/>
      <sheetData sheetId="2">
        <row r="6">
          <cell r="B6" t="str">
            <v xml:space="preserve"> 2023/2024</v>
          </cell>
          <cell r="C6">
            <v>0</v>
          </cell>
        </row>
        <row r="7">
          <cell r="B7" t="str">
            <v xml:space="preserve"> 2022/2023</v>
          </cell>
          <cell r="C7" t="str">
            <v>16th place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2">
          <cell r="B2" t="str">
            <v>Nottingham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</row>
      </sheetData>
      <sheetData sheetId="20">
        <row r="2">
          <cell r="B2" t="str">
            <v>Nottingham</v>
          </cell>
        </row>
        <row r="36">
          <cell r="D36">
            <v>15</v>
          </cell>
          <cell r="E36">
            <v>11</v>
          </cell>
          <cell r="F36">
            <v>27</v>
          </cell>
          <cell r="G36">
            <v>24</v>
          </cell>
          <cell r="AP36">
            <v>7</v>
          </cell>
          <cell r="AQ36">
            <v>7</v>
          </cell>
          <cell r="AR36">
            <v>5</v>
          </cell>
          <cell r="AS36">
            <v>7</v>
          </cell>
          <cell r="AT36">
            <v>5</v>
          </cell>
          <cell r="AU36">
            <v>7</v>
          </cell>
        </row>
      </sheetData>
      <sheetData sheetId="21"/>
      <sheetData sheetId="22"/>
      <sheetData sheetId="23"/>
      <sheetData sheetId="24"/>
      <sheetData sheetId="25"/>
      <sheetData sheetId="26"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K8">
            <v>0</v>
          </cell>
          <cell r="L8">
            <v>0</v>
          </cell>
          <cell r="M8">
            <v>0</v>
          </cell>
          <cell r="Y8">
            <v>0</v>
          </cell>
          <cell r="Z8">
            <v>0</v>
          </cell>
          <cell r="AC8">
            <v>0</v>
          </cell>
          <cell r="AD8">
            <v>0</v>
          </cell>
          <cell r="AL8">
            <v>0</v>
          </cell>
          <cell r="AM8">
            <v>0</v>
          </cell>
          <cell r="AS8">
            <v>0</v>
          </cell>
          <cell r="AT8">
            <v>0</v>
          </cell>
        </row>
      </sheetData>
      <sheetData sheetId="27">
        <row r="8">
          <cell r="D8">
            <v>8</v>
          </cell>
          <cell r="E8">
            <v>6</v>
          </cell>
          <cell r="F8">
            <v>5</v>
          </cell>
          <cell r="G8">
            <v>15</v>
          </cell>
          <cell r="H8">
            <v>11</v>
          </cell>
          <cell r="K8">
            <v>27</v>
          </cell>
          <cell r="L8">
            <v>24</v>
          </cell>
          <cell r="M8">
            <v>30</v>
          </cell>
          <cell r="Y8">
            <v>27</v>
          </cell>
          <cell r="Z8">
            <v>50</v>
          </cell>
          <cell r="AC8">
            <v>50</v>
          </cell>
          <cell r="AD8">
            <v>112</v>
          </cell>
          <cell r="AL8">
            <v>49</v>
          </cell>
          <cell r="AM8">
            <v>38</v>
          </cell>
          <cell r="AS8">
            <v>0</v>
          </cell>
          <cell r="AT8">
            <v>0</v>
          </cell>
        </row>
      </sheetData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/>
  <dimension ref="A1:BP69"/>
  <sheetViews>
    <sheetView topLeftCell="B1" workbookViewId="0">
      <selection activeCell="B5" sqref="A5:XFD5"/>
    </sheetView>
  </sheetViews>
  <sheetFormatPr defaultColWidth="9.140625" defaultRowHeight="15" x14ac:dyDescent="0.25"/>
  <cols>
    <col min="1" max="1" width="2.42578125" style="1" hidden="1" customWidth="1"/>
    <col min="2" max="2" width="17.42578125" style="22" bestFit="1" customWidth="1"/>
    <col min="3" max="3" width="1.7109375" style="1" customWidth="1"/>
    <col min="4" max="4" width="8.85546875"/>
    <col min="5" max="5" width="1.7109375" style="1" customWidth="1"/>
    <col min="6" max="9" width="3.28515625" style="1" customWidth="1"/>
    <col min="10" max="11" width="13.42578125" style="1" hidden="1" customWidth="1"/>
    <col min="12" max="15" width="3.28515625" style="1" customWidth="1"/>
    <col min="16" max="16" width="1.7109375" style="1" customWidth="1"/>
    <col min="17" max="24" width="3.28515625" style="1" customWidth="1"/>
    <col min="25" max="25" width="1.7109375" style="1" customWidth="1"/>
    <col min="26" max="33" width="3.28515625" style="1" customWidth="1"/>
    <col min="34" max="34" width="1.7109375" style="1" customWidth="1"/>
    <col min="35" max="46" width="3.28515625" style="1" customWidth="1"/>
    <col min="47" max="47" width="1.7109375" style="1" customWidth="1"/>
    <col min="48" max="53" width="3.28515625" style="1" customWidth="1"/>
    <col min="54" max="54" width="1.7109375" style="1" customWidth="1"/>
    <col min="55" max="60" width="3.28515625" style="1" customWidth="1"/>
    <col min="61" max="61" width="1.7109375" style="1" customWidth="1"/>
    <col min="62" max="62" width="5.7109375" style="1" bestFit="1" customWidth="1"/>
    <col min="63" max="63" width="6" style="1" bestFit="1" customWidth="1"/>
    <col min="64" max="64" width="1.7109375" style="1" customWidth="1"/>
    <col min="65" max="65" width="5.7109375" style="1" bestFit="1" customWidth="1"/>
    <col min="66" max="66" width="6" style="1" bestFit="1" customWidth="1"/>
    <col min="67" max="67" width="1.7109375" style="1" customWidth="1"/>
    <col min="68" max="68" width="19" style="28" bestFit="1" customWidth="1"/>
    <col min="69" max="16384" width="9.140625" style="1"/>
  </cols>
  <sheetData>
    <row r="1" spans="2:68" ht="17.100000000000001" customHeight="1" thickBot="1" x14ac:dyDescent="0.3"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</row>
    <row r="2" spans="2:68" ht="17.100000000000001" customHeight="1" thickBot="1" x14ac:dyDescent="0.3"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I2" s="147" t="s">
        <v>5</v>
      </c>
      <c r="AJ2" s="148"/>
      <c r="AK2" s="148"/>
      <c r="AL2" s="148"/>
      <c r="AM2" s="148"/>
      <c r="AN2" s="148"/>
      <c r="AO2" s="148"/>
      <c r="AP2" s="148"/>
      <c r="AQ2" s="148"/>
      <c r="AR2" s="148"/>
      <c r="AS2" s="148"/>
      <c r="AT2" s="149"/>
      <c r="AV2" s="147" t="s">
        <v>6</v>
      </c>
      <c r="AW2" s="148"/>
      <c r="AX2" s="148"/>
      <c r="AY2" s="148"/>
      <c r="AZ2" s="148"/>
      <c r="BA2" s="149"/>
      <c r="BC2" s="147" t="s">
        <v>7</v>
      </c>
      <c r="BD2" s="148"/>
      <c r="BE2" s="148"/>
      <c r="BF2" s="148"/>
      <c r="BG2" s="148"/>
      <c r="BH2" s="149"/>
    </row>
    <row r="3" spans="2:68" ht="17.100000000000001" customHeight="1" thickBot="1" x14ac:dyDescent="0.3">
      <c r="F3" s="150" t="s">
        <v>12</v>
      </c>
      <c r="G3" s="151"/>
      <c r="H3" s="151"/>
      <c r="I3" s="151"/>
      <c r="J3" s="151"/>
      <c r="K3" s="151"/>
      <c r="L3" s="151"/>
      <c r="M3" s="151"/>
      <c r="N3" s="151"/>
      <c r="O3" s="151"/>
      <c r="P3" s="6"/>
      <c r="Q3" s="150" t="s">
        <v>13</v>
      </c>
      <c r="R3" s="151"/>
      <c r="S3" s="151"/>
      <c r="T3" s="151"/>
      <c r="U3" s="151"/>
      <c r="V3" s="151"/>
      <c r="W3" s="151"/>
      <c r="X3" s="152"/>
      <c r="Z3" s="150" t="s">
        <v>14</v>
      </c>
      <c r="AA3" s="151"/>
      <c r="AB3" s="151"/>
      <c r="AC3" s="151"/>
      <c r="AD3" s="151"/>
      <c r="AE3" s="151"/>
      <c r="AF3" s="151"/>
      <c r="AG3" s="152"/>
      <c r="AI3" s="150" t="s">
        <v>0</v>
      </c>
      <c r="AJ3" s="151"/>
      <c r="AK3" s="151"/>
      <c r="AL3" s="152"/>
      <c r="AM3" s="150" t="s">
        <v>1</v>
      </c>
      <c r="AN3" s="151"/>
      <c r="AO3" s="151"/>
      <c r="AP3" s="152"/>
      <c r="AQ3" s="150" t="s">
        <v>2</v>
      </c>
      <c r="AR3" s="151"/>
      <c r="AS3" s="151"/>
      <c r="AT3" s="152"/>
      <c r="AV3" s="143" t="s">
        <v>0</v>
      </c>
      <c r="AW3" s="144"/>
      <c r="AX3" s="143" t="s">
        <v>1</v>
      </c>
      <c r="AY3" s="144"/>
      <c r="AZ3" s="143" t="s">
        <v>2</v>
      </c>
      <c r="BA3" s="144"/>
      <c r="BC3" s="143" t="s">
        <v>0</v>
      </c>
      <c r="BD3" s="144"/>
      <c r="BE3" s="143" t="s">
        <v>1</v>
      </c>
      <c r="BF3" s="144"/>
      <c r="BG3" s="143" t="s">
        <v>2</v>
      </c>
      <c r="BH3" s="144"/>
      <c r="BJ3" s="139" t="s">
        <v>15</v>
      </c>
      <c r="BK3" s="140"/>
      <c r="BM3" s="139" t="s">
        <v>16</v>
      </c>
      <c r="BN3" s="140"/>
      <c r="BP3" s="137" t="s">
        <v>120</v>
      </c>
    </row>
    <row r="4" spans="2:68" ht="17.100000000000001" customHeight="1" thickBot="1" x14ac:dyDescent="0.3">
      <c r="C4" s="2"/>
      <c r="E4" s="2"/>
      <c r="F4" s="16" t="s">
        <v>8</v>
      </c>
      <c r="G4" s="17" t="s">
        <v>9</v>
      </c>
      <c r="H4" s="18" t="s">
        <v>10</v>
      </c>
      <c r="I4" s="13" t="s">
        <v>11</v>
      </c>
      <c r="J4" s="23"/>
      <c r="K4" s="23"/>
      <c r="L4" s="141" t="s">
        <v>3</v>
      </c>
      <c r="M4" s="142"/>
      <c r="N4" s="141" t="s">
        <v>4</v>
      </c>
      <c r="O4" s="142"/>
      <c r="P4" s="2"/>
      <c r="Q4" s="16" t="s">
        <v>8</v>
      </c>
      <c r="R4" s="17" t="s">
        <v>9</v>
      </c>
      <c r="S4" s="18" t="s">
        <v>10</v>
      </c>
      <c r="T4" s="13" t="s">
        <v>11</v>
      </c>
      <c r="U4" s="141" t="s">
        <v>3</v>
      </c>
      <c r="V4" s="142"/>
      <c r="W4" s="141" t="s">
        <v>4</v>
      </c>
      <c r="X4" s="142"/>
      <c r="Y4" s="2"/>
      <c r="Z4" s="16" t="s">
        <v>8</v>
      </c>
      <c r="AA4" s="17" t="s">
        <v>9</v>
      </c>
      <c r="AB4" s="18" t="s">
        <v>10</v>
      </c>
      <c r="AC4" s="13" t="s">
        <v>11</v>
      </c>
      <c r="AD4" s="141" t="s">
        <v>3</v>
      </c>
      <c r="AE4" s="142"/>
      <c r="AF4" s="141" t="s">
        <v>4</v>
      </c>
      <c r="AG4" s="142"/>
      <c r="AI4" s="141" t="s">
        <v>3</v>
      </c>
      <c r="AJ4" s="142"/>
      <c r="AK4" s="141" t="s">
        <v>4</v>
      </c>
      <c r="AL4" s="142"/>
      <c r="AM4" s="141" t="s">
        <v>3</v>
      </c>
      <c r="AN4" s="142"/>
      <c r="AO4" s="141" t="s">
        <v>4</v>
      </c>
      <c r="AP4" s="142"/>
      <c r="AQ4" s="141" t="s">
        <v>3</v>
      </c>
      <c r="AR4" s="142"/>
      <c r="AS4" s="141" t="s">
        <v>4</v>
      </c>
      <c r="AT4" s="142"/>
      <c r="AV4" s="145"/>
      <c r="AW4" s="146"/>
      <c r="AX4" s="145"/>
      <c r="AY4" s="146"/>
      <c r="AZ4" s="145"/>
      <c r="BA4" s="146"/>
      <c r="BC4" s="145"/>
      <c r="BD4" s="146"/>
      <c r="BE4" s="145"/>
      <c r="BF4" s="146"/>
      <c r="BG4" s="145"/>
      <c r="BH4" s="146"/>
      <c r="BI4" s="6"/>
      <c r="BJ4" s="4" t="s">
        <v>1</v>
      </c>
      <c r="BK4" s="4" t="s">
        <v>2</v>
      </c>
      <c r="BL4" s="6"/>
      <c r="BM4" s="4" t="s">
        <v>1</v>
      </c>
      <c r="BN4" s="4" t="s">
        <v>2</v>
      </c>
      <c r="BO4" s="5"/>
      <c r="BP4" s="138"/>
    </row>
    <row r="5" spans="2:68" ht="9" customHeight="1" thickBot="1" x14ac:dyDescent="0.3">
      <c r="C5" s="2"/>
      <c r="E5" s="2"/>
      <c r="P5" s="2"/>
      <c r="Y5" s="2"/>
      <c r="BJ5" s="2"/>
      <c r="BK5" s="2"/>
      <c r="BM5" s="2"/>
      <c r="BN5" s="2"/>
    </row>
    <row r="6" spans="2:68" ht="17.100000000000001" customHeight="1" thickBot="1" x14ac:dyDescent="0.3">
      <c r="B6" s="22">
        <f>INDEX('h 26-27'!B7:B26,MATCH(LARGE('h 26-27'!K7:K26,1),'h 26-27'!K7:K26,0))</f>
        <v>0</v>
      </c>
      <c r="C6" s="2"/>
      <c r="D6" s="4" t="b">
        <f>INDEX('h 26-27'!D7:D26,MATCH(LARGE('h 26-27'!K7:K26,1),'h 26-27'!K7:K26,0))</f>
        <v>1</v>
      </c>
      <c r="E6" s="2"/>
      <c r="F6" s="35">
        <f>INDEX('h 26-27'!F7:F26,MATCH(LARGE('h 26-27'!K7:K26,1),'h 26-27'!K7:K26,0))</f>
        <v>0</v>
      </c>
      <c r="G6" s="36">
        <f>INDEX('h 26-27'!G7:G26,MATCH(LARGE('h 26-27'!K7:K26,1),'h 26-27'!K7:K26,0))</f>
        <v>0</v>
      </c>
      <c r="H6" s="37">
        <f>INDEX('h 26-27'!H7:H26,MATCH(LARGE('h 26-27'!K7:K26,1),'h 26-27'!K7:K26,0))</f>
        <v>0</v>
      </c>
      <c r="I6" s="15">
        <f>INDEX('h 26-27'!I7:I26,MATCH(LARGE('h 26-27'!K7:K26,1),'h 26-27'!K7:K26,0))</f>
        <v>0</v>
      </c>
      <c r="J6" s="27"/>
      <c r="K6" s="27"/>
      <c r="L6" s="32">
        <f>INDEX('h 26-27'!L7:L26,MATCH(LARGE('h 26-27'!K7:K26,1),'h 26-27'!K7:K26,0))</f>
        <v>0</v>
      </c>
      <c r="M6" s="24">
        <f>INDEX('h 26-27'!M7:M26,MATCH(LARGE('h 26-27'!K7:K26,1),'h 26-27'!K7:K26,0))</f>
        <v>0</v>
      </c>
      <c r="N6" s="33">
        <f>INDEX('h 26-27'!N7:N26,MATCH(LARGE('h 26-27'!K7:K26,1),'h 26-27'!K7:K26,0))</f>
        <v>0</v>
      </c>
      <c r="O6" s="34">
        <f>INDEX('h 26-27'!O7:O26,MATCH(LARGE('h 26-27'!K7:K26,1),'h 26-27'!K7:K26,0))</f>
        <v>0</v>
      </c>
      <c r="P6" s="2"/>
      <c r="Q6" s="38">
        <f>INDEX('h 26-27'!Q7:Q26,MATCH(LARGE('h 26-27'!K7:K26,1),'h 26-27'!K7:K26,0))</f>
        <v>0</v>
      </c>
      <c r="R6" s="39">
        <f>INDEX('h 26-27'!R7:R26,MATCH(LARGE('h 26-27'!K7:K26,1),'h 26-27'!K7:K26,0))</f>
        <v>0</v>
      </c>
      <c r="S6" s="40">
        <f>INDEX('h 26-27'!S7:S26,MATCH(LARGE('h 26-27'!K7:K26,1),'h 26-27'!K7:K26,0))</f>
        <v>0</v>
      </c>
      <c r="T6" s="15">
        <f>INDEX('h 26-27'!T7:T26,MATCH(LARGE('h 26-27'!K7:K26,1),'h 26-27'!K7:K26,0))</f>
        <v>0</v>
      </c>
      <c r="U6" s="32">
        <f>INDEX('h 26-27'!U7:U26,MATCH(LARGE('h 26-27'!K7:K26,1),'h 26-27'!K7:K26,0))</f>
        <v>0</v>
      </c>
      <c r="V6" s="24">
        <f>INDEX('h 26-27'!V7:V26,MATCH(LARGE('h 26-27'!K7:K26,1),'h 26-27'!K7:K26,0))</f>
        <v>0</v>
      </c>
      <c r="W6" s="33">
        <f>INDEX('h 26-27'!W7:W26,MATCH(LARGE('h 26-27'!K7:K26,1),'h 26-27'!K7:K26,0))</f>
        <v>0</v>
      </c>
      <c r="X6" s="34">
        <f>INDEX('h 26-27'!X7:X26,MATCH(LARGE('h 26-27'!K7:K26,1),'h 26-27'!K7:K26,0))</f>
        <v>0</v>
      </c>
      <c r="Y6" s="2"/>
      <c r="Z6" s="41">
        <f>INDEX('h 26-27'!Z7:Z26,MATCH(LARGE('h 26-27'!K7:K26,1),'h 26-27'!K7:K26,0))</f>
        <v>0</v>
      </c>
      <c r="AA6" s="42">
        <f>INDEX('h 26-27'!AA7:AA26,MATCH(LARGE('h 26-27'!K7:K26,1),'h 26-27'!K7:K26,0))</f>
        <v>0</v>
      </c>
      <c r="AB6" s="43">
        <f>INDEX('h 26-27'!AB7:AB26,MATCH(LARGE('h 26-27'!K7:K26,1),'h 26-27'!K7:K26,0))</f>
        <v>0</v>
      </c>
      <c r="AC6" s="15">
        <f>INDEX('h 26-27'!AC7:AC26,MATCH(LARGE('h 26-27'!K7:K26,1),'h 26-27'!K7:K26,0))</f>
        <v>0</v>
      </c>
      <c r="AD6" s="32">
        <f>INDEX('h 26-27'!AD7:AD26,MATCH(LARGE('h 26-27'!K7:K26,1),'h 26-27'!K7:K26,0))</f>
        <v>0</v>
      </c>
      <c r="AE6" s="24">
        <f>INDEX('h 26-27'!AE7:AE26,MATCH(LARGE('h 26-27'!K7:K26,1),'h 26-27'!K7:K26,0))</f>
        <v>0</v>
      </c>
      <c r="AF6" s="33">
        <f>INDEX('h 26-27'!AF7:AF26,MATCH(LARGE('h 26-27'!K7:K26,1),'h 26-27'!K7:K26,0))</f>
        <v>0</v>
      </c>
      <c r="AG6" s="34">
        <f>INDEX('h 26-27'!AG7:AG26,MATCH(LARGE('h 26-27'!K7:K26,1),'h 26-27'!K7:K26,0))</f>
        <v>0</v>
      </c>
      <c r="AI6" s="7">
        <f>INDEX('h 26-27'!AI7:AI26,MATCH(LARGE('h 26-27'!K7:K26,1),'h 26-27'!K7:K26,0))</f>
        <v>0</v>
      </c>
      <c r="AJ6" s="8">
        <f>INDEX('h 26-27'!AJ7:AJ26,MATCH(LARGE('h 26-27'!K7:K26,1),'h 26-27'!K7:K26,0))</f>
        <v>0</v>
      </c>
      <c r="AK6" s="7">
        <f>INDEX('h 26-27'!AK7:AK26,MATCH(LARGE('h 26-27'!K7:K26,1),'h 26-27'!K7:K26,0))</f>
        <v>0</v>
      </c>
      <c r="AL6" s="8">
        <f>INDEX('h 26-27'!AL7:AL26,MATCH(LARGE('h 26-27'!K7:K26,1),'h 26-27'!K7:K26,0))</f>
        <v>0</v>
      </c>
      <c r="AM6" s="9">
        <f>INDEX('h 26-27'!AM7:AM26,MATCH(LARGE('h 26-27'!K7:K26,1),'h 26-27'!K7:K26,0))</f>
        <v>0</v>
      </c>
      <c r="AN6" s="10">
        <f>INDEX('h 26-27'!AN7:AN26,MATCH(LARGE('h 26-27'!K7:K26,1),'h 26-27'!K7:K26,0))</f>
        <v>0</v>
      </c>
      <c r="AO6" s="9">
        <f>INDEX('h 26-27'!AO7:AO26,MATCH(LARGE('h 26-27'!K7:K26,1),'h 26-27'!K7:K26,0))</f>
        <v>0</v>
      </c>
      <c r="AP6" s="10">
        <f>INDEX('h 26-27'!AP7:AP26,MATCH(LARGE('h 26-27'!K7:K26,1),'h 26-27'!K7:K26,0))</f>
        <v>0</v>
      </c>
      <c r="AQ6" s="11">
        <f>INDEX('h 26-27'!AQ7:AQ26,MATCH(LARGE('h 26-27'!K7:K26,1),'h 26-27'!K7:K26,0))</f>
        <v>0</v>
      </c>
      <c r="AR6" s="12">
        <f>INDEX('h 26-27'!AR7:AR26,MATCH(LARGE('h 26-27'!K7:K26,1),'h 26-27'!K7:K26,0))</f>
        <v>0</v>
      </c>
      <c r="AS6" s="11">
        <f>INDEX('h 26-27'!AS7:AS26,MATCH(LARGE('h 26-27'!K7:K26,1),'h 26-27'!K7:K26,0))</f>
        <v>0</v>
      </c>
      <c r="AT6" s="12">
        <f>INDEX('h 26-27'!AT7:AT26,MATCH(LARGE('h 26-27'!K7:K26,1),'h 26-27'!K7:K26,0))</f>
        <v>0</v>
      </c>
      <c r="AV6" s="7">
        <f>INDEX('h 26-27'!AV7:AV26,MATCH(LARGE('h 26-27'!K7:K26,1),'h 26-27'!K7:K26,0))</f>
        <v>0</v>
      </c>
      <c r="AW6" s="8">
        <f>INDEX('h 26-27'!AW7:AW26,MATCH(LARGE('h 26-27'!K7:K26,1),'h 26-27'!K7:K26,0))</f>
        <v>0</v>
      </c>
      <c r="AX6" s="9">
        <f>INDEX('h 26-27'!AX7:AX26,MATCH(LARGE('h 26-27'!K7:K26,1),'h 26-27'!K7:K26,0))</f>
        <v>0</v>
      </c>
      <c r="AY6" s="10">
        <f>INDEX('h 26-27'!AY7:AY26,MATCH(LARGE('h 26-27'!K7:K26,1),'h 26-27'!K7:K26,0))</f>
        <v>0</v>
      </c>
      <c r="AZ6" s="11">
        <f>INDEX('h 26-27'!AZ7:AZ26,MATCH(LARGE('h 26-27'!K7:K26,1),'h 26-27'!K7:K26,0))</f>
        <v>0</v>
      </c>
      <c r="BA6" s="12">
        <f>INDEX('h 26-27'!BA7:BA26,MATCH(LARGE('h 26-27'!K7:K26,1),'h 26-27'!K7:K26,0))</f>
        <v>0</v>
      </c>
      <c r="BC6" s="7">
        <f>INDEX('h 26-27'!BC7:BC26,MATCH(LARGE('h 26-27'!K7:K26,1),'h 26-27'!K7:K26,0))</f>
        <v>0</v>
      </c>
      <c r="BD6" s="8">
        <f>INDEX('h 26-27'!BD7:BD26,MATCH(LARGE('h 26-27'!K7:K26,1),'h 26-27'!K7:K26,0))</f>
        <v>0</v>
      </c>
      <c r="BE6" s="9">
        <f>INDEX('h 26-27'!BE7:BE26,MATCH(LARGE('h 26-27'!K7:K26,1),'h 26-27'!K7:K26,0))</f>
        <v>0</v>
      </c>
      <c r="BF6" s="10">
        <f>INDEX('h 26-27'!BF7:BF26,MATCH(LARGE('h 26-27'!K7:K26,1),'h 26-27'!K7:K26,0))</f>
        <v>0</v>
      </c>
      <c r="BG6" s="11">
        <f>INDEX('h 26-27'!BG7:BG26,MATCH(LARGE('h 26-27'!K7:K26,1),'h 26-27'!K7:K26,0))</f>
        <v>0</v>
      </c>
      <c r="BH6" s="12">
        <f>INDEX('h 26-27'!BH7:BH26,MATCH(LARGE('h 26-27'!K7:K26,1),'h 26-27'!K7:K26,0))</f>
        <v>0</v>
      </c>
      <c r="BI6" s="6"/>
      <c r="BJ6" s="3" t="b">
        <f>INDEX('h 26-27'!BJ7:BJ26,MATCH(LARGE('h 26-27'!K7:K26,1),'h 26-27'!K7:K26,0))</f>
        <v>1</v>
      </c>
      <c r="BK6" s="3" t="b">
        <f>INDEX('h 26-27'!BK7:BK26,MATCH(LARGE('h 26-27'!K7:K26,1),'h 26-27'!K7:K26,0))</f>
        <v>1</v>
      </c>
      <c r="BL6" s="6"/>
      <c r="BM6" s="4" t="b">
        <f>INDEX('h 26-27'!BM7:BM26,MATCH(LARGE('h 26-27'!K7:K26,1),'h 26-27'!K7:K26,0))</f>
        <v>1</v>
      </c>
      <c r="BN6" s="4" t="b">
        <f>INDEX('h 26-27'!BN7:BN26,MATCH(LARGE('h 26-27'!K7:K26,1),'h 26-27'!K7:K26,0))</f>
        <v>1</v>
      </c>
      <c r="BO6" s="6"/>
      <c r="BP6" s="31"/>
    </row>
    <row r="7" spans="2:68" ht="17.100000000000001" customHeight="1" thickBot="1" x14ac:dyDescent="0.3">
      <c r="B7" s="22">
        <f>INDEX('h 26-27'!B7:B26,MATCH(LARGE('h 26-27'!K7:K26,2),'h 26-27'!K7:K26,0))</f>
        <v>0</v>
      </c>
      <c r="C7" s="2"/>
      <c r="D7" s="4" t="b">
        <f>INDEX('h 26-27'!D7:D26,MATCH(LARGE('h 26-27'!K7:K26,2),'h 26-27'!K7:K26,0))</f>
        <v>1</v>
      </c>
      <c r="E7" s="2"/>
      <c r="F7" s="35">
        <f>INDEX('h 26-27'!F7:F26,MATCH(LARGE('h 26-27'!K7:K26,2),'h 26-27'!K7:K26,0))</f>
        <v>0</v>
      </c>
      <c r="G7" s="36">
        <f>INDEX('h 26-27'!G7:G26,MATCH(LARGE('h 26-27'!K7:K26,2),'h 26-27'!K7:K26,0))</f>
        <v>0</v>
      </c>
      <c r="H7" s="37">
        <f>INDEX('h 26-27'!H7:H26,MATCH(LARGE('h 26-27'!K7:K26,2),'h 26-27'!K7:K26,0))</f>
        <v>0</v>
      </c>
      <c r="I7" s="15">
        <f>INDEX('h 26-27'!I7:I26,MATCH(LARGE('h 26-27'!K7:K26,2),'h 26-27'!K7:K26,0))</f>
        <v>0</v>
      </c>
      <c r="J7" s="27"/>
      <c r="K7" s="27"/>
      <c r="L7" s="32">
        <f>INDEX('h 26-27'!L7:L26,MATCH(LARGE('h 26-27'!K7:K26,2),'h 26-27'!K7:K26,0))</f>
        <v>0</v>
      </c>
      <c r="M7" s="24">
        <f>INDEX('h 26-27'!M7:M26,MATCH(LARGE('h 26-27'!K7:K26,2),'h 26-27'!K7:K26,0))</f>
        <v>0</v>
      </c>
      <c r="N7" s="33">
        <f>INDEX('h 26-27'!N7:N26,MATCH(LARGE('h 26-27'!K7:K26,2),'h 26-27'!K7:K26,0))</f>
        <v>0</v>
      </c>
      <c r="O7" s="34">
        <f>INDEX('h 26-27'!O7:O26,MATCH(LARGE('h 26-27'!K7:K26,2),'h 26-27'!K7:K26,0))</f>
        <v>0</v>
      </c>
      <c r="P7" s="2"/>
      <c r="Q7" s="38">
        <f>INDEX('h 26-27'!Q7:Q26,MATCH(LARGE('h 26-27'!K7:K26,2),'h 26-27'!K7:K26,0))</f>
        <v>0</v>
      </c>
      <c r="R7" s="39">
        <f>INDEX('h 26-27'!R7:R26,MATCH(LARGE('h 26-27'!K7:K26,2),'h 26-27'!K7:K26,0))</f>
        <v>0</v>
      </c>
      <c r="S7" s="40">
        <f>INDEX('h 26-27'!S7:S26,MATCH(LARGE('h 26-27'!K7:K26,2),'h 26-27'!K7:K26,0))</f>
        <v>0</v>
      </c>
      <c r="T7" s="15">
        <f>INDEX('h 26-27'!T7:T26,MATCH(LARGE('h 26-27'!K7:K26,2),'h 26-27'!K7:K26,0))</f>
        <v>0</v>
      </c>
      <c r="U7" s="32">
        <f>INDEX('h 26-27'!U7:U26,MATCH(LARGE('h 26-27'!K7:K26,2),'h 26-27'!K7:K26,0))</f>
        <v>0</v>
      </c>
      <c r="V7" s="24">
        <f>INDEX('h 26-27'!V7:V26,MATCH(LARGE('h 26-27'!K7:K26,2),'h 26-27'!K7:K26,0))</f>
        <v>0</v>
      </c>
      <c r="W7" s="33">
        <f>INDEX('h 26-27'!W7:W26,MATCH(LARGE('h 26-27'!K7:K26,2),'h 26-27'!K7:K26,0))</f>
        <v>0</v>
      </c>
      <c r="X7" s="34">
        <f>INDEX('h 26-27'!X7:X26,MATCH(LARGE('h 26-27'!K7:K26,2),'h 26-27'!K7:K26,0))</f>
        <v>0</v>
      </c>
      <c r="Y7" s="2"/>
      <c r="Z7" s="41">
        <f>INDEX('h 26-27'!Z7:Z26,MATCH(LARGE('h 26-27'!K7:K26,2),'h 26-27'!K7:K26,0))</f>
        <v>0</v>
      </c>
      <c r="AA7" s="42">
        <f>INDEX('h 26-27'!AA7:AA26,MATCH(LARGE('h 26-27'!K7:K26,2),'h 26-27'!K7:K26,0))</f>
        <v>0</v>
      </c>
      <c r="AB7" s="43">
        <f>INDEX('h 26-27'!AB7:AB26,MATCH(LARGE('h 26-27'!K7:K26,2),'h 26-27'!K7:K26,0))</f>
        <v>0</v>
      </c>
      <c r="AC7" s="15">
        <f>INDEX('h 26-27'!AC7:AC26,MATCH(LARGE('h 26-27'!K7:K26,2),'h 26-27'!K7:K26,0))</f>
        <v>0</v>
      </c>
      <c r="AD7" s="32">
        <f>INDEX('h 26-27'!AD7:AD26,MATCH(LARGE('h 26-27'!K7:K26,2),'h 26-27'!K7:K26,0))</f>
        <v>0</v>
      </c>
      <c r="AE7" s="24">
        <f>INDEX('h 26-27'!AE7:AE26,MATCH(LARGE('h 26-27'!K7:K26,2),'h 26-27'!K7:K26,0))</f>
        <v>0</v>
      </c>
      <c r="AF7" s="33">
        <f>INDEX('h 26-27'!AF7:AF26,MATCH(LARGE('h 26-27'!K7:K26,2),'h 26-27'!K7:K26,0))</f>
        <v>0</v>
      </c>
      <c r="AG7" s="34">
        <f>INDEX('h 26-27'!AG7:AG26,MATCH(LARGE('h 26-27'!K7:K26,2),'h 26-27'!K7:K26,0))</f>
        <v>0</v>
      </c>
      <c r="AI7" s="7">
        <f>INDEX('h 26-27'!AI7:AI26,MATCH(LARGE('h 26-27'!K7:K26,2),'h 26-27'!K7:K26,0))</f>
        <v>0</v>
      </c>
      <c r="AJ7" s="8">
        <f>INDEX('h 26-27'!AJ7:AJ26,MATCH(LARGE('h 26-27'!K7:K26,2),'h 26-27'!K7:K26,0))</f>
        <v>0</v>
      </c>
      <c r="AK7" s="7">
        <f>INDEX('h 26-27'!AK7:AK26,MATCH(LARGE('h 26-27'!K7:K26,2),'h 26-27'!K7:K26,0))</f>
        <v>0</v>
      </c>
      <c r="AL7" s="8">
        <f>INDEX('h 26-27'!AL7:AL26,MATCH(LARGE('h 26-27'!K7:K26,2),'h 26-27'!K7:K26,0))</f>
        <v>0</v>
      </c>
      <c r="AM7" s="9">
        <f>INDEX('h 26-27'!AM7:AM26,MATCH(LARGE('h 26-27'!K7:K26,2),'h 26-27'!K7:K26,0))</f>
        <v>0</v>
      </c>
      <c r="AN7" s="10">
        <f>INDEX('h 26-27'!AN7:AN26,MATCH(LARGE('h 26-27'!K7:K26,2),'h 26-27'!K7:K26,0))</f>
        <v>0</v>
      </c>
      <c r="AO7" s="9">
        <f>INDEX('h 26-27'!AO7:AO26,MATCH(LARGE('h 26-27'!K7:K26,2),'h 26-27'!K7:K26,0))</f>
        <v>0</v>
      </c>
      <c r="AP7" s="10">
        <f>INDEX('h 26-27'!AP7:AP26,MATCH(LARGE('h 26-27'!K7:K26,2),'h 26-27'!K7:K26,0))</f>
        <v>0</v>
      </c>
      <c r="AQ7" s="11">
        <f>INDEX('h 26-27'!AQ7:AQ26,MATCH(LARGE('h 26-27'!K7:K26,2),'h 26-27'!K7:K26,0))</f>
        <v>0</v>
      </c>
      <c r="AR7" s="12">
        <f>INDEX('h 26-27'!AR7:AR26,MATCH(LARGE('h 26-27'!K7:K26,2),'h 26-27'!K7:K26,0))</f>
        <v>0</v>
      </c>
      <c r="AS7" s="11">
        <f>INDEX('h 26-27'!AS7:AS26,MATCH(LARGE('h 26-27'!K7:K26,2),'h 26-27'!K7:K26,0))</f>
        <v>0</v>
      </c>
      <c r="AT7" s="12">
        <f>INDEX('h 26-27'!AT7:AT26,MATCH(LARGE('h 26-27'!K7:K26,2),'h 26-27'!K7:K26,0))</f>
        <v>0</v>
      </c>
      <c r="AV7" s="7">
        <f>INDEX('h 26-27'!AV7:AV26,MATCH(LARGE('h 26-27'!K7:K26,2),'h 26-27'!K7:K26,0))</f>
        <v>0</v>
      </c>
      <c r="AW7" s="8">
        <f>INDEX('h 26-27'!AW7:AW26,MATCH(LARGE('h 26-27'!K7:K26,2),'h 26-27'!K7:K26,0))</f>
        <v>0</v>
      </c>
      <c r="AX7" s="9">
        <f>INDEX('h 26-27'!AX7:AX26,MATCH(LARGE('h 26-27'!K7:K26,2),'h 26-27'!K7:K26,0))</f>
        <v>0</v>
      </c>
      <c r="AY7" s="10">
        <f>INDEX('h 26-27'!AY7:AY26,MATCH(LARGE('h 26-27'!K7:K26,2),'h 26-27'!K7:K26,0))</f>
        <v>0</v>
      </c>
      <c r="AZ7" s="11">
        <f>INDEX('h 26-27'!AZ7:AZ26,MATCH(LARGE('h 26-27'!K7:K26,2),'h 26-27'!K7:K26,0))</f>
        <v>0</v>
      </c>
      <c r="BA7" s="12">
        <f>INDEX('h 26-27'!BA7:BA26,MATCH(LARGE('h 26-27'!K7:K26,2),'h 26-27'!K7:K26,0))</f>
        <v>0</v>
      </c>
      <c r="BC7" s="7">
        <f>INDEX('h 26-27'!BC7:BC26,MATCH(LARGE('h 26-27'!K7:K26,2),'h 26-27'!K7:K26,0))</f>
        <v>0</v>
      </c>
      <c r="BD7" s="8">
        <f>INDEX('h 26-27'!BD7:BD26,MATCH(LARGE('h 26-27'!K7:K26,2),'h 26-27'!K7:K26,0))</f>
        <v>0</v>
      </c>
      <c r="BE7" s="9">
        <f>INDEX('h 26-27'!BE7:BE26,MATCH(LARGE('h 26-27'!K7:K26,2),'h 26-27'!K7:K26,0))</f>
        <v>0</v>
      </c>
      <c r="BF7" s="10">
        <f>INDEX('h 26-27'!BF7:BF26,MATCH(LARGE('h 26-27'!K7:K26,2),'h 26-27'!K7:K26,0))</f>
        <v>0</v>
      </c>
      <c r="BG7" s="11">
        <f>INDEX('h 26-27'!BG7:BG26,MATCH(LARGE('h 26-27'!K7:K26,2),'h 26-27'!K7:K26,0))</f>
        <v>0</v>
      </c>
      <c r="BH7" s="12">
        <f>INDEX('h 26-27'!BH7:BH26,MATCH(LARGE('h 26-27'!K7:K26,2),'h 26-27'!K7:K26,0))</f>
        <v>0</v>
      </c>
      <c r="BI7" s="6"/>
      <c r="BJ7" s="3" t="b">
        <f>INDEX('h 26-27'!BJ7:BJ26,MATCH(LARGE('h 26-27'!K7:K26,2),'h 26-27'!K7:K26,0))</f>
        <v>1</v>
      </c>
      <c r="BK7" s="3" t="b">
        <f>INDEX('h 26-27'!BK7:BK26,MATCH(LARGE('h 26-27'!K7:K26,2),'h 26-27'!K7:K26,0))</f>
        <v>1</v>
      </c>
      <c r="BL7" s="6"/>
      <c r="BM7" s="4" t="b">
        <f>INDEX('h 26-27'!BM7:BM26,MATCH(LARGE('h 26-27'!K7:K26,2),'h 26-27'!K7:K26,0))</f>
        <v>1</v>
      </c>
      <c r="BN7" s="4" t="b">
        <f>INDEX('h 26-27'!BN7:BN26,MATCH(LARGE('h 26-27'!K7:K26,2),'h 26-27'!K7:K26,0))</f>
        <v>1</v>
      </c>
      <c r="BO7" s="6"/>
      <c r="BP7" s="31"/>
    </row>
    <row r="8" spans="2:68" ht="17.100000000000001" customHeight="1" thickBot="1" x14ac:dyDescent="0.3">
      <c r="B8" s="22">
        <f>INDEX('h 26-27'!B7:B26,MATCH(LARGE('h 26-27'!K7:K26,3),'h 26-27'!K7:K26,0))</f>
        <v>0</v>
      </c>
      <c r="C8" s="2"/>
      <c r="D8" s="4" t="b">
        <f>INDEX('h 26-27'!D7:D26,MATCH(LARGE('h 26-27'!K7:K26,3),'h 26-27'!K7:K26,0))</f>
        <v>1</v>
      </c>
      <c r="E8" s="2"/>
      <c r="F8" s="35">
        <f>INDEX('h 26-27'!F7:F26,MATCH(LARGE('h 26-27'!K7:K26,3),'h 26-27'!K7:K26,0))</f>
        <v>0</v>
      </c>
      <c r="G8" s="36">
        <f>INDEX('h 26-27'!G7:G26,MATCH(LARGE('h 26-27'!K7:K26,3),'h 26-27'!K7:K26,0))</f>
        <v>0</v>
      </c>
      <c r="H8" s="37">
        <f>INDEX('h 26-27'!H7:H26,MATCH(LARGE('h 26-27'!K7:K26,3),'h 26-27'!K7:K26,0))</f>
        <v>0</v>
      </c>
      <c r="I8" s="15">
        <f>INDEX('h 26-27'!I7:I26,MATCH(LARGE('h 26-27'!K7:K26,3),'h 26-27'!K7:K26,0))</f>
        <v>0</v>
      </c>
      <c r="J8" s="27"/>
      <c r="K8" s="27"/>
      <c r="L8" s="32">
        <f>INDEX('h 26-27'!L7:L26,MATCH(LARGE('h 26-27'!K7:K26,3),'h 26-27'!K7:K26,0))</f>
        <v>0</v>
      </c>
      <c r="M8" s="24">
        <f>INDEX('h 26-27'!M7:M26,MATCH(LARGE('h 26-27'!K7:K26,3),'h 26-27'!K7:K26,0))</f>
        <v>0</v>
      </c>
      <c r="N8" s="33">
        <f>INDEX('h 26-27'!N7:N26,MATCH(LARGE('h 26-27'!K7:K26,3),'h 26-27'!K7:K26,0))</f>
        <v>0</v>
      </c>
      <c r="O8" s="34">
        <f>INDEX('h 26-27'!O7:O26,MATCH(LARGE('h 26-27'!K7:K26,3),'h 26-27'!K7:K26,0))</f>
        <v>0</v>
      </c>
      <c r="P8" s="2"/>
      <c r="Q8" s="38">
        <f>INDEX('h 26-27'!Q7:Q26,MATCH(LARGE('h 26-27'!K7:K26,3),'h 26-27'!K7:K26,0))</f>
        <v>0</v>
      </c>
      <c r="R8" s="39">
        <f>INDEX('h 26-27'!R7:R26,MATCH(LARGE('h 26-27'!K7:K26,3),'h 26-27'!K7:K26,0))</f>
        <v>0</v>
      </c>
      <c r="S8" s="40">
        <f>INDEX('h 26-27'!S7:S26,MATCH(LARGE('h 26-27'!K7:K26,3),'h 26-27'!K7:K26,0))</f>
        <v>0</v>
      </c>
      <c r="T8" s="15">
        <f>INDEX('h 26-27'!T7:T26,MATCH(LARGE('h 26-27'!K7:K26,3),'h 26-27'!K7:K26,0))</f>
        <v>0</v>
      </c>
      <c r="U8" s="32">
        <f>INDEX('h 26-27'!U7:U26,MATCH(LARGE('h 26-27'!K7:K26,3),'h 26-27'!K7:K26,0))</f>
        <v>0</v>
      </c>
      <c r="V8" s="24">
        <f>INDEX('h 26-27'!V7:V26,MATCH(LARGE('h 26-27'!K7:K26,3),'h 26-27'!K7:K26,0))</f>
        <v>0</v>
      </c>
      <c r="W8" s="33">
        <f>INDEX('h 26-27'!W7:W26,MATCH(LARGE('h 26-27'!K7:K26,3),'h 26-27'!K7:K26,0))</f>
        <v>0</v>
      </c>
      <c r="X8" s="34">
        <f>INDEX('h 26-27'!X7:X26,MATCH(LARGE('h 26-27'!K7:K26,3),'h 26-27'!K7:K26,0))</f>
        <v>0</v>
      </c>
      <c r="Y8" s="2"/>
      <c r="Z8" s="41">
        <f>INDEX('h 26-27'!Z7:Z26,MATCH(LARGE('h 26-27'!K7:K26,3),'h 26-27'!K7:K26,0))</f>
        <v>0</v>
      </c>
      <c r="AA8" s="42">
        <f>INDEX('h 26-27'!AA7:AA26,MATCH(LARGE('h 26-27'!K7:K26,3),'h 26-27'!K7:K26,0))</f>
        <v>0</v>
      </c>
      <c r="AB8" s="43">
        <f>INDEX('h 26-27'!AB7:AB26,MATCH(LARGE('h 26-27'!K7:K26,3),'h 26-27'!K7:K26,0))</f>
        <v>0</v>
      </c>
      <c r="AC8" s="15">
        <f>INDEX('h 26-27'!AC7:AC26,MATCH(LARGE('h 26-27'!K7:K26,3),'h 26-27'!K7:K26,0))</f>
        <v>0</v>
      </c>
      <c r="AD8" s="32">
        <f>INDEX('h 26-27'!AD7:AD26,MATCH(LARGE('h 26-27'!K7:K26,3),'h 26-27'!K7:K26,0))</f>
        <v>0</v>
      </c>
      <c r="AE8" s="24">
        <f>INDEX('h 26-27'!AE7:AE26,MATCH(LARGE('h 26-27'!K7:K26,3),'h 26-27'!K7:K26,0))</f>
        <v>0</v>
      </c>
      <c r="AF8" s="33">
        <f>INDEX('h 26-27'!AF7:AF26,MATCH(LARGE('h 26-27'!K7:K26,3),'h 26-27'!K7:K26,0))</f>
        <v>0</v>
      </c>
      <c r="AG8" s="34">
        <f>INDEX('h 26-27'!AG7:AG26,MATCH(LARGE('h 26-27'!K7:K26,3),'h 26-27'!K7:K26,0))</f>
        <v>0</v>
      </c>
      <c r="AI8" s="7">
        <f>INDEX('h 26-27'!AI7:AI26,MATCH(LARGE('h 26-27'!K7:K26,3),'h 26-27'!K7:K26,0))</f>
        <v>0</v>
      </c>
      <c r="AJ8" s="8">
        <f>INDEX('h 26-27'!AJ7:AJ26,MATCH(LARGE('h 26-27'!K7:K26,3),'h 26-27'!K7:K26,0))</f>
        <v>0</v>
      </c>
      <c r="AK8" s="7">
        <f>INDEX('h 26-27'!AK7:AK26,MATCH(LARGE('h 26-27'!K7:K26,3),'h 26-27'!K7:K26,0))</f>
        <v>0</v>
      </c>
      <c r="AL8" s="8">
        <f>INDEX('h 26-27'!AL7:AL26,MATCH(LARGE('h 26-27'!K7:K26,3),'h 26-27'!K7:K26,0))</f>
        <v>0</v>
      </c>
      <c r="AM8" s="9">
        <f>INDEX('h 26-27'!AM7:AM26,MATCH(LARGE('h 26-27'!K7:K26,3),'h 26-27'!K7:K26,0))</f>
        <v>0</v>
      </c>
      <c r="AN8" s="10">
        <f>INDEX('h 26-27'!AN7:AN26,MATCH(LARGE('h 26-27'!K7:K26,3),'h 26-27'!K7:K26,0))</f>
        <v>0</v>
      </c>
      <c r="AO8" s="9">
        <f>INDEX('h 26-27'!AO7:AO26,MATCH(LARGE('h 26-27'!K7:K26,3),'h 26-27'!K7:K26,0))</f>
        <v>0</v>
      </c>
      <c r="AP8" s="10">
        <f>INDEX('h 26-27'!AP7:AP26,MATCH(LARGE('h 26-27'!K7:K26,3),'h 26-27'!K7:K26,0))</f>
        <v>0</v>
      </c>
      <c r="AQ8" s="11">
        <f>INDEX('h 26-27'!AQ7:AQ26,MATCH(LARGE('h 26-27'!K7:K26,3),'h 26-27'!K7:K26,0))</f>
        <v>0</v>
      </c>
      <c r="AR8" s="12">
        <f>INDEX('h 26-27'!AR7:AR26,MATCH(LARGE('h 26-27'!K7:K26,3),'h 26-27'!K7:K26,0))</f>
        <v>0</v>
      </c>
      <c r="AS8" s="11">
        <f>INDEX('h 26-27'!AS7:AS26,MATCH(LARGE('h 26-27'!K7:K26,3),'h 26-27'!K7:K26,0))</f>
        <v>0</v>
      </c>
      <c r="AT8" s="12">
        <f>INDEX('h 26-27'!AT7:AT26,MATCH(LARGE('h 26-27'!K7:K26,3),'h 26-27'!K7:K26,0))</f>
        <v>0</v>
      </c>
      <c r="AV8" s="7">
        <f>INDEX('h 26-27'!AV7:AV26,MATCH(LARGE('h 26-27'!K7:K26,3),'h 26-27'!K7:K26,0))</f>
        <v>0</v>
      </c>
      <c r="AW8" s="8">
        <f>INDEX('h 26-27'!AW7:AW26,MATCH(LARGE('h 26-27'!K7:K26,3),'h 26-27'!K7:K26,0))</f>
        <v>0</v>
      </c>
      <c r="AX8" s="9">
        <f>INDEX('h 26-27'!AX7:AX26,MATCH(LARGE('h 26-27'!K7:K26,3),'h 26-27'!K7:K26,0))</f>
        <v>0</v>
      </c>
      <c r="AY8" s="10">
        <f>INDEX('h 26-27'!AY7:AY26,MATCH(LARGE('h 26-27'!K7:K26,3),'h 26-27'!K7:K26,0))</f>
        <v>0</v>
      </c>
      <c r="AZ8" s="11">
        <f>INDEX('h 26-27'!AZ7:AZ26,MATCH(LARGE('h 26-27'!K7:K26,3),'h 26-27'!K7:K26,0))</f>
        <v>0</v>
      </c>
      <c r="BA8" s="12">
        <f>INDEX('h 26-27'!BA7:BA26,MATCH(LARGE('h 26-27'!K7:K26,3),'h 26-27'!K7:K26,0))</f>
        <v>0</v>
      </c>
      <c r="BC8" s="7">
        <f>INDEX('h 26-27'!BC7:BC26,MATCH(LARGE('h 26-27'!K7:K26,3),'h 26-27'!K7:K26,0))</f>
        <v>0</v>
      </c>
      <c r="BD8" s="8">
        <f>INDEX('h 26-27'!BD7:BD26,MATCH(LARGE('h 26-27'!K7:K26,3),'h 26-27'!K7:K26,0))</f>
        <v>0</v>
      </c>
      <c r="BE8" s="9">
        <f>INDEX('h 26-27'!BE7:BE26,MATCH(LARGE('h 26-27'!K7:K26,3),'h 26-27'!K7:K26,0))</f>
        <v>0</v>
      </c>
      <c r="BF8" s="10">
        <f>INDEX('h 26-27'!BF7:BF26,MATCH(LARGE('h 26-27'!K7:K26,3),'h 26-27'!K7:K26,0))</f>
        <v>0</v>
      </c>
      <c r="BG8" s="11">
        <f>INDEX('h 26-27'!BG7:BG26,MATCH(LARGE('h 26-27'!K7:K26,3),'h 26-27'!K7:K26,0))</f>
        <v>0</v>
      </c>
      <c r="BH8" s="12">
        <f>INDEX('h 26-27'!BH7:BH26,MATCH(LARGE('h 26-27'!K7:K26,3),'h 26-27'!K7:K26,0))</f>
        <v>0</v>
      </c>
      <c r="BI8" s="6"/>
      <c r="BJ8" s="3" t="b">
        <f>INDEX('h 26-27'!BJ7:BJ26,MATCH(LARGE('h 26-27'!K7:K26,3),'h 26-27'!K7:K26,0))</f>
        <v>1</v>
      </c>
      <c r="BK8" s="3" t="b">
        <f>INDEX('h 26-27'!BK7:BK26,MATCH(LARGE('h 26-27'!K7:K26,3),'h 26-27'!K7:K26,0))</f>
        <v>1</v>
      </c>
      <c r="BL8" s="6"/>
      <c r="BM8" s="4" t="b">
        <f>INDEX('h 26-27'!BM7:BM26,MATCH(LARGE('h 26-27'!K7:K26,3),'h 26-27'!K7:K26,0))</f>
        <v>1</v>
      </c>
      <c r="BN8" s="4" t="b">
        <f>INDEX('h 26-27'!BN7:BN26,MATCH(LARGE('h 26-27'!K7:K26,3),'h 26-27'!K7:K26,0))</f>
        <v>1</v>
      </c>
      <c r="BO8" s="6"/>
      <c r="BP8" s="31"/>
    </row>
    <row r="9" spans="2:68" ht="17.100000000000001" customHeight="1" thickBot="1" x14ac:dyDescent="0.3">
      <c r="B9" s="22">
        <f>INDEX('h 26-27'!B7:B26,MATCH(LARGE('h 26-27'!K7:K26,4),'h 26-27'!K7:K26,0))</f>
        <v>0</v>
      </c>
      <c r="C9" s="2"/>
      <c r="D9" s="4" t="b">
        <f>INDEX('h 26-27'!D7:D26,MATCH(LARGE('h 26-27'!K7:K26,4),'h 26-27'!K7:K26,0))</f>
        <v>1</v>
      </c>
      <c r="E9" s="2"/>
      <c r="F9" s="35">
        <f>INDEX('h 26-27'!F7:F26,MATCH(LARGE('h 26-27'!K7:K26,4),'h 26-27'!K7:K26,0))</f>
        <v>0</v>
      </c>
      <c r="G9" s="36">
        <f>INDEX('h 26-27'!G7:G26,MATCH(LARGE('h 26-27'!K7:K26,4),'h 26-27'!K7:K26,0))</f>
        <v>0</v>
      </c>
      <c r="H9" s="37">
        <f>INDEX('h 26-27'!H7:H26,MATCH(LARGE('h 26-27'!K7:K26,4),'h 26-27'!K7:K26,0))</f>
        <v>0</v>
      </c>
      <c r="I9" s="15">
        <f>INDEX('h 26-27'!I7:I26,MATCH(LARGE('h 26-27'!K7:K26,4),'h 26-27'!K7:K26,0))</f>
        <v>0</v>
      </c>
      <c r="J9" s="27"/>
      <c r="K9" s="27"/>
      <c r="L9" s="32">
        <f>INDEX('h 26-27'!L7:L26,MATCH(LARGE('h 26-27'!K7:K26,4),'h 26-27'!K7:K26,0))</f>
        <v>0</v>
      </c>
      <c r="M9" s="24">
        <f>INDEX('h 26-27'!M7:M26,MATCH(LARGE('h 26-27'!K7:K26,4),'h 26-27'!K7:K26,0))</f>
        <v>0</v>
      </c>
      <c r="N9" s="33">
        <f>INDEX('h 26-27'!N7:N26,MATCH(LARGE('h 26-27'!K7:K26,4),'h 26-27'!K7:K26,0))</f>
        <v>0</v>
      </c>
      <c r="O9" s="34">
        <f>INDEX('h 26-27'!O7:O26,MATCH(LARGE('h 26-27'!K7:K26,4),'h 26-27'!K7:K26,0))</f>
        <v>0</v>
      </c>
      <c r="P9" s="2"/>
      <c r="Q9" s="38">
        <f>INDEX('h 26-27'!Q7:Q26,MATCH(LARGE('h 26-27'!K7:K26,4),'h 26-27'!K7:K26,0))</f>
        <v>0</v>
      </c>
      <c r="R9" s="39">
        <f>INDEX('h 26-27'!R7:R26,MATCH(LARGE('h 26-27'!K7:K26,4),'h 26-27'!K7:K26,0))</f>
        <v>0</v>
      </c>
      <c r="S9" s="40">
        <f>INDEX('h 26-27'!S7:S26,MATCH(LARGE('h 26-27'!K7:K26,4),'h 26-27'!K7:K26,0))</f>
        <v>0</v>
      </c>
      <c r="T9" s="15">
        <f>INDEX('h 26-27'!T7:T26,MATCH(LARGE('h 26-27'!K7:K26,4),'h 26-27'!K7:K26,0))</f>
        <v>0</v>
      </c>
      <c r="U9" s="32">
        <f>INDEX('h 26-27'!U7:U26,MATCH(LARGE('h 26-27'!K7:K26,4),'h 26-27'!K7:K26,0))</f>
        <v>0</v>
      </c>
      <c r="V9" s="24">
        <f>INDEX('h 26-27'!V7:V26,MATCH(LARGE('h 26-27'!K7:K26,4),'h 26-27'!K7:K26,0))</f>
        <v>0</v>
      </c>
      <c r="W9" s="33">
        <f>INDEX('h 26-27'!W7:W26,MATCH(LARGE('h 26-27'!K7:K26,4),'h 26-27'!K7:K26,0))</f>
        <v>0</v>
      </c>
      <c r="X9" s="34">
        <f>INDEX('h 26-27'!X7:X26,MATCH(LARGE('h 26-27'!K7:K26,4),'h 26-27'!K7:K26,0))</f>
        <v>0</v>
      </c>
      <c r="Y9" s="2"/>
      <c r="Z9" s="41">
        <f>INDEX('h 26-27'!Z7:Z26,MATCH(LARGE('h 26-27'!K7:K26,4),'h 26-27'!K7:K26,0))</f>
        <v>0</v>
      </c>
      <c r="AA9" s="42">
        <f>INDEX('h 26-27'!AA7:AA26,MATCH(LARGE('h 26-27'!K7:K26,4),'h 26-27'!K7:K26,0))</f>
        <v>0</v>
      </c>
      <c r="AB9" s="43">
        <f>INDEX('h 26-27'!AB7:AB26,MATCH(LARGE('h 26-27'!K7:K26,4),'h 26-27'!K7:K26,0))</f>
        <v>0</v>
      </c>
      <c r="AC9" s="15">
        <f>INDEX('h 26-27'!AC7:AC26,MATCH(LARGE('h 26-27'!K7:K26,4),'h 26-27'!K7:K26,0))</f>
        <v>0</v>
      </c>
      <c r="AD9" s="32">
        <f>INDEX('h 26-27'!AD7:AD26,MATCH(LARGE('h 26-27'!K7:K26,4),'h 26-27'!K7:K26,0))</f>
        <v>0</v>
      </c>
      <c r="AE9" s="24">
        <f>INDEX('h 26-27'!AE7:AE26,MATCH(LARGE('h 26-27'!K7:K26,4),'h 26-27'!K7:K26,0))</f>
        <v>0</v>
      </c>
      <c r="AF9" s="33">
        <f>INDEX('h 26-27'!AF7:AF26,MATCH(LARGE('h 26-27'!K7:K26,4),'h 26-27'!K7:K26,0))</f>
        <v>0</v>
      </c>
      <c r="AG9" s="34">
        <f>INDEX('h 26-27'!AG7:AG26,MATCH(LARGE('h 26-27'!K7:K26,4),'h 26-27'!K7:K26,0))</f>
        <v>0</v>
      </c>
      <c r="AI9" s="7">
        <f>INDEX('h 26-27'!AI7:AI26,MATCH(LARGE('h 26-27'!K7:K26,4),'h 26-27'!K7:K26,0))</f>
        <v>0</v>
      </c>
      <c r="AJ9" s="8">
        <f>INDEX('h 26-27'!AJ7:AJ26,MATCH(LARGE('h 26-27'!K7:K26,4),'h 26-27'!K7:K26,0))</f>
        <v>0</v>
      </c>
      <c r="AK9" s="7">
        <f>INDEX('h 26-27'!AK7:AK26,MATCH(LARGE('h 26-27'!K7:K26,4),'h 26-27'!K7:K26,0))</f>
        <v>0</v>
      </c>
      <c r="AL9" s="8">
        <f>INDEX('h 26-27'!AL7:AL26,MATCH(LARGE('h 26-27'!K7:K26,4),'h 26-27'!K7:K26,0))</f>
        <v>0</v>
      </c>
      <c r="AM9" s="9">
        <f>INDEX('h 26-27'!AM7:AM26,MATCH(LARGE('h 26-27'!K7:K26,4),'h 26-27'!K7:K26,0))</f>
        <v>0</v>
      </c>
      <c r="AN9" s="10">
        <f>INDEX('h 26-27'!AN7:AN26,MATCH(LARGE('h 26-27'!K7:K26,4),'h 26-27'!K7:K26,0))</f>
        <v>0</v>
      </c>
      <c r="AO9" s="9">
        <f>INDEX('h 26-27'!AO7:AO26,MATCH(LARGE('h 26-27'!K7:K26,4),'h 26-27'!K7:K26,0))</f>
        <v>0</v>
      </c>
      <c r="AP9" s="10">
        <f>INDEX('h 26-27'!AP7:AP26,MATCH(LARGE('h 26-27'!K7:K26,4),'h 26-27'!K7:K26,0))</f>
        <v>0</v>
      </c>
      <c r="AQ9" s="11">
        <f>INDEX('h 26-27'!AQ7:AQ26,MATCH(LARGE('h 26-27'!K7:K26,4),'h 26-27'!K7:K26,0))</f>
        <v>0</v>
      </c>
      <c r="AR9" s="12">
        <f>INDEX('h 26-27'!AR7:AR26,MATCH(LARGE('h 26-27'!K7:K26,4),'h 26-27'!K7:K26,0))</f>
        <v>0</v>
      </c>
      <c r="AS9" s="11">
        <f>INDEX('h 26-27'!AS7:AS26,MATCH(LARGE('h 26-27'!K7:K26,4),'h 26-27'!K7:K26,0))</f>
        <v>0</v>
      </c>
      <c r="AT9" s="12">
        <f>INDEX('h 26-27'!AT7:AT26,MATCH(LARGE('h 26-27'!K7:K26,4),'h 26-27'!K7:K26,0))</f>
        <v>0</v>
      </c>
      <c r="AV9" s="7">
        <f>INDEX('h 26-27'!AV7:AV26,MATCH(LARGE('h 26-27'!K7:K26,4),'h 26-27'!K7:K26,0))</f>
        <v>0</v>
      </c>
      <c r="AW9" s="8">
        <f>INDEX('h 26-27'!AW7:AW26,MATCH(LARGE('h 26-27'!K7:K26,4),'h 26-27'!K7:K26,0))</f>
        <v>0</v>
      </c>
      <c r="AX9" s="9">
        <f>INDEX('h 26-27'!AX7:AX26,MATCH(LARGE('h 26-27'!K7:K26,4),'h 26-27'!K7:K26,0))</f>
        <v>0</v>
      </c>
      <c r="AY9" s="10">
        <f>INDEX('h 26-27'!AY7:AY26,MATCH(LARGE('h 26-27'!K7:K26,4),'h 26-27'!K7:K26,0))</f>
        <v>0</v>
      </c>
      <c r="AZ9" s="11">
        <f>INDEX('h 26-27'!AZ7:AZ26,MATCH(LARGE('h 26-27'!K7:K26,4),'h 26-27'!K7:K26,0))</f>
        <v>0</v>
      </c>
      <c r="BA9" s="12">
        <f>INDEX('h 26-27'!BA7:BA26,MATCH(LARGE('h 26-27'!K7:K26,4),'h 26-27'!K7:K26,0))</f>
        <v>0</v>
      </c>
      <c r="BC9" s="7">
        <f>INDEX('h 26-27'!BC7:BC26,MATCH(LARGE('h 26-27'!K7:K26,4),'h 26-27'!K7:K26,0))</f>
        <v>0</v>
      </c>
      <c r="BD9" s="8">
        <f>INDEX('h 26-27'!BD7:BD26,MATCH(LARGE('h 26-27'!K7:K26,4),'h 26-27'!K7:K26,0))</f>
        <v>0</v>
      </c>
      <c r="BE9" s="9">
        <f>INDEX('h 26-27'!BE7:BE26,MATCH(LARGE('h 26-27'!K7:K26,4),'h 26-27'!K7:K26,0))</f>
        <v>0</v>
      </c>
      <c r="BF9" s="10">
        <f>INDEX('h 26-27'!BF7:BF26,MATCH(LARGE('h 26-27'!K7:K26,4),'h 26-27'!K7:K26,0))</f>
        <v>0</v>
      </c>
      <c r="BG9" s="11">
        <f>INDEX('h 26-27'!BG7:BG26,MATCH(LARGE('h 26-27'!K7:K26,4),'h 26-27'!K7:K26,0))</f>
        <v>0</v>
      </c>
      <c r="BH9" s="12">
        <f>INDEX('h 26-27'!BH7:BH26,MATCH(LARGE('h 26-27'!K7:K26,4),'h 26-27'!K7:K26,0))</f>
        <v>0</v>
      </c>
      <c r="BI9" s="6"/>
      <c r="BJ9" s="3" t="b">
        <f>INDEX('h 26-27'!BJ7:BJ26,MATCH(LARGE('h 26-27'!K7:K26,4),'h 26-27'!K7:K26,0))</f>
        <v>1</v>
      </c>
      <c r="BK9" s="3" t="b">
        <f>INDEX('h 26-27'!BK7:BK26,MATCH(LARGE('h 26-27'!K7:K26,4),'h 26-27'!K7:K26,0))</f>
        <v>1</v>
      </c>
      <c r="BL9" s="6"/>
      <c r="BM9" s="4" t="b">
        <f>INDEX('h 26-27'!BM7:BM26,MATCH(LARGE('h 26-27'!K7:K26,4),'h 26-27'!K7:K26,0))</f>
        <v>1</v>
      </c>
      <c r="BN9" s="4" t="b">
        <f>INDEX('h 26-27'!BN7:BN26,MATCH(LARGE('h 26-27'!K7:K26,4),'h 26-27'!K7:K26,0))</f>
        <v>1</v>
      </c>
      <c r="BO9" s="6"/>
      <c r="BP9" s="31"/>
    </row>
    <row r="10" spans="2:68" ht="17.100000000000001" customHeight="1" thickBot="1" x14ac:dyDescent="0.3">
      <c r="B10" s="22">
        <f>INDEX('h 26-27'!B7:B26,MATCH(LARGE('h 26-27'!K7:K26,5),'h 26-27'!K7:K26,0))</f>
        <v>0</v>
      </c>
      <c r="C10" s="2"/>
      <c r="D10" s="4" t="b">
        <f>INDEX('h 26-27'!D7:D26,MATCH(LARGE('h 26-27'!K7:K26,5),'h 26-27'!K7:K26,0))</f>
        <v>1</v>
      </c>
      <c r="E10" s="2"/>
      <c r="F10" s="35">
        <f>INDEX('h 26-27'!F7:F26,MATCH(LARGE('h 26-27'!K7:K26,5),'h 26-27'!K7:K26,0))</f>
        <v>0</v>
      </c>
      <c r="G10" s="36">
        <f>INDEX('h 26-27'!G7:G26,MATCH(LARGE('h 26-27'!K7:K26,5),'h 26-27'!K7:K26,0))</f>
        <v>0</v>
      </c>
      <c r="H10" s="37">
        <f>INDEX('h 26-27'!H7:H26,MATCH(LARGE('h 26-27'!K7:K26,5),'h 26-27'!K7:K26,0))</f>
        <v>0</v>
      </c>
      <c r="I10" s="15">
        <f>INDEX('h 26-27'!I7:I26,MATCH(LARGE('h 26-27'!K7:K26,5),'h 26-27'!K7:K26,0))</f>
        <v>0</v>
      </c>
      <c r="J10" s="27"/>
      <c r="K10" s="27"/>
      <c r="L10" s="32">
        <f>INDEX('h 26-27'!L7:L26,MATCH(LARGE('h 26-27'!K7:K26,5),'h 26-27'!K7:K26,0))</f>
        <v>0</v>
      </c>
      <c r="M10" s="24">
        <f>INDEX('h 26-27'!M7:M26,MATCH(LARGE('h 26-27'!K7:K26,5),'h 26-27'!K7:K26,0))</f>
        <v>0</v>
      </c>
      <c r="N10" s="33">
        <f>INDEX('h 26-27'!N7:N26,MATCH(LARGE('h 26-27'!K7:K26,5),'h 26-27'!K7:K26,0))</f>
        <v>0</v>
      </c>
      <c r="O10" s="34">
        <f>INDEX('h 26-27'!O7:O26,MATCH(LARGE('h 26-27'!K7:K26,5),'h 26-27'!K7:K26,0))</f>
        <v>0</v>
      </c>
      <c r="P10" s="2"/>
      <c r="Q10" s="38">
        <f>INDEX('h 26-27'!Q7:Q26,MATCH(LARGE('h 26-27'!K7:K26,5),'h 26-27'!K7:K26,0))</f>
        <v>0</v>
      </c>
      <c r="R10" s="39">
        <f>INDEX('h 26-27'!R7:R26,MATCH(LARGE('h 26-27'!K7:K26,5),'h 26-27'!K7:K26,0))</f>
        <v>0</v>
      </c>
      <c r="S10" s="40">
        <f>INDEX('h 26-27'!S7:S26,MATCH(LARGE('h 26-27'!K7:K26,5),'h 26-27'!K7:K26,0))</f>
        <v>0</v>
      </c>
      <c r="T10" s="15">
        <f>INDEX('h 26-27'!T7:T26,MATCH(LARGE('h 26-27'!K7:K26,5),'h 26-27'!K7:K26,0))</f>
        <v>0</v>
      </c>
      <c r="U10" s="32">
        <f>INDEX('h 26-27'!U7:U26,MATCH(LARGE('h 26-27'!K7:K26,5),'h 26-27'!K7:K26,0))</f>
        <v>0</v>
      </c>
      <c r="V10" s="24">
        <f>INDEX('h 26-27'!V7:V26,MATCH(LARGE('h 26-27'!K7:K26,5),'h 26-27'!K7:K26,0))</f>
        <v>0</v>
      </c>
      <c r="W10" s="33">
        <f>INDEX('h 26-27'!W7:W26,MATCH(LARGE('h 26-27'!K7:K26,5),'h 26-27'!K7:K26,0))</f>
        <v>0</v>
      </c>
      <c r="X10" s="34">
        <f>INDEX('h 26-27'!X7:X26,MATCH(LARGE('h 26-27'!K7:K26,5),'h 26-27'!K7:K26,0))</f>
        <v>0</v>
      </c>
      <c r="Y10" s="2"/>
      <c r="Z10" s="41">
        <f>INDEX('h 26-27'!Z7:Z26,MATCH(LARGE('h 26-27'!K7:K26,5),'h 26-27'!K7:K26,0))</f>
        <v>0</v>
      </c>
      <c r="AA10" s="42">
        <f>INDEX('h 26-27'!AA7:AA26,MATCH(LARGE('h 26-27'!K7:K26,5),'h 26-27'!K7:K26,0))</f>
        <v>0</v>
      </c>
      <c r="AB10" s="43">
        <f>INDEX('h 26-27'!AB7:AB26,MATCH(LARGE('h 26-27'!K7:K26,5),'h 26-27'!K7:K26,0))</f>
        <v>0</v>
      </c>
      <c r="AC10" s="15">
        <f>INDEX('h 26-27'!AC7:AC26,MATCH(LARGE('h 26-27'!K7:K26,5),'h 26-27'!K7:K26,0))</f>
        <v>0</v>
      </c>
      <c r="AD10" s="32">
        <f>INDEX('h 26-27'!AD7:AD26,MATCH(LARGE('h 26-27'!K7:K26,5),'h 26-27'!K7:K26,0))</f>
        <v>0</v>
      </c>
      <c r="AE10" s="24">
        <f>INDEX('h 26-27'!AE7:AE26,MATCH(LARGE('h 26-27'!K7:K26,5),'h 26-27'!K7:K26,0))</f>
        <v>0</v>
      </c>
      <c r="AF10" s="33">
        <f>INDEX('h 26-27'!AF7:AF26,MATCH(LARGE('h 26-27'!K7:K26,5),'h 26-27'!K7:K26,0))</f>
        <v>0</v>
      </c>
      <c r="AG10" s="34">
        <f>INDEX('h 26-27'!AG7:AG26,MATCH(LARGE('h 26-27'!K7:K26,5),'h 26-27'!K7:K26,0))</f>
        <v>0</v>
      </c>
      <c r="AI10" s="7">
        <f>INDEX('h 26-27'!AI7:AI26,MATCH(LARGE('h 26-27'!K7:K26,5),'h 26-27'!K7:K26,0))</f>
        <v>0</v>
      </c>
      <c r="AJ10" s="8">
        <f>INDEX('h 26-27'!AJ7:AJ26,MATCH(LARGE('h 26-27'!K7:K26,5),'h 26-27'!K7:K26,0))</f>
        <v>0</v>
      </c>
      <c r="AK10" s="7">
        <f>INDEX('h 26-27'!AK7:AK26,MATCH(LARGE('h 26-27'!K7:K26,5),'h 26-27'!K7:K26,0))</f>
        <v>0</v>
      </c>
      <c r="AL10" s="8">
        <f>INDEX('h 26-27'!AL7:AL26,MATCH(LARGE('h 26-27'!K7:K26,5),'h 26-27'!K7:K26,0))</f>
        <v>0</v>
      </c>
      <c r="AM10" s="9">
        <f>INDEX('h 26-27'!AM7:AM26,MATCH(LARGE('h 26-27'!K7:K26,5),'h 26-27'!K7:K26,0))</f>
        <v>0</v>
      </c>
      <c r="AN10" s="10">
        <f>INDEX('h 26-27'!AN7:AN26,MATCH(LARGE('h 26-27'!K7:K26,5),'h 26-27'!K7:K26,0))</f>
        <v>0</v>
      </c>
      <c r="AO10" s="9">
        <f>INDEX('h 26-27'!AO7:AO26,MATCH(LARGE('h 26-27'!K7:K26,5),'h 26-27'!K7:K26,0))</f>
        <v>0</v>
      </c>
      <c r="AP10" s="10">
        <f>INDEX('h 26-27'!AP7:AP26,MATCH(LARGE('h 26-27'!K7:K26,5),'h 26-27'!K7:K26,0))</f>
        <v>0</v>
      </c>
      <c r="AQ10" s="11">
        <f>INDEX('h 26-27'!AQ7:AQ26,MATCH(LARGE('h 26-27'!K7:K26,5),'h 26-27'!K7:K26,0))</f>
        <v>0</v>
      </c>
      <c r="AR10" s="12">
        <f>INDEX('h 26-27'!AR7:AR26,MATCH(LARGE('h 26-27'!K7:K26,5),'h 26-27'!K7:K26,0))</f>
        <v>0</v>
      </c>
      <c r="AS10" s="11">
        <f>INDEX('h 26-27'!AS7:AS26,MATCH(LARGE('h 26-27'!K7:K26,5),'h 26-27'!K7:K26,0))</f>
        <v>0</v>
      </c>
      <c r="AT10" s="12">
        <f>INDEX('h 26-27'!AT7:AT26,MATCH(LARGE('h 26-27'!K7:K26,5),'h 26-27'!K7:K26,0))</f>
        <v>0</v>
      </c>
      <c r="AV10" s="7">
        <f>INDEX('h 26-27'!AV7:AV26,MATCH(LARGE('h 26-27'!K7:K26,5),'h 26-27'!K7:K26,0))</f>
        <v>0</v>
      </c>
      <c r="AW10" s="8">
        <f>INDEX('h 26-27'!AW7:AW26,MATCH(LARGE('h 26-27'!K7:K26,5),'h 26-27'!K7:K26,0))</f>
        <v>0</v>
      </c>
      <c r="AX10" s="9">
        <f>INDEX('h 26-27'!AX7:AX26,MATCH(LARGE('h 26-27'!K7:K26,5),'h 26-27'!K7:K26,0))</f>
        <v>0</v>
      </c>
      <c r="AY10" s="10">
        <f>INDEX('h 26-27'!AY7:AY26,MATCH(LARGE('h 26-27'!K7:K26,5),'h 26-27'!K7:K26,0))</f>
        <v>0</v>
      </c>
      <c r="AZ10" s="11">
        <f>INDEX('h 26-27'!AZ7:AZ26,MATCH(LARGE('h 26-27'!K7:K26,5),'h 26-27'!K7:K26,0))</f>
        <v>0</v>
      </c>
      <c r="BA10" s="12">
        <f>INDEX('h 26-27'!BA7:BA26,MATCH(LARGE('h 26-27'!K7:K26,5),'h 26-27'!K7:K26,0))</f>
        <v>0</v>
      </c>
      <c r="BC10" s="7">
        <f>INDEX('h 26-27'!BC7:BC26,MATCH(LARGE('h 26-27'!K7:K26,5),'h 26-27'!K7:K26,0))</f>
        <v>0</v>
      </c>
      <c r="BD10" s="8">
        <f>INDEX('h 26-27'!BD7:BD26,MATCH(LARGE('h 26-27'!K7:K26,5),'h 26-27'!K7:K26,0))</f>
        <v>0</v>
      </c>
      <c r="BE10" s="9">
        <f>INDEX('h 26-27'!BE7:BE26,MATCH(LARGE('h 26-27'!K7:K26,5),'h 26-27'!K7:K26,0))</f>
        <v>0</v>
      </c>
      <c r="BF10" s="10">
        <f>INDEX('h 26-27'!BF7:BF26,MATCH(LARGE('h 26-27'!K7:K26,5),'h 26-27'!K7:K26,0))</f>
        <v>0</v>
      </c>
      <c r="BG10" s="11">
        <f>INDEX('h 26-27'!BG7:BG26,MATCH(LARGE('h 26-27'!K7:K26,5),'h 26-27'!K7:K26,0))</f>
        <v>0</v>
      </c>
      <c r="BH10" s="12">
        <f>INDEX('h 26-27'!BH7:BH26,MATCH(LARGE('h 26-27'!K7:K26,5),'h 26-27'!K7:K26,0))</f>
        <v>0</v>
      </c>
      <c r="BI10" s="6"/>
      <c r="BJ10" s="3" t="b">
        <f>INDEX('h 26-27'!BJ7:BJ26,MATCH(LARGE('h 26-27'!K7:K26,5),'h 26-27'!K7:K26,0))</f>
        <v>1</v>
      </c>
      <c r="BK10" s="3" t="b">
        <f>INDEX('h 26-27'!BK7:BK26,MATCH(LARGE('h 26-27'!K7:K26,5),'h 26-27'!K7:K26,0))</f>
        <v>1</v>
      </c>
      <c r="BL10" s="6"/>
      <c r="BM10" s="4" t="b">
        <f>INDEX('h 26-27'!BM7:BM26,MATCH(LARGE('h 26-27'!K7:K26,5),'h 26-27'!K7:K26,0))</f>
        <v>1</v>
      </c>
      <c r="BN10" s="4" t="b">
        <f>INDEX('h 26-27'!BN7:BN26,MATCH(LARGE('h 26-27'!K7:K26,5),'h 26-27'!K7:K26,0))</f>
        <v>1</v>
      </c>
      <c r="BO10" s="6"/>
      <c r="BP10" s="31"/>
    </row>
    <row r="11" spans="2:68" ht="17.100000000000001" customHeight="1" thickBot="1" x14ac:dyDescent="0.3">
      <c r="B11" s="22">
        <f>INDEX('h 26-27'!B7:B26,MATCH(LARGE('h 26-27'!K7:K26,6),'h 26-27'!K7:K26,0))</f>
        <v>0</v>
      </c>
      <c r="C11" s="2"/>
      <c r="D11" s="4" t="b">
        <f>INDEX('h 26-27'!D7:D26,MATCH(LARGE('h 26-27'!K7:K26,6),'h 26-27'!K7:K26,0))</f>
        <v>1</v>
      </c>
      <c r="E11" s="2"/>
      <c r="F11" s="35">
        <f>INDEX('h 26-27'!F7:F26,MATCH(LARGE('h 26-27'!K7:K26,6),'h 26-27'!K7:K26,0))</f>
        <v>0</v>
      </c>
      <c r="G11" s="36">
        <f>INDEX('h 26-27'!G7:G26,MATCH(LARGE('h 26-27'!K7:K26,6),'h 26-27'!K7:K26,0))</f>
        <v>0</v>
      </c>
      <c r="H11" s="37">
        <f>INDEX('h 26-27'!H7:H26,MATCH(LARGE('h 26-27'!K7:K26,6),'h 26-27'!K7:K26,0))</f>
        <v>0</v>
      </c>
      <c r="I11" s="15">
        <f>INDEX('h 26-27'!I7:I26,MATCH(LARGE('h 26-27'!K7:K26,6),'h 26-27'!K7:K26,0))</f>
        <v>0</v>
      </c>
      <c r="J11" s="27"/>
      <c r="K11" s="27"/>
      <c r="L11" s="32">
        <f>INDEX('h 26-27'!L7:L26,MATCH(LARGE('h 26-27'!K7:K26,6),'h 26-27'!K7:K26,0))</f>
        <v>0</v>
      </c>
      <c r="M11" s="24">
        <f>INDEX('h 26-27'!M7:M26,MATCH(LARGE('h 26-27'!K7:K26,6),'h 26-27'!K7:K26,0))</f>
        <v>0</v>
      </c>
      <c r="N11" s="33">
        <f>INDEX('h 26-27'!N7:N26,MATCH(LARGE('h 26-27'!K7:K26,6),'h 26-27'!K7:K26,0))</f>
        <v>0</v>
      </c>
      <c r="O11" s="34">
        <f>INDEX('h 26-27'!O7:O26,MATCH(LARGE('h 26-27'!K7:K26,6),'h 26-27'!K7:K26,0))</f>
        <v>0</v>
      </c>
      <c r="P11" s="2"/>
      <c r="Q11" s="38">
        <f>INDEX('h 26-27'!Q7:Q26,MATCH(LARGE('h 26-27'!K7:K26,6),'h 26-27'!K7:K26,0))</f>
        <v>0</v>
      </c>
      <c r="R11" s="39">
        <f>INDEX('h 26-27'!R7:R26,MATCH(LARGE('h 26-27'!K7:K26,6),'h 26-27'!K7:K26,0))</f>
        <v>0</v>
      </c>
      <c r="S11" s="40">
        <f>INDEX('h 26-27'!S7:S26,MATCH(LARGE('h 26-27'!K7:K26,6),'h 26-27'!K7:K26,0))</f>
        <v>0</v>
      </c>
      <c r="T11" s="15">
        <f>INDEX('h 26-27'!T7:T26,MATCH(LARGE('h 26-27'!K7:K26,6),'h 26-27'!K7:K26,0))</f>
        <v>0</v>
      </c>
      <c r="U11" s="32">
        <f>INDEX('h 26-27'!U7:U26,MATCH(LARGE('h 26-27'!K7:K26,6),'h 26-27'!K7:K26,0))</f>
        <v>0</v>
      </c>
      <c r="V11" s="24">
        <f>INDEX('h 26-27'!V7:V26,MATCH(LARGE('h 26-27'!K7:K26,6),'h 26-27'!K7:K26,0))</f>
        <v>0</v>
      </c>
      <c r="W11" s="33">
        <f>INDEX('h 26-27'!W7:W26,MATCH(LARGE('h 26-27'!K7:K26,6),'h 26-27'!K7:K26,0))</f>
        <v>0</v>
      </c>
      <c r="X11" s="34">
        <f>INDEX('h 26-27'!X7:X26,MATCH(LARGE('h 26-27'!K7:K26,6),'h 26-27'!K7:K26,0))</f>
        <v>0</v>
      </c>
      <c r="Y11" s="2"/>
      <c r="Z11" s="41">
        <f>INDEX('h 26-27'!Z7:Z26,MATCH(LARGE('h 26-27'!K7:K26,6),'h 26-27'!K7:K26,0))</f>
        <v>0</v>
      </c>
      <c r="AA11" s="42">
        <f>INDEX('h 26-27'!AA7:AA26,MATCH(LARGE('h 26-27'!K7:K26,6),'h 26-27'!K7:K26,0))</f>
        <v>0</v>
      </c>
      <c r="AB11" s="43">
        <f>INDEX('h 26-27'!AB7:AB26,MATCH(LARGE('h 26-27'!K7:K26,6),'h 26-27'!K7:K26,0))</f>
        <v>0</v>
      </c>
      <c r="AC11" s="15">
        <f>INDEX('h 26-27'!AC7:AC26,MATCH(LARGE('h 26-27'!K7:K26,6),'h 26-27'!K7:K26,0))</f>
        <v>0</v>
      </c>
      <c r="AD11" s="32">
        <f>INDEX('h 26-27'!AD7:AD26,MATCH(LARGE('h 26-27'!K7:K26,6),'h 26-27'!K7:K26,0))</f>
        <v>0</v>
      </c>
      <c r="AE11" s="24">
        <f>INDEX('h 26-27'!AE7:AE26,MATCH(LARGE('h 26-27'!K7:K26,6),'h 26-27'!K7:K26,0))</f>
        <v>0</v>
      </c>
      <c r="AF11" s="33">
        <f>INDEX('h 26-27'!AF7:AF26,MATCH(LARGE('h 26-27'!K7:K26,6),'h 26-27'!K7:K26,0))</f>
        <v>0</v>
      </c>
      <c r="AG11" s="34">
        <f>INDEX('h 26-27'!AG7:AG26,MATCH(LARGE('h 26-27'!K7:K26,6),'h 26-27'!K7:K26,0))</f>
        <v>0</v>
      </c>
      <c r="AI11" s="7">
        <f>INDEX('h 26-27'!AI7:AI26,MATCH(LARGE('h 26-27'!K7:K26,6),'h 26-27'!K7:K26,0))</f>
        <v>0</v>
      </c>
      <c r="AJ11" s="8">
        <f>INDEX('h 26-27'!AJ7:AJ26,MATCH(LARGE('h 26-27'!K7:K26,6),'h 26-27'!K7:K26,0))</f>
        <v>0</v>
      </c>
      <c r="AK11" s="7">
        <f>INDEX('h 26-27'!AK7:AK26,MATCH(LARGE('h 26-27'!K7:K26,6),'h 26-27'!K7:K26,0))</f>
        <v>0</v>
      </c>
      <c r="AL11" s="8">
        <f>INDEX('h 26-27'!AL7:AL26,MATCH(LARGE('h 26-27'!K7:K26,6),'h 26-27'!K7:K26,0))</f>
        <v>0</v>
      </c>
      <c r="AM11" s="9">
        <f>INDEX('h 26-27'!AM7:AM26,MATCH(LARGE('h 26-27'!K7:K26,6),'h 26-27'!K7:K26,0))</f>
        <v>0</v>
      </c>
      <c r="AN11" s="10">
        <f>INDEX('h 26-27'!AN7:AN26,MATCH(LARGE('h 26-27'!K7:K26,6),'h 26-27'!K7:K26,0))</f>
        <v>0</v>
      </c>
      <c r="AO11" s="9">
        <f>INDEX('h 26-27'!AO7:AO26,MATCH(LARGE('h 26-27'!K7:K26,6),'h 26-27'!K7:K26,0))</f>
        <v>0</v>
      </c>
      <c r="AP11" s="10">
        <f>INDEX('h 26-27'!AP7:AP26,MATCH(LARGE('h 26-27'!K7:K26,6),'h 26-27'!K7:K26,0))</f>
        <v>0</v>
      </c>
      <c r="AQ11" s="11">
        <f>INDEX('h 26-27'!AQ7:AQ26,MATCH(LARGE('h 26-27'!K7:K26,6),'h 26-27'!K7:K26,0))</f>
        <v>0</v>
      </c>
      <c r="AR11" s="12">
        <f>INDEX('h 26-27'!AR7:AR26,MATCH(LARGE('h 26-27'!K7:K26,6),'h 26-27'!K7:K26,0))</f>
        <v>0</v>
      </c>
      <c r="AS11" s="11">
        <f>INDEX('h 26-27'!AS7:AS26,MATCH(LARGE('h 26-27'!K7:K26,6),'h 26-27'!K7:K26,0))</f>
        <v>0</v>
      </c>
      <c r="AT11" s="12">
        <f>INDEX('h 26-27'!AT7:AT26,MATCH(LARGE('h 26-27'!K7:K26,6),'h 26-27'!K7:K26,0))</f>
        <v>0</v>
      </c>
      <c r="AV11" s="7">
        <f>INDEX('h 26-27'!AV7:AV26,MATCH(LARGE('h 26-27'!K7:K26,6),'h 26-27'!K7:K26,0))</f>
        <v>0</v>
      </c>
      <c r="AW11" s="8">
        <f>INDEX('h 26-27'!AW7:AW26,MATCH(LARGE('h 26-27'!K7:K26,6),'h 26-27'!K7:K26,0))</f>
        <v>0</v>
      </c>
      <c r="AX11" s="9">
        <f>INDEX('h 26-27'!AX7:AX26,MATCH(LARGE('h 26-27'!K7:K26,6),'h 26-27'!K7:K26,0))</f>
        <v>0</v>
      </c>
      <c r="AY11" s="10">
        <f>INDEX('h 26-27'!AY7:AY26,MATCH(LARGE('h 26-27'!K7:K26,6),'h 26-27'!K7:K26,0))</f>
        <v>0</v>
      </c>
      <c r="AZ11" s="11">
        <f>INDEX('h 26-27'!AZ7:AZ26,MATCH(LARGE('h 26-27'!K7:K26,6),'h 26-27'!K7:K26,0))</f>
        <v>0</v>
      </c>
      <c r="BA11" s="12">
        <f>INDEX('h 26-27'!BA7:BA26,MATCH(LARGE('h 26-27'!K7:K26,6),'h 26-27'!K7:K26,0))</f>
        <v>0</v>
      </c>
      <c r="BC11" s="7">
        <f>INDEX('h 26-27'!BC7:BC26,MATCH(LARGE('h 26-27'!K7:K26,6),'h 26-27'!K7:K26,0))</f>
        <v>0</v>
      </c>
      <c r="BD11" s="8">
        <f>INDEX('h 26-27'!BD7:BD26,MATCH(LARGE('h 26-27'!K7:K26,6),'h 26-27'!K7:K26,0))</f>
        <v>0</v>
      </c>
      <c r="BE11" s="9">
        <f>INDEX('h 26-27'!BE7:BE26,MATCH(LARGE('h 26-27'!K7:K26,6),'h 26-27'!K7:K26,0))</f>
        <v>0</v>
      </c>
      <c r="BF11" s="10">
        <f>INDEX('h 26-27'!BF7:BF26,MATCH(LARGE('h 26-27'!K7:K26,6),'h 26-27'!K7:K26,0))</f>
        <v>0</v>
      </c>
      <c r="BG11" s="11">
        <f>INDEX('h 26-27'!BG7:BG26,MATCH(LARGE('h 26-27'!K7:K26,6),'h 26-27'!K7:K26,0))</f>
        <v>0</v>
      </c>
      <c r="BH11" s="12">
        <f>INDEX('h 26-27'!BH7:BH26,MATCH(LARGE('h 26-27'!K7:K26,6),'h 26-27'!K7:K26,0))</f>
        <v>0</v>
      </c>
      <c r="BI11" s="6"/>
      <c r="BJ11" s="3" t="b">
        <f>INDEX('h 26-27'!BJ7:BJ26,MATCH(LARGE('h 26-27'!K7:K26,6),'h 26-27'!K7:K26,0))</f>
        <v>1</v>
      </c>
      <c r="BK11" s="3" t="b">
        <f>INDEX('h 26-27'!BK7:BK26,MATCH(LARGE('h 26-27'!K7:K26,6),'h 26-27'!K7:K26,0))</f>
        <v>1</v>
      </c>
      <c r="BL11" s="6"/>
      <c r="BM11" s="4" t="b">
        <f>INDEX('h 26-27'!BM7:BM26,MATCH(LARGE('h 26-27'!K7:K26,6),'h 26-27'!K7:K26,0))</f>
        <v>1</v>
      </c>
      <c r="BN11" s="4" t="b">
        <f>INDEX('h 26-27'!BN7:BN26,MATCH(LARGE('h 26-27'!K7:K26,6),'h 26-27'!K7:K26,0))</f>
        <v>1</v>
      </c>
      <c r="BO11" s="6"/>
      <c r="BP11" s="31"/>
    </row>
    <row r="12" spans="2:68" ht="17.100000000000001" customHeight="1" thickBot="1" x14ac:dyDescent="0.3">
      <c r="B12" s="22">
        <f>INDEX('h 26-27'!B7:B26,MATCH(LARGE('h 26-27'!K7:K26,7),'h 26-27'!K7:K26,0))</f>
        <v>0</v>
      </c>
      <c r="C12" s="2"/>
      <c r="D12" s="4" t="b">
        <f>INDEX('h 26-27'!D7:D26,MATCH(LARGE('h 26-27'!K7:K26,7),'h 26-27'!K7:K26,0))</f>
        <v>1</v>
      </c>
      <c r="E12" s="2"/>
      <c r="F12" s="35">
        <f>INDEX('h 26-27'!F7:F26,MATCH(LARGE('h 26-27'!K7:K26,7),'h 26-27'!K7:K26,0))</f>
        <v>0</v>
      </c>
      <c r="G12" s="36">
        <f>INDEX('h 26-27'!G7:G26,MATCH(LARGE('h 26-27'!K7:K26,7),'h 26-27'!K7:K26,0))</f>
        <v>0</v>
      </c>
      <c r="H12" s="37">
        <f>INDEX('h 26-27'!H7:H26,MATCH(LARGE('h 26-27'!K7:K26,7),'h 26-27'!K7:K26,0))</f>
        <v>0</v>
      </c>
      <c r="I12" s="15">
        <f>INDEX('h 26-27'!I7:I26,MATCH(LARGE('h 26-27'!K7:K26,7),'h 26-27'!K7:K26,0))</f>
        <v>0</v>
      </c>
      <c r="J12" s="27"/>
      <c r="K12" s="27"/>
      <c r="L12" s="32">
        <f>INDEX('h 26-27'!L7:L26,MATCH(LARGE('h 26-27'!K7:K26,7),'h 26-27'!K7:K26,0))</f>
        <v>0</v>
      </c>
      <c r="M12" s="24">
        <f>INDEX('h 26-27'!M7:M26,MATCH(LARGE('h 26-27'!K7:K26,7),'h 26-27'!K7:K26,0))</f>
        <v>0</v>
      </c>
      <c r="N12" s="33">
        <f>INDEX('h 26-27'!N7:N26,MATCH(LARGE('h 26-27'!K7:K26,7),'h 26-27'!K7:K26,0))</f>
        <v>0</v>
      </c>
      <c r="O12" s="34">
        <f>INDEX('h 26-27'!O7:O26,MATCH(LARGE('h 26-27'!K7:K26,7),'h 26-27'!K7:K26,0))</f>
        <v>0</v>
      </c>
      <c r="P12" s="2"/>
      <c r="Q12" s="38">
        <f>INDEX('h 26-27'!Q7:Q26,MATCH(LARGE('h 26-27'!K7:K26,7),'h 26-27'!K7:K26,0))</f>
        <v>0</v>
      </c>
      <c r="R12" s="39">
        <f>INDEX('h 26-27'!R7:R26,MATCH(LARGE('h 26-27'!K7:K26,7),'h 26-27'!K7:K26,0))</f>
        <v>0</v>
      </c>
      <c r="S12" s="40">
        <f>INDEX('h 26-27'!S7:S26,MATCH(LARGE('h 26-27'!K7:K26,7),'h 26-27'!K7:K26,0))</f>
        <v>0</v>
      </c>
      <c r="T12" s="15">
        <f>INDEX('h 26-27'!T7:T26,MATCH(LARGE('h 26-27'!K7:K26,7),'h 26-27'!K7:K26,0))</f>
        <v>0</v>
      </c>
      <c r="U12" s="32">
        <f>INDEX('h 26-27'!U7:U26,MATCH(LARGE('h 26-27'!K7:K26,7),'h 26-27'!K7:K26,0))</f>
        <v>0</v>
      </c>
      <c r="V12" s="24">
        <f>INDEX('h 26-27'!V7:V26,MATCH(LARGE('h 26-27'!K7:K26,7),'h 26-27'!K7:K26,0))</f>
        <v>0</v>
      </c>
      <c r="W12" s="33">
        <f>INDEX('h 26-27'!W7:W26,MATCH(LARGE('h 26-27'!K7:K26,7),'h 26-27'!K7:K26,0))</f>
        <v>0</v>
      </c>
      <c r="X12" s="34">
        <f>INDEX('h 26-27'!X7:X26,MATCH(LARGE('h 26-27'!K7:K26,7),'h 26-27'!K7:K26,0))</f>
        <v>0</v>
      </c>
      <c r="Y12" s="2"/>
      <c r="Z12" s="41">
        <f>INDEX('h 26-27'!Z7:Z26,MATCH(LARGE('h 26-27'!K7:K26,7),'h 26-27'!K7:K26,0))</f>
        <v>0</v>
      </c>
      <c r="AA12" s="42">
        <f>INDEX('h 26-27'!AA7:AA26,MATCH(LARGE('h 26-27'!K7:K26,7),'h 26-27'!K7:K26,0))</f>
        <v>0</v>
      </c>
      <c r="AB12" s="43">
        <f>INDEX('h 26-27'!AB7:AB26,MATCH(LARGE('h 26-27'!K7:K26,7),'h 26-27'!K7:K26,0))</f>
        <v>0</v>
      </c>
      <c r="AC12" s="15">
        <f>INDEX('h 26-27'!AC7:AC26,MATCH(LARGE('h 26-27'!K7:K26,7),'h 26-27'!K7:K26,0))</f>
        <v>0</v>
      </c>
      <c r="AD12" s="32">
        <f>INDEX('h 26-27'!AD7:AD26,MATCH(LARGE('h 26-27'!K7:K26,7),'h 26-27'!K7:K26,0))</f>
        <v>0</v>
      </c>
      <c r="AE12" s="24">
        <f>INDEX('h 26-27'!AE7:AE26,MATCH(LARGE('h 26-27'!K7:K26,7),'h 26-27'!K7:K26,0))</f>
        <v>0</v>
      </c>
      <c r="AF12" s="33">
        <f>INDEX('h 26-27'!AF7:AF26,MATCH(LARGE('h 26-27'!K7:K26,7),'h 26-27'!K7:K26,0))</f>
        <v>0</v>
      </c>
      <c r="AG12" s="34">
        <f>INDEX('h 26-27'!AG7:AG26,MATCH(LARGE('h 26-27'!K7:K26,7),'h 26-27'!K7:K26,0))</f>
        <v>0</v>
      </c>
      <c r="AI12" s="7">
        <f>INDEX('h 26-27'!AI7:AI26,MATCH(LARGE('h 26-27'!K7:K26,7),'h 26-27'!K7:K26,0))</f>
        <v>0</v>
      </c>
      <c r="AJ12" s="8">
        <f>INDEX('h 26-27'!AJ7:AJ26,MATCH(LARGE('h 26-27'!K7:K26,7),'h 26-27'!K7:K26,0))</f>
        <v>0</v>
      </c>
      <c r="AK12" s="7">
        <f>INDEX('h 26-27'!AK7:AK26,MATCH(LARGE('h 26-27'!K7:K26,7),'h 26-27'!K7:K26,0))</f>
        <v>0</v>
      </c>
      <c r="AL12" s="8">
        <f>INDEX('h 26-27'!AL7:AL26,MATCH(LARGE('h 26-27'!K7:K26,7),'h 26-27'!K7:K26,0))</f>
        <v>0</v>
      </c>
      <c r="AM12" s="9">
        <f>INDEX('h 26-27'!AM7:AM26,MATCH(LARGE('h 26-27'!K7:K26,7),'h 26-27'!K7:K26,0))</f>
        <v>0</v>
      </c>
      <c r="AN12" s="10">
        <f>INDEX('h 26-27'!AN7:AN26,MATCH(LARGE('h 26-27'!K7:K26,7),'h 26-27'!K7:K26,0))</f>
        <v>0</v>
      </c>
      <c r="AO12" s="9">
        <f>INDEX('h 26-27'!AO7:AO26,MATCH(LARGE('h 26-27'!K7:K26,7),'h 26-27'!K7:K26,0))</f>
        <v>0</v>
      </c>
      <c r="AP12" s="10">
        <f>INDEX('h 26-27'!AP7:AP26,MATCH(LARGE('h 26-27'!K7:K26,7),'h 26-27'!K7:K26,0))</f>
        <v>0</v>
      </c>
      <c r="AQ12" s="11">
        <f>INDEX('h 26-27'!AQ7:AQ26,MATCH(LARGE('h 26-27'!K7:K26,7),'h 26-27'!K7:K26,0))</f>
        <v>0</v>
      </c>
      <c r="AR12" s="12">
        <f>INDEX('h 26-27'!AR7:AR26,MATCH(LARGE('h 26-27'!K7:K26,7),'h 26-27'!K7:K26,0))</f>
        <v>0</v>
      </c>
      <c r="AS12" s="11">
        <f>INDEX('h 26-27'!AS7:AS26,MATCH(LARGE('h 26-27'!K7:K26,7),'h 26-27'!K7:K26,0))</f>
        <v>0</v>
      </c>
      <c r="AT12" s="12">
        <f>INDEX('h 26-27'!AT7:AT26,MATCH(LARGE('h 26-27'!K7:K26,7),'h 26-27'!K7:K26,0))</f>
        <v>0</v>
      </c>
      <c r="AV12" s="7">
        <f>INDEX('h 26-27'!AV7:AV26,MATCH(LARGE('h 26-27'!K7:K26,7),'h 26-27'!K7:K26,0))</f>
        <v>0</v>
      </c>
      <c r="AW12" s="8">
        <f>INDEX('h 26-27'!AW7:AW26,MATCH(LARGE('h 26-27'!K7:K26,7),'h 26-27'!K7:K26,0))</f>
        <v>0</v>
      </c>
      <c r="AX12" s="9">
        <f>INDEX('h 26-27'!AX7:AX26,MATCH(LARGE('h 26-27'!K7:K26,7),'h 26-27'!K7:K26,0))</f>
        <v>0</v>
      </c>
      <c r="AY12" s="10">
        <f>INDEX('h 26-27'!AY7:AY26,MATCH(LARGE('h 26-27'!K7:K26,7),'h 26-27'!K7:K26,0))</f>
        <v>0</v>
      </c>
      <c r="AZ12" s="11">
        <f>INDEX('h 26-27'!AZ7:AZ26,MATCH(LARGE('h 26-27'!K7:K26,7),'h 26-27'!K7:K26,0))</f>
        <v>0</v>
      </c>
      <c r="BA12" s="12">
        <f>INDEX('h 26-27'!BA7:BA26,MATCH(LARGE('h 26-27'!K7:K26,7),'h 26-27'!K7:K26,0))</f>
        <v>0</v>
      </c>
      <c r="BC12" s="7">
        <f>INDEX('h 26-27'!BC7:BC26,MATCH(LARGE('h 26-27'!K7:K26,7),'h 26-27'!K7:K26,0))</f>
        <v>0</v>
      </c>
      <c r="BD12" s="8">
        <f>INDEX('h 26-27'!BD7:BD26,MATCH(LARGE('h 26-27'!K7:K26,7),'h 26-27'!K7:K26,0))</f>
        <v>0</v>
      </c>
      <c r="BE12" s="9">
        <f>INDEX('h 26-27'!BE7:BE26,MATCH(LARGE('h 26-27'!K7:K26,7),'h 26-27'!K7:K26,0))</f>
        <v>0</v>
      </c>
      <c r="BF12" s="10">
        <f>INDEX('h 26-27'!BF7:BF26,MATCH(LARGE('h 26-27'!K7:K26,7),'h 26-27'!K7:K26,0))</f>
        <v>0</v>
      </c>
      <c r="BG12" s="11">
        <f>INDEX('h 26-27'!BG7:BG26,MATCH(LARGE('h 26-27'!K7:K26,7),'h 26-27'!K7:K26,0))</f>
        <v>0</v>
      </c>
      <c r="BH12" s="12">
        <f>INDEX('h 26-27'!BH7:BH26,MATCH(LARGE('h 26-27'!K7:K26,7),'h 26-27'!K7:K26,0))</f>
        <v>0</v>
      </c>
      <c r="BI12" s="6"/>
      <c r="BJ12" s="3" t="b">
        <f>INDEX('h 26-27'!BJ7:BJ26,MATCH(LARGE('h 26-27'!K7:K26,7),'h 26-27'!K7:K26,0))</f>
        <v>1</v>
      </c>
      <c r="BK12" s="3" t="b">
        <f>INDEX('h 26-27'!BK7:BK26,MATCH(LARGE('h 26-27'!K7:K26,7),'h 26-27'!K7:K26,0))</f>
        <v>1</v>
      </c>
      <c r="BL12" s="6"/>
      <c r="BM12" s="4" t="b">
        <f>INDEX('h 26-27'!BM7:BM26,MATCH(LARGE('h 26-27'!K7:K26,7),'h 26-27'!K7:K26,0))</f>
        <v>1</v>
      </c>
      <c r="BN12" s="4" t="b">
        <f>INDEX('h 26-27'!BN7:BN26,MATCH(LARGE('h 26-27'!K7:K26,7),'h 26-27'!K7:K26,0))</f>
        <v>1</v>
      </c>
      <c r="BO12" s="6"/>
      <c r="BP12" s="31"/>
    </row>
    <row r="13" spans="2:68" ht="17.100000000000001" customHeight="1" thickBot="1" x14ac:dyDescent="0.3">
      <c r="B13" s="22">
        <f>INDEX('h 26-27'!B7:B26,MATCH(LARGE('h 26-27'!K7:K26,8),'h 26-27'!K7:K26,0))</f>
        <v>0</v>
      </c>
      <c r="C13" s="2"/>
      <c r="D13" s="4" t="b">
        <f>INDEX('h 26-27'!D7:D26,MATCH(LARGE('h 26-27'!K7:K26,8),'h 26-27'!K7:K26,0))</f>
        <v>1</v>
      </c>
      <c r="E13" s="2"/>
      <c r="F13" s="35">
        <f>INDEX('h 26-27'!F7:F26,MATCH(LARGE('h 26-27'!K7:K26,8),'h 26-27'!K7:K26,0))</f>
        <v>0</v>
      </c>
      <c r="G13" s="36">
        <f>INDEX('h 26-27'!G7:G26,MATCH(LARGE('h 26-27'!K7:K26,8),'h 26-27'!K7:K26,0))</f>
        <v>0</v>
      </c>
      <c r="H13" s="37">
        <f>INDEX('h 26-27'!H7:H26,MATCH(LARGE('h 26-27'!K7:K26,8),'h 26-27'!K7:K26,0))</f>
        <v>0</v>
      </c>
      <c r="I13" s="15">
        <f>INDEX('h 26-27'!I7:I26,MATCH(LARGE('h 26-27'!K7:K26,8),'h 26-27'!K7:K26,0))</f>
        <v>0</v>
      </c>
      <c r="J13" s="27"/>
      <c r="K13" s="27"/>
      <c r="L13" s="32">
        <f>INDEX('h 26-27'!L7:L26,MATCH(LARGE('h 26-27'!K7:K26,8),'h 26-27'!K7:K26,0))</f>
        <v>0</v>
      </c>
      <c r="M13" s="24">
        <f>INDEX('h 26-27'!M7:M26,MATCH(LARGE('h 26-27'!K7:K26,8),'h 26-27'!K7:K26,0))</f>
        <v>0</v>
      </c>
      <c r="N13" s="33">
        <f>INDEX('h 26-27'!N7:N26,MATCH(LARGE('h 26-27'!K7:K26,8),'h 26-27'!K7:K26,0))</f>
        <v>0</v>
      </c>
      <c r="O13" s="34">
        <f>INDEX('h 26-27'!O7:O26,MATCH(LARGE('h 26-27'!K7:K26,8),'h 26-27'!K7:K26,0))</f>
        <v>0</v>
      </c>
      <c r="P13" s="2"/>
      <c r="Q13" s="38">
        <f>INDEX('h 26-27'!Q7:Q26,MATCH(LARGE('h 26-27'!K7:K26,8),'h 26-27'!K7:K26,0))</f>
        <v>0</v>
      </c>
      <c r="R13" s="39">
        <f>INDEX('h 26-27'!R7:R26,MATCH(LARGE('h 26-27'!K7:K26,8),'h 26-27'!K7:K26,0))</f>
        <v>0</v>
      </c>
      <c r="S13" s="40">
        <f>INDEX('h 26-27'!S7:S26,MATCH(LARGE('h 26-27'!K7:K26,8),'h 26-27'!K7:K26,0))</f>
        <v>0</v>
      </c>
      <c r="T13" s="15">
        <f>INDEX('h 26-27'!T7:T26,MATCH(LARGE('h 26-27'!K7:K26,8),'h 26-27'!K7:K26,0))</f>
        <v>0</v>
      </c>
      <c r="U13" s="32">
        <f>INDEX('h 26-27'!U7:U26,MATCH(LARGE('h 26-27'!K7:K26,8),'h 26-27'!K7:K26,0))</f>
        <v>0</v>
      </c>
      <c r="V13" s="24">
        <f>INDEX('h 26-27'!V7:V26,MATCH(LARGE('h 26-27'!K7:K26,8),'h 26-27'!K7:K26,0))</f>
        <v>0</v>
      </c>
      <c r="W13" s="33">
        <f>INDEX('h 26-27'!W7:W26,MATCH(LARGE('h 26-27'!K7:K26,8),'h 26-27'!K7:K26,0))</f>
        <v>0</v>
      </c>
      <c r="X13" s="34">
        <f>INDEX('h 26-27'!X7:X26,MATCH(LARGE('h 26-27'!K7:K26,8),'h 26-27'!K7:K26,0))</f>
        <v>0</v>
      </c>
      <c r="Y13" s="2"/>
      <c r="Z13" s="41">
        <f>INDEX('h 26-27'!Z7:Z26,MATCH(LARGE('h 26-27'!K7:K26,8),'h 26-27'!K7:K26,0))</f>
        <v>0</v>
      </c>
      <c r="AA13" s="42">
        <f>INDEX('h 26-27'!AA7:AA26,MATCH(LARGE('h 26-27'!K7:K26,8),'h 26-27'!K7:K26,0))</f>
        <v>0</v>
      </c>
      <c r="AB13" s="43">
        <f>INDEX('h 26-27'!AB7:AB26,MATCH(LARGE('h 26-27'!K7:K26,8),'h 26-27'!K7:K26,0))</f>
        <v>0</v>
      </c>
      <c r="AC13" s="15">
        <f>INDEX('h 26-27'!AC7:AC26,MATCH(LARGE('h 26-27'!K7:K26,8),'h 26-27'!K7:K26,0))</f>
        <v>0</v>
      </c>
      <c r="AD13" s="32">
        <f>INDEX('h 26-27'!AD7:AD26,MATCH(LARGE('h 26-27'!K7:K26,8),'h 26-27'!K7:K26,0))</f>
        <v>0</v>
      </c>
      <c r="AE13" s="24">
        <f>INDEX('h 26-27'!AE7:AE26,MATCH(LARGE('h 26-27'!K7:K26,8),'h 26-27'!K7:K26,0))</f>
        <v>0</v>
      </c>
      <c r="AF13" s="33">
        <f>INDEX('h 26-27'!AF7:AF26,MATCH(LARGE('h 26-27'!K7:K26,8),'h 26-27'!K7:K26,0))</f>
        <v>0</v>
      </c>
      <c r="AG13" s="34">
        <f>INDEX('h 26-27'!AG7:AG26,MATCH(LARGE('h 26-27'!K7:K26,8),'h 26-27'!K7:K26,0))</f>
        <v>0</v>
      </c>
      <c r="AI13" s="7">
        <f>INDEX('h 26-27'!AI7:AI26,MATCH(LARGE('h 26-27'!K7:K26,8),'h 26-27'!K7:K26,0))</f>
        <v>0</v>
      </c>
      <c r="AJ13" s="8">
        <f>INDEX('h 26-27'!AJ7:AJ26,MATCH(LARGE('h 26-27'!K7:K26,8),'h 26-27'!K7:K26,0))</f>
        <v>0</v>
      </c>
      <c r="AK13" s="7">
        <f>INDEX('h 26-27'!AK7:AK26,MATCH(LARGE('h 26-27'!K7:K26,8),'h 26-27'!K7:K26,0))</f>
        <v>0</v>
      </c>
      <c r="AL13" s="8">
        <f>INDEX('h 26-27'!AL7:AL26,MATCH(LARGE('h 26-27'!K7:K26,8),'h 26-27'!K7:K26,0))</f>
        <v>0</v>
      </c>
      <c r="AM13" s="9">
        <f>INDEX('h 26-27'!AM7:AM26,MATCH(LARGE('h 26-27'!K7:K26,8),'h 26-27'!K7:K26,0))</f>
        <v>0</v>
      </c>
      <c r="AN13" s="10">
        <f>INDEX('h 26-27'!AN7:AN26,MATCH(LARGE('h 26-27'!K7:K26,8),'h 26-27'!K7:K26,0))</f>
        <v>0</v>
      </c>
      <c r="AO13" s="9">
        <f>INDEX('h 26-27'!AO7:AO26,MATCH(LARGE('h 26-27'!K7:K26,8),'h 26-27'!K7:K26,0))</f>
        <v>0</v>
      </c>
      <c r="AP13" s="10">
        <f>INDEX('h 26-27'!AP7:AP26,MATCH(LARGE('h 26-27'!K7:K26,8),'h 26-27'!K7:K26,0))</f>
        <v>0</v>
      </c>
      <c r="AQ13" s="11">
        <f>INDEX('h 26-27'!AQ7:AQ26,MATCH(LARGE('h 26-27'!K7:K26,8),'h 26-27'!K7:K26,0))</f>
        <v>0</v>
      </c>
      <c r="AR13" s="12">
        <f>INDEX('h 26-27'!AR7:AR26,MATCH(LARGE('h 26-27'!K7:K26,8),'h 26-27'!K7:K26,0))</f>
        <v>0</v>
      </c>
      <c r="AS13" s="11">
        <f>INDEX('h 26-27'!AS7:AS26,MATCH(LARGE('h 26-27'!K7:K26,8),'h 26-27'!K7:K26,0))</f>
        <v>0</v>
      </c>
      <c r="AT13" s="12">
        <f>INDEX('h 26-27'!AT7:AT26,MATCH(LARGE('h 26-27'!K7:K26,8),'h 26-27'!K7:K26,0))</f>
        <v>0</v>
      </c>
      <c r="AV13" s="7">
        <f>INDEX('h 26-27'!AV7:AV26,MATCH(LARGE('h 26-27'!K7:K26,8),'h 26-27'!K7:K26,0))</f>
        <v>0</v>
      </c>
      <c r="AW13" s="8">
        <f>INDEX('h 26-27'!AW7:AW26,MATCH(LARGE('h 26-27'!K7:K26,8),'h 26-27'!K7:K26,0))</f>
        <v>0</v>
      </c>
      <c r="AX13" s="9">
        <f>INDEX('h 26-27'!AX7:AX26,MATCH(LARGE('h 26-27'!K7:K26,8),'h 26-27'!K7:K26,0))</f>
        <v>0</v>
      </c>
      <c r="AY13" s="10">
        <f>INDEX('h 26-27'!AY7:AY26,MATCH(LARGE('h 26-27'!K7:K26,8),'h 26-27'!K7:K26,0))</f>
        <v>0</v>
      </c>
      <c r="AZ13" s="11">
        <f>INDEX('h 26-27'!AZ7:AZ26,MATCH(LARGE('h 26-27'!K7:K26,8),'h 26-27'!K7:K26,0))</f>
        <v>0</v>
      </c>
      <c r="BA13" s="12">
        <f>INDEX('h 26-27'!BA7:BA26,MATCH(LARGE('h 26-27'!K7:K26,8),'h 26-27'!K7:K26,0))</f>
        <v>0</v>
      </c>
      <c r="BC13" s="7">
        <f>INDEX('h 26-27'!BC7:BC26,MATCH(LARGE('h 26-27'!K7:K26,8),'h 26-27'!K7:K26,0))</f>
        <v>0</v>
      </c>
      <c r="BD13" s="8">
        <f>INDEX('h 26-27'!BD7:BD26,MATCH(LARGE('h 26-27'!K7:K26,8),'h 26-27'!K7:K26,0))</f>
        <v>0</v>
      </c>
      <c r="BE13" s="9">
        <f>INDEX('h 26-27'!BE7:BE26,MATCH(LARGE('h 26-27'!K7:K26,8),'h 26-27'!K7:K26,0))</f>
        <v>0</v>
      </c>
      <c r="BF13" s="10">
        <f>INDEX('h 26-27'!BF7:BF26,MATCH(LARGE('h 26-27'!K7:K26,8),'h 26-27'!K7:K26,0))</f>
        <v>0</v>
      </c>
      <c r="BG13" s="11">
        <f>INDEX('h 26-27'!BG7:BG26,MATCH(LARGE('h 26-27'!K7:K26,8),'h 26-27'!K7:K26,0))</f>
        <v>0</v>
      </c>
      <c r="BH13" s="12">
        <f>INDEX('h 26-27'!BH7:BH26,MATCH(LARGE('h 26-27'!K7:K26,8),'h 26-27'!K7:K26,0))</f>
        <v>0</v>
      </c>
      <c r="BI13" s="6"/>
      <c r="BJ13" s="3" t="b">
        <f>INDEX('h 26-27'!BJ7:BJ26,MATCH(LARGE('h 26-27'!K7:K26,8),'h 26-27'!K7:K26,0))</f>
        <v>1</v>
      </c>
      <c r="BK13" s="3" t="b">
        <f>INDEX('h 26-27'!BK7:BK26,MATCH(LARGE('h 26-27'!K7:K26,8),'h 26-27'!K7:K26,0))</f>
        <v>1</v>
      </c>
      <c r="BL13" s="6"/>
      <c r="BM13" s="4" t="b">
        <f>INDEX('h 26-27'!BM7:BM26,MATCH(LARGE('h 26-27'!K7:K26,8),'h 26-27'!K7:K26,0))</f>
        <v>1</v>
      </c>
      <c r="BN13" s="4" t="b">
        <f>INDEX('h 26-27'!BN7:BN26,MATCH(LARGE('h 26-27'!K7:K26,8),'h 26-27'!K7:K26,0))</f>
        <v>1</v>
      </c>
      <c r="BO13" s="6"/>
      <c r="BP13" s="31"/>
    </row>
    <row r="14" spans="2:68" ht="17.100000000000001" customHeight="1" thickBot="1" x14ac:dyDescent="0.3">
      <c r="B14" s="22">
        <f>INDEX('h 26-27'!B7:B26,MATCH(LARGE('h 26-27'!K7:K26,9),'h 26-27'!K7:K26,0))</f>
        <v>0</v>
      </c>
      <c r="C14" s="2"/>
      <c r="D14" s="4" t="b">
        <f>INDEX('h 26-27'!D7:D26,MATCH(LARGE('h 26-27'!K7:K26,9),'h 26-27'!K7:K26,0))</f>
        <v>1</v>
      </c>
      <c r="E14" s="2"/>
      <c r="F14" s="35">
        <f>INDEX('h 26-27'!F7:F26,MATCH(LARGE('h 26-27'!K7:K26,9),'h 26-27'!K7:K26,0))</f>
        <v>0</v>
      </c>
      <c r="G14" s="36">
        <f>INDEX('h 26-27'!G7:G26,MATCH(LARGE('h 26-27'!K7:K26,9),'h 26-27'!K7:K26,0))</f>
        <v>0</v>
      </c>
      <c r="H14" s="37">
        <f>INDEX('h 26-27'!H7:H26,MATCH(LARGE('h 26-27'!K7:K26,9),'h 26-27'!K7:K26,0))</f>
        <v>0</v>
      </c>
      <c r="I14" s="15">
        <f>INDEX('h 26-27'!I7:I26,MATCH(LARGE('h 26-27'!K7:K26,9),'h 26-27'!K7:K26,0))</f>
        <v>0</v>
      </c>
      <c r="J14" s="27"/>
      <c r="K14" s="27"/>
      <c r="L14" s="32">
        <f>INDEX('h 26-27'!L7:L26,MATCH(LARGE('h 26-27'!K7:K26,9),'h 26-27'!K7:K26,0))</f>
        <v>0</v>
      </c>
      <c r="M14" s="24">
        <f>INDEX('h 26-27'!M7:M26,MATCH(LARGE('h 26-27'!K7:K26,9),'h 26-27'!K7:K26,0))</f>
        <v>0</v>
      </c>
      <c r="N14" s="33">
        <f>INDEX('h 26-27'!N7:N26,MATCH(LARGE('h 26-27'!K7:K26,9),'h 26-27'!K7:K26,0))</f>
        <v>0</v>
      </c>
      <c r="O14" s="34">
        <f>INDEX('h 26-27'!O7:O26,MATCH(LARGE('h 26-27'!K7:K26,9),'h 26-27'!K7:K26,0))</f>
        <v>0</v>
      </c>
      <c r="P14" s="2"/>
      <c r="Q14" s="38">
        <f>INDEX('h 26-27'!Q7:Q26,MATCH(LARGE('h 26-27'!K7:K26,9),'h 26-27'!K7:K26,0))</f>
        <v>0</v>
      </c>
      <c r="R14" s="39">
        <f>INDEX('h 26-27'!R7:R26,MATCH(LARGE('h 26-27'!K7:K26,9),'h 26-27'!K7:K26,0))</f>
        <v>0</v>
      </c>
      <c r="S14" s="40">
        <f>INDEX('h 26-27'!S7:S26,MATCH(LARGE('h 26-27'!K7:K26,9),'h 26-27'!K7:K26,0))</f>
        <v>0</v>
      </c>
      <c r="T14" s="15">
        <f>INDEX('h 26-27'!T7:T26,MATCH(LARGE('h 26-27'!K7:K26,9),'h 26-27'!K7:K26,0))</f>
        <v>0</v>
      </c>
      <c r="U14" s="32">
        <f>INDEX('h 26-27'!U7:U26,MATCH(LARGE('h 26-27'!K7:K26,9),'h 26-27'!K7:K26,0))</f>
        <v>0</v>
      </c>
      <c r="V14" s="24">
        <f>INDEX('h 26-27'!V7:V26,MATCH(LARGE('h 26-27'!K7:K26,9),'h 26-27'!K7:K26,0))</f>
        <v>0</v>
      </c>
      <c r="W14" s="33">
        <f>INDEX('h 26-27'!W7:W26,MATCH(LARGE('h 26-27'!K7:K26,9),'h 26-27'!K7:K26,0))</f>
        <v>0</v>
      </c>
      <c r="X14" s="34">
        <f>INDEX('h 26-27'!X7:X26,MATCH(LARGE('h 26-27'!K7:K26,9),'h 26-27'!K7:K26,0))</f>
        <v>0</v>
      </c>
      <c r="Y14" s="2"/>
      <c r="Z14" s="41">
        <f>INDEX('h 26-27'!Z7:Z26,MATCH(LARGE('h 26-27'!K7:K26,9),'h 26-27'!K7:K26,0))</f>
        <v>0</v>
      </c>
      <c r="AA14" s="42">
        <f>INDEX('h 26-27'!AA7:AA26,MATCH(LARGE('h 26-27'!K7:K26,9),'h 26-27'!K7:K26,0))</f>
        <v>0</v>
      </c>
      <c r="AB14" s="43">
        <f>INDEX('h 26-27'!AB7:AB26,MATCH(LARGE('h 26-27'!K7:K26,9),'h 26-27'!K7:K26,0))</f>
        <v>0</v>
      </c>
      <c r="AC14" s="15">
        <f>INDEX('h 26-27'!AC7:AC26,MATCH(LARGE('h 26-27'!K7:K26,9),'h 26-27'!K7:K26,0))</f>
        <v>0</v>
      </c>
      <c r="AD14" s="32">
        <f>INDEX('h 26-27'!AD7:AD26,MATCH(LARGE('h 26-27'!K7:K26,9),'h 26-27'!K7:K26,0))</f>
        <v>0</v>
      </c>
      <c r="AE14" s="24">
        <f>INDEX('h 26-27'!AE7:AE26,MATCH(LARGE('h 26-27'!K7:K26,9),'h 26-27'!K7:K26,0))</f>
        <v>0</v>
      </c>
      <c r="AF14" s="33">
        <f>INDEX('h 26-27'!AF7:AF26,MATCH(LARGE('h 26-27'!K7:K26,9),'h 26-27'!K7:K26,0))</f>
        <v>0</v>
      </c>
      <c r="AG14" s="34">
        <f>INDEX('h 26-27'!AG7:AG26,MATCH(LARGE('h 26-27'!K7:K26,9),'h 26-27'!K7:K26,0))</f>
        <v>0</v>
      </c>
      <c r="AI14" s="7">
        <f>INDEX('h 26-27'!AI7:AI26,MATCH(LARGE('h 26-27'!K7:K26,9),'h 26-27'!K7:K26,0))</f>
        <v>0</v>
      </c>
      <c r="AJ14" s="8">
        <f>INDEX('h 26-27'!AJ7:AJ26,MATCH(LARGE('h 26-27'!K7:K26,9),'h 26-27'!K7:K26,0))</f>
        <v>0</v>
      </c>
      <c r="AK14" s="7">
        <f>INDEX('h 26-27'!AK7:AK26,MATCH(LARGE('h 26-27'!K7:K26,9),'h 26-27'!K7:K26,0))</f>
        <v>0</v>
      </c>
      <c r="AL14" s="8">
        <f>INDEX('h 26-27'!AL7:AL26,MATCH(LARGE('h 26-27'!K7:K26,9),'h 26-27'!K7:K26,0))</f>
        <v>0</v>
      </c>
      <c r="AM14" s="9">
        <f>INDEX('h 26-27'!AM7:AM26,MATCH(LARGE('h 26-27'!K7:K26,9),'h 26-27'!K7:K26,0))</f>
        <v>0</v>
      </c>
      <c r="AN14" s="10">
        <f>INDEX('h 26-27'!AN7:AN26,MATCH(LARGE('h 26-27'!K7:K26,9),'h 26-27'!K7:K26,0))</f>
        <v>0</v>
      </c>
      <c r="AO14" s="9">
        <f>INDEX('h 26-27'!AO7:AO26,MATCH(LARGE('h 26-27'!K7:K26,9),'h 26-27'!K7:K26,0))</f>
        <v>0</v>
      </c>
      <c r="AP14" s="10">
        <f>INDEX('h 26-27'!AP7:AP26,MATCH(LARGE('h 26-27'!K7:K26,9),'h 26-27'!K7:K26,0))</f>
        <v>0</v>
      </c>
      <c r="AQ14" s="11">
        <f>INDEX('h 26-27'!AQ7:AQ26,MATCH(LARGE('h 26-27'!K7:K26,9),'h 26-27'!K7:K26,0))</f>
        <v>0</v>
      </c>
      <c r="AR14" s="12">
        <f>INDEX('h 26-27'!AR7:AR26,MATCH(LARGE('h 26-27'!K7:K26,9),'h 26-27'!K7:K26,0))</f>
        <v>0</v>
      </c>
      <c r="AS14" s="11">
        <f>INDEX('h 26-27'!AS7:AS26,MATCH(LARGE('h 26-27'!K7:K26,9),'h 26-27'!K7:K26,0))</f>
        <v>0</v>
      </c>
      <c r="AT14" s="12">
        <f>INDEX('h 26-27'!AT7:AT26,MATCH(LARGE('h 26-27'!K7:K26,9),'h 26-27'!K7:K26,0))</f>
        <v>0</v>
      </c>
      <c r="AV14" s="7">
        <f>INDEX('h 26-27'!AV7:AV26,MATCH(LARGE('h 26-27'!K7:K26,9),'h 26-27'!K7:K26,0))</f>
        <v>0</v>
      </c>
      <c r="AW14" s="8">
        <f>INDEX('h 26-27'!AW7:AW26,MATCH(LARGE('h 26-27'!K7:K26,9),'h 26-27'!K7:K26,0))</f>
        <v>0</v>
      </c>
      <c r="AX14" s="9">
        <f>INDEX('h 26-27'!AX7:AX26,MATCH(LARGE('h 26-27'!K7:K26,9),'h 26-27'!K7:K26,0))</f>
        <v>0</v>
      </c>
      <c r="AY14" s="10">
        <f>INDEX('h 26-27'!AY7:AY26,MATCH(LARGE('h 26-27'!K7:K26,9),'h 26-27'!K7:K26,0))</f>
        <v>0</v>
      </c>
      <c r="AZ14" s="11">
        <f>INDEX('h 26-27'!AZ7:AZ26,MATCH(LARGE('h 26-27'!K7:K26,9),'h 26-27'!K7:K26,0))</f>
        <v>0</v>
      </c>
      <c r="BA14" s="12">
        <f>INDEX('h 26-27'!BA7:BA26,MATCH(LARGE('h 26-27'!K7:K26,9),'h 26-27'!K7:K26,0))</f>
        <v>0</v>
      </c>
      <c r="BC14" s="7">
        <f>INDEX('h 26-27'!BC7:BC26,MATCH(LARGE('h 26-27'!K7:K26,9),'h 26-27'!K7:K26,0))</f>
        <v>0</v>
      </c>
      <c r="BD14" s="8">
        <f>INDEX('h 26-27'!BD7:BD26,MATCH(LARGE('h 26-27'!K7:K26,9),'h 26-27'!K7:K26,0))</f>
        <v>0</v>
      </c>
      <c r="BE14" s="9">
        <f>INDEX('h 26-27'!BE7:BE26,MATCH(LARGE('h 26-27'!K7:K26,9),'h 26-27'!K7:K26,0))</f>
        <v>0</v>
      </c>
      <c r="BF14" s="10">
        <f>INDEX('h 26-27'!BF7:BF26,MATCH(LARGE('h 26-27'!K7:K26,9),'h 26-27'!K7:K26,0))</f>
        <v>0</v>
      </c>
      <c r="BG14" s="11">
        <f>INDEX('h 26-27'!BG7:BG26,MATCH(LARGE('h 26-27'!K7:K26,9),'h 26-27'!K7:K26,0))</f>
        <v>0</v>
      </c>
      <c r="BH14" s="12">
        <f>INDEX('h 26-27'!BH7:BH26,MATCH(LARGE('h 26-27'!K7:K26,9),'h 26-27'!K7:K26,0))</f>
        <v>0</v>
      </c>
      <c r="BI14" s="6"/>
      <c r="BJ14" s="3" t="b">
        <f>INDEX('h 26-27'!BJ7:BJ26,MATCH(LARGE('h 26-27'!K7:K26,9),'h 26-27'!K7:K26,0))</f>
        <v>1</v>
      </c>
      <c r="BK14" s="3" t="b">
        <f>INDEX('h 26-27'!BK7:BK26,MATCH(LARGE('h 26-27'!K7:K26,9),'h 26-27'!K7:K26,0))</f>
        <v>1</v>
      </c>
      <c r="BL14" s="6"/>
      <c r="BM14" s="4" t="b">
        <f>INDEX('h 26-27'!BM7:BM26,MATCH(LARGE('h 26-27'!K7:K26,9),'h 26-27'!K7:K26,0))</f>
        <v>1</v>
      </c>
      <c r="BN14" s="4" t="b">
        <f>INDEX('h 26-27'!BN7:BN26,MATCH(LARGE('h 26-27'!K7:K26,9),'h 26-27'!K7:K26,0))</f>
        <v>1</v>
      </c>
      <c r="BO14" s="6"/>
      <c r="BP14" s="31"/>
    </row>
    <row r="15" spans="2:68" ht="17.100000000000001" customHeight="1" thickBot="1" x14ac:dyDescent="0.3">
      <c r="B15" s="22">
        <f>INDEX('h 26-27'!B7:B26,MATCH(LARGE('h 26-27'!K7:K26,10),'h 26-27'!K7:K26,0))</f>
        <v>0</v>
      </c>
      <c r="C15" s="2"/>
      <c r="D15" s="4" t="b">
        <f>INDEX('h 26-27'!D7:D26,MATCH(LARGE('h 26-27'!K7:K26,10),'h 26-27'!K7:K26,0))</f>
        <v>1</v>
      </c>
      <c r="E15" s="2"/>
      <c r="F15" s="35">
        <f>INDEX('h 26-27'!F7:F26,MATCH(LARGE('h 26-27'!K7:K26,10),'h 26-27'!K7:K26,0))</f>
        <v>0</v>
      </c>
      <c r="G15" s="36">
        <f>INDEX('h 26-27'!G7:G26,MATCH(LARGE('h 26-27'!K7:K26,10),'h 26-27'!K7:K26,0))</f>
        <v>0</v>
      </c>
      <c r="H15" s="37">
        <f>INDEX('h 26-27'!H7:H26,MATCH(LARGE('h 26-27'!K7:K26,10),'h 26-27'!K7:K26,0))</f>
        <v>0</v>
      </c>
      <c r="I15" s="15">
        <f>INDEX('h 26-27'!I7:I26,MATCH(LARGE('h 26-27'!K7:K26,10),'h 26-27'!K7:K26,0))</f>
        <v>0</v>
      </c>
      <c r="J15" s="27"/>
      <c r="K15" s="27"/>
      <c r="L15" s="32">
        <f>INDEX('h 26-27'!L7:L26,MATCH(LARGE('h 26-27'!K7:K26,10),'h 26-27'!K7:K26,0))</f>
        <v>0</v>
      </c>
      <c r="M15" s="24">
        <f>INDEX('h 26-27'!M7:M26,MATCH(LARGE('h 26-27'!K7:K26,10),'h 26-27'!K7:K26,0))</f>
        <v>0</v>
      </c>
      <c r="N15" s="33">
        <f>INDEX('h 26-27'!N7:N26,MATCH(LARGE('h 26-27'!K7:K26,10),'h 26-27'!K7:K26,0))</f>
        <v>0</v>
      </c>
      <c r="O15" s="34">
        <f>INDEX('h 26-27'!O7:O26,MATCH(LARGE('h 26-27'!K7:K26,10),'h 26-27'!K7:K26,0))</f>
        <v>0</v>
      </c>
      <c r="P15" s="2"/>
      <c r="Q15" s="38">
        <f>INDEX('h 26-27'!Q7:Q26,MATCH(LARGE('h 26-27'!K7:K26,10),'h 26-27'!K7:K26,0))</f>
        <v>0</v>
      </c>
      <c r="R15" s="39">
        <f>INDEX('h 26-27'!R7:R26,MATCH(LARGE('h 26-27'!K7:K26,10),'h 26-27'!K7:K26,0))</f>
        <v>0</v>
      </c>
      <c r="S15" s="40">
        <f>INDEX('h 26-27'!S7:S26,MATCH(LARGE('h 26-27'!K7:K26,10),'h 26-27'!K7:K26,0))</f>
        <v>0</v>
      </c>
      <c r="T15" s="15">
        <f>INDEX('h 26-27'!T7:T26,MATCH(LARGE('h 26-27'!K7:K26,10),'h 26-27'!K7:K26,0))</f>
        <v>0</v>
      </c>
      <c r="U15" s="32">
        <f>INDEX('h 26-27'!U7:U26,MATCH(LARGE('h 26-27'!K7:K26,10),'h 26-27'!K7:K26,0))</f>
        <v>0</v>
      </c>
      <c r="V15" s="24">
        <f>INDEX('h 26-27'!V7:V26,MATCH(LARGE('h 26-27'!K7:K26,10),'h 26-27'!K7:K26,0))</f>
        <v>0</v>
      </c>
      <c r="W15" s="33">
        <f>INDEX('h 26-27'!W7:W26,MATCH(LARGE('h 26-27'!K7:K26,10),'h 26-27'!K7:K26,0))</f>
        <v>0</v>
      </c>
      <c r="X15" s="34">
        <f>INDEX('h 26-27'!X7:X26,MATCH(LARGE('h 26-27'!K7:K26,10),'h 26-27'!K7:K26,0))</f>
        <v>0</v>
      </c>
      <c r="Y15" s="2"/>
      <c r="Z15" s="41">
        <f>INDEX('h 26-27'!Z7:Z26,MATCH(LARGE('h 26-27'!K7:K26,10),'h 26-27'!K7:K26,0))</f>
        <v>0</v>
      </c>
      <c r="AA15" s="42">
        <f>INDEX('h 26-27'!AA7:AA26,MATCH(LARGE('h 26-27'!K7:K26,10),'h 26-27'!K7:K26,0))</f>
        <v>0</v>
      </c>
      <c r="AB15" s="43">
        <f>INDEX('h 26-27'!AB7:AB26,MATCH(LARGE('h 26-27'!K7:K26,10),'h 26-27'!K7:K26,0))</f>
        <v>0</v>
      </c>
      <c r="AC15" s="15">
        <f>INDEX('h 26-27'!AC7:AC26,MATCH(LARGE('h 26-27'!K7:K26,10),'h 26-27'!K7:K26,0))</f>
        <v>0</v>
      </c>
      <c r="AD15" s="32">
        <f>INDEX('h 26-27'!AD7:AD26,MATCH(LARGE('h 26-27'!K7:K26,10),'h 26-27'!K7:K26,0))</f>
        <v>0</v>
      </c>
      <c r="AE15" s="24">
        <f>INDEX('h 26-27'!AE7:AE26,MATCH(LARGE('h 26-27'!K7:K26,10),'h 26-27'!K7:K26,0))</f>
        <v>0</v>
      </c>
      <c r="AF15" s="33">
        <f>INDEX('h 26-27'!AF7:AF26,MATCH(LARGE('h 26-27'!K7:K26,10),'h 26-27'!K7:K26,0))</f>
        <v>0</v>
      </c>
      <c r="AG15" s="34">
        <f>INDEX('h 26-27'!AG7:AG26,MATCH(LARGE('h 26-27'!K7:K26,10),'h 26-27'!K7:K26,0))</f>
        <v>0</v>
      </c>
      <c r="AI15" s="7">
        <f>INDEX('h 26-27'!AI7:AI26,MATCH(LARGE('h 26-27'!K7:K26,10),'h 26-27'!K7:K26,0))</f>
        <v>0</v>
      </c>
      <c r="AJ15" s="8">
        <f>INDEX('h 26-27'!AJ7:AJ26,MATCH(LARGE('h 26-27'!K7:K26,10),'h 26-27'!K7:K26,0))</f>
        <v>0</v>
      </c>
      <c r="AK15" s="7">
        <f>INDEX('h 26-27'!AK7:AK26,MATCH(LARGE('h 26-27'!K7:K26,10),'h 26-27'!K7:K26,0))</f>
        <v>0</v>
      </c>
      <c r="AL15" s="8">
        <f>INDEX('h 26-27'!AL7:AL26,MATCH(LARGE('h 26-27'!K7:K26,10),'h 26-27'!K7:K26,0))</f>
        <v>0</v>
      </c>
      <c r="AM15" s="9">
        <f>INDEX('h 26-27'!AM7:AM26,MATCH(LARGE('h 26-27'!K7:K26,10),'h 26-27'!K7:K26,0))</f>
        <v>0</v>
      </c>
      <c r="AN15" s="10">
        <f>INDEX('h 26-27'!AN7:AN26,MATCH(LARGE('h 26-27'!K7:K26,10),'h 26-27'!K7:K26,0))</f>
        <v>0</v>
      </c>
      <c r="AO15" s="9">
        <f>INDEX('h 26-27'!AO7:AO26,MATCH(LARGE('h 26-27'!K7:K26,10),'h 26-27'!K7:K26,0))</f>
        <v>0</v>
      </c>
      <c r="AP15" s="10">
        <f>INDEX('h 26-27'!AP7:AP26,MATCH(LARGE('h 26-27'!K7:K26,10),'h 26-27'!K7:K26,0))</f>
        <v>0</v>
      </c>
      <c r="AQ15" s="11">
        <f>INDEX('h 26-27'!AQ7:AQ26,MATCH(LARGE('h 26-27'!K7:K26,10),'h 26-27'!K7:K26,0))</f>
        <v>0</v>
      </c>
      <c r="AR15" s="12">
        <f>INDEX('h 26-27'!AR7:AR26,MATCH(LARGE('h 26-27'!K7:K26,10),'h 26-27'!K7:K26,0))</f>
        <v>0</v>
      </c>
      <c r="AS15" s="11">
        <f>INDEX('h 26-27'!AS7:AS26,MATCH(LARGE('h 26-27'!K7:K26,10),'h 26-27'!K7:K26,0))</f>
        <v>0</v>
      </c>
      <c r="AT15" s="12">
        <f>INDEX('h 26-27'!AT7:AT26,MATCH(LARGE('h 26-27'!K7:K26,10),'h 26-27'!K7:K26,0))</f>
        <v>0</v>
      </c>
      <c r="AV15" s="7">
        <f>INDEX('h 26-27'!AV7:AV26,MATCH(LARGE('h 26-27'!K7:K26,10),'h 26-27'!K7:K26,0))</f>
        <v>0</v>
      </c>
      <c r="AW15" s="8">
        <f>INDEX('h 26-27'!AW7:AW26,MATCH(LARGE('h 26-27'!K7:K26,10),'h 26-27'!K7:K26,0))</f>
        <v>0</v>
      </c>
      <c r="AX15" s="9">
        <f>INDEX('h 26-27'!AX7:AX26,MATCH(LARGE('h 26-27'!K7:K26,10),'h 26-27'!K7:K26,0))</f>
        <v>0</v>
      </c>
      <c r="AY15" s="10">
        <f>INDEX('h 26-27'!AY7:AY26,MATCH(LARGE('h 26-27'!K7:K26,10),'h 26-27'!K7:K26,0))</f>
        <v>0</v>
      </c>
      <c r="AZ15" s="11">
        <f>INDEX('h 26-27'!AZ7:AZ26,MATCH(LARGE('h 26-27'!K7:K26,10),'h 26-27'!K7:K26,0))</f>
        <v>0</v>
      </c>
      <c r="BA15" s="12">
        <f>INDEX('h 26-27'!BA7:BA26,MATCH(LARGE('h 26-27'!K7:K26,10),'h 26-27'!K7:K26,0))</f>
        <v>0</v>
      </c>
      <c r="BC15" s="7">
        <f>INDEX('h 26-27'!BC7:BC26,MATCH(LARGE('h 26-27'!K7:K26,10),'h 26-27'!K7:K26,0))</f>
        <v>0</v>
      </c>
      <c r="BD15" s="8">
        <f>INDEX('h 26-27'!BD7:BD26,MATCH(LARGE('h 26-27'!K7:K26,10),'h 26-27'!K7:K26,0))</f>
        <v>0</v>
      </c>
      <c r="BE15" s="9">
        <f>INDEX('h 26-27'!BE7:BE26,MATCH(LARGE('h 26-27'!K7:K26,10),'h 26-27'!K7:K26,0))</f>
        <v>0</v>
      </c>
      <c r="BF15" s="10">
        <f>INDEX('h 26-27'!BF7:BF26,MATCH(LARGE('h 26-27'!K7:K26,10),'h 26-27'!K7:K26,0))</f>
        <v>0</v>
      </c>
      <c r="BG15" s="11">
        <f>INDEX('h 26-27'!BG7:BG26,MATCH(LARGE('h 26-27'!K7:K26,10),'h 26-27'!K7:K26,0))</f>
        <v>0</v>
      </c>
      <c r="BH15" s="12">
        <f>INDEX('h 26-27'!BH7:BH26,MATCH(LARGE('h 26-27'!K7:K26,10),'h 26-27'!K7:K26,0))</f>
        <v>0</v>
      </c>
      <c r="BI15" s="6"/>
      <c r="BJ15" s="3" t="b">
        <f>INDEX('h 26-27'!BJ7:BJ26,MATCH(LARGE('h 26-27'!K7:K26,10),'h 26-27'!K7:K26,0))</f>
        <v>1</v>
      </c>
      <c r="BK15" s="3" t="b">
        <f>INDEX('h 26-27'!BK7:BK26,MATCH(LARGE('h 26-27'!K7:K26,10),'h 26-27'!K7:K26,0))</f>
        <v>1</v>
      </c>
      <c r="BL15" s="6"/>
      <c r="BM15" s="4" t="b">
        <f>INDEX('h 26-27'!BM7:BM26,MATCH(LARGE('h 26-27'!K7:K26,10),'h 26-27'!K7:K26,0))</f>
        <v>1</v>
      </c>
      <c r="BN15" s="4" t="b">
        <f>INDEX('h 26-27'!BN7:BN26,MATCH(LARGE('h 26-27'!K7:K26,10),'h 26-27'!K7:K26,0))</f>
        <v>1</v>
      </c>
      <c r="BO15" s="6"/>
      <c r="BP15" s="31"/>
    </row>
    <row r="16" spans="2:68" ht="17.100000000000001" customHeight="1" thickBot="1" x14ac:dyDescent="0.3">
      <c r="B16" s="22">
        <f>INDEX('h 26-27'!B7:B26,MATCH(LARGE('h 26-27'!K7:K26,11),'h 26-27'!K7:K26,0))</f>
        <v>0</v>
      </c>
      <c r="C16" s="2"/>
      <c r="D16" s="4" t="b">
        <f>INDEX('h 26-27'!D7:D26,MATCH(LARGE('h 26-27'!K7:K26,11),'h 26-27'!K7:K26,0))</f>
        <v>1</v>
      </c>
      <c r="E16" s="2"/>
      <c r="F16" s="35">
        <f>INDEX('h 26-27'!F7:F26,MATCH(LARGE('h 26-27'!K7:K26,11),'h 26-27'!K7:K26,0))</f>
        <v>0</v>
      </c>
      <c r="G16" s="36">
        <f>INDEX('h 26-27'!G7:G26,MATCH(LARGE('h 26-27'!K7:K26,11),'h 26-27'!K7:K26,0))</f>
        <v>0</v>
      </c>
      <c r="H16" s="37">
        <f>INDEX('h 26-27'!H7:H26,MATCH(LARGE('h 26-27'!K7:K26,11),'h 26-27'!K7:K26,0))</f>
        <v>0</v>
      </c>
      <c r="I16" s="15">
        <f>INDEX('h 26-27'!I7:I26,MATCH(LARGE('h 26-27'!K7:K26,11),'h 26-27'!K7:K26,0))</f>
        <v>0</v>
      </c>
      <c r="J16" s="27"/>
      <c r="K16" s="27"/>
      <c r="L16" s="32">
        <f>INDEX('h 26-27'!L7:L26,MATCH(LARGE('h 26-27'!K7:K26,11),'h 26-27'!K7:K26,0))</f>
        <v>0</v>
      </c>
      <c r="M16" s="24">
        <f>INDEX('h 26-27'!M7:M26,MATCH(LARGE('h 26-27'!K7:K26,11),'h 26-27'!K7:K26,0))</f>
        <v>0</v>
      </c>
      <c r="N16" s="33">
        <f>INDEX('h 26-27'!N7:N26,MATCH(LARGE('h 26-27'!K7:K26,11),'h 26-27'!K7:K26,0))</f>
        <v>0</v>
      </c>
      <c r="O16" s="34">
        <f>INDEX('h 26-27'!O7:O26,MATCH(LARGE('h 26-27'!K7:K26,11),'h 26-27'!K7:K26,0))</f>
        <v>0</v>
      </c>
      <c r="P16" s="2"/>
      <c r="Q16" s="38">
        <f>INDEX('h 26-27'!Q7:Q26,MATCH(LARGE('h 26-27'!K7:K26,11),'h 26-27'!K7:K26,0))</f>
        <v>0</v>
      </c>
      <c r="R16" s="39">
        <f>INDEX('h 26-27'!R7:R26,MATCH(LARGE('h 26-27'!K7:K26,11),'h 26-27'!K7:K26,0))</f>
        <v>0</v>
      </c>
      <c r="S16" s="40">
        <f>INDEX('h 26-27'!S7:S26,MATCH(LARGE('h 26-27'!K7:K26,11),'h 26-27'!K7:K26,0))</f>
        <v>0</v>
      </c>
      <c r="T16" s="15">
        <f>INDEX('h 26-27'!T7:T26,MATCH(LARGE('h 26-27'!K7:K26,11),'h 26-27'!K7:K26,0))</f>
        <v>0</v>
      </c>
      <c r="U16" s="32">
        <f>INDEX('h 26-27'!U7:U26,MATCH(LARGE('h 26-27'!K7:K26,11),'h 26-27'!K7:K26,0))</f>
        <v>0</v>
      </c>
      <c r="V16" s="24">
        <f>INDEX('h 26-27'!V7:V26,MATCH(LARGE('h 26-27'!K7:K26,11),'h 26-27'!K7:K26,0))</f>
        <v>0</v>
      </c>
      <c r="W16" s="33">
        <f>INDEX('h 26-27'!W7:W26,MATCH(LARGE('h 26-27'!K7:K26,11),'h 26-27'!K7:K26,0))</f>
        <v>0</v>
      </c>
      <c r="X16" s="34">
        <f>INDEX('h 26-27'!X7:X26,MATCH(LARGE('h 26-27'!K7:K26,11),'h 26-27'!K7:K26,0))</f>
        <v>0</v>
      </c>
      <c r="Y16" s="2"/>
      <c r="Z16" s="41">
        <f>INDEX('h 26-27'!Z7:Z26,MATCH(LARGE('h 26-27'!K7:K26,11),'h 26-27'!K7:K26,0))</f>
        <v>0</v>
      </c>
      <c r="AA16" s="42">
        <f>INDEX('h 26-27'!AA7:AA26,MATCH(LARGE('h 26-27'!K7:K26,11),'h 26-27'!K7:K26,0))</f>
        <v>0</v>
      </c>
      <c r="AB16" s="43">
        <f>INDEX('h 26-27'!AB7:AB26,MATCH(LARGE('h 26-27'!K7:K26,11),'h 26-27'!K7:K26,0))</f>
        <v>0</v>
      </c>
      <c r="AC16" s="15">
        <f>INDEX('h 26-27'!AC7:AC26,MATCH(LARGE('h 26-27'!K7:K26,11),'h 26-27'!K7:K26,0))</f>
        <v>0</v>
      </c>
      <c r="AD16" s="32">
        <f>INDEX('h 26-27'!AD7:AD26,MATCH(LARGE('h 26-27'!K7:K26,11),'h 26-27'!K7:K26,0))</f>
        <v>0</v>
      </c>
      <c r="AE16" s="24">
        <f>INDEX('h 26-27'!AE7:AE26,MATCH(LARGE('h 26-27'!K7:K26,11),'h 26-27'!K7:K26,0))</f>
        <v>0</v>
      </c>
      <c r="AF16" s="33">
        <f>INDEX('h 26-27'!AF7:AF26,MATCH(LARGE('h 26-27'!K7:K26,11),'h 26-27'!K7:K26,0))</f>
        <v>0</v>
      </c>
      <c r="AG16" s="34">
        <f>INDEX('h 26-27'!AG7:AG26,MATCH(LARGE('h 26-27'!K7:K26,11),'h 26-27'!K7:K26,0))</f>
        <v>0</v>
      </c>
      <c r="AI16" s="7">
        <f>INDEX('h 26-27'!AI7:AI26,MATCH(LARGE('h 26-27'!K7:K26,11),'h 26-27'!K7:K26,0))</f>
        <v>0</v>
      </c>
      <c r="AJ16" s="8">
        <f>INDEX('h 26-27'!AJ7:AJ26,MATCH(LARGE('h 26-27'!K7:K26,11),'h 26-27'!K7:K26,0))</f>
        <v>0</v>
      </c>
      <c r="AK16" s="7">
        <f>INDEX('h 26-27'!AK7:AK26,MATCH(LARGE('h 26-27'!K7:K26,11),'h 26-27'!K7:K26,0))</f>
        <v>0</v>
      </c>
      <c r="AL16" s="8">
        <f>INDEX('h 26-27'!AL7:AL26,MATCH(LARGE('h 26-27'!K7:K26,11),'h 26-27'!K7:K26,0))</f>
        <v>0</v>
      </c>
      <c r="AM16" s="9">
        <f>INDEX('h 26-27'!AM7:AM26,MATCH(LARGE('h 26-27'!K7:K26,11),'h 26-27'!K7:K26,0))</f>
        <v>0</v>
      </c>
      <c r="AN16" s="10">
        <f>INDEX('h 26-27'!AN7:AN26,MATCH(LARGE('h 26-27'!K7:K26,11),'h 26-27'!K7:K26,0))</f>
        <v>0</v>
      </c>
      <c r="AO16" s="9">
        <f>INDEX('h 26-27'!AO7:AO26,MATCH(LARGE('h 26-27'!K7:K26,11),'h 26-27'!K7:K26,0))</f>
        <v>0</v>
      </c>
      <c r="AP16" s="10">
        <f>INDEX('h 26-27'!AP7:AP26,MATCH(LARGE('h 26-27'!K7:K26,11),'h 26-27'!K7:K26,0))</f>
        <v>0</v>
      </c>
      <c r="AQ16" s="11">
        <f>INDEX('h 26-27'!AQ7:AQ26,MATCH(LARGE('h 26-27'!K7:K26,11),'h 26-27'!K7:K26,0))</f>
        <v>0</v>
      </c>
      <c r="AR16" s="12">
        <f>INDEX('h 26-27'!AR7:AR26,MATCH(LARGE('h 26-27'!K7:K26,11),'h 26-27'!K7:K26,0))</f>
        <v>0</v>
      </c>
      <c r="AS16" s="11">
        <f>INDEX('h 26-27'!AS7:AS26,MATCH(LARGE('h 26-27'!K7:K26,11),'h 26-27'!K7:K26,0))</f>
        <v>0</v>
      </c>
      <c r="AT16" s="12">
        <f>INDEX('h 26-27'!AT7:AT26,MATCH(LARGE('h 26-27'!K7:K26,11),'h 26-27'!K7:K26,0))</f>
        <v>0</v>
      </c>
      <c r="AV16" s="7">
        <f>INDEX('h 26-27'!AV7:AV26,MATCH(LARGE('h 26-27'!K7:K26,11),'h 26-27'!K7:K26,0))</f>
        <v>0</v>
      </c>
      <c r="AW16" s="8">
        <f>INDEX('h 26-27'!AW7:AW26,MATCH(LARGE('h 26-27'!K7:K26,11),'h 26-27'!K7:K26,0))</f>
        <v>0</v>
      </c>
      <c r="AX16" s="9">
        <f>INDEX('h 26-27'!AX7:AX26,MATCH(LARGE('h 26-27'!K7:K26,11),'h 26-27'!K7:K26,0))</f>
        <v>0</v>
      </c>
      <c r="AY16" s="10">
        <f>INDEX('h 26-27'!AY7:AY26,MATCH(LARGE('h 26-27'!K7:K26,11),'h 26-27'!K7:K26,0))</f>
        <v>0</v>
      </c>
      <c r="AZ16" s="11">
        <f>INDEX('h 26-27'!AZ7:AZ26,MATCH(LARGE('h 26-27'!K7:K26,11),'h 26-27'!K7:K26,0))</f>
        <v>0</v>
      </c>
      <c r="BA16" s="12">
        <f>INDEX('h 26-27'!BA7:BA26,MATCH(LARGE('h 26-27'!K7:K26,11),'h 26-27'!K7:K26,0))</f>
        <v>0</v>
      </c>
      <c r="BC16" s="7">
        <f>INDEX('h 26-27'!BC7:BC26,MATCH(LARGE('h 26-27'!K7:K26,11),'h 26-27'!K7:K26,0))</f>
        <v>0</v>
      </c>
      <c r="BD16" s="8">
        <f>INDEX('h 26-27'!BD7:BD26,MATCH(LARGE('h 26-27'!K7:K26,11),'h 26-27'!K7:K26,0))</f>
        <v>0</v>
      </c>
      <c r="BE16" s="9">
        <f>INDEX('h 26-27'!BE7:BE26,MATCH(LARGE('h 26-27'!K7:K26,11),'h 26-27'!K7:K26,0))</f>
        <v>0</v>
      </c>
      <c r="BF16" s="10">
        <f>INDEX('h 26-27'!BF7:BF26,MATCH(LARGE('h 26-27'!K7:K26,11),'h 26-27'!K7:K26,0))</f>
        <v>0</v>
      </c>
      <c r="BG16" s="11">
        <f>INDEX('h 26-27'!BG7:BG26,MATCH(LARGE('h 26-27'!K7:K26,11),'h 26-27'!K7:K26,0))</f>
        <v>0</v>
      </c>
      <c r="BH16" s="12">
        <f>INDEX('h 26-27'!BH7:BH26,MATCH(LARGE('h 26-27'!K7:K26,11),'h 26-27'!K7:K26,0))</f>
        <v>0</v>
      </c>
      <c r="BI16" s="6"/>
      <c r="BJ16" s="3" t="b">
        <f>INDEX('h 26-27'!BJ7:BJ26,MATCH(LARGE('h 26-27'!K7:K26,11),'h 26-27'!K7:K26,0))</f>
        <v>1</v>
      </c>
      <c r="BK16" s="3" t="b">
        <f>INDEX('h 26-27'!BK7:BK26,MATCH(LARGE('h 26-27'!K7:K26,11),'h 26-27'!K7:K26,0))</f>
        <v>1</v>
      </c>
      <c r="BL16" s="6"/>
      <c r="BM16" s="4" t="b">
        <f>INDEX('h 26-27'!BM7:BM26,MATCH(LARGE('h 26-27'!K7:K26,11),'h 26-27'!K7:K26,0))</f>
        <v>1</v>
      </c>
      <c r="BN16" s="4" t="b">
        <f>INDEX('h 26-27'!BN7:BN26,MATCH(LARGE('h 26-27'!K7:K26,11),'h 26-27'!K7:K26,0))</f>
        <v>1</v>
      </c>
      <c r="BO16" s="6"/>
      <c r="BP16" s="31"/>
    </row>
    <row r="17" spans="2:68" ht="17.100000000000001" customHeight="1" thickBot="1" x14ac:dyDescent="0.3">
      <c r="B17" s="22">
        <f>INDEX('h 26-27'!B7:B26,MATCH(LARGE('h 26-27'!K7:K26,12),'h 26-27'!K7:K26,0))</f>
        <v>0</v>
      </c>
      <c r="C17" s="2"/>
      <c r="D17" s="4" t="b">
        <f>INDEX('h 26-27'!D7:D26,MATCH(LARGE('h 26-27'!K7:K26,12),'h 26-27'!K7:K26,0))</f>
        <v>1</v>
      </c>
      <c r="E17" s="2"/>
      <c r="F17" s="35">
        <f>INDEX('h 26-27'!F7:F26,MATCH(LARGE('h 26-27'!K7:K26,12),'h 26-27'!K7:K26,0))</f>
        <v>0</v>
      </c>
      <c r="G17" s="36">
        <f>INDEX('h 26-27'!G7:G26,MATCH(LARGE('h 26-27'!K7:K26,12),'h 26-27'!K7:K26,0))</f>
        <v>0</v>
      </c>
      <c r="H17" s="37">
        <f>INDEX('h 26-27'!H7:H26,MATCH(LARGE('h 26-27'!K7:K26,12),'h 26-27'!K7:K26,0))</f>
        <v>0</v>
      </c>
      <c r="I17" s="15">
        <f>INDEX('h 26-27'!I7:I26,MATCH(LARGE('h 26-27'!K7:K26,12),'h 26-27'!K7:K26,0))</f>
        <v>0</v>
      </c>
      <c r="J17" s="27"/>
      <c r="K17" s="27"/>
      <c r="L17" s="32">
        <f>INDEX('h 26-27'!L7:L26,MATCH(LARGE('h 26-27'!K7:K26,12),'h 26-27'!K7:K26,0))</f>
        <v>0</v>
      </c>
      <c r="M17" s="24">
        <f>INDEX('h 26-27'!M7:M26,MATCH(LARGE('h 26-27'!K7:K26,12),'h 26-27'!K7:K26,0))</f>
        <v>0</v>
      </c>
      <c r="N17" s="33">
        <f>INDEX('h 26-27'!N7:N26,MATCH(LARGE('h 26-27'!K7:K26,12),'h 26-27'!K7:K26,0))</f>
        <v>0</v>
      </c>
      <c r="O17" s="34">
        <f>INDEX('h 26-27'!O7:O26,MATCH(LARGE('h 26-27'!K7:K26,12),'h 26-27'!K7:K26,0))</f>
        <v>0</v>
      </c>
      <c r="P17" s="2"/>
      <c r="Q17" s="38">
        <f>INDEX('h 26-27'!Q7:Q26,MATCH(LARGE('h 26-27'!K7:K26,12),'h 26-27'!K7:K26,0))</f>
        <v>0</v>
      </c>
      <c r="R17" s="39">
        <f>INDEX('h 26-27'!R7:R26,MATCH(LARGE('h 26-27'!K7:K26,12),'h 26-27'!K7:K26,0))</f>
        <v>0</v>
      </c>
      <c r="S17" s="40">
        <f>INDEX('h 26-27'!S7:S26,MATCH(LARGE('h 26-27'!K7:K26,12),'h 26-27'!K7:K26,0))</f>
        <v>0</v>
      </c>
      <c r="T17" s="15">
        <f>INDEX('h 26-27'!T7:T26,MATCH(LARGE('h 26-27'!K7:K26,12),'h 26-27'!K7:K26,0))</f>
        <v>0</v>
      </c>
      <c r="U17" s="32">
        <f>INDEX('h 26-27'!U7:U26,MATCH(LARGE('h 26-27'!K7:K26,12),'h 26-27'!K7:K26,0))</f>
        <v>0</v>
      </c>
      <c r="V17" s="24">
        <f>INDEX('h 26-27'!V7:V26,MATCH(LARGE('h 26-27'!K7:K26,12),'h 26-27'!K7:K26,0))</f>
        <v>0</v>
      </c>
      <c r="W17" s="33">
        <f>INDEX('h 26-27'!W7:W26,MATCH(LARGE('h 26-27'!K7:K26,12),'h 26-27'!K7:K26,0))</f>
        <v>0</v>
      </c>
      <c r="X17" s="34">
        <f>INDEX('h 26-27'!X7:X26,MATCH(LARGE('h 26-27'!K7:K26,12),'h 26-27'!K7:K26,0))</f>
        <v>0</v>
      </c>
      <c r="Y17" s="2"/>
      <c r="Z17" s="41">
        <f>INDEX('h 26-27'!Z7:Z26,MATCH(LARGE('h 26-27'!K7:K26,12),'h 26-27'!K7:K26,0))</f>
        <v>0</v>
      </c>
      <c r="AA17" s="42">
        <f>INDEX('h 26-27'!AA7:AA26,MATCH(LARGE('h 26-27'!K7:K26,12),'h 26-27'!K7:K26,0))</f>
        <v>0</v>
      </c>
      <c r="AB17" s="43">
        <f>INDEX('h 26-27'!AB7:AB26,MATCH(LARGE('h 26-27'!K7:K26,12),'h 26-27'!K7:K26,0))</f>
        <v>0</v>
      </c>
      <c r="AC17" s="15">
        <f>INDEX('h 26-27'!AC7:AC26,MATCH(LARGE('h 26-27'!K7:K26,12),'h 26-27'!K7:K26,0))</f>
        <v>0</v>
      </c>
      <c r="AD17" s="32">
        <f>INDEX('h 26-27'!AD7:AD26,MATCH(LARGE('h 26-27'!K7:K26,12),'h 26-27'!K7:K26,0))</f>
        <v>0</v>
      </c>
      <c r="AE17" s="24">
        <f>INDEX('h 26-27'!AE7:AE26,MATCH(LARGE('h 26-27'!K7:K26,12),'h 26-27'!K7:K26,0))</f>
        <v>0</v>
      </c>
      <c r="AF17" s="33">
        <f>INDEX('h 26-27'!AF7:AF26,MATCH(LARGE('h 26-27'!K7:K26,12),'h 26-27'!K7:K26,0))</f>
        <v>0</v>
      </c>
      <c r="AG17" s="34">
        <f>INDEX('h 26-27'!AG7:AG26,MATCH(LARGE('h 26-27'!K7:K26,12),'h 26-27'!K7:K26,0))</f>
        <v>0</v>
      </c>
      <c r="AI17" s="7">
        <f>INDEX('h 26-27'!AI7:AI26,MATCH(LARGE('h 26-27'!K7:K26,12),'h 26-27'!K7:K26,0))</f>
        <v>0</v>
      </c>
      <c r="AJ17" s="8">
        <f>INDEX('h 26-27'!AJ7:AJ26,MATCH(LARGE('h 26-27'!K7:K26,12),'h 26-27'!K7:K26,0))</f>
        <v>0</v>
      </c>
      <c r="AK17" s="7">
        <f>INDEX('h 26-27'!AK7:AK26,MATCH(LARGE('h 26-27'!K7:K26,12),'h 26-27'!K7:K26,0))</f>
        <v>0</v>
      </c>
      <c r="AL17" s="8">
        <f>INDEX('h 26-27'!AL7:AL26,MATCH(LARGE('h 26-27'!K7:K26,12),'h 26-27'!K7:K26,0))</f>
        <v>0</v>
      </c>
      <c r="AM17" s="9">
        <f>INDEX('h 26-27'!AM7:AM26,MATCH(LARGE('h 26-27'!K7:K26,12),'h 26-27'!K7:K26,0))</f>
        <v>0</v>
      </c>
      <c r="AN17" s="10">
        <f>INDEX('h 26-27'!AN7:AN26,MATCH(LARGE('h 26-27'!K7:K26,12),'h 26-27'!K7:K26,0))</f>
        <v>0</v>
      </c>
      <c r="AO17" s="9">
        <f>INDEX('h 26-27'!AO7:AO26,MATCH(LARGE('h 26-27'!K7:K26,12),'h 26-27'!K7:K26,0))</f>
        <v>0</v>
      </c>
      <c r="AP17" s="10">
        <f>INDEX('h 26-27'!AP7:AP26,MATCH(LARGE('h 26-27'!K7:K26,12),'h 26-27'!K7:K26,0))</f>
        <v>0</v>
      </c>
      <c r="AQ17" s="11">
        <f>INDEX('h 26-27'!AQ7:AQ26,MATCH(LARGE('h 26-27'!K7:K26,12),'h 26-27'!K7:K26,0))</f>
        <v>0</v>
      </c>
      <c r="AR17" s="12">
        <f>INDEX('h 26-27'!AR7:AR26,MATCH(LARGE('h 26-27'!K7:K26,12),'h 26-27'!K7:K26,0))</f>
        <v>0</v>
      </c>
      <c r="AS17" s="11">
        <f>INDEX('h 26-27'!AS7:AS26,MATCH(LARGE('h 26-27'!K7:K26,12),'h 26-27'!K7:K26,0))</f>
        <v>0</v>
      </c>
      <c r="AT17" s="12">
        <f>INDEX('h 26-27'!AT7:AT26,MATCH(LARGE('h 26-27'!K7:K26,12),'h 26-27'!K7:K26,0))</f>
        <v>0</v>
      </c>
      <c r="AV17" s="7">
        <f>INDEX('h 26-27'!AV7:AV26,MATCH(LARGE('h 26-27'!K7:K26,12),'h 26-27'!K7:K26,0))</f>
        <v>0</v>
      </c>
      <c r="AW17" s="8">
        <f>INDEX('h 26-27'!AW7:AW26,MATCH(LARGE('h 26-27'!K7:K26,12),'h 26-27'!K7:K26,0))</f>
        <v>0</v>
      </c>
      <c r="AX17" s="9">
        <f>INDEX('h 26-27'!AX7:AX26,MATCH(LARGE('h 26-27'!K7:K26,12),'h 26-27'!K7:K26,0))</f>
        <v>0</v>
      </c>
      <c r="AY17" s="10">
        <f>INDEX('h 26-27'!AY7:AY26,MATCH(LARGE('h 26-27'!K7:K26,12),'h 26-27'!K7:K26,0))</f>
        <v>0</v>
      </c>
      <c r="AZ17" s="11">
        <f>INDEX('h 26-27'!AZ7:AZ26,MATCH(LARGE('h 26-27'!K7:K26,12),'h 26-27'!K7:K26,0))</f>
        <v>0</v>
      </c>
      <c r="BA17" s="12">
        <f>INDEX('h 26-27'!BA7:BA26,MATCH(LARGE('h 26-27'!K7:K26,12),'h 26-27'!K7:K26,0))</f>
        <v>0</v>
      </c>
      <c r="BC17" s="7">
        <f>INDEX('h 26-27'!BC7:BC26,MATCH(LARGE('h 26-27'!K7:K26,12),'h 26-27'!K7:K26,0))</f>
        <v>0</v>
      </c>
      <c r="BD17" s="8">
        <f>INDEX('h 26-27'!BD7:BD26,MATCH(LARGE('h 26-27'!K7:K26,12),'h 26-27'!K7:K26,0))</f>
        <v>0</v>
      </c>
      <c r="BE17" s="9">
        <f>INDEX('h 26-27'!BE7:BE26,MATCH(LARGE('h 26-27'!K7:K26,12),'h 26-27'!K7:K26,0))</f>
        <v>0</v>
      </c>
      <c r="BF17" s="10">
        <f>INDEX('h 26-27'!BF7:BF26,MATCH(LARGE('h 26-27'!K7:K26,12),'h 26-27'!K7:K26,0))</f>
        <v>0</v>
      </c>
      <c r="BG17" s="11">
        <f>INDEX('h 26-27'!BG7:BG26,MATCH(LARGE('h 26-27'!K7:K26,12),'h 26-27'!K7:K26,0))</f>
        <v>0</v>
      </c>
      <c r="BH17" s="12">
        <f>INDEX('h 26-27'!BH7:BH26,MATCH(LARGE('h 26-27'!K7:K26,12),'h 26-27'!K7:K26,0))</f>
        <v>0</v>
      </c>
      <c r="BI17" s="6"/>
      <c r="BJ17" s="3" t="b">
        <f>INDEX('h 26-27'!BJ7:BJ26,MATCH(LARGE('h 26-27'!K7:K26,12),'h 26-27'!K7:K26,0))</f>
        <v>1</v>
      </c>
      <c r="BK17" s="3" t="b">
        <f>INDEX('h 26-27'!BK7:BK26,MATCH(LARGE('h 26-27'!K7:K26,12),'h 26-27'!K7:K26,0))</f>
        <v>1</v>
      </c>
      <c r="BL17" s="6"/>
      <c r="BM17" s="4" t="b">
        <f>INDEX('h 26-27'!BM7:BM26,MATCH(LARGE('h 26-27'!K7:K26,12),'h 26-27'!K7:K26,0))</f>
        <v>1</v>
      </c>
      <c r="BN17" s="4" t="b">
        <f>INDEX('h 26-27'!BN7:BN26,MATCH(LARGE('h 26-27'!K7:K26,12),'h 26-27'!K7:K26,0))</f>
        <v>1</v>
      </c>
      <c r="BO17" s="6"/>
      <c r="BP17" s="31"/>
    </row>
    <row r="18" spans="2:68" ht="17.100000000000001" customHeight="1" thickBot="1" x14ac:dyDescent="0.3">
      <c r="B18" s="22">
        <f>INDEX('h 26-27'!B7:B26,MATCH(LARGE('h 26-27'!K7:K26,13),'h 26-27'!K7:K26,0))</f>
        <v>0</v>
      </c>
      <c r="C18" s="2"/>
      <c r="D18" s="4" t="b">
        <f>INDEX('h 26-27'!D7:D26,MATCH(LARGE('h 26-27'!K7:K26,13),'h 26-27'!K7:K26,0))</f>
        <v>1</v>
      </c>
      <c r="E18" s="2"/>
      <c r="F18" s="35">
        <f>INDEX('h 26-27'!F7:F26,MATCH(LARGE('h 26-27'!K7:K26,13),'h 26-27'!K7:K26,0))</f>
        <v>0</v>
      </c>
      <c r="G18" s="36">
        <f>INDEX('h 26-27'!G7:G26,MATCH(LARGE('h 26-27'!K7:K26,13),'h 26-27'!K7:K26,0))</f>
        <v>0</v>
      </c>
      <c r="H18" s="37">
        <f>INDEX('h 26-27'!H7:H26,MATCH(LARGE('h 26-27'!K7:K26,13),'h 26-27'!K7:K26,0))</f>
        <v>0</v>
      </c>
      <c r="I18" s="15">
        <f>INDEX('h 26-27'!I7:I26,MATCH(LARGE('h 26-27'!K7:K26,13),'h 26-27'!K7:K26,0))</f>
        <v>0</v>
      </c>
      <c r="J18" s="27"/>
      <c r="K18" s="27"/>
      <c r="L18" s="32">
        <f>INDEX('h 26-27'!L7:L26,MATCH(LARGE('h 26-27'!K7:K26,13),'h 26-27'!K7:K26,0))</f>
        <v>0</v>
      </c>
      <c r="M18" s="24">
        <f>INDEX('h 26-27'!M7:M26,MATCH(LARGE('h 26-27'!K7:K26,13),'h 26-27'!K7:K26,0))</f>
        <v>0</v>
      </c>
      <c r="N18" s="33">
        <f>INDEX('h 26-27'!N7:N26,MATCH(LARGE('h 26-27'!K7:K26,13),'h 26-27'!K7:K26,0))</f>
        <v>0</v>
      </c>
      <c r="O18" s="34">
        <f>INDEX('h 26-27'!O7:O26,MATCH(LARGE('h 26-27'!K7:K26,13),'h 26-27'!K7:K26,0))</f>
        <v>0</v>
      </c>
      <c r="P18" s="2"/>
      <c r="Q18" s="38">
        <f>INDEX('h 26-27'!Q7:Q26,MATCH(LARGE('h 26-27'!K7:K26,13),'h 26-27'!K7:K26,0))</f>
        <v>0</v>
      </c>
      <c r="R18" s="39">
        <f>INDEX('h 26-27'!R7:R26,MATCH(LARGE('h 26-27'!K7:K26,13),'h 26-27'!K7:K26,0))</f>
        <v>0</v>
      </c>
      <c r="S18" s="40">
        <f>INDEX('h 26-27'!S7:S26,MATCH(LARGE('h 26-27'!K7:K26,13),'h 26-27'!K7:K26,0))</f>
        <v>0</v>
      </c>
      <c r="T18" s="15">
        <f>INDEX('h 26-27'!T7:T26,MATCH(LARGE('h 26-27'!K7:K26,13),'h 26-27'!K7:K26,0))</f>
        <v>0</v>
      </c>
      <c r="U18" s="32">
        <f>INDEX('h 26-27'!U7:U26,MATCH(LARGE('h 26-27'!K7:K26,13),'h 26-27'!K7:K26,0))</f>
        <v>0</v>
      </c>
      <c r="V18" s="24">
        <f>INDEX('h 26-27'!V7:V26,MATCH(LARGE('h 26-27'!K7:K26,13),'h 26-27'!K7:K26,0))</f>
        <v>0</v>
      </c>
      <c r="W18" s="33">
        <f>INDEX('h 26-27'!W7:W26,MATCH(LARGE('h 26-27'!K7:K26,13),'h 26-27'!K7:K26,0))</f>
        <v>0</v>
      </c>
      <c r="X18" s="34">
        <f>INDEX('h 26-27'!X7:X26,MATCH(LARGE('h 26-27'!K7:K26,13),'h 26-27'!K7:K26,0))</f>
        <v>0</v>
      </c>
      <c r="Y18" s="2"/>
      <c r="Z18" s="41">
        <f>INDEX('h 26-27'!Z7:Z26,MATCH(LARGE('h 26-27'!K7:K26,13),'h 26-27'!K7:K26,0))</f>
        <v>0</v>
      </c>
      <c r="AA18" s="42">
        <f>INDEX('h 26-27'!AA7:AA26,MATCH(LARGE('h 26-27'!K7:K26,13),'h 26-27'!K7:K26,0))</f>
        <v>0</v>
      </c>
      <c r="AB18" s="43">
        <f>INDEX('h 26-27'!AB7:AB26,MATCH(LARGE('h 26-27'!K7:K26,13),'h 26-27'!K7:K26,0))</f>
        <v>0</v>
      </c>
      <c r="AC18" s="15">
        <f>INDEX('h 26-27'!AC7:AC26,MATCH(LARGE('h 26-27'!K7:K26,13),'h 26-27'!K7:K26,0))</f>
        <v>0</v>
      </c>
      <c r="AD18" s="32">
        <f>INDEX('h 26-27'!AD7:AD26,MATCH(LARGE('h 26-27'!K7:K26,13),'h 26-27'!K7:K26,0))</f>
        <v>0</v>
      </c>
      <c r="AE18" s="24">
        <f>INDEX('h 26-27'!AE7:AE26,MATCH(LARGE('h 26-27'!K7:K26,13),'h 26-27'!K7:K26,0))</f>
        <v>0</v>
      </c>
      <c r="AF18" s="33">
        <f>INDEX('h 26-27'!AF7:AF26,MATCH(LARGE('h 26-27'!K7:K26,13),'h 26-27'!K7:K26,0))</f>
        <v>0</v>
      </c>
      <c r="AG18" s="34">
        <f>INDEX('h 26-27'!AG7:AG26,MATCH(LARGE('h 26-27'!K7:K26,13),'h 26-27'!K7:K26,0))</f>
        <v>0</v>
      </c>
      <c r="AI18" s="7">
        <f>INDEX('h 26-27'!AI7:AI26,MATCH(LARGE('h 26-27'!K7:K26,13),'h 26-27'!K7:K26,0))</f>
        <v>0</v>
      </c>
      <c r="AJ18" s="8">
        <f>INDEX('h 26-27'!AJ7:AJ26,MATCH(LARGE('h 26-27'!K7:K26,13),'h 26-27'!K7:K26,0))</f>
        <v>0</v>
      </c>
      <c r="AK18" s="7">
        <f>INDEX('h 26-27'!AK7:AK26,MATCH(LARGE('h 26-27'!K7:K26,13),'h 26-27'!K7:K26,0))</f>
        <v>0</v>
      </c>
      <c r="AL18" s="8">
        <f>INDEX('h 26-27'!AL7:AL26,MATCH(LARGE('h 26-27'!K7:K26,13),'h 26-27'!K7:K26,0))</f>
        <v>0</v>
      </c>
      <c r="AM18" s="9">
        <f>INDEX('h 26-27'!AM7:AM26,MATCH(LARGE('h 26-27'!K7:K26,13),'h 26-27'!K7:K26,0))</f>
        <v>0</v>
      </c>
      <c r="AN18" s="10">
        <f>INDEX('h 26-27'!AN7:AN26,MATCH(LARGE('h 26-27'!K7:K26,13),'h 26-27'!K7:K26,0))</f>
        <v>0</v>
      </c>
      <c r="AO18" s="9">
        <f>INDEX('h 26-27'!AO7:AO26,MATCH(LARGE('h 26-27'!K7:K26,13),'h 26-27'!K7:K26,0))</f>
        <v>0</v>
      </c>
      <c r="AP18" s="10">
        <f>INDEX('h 26-27'!AP7:AP26,MATCH(LARGE('h 26-27'!K7:K26,13),'h 26-27'!K7:K26,0))</f>
        <v>0</v>
      </c>
      <c r="AQ18" s="11">
        <f>INDEX('h 26-27'!AQ7:AQ26,MATCH(LARGE('h 26-27'!K7:K26,13),'h 26-27'!K7:K26,0))</f>
        <v>0</v>
      </c>
      <c r="AR18" s="12">
        <f>INDEX('h 26-27'!AR7:AR26,MATCH(LARGE('h 26-27'!K7:K26,13),'h 26-27'!K7:K26,0))</f>
        <v>0</v>
      </c>
      <c r="AS18" s="11">
        <f>INDEX('h 26-27'!AS7:AS26,MATCH(LARGE('h 26-27'!K7:K26,13),'h 26-27'!K7:K26,0))</f>
        <v>0</v>
      </c>
      <c r="AT18" s="12">
        <f>INDEX('h 26-27'!AT7:AT26,MATCH(LARGE('h 26-27'!K7:K26,13),'h 26-27'!K7:K26,0))</f>
        <v>0</v>
      </c>
      <c r="AV18" s="7">
        <f>INDEX('h 26-27'!AV7:AV26,MATCH(LARGE('h 26-27'!K7:K26,13),'h 26-27'!K7:K26,0))</f>
        <v>0</v>
      </c>
      <c r="AW18" s="8">
        <f>INDEX('h 26-27'!AW7:AW26,MATCH(LARGE('h 26-27'!K7:K26,13),'h 26-27'!K7:K26,0))</f>
        <v>0</v>
      </c>
      <c r="AX18" s="9">
        <f>INDEX('h 26-27'!AX7:AX26,MATCH(LARGE('h 26-27'!K7:K26,13),'h 26-27'!K7:K26,0))</f>
        <v>0</v>
      </c>
      <c r="AY18" s="10">
        <f>INDEX('h 26-27'!AY7:AY26,MATCH(LARGE('h 26-27'!K7:K26,13),'h 26-27'!K7:K26,0))</f>
        <v>0</v>
      </c>
      <c r="AZ18" s="11">
        <f>INDEX('h 26-27'!AZ7:AZ26,MATCH(LARGE('h 26-27'!K7:K26,13),'h 26-27'!K7:K26,0))</f>
        <v>0</v>
      </c>
      <c r="BA18" s="12">
        <f>INDEX('h 26-27'!BA7:BA26,MATCH(LARGE('h 26-27'!K7:K26,13),'h 26-27'!K7:K26,0))</f>
        <v>0</v>
      </c>
      <c r="BC18" s="7">
        <f>INDEX('h 26-27'!BC7:BC26,MATCH(LARGE('h 26-27'!K7:K26,13),'h 26-27'!K7:K26,0))</f>
        <v>0</v>
      </c>
      <c r="BD18" s="8">
        <f>INDEX('h 26-27'!BD7:BD26,MATCH(LARGE('h 26-27'!K7:K26,13),'h 26-27'!K7:K26,0))</f>
        <v>0</v>
      </c>
      <c r="BE18" s="9">
        <f>INDEX('h 26-27'!BE7:BE26,MATCH(LARGE('h 26-27'!K7:K26,13),'h 26-27'!K7:K26,0))</f>
        <v>0</v>
      </c>
      <c r="BF18" s="10">
        <f>INDEX('h 26-27'!BF7:BF26,MATCH(LARGE('h 26-27'!K7:K26,13),'h 26-27'!K7:K26,0))</f>
        <v>0</v>
      </c>
      <c r="BG18" s="11">
        <f>INDEX('h 26-27'!BG7:BG26,MATCH(LARGE('h 26-27'!K7:K26,13),'h 26-27'!K7:K26,0))</f>
        <v>0</v>
      </c>
      <c r="BH18" s="12">
        <f>INDEX('h 26-27'!BH7:BH26,MATCH(LARGE('h 26-27'!K7:K26,13),'h 26-27'!K7:K26,0))</f>
        <v>0</v>
      </c>
      <c r="BI18" s="6"/>
      <c r="BJ18" s="3" t="b">
        <f>INDEX('h 26-27'!BJ7:BJ26,MATCH(LARGE('h 26-27'!K7:K26,13),'h 26-27'!K7:K26,0))</f>
        <v>1</v>
      </c>
      <c r="BK18" s="3" t="b">
        <f>INDEX('h 26-27'!BK7:BK26,MATCH(LARGE('h 26-27'!K7:K26,13),'h 26-27'!K7:K26,0))</f>
        <v>1</v>
      </c>
      <c r="BL18" s="6"/>
      <c r="BM18" s="4" t="b">
        <f>INDEX('h 26-27'!BM7:BM26,MATCH(LARGE('h 26-27'!K7:K26,13),'h 26-27'!K7:K26,0))</f>
        <v>1</v>
      </c>
      <c r="BN18" s="4" t="b">
        <f>INDEX('h 26-27'!BN7:BN26,MATCH(LARGE('h 26-27'!K7:K26,13),'h 26-27'!K7:K26,0))</f>
        <v>1</v>
      </c>
      <c r="BO18" s="6"/>
      <c r="BP18" s="31"/>
    </row>
    <row r="19" spans="2:68" ht="17.100000000000001" customHeight="1" thickBot="1" x14ac:dyDescent="0.3">
      <c r="B19" s="22">
        <f>INDEX('h 26-27'!B7:B26,MATCH(LARGE('h 26-27'!K7:K26,14),'h 26-27'!K7:K26,0))</f>
        <v>0</v>
      </c>
      <c r="C19" s="2"/>
      <c r="D19" s="4" t="b">
        <f>INDEX('h 26-27'!D7:D26,MATCH(LARGE('h 26-27'!K7:K26,14),'h 26-27'!K7:K26,0))</f>
        <v>1</v>
      </c>
      <c r="E19" s="2"/>
      <c r="F19" s="35">
        <f>INDEX('h 26-27'!F7:F26,MATCH(LARGE('h 26-27'!K7:K26,14),'h 26-27'!K7:K26,0))</f>
        <v>0</v>
      </c>
      <c r="G19" s="36">
        <f>INDEX('h 26-27'!G7:G26,MATCH(LARGE('h 26-27'!K7:K26,14),'h 26-27'!K7:K26,0))</f>
        <v>0</v>
      </c>
      <c r="H19" s="37">
        <f>INDEX('h 26-27'!H7:H26,MATCH(LARGE('h 26-27'!K7:K26,14),'h 26-27'!K7:K26,0))</f>
        <v>0</v>
      </c>
      <c r="I19" s="15">
        <f>INDEX('h 26-27'!I7:I26,MATCH(LARGE('h 26-27'!K7:K26,14),'h 26-27'!K7:K26,0))</f>
        <v>0</v>
      </c>
      <c r="J19" s="27"/>
      <c r="K19" s="27"/>
      <c r="L19" s="32">
        <f>INDEX('h 26-27'!L7:L26,MATCH(LARGE('h 26-27'!K7:K26,14),'h 26-27'!K7:K26,0))</f>
        <v>0</v>
      </c>
      <c r="M19" s="24">
        <f>INDEX('h 26-27'!M7:M26,MATCH(LARGE('h 26-27'!K7:K26,14),'h 26-27'!K7:K26,0))</f>
        <v>0</v>
      </c>
      <c r="N19" s="33">
        <f>INDEX('h 26-27'!N7:N26,MATCH(LARGE('h 26-27'!K7:K26,14),'h 26-27'!K7:K26,0))</f>
        <v>0</v>
      </c>
      <c r="O19" s="34">
        <f>INDEX('h 26-27'!O7:O26,MATCH(LARGE('h 26-27'!K7:K26,14),'h 26-27'!K7:K26,0))</f>
        <v>0</v>
      </c>
      <c r="P19" s="2"/>
      <c r="Q19" s="38">
        <f>INDEX('h 26-27'!Q7:Q26,MATCH(LARGE('h 26-27'!K7:K26,14),'h 26-27'!K7:K26,0))</f>
        <v>0</v>
      </c>
      <c r="R19" s="39">
        <f>INDEX('h 26-27'!R7:R26,MATCH(LARGE('h 26-27'!K7:K26,14),'h 26-27'!K7:K26,0))</f>
        <v>0</v>
      </c>
      <c r="S19" s="40">
        <f>INDEX('h 26-27'!S7:S26,MATCH(LARGE('h 26-27'!K7:K26,14),'h 26-27'!K7:K26,0))</f>
        <v>0</v>
      </c>
      <c r="T19" s="15">
        <f>INDEX('h 26-27'!T7:T26,MATCH(LARGE('h 26-27'!K7:K26,14),'h 26-27'!K7:K26,0))</f>
        <v>0</v>
      </c>
      <c r="U19" s="32">
        <f>INDEX('h 26-27'!U7:U26,MATCH(LARGE('h 26-27'!K7:K26,14),'h 26-27'!K7:K26,0))</f>
        <v>0</v>
      </c>
      <c r="V19" s="24">
        <f>INDEX('h 26-27'!V7:V26,MATCH(LARGE('h 26-27'!K7:K26,14),'h 26-27'!K7:K26,0))</f>
        <v>0</v>
      </c>
      <c r="W19" s="33">
        <f>INDEX('h 26-27'!W7:W26,MATCH(LARGE('h 26-27'!K7:K26,14),'h 26-27'!K7:K26,0))</f>
        <v>0</v>
      </c>
      <c r="X19" s="34">
        <f>INDEX('h 26-27'!X7:X26,MATCH(LARGE('h 26-27'!K7:K26,14),'h 26-27'!K7:K26,0))</f>
        <v>0</v>
      </c>
      <c r="Y19" s="2"/>
      <c r="Z19" s="41">
        <f>INDEX('h 26-27'!Z7:Z26,MATCH(LARGE('h 26-27'!K7:K26,14),'h 26-27'!K7:K26,0))</f>
        <v>0</v>
      </c>
      <c r="AA19" s="42">
        <f>INDEX('h 26-27'!AA7:AA26,MATCH(LARGE('h 26-27'!K7:K26,14),'h 26-27'!K7:K26,0))</f>
        <v>0</v>
      </c>
      <c r="AB19" s="43">
        <f>INDEX('h 26-27'!AB7:AB26,MATCH(LARGE('h 26-27'!K7:K26,14),'h 26-27'!K7:K26,0))</f>
        <v>0</v>
      </c>
      <c r="AC19" s="15">
        <f>INDEX('h 26-27'!AC7:AC26,MATCH(LARGE('h 26-27'!K7:K26,14),'h 26-27'!K7:K26,0))</f>
        <v>0</v>
      </c>
      <c r="AD19" s="32">
        <f>INDEX('h 26-27'!AD7:AD26,MATCH(LARGE('h 26-27'!K7:K26,14),'h 26-27'!K7:K26,0))</f>
        <v>0</v>
      </c>
      <c r="AE19" s="24">
        <f>INDEX('h 26-27'!AE7:AE26,MATCH(LARGE('h 26-27'!K7:K26,14),'h 26-27'!K7:K26,0))</f>
        <v>0</v>
      </c>
      <c r="AF19" s="33">
        <f>INDEX('h 26-27'!AF7:AF26,MATCH(LARGE('h 26-27'!K7:K26,14),'h 26-27'!K7:K26,0))</f>
        <v>0</v>
      </c>
      <c r="AG19" s="34">
        <f>INDEX('h 26-27'!AG7:AG26,MATCH(LARGE('h 26-27'!K7:K26,14),'h 26-27'!K7:K26,0))</f>
        <v>0</v>
      </c>
      <c r="AI19" s="7">
        <f>INDEX('h 26-27'!AI7:AI26,MATCH(LARGE('h 26-27'!K7:K26,14),'h 26-27'!K7:K26,0))</f>
        <v>0</v>
      </c>
      <c r="AJ19" s="8">
        <f>INDEX('h 26-27'!AJ7:AJ26,MATCH(LARGE('h 26-27'!K7:K26,14),'h 26-27'!K7:K26,0))</f>
        <v>0</v>
      </c>
      <c r="AK19" s="7">
        <f>INDEX('h 26-27'!AK7:AK26,MATCH(LARGE('h 26-27'!K7:K26,14),'h 26-27'!K7:K26,0))</f>
        <v>0</v>
      </c>
      <c r="AL19" s="8">
        <f>INDEX('h 26-27'!AL7:AL26,MATCH(LARGE('h 26-27'!K7:K26,14),'h 26-27'!K7:K26,0))</f>
        <v>0</v>
      </c>
      <c r="AM19" s="9">
        <f>INDEX('h 26-27'!AM7:AM26,MATCH(LARGE('h 26-27'!K7:K26,14),'h 26-27'!K7:K26,0))</f>
        <v>0</v>
      </c>
      <c r="AN19" s="10">
        <f>INDEX('h 26-27'!AN7:AN26,MATCH(LARGE('h 26-27'!K7:K26,14),'h 26-27'!K7:K26,0))</f>
        <v>0</v>
      </c>
      <c r="AO19" s="9">
        <f>INDEX('h 26-27'!AO7:AO26,MATCH(LARGE('h 26-27'!K7:K26,14),'h 26-27'!K7:K26,0))</f>
        <v>0</v>
      </c>
      <c r="AP19" s="10">
        <f>INDEX('h 26-27'!AP7:AP26,MATCH(LARGE('h 26-27'!K7:K26,14),'h 26-27'!K7:K26,0))</f>
        <v>0</v>
      </c>
      <c r="AQ19" s="11">
        <f>INDEX('h 26-27'!AQ7:AQ26,MATCH(LARGE('h 26-27'!K7:K26,14),'h 26-27'!K7:K26,0))</f>
        <v>0</v>
      </c>
      <c r="AR19" s="12">
        <f>INDEX('h 26-27'!AR7:AR26,MATCH(LARGE('h 26-27'!K7:K26,14),'h 26-27'!K7:K26,0))</f>
        <v>0</v>
      </c>
      <c r="AS19" s="11">
        <f>INDEX('h 26-27'!AS7:AS26,MATCH(LARGE('h 26-27'!K7:K26,14),'h 26-27'!K7:K26,0))</f>
        <v>0</v>
      </c>
      <c r="AT19" s="12">
        <f>INDEX('h 26-27'!AT7:AT26,MATCH(LARGE('h 26-27'!K7:K26,14),'h 26-27'!K7:K26,0))</f>
        <v>0</v>
      </c>
      <c r="AV19" s="7">
        <f>INDEX('h 26-27'!AV7:AV26,MATCH(LARGE('h 26-27'!K7:K26,14),'h 26-27'!K7:K26,0))</f>
        <v>0</v>
      </c>
      <c r="AW19" s="8">
        <f>INDEX('h 26-27'!AW7:AW26,MATCH(LARGE('h 26-27'!K7:K26,14),'h 26-27'!K7:K26,0))</f>
        <v>0</v>
      </c>
      <c r="AX19" s="9">
        <f>INDEX('h 26-27'!AX7:AX26,MATCH(LARGE('h 26-27'!K7:K26,14),'h 26-27'!K7:K26,0))</f>
        <v>0</v>
      </c>
      <c r="AY19" s="10">
        <f>INDEX('h 26-27'!AY7:AY26,MATCH(LARGE('h 26-27'!K7:K26,14),'h 26-27'!K7:K26,0))</f>
        <v>0</v>
      </c>
      <c r="AZ19" s="11">
        <f>INDEX('h 26-27'!AZ7:AZ26,MATCH(LARGE('h 26-27'!K7:K26,14),'h 26-27'!K7:K26,0))</f>
        <v>0</v>
      </c>
      <c r="BA19" s="12">
        <f>INDEX('h 26-27'!BA7:BA26,MATCH(LARGE('h 26-27'!K7:K26,14),'h 26-27'!K7:K26,0))</f>
        <v>0</v>
      </c>
      <c r="BC19" s="7">
        <f>INDEX('h 26-27'!BC7:BC26,MATCH(LARGE('h 26-27'!K7:K26,14),'h 26-27'!K7:K26,0))</f>
        <v>0</v>
      </c>
      <c r="BD19" s="8">
        <f>INDEX('h 26-27'!BD7:BD26,MATCH(LARGE('h 26-27'!K7:K26,14),'h 26-27'!K7:K26,0))</f>
        <v>0</v>
      </c>
      <c r="BE19" s="9">
        <f>INDEX('h 26-27'!BE7:BE26,MATCH(LARGE('h 26-27'!K7:K26,14),'h 26-27'!K7:K26,0))</f>
        <v>0</v>
      </c>
      <c r="BF19" s="10">
        <f>INDEX('h 26-27'!BF7:BF26,MATCH(LARGE('h 26-27'!K7:K26,14),'h 26-27'!K7:K26,0))</f>
        <v>0</v>
      </c>
      <c r="BG19" s="11">
        <f>INDEX('h 26-27'!BG7:BG26,MATCH(LARGE('h 26-27'!K7:K26,14),'h 26-27'!K7:K26,0))</f>
        <v>0</v>
      </c>
      <c r="BH19" s="12">
        <f>INDEX('h 26-27'!BH7:BH26,MATCH(LARGE('h 26-27'!K7:K26,14),'h 26-27'!K7:K26,0))</f>
        <v>0</v>
      </c>
      <c r="BI19" s="6"/>
      <c r="BJ19" s="3" t="b">
        <f>INDEX('h 26-27'!BJ7:BJ26,MATCH(LARGE('h 26-27'!K7:K26,14),'h 26-27'!K7:K26,0))</f>
        <v>1</v>
      </c>
      <c r="BK19" s="3" t="b">
        <f>INDEX('h 26-27'!BK7:BK26,MATCH(LARGE('h 26-27'!K7:K26,14),'h 26-27'!K7:K26,0))</f>
        <v>1</v>
      </c>
      <c r="BL19" s="6"/>
      <c r="BM19" s="4" t="b">
        <f>INDEX('h 26-27'!BM7:BM26,MATCH(LARGE('h 26-27'!K7:K26,14),'h 26-27'!K7:K26,0))</f>
        <v>1</v>
      </c>
      <c r="BN19" s="4" t="b">
        <f>INDEX('h 26-27'!BN7:BN26,MATCH(LARGE('h 26-27'!K7:K26,14),'h 26-27'!K7:K26,0))</f>
        <v>1</v>
      </c>
      <c r="BO19" s="6"/>
      <c r="BP19" s="31"/>
    </row>
    <row r="20" spans="2:68" ht="17.100000000000001" customHeight="1" thickBot="1" x14ac:dyDescent="0.3">
      <c r="B20" s="22">
        <f>INDEX('h 26-27'!B7:B26,MATCH(LARGE('h 26-27'!K7:K26,15),'h 26-27'!K7:K26,0))</f>
        <v>0</v>
      </c>
      <c r="C20" s="2"/>
      <c r="D20" s="4" t="b">
        <f>INDEX('h 26-27'!D7:D26,MATCH(LARGE('h 26-27'!K7:K26,15),'h 26-27'!K7:K26,0))</f>
        <v>1</v>
      </c>
      <c r="E20" s="2"/>
      <c r="F20" s="35">
        <f>INDEX('h 26-27'!F7:F26,MATCH(LARGE('h 26-27'!K7:K26,15),'h 26-27'!K7:K26,0))</f>
        <v>0</v>
      </c>
      <c r="G20" s="36">
        <f>INDEX('h 26-27'!G7:G26,MATCH(LARGE('h 26-27'!K7:K26,15),'h 26-27'!K7:K26,0))</f>
        <v>0</v>
      </c>
      <c r="H20" s="37">
        <f>INDEX('h 26-27'!H7:H26,MATCH(LARGE('h 26-27'!K7:K26,15),'h 26-27'!K7:K26,0))</f>
        <v>0</v>
      </c>
      <c r="I20" s="15">
        <f>INDEX('h 26-27'!I7:I26,MATCH(LARGE('h 26-27'!K7:K26,15),'h 26-27'!K7:K26,0))</f>
        <v>0</v>
      </c>
      <c r="J20" s="27"/>
      <c r="K20" s="27"/>
      <c r="L20" s="32">
        <f>INDEX('h 26-27'!L7:L26,MATCH(LARGE('h 26-27'!K7:K26,15),'h 26-27'!K7:K26,0))</f>
        <v>0</v>
      </c>
      <c r="M20" s="24">
        <f>INDEX('h 26-27'!M7:M26,MATCH(LARGE('h 26-27'!K7:K26,15),'h 26-27'!K7:K26,0))</f>
        <v>0</v>
      </c>
      <c r="N20" s="33">
        <f>INDEX('h 26-27'!N7:N26,MATCH(LARGE('h 26-27'!K7:K26,15),'h 26-27'!K7:K26,0))</f>
        <v>0</v>
      </c>
      <c r="O20" s="34">
        <f>INDEX('h 26-27'!O7:O26,MATCH(LARGE('h 26-27'!K7:K26,15),'h 26-27'!K7:K26,0))</f>
        <v>0</v>
      </c>
      <c r="P20" s="2"/>
      <c r="Q20" s="38">
        <f>INDEX('h 26-27'!Q7:Q26,MATCH(LARGE('h 26-27'!K7:K26,15),'h 26-27'!K7:K26,0))</f>
        <v>0</v>
      </c>
      <c r="R20" s="39">
        <f>INDEX('h 26-27'!R7:R26,MATCH(LARGE('h 26-27'!K7:K26,15),'h 26-27'!K7:K26,0))</f>
        <v>0</v>
      </c>
      <c r="S20" s="40">
        <f>INDEX('h 26-27'!S7:S26,MATCH(LARGE('h 26-27'!K7:K26,15),'h 26-27'!K7:K26,0))</f>
        <v>0</v>
      </c>
      <c r="T20" s="15">
        <f>INDEX('h 26-27'!T7:T26,MATCH(LARGE('h 26-27'!K7:K26,15),'h 26-27'!K7:K26,0))</f>
        <v>0</v>
      </c>
      <c r="U20" s="32">
        <f>INDEX('h 26-27'!U7:U26,MATCH(LARGE('h 26-27'!K7:K26,15),'h 26-27'!K7:K26,0))</f>
        <v>0</v>
      </c>
      <c r="V20" s="24">
        <f>INDEX('h 26-27'!V7:V26,MATCH(LARGE('h 26-27'!K7:K26,15),'h 26-27'!K7:K26,0))</f>
        <v>0</v>
      </c>
      <c r="W20" s="33">
        <f>INDEX('h 26-27'!W7:W26,MATCH(LARGE('h 26-27'!K7:K26,15),'h 26-27'!K7:K26,0))</f>
        <v>0</v>
      </c>
      <c r="X20" s="34">
        <f>INDEX('h 26-27'!X7:X26,MATCH(LARGE('h 26-27'!K7:K26,15),'h 26-27'!K7:K26,0))</f>
        <v>0</v>
      </c>
      <c r="Y20" s="2"/>
      <c r="Z20" s="41">
        <f>INDEX('h 26-27'!Z7:Z26,MATCH(LARGE('h 26-27'!K7:K26,15),'h 26-27'!K7:K26,0))</f>
        <v>0</v>
      </c>
      <c r="AA20" s="42">
        <f>INDEX('h 26-27'!AA7:AA26,MATCH(LARGE('h 26-27'!K7:K26,15),'h 26-27'!K7:K26,0))</f>
        <v>0</v>
      </c>
      <c r="AB20" s="43">
        <f>INDEX('h 26-27'!AB7:AB26,MATCH(LARGE('h 26-27'!K7:K26,15),'h 26-27'!K7:K26,0))</f>
        <v>0</v>
      </c>
      <c r="AC20" s="15">
        <f>INDEX('h 26-27'!AC7:AC26,MATCH(LARGE('h 26-27'!K7:K26,15),'h 26-27'!K7:K26,0))</f>
        <v>0</v>
      </c>
      <c r="AD20" s="32">
        <f>INDEX('h 26-27'!AD7:AD26,MATCH(LARGE('h 26-27'!K7:K26,15),'h 26-27'!K7:K26,0))</f>
        <v>0</v>
      </c>
      <c r="AE20" s="24">
        <f>INDEX('h 26-27'!AE7:AE26,MATCH(LARGE('h 26-27'!K7:K26,15),'h 26-27'!K7:K26,0))</f>
        <v>0</v>
      </c>
      <c r="AF20" s="33">
        <f>INDEX('h 26-27'!AF7:AF26,MATCH(LARGE('h 26-27'!K7:K26,15),'h 26-27'!K7:K26,0))</f>
        <v>0</v>
      </c>
      <c r="AG20" s="34">
        <f>INDEX('h 26-27'!AG7:AG26,MATCH(LARGE('h 26-27'!K7:K26,15),'h 26-27'!K7:K26,0))</f>
        <v>0</v>
      </c>
      <c r="AI20" s="7">
        <f>INDEX('h 26-27'!AI7:AI26,MATCH(LARGE('h 26-27'!K7:K26,15),'h 26-27'!K7:K26,0))</f>
        <v>0</v>
      </c>
      <c r="AJ20" s="8">
        <f>INDEX('h 26-27'!AJ7:AJ26,MATCH(LARGE('h 26-27'!K7:K26,15),'h 26-27'!K7:K26,0))</f>
        <v>0</v>
      </c>
      <c r="AK20" s="7">
        <f>INDEX('h 26-27'!AK7:AK26,MATCH(LARGE('h 26-27'!K7:K26,15),'h 26-27'!K7:K26,0))</f>
        <v>0</v>
      </c>
      <c r="AL20" s="8">
        <f>INDEX('h 26-27'!AL7:AL26,MATCH(LARGE('h 26-27'!K7:K26,15),'h 26-27'!K7:K26,0))</f>
        <v>0</v>
      </c>
      <c r="AM20" s="9">
        <f>INDEX('h 26-27'!AM7:AM26,MATCH(LARGE('h 26-27'!K7:K26,15),'h 26-27'!K7:K26,0))</f>
        <v>0</v>
      </c>
      <c r="AN20" s="10">
        <f>INDEX('h 26-27'!AN7:AN26,MATCH(LARGE('h 26-27'!K7:K26,15),'h 26-27'!K7:K26,0))</f>
        <v>0</v>
      </c>
      <c r="AO20" s="9">
        <f>INDEX('h 26-27'!AO7:AO26,MATCH(LARGE('h 26-27'!K7:K26,15),'h 26-27'!K7:K26,0))</f>
        <v>0</v>
      </c>
      <c r="AP20" s="10">
        <f>INDEX('h 26-27'!AP7:AP26,MATCH(LARGE('h 26-27'!K7:K26,15),'h 26-27'!K7:K26,0))</f>
        <v>0</v>
      </c>
      <c r="AQ20" s="11">
        <f>INDEX('h 26-27'!AQ7:AQ26,MATCH(LARGE('h 26-27'!K7:K26,15),'h 26-27'!K7:K26,0))</f>
        <v>0</v>
      </c>
      <c r="AR20" s="12">
        <f>INDEX('h 26-27'!AR7:AR26,MATCH(LARGE('h 26-27'!K7:K26,15),'h 26-27'!K7:K26,0))</f>
        <v>0</v>
      </c>
      <c r="AS20" s="11">
        <f>INDEX('h 26-27'!AS7:AS26,MATCH(LARGE('h 26-27'!K7:K26,15),'h 26-27'!K7:K26,0))</f>
        <v>0</v>
      </c>
      <c r="AT20" s="12">
        <f>INDEX('h 26-27'!AT7:AT26,MATCH(LARGE('h 26-27'!K7:K26,15),'h 26-27'!K7:K26,0))</f>
        <v>0</v>
      </c>
      <c r="AV20" s="7">
        <f>INDEX('h 26-27'!AV7:AV26,MATCH(LARGE('h 26-27'!K7:K26,15),'h 26-27'!K7:K26,0))</f>
        <v>0</v>
      </c>
      <c r="AW20" s="8">
        <f>INDEX('h 26-27'!AW7:AW26,MATCH(LARGE('h 26-27'!K7:K26,15),'h 26-27'!K7:K26,0))</f>
        <v>0</v>
      </c>
      <c r="AX20" s="9">
        <f>INDEX('h 26-27'!AX7:AX26,MATCH(LARGE('h 26-27'!K7:K26,15),'h 26-27'!K7:K26,0))</f>
        <v>0</v>
      </c>
      <c r="AY20" s="10">
        <f>INDEX('h 26-27'!AY7:AY26,MATCH(LARGE('h 26-27'!K7:K26,15),'h 26-27'!K7:K26,0))</f>
        <v>0</v>
      </c>
      <c r="AZ20" s="11">
        <f>INDEX('h 26-27'!AZ7:AZ26,MATCH(LARGE('h 26-27'!K7:K26,15),'h 26-27'!K7:K26,0))</f>
        <v>0</v>
      </c>
      <c r="BA20" s="12">
        <f>INDEX('h 26-27'!BA7:BA26,MATCH(LARGE('h 26-27'!K7:K26,15),'h 26-27'!K7:K26,0))</f>
        <v>0</v>
      </c>
      <c r="BC20" s="7">
        <f>INDEX('h 26-27'!BC7:BC26,MATCH(LARGE('h 26-27'!K7:K26,15),'h 26-27'!K7:K26,0))</f>
        <v>0</v>
      </c>
      <c r="BD20" s="8">
        <f>INDEX('h 26-27'!BD7:BD26,MATCH(LARGE('h 26-27'!K7:K26,15),'h 26-27'!K7:K26,0))</f>
        <v>0</v>
      </c>
      <c r="BE20" s="9">
        <f>INDEX('h 26-27'!BE7:BE26,MATCH(LARGE('h 26-27'!K7:K26,15),'h 26-27'!K7:K26,0))</f>
        <v>0</v>
      </c>
      <c r="BF20" s="10">
        <f>INDEX('h 26-27'!BF7:BF26,MATCH(LARGE('h 26-27'!K7:K26,15),'h 26-27'!K7:K26,0))</f>
        <v>0</v>
      </c>
      <c r="BG20" s="11">
        <f>INDEX('h 26-27'!BG7:BG26,MATCH(LARGE('h 26-27'!K7:K26,15),'h 26-27'!K7:K26,0))</f>
        <v>0</v>
      </c>
      <c r="BH20" s="12">
        <f>INDEX('h 26-27'!BH7:BH26,MATCH(LARGE('h 26-27'!K7:K26,15),'h 26-27'!K7:K26,0))</f>
        <v>0</v>
      </c>
      <c r="BI20" s="6"/>
      <c r="BJ20" s="3" t="b">
        <f>INDEX('h 26-27'!BJ7:BJ26,MATCH(LARGE('h 26-27'!K7:K26,15),'h 26-27'!K7:K26,0))</f>
        <v>1</v>
      </c>
      <c r="BK20" s="3" t="b">
        <f>INDEX('h 26-27'!BK7:BK26,MATCH(LARGE('h 26-27'!K7:K26,15),'h 26-27'!K7:K26,0))</f>
        <v>1</v>
      </c>
      <c r="BL20" s="6"/>
      <c r="BM20" s="4" t="b">
        <f>INDEX('h 26-27'!BM7:BM26,MATCH(LARGE('h 26-27'!K7:K26,15),'h 26-27'!K7:K26,0))</f>
        <v>1</v>
      </c>
      <c r="BN20" s="4" t="b">
        <f>INDEX('h 26-27'!BN7:BN26,MATCH(LARGE('h 26-27'!K7:K26,15),'h 26-27'!K7:K26,0))</f>
        <v>1</v>
      </c>
      <c r="BO20" s="6"/>
      <c r="BP20" s="31"/>
    </row>
    <row r="21" spans="2:68" ht="17.100000000000001" customHeight="1" thickBot="1" x14ac:dyDescent="0.3">
      <c r="B21" s="22">
        <f>INDEX('h 26-27'!B7:B26,MATCH(LARGE('h 26-27'!K7:K26,16),'h 26-27'!K7:K26,0))</f>
        <v>0</v>
      </c>
      <c r="C21" s="2"/>
      <c r="D21" s="4" t="b">
        <f>INDEX('h 26-27'!D7:D26,MATCH(LARGE('h 26-27'!K7:K26,16),'h 26-27'!K7:K26,0))</f>
        <v>1</v>
      </c>
      <c r="E21" s="2"/>
      <c r="F21" s="35">
        <f>INDEX('h 26-27'!F7:F26,MATCH(LARGE('h 26-27'!K7:K26,16),'h 26-27'!K7:K26,0))</f>
        <v>0</v>
      </c>
      <c r="G21" s="36">
        <f>INDEX('h 26-27'!G7:G26,MATCH(LARGE('h 26-27'!K7:K26,16),'h 26-27'!K7:K26,0))</f>
        <v>0</v>
      </c>
      <c r="H21" s="37">
        <f>INDEX('h 26-27'!H7:H26,MATCH(LARGE('h 26-27'!K7:K26,16),'h 26-27'!K7:K26,0))</f>
        <v>0</v>
      </c>
      <c r="I21" s="15">
        <f>INDEX('h 26-27'!I7:I26,MATCH(LARGE('h 26-27'!K7:K26,16),'h 26-27'!K7:K26,0))</f>
        <v>0</v>
      </c>
      <c r="J21" s="27"/>
      <c r="K21" s="27"/>
      <c r="L21" s="32">
        <f>INDEX('h 26-27'!L7:L26,MATCH(LARGE('h 26-27'!K7:K26,16),'h 26-27'!K7:K26,0))</f>
        <v>0</v>
      </c>
      <c r="M21" s="24">
        <f>INDEX('h 26-27'!M7:M26,MATCH(LARGE('h 26-27'!K7:K26,16),'h 26-27'!K7:K26,0))</f>
        <v>0</v>
      </c>
      <c r="N21" s="33">
        <f>INDEX('h 26-27'!N7:N26,MATCH(LARGE('h 26-27'!K7:K26,16),'h 26-27'!K7:K26,0))</f>
        <v>0</v>
      </c>
      <c r="O21" s="34">
        <f>INDEX('h 26-27'!O7:O26,MATCH(LARGE('h 26-27'!K7:K26,16),'h 26-27'!K7:K26,0))</f>
        <v>0</v>
      </c>
      <c r="P21" s="2"/>
      <c r="Q21" s="38">
        <f>INDEX('h 26-27'!Q7:Q26,MATCH(LARGE('h 26-27'!K7:K26,16),'h 26-27'!K7:K26,0))</f>
        <v>0</v>
      </c>
      <c r="R21" s="39">
        <f>INDEX('h 26-27'!R7:R26,MATCH(LARGE('h 26-27'!K7:K26,16),'h 26-27'!K7:K26,0))</f>
        <v>0</v>
      </c>
      <c r="S21" s="40">
        <f>INDEX('h 26-27'!S7:S26,MATCH(LARGE('h 26-27'!K7:K26,16),'h 26-27'!K7:K26,0))</f>
        <v>0</v>
      </c>
      <c r="T21" s="15">
        <f>INDEX('h 26-27'!T7:T26,MATCH(LARGE('h 26-27'!K7:K26,16),'h 26-27'!K7:K26,0))</f>
        <v>0</v>
      </c>
      <c r="U21" s="32">
        <f>INDEX('h 26-27'!U7:U26,MATCH(LARGE('h 26-27'!K7:K26,16),'h 26-27'!K7:K26,0))</f>
        <v>0</v>
      </c>
      <c r="V21" s="24">
        <f>INDEX('h 26-27'!V7:V26,MATCH(LARGE('h 26-27'!K7:K26,16),'h 26-27'!K7:K26,0))</f>
        <v>0</v>
      </c>
      <c r="W21" s="33">
        <f>INDEX('h 26-27'!W7:W26,MATCH(LARGE('h 26-27'!K7:K26,16),'h 26-27'!K7:K26,0))</f>
        <v>0</v>
      </c>
      <c r="X21" s="34">
        <f>INDEX('h 26-27'!X7:X26,MATCH(LARGE('h 26-27'!K7:K26,16),'h 26-27'!K7:K26,0))</f>
        <v>0</v>
      </c>
      <c r="Y21" s="2"/>
      <c r="Z21" s="41">
        <f>INDEX('h 26-27'!Z7:Z26,MATCH(LARGE('h 26-27'!K7:K26,16),'h 26-27'!K7:K26,0))</f>
        <v>0</v>
      </c>
      <c r="AA21" s="42">
        <f>INDEX('h 26-27'!AA7:AA26,MATCH(LARGE('h 26-27'!K7:K26,16),'h 26-27'!K7:K26,0))</f>
        <v>0</v>
      </c>
      <c r="AB21" s="43">
        <f>INDEX('h 26-27'!AB7:AB26,MATCH(LARGE('h 26-27'!K7:K26,16),'h 26-27'!K7:K26,0))</f>
        <v>0</v>
      </c>
      <c r="AC21" s="15">
        <f>INDEX('h 26-27'!AC7:AC26,MATCH(LARGE('h 26-27'!K7:K26,16),'h 26-27'!K7:K26,0))</f>
        <v>0</v>
      </c>
      <c r="AD21" s="32">
        <f>INDEX('h 26-27'!AD7:AD26,MATCH(LARGE('h 26-27'!K7:K26,16),'h 26-27'!K7:K26,0))</f>
        <v>0</v>
      </c>
      <c r="AE21" s="24">
        <f>INDEX('h 26-27'!AE7:AE26,MATCH(LARGE('h 26-27'!K7:K26,16),'h 26-27'!K7:K26,0))</f>
        <v>0</v>
      </c>
      <c r="AF21" s="33">
        <f>INDEX('h 26-27'!AF7:AF26,MATCH(LARGE('h 26-27'!K7:K26,16),'h 26-27'!K7:K26,0))</f>
        <v>0</v>
      </c>
      <c r="AG21" s="34">
        <f>INDEX('h 26-27'!AG7:AG26,MATCH(LARGE('h 26-27'!K7:K26,16),'h 26-27'!K7:K26,0))</f>
        <v>0</v>
      </c>
      <c r="AI21" s="7">
        <f>INDEX('h 26-27'!AI7:AI26,MATCH(LARGE('h 26-27'!K7:K26,16),'h 26-27'!K7:K26,0))</f>
        <v>0</v>
      </c>
      <c r="AJ21" s="8">
        <f>INDEX('h 26-27'!AJ7:AJ26,MATCH(LARGE('h 26-27'!K7:K26,16),'h 26-27'!K7:K26,0))</f>
        <v>0</v>
      </c>
      <c r="AK21" s="7">
        <f>INDEX('h 26-27'!AK7:AK26,MATCH(LARGE('h 26-27'!K7:K26,16),'h 26-27'!K7:K26,0))</f>
        <v>0</v>
      </c>
      <c r="AL21" s="8">
        <f>INDEX('h 26-27'!AL7:AL26,MATCH(LARGE('h 26-27'!K7:K26,16),'h 26-27'!K7:K26,0))</f>
        <v>0</v>
      </c>
      <c r="AM21" s="9">
        <f>INDEX('h 26-27'!AM7:AM26,MATCH(LARGE('h 26-27'!K7:K26,16),'h 26-27'!K7:K26,0))</f>
        <v>0</v>
      </c>
      <c r="AN21" s="10">
        <f>INDEX('h 26-27'!AN7:AN26,MATCH(LARGE('h 26-27'!K7:K26,16),'h 26-27'!K7:K26,0))</f>
        <v>0</v>
      </c>
      <c r="AO21" s="9">
        <f>INDEX('h 26-27'!AO7:AO26,MATCH(LARGE('h 26-27'!K7:K26,16),'h 26-27'!K7:K26,0))</f>
        <v>0</v>
      </c>
      <c r="AP21" s="10">
        <f>INDEX('h 26-27'!AP7:AP26,MATCH(LARGE('h 26-27'!K7:K26,16),'h 26-27'!K7:K26,0))</f>
        <v>0</v>
      </c>
      <c r="AQ21" s="11">
        <f>INDEX('h 26-27'!AQ7:AQ26,MATCH(LARGE('h 26-27'!K7:K26,16),'h 26-27'!K7:K26,0))</f>
        <v>0</v>
      </c>
      <c r="AR21" s="12">
        <f>INDEX('h 26-27'!AR7:AR26,MATCH(LARGE('h 26-27'!K7:K26,16),'h 26-27'!K7:K26,0))</f>
        <v>0</v>
      </c>
      <c r="AS21" s="11">
        <f>INDEX('h 26-27'!AS7:AS26,MATCH(LARGE('h 26-27'!K7:K26,16),'h 26-27'!K7:K26,0))</f>
        <v>0</v>
      </c>
      <c r="AT21" s="12">
        <f>INDEX('h 26-27'!AT7:AT26,MATCH(LARGE('h 26-27'!K7:K26,16),'h 26-27'!K7:K26,0))</f>
        <v>0</v>
      </c>
      <c r="AV21" s="7">
        <f>INDEX('h 26-27'!AV7:AV26,MATCH(LARGE('h 26-27'!K7:K26,16),'h 26-27'!K7:K26,0))</f>
        <v>0</v>
      </c>
      <c r="AW21" s="8">
        <f>INDEX('h 26-27'!AW7:AW26,MATCH(LARGE('h 26-27'!K7:K26,16),'h 26-27'!K7:K26,0))</f>
        <v>0</v>
      </c>
      <c r="AX21" s="9">
        <f>INDEX('h 26-27'!AX7:AX26,MATCH(LARGE('h 26-27'!K7:K26,16),'h 26-27'!K7:K26,0))</f>
        <v>0</v>
      </c>
      <c r="AY21" s="10">
        <f>INDEX('h 26-27'!AY7:AY26,MATCH(LARGE('h 26-27'!K7:K26,16),'h 26-27'!K7:K26,0))</f>
        <v>0</v>
      </c>
      <c r="AZ21" s="11">
        <f>INDEX('h 26-27'!AZ7:AZ26,MATCH(LARGE('h 26-27'!K7:K26,16),'h 26-27'!K7:K26,0))</f>
        <v>0</v>
      </c>
      <c r="BA21" s="12">
        <f>INDEX('h 26-27'!BA7:BA26,MATCH(LARGE('h 26-27'!K7:K26,16),'h 26-27'!K7:K26,0))</f>
        <v>0</v>
      </c>
      <c r="BC21" s="7">
        <f>INDEX('h 26-27'!BC7:BC26,MATCH(LARGE('h 26-27'!K7:K26,16),'h 26-27'!K7:K26,0))</f>
        <v>0</v>
      </c>
      <c r="BD21" s="8">
        <f>INDEX('h 26-27'!BD7:BD26,MATCH(LARGE('h 26-27'!K7:K26,16),'h 26-27'!K7:K26,0))</f>
        <v>0</v>
      </c>
      <c r="BE21" s="9">
        <f>INDEX('h 26-27'!BE7:BE26,MATCH(LARGE('h 26-27'!K7:K26,16),'h 26-27'!K7:K26,0))</f>
        <v>0</v>
      </c>
      <c r="BF21" s="10">
        <f>INDEX('h 26-27'!BF7:BF26,MATCH(LARGE('h 26-27'!K7:K26,16),'h 26-27'!K7:K26,0))</f>
        <v>0</v>
      </c>
      <c r="BG21" s="11">
        <f>INDEX('h 26-27'!BG7:BG26,MATCH(LARGE('h 26-27'!K7:K26,16),'h 26-27'!K7:K26,0))</f>
        <v>0</v>
      </c>
      <c r="BH21" s="12">
        <f>INDEX('h 26-27'!BH7:BH26,MATCH(LARGE('h 26-27'!K7:K26,16),'h 26-27'!K7:K26,0))</f>
        <v>0</v>
      </c>
      <c r="BI21" s="6"/>
      <c r="BJ21" s="3" t="b">
        <f>INDEX('h 26-27'!BJ7:BJ26,MATCH(LARGE('h 26-27'!K7:K26,16),'h 26-27'!K7:K26,0))</f>
        <v>1</v>
      </c>
      <c r="BK21" s="3" t="b">
        <f>INDEX('h 26-27'!BK7:BK26,MATCH(LARGE('h 26-27'!K7:K26,16),'h 26-27'!K7:K26,0))</f>
        <v>1</v>
      </c>
      <c r="BL21" s="6"/>
      <c r="BM21" s="4" t="b">
        <f>INDEX('h 26-27'!BM7:BM26,MATCH(LARGE('h 26-27'!K7:K26,16),'h 26-27'!K7:K26,0))</f>
        <v>1</v>
      </c>
      <c r="BN21" s="4" t="b">
        <f>INDEX('h 26-27'!BN7:BN26,MATCH(LARGE('h 26-27'!K7:K26,16),'h 26-27'!K7:K26,0))</f>
        <v>1</v>
      </c>
      <c r="BO21" s="6"/>
      <c r="BP21" s="31"/>
    </row>
    <row r="22" spans="2:68" ht="17.100000000000001" customHeight="1" thickBot="1" x14ac:dyDescent="0.3">
      <c r="B22" s="22">
        <f>INDEX('h 26-27'!B7:B26,MATCH(LARGE('h 26-27'!K7:K26,17),'h 26-27'!K7:K26,0))</f>
        <v>0</v>
      </c>
      <c r="C22" s="2"/>
      <c r="D22" s="4" t="b">
        <f>INDEX('h 26-27'!D7:D26,MATCH(LARGE('h 26-27'!K7:K26,17),'h 26-27'!K7:K26,0))</f>
        <v>1</v>
      </c>
      <c r="E22" s="2"/>
      <c r="F22" s="35">
        <f>INDEX('h 26-27'!F7:F26,MATCH(LARGE('h 26-27'!K7:K26,17),'h 26-27'!K7:K26,0))</f>
        <v>0</v>
      </c>
      <c r="G22" s="36">
        <f>INDEX('h 26-27'!G7:G26,MATCH(LARGE('h 26-27'!K7:K26,17),'h 26-27'!K7:K26,0))</f>
        <v>0</v>
      </c>
      <c r="H22" s="37">
        <f>INDEX('h 26-27'!H7:H26,MATCH(LARGE('h 26-27'!K7:K26,17),'h 26-27'!K7:K26,0))</f>
        <v>0</v>
      </c>
      <c r="I22" s="15">
        <f>INDEX('h 26-27'!I7:I26,MATCH(LARGE('h 26-27'!K7:K26,17),'h 26-27'!K7:K26,0))</f>
        <v>0</v>
      </c>
      <c r="J22" s="27"/>
      <c r="K22" s="27"/>
      <c r="L22" s="32">
        <f>INDEX('h 26-27'!L7:L26,MATCH(LARGE('h 26-27'!K7:K26,17),'h 26-27'!K7:K26,0))</f>
        <v>0</v>
      </c>
      <c r="M22" s="24">
        <f>INDEX('h 26-27'!M7:M26,MATCH(LARGE('h 26-27'!K7:K26,17),'h 26-27'!K7:K26,0))</f>
        <v>0</v>
      </c>
      <c r="N22" s="33">
        <f>INDEX('h 26-27'!N7:N26,MATCH(LARGE('h 26-27'!K7:K26,17),'h 26-27'!K7:K26,0))</f>
        <v>0</v>
      </c>
      <c r="O22" s="34">
        <f>INDEX('h 26-27'!O7:O26,MATCH(LARGE('h 26-27'!K7:K26,17),'h 26-27'!K7:K26,0))</f>
        <v>0</v>
      </c>
      <c r="P22" s="2"/>
      <c r="Q22" s="38">
        <f>INDEX('h 26-27'!Q7:Q26,MATCH(LARGE('h 26-27'!K7:K26,17),'h 26-27'!K7:K26,0))</f>
        <v>0</v>
      </c>
      <c r="R22" s="39">
        <f>INDEX('h 26-27'!R7:R26,MATCH(LARGE('h 26-27'!K7:K26,17),'h 26-27'!K7:K26,0))</f>
        <v>0</v>
      </c>
      <c r="S22" s="40">
        <f>INDEX('h 26-27'!S7:S26,MATCH(LARGE('h 26-27'!K7:K26,17),'h 26-27'!K7:K26,0))</f>
        <v>0</v>
      </c>
      <c r="T22" s="15">
        <f>INDEX('h 26-27'!T7:T26,MATCH(LARGE('h 26-27'!K7:K26,17),'h 26-27'!K7:K26,0))</f>
        <v>0</v>
      </c>
      <c r="U22" s="32">
        <f>INDEX('h 26-27'!U7:U26,MATCH(LARGE('h 26-27'!K7:K26,17),'h 26-27'!K7:K26,0))</f>
        <v>0</v>
      </c>
      <c r="V22" s="24">
        <f>INDEX('h 26-27'!V7:V26,MATCH(LARGE('h 26-27'!K7:K26,17),'h 26-27'!K7:K26,0))</f>
        <v>0</v>
      </c>
      <c r="W22" s="33">
        <f>INDEX('h 26-27'!W7:W26,MATCH(LARGE('h 26-27'!K7:K26,17),'h 26-27'!K7:K26,0))</f>
        <v>0</v>
      </c>
      <c r="X22" s="34">
        <f>INDEX('h 26-27'!X7:X26,MATCH(LARGE('h 26-27'!K7:K26,17),'h 26-27'!K7:K26,0))</f>
        <v>0</v>
      </c>
      <c r="Y22" s="2"/>
      <c r="Z22" s="41">
        <f>INDEX('h 26-27'!Z7:Z26,MATCH(LARGE('h 26-27'!K7:K26,17),'h 26-27'!K7:K26,0))</f>
        <v>0</v>
      </c>
      <c r="AA22" s="42">
        <f>INDEX('h 26-27'!AA7:AA26,MATCH(LARGE('h 26-27'!K7:K26,17),'h 26-27'!K7:K26,0))</f>
        <v>0</v>
      </c>
      <c r="AB22" s="43">
        <f>INDEX('h 26-27'!AB7:AB26,MATCH(LARGE('h 26-27'!K7:K26,17),'h 26-27'!K7:K26,0))</f>
        <v>0</v>
      </c>
      <c r="AC22" s="15">
        <f>INDEX('h 26-27'!AC7:AC26,MATCH(LARGE('h 26-27'!K7:K26,17),'h 26-27'!K7:K26,0))</f>
        <v>0</v>
      </c>
      <c r="AD22" s="32">
        <f>INDEX('h 26-27'!AD7:AD26,MATCH(LARGE('h 26-27'!K7:K26,17),'h 26-27'!K7:K26,0))</f>
        <v>0</v>
      </c>
      <c r="AE22" s="24">
        <f>INDEX('h 26-27'!AE7:AE26,MATCH(LARGE('h 26-27'!K7:K26,17),'h 26-27'!K7:K26,0))</f>
        <v>0</v>
      </c>
      <c r="AF22" s="33">
        <f>INDEX('h 26-27'!AF7:AF26,MATCH(LARGE('h 26-27'!K7:K26,17),'h 26-27'!K7:K26,0))</f>
        <v>0</v>
      </c>
      <c r="AG22" s="34">
        <f>INDEX('h 26-27'!AG7:AG26,MATCH(LARGE('h 26-27'!K7:K26,17),'h 26-27'!K7:K26,0))</f>
        <v>0</v>
      </c>
      <c r="AI22" s="7">
        <f>INDEX('h 26-27'!AI7:AI26,MATCH(LARGE('h 26-27'!K7:K26,17),'h 26-27'!K7:K26,0))</f>
        <v>0</v>
      </c>
      <c r="AJ22" s="8">
        <f>INDEX('h 26-27'!AJ7:AJ26,MATCH(LARGE('h 26-27'!K7:K26,17),'h 26-27'!K7:K26,0))</f>
        <v>0</v>
      </c>
      <c r="AK22" s="7">
        <f>INDEX('h 26-27'!AK7:AK26,MATCH(LARGE('h 26-27'!K7:K26,17),'h 26-27'!K7:K26,0))</f>
        <v>0</v>
      </c>
      <c r="AL22" s="8">
        <f>INDEX('h 26-27'!AL7:AL26,MATCH(LARGE('h 26-27'!K7:K26,17),'h 26-27'!K7:K26,0))</f>
        <v>0</v>
      </c>
      <c r="AM22" s="9">
        <f>INDEX('h 26-27'!AM7:AM26,MATCH(LARGE('h 26-27'!K7:K26,17),'h 26-27'!K7:K26,0))</f>
        <v>0</v>
      </c>
      <c r="AN22" s="10">
        <f>INDEX('h 26-27'!AN7:AN26,MATCH(LARGE('h 26-27'!K7:K26,17),'h 26-27'!K7:K26,0))</f>
        <v>0</v>
      </c>
      <c r="AO22" s="9">
        <f>INDEX('h 26-27'!AO7:AO26,MATCH(LARGE('h 26-27'!K7:K26,17),'h 26-27'!K7:K26,0))</f>
        <v>0</v>
      </c>
      <c r="AP22" s="10">
        <f>INDEX('h 26-27'!AP7:AP26,MATCH(LARGE('h 26-27'!K7:K26,17),'h 26-27'!K7:K26,0))</f>
        <v>0</v>
      </c>
      <c r="AQ22" s="11">
        <f>INDEX('h 26-27'!AQ7:AQ26,MATCH(LARGE('h 26-27'!K7:K26,17),'h 26-27'!K7:K26,0))</f>
        <v>0</v>
      </c>
      <c r="AR22" s="12">
        <f>INDEX('h 26-27'!AR7:AR26,MATCH(LARGE('h 26-27'!K7:K26,17),'h 26-27'!K7:K26,0))</f>
        <v>0</v>
      </c>
      <c r="AS22" s="11">
        <f>INDEX('h 26-27'!AS7:AS26,MATCH(LARGE('h 26-27'!K7:K26,17),'h 26-27'!K7:K26,0))</f>
        <v>0</v>
      </c>
      <c r="AT22" s="12">
        <f>INDEX('h 26-27'!AT7:AT26,MATCH(LARGE('h 26-27'!K7:K26,17),'h 26-27'!K7:K26,0))</f>
        <v>0</v>
      </c>
      <c r="AV22" s="7">
        <f>INDEX('h 26-27'!AV7:AV26,MATCH(LARGE('h 26-27'!K7:K26,17),'h 26-27'!K7:K26,0))</f>
        <v>0</v>
      </c>
      <c r="AW22" s="8">
        <f>INDEX('h 26-27'!AW7:AW26,MATCH(LARGE('h 26-27'!K7:K26,17),'h 26-27'!K7:K26,0))</f>
        <v>0</v>
      </c>
      <c r="AX22" s="9">
        <f>INDEX('h 26-27'!AX7:AX26,MATCH(LARGE('h 26-27'!K7:K26,17),'h 26-27'!K7:K26,0))</f>
        <v>0</v>
      </c>
      <c r="AY22" s="10">
        <f>INDEX('h 26-27'!AY7:AY26,MATCH(LARGE('h 26-27'!K7:K26,17),'h 26-27'!K7:K26,0))</f>
        <v>0</v>
      </c>
      <c r="AZ22" s="11">
        <f>INDEX('h 26-27'!AZ7:AZ26,MATCH(LARGE('h 26-27'!K7:K26,17),'h 26-27'!K7:K26,0))</f>
        <v>0</v>
      </c>
      <c r="BA22" s="12">
        <f>INDEX('h 26-27'!BA7:BA26,MATCH(LARGE('h 26-27'!K7:K26,17),'h 26-27'!K7:K26,0))</f>
        <v>0</v>
      </c>
      <c r="BC22" s="7">
        <f>INDEX('h 26-27'!BC7:BC26,MATCH(LARGE('h 26-27'!K7:K26,17),'h 26-27'!K7:K26,0))</f>
        <v>0</v>
      </c>
      <c r="BD22" s="8">
        <f>INDEX('h 26-27'!BD7:BD26,MATCH(LARGE('h 26-27'!K7:K26,17),'h 26-27'!K7:K26,0))</f>
        <v>0</v>
      </c>
      <c r="BE22" s="9">
        <f>INDEX('h 26-27'!BE7:BE26,MATCH(LARGE('h 26-27'!K7:K26,17),'h 26-27'!K7:K26,0))</f>
        <v>0</v>
      </c>
      <c r="BF22" s="10">
        <f>INDEX('h 26-27'!BF7:BF26,MATCH(LARGE('h 26-27'!K7:K26,17),'h 26-27'!K7:K26,0))</f>
        <v>0</v>
      </c>
      <c r="BG22" s="11">
        <f>INDEX('h 26-27'!BG7:BG26,MATCH(LARGE('h 26-27'!K7:K26,17),'h 26-27'!K7:K26,0))</f>
        <v>0</v>
      </c>
      <c r="BH22" s="12">
        <f>INDEX('h 26-27'!BH7:BH26,MATCH(LARGE('h 26-27'!K7:K26,17),'h 26-27'!K7:K26,0))</f>
        <v>0</v>
      </c>
      <c r="BI22" s="6"/>
      <c r="BJ22" s="3" t="b">
        <f>INDEX('h 26-27'!BJ7:BJ26,MATCH(LARGE('h 26-27'!K7:K26,17),'h 26-27'!K7:K26,0))</f>
        <v>1</v>
      </c>
      <c r="BK22" s="3" t="b">
        <f>INDEX('h 26-27'!BK7:BK26,MATCH(LARGE('h 26-27'!K7:K26,17),'h 26-27'!K7:K26,0))</f>
        <v>1</v>
      </c>
      <c r="BL22" s="6"/>
      <c r="BM22" s="4" t="b">
        <f>INDEX('h 26-27'!BM7:BM26,MATCH(LARGE('h 26-27'!K7:K26,17),'h 26-27'!K7:K26,0))</f>
        <v>1</v>
      </c>
      <c r="BN22" s="4" t="b">
        <f>INDEX('h 26-27'!BN7:BN26,MATCH(LARGE('h 26-27'!K7:K26,17),'h 26-27'!K7:K26,0))</f>
        <v>1</v>
      </c>
      <c r="BO22" s="6"/>
      <c r="BP22" s="31"/>
    </row>
    <row r="23" spans="2:68" ht="17.100000000000001" customHeight="1" thickBot="1" x14ac:dyDescent="0.3">
      <c r="B23" s="22">
        <f>INDEX('h 26-27'!B7:B26,MATCH(LARGE('h 26-27'!K7:K26,18),'h 26-27'!K7:K26,0))</f>
        <v>0</v>
      </c>
      <c r="C23" s="2"/>
      <c r="D23" s="4" t="b">
        <f>INDEX('h 26-27'!D7:D26,MATCH(LARGE('h 26-27'!K7:K26,18),'h 26-27'!K7:K26,0))</f>
        <v>1</v>
      </c>
      <c r="E23" s="2"/>
      <c r="F23" s="35">
        <f>INDEX('h 26-27'!F7:F26,MATCH(LARGE('h 26-27'!K7:K26,18),'h 26-27'!K7:K26,0))</f>
        <v>0</v>
      </c>
      <c r="G23" s="36">
        <f>INDEX('h 26-27'!G7:G26,MATCH(LARGE('h 26-27'!K7:K26,18),'h 26-27'!K7:K26,0))</f>
        <v>0</v>
      </c>
      <c r="H23" s="37">
        <f>INDEX('h 26-27'!H7:H26,MATCH(LARGE('h 26-27'!K7:K26,18),'h 26-27'!K7:K26,0))</f>
        <v>0</v>
      </c>
      <c r="I23" s="15">
        <f>INDEX('h 26-27'!I7:I26,MATCH(LARGE('h 26-27'!K7:K26,18),'h 26-27'!K7:K26,0))</f>
        <v>0</v>
      </c>
      <c r="J23" s="27"/>
      <c r="K23" s="27"/>
      <c r="L23" s="32">
        <f>INDEX('h 26-27'!L7:L26,MATCH(LARGE('h 26-27'!K7:K26,18),'h 26-27'!K7:K26,0))</f>
        <v>0</v>
      </c>
      <c r="M23" s="24">
        <f>INDEX('h 26-27'!M7:M26,MATCH(LARGE('h 26-27'!K7:K26,18),'h 26-27'!K7:K26,0))</f>
        <v>0</v>
      </c>
      <c r="N23" s="33">
        <f>INDEX('h 26-27'!N7:N26,MATCH(LARGE('h 26-27'!K7:K26,18),'h 26-27'!K7:K26,0))</f>
        <v>0</v>
      </c>
      <c r="O23" s="34">
        <f>INDEX('h 26-27'!O7:O26,MATCH(LARGE('h 26-27'!K7:K26,18),'h 26-27'!K7:K26,0))</f>
        <v>0</v>
      </c>
      <c r="P23" s="2"/>
      <c r="Q23" s="38">
        <f>INDEX('h 26-27'!Q7:Q26,MATCH(LARGE('h 26-27'!K7:K26,18),'h 26-27'!K7:K26,0))</f>
        <v>0</v>
      </c>
      <c r="R23" s="39">
        <f>INDEX('h 26-27'!R7:R26,MATCH(LARGE('h 26-27'!K7:K26,18),'h 26-27'!K7:K26,0))</f>
        <v>0</v>
      </c>
      <c r="S23" s="40">
        <f>INDEX('h 26-27'!S7:S26,MATCH(LARGE('h 26-27'!K7:K26,18),'h 26-27'!K7:K26,0))</f>
        <v>0</v>
      </c>
      <c r="T23" s="15">
        <f>INDEX('h 26-27'!T7:T26,MATCH(LARGE('h 26-27'!K7:K26,18),'h 26-27'!K7:K26,0))</f>
        <v>0</v>
      </c>
      <c r="U23" s="32">
        <f>INDEX('h 26-27'!U7:U26,MATCH(LARGE('h 26-27'!K7:K26,18),'h 26-27'!K7:K26,0))</f>
        <v>0</v>
      </c>
      <c r="V23" s="24">
        <f>INDEX('h 26-27'!V7:V26,MATCH(LARGE('h 26-27'!K7:K26,18),'h 26-27'!K7:K26,0))</f>
        <v>0</v>
      </c>
      <c r="W23" s="33">
        <f>INDEX('h 26-27'!W7:W26,MATCH(LARGE('h 26-27'!K7:K26,18),'h 26-27'!K7:K26,0))</f>
        <v>0</v>
      </c>
      <c r="X23" s="34">
        <f>INDEX('h 26-27'!X7:X26,MATCH(LARGE('h 26-27'!K7:K26,18),'h 26-27'!K7:K26,0))</f>
        <v>0</v>
      </c>
      <c r="Y23" s="2"/>
      <c r="Z23" s="41">
        <f>INDEX('h 26-27'!Z7:Z26,MATCH(LARGE('h 26-27'!K7:K26,18),'h 26-27'!K7:K26,0))</f>
        <v>0</v>
      </c>
      <c r="AA23" s="42">
        <f>INDEX('h 26-27'!AA7:AA26,MATCH(LARGE('h 26-27'!K7:K26,18),'h 26-27'!K7:K26,0))</f>
        <v>0</v>
      </c>
      <c r="AB23" s="43">
        <f>INDEX('h 26-27'!AB7:AB26,MATCH(LARGE('h 26-27'!K7:K26,18),'h 26-27'!K7:K26,0))</f>
        <v>0</v>
      </c>
      <c r="AC23" s="15">
        <f>INDEX('h 26-27'!AC7:AC26,MATCH(LARGE('h 26-27'!K7:K26,18),'h 26-27'!K7:K26,0))</f>
        <v>0</v>
      </c>
      <c r="AD23" s="32">
        <f>INDEX('h 26-27'!AD7:AD26,MATCH(LARGE('h 26-27'!K7:K26,18),'h 26-27'!K7:K26,0))</f>
        <v>0</v>
      </c>
      <c r="AE23" s="24">
        <f>INDEX('h 26-27'!AE7:AE26,MATCH(LARGE('h 26-27'!K7:K26,18),'h 26-27'!K7:K26,0))</f>
        <v>0</v>
      </c>
      <c r="AF23" s="33">
        <f>INDEX('h 26-27'!AF7:AF26,MATCH(LARGE('h 26-27'!K7:K26,18),'h 26-27'!K7:K26,0))</f>
        <v>0</v>
      </c>
      <c r="AG23" s="34">
        <f>INDEX('h 26-27'!AG7:AG26,MATCH(LARGE('h 26-27'!K7:K26,18),'h 26-27'!K7:K26,0))</f>
        <v>0</v>
      </c>
      <c r="AI23" s="7">
        <f>INDEX('h 26-27'!AI7:AI26,MATCH(LARGE('h 26-27'!K7:K26,18),'h 26-27'!K7:K26,0))</f>
        <v>0</v>
      </c>
      <c r="AJ23" s="8">
        <f>INDEX('h 26-27'!AJ7:AJ26,MATCH(LARGE('h 26-27'!K7:K26,18),'h 26-27'!K7:K26,0))</f>
        <v>0</v>
      </c>
      <c r="AK23" s="7">
        <f>INDEX('h 26-27'!AK7:AK26,MATCH(LARGE('h 26-27'!K7:K26,18),'h 26-27'!K7:K26,0))</f>
        <v>0</v>
      </c>
      <c r="AL23" s="8">
        <f>INDEX('h 26-27'!AL7:AL26,MATCH(LARGE('h 26-27'!K7:K26,18),'h 26-27'!K7:K26,0))</f>
        <v>0</v>
      </c>
      <c r="AM23" s="9">
        <f>INDEX('h 26-27'!AM7:AM26,MATCH(LARGE('h 26-27'!K7:K26,18),'h 26-27'!K7:K26,0))</f>
        <v>0</v>
      </c>
      <c r="AN23" s="10">
        <f>INDEX('h 26-27'!AN7:AN26,MATCH(LARGE('h 26-27'!K7:K26,18),'h 26-27'!K7:K26,0))</f>
        <v>0</v>
      </c>
      <c r="AO23" s="9">
        <f>INDEX('h 26-27'!AO7:AO26,MATCH(LARGE('h 26-27'!K7:K26,18),'h 26-27'!K7:K26,0))</f>
        <v>0</v>
      </c>
      <c r="AP23" s="10">
        <f>INDEX('h 26-27'!AP7:AP26,MATCH(LARGE('h 26-27'!K7:K26,18),'h 26-27'!K7:K26,0))</f>
        <v>0</v>
      </c>
      <c r="AQ23" s="11">
        <f>INDEX('h 26-27'!AQ7:AQ26,MATCH(LARGE('h 26-27'!K7:K26,18),'h 26-27'!K7:K26,0))</f>
        <v>0</v>
      </c>
      <c r="AR23" s="12">
        <f>INDEX('h 26-27'!AR7:AR26,MATCH(LARGE('h 26-27'!K7:K26,18),'h 26-27'!K7:K26,0))</f>
        <v>0</v>
      </c>
      <c r="AS23" s="11">
        <f>INDEX('h 26-27'!AS7:AS26,MATCH(LARGE('h 26-27'!K7:K26,18),'h 26-27'!K7:K26,0))</f>
        <v>0</v>
      </c>
      <c r="AT23" s="12">
        <f>INDEX('h 26-27'!AT7:AT26,MATCH(LARGE('h 26-27'!K7:K26,18),'h 26-27'!K7:K26,0))</f>
        <v>0</v>
      </c>
      <c r="AV23" s="7">
        <f>INDEX('h 26-27'!AV7:AV26,MATCH(LARGE('h 26-27'!K7:K26,18),'h 26-27'!K7:K26,0))</f>
        <v>0</v>
      </c>
      <c r="AW23" s="8">
        <f>INDEX('h 26-27'!AW7:AW26,MATCH(LARGE('h 26-27'!K7:K26,18),'h 26-27'!K7:K26,0))</f>
        <v>0</v>
      </c>
      <c r="AX23" s="9">
        <f>INDEX('h 26-27'!AX7:AX26,MATCH(LARGE('h 26-27'!K7:K26,18),'h 26-27'!K7:K26,0))</f>
        <v>0</v>
      </c>
      <c r="AY23" s="10">
        <f>INDEX('h 26-27'!AY7:AY26,MATCH(LARGE('h 26-27'!K7:K26,18),'h 26-27'!K7:K26,0))</f>
        <v>0</v>
      </c>
      <c r="AZ23" s="11">
        <f>INDEX('h 26-27'!AZ7:AZ26,MATCH(LARGE('h 26-27'!K7:K26,18),'h 26-27'!K7:K26,0))</f>
        <v>0</v>
      </c>
      <c r="BA23" s="12">
        <f>INDEX('h 26-27'!BA7:BA26,MATCH(LARGE('h 26-27'!K7:K26,18),'h 26-27'!K7:K26,0))</f>
        <v>0</v>
      </c>
      <c r="BC23" s="7">
        <f>INDEX('h 26-27'!BC7:BC26,MATCH(LARGE('h 26-27'!K7:K26,18),'h 26-27'!K7:K26,0))</f>
        <v>0</v>
      </c>
      <c r="BD23" s="8">
        <f>INDEX('h 26-27'!BD7:BD26,MATCH(LARGE('h 26-27'!K7:K26,18),'h 26-27'!K7:K26,0))</f>
        <v>0</v>
      </c>
      <c r="BE23" s="9">
        <f>INDEX('h 26-27'!BE7:BE26,MATCH(LARGE('h 26-27'!K7:K26,18),'h 26-27'!K7:K26,0))</f>
        <v>0</v>
      </c>
      <c r="BF23" s="10">
        <f>INDEX('h 26-27'!BF7:BF26,MATCH(LARGE('h 26-27'!K7:K26,18),'h 26-27'!K7:K26,0))</f>
        <v>0</v>
      </c>
      <c r="BG23" s="11">
        <f>INDEX('h 26-27'!BG7:BG26,MATCH(LARGE('h 26-27'!K7:K26,18),'h 26-27'!K7:K26,0))</f>
        <v>0</v>
      </c>
      <c r="BH23" s="12">
        <f>INDEX('h 26-27'!BH7:BH26,MATCH(LARGE('h 26-27'!K7:K26,18),'h 26-27'!K7:K26,0))</f>
        <v>0</v>
      </c>
      <c r="BI23" s="6"/>
      <c r="BJ23" s="3" t="b">
        <f>INDEX('h 26-27'!BJ7:BJ26,MATCH(LARGE('h 26-27'!K7:K26,18),'h 26-27'!K7:K26,0))</f>
        <v>1</v>
      </c>
      <c r="BK23" s="3" t="b">
        <f>INDEX('h 26-27'!BK7:BK26,MATCH(LARGE('h 26-27'!K7:K26,18),'h 26-27'!K7:K26,0))</f>
        <v>1</v>
      </c>
      <c r="BL23" s="6"/>
      <c r="BM23" s="4" t="b">
        <f>INDEX('h 26-27'!BM7:BM26,MATCH(LARGE('h 26-27'!K7:K26,18),'h 26-27'!K7:K26,0))</f>
        <v>1</v>
      </c>
      <c r="BN23" s="4" t="b">
        <f>INDEX('h 26-27'!BN7:BN26,MATCH(LARGE('h 26-27'!K7:K26,18),'h 26-27'!K7:K26,0))</f>
        <v>1</v>
      </c>
      <c r="BO23" s="6"/>
      <c r="BP23" s="31"/>
    </row>
    <row r="24" spans="2:68" ht="17.100000000000001" customHeight="1" thickBot="1" x14ac:dyDescent="0.3">
      <c r="B24" s="22">
        <f>INDEX('h 26-27'!B7:B26,MATCH(LARGE('h 26-27'!K7:K26,19),'h 26-27'!K7:K26,0))</f>
        <v>0</v>
      </c>
      <c r="C24" s="2"/>
      <c r="D24" s="4" t="b">
        <f>INDEX('h 26-27'!D7:D26,MATCH(LARGE('h 26-27'!K7:K26,19),'h 26-27'!K7:K26,0))</f>
        <v>1</v>
      </c>
      <c r="E24" s="2"/>
      <c r="F24" s="35">
        <f>INDEX('h 26-27'!F7:F26,MATCH(LARGE('h 26-27'!K7:K26,19),'h 26-27'!K7:K26,0))</f>
        <v>0</v>
      </c>
      <c r="G24" s="36">
        <f>INDEX('h 26-27'!G7:G26,MATCH(LARGE('h 26-27'!K7:K26,19),'h 26-27'!K7:K26,0))</f>
        <v>0</v>
      </c>
      <c r="H24" s="37">
        <f>INDEX('h 26-27'!H7:H26,MATCH(LARGE('h 26-27'!K7:K26,19),'h 26-27'!K7:K26,0))</f>
        <v>0</v>
      </c>
      <c r="I24" s="15">
        <f>INDEX('h 26-27'!I7:I26,MATCH(LARGE('h 26-27'!K7:K26,19),'h 26-27'!K7:K26,0))</f>
        <v>0</v>
      </c>
      <c r="J24" s="27"/>
      <c r="K24" s="27"/>
      <c r="L24" s="32">
        <f>INDEX('h 26-27'!L7:L26,MATCH(LARGE('h 26-27'!K7:K26,19),'h 26-27'!K7:K26,0))</f>
        <v>0</v>
      </c>
      <c r="M24" s="24">
        <f>INDEX('h 26-27'!M7:M26,MATCH(LARGE('h 26-27'!K7:K26,19),'h 26-27'!K7:K26,0))</f>
        <v>0</v>
      </c>
      <c r="N24" s="33">
        <f>INDEX('h 26-27'!N7:N26,MATCH(LARGE('h 26-27'!K7:K26,19),'h 26-27'!K7:K26,0))</f>
        <v>0</v>
      </c>
      <c r="O24" s="34">
        <f>INDEX('h 26-27'!O7:O26,MATCH(LARGE('h 26-27'!K7:K26,19),'h 26-27'!K7:K26,0))</f>
        <v>0</v>
      </c>
      <c r="P24" s="2"/>
      <c r="Q24" s="38">
        <f>INDEX('h 26-27'!Q7:Q26,MATCH(LARGE('h 26-27'!K7:K26,19),'h 26-27'!K7:K26,0))</f>
        <v>0</v>
      </c>
      <c r="R24" s="39">
        <f>INDEX('h 26-27'!R7:R26,MATCH(LARGE('h 26-27'!K7:K26,19),'h 26-27'!K7:K26,0))</f>
        <v>0</v>
      </c>
      <c r="S24" s="40">
        <f>INDEX('h 26-27'!S7:S26,MATCH(LARGE('h 26-27'!K7:K26,19),'h 26-27'!K7:K26,0))</f>
        <v>0</v>
      </c>
      <c r="T24" s="15">
        <f>INDEX('h 26-27'!T7:T26,MATCH(LARGE('h 26-27'!K7:K26,19),'h 26-27'!K7:K26,0))</f>
        <v>0</v>
      </c>
      <c r="U24" s="32">
        <f>INDEX('h 26-27'!U7:U26,MATCH(LARGE('h 26-27'!K7:K26,19),'h 26-27'!K7:K26,0))</f>
        <v>0</v>
      </c>
      <c r="V24" s="24">
        <f>INDEX('h 26-27'!V7:V26,MATCH(LARGE('h 26-27'!K7:K26,19),'h 26-27'!K7:K26,0))</f>
        <v>0</v>
      </c>
      <c r="W24" s="33">
        <f>INDEX('h 26-27'!W7:W26,MATCH(LARGE('h 26-27'!K7:K26,19),'h 26-27'!K7:K26,0))</f>
        <v>0</v>
      </c>
      <c r="X24" s="34">
        <f>INDEX('h 26-27'!X7:X26,MATCH(LARGE('h 26-27'!K7:K26,19),'h 26-27'!K7:K26,0))</f>
        <v>0</v>
      </c>
      <c r="Y24" s="2"/>
      <c r="Z24" s="41">
        <f>INDEX('h 26-27'!Z7:Z26,MATCH(LARGE('h 26-27'!K7:K26,19),'h 26-27'!K7:K26,0))</f>
        <v>0</v>
      </c>
      <c r="AA24" s="42">
        <f>INDEX('h 26-27'!AA7:AA26,MATCH(LARGE('h 26-27'!K7:K26,19),'h 26-27'!K7:K26,0))</f>
        <v>0</v>
      </c>
      <c r="AB24" s="43">
        <f>INDEX('h 26-27'!AB7:AB26,MATCH(LARGE('h 26-27'!K7:K26,19),'h 26-27'!K7:K26,0))</f>
        <v>0</v>
      </c>
      <c r="AC24" s="15">
        <f>INDEX('h 26-27'!AC7:AC26,MATCH(LARGE('h 26-27'!K7:K26,19),'h 26-27'!K7:K26,0))</f>
        <v>0</v>
      </c>
      <c r="AD24" s="32">
        <f>INDEX('h 26-27'!AD7:AD26,MATCH(LARGE('h 26-27'!K7:K26,19),'h 26-27'!K7:K26,0))</f>
        <v>0</v>
      </c>
      <c r="AE24" s="24">
        <f>INDEX('h 26-27'!AE7:AE26,MATCH(LARGE('h 26-27'!K7:K26,19),'h 26-27'!K7:K26,0))</f>
        <v>0</v>
      </c>
      <c r="AF24" s="33">
        <f>INDEX('h 26-27'!AF7:AF26,MATCH(LARGE('h 26-27'!K7:K26,19),'h 26-27'!K7:K26,0))</f>
        <v>0</v>
      </c>
      <c r="AG24" s="34">
        <f>INDEX('h 26-27'!AG7:AG26,MATCH(LARGE('h 26-27'!K7:K26,19),'h 26-27'!K7:K26,0))</f>
        <v>0</v>
      </c>
      <c r="AI24" s="7">
        <f>INDEX('h 26-27'!AI7:AI26,MATCH(LARGE('h 26-27'!K7:K26,19),'h 26-27'!K7:K26,0))</f>
        <v>0</v>
      </c>
      <c r="AJ24" s="8">
        <f>INDEX('h 26-27'!AJ7:AJ26,MATCH(LARGE('h 26-27'!K7:K26,19),'h 26-27'!K7:K26,0))</f>
        <v>0</v>
      </c>
      <c r="AK24" s="7">
        <f>INDEX('h 26-27'!AK7:AK26,MATCH(LARGE('h 26-27'!K7:K26,19),'h 26-27'!K7:K26,0))</f>
        <v>0</v>
      </c>
      <c r="AL24" s="8">
        <f>INDEX('h 26-27'!AL7:AL26,MATCH(LARGE('h 26-27'!K7:K26,19),'h 26-27'!K7:K26,0))</f>
        <v>0</v>
      </c>
      <c r="AM24" s="9">
        <f>INDEX('h 26-27'!AM7:AM26,MATCH(LARGE('h 26-27'!K7:K26,19),'h 26-27'!K7:K26,0))</f>
        <v>0</v>
      </c>
      <c r="AN24" s="10">
        <f>INDEX('h 26-27'!AN7:AN26,MATCH(LARGE('h 26-27'!K7:K26,19),'h 26-27'!K7:K26,0))</f>
        <v>0</v>
      </c>
      <c r="AO24" s="9">
        <f>INDEX('h 26-27'!AO7:AO26,MATCH(LARGE('h 26-27'!K7:K26,19),'h 26-27'!K7:K26,0))</f>
        <v>0</v>
      </c>
      <c r="AP24" s="10">
        <f>INDEX('h 26-27'!AP7:AP26,MATCH(LARGE('h 26-27'!K7:K26,19),'h 26-27'!K7:K26,0))</f>
        <v>0</v>
      </c>
      <c r="AQ24" s="11">
        <f>INDEX('h 26-27'!AQ7:AQ26,MATCH(LARGE('h 26-27'!K7:K26,19),'h 26-27'!K7:K26,0))</f>
        <v>0</v>
      </c>
      <c r="AR24" s="12">
        <f>INDEX('h 26-27'!AR7:AR26,MATCH(LARGE('h 26-27'!K7:K26,19),'h 26-27'!K7:K26,0))</f>
        <v>0</v>
      </c>
      <c r="AS24" s="11">
        <f>INDEX('h 26-27'!AS7:AS26,MATCH(LARGE('h 26-27'!K7:K26,19),'h 26-27'!K7:K26,0))</f>
        <v>0</v>
      </c>
      <c r="AT24" s="12">
        <f>INDEX('h 26-27'!AT7:AT26,MATCH(LARGE('h 26-27'!K7:K26,19),'h 26-27'!K7:K26,0))</f>
        <v>0</v>
      </c>
      <c r="AV24" s="7">
        <f>INDEX('h 26-27'!AV7:AV26,MATCH(LARGE('h 26-27'!K7:K26,19),'h 26-27'!K7:K26,0))</f>
        <v>0</v>
      </c>
      <c r="AW24" s="8">
        <f>INDEX('h 26-27'!AW7:AW26,MATCH(LARGE('h 26-27'!K7:K26,19),'h 26-27'!K7:K26,0))</f>
        <v>0</v>
      </c>
      <c r="AX24" s="9">
        <f>INDEX('h 26-27'!AX7:AX26,MATCH(LARGE('h 26-27'!K7:K26,19),'h 26-27'!K7:K26,0))</f>
        <v>0</v>
      </c>
      <c r="AY24" s="10">
        <f>INDEX('h 26-27'!AY7:AY26,MATCH(LARGE('h 26-27'!K7:K26,19),'h 26-27'!K7:K26,0))</f>
        <v>0</v>
      </c>
      <c r="AZ24" s="11">
        <f>INDEX('h 26-27'!AZ7:AZ26,MATCH(LARGE('h 26-27'!K7:K26,19),'h 26-27'!K7:K26,0))</f>
        <v>0</v>
      </c>
      <c r="BA24" s="12">
        <f>INDEX('h 26-27'!BA7:BA26,MATCH(LARGE('h 26-27'!K7:K26,19),'h 26-27'!K7:K26,0))</f>
        <v>0</v>
      </c>
      <c r="BC24" s="7">
        <f>INDEX('h 26-27'!BC7:BC26,MATCH(LARGE('h 26-27'!K7:K26,19),'h 26-27'!K7:K26,0))</f>
        <v>0</v>
      </c>
      <c r="BD24" s="8">
        <f>INDEX('h 26-27'!BD7:BD26,MATCH(LARGE('h 26-27'!K7:K26,19),'h 26-27'!K7:K26,0))</f>
        <v>0</v>
      </c>
      <c r="BE24" s="9">
        <f>INDEX('h 26-27'!BE7:BE26,MATCH(LARGE('h 26-27'!K7:K26,19),'h 26-27'!K7:K26,0))</f>
        <v>0</v>
      </c>
      <c r="BF24" s="10">
        <f>INDEX('h 26-27'!BF7:BF26,MATCH(LARGE('h 26-27'!K7:K26,19),'h 26-27'!K7:K26,0))</f>
        <v>0</v>
      </c>
      <c r="BG24" s="11">
        <f>INDEX('h 26-27'!BG7:BG26,MATCH(LARGE('h 26-27'!K7:K26,19),'h 26-27'!K7:K26,0))</f>
        <v>0</v>
      </c>
      <c r="BH24" s="12">
        <f>INDEX('h 26-27'!BH7:BH26,MATCH(LARGE('h 26-27'!K7:K26,19),'h 26-27'!K7:K26,0))</f>
        <v>0</v>
      </c>
      <c r="BI24" s="6"/>
      <c r="BJ24" s="3" t="b">
        <f>INDEX('h 26-27'!BJ7:BJ26,MATCH(LARGE('h 26-27'!K7:K26,19),'h 26-27'!K7:K26,0))</f>
        <v>1</v>
      </c>
      <c r="BK24" s="3" t="b">
        <f>INDEX('h 26-27'!BK7:BK26,MATCH(LARGE('h 26-27'!K7:K26,19),'h 26-27'!K7:K26,0))</f>
        <v>1</v>
      </c>
      <c r="BL24" s="6"/>
      <c r="BM24" s="4" t="b">
        <f>INDEX('h 26-27'!BM7:BM26,MATCH(LARGE('h 26-27'!K7:K26,19),'h 26-27'!K7:K26,0))</f>
        <v>1</v>
      </c>
      <c r="BN24" s="4" t="b">
        <f>INDEX('h 26-27'!BN7:BN26,MATCH(LARGE('h 26-27'!K7:K26,19),'h 26-27'!K7:K26,0))</f>
        <v>1</v>
      </c>
      <c r="BO24" s="6"/>
      <c r="BP24" s="31"/>
    </row>
    <row r="25" spans="2:68" ht="17.100000000000001" customHeight="1" thickBot="1" x14ac:dyDescent="0.3">
      <c r="B25" s="22">
        <f>INDEX('h 26-27'!B7:B26,MATCH(LARGE('h 26-27'!K7:K26,20),'h 26-27'!K7:K26,0))</f>
        <v>0</v>
      </c>
      <c r="C25" s="2"/>
      <c r="D25" s="4" t="b">
        <f>INDEX('h 26-27'!D7:D26,MATCH(LARGE('h 26-27'!K7:K26,20),'h 26-27'!K7:K26,0))</f>
        <v>1</v>
      </c>
      <c r="E25" s="2"/>
      <c r="F25" s="35">
        <f>INDEX('h 26-27'!F7:F26,MATCH(LARGE('h 26-27'!K7:K26,20),'h 26-27'!K7:K26,0))</f>
        <v>0</v>
      </c>
      <c r="G25" s="36">
        <f>INDEX('h 26-27'!G7:G26,MATCH(LARGE('h 26-27'!K7:K26,20),'h 26-27'!K7:K26,0))</f>
        <v>0</v>
      </c>
      <c r="H25" s="37">
        <f>INDEX('h 26-27'!H7:H26,MATCH(LARGE('h 26-27'!K7:K26,20),'h 26-27'!K7:K26,0))</f>
        <v>0</v>
      </c>
      <c r="I25" s="15">
        <f>INDEX('h 26-27'!I7:I26,MATCH(LARGE('h 26-27'!K7:K26,20),'h 26-27'!K7:K26,0))</f>
        <v>0</v>
      </c>
      <c r="J25" s="27"/>
      <c r="K25" s="27"/>
      <c r="L25" s="32">
        <f>INDEX('h 26-27'!L7:L26,MATCH(LARGE('h 26-27'!K7:K26,20),'h 26-27'!K7:K26,0))</f>
        <v>0</v>
      </c>
      <c r="M25" s="24">
        <f>INDEX('h 26-27'!M7:M26,MATCH(LARGE('h 26-27'!K7:K26,20),'h 26-27'!K7:K26,0))</f>
        <v>0</v>
      </c>
      <c r="N25" s="33">
        <f>INDEX('h 26-27'!N7:N26,MATCH(LARGE('h 26-27'!K7:K26,20),'h 26-27'!K7:K26,0))</f>
        <v>0</v>
      </c>
      <c r="O25" s="34">
        <f>INDEX('h 26-27'!O7:O26,MATCH(LARGE('h 26-27'!K7:K26,20),'h 26-27'!K7:K26,0))</f>
        <v>0</v>
      </c>
      <c r="P25" s="2"/>
      <c r="Q25" s="38">
        <f>INDEX('h 26-27'!Q7:Q26,MATCH(LARGE('h 26-27'!K7:K26,20),'h 26-27'!K7:K26,0))</f>
        <v>0</v>
      </c>
      <c r="R25" s="39">
        <f>INDEX('h 26-27'!R7:R26,MATCH(LARGE('h 26-27'!K7:K26,20),'h 26-27'!K7:K26,0))</f>
        <v>0</v>
      </c>
      <c r="S25" s="40">
        <f>INDEX('h 26-27'!S7:S26,MATCH(LARGE('h 26-27'!K7:K26,20),'h 26-27'!K7:K26,0))</f>
        <v>0</v>
      </c>
      <c r="T25" s="15">
        <f>INDEX('h 26-27'!T7:T26,MATCH(LARGE('h 26-27'!K7:K26,20),'h 26-27'!K7:K26,0))</f>
        <v>0</v>
      </c>
      <c r="U25" s="32">
        <f>INDEX('h 26-27'!U7:U26,MATCH(LARGE('h 26-27'!K7:K26,20),'h 26-27'!K7:K26,0))</f>
        <v>0</v>
      </c>
      <c r="V25" s="24">
        <f>INDEX('h 26-27'!V7:V26,MATCH(LARGE('h 26-27'!K7:K26,20),'h 26-27'!K7:K26,0))</f>
        <v>0</v>
      </c>
      <c r="W25" s="33">
        <f>INDEX('h 26-27'!W7:W26,MATCH(LARGE('h 26-27'!K7:K26,20),'h 26-27'!K7:K26,0))</f>
        <v>0</v>
      </c>
      <c r="X25" s="34">
        <f>INDEX('h 26-27'!X7:X26,MATCH(LARGE('h 26-27'!K7:K26,20),'h 26-27'!K7:K26,0))</f>
        <v>0</v>
      </c>
      <c r="Y25" s="2"/>
      <c r="Z25" s="41">
        <f>INDEX('h 26-27'!Z7:Z26,MATCH(LARGE('h 26-27'!K7:K26,20),'h 26-27'!K7:K26,0))</f>
        <v>0</v>
      </c>
      <c r="AA25" s="42">
        <f>INDEX('h 26-27'!AA7:AA26,MATCH(LARGE('h 26-27'!K7:K26,20),'h 26-27'!K7:K26,0))</f>
        <v>0</v>
      </c>
      <c r="AB25" s="43">
        <f>INDEX('h 26-27'!AB7:AB26,MATCH(LARGE('h 26-27'!K7:K26,20),'h 26-27'!K7:K26,0))</f>
        <v>0</v>
      </c>
      <c r="AC25" s="15">
        <f>INDEX('h 26-27'!AC7:AC26,MATCH(LARGE('h 26-27'!K7:K26,20),'h 26-27'!K7:K26,0))</f>
        <v>0</v>
      </c>
      <c r="AD25" s="32">
        <f>INDEX('h 26-27'!AD7:AD26,MATCH(LARGE('h 26-27'!K7:K26,20),'h 26-27'!K7:K26,0))</f>
        <v>0</v>
      </c>
      <c r="AE25" s="24">
        <f>INDEX('h 26-27'!AE7:AE26,MATCH(LARGE('h 26-27'!K7:K26,20),'h 26-27'!K7:K26,0))</f>
        <v>0</v>
      </c>
      <c r="AF25" s="33">
        <f>INDEX('h 26-27'!AF7:AF26,MATCH(LARGE('h 26-27'!K7:K26,20),'h 26-27'!K7:K26,0))</f>
        <v>0</v>
      </c>
      <c r="AG25" s="34">
        <f>INDEX('h 26-27'!AG7:AG26,MATCH(LARGE('h 26-27'!K7:K26,20),'h 26-27'!K7:K26,0))</f>
        <v>0</v>
      </c>
      <c r="AI25" s="7">
        <f>INDEX('h 26-27'!AI7:AI26,MATCH(LARGE('h 26-27'!K7:K26,20),'h 26-27'!K7:K26,0))</f>
        <v>0</v>
      </c>
      <c r="AJ25" s="8">
        <f>INDEX('h 26-27'!AJ7:AJ26,MATCH(LARGE('h 26-27'!K7:K26,20),'h 26-27'!K7:K26,0))</f>
        <v>0</v>
      </c>
      <c r="AK25" s="7">
        <f>INDEX('h 26-27'!AK7:AK26,MATCH(LARGE('h 26-27'!K7:K26,20),'h 26-27'!K7:K26,0))</f>
        <v>0</v>
      </c>
      <c r="AL25" s="8">
        <f>INDEX('h 26-27'!AL7:AL26,MATCH(LARGE('h 26-27'!K7:K26,20),'h 26-27'!K7:K26,0))</f>
        <v>0</v>
      </c>
      <c r="AM25" s="9">
        <f>INDEX('h 26-27'!AM7:AM26,MATCH(LARGE('h 26-27'!K7:K26,20),'h 26-27'!K7:K26,0))</f>
        <v>0</v>
      </c>
      <c r="AN25" s="10">
        <f>INDEX('h 26-27'!AN7:AN26,MATCH(LARGE('h 26-27'!K7:K26,20),'h 26-27'!K7:K26,0))</f>
        <v>0</v>
      </c>
      <c r="AO25" s="9">
        <f>INDEX('h 26-27'!AO7:AO26,MATCH(LARGE('h 26-27'!K7:K26,20),'h 26-27'!K7:K26,0))</f>
        <v>0</v>
      </c>
      <c r="AP25" s="10">
        <f>INDEX('h 26-27'!AP7:AP26,MATCH(LARGE('h 26-27'!K7:K26,20),'h 26-27'!K7:K26,0))</f>
        <v>0</v>
      </c>
      <c r="AQ25" s="11">
        <f>INDEX('h 26-27'!AQ7:AQ26,MATCH(LARGE('h 26-27'!K7:K26,20),'h 26-27'!K7:K26,0))</f>
        <v>0</v>
      </c>
      <c r="AR25" s="12">
        <f>INDEX('h 26-27'!AR7:AR26,MATCH(LARGE('h 26-27'!K7:K26,20),'h 26-27'!K7:K26,0))</f>
        <v>0</v>
      </c>
      <c r="AS25" s="11">
        <f>INDEX('h 26-27'!AS7:AS26,MATCH(LARGE('h 26-27'!K7:K26,20),'h 26-27'!K7:K26,0))</f>
        <v>0</v>
      </c>
      <c r="AT25" s="12">
        <f>INDEX('h 26-27'!AT7:AT26,MATCH(LARGE('h 26-27'!K7:K26,20),'h 26-27'!K7:K26,0))</f>
        <v>0</v>
      </c>
      <c r="AV25" s="7">
        <f>INDEX('h 26-27'!AV7:AV26,MATCH(LARGE('h 26-27'!K7:K26,20),'h 26-27'!K7:K26,0))</f>
        <v>0</v>
      </c>
      <c r="AW25" s="8">
        <f>INDEX('h 26-27'!AW7:AW26,MATCH(LARGE('h 26-27'!K7:K26,20),'h 26-27'!K7:K26,0))</f>
        <v>0</v>
      </c>
      <c r="AX25" s="9">
        <f>INDEX('h 26-27'!AX7:AX26,MATCH(LARGE('h 26-27'!K7:K26,20),'h 26-27'!K7:K26,0))</f>
        <v>0</v>
      </c>
      <c r="AY25" s="10">
        <f>INDEX('h 26-27'!AY7:AY26,MATCH(LARGE('h 26-27'!K7:K26,20),'h 26-27'!K7:K26,0))</f>
        <v>0</v>
      </c>
      <c r="AZ25" s="11">
        <f>INDEX('h 26-27'!AZ7:AZ26,MATCH(LARGE('h 26-27'!K7:K26,20),'h 26-27'!K7:K26,0))</f>
        <v>0</v>
      </c>
      <c r="BA25" s="12">
        <f>INDEX('h 26-27'!BA7:BA26,MATCH(LARGE('h 26-27'!K7:K26,20),'h 26-27'!K7:K26,0))</f>
        <v>0</v>
      </c>
      <c r="BC25" s="7">
        <f>INDEX('h 26-27'!BC7:BC26,MATCH(LARGE('h 26-27'!K7:K26,20),'h 26-27'!K7:K26,0))</f>
        <v>0</v>
      </c>
      <c r="BD25" s="8">
        <f>INDEX('h 26-27'!BD7:BD26,MATCH(LARGE('h 26-27'!K7:K26,20),'h 26-27'!K7:K26,0))</f>
        <v>0</v>
      </c>
      <c r="BE25" s="9">
        <f>INDEX('h 26-27'!BE7:BE26,MATCH(LARGE('h 26-27'!K7:K26,20),'h 26-27'!K7:K26,0))</f>
        <v>0</v>
      </c>
      <c r="BF25" s="10">
        <f>INDEX('h 26-27'!BF7:BF26,MATCH(LARGE('h 26-27'!K7:K26,20),'h 26-27'!K7:K26,0))</f>
        <v>0</v>
      </c>
      <c r="BG25" s="11">
        <f>INDEX('h 26-27'!BG7:BG26,MATCH(LARGE('h 26-27'!K7:K26,20),'h 26-27'!K7:K26,0))</f>
        <v>0</v>
      </c>
      <c r="BH25" s="12">
        <f>INDEX('h 26-27'!BH7:BH26,MATCH(LARGE('h 26-27'!K7:K26,20),'h 26-27'!K7:K26,0))</f>
        <v>0</v>
      </c>
      <c r="BI25" s="6"/>
      <c r="BJ25" s="3" t="b">
        <f>INDEX('h 26-27'!BJ7:BJ26,MATCH(LARGE('h 26-27'!K7:K26,20),'h 26-27'!K7:K26,0))</f>
        <v>1</v>
      </c>
      <c r="BK25" s="3" t="b">
        <f>INDEX('h 26-27'!BK7:BK26,MATCH(LARGE('h 26-27'!K7:K26,20),'h 26-27'!K7:K26,0))</f>
        <v>1</v>
      </c>
      <c r="BL25" s="6"/>
      <c r="BM25" s="4" t="b">
        <f>INDEX('h 26-27'!BM7:BM26,MATCH(LARGE('h 26-27'!K7:K26,20),'h 26-27'!K7:K26,0))</f>
        <v>1</v>
      </c>
      <c r="BN25" s="4" t="b">
        <f>INDEX('h 26-27'!BN7:BN26,MATCH(LARGE('h 26-27'!K7:K26,20),'h 26-27'!K7:K26,0))</f>
        <v>1</v>
      </c>
      <c r="BO25" s="6"/>
      <c r="BP25" s="31"/>
    </row>
    <row r="26" spans="2:68" customFormat="1" ht="17.100000000000001" customHeight="1" x14ac:dyDescent="0.25">
      <c r="BP26" s="29"/>
    </row>
    <row r="27" spans="2:68" customFormat="1" ht="17.100000000000001" customHeight="1" x14ac:dyDescent="0.25">
      <c r="BP27" s="29"/>
    </row>
    <row r="28" spans="2:68" customFormat="1" ht="17.100000000000001" customHeight="1" x14ac:dyDescent="0.25">
      <c r="BP28" s="29"/>
    </row>
    <row r="29" spans="2:68" customFormat="1" ht="17.100000000000001" customHeight="1" x14ac:dyDescent="0.25">
      <c r="BP29" s="29"/>
    </row>
    <row r="30" spans="2:68" customFormat="1" ht="17.100000000000001" customHeight="1" x14ac:dyDescent="0.25">
      <c r="BP30" s="29"/>
    </row>
    <row r="31" spans="2:68" customFormat="1" ht="17.100000000000001" customHeight="1" x14ac:dyDescent="0.25">
      <c r="BP31" s="29"/>
    </row>
    <row r="32" spans="2:68" customFormat="1" ht="17.100000000000001" customHeight="1" x14ac:dyDescent="0.25">
      <c r="BP32" s="29"/>
    </row>
    <row r="33" spans="68:68" customFormat="1" ht="17.100000000000001" customHeight="1" x14ac:dyDescent="0.25">
      <c r="BP33" s="29"/>
    </row>
    <row r="34" spans="68:68" customFormat="1" ht="17.100000000000001" customHeight="1" x14ac:dyDescent="0.25">
      <c r="BP34" s="29"/>
    </row>
    <row r="35" spans="68:68" customFormat="1" ht="17.100000000000001" customHeight="1" x14ac:dyDescent="0.25">
      <c r="BP35" s="29"/>
    </row>
    <row r="36" spans="68:68" customFormat="1" ht="17.100000000000001" customHeight="1" x14ac:dyDescent="0.25">
      <c r="BP36" s="29"/>
    </row>
    <row r="37" spans="68:68" customFormat="1" ht="17.100000000000001" customHeight="1" x14ac:dyDescent="0.25">
      <c r="BP37" s="29"/>
    </row>
    <row r="38" spans="68:68" customFormat="1" ht="17.100000000000001" customHeight="1" x14ac:dyDescent="0.25">
      <c r="BP38" s="29"/>
    </row>
    <row r="39" spans="68:68" customFormat="1" ht="17.100000000000001" customHeight="1" x14ac:dyDescent="0.25">
      <c r="BP39" s="29"/>
    </row>
    <row r="40" spans="68:68" customFormat="1" ht="17.100000000000001" customHeight="1" x14ac:dyDescent="0.25">
      <c r="BP40" s="29"/>
    </row>
    <row r="41" spans="68:68" customFormat="1" ht="17.100000000000001" customHeight="1" x14ac:dyDescent="0.25">
      <c r="BP41" s="29"/>
    </row>
    <row r="42" spans="68:68" customFormat="1" ht="17.100000000000001" customHeight="1" x14ac:dyDescent="0.25">
      <c r="BP42" s="29"/>
    </row>
    <row r="43" spans="68:68" customFormat="1" ht="17.100000000000001" customHeight="1" x14ac:dyDescent="0.25">
      <c r="BP43" s="29"/>
    </row>
    <row r="44" spans="68:68" customFormat="1" ht="17.100000000000001" customHeight="1" x14ac:dyDescent="0.25">
      <c r="BP44" s="29"/>
    </row>
    <row r="45" spans="68:68" customFormat="1" ht="17.100000000000001" customHeight="1" x14ac:dyDescent="0.25">
      <c r="BP45" s="29"/>
    </row>
    <row r="46" spans="68:68" customFormat="1" ht="17.100000000000001" customHeight="1" x14ac:dyDescent="0.25">
      <c r="BP46" s="29"/>
    </row>
    <row r="47" spans="68:68" customFormat="1" ht="17.100000000000001" customHeight="1" x14ac:dyDescent="0.25">
      <c r="BP47" s="29"/>
    </row>
    <row r="48" spans="68:68" customFormat="1" ht="17.100000000000001" customHeight="1" x14ac:dyDescent="0.25">
      <c r="BP48" s="29"/>
    </row>
    <row r="49" spans="68:68" customFormat="1" ht="17.100000000000001" customHeight="1" x14ac:dyDescent="0.25">
      <c r="BP49" s="29"/>
    </row>
    <row r="50" spans="68:68" customFormat="1" ht="17.100000000000001" customHeight="1" x14ac:dyDescent="0.25">
      <c r="BP50" s="29"/>
    </row>
    <row r="51" spans="68:68" customFormat="1" ht="17.100000000000001" customHeight="1" x14ac:dyDescent="0.25">
      <c r="BP51" s="29"/>
    </row>
    <row r="52" spans="68:68" customFormat="1" ht="17.100000000000001" customHeight="1" x14ac:dyDescent="0.25">
      <c r="BP52" s="29"/>
    </row>
    <row r="53" spans="68:68" customFormat="1" ht="17.100000000000001" customHeight="1" x14ac:dyDescent="0.25">
      <c r="BP53" s="29"/>
    </row>
    <row r="54" spans="68:68" customFormat="1" ht="17.100000000000001" customHeight="1" x14ac:dyDescent="0.25">
      <c r="BP54" s="29"/>
    </row>
    <row r="55" spans="68:68" customFormat="1" ht="17.100000000000001" customHeight="1" x14ac:dyDescent="0.25">
      <c r="BP55" s="29"/>
    </row>
    <row r="56" spans="68:68" customFormat="1" ht="17.100000000000001" customHeight="1" x14ac:dyDescent="0.25">
      <c r="BP56" s="29"/>
    </row>
    <row r="57" spans="68:68" customFormat="1" ht="17.100000000000001" customHeight="1" x14ac:dyDescent="0.25">
      <c r="BP57" s="29"/>
    </row>
    <row r="58" spans="68:68" customFormat="1" ht="17.100000000000001" customHeight="1" x14ac:dyDescent="0.25">
      <c r="BP58" s="29"/>
    </row>
    <row r="59" spans="68:68" customFormat="1" ht="17.100000000000001" customHeight="1" x14ac:dyDescent="0.25">
      <c r="BP59" s="29"/>
    </row>
    <row r="60" spans="68:68" customFormat="1" ht="17.100000000000001" customHeight="1" x14ac:dyDescent="0.25">
      <c r="BP60" s="29"/>
    </row>
    <row r="61" spans="68:68" customFormat="1" ht="17.100000000000001" customHeight="1" x14ac:dyDescent="0.25">
      <c r="BP61" s="29"/>
    </row>
    <row r="62" spans="68:68" customFormat="1" ht="17.100000000000001" customHeight="1" x14ac:dyDescent="0.25">
      <c r="BP62" s="29"/>
    </row>
    <row r="63" spans="68:68" customFormat="1" ht="17.100000000000001" customHeight="1" x14ac:dyDescent="0.25">
      <c r="BP63" s="29"/>
    </row>
    <row r="64" spans="68:68" customFormat="1" ht="17.100000000000001" customHeight="1" x14ac:dyDescent="0.25">
      <c r="BP64" s="29"/>
    </row>
    <row r="65" spans="68:68" customFormat="1" ht="17.100000000000001" customHeight="1" x14ac:dyDescent="0.25">
      <c r="BP65" s="29"/>
    </row>
    <row r="66" spans="68:68" customFormat="1" ht="17.100000000000001" customHeight="1" x14ac:dyDescent="0.25">
      <c r="BP66" s="29"/>
    </row>
    <row r="67" spans="68:68" customFormat="1" ht="17.100000000000001" customHeight="1" x14ac:dyDescent="0.25">
      <c r="BP67" s="29"/>
    </row>
    <row r="68" spans="68:68" customFormat="1" ht="17.100000000000001" customHeight="1" x14ac:dyDescent="0.25">
      <c r="BP68" s="29"/>
    </row>
    <row r="69" spans="68:68" ht="17.100000000000001" customHeight="1" x14ac:dyDescent="0.25"/>
  </sheetData>
  <mergeCells count="30">
    <mergeCell ref="F3:O3"/>
    <mergeCell ref="Q3:X3"/>
    <mergeCell ref="Z3:AG3"/>
    <mergeCell ref="AI3:AL3"/>
    <mergeCell ref="AM3:AP3"/>
    <mergeCell ref="BJ3:BK3"/>
    <mergeCell ref="AI2:AT2"/>
    <mergeCell ref="AV2:BA2"/>
    <mergeCell ref="BC2:BH2"/>
    <mergeCell ref="AQ3:AT3"/>
    <mergeCell ref="AV3:AW4"/>
    <mergeCell ref="AO4:AP4"/>
    <mergeCell ref="AQ4:AR4"/>
    <mergeCell ref="AS4:AT4"/>
    <mergeCell ref="BP3:BP4"/>
    <mergeCell ref="BM3:BN3"/>
    <mergeCell ref="L4:M4"/>
    <mergeCell ref="N4:O4"/>
    <mergeCell ref="U4:V4"/>
    <mergeCell ref="W4:X4"/>
    <mergeCell ref="AD4:AE4"/>
    <mergeCell ref="AF4:AG4"/>
    <mergeCell ref="AI4:AJ4"/>
    <mergeCell ref="AK4:AL4"/>
    <mergeCell ref="AM4:AN4"/>
    <mergeCell ref="AX3:AY4"/>
    <mergeCell ref="AZ3:BA4"/>
    <mergeCell ref="BC3:BD4"/>
    <mergeCell ref="BE3:BF4"/>
    <mergeCell ref="BG3:BH4"/>
  </mergeCells>
  <conditionalFormatting sqref="D6:D25">
    <cfRule type="cellIs" dxfId="104" priority="2" operator="equal">
      <formula>FALSE</formula>
    </cfRule>
    <cfRule type="cellIs" dxfId="103" priority="3" operator="equal">
      <formula>TRUE</formula>
    </cfRule>
  </conditionalFormatting>
  <conditionalFormatting sqref="BJ6:BK25">
    <cfRule type="cellIs" dxfId="102" priority="6" operator="equal">
      <formula>FALSE</formula>
    </cfRule>
    <cfRule type="cellIs" dxfId="101" priority="7" operator="equal">
      <formula>TRUE</formula>
    </cfRule>
  </conditionalFormatting>
  <conditionalFormatting sqref="BM6:BN25">
    <cfRule type="cellIs" dxfId="100" priority="4" operator="equal">
      <formula>FALSE</formula>
    </cfRule>
    <cfRule type="cellIs" dxfId="99" priority="5" operator="equal">
      <formula>TRUE</formula>
    </cfRule>
  </conditionalFormatting>
  <conditionalFormatting sqref="BP1:BP2 BP5:BP1048576">
    <cfRule type="cellIs" dxfId="98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165F2-2960-41A1-8BBB-ACFF4A8A4818}">
  <dimension ref="A2:BP65"/>
  <sheetViews>
    <sheetView topLeftCell="B1" workbookViewId="0">
      <selection activeCell="AQ37" sqref="AQ37"/>
    </sheetView>
  </sheetViews>
  <sheetFormatPr defaultColWidth="9.140625" defaultRowHeight="17.100000000000001" customHeight="1" x14ac:dyDescent="0.25"/>
  <cols>
    <col min="1" max="1" width="2.42578125" style="1" hidden="1" customWidth="1"/>
    <col min="2" max="2" width="17.42578125" style="22" bestFit="1" customWidth="1"/>
    <col min="3" max="3" width="1.7109375" style="1" customWidth="1"/>
    <col min="4" max="4" width="0" hidden="1" customWidth="1"/>
    <col min="5" max="5" width="1.7109375" style="1" hidden="1" customWidth="1"/>
    <col min="6" max="9" width="3.28515625" style="1" customWidth="1"/>
    <col min="10" max="11" width="13.42578125" style="1" hidden="1" customWidth="1"/>
    <col min="12" max="13" width="3.28515625" style="1" hidden="1" customWidth="1"/>
    <col min="14" max="15" width="3.28515625" style="1" customWidth="1"/>
    <col min="16" max="16" width="1.7109375" hidden="1" customWidth="1"/>
    <col min="17" max="24" width="3.28515625" hidden="1" customWidth="1"/>
    <col min="25" max="25" width="1.7109375" hidden="1" customWidth="1"/>
    <col min="26" max="33" width="3.28515625" hidden="1" customWidth="1"/>
    <col min="34" max="34" width="1.7109375" hidden="1" customWidth="1"/>
    <col min="35" max="35" width="5.7109375" hidden="1" customWidth="1"/>
    <col min="36" max="36" width="6" hidden="1" customWidth="1"/>
    <col min="37" max="37" width="1.7109375" hidden="1" customWidth="1"/>
    <col min="38" max="38" width="5.7109375" hidden="1" customWidth="1"/>
    <col min="39" max="39" width="6" hidden="1" customWidth="1"/>
    <col min="40" max="40" width="1.7109375" style="1" customWidth="1"/>
    <col min="41" max="41" width="19.42578125" style="28" bestFit="1" customWidth="1"/>
    <col min="42" max="16384" width="9.140625" style="1"/>
  </cols>
  <sheetData>
    <row r="2" spans="2:68" ht="17.100000000000001" customHeight="1" thickBot="1" x14ac:dyDescent="0.3"/>
    <row r="3" spans="2:68" ht="17.100000000000001" customHeight="1" thickBot="1" x14ac:dyDescent="0.3">
      <c r="F3" s="150" t="s">
        <v>12</v>
      </c>
      <c r="G3" s="151"/>
      <c r="H3" s="151"/>
      <c r="I3" s="151"/>
      <c r="J3" s="151"/>
      <c r="K3" s="151"/>
      <c r="L3" s="151"/>
      <c r="M3" s="151"/>
      <c r="N3" s="151"/>
      <c r="O3" s="151"/>
      <c r="AN3" s="5"/>
      <c r="AO3" s="137" t="s">
        <v>113</v>
      </c>
    </row>
    <row r="4" spans="2:68" ht="17.100000000000001" customHeight="1" thickBot="1" x14ac:dyDescent="0.3">
      <c r="C4" s="2"/>
      <c r="E4" s="2"/>
      <c r="F4" s="16" t="s">
        <v>8</v>
      </c>
      <c r="G4" s="17" t="s">
        <v>9</v>
      </c>
      <c r="H4" s="18" t="s">
        <v>10</v>
      </c>
      <c r="I4" s="13" t="s">
        <v>11</v>
      </c>
      <c r="J4" s="23"/>
      <c r="K4" s="23"/>
      <c r="L4" s="141" t="s">
        <v>3</v>
      </c>
      <c r="M4" s="142"/>
      <c r="N4" s="141" t="s">
        <v>4</v>
      </c>
      <c r="O4" s="142"/>
      <c r="AN4" s="5"/>
      <c r="AO4" s="138"/>
    </row>
    <row r="5" spans="2:68" ht="9" customHeight="1" thickBot="1" x14ac:dyDescent="0.3">
      <c r="C5" s="2"/>
      <c r="E5" s="2"/>
      <c r="P5" s="2"/>
      <c r="Q5" s="1"/>
      <c r="R5" s="1"/>
      <c r="S5" s="1"/>
      <c r="T5" s="1"/>
      <c r="U5" s="1"/>
      <c r="V5" s="1"/>
      <c r="W5" s="1"/>
      <c r="X5" s="1"/>
      <c r="Y5" s="2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O5" s="1"/>
      <c r="BJ5" s="2"/>
      <c r="BK5" s="2"/>
      <c r="BM5" s="2"/>
      <c r="BN5" s="2"/>
      <c r="BP5" s="28"/>
    </row>
    <row r="6" spans="2:68" ht="17.100000000000001" customHeight="1" thickBot="1" x14ac:dyDescent="0.3">
      <c r="B6" s="22" t="s">
        <v>59</v>
      </c>
      <c r="C6" s="2"/>
      <c r="D6" s="4"/>
      <c r="E6" s="2"/>
      <c r="F6" s="35">
        <v>32</v>
      </c>
      <c r="G6" s="36">
        <v>3</v>
      </c>
      <c r="H6" s="37">
        <v>3</v>
      </c>
      <c r="I6" s="15">
        <f>F6*3+G6*1</f>
        <v>99</v>
      </c>
      <c r="J6" s="27"/>
      <c r="K6" s="27"/>
      <c r="L6" s="32"/>
      <c r="M6" s="24"/>
      <c r="N6" s="33">
        <v>85</v>
      </c>
      <c r="O6" s="34">
        <v>33</v>
      </c>
      <c r="AN6" s="5"/>
      <c r="AO6" s="44" t="s">
        <v>79</v>
      </c>
    </row>
    <row r="7" spans="2:68" ht="17.100000000000001" customHeight="1" thickBot="1" x14ac:dyDescent="0.3">
      <c r="B7" s="22" t="s">
        <v>108</v>
      </c>
      <c r="C7" s="2"/>
      <c r="D7" s="4"/>
      <c r="E7" s="2"/>
      <c r="F7" s="35">
        <v>26</v>
      </c>
      <c r="G7" s="36">
        <v>3</v>
      </c>
      <c r="H7" s="37">
        <v>9</v>
      </c>
      <c r="I7" s="15">
        <f t="shared" ref="I7:I25" si="0">F7*3+G7*1</f>
        <v>81</v>
      </c>
      <c r="J7" s="27"/>
      <c r="K7" s="27"/>
      <c r="L7" s="32"/>
      <c r="M7" s="24"/>
      <c r="N7" s="33">
        <v>102</v>
      </c>
      <c r="O7" s="34">
        <v>35</v>
      </c>
      <c r="AN7" s="5"/>
      <c r="AO7" s="30" t="s">
        <v>80</v>
      </c>
    </row>
    <row r="8" spans="2:68" ht="16.149999999999999" customHeight="1" thickBot="1" x14ac:dyDescent="0.3">
      <c r="B8" s="22" t="s">
        <v>109</v>
      </c>
      <c r="C8" s="2"/>
      <c r="D8" s="4"/>
      <c r="E8" s="2"/>
      <c r="F8" s="35">
        <v>18</v>
      </c>
      <c r="G8" s="36">
        <v>12</v>
      </c>
      <c r="H8" s="37">
        <v>8</v>
      </c>
      <c r="I8" s="15">
        <f t="shared" si="0"/>
        <v>66</v>
      </c>
      <c r="J8" s="27"/>
      <c r="K8" s="27"/>
      <c r="L8" s="32"/>
      <c r="M8" s="24"/>
      <c r="N8" s="33">
        <v>66</v>
      </c>
      <c r="O8" s="34">
        <v>36</v>
      </c>
      <c r="AN8" s="5"/>
      <c r="AO8" s="30" t="s">
        <v>81</v>
      </c>
    </row>
    <row r="9" spans="2:68" ht="17.100000000000001" customHeight="1" thickBot="1" x14ac:dyDescent="0.3">
      <c r="B9" s="22" t="s">
        <v>56</v>
      </c>
      <c r="C9" s="2"/>
      <c r="D9" s="4"/>
      <c r="E9" s="2"/>
      <c r="F9" s="35">
        <v>20</v>
      </c>
      <c r="G9" s="36">
        <v>6</v>
      </c>
      <c r="H9" s="37">
        <v>12</v>
      </c>
      <c r="I9" s="15">
        <f t="shared" si="0"/>
        <v>66</v>
      </c>
      <c r="J9" s="27"/>
      <c r="K9" s="27"/>
      <c r="L9" s="32"/>
      <c r="M9" s="24"/>
      <c r="N9" s="33">
        <v>69</v>
      </c>
      <c r="O9" s="34">
        <v>54</v>
      </c>
      <c r="AN9" s="5"/>
      <c r="AO9" s="30" t="s">
        <v>82</v>
      </c>
    </row>
    <row r="10" spans="2:68" ht="17.100000000000001" customHeight="1" thickBot="1" x14ac:dyDescent="0.3">
      <c r="B10" s="22" t="s">
        <v>98</v>
      </c>
      <c r="C10" s="2"/>
      <c r="D10" s="4"/>
      <c r="E10" s="2"/>
      <c r="F10" s="35">
        <v>18</v>
      </c>
      <c r="G10" s="36">
        <v>8</v>
      </c>
      <c r="H10" s="37">
        <v>12</v>
      </c>
      <c r="I10" s="15">
        <f t="shared" si="0"/>
        <v>62</v>
      </c>
      <c r="J10" s="27"/>
      <c r="K10" s="27"/>
      <c r="L10" s="32"/>
      <c r="M10" s="24"/>
      <c r="N10" s="33">
        <v>67</v>
      </c>
      <c r="O10" s="34">
        <v>41</v>
      </c>
      <c r="AN10" s="5"/>
      <c r="AO10" s="30" t="s">
        <v>83</v>
      </c>
    </row>
    <row r="11" spans="2:68" ht="17.100000000000001" customHeight="1" thickBot="1" x14ac:dyDescent="0.3">
      <c r="B11" s="22" t="s">
        <v>63</v>
      </c>
      <c r="C11" s="2"/>
      <c r="D11" s="4"/>
      <c r="E11" s="2"/>
      <c r="F11" s="35">
        <v>16</v>
      </c>
      <c r="G11" s="36">
        <v>11</v>
      </c>
      <c r="H11" s="37">
        <v>11</v>
      </c>
      <c r="I11" s="15">
        <f t="shared" si="0"/>
        <v>59</v>
      </c>
      <c r="J11" s="27"/>
      <c r="K11" s="27"/>
      <c r="L11" s="32"/>
      <c r="M11" s="24"/>
      <c r="N11" s="33">
        <v>61</v>
      </c>
      <c r="O11" s="34">
        <v>47</v>
      </c>
      <c r="AN11" s="5"/>
      <c r="AO11" s="30" t="s">
        <v>84</v>
      </c>
    </row>
    <row r="12" spans="2:68" ht="17.100000000000001" customHeight="1" thickBot="1" x14ac:dyDescent="0.3">
      <c r="B12" s="22" t="s">
        <v>111</v>
      </c>
      <c r="C12" s="2"/>
      <c r="D12" s="4"/>
      <c r="E12" s="2"/>
      <c r="F12" s="35">
        <v>15</v>
      </c>
      <c r="G12" s="36">
        <v>14</v>
      </c>
      <c r="H12" s="37">
        <v>9</v>
      </c>
      <c r="I12" s="15">
        <f t="shared" si="0"/>
        <v>59</v>
      </c>
      <c r="J12" s="27"/>
      <c r="K12" s="27"/>
      <c r="L12" s="32"/>
      <c r="M12" s="24"/>
      <c r="N12" s="33">
        <v>51</v>
      </c>
      <c r="O12" s="34">
        <v>40</v>
      </c>
      <c r="AN12" s="5"/>
      <c r="AO12" s="30" t="s">
        <v>85</v>
      </c>
    </row>
    <row r="13" spans="2:68" ht="17.100000000000001" customHeight="1" thickBot="1" x14ac:dyDescent="0.3">
      <c r="B13" s="22" t="s">
        <v>51</v>
      </c>
      <c r="C13" s="2"/>
      <c r="D13" s="4"/>
      <c r="E13" s="2"/>
      <c r="F13" s="35">
        <v>14</v>
      </c>
      <c r="G13" s="36">
        <v>14</v>
      </c>
      <c r="H13" s="37">
        <v>10</v>
      </c>
      <c r="I13" s="15">
        <f t="shared" si="0"/>
        <v>56</v>
      </c>
      <c r="J13" s="27"/>
      <c r="K13" s="27"/>
      <c r="L13" s="32"/>
      <c r="M13" s="24"/>
      <c r="N13" s="33">
        <v>56</v>
      </c>
      <c r="O13" s="34">
        <v>48</v>
      </c>
      <c r="AN13" s="5"/>
      <c r="AO13" s="30" t="s">
        <v>86</v>
      </c>
    </row>
    <row r="14" spans="2:68" ht="16.149999999999999" customHeight="1" thickBot="1" x14ac:dyDescent="0.3">
      <c r="B14" s="22" t="s">
        <v>110</v>
      </c>
      <c r="C14" s="2"/>
      <c r="D14" s="4"/>
      <c r="E14" s="2"/>
      <c r="F14" s="35">
        <v>14</v>
      </c>
      <c r="G14" s="36">
        <v>12</v>
      </c>
      <c r="H14" s="37">
        <v>12</v>
      </c>
      <c r="I14" s="15">
        <f t="shared" si="0"/>
        <v>54</v>
      </c>
      <c r="J14" s="27"/>
      <c r="K14" s="27"/>
      <c r="L14" s="32"/>
      <c r="M14" s="24"/>
      <c r="N14" s="33">
        <v>39</v>
      </c>
      <c r="O14" s="34">
        <v>39</v>
      </c>
      <c r="AN14" s="5"/>
      <c r="AO14" s="30" t="s">
        <v>71</v>
      </c>
      <c r="AP14"/>
      <c r="AQ14"/>
    </row>
    <row r="15" spans="2:68" ht="17.100000000000001" customHeight="1" thickBot="1" x14ac:dyDescent="0.3">
      <c r="B15" s="22" t="s">
        <v>55</v>
      </c>
      <c r="C15" s="2"/>
      <c r="D15" s="4"/>
      <c r="E15" s="2"/>
      <c r="F15" s="35">
        <v>15</v>
      </c>
      <c r="G15" s="36">
        <v>9</v>
      </c>
      <c r="H15" s="37">
        <v>14</v>
      </c>
      <c r="I15" s="15">
        <f t="shared" si="0"/>
        <v>54</v>
      </c>
      <c r="J15" s="27"/>
      <c r="K15" s="27"/>
      <c r="L15" s="32"/>
      <c r="M15" s="24"/>
      <c r="N15" s="33">
        <v>43</v>
      </c>
      <c r="O15" s="34">
        <v>50</v>
      </c>
      <c r="AN15" s="5"/>
      <c r="AO15" s="30" t="s">
        <v>76</v>
      </c>
    </row>
    <row r="16" spans="2:68" ht="17.100000000000001" customHeight="1" thickBot="1" x14ac:dyDescent="0.3">
      <c r="B16" s="22" t="s">
        <v>62</v>
      </c>
      <c r="C16" s="2"/>
      <c r="D16" s="4"/>
      <c r="E16" s="2"/>
      <c r="F16" s="35">
        <v>15</v>
      </c>
      <c r="G16" s="36">
        <v>7</v>
      </c>
      <c r="H16" s="37">
        <v>16</v>
      </c>
      <c r="I16" s="15">
        <f t="shared" si="0"/>
        <v>52</v>
      </c>
      <c r="J16" s="27"/>
      <c r="K16" s="27"/>
      <c r="L16" s="32"/>
      <c r="M16" s="24"/>
      <c r="N16" s="33">
        <v>51</v>
      </c>
      <c r="O16" s="34">
        <v>60</v>
      </c>
      <c r="AN16" s="6"/>
      <c r="AO16" s="30" t="s">
        <v>78</v>
      </c>
    </row>
    <row r="17" spans="2:44" ht="17.45" customHeight="1" thickBot="1" x14ac:dyDescent="0.3">
      <c r="B17" s="22" t="s">
        <v>57</v>
      </c>
      <c r="C17" s="2"/>
      <c r="D17" s="4"/>
      <c r="E17" s="2"/>
      <c r="F17" s="35">
        <v>13</v>
      </c>
      <c r="G17" s="36">
        <v>10</v>
      </c>
      <c r="H17" s="37">
        <v>15</v>
      </c>
      <c r="I17" s="15">
        <f t="shared" si="0"/>
        <v>49</v>
      </c>
      <c r="J17" s="27"/>
      <c r="K17" s="27"/>
      <c r="L17" s="32"/>
      <c r="M17" s="24"/>
      <c r="N17" s="33">
        <v>44</v>
      </c>
      <c r="O17" s="34">
        <v>56</v>
      </c>
      <c r="AN17" s="5"/>
      <c r="AO17" s="30" t="s">
        <v>87</v>
      </c>
    </row>
    <row r="18" spans="2:44" ht="16.149999999999999" customHeight="1" thickBot="1" x14ac:dyDescent="0.3">
      <c r="B18" s="22" t="s">
        <v>60</v>
      </c>
      <c r="C18" s="2"/>
      <c r="D18" s="4"/>
      <c r="E18" s="2"/>
      <c r="F18" s="35">
        <v>11</v>
      </c>
      <c r="G18" s="36">
        <v>11</v>
      </c>
      <c r="H18" s="37">
        <v>16</v>
      </c>
      <c r="I18" s="15">
        <f t="shared" si="0"/>
        <v>44</v>
      </c>
      <c r="J18" s="27"/>
      <c r="K18" s="27"/>
      <c r="L18" s="32"/>
      <c r="M18" s="24"/>
      <c r="N18" s="33">
        <v>38</v>
      </c>
      <c r="O18" s="34">
        <v>58</v>
      </c>
      <c r="AN18" s="5"/>
      <c r="AO18" s="30" t="s">
        <v>88</v>
      </c>
    </row>
    <row r="19" spans="2:44" ht="17.100000000000001" customHeight="1" thickBot="1" x14ac:dyDescent="0.3">
      <c r="B19" s="22" t="s">
        <v>107</v>
      </c>
      <c r="C19" s="2"/>
      <c r="D19" s="4"/>
      <c r="E19" s="2"/>
      <c r="F19" s="35">
        <v>11</v>
      </c>
      <c r="G19" s="36">
        <v>10</v>
      </c>
      <c r="H19" s="37">
        <v>17</v>
      </c>
      <c r="I19" s="15">
        <f t="shared" si="0"/>
        <v>43</v>
      </c>
      <c r="J19" s="27"/>
      <c r="K19" s="27"/>
      <c r="L19" s="32"/>
      <c r="M19" s="24"/>
      <c r="N19" s="33">
        <v>31</v>
      </c>
      <c r="O19" s="34">
        <v>50</v>
      </c>
      <c r="AN19" s="5"/>
      <c r="AO19" s="30" t="s">
        <v>74</v>
      </c>
    </row>
    <row r="20" spans="2:44" ht="17.100000000000001" customHeight="1" thickBot="1" x14ac:dyDescent="0.3">
      <c r="B20" s="22" t="s">
        <v>54</v>
      </c>
      <c r="C20" s="2"/>
      <c r="D20" s="4"/>
      <c r="E20" s="2"/>
      <c r="F20" s="35">
        <v>9</v>
      </c>
      <c r="G20" s="36">
        <v>14</v>
      </c>
      <c r="H20" s="37">
        <v>15</v>
      </c>
      <c r="I20" s="15">
        <f t="shared" si="0"/>
        <v>41</v>
      </c>
      <c r="J20" s="27"/>
      <c r="K20" s="27"/>
      <c r="L20" s="32"/>
      <c r="M20" s="24"/>
      <c r="N20" s="33">
        <v>39</v>
      </c>
      <c r="O20" s="34">
        <v>54</v>
      </c>
      <c r="AN20" s="5"/>
      <c r="AO20" s="30" t="s">
        <v>77</v>
      </c>
    </row>
    <row r="21" spans="2:44" ht="17.100000000000001" customHeight="1" thickBot="1" x14ac:dyDescent="0.3">
      <c r="B21" s="22" t="s">
        <v>65</v>
      </c>
      <c r="C21" s="2"/>
      <c r="D21" s="4"/>
      <c r="E21" s="2"/>
      <c r="F21" s="35">
        <v>10</v>
      </c>
      <c r="G21" s="36">
        <v>9</v>
      </c>
      <c r="H21" s="37">
        <v>19</v>
      </c>
      <c r="I21" s="15">
        <f t="shared" si="0"/>
        <v>39</v>
      </c>
      <c r="J21" s="27"/>
      <c r="K21" s="27"/>
      <c r="L21" s="32"/>
      <c r="M21" s="24"/>
      <c r="N21" s="33">
        <v>49</v>
      </c>
      <c r="O21" s="34">
        <v>62</v>
      </c>
      <c r="AN21" s="5"/>
      <c r="AO21" s="30" t="s">
        <v>89</v>
      </c>
    </row>
    <row r="22" spans="2:44" ht="17.100000000000001" customHeight="1" thickBot="1" x14ac:dyDescent="0.3">
      <c r="B22" s="22" t="s">
        <v>52</v>
      </c>
      <c r="C22" s="2"/>
      <c r="D22" s="4"/>
      <c r="E22" s="2"/>
      <c r="F22" s="35">
        <v>9</v>
      </c>
      <c r="G22" s="36">
        <v>8</v>
      </c>
      <c r="H22" s="37">
        <v>21</v>
      </c>
      <c r="I22" s="15">
        <f t="shared" si="0"/>
        <v>35</v>
      </c>
      <c r="J22" s="27"/>
      <c r="K22" s="27"/>
      <c r="L22" s="32"/>
      <c r="M22" s="24"/>
      <c r="N22" s="33">
        <v>41</v>
      </c>
      <c r="O22" s="34">
        <v>67</v>
      </c>
      <c r="AN22" s="5"/>
      <c r="AO22" s="30" t="s">
        <v>90</v>
      </c>
    </row>
    <row r="23" spans="2:44" ht="17.100000000000001" customHeight="1" thickBot="1" x14ac:dyDescent="0.3">
      <c r="B23" s="22" t="s">
        <v>75</v>
      </c>
      <c r="C23" s="2"/>
      <c r="D23" s="4"/>
      <c r="E23" s="2"/>
      <c r="F23" s="35">
        <v>9</v>
      </c>
      <c r="G23" s="36">
        <v>7</v>
      </c>
      <c r="H23" s="37">
        <v>22</v>
      </c>
      <c r="I23" s="15">
        <f t="shared" si="0"/>
        <v>34</v>
      </c>
      <c r="J23" s="27"/>
      <c r="K23" s="27"/>
      <c r="L23" s="32"/>
      <c r="M23" s="24"/>
      <c r="N23" s="33">
        <v>40</v>
      </c>
      <c r="O23" s="34">
        <v>65</v>
      </c>
      <c r="AN23" s="5"/>
      <c r="AO23" s="30" t="s">
        <v>17</v>
      </c>
      <c r="AP23"/>
      <c r="AQ23"/>
      <c r="AR23" s="22"/>
    </row>
    <row r="24" spans="2:44" ht="17.100000000000001" customHeight="1" thickBot="1" x14ac:dyDescent="0.3">
      <c r="B24" s="22" t="s">
        <v>64</v>
      </c>
      <c r="C24" s="2"/>
      <c r="D24" s="4"/>
      <c r="E24" s="2"/>
      <c r="F24" s="35">
        <v>8</v>
      </c>
      <c r="G24" s="36">
        <v>10</v>
      </c>
      <c r="H24" s="37">
        <v>20</v>
      </c>
      <c r="I24" s="15">
        <f t="shared" si="0"/>
        <v>34</v>
      </c>
      <c r="J24" s="27"/>
      <c r="K24" s="27"/>
      <c r="L24" s="32"/>
      <c r="M24" s="24"/>
      <c r="N24" s="33">
        <v>36</v>
      </c>
      <c r="O24" s="34">
        <v>64</v>
      </c>
      <c r="AN24" s="5"/>
      <c r="AO24" s="30" t="s">
        <v>19</v>
      </c>
      <c r="AR24" s="22"/>
    </row>
    <row r="25" spans="2:44" ht="17.100000000000001" customHeight="1" thickBot="1" x14ac:dyDescent="0.3">
      <c r="B25" s="22" t="s">
        <v>61</v>
      </c>
      <c r="C25" s="2"/>
      <c r="D25" s="4"/>
      <c r="E25" s="2"/>
      <c r="F25" s="35">
        <v>5</v>
      </c>
      <c r="G25" s="36">
        <v>6</v>
      </c>
      <c r="H25" s="37">
        <v>27</v>
      </c>
      <c r="I25" s="15">
        <f t="shared" si="0"/>
        <v>21</v>
      </c>
      <c r="J25" s="27"/>
      <c r="K25" s="27"/>
      <c r="L25" s="32"/>
      <c r="M25" s="24"/>
      <c r="N25" s="33">
        <v>26</v>
      </c>
      <c r="O25" s="34">
        <v>75</v>
      </c>
      <c r="AN25" s="5"/>
      <c r="AO25" s="30" t="s">
        <v>20</v>
      </c>
      <c r="AR25" s="22"/>
    </row>
    <row r="26" spans="2:44" customFormat="1" ht="17.100000000000001" customHeight="1" x14ac:dyDescent="0.25">
      <c r="AO26" s="29"/>
    </row>
    <row r="27" spans="2:44" customFormat="1" ht="17.100000000000001" customHeight="1" x14ac:dyDescent="0.25">
      <c r="AN27" s="1"/>
      <c r="AO27" s="29"/>
    </row>
    <row r="28" spans="2:44" customFormat="1" ht="17.100000000000001" customHeight="1" x14ac:dyDescent="0.25">
      <c r="AN28" s="1"/>
      <c r="AO28" s="29"/>
    </row>
    <row r="29" spans="2:44" customFormat="1" ht="17.100000000000001" customHeight="1" x14ac:dyDescent="0.25">
      <c r="AN29" s="1"/>
      <c r="AO29" s="29"/>
    </row>
    <row r="30" spans="2:44" customFormat="1" ht="17.100000000000001" customHeight="1" x14ac:dyDescent="0.25">
      <c r="AN30" s="1"/>
      <c r="AO30" s="29"/>
    </row>
    <row r="31" spans="2:44" customFormat="1" ht="17.100000000000001" customHeight="1" x14ac:dyDescent="0.25">
      <c r="AO31" s="29"/>
    </row>
    <row r="32" spans="2:44" customFormat="1" ht="17.100000000000001" customHeight="1" x14ac:dyDescent="0.25">
      <c r="AO32" s="29"/>
    </row>
    <row r="33" spans="41:41" customFormat="1" ht="17.100000000000001" customHeight="1" x14ac:dyDescent="0.25">
      <c r="AO33" s="29"/>
    </row>
    <row r="34" spans="41:41" customFormat="1" ht="17.100000000000001" customHeight="1" x14ac:dyDescent="0.25">
      <c r="AO34" s="29"/>
    </row>
    <row r="35" spans="41:41" customFormat="1" ht="17.100000000000001" customHeight="1" x14ac:dyDescent="0.25">
      <c r="AO35" s="29"/>
    </row>
    <row r="36" spans="41:41" customFormat="1" ht="17.100000000000001" customHeight="1" x14ac:dyDescent="0.25">
      <c r="AO36" s="29"/>
    </row>
    <row r="37" spans="41:41" customFormat="1" ht="17.100000000000001" customHeight="1" x14ac:dyDescent="0.25">
      <c r="AO37" s="29"/>
    </row>
    <row r="38" spans="41:41" customFormat="1" ht="17.100000000000001" customHeight="1" x14ac:dyDescent="0.25">
      <c r="AO38" s="29"/>
    </row>
    <row r="39" spans="41:41" customFormat="1" ht="17.100000000000001" customHeight="1" x14ac:dyDescent="0.25">
      <c r="AO39" s="29"/>
    </row>
    <row r="40" spans="41:41" customFormat="1" ht="17.100000000000001" customHeight="1" x14ac:dyDescent="0.25">
      <c r="AO40" s="29"/>
    </row>
    <row r="41" spans="41:41" customFormat="1" ht="17.100000000000001" customHeight="1" x14ac:dyDescent="0.25">
      <c r="AO41" s="29"/>
    </row>
    <row r="42" spans="41:41" customFormat="1" ht="17.100000000000001" customHeight="1" x14ac:dyDescent="0.25">
      <c r="AO42" s="29"/>
    </row>
    <row r="43" spans="41:41" customFormat="1" ht="17.100000000000001" customHeight="1" x14ac:dyDescent="0.25">
      <c r="AO43" s="29"/>
    </row>
    <row r="44" spans="41:41" customFormat="1" ht="17.100000000000001" customHeight="1" x14ac:dyDescent="0.25">
      <c r="AO44" s="29"/>
    </row>
    <row r="45" spans="41:41" customFormat="1" ht="17.100000000000001" customHeight="1" x14ac:dyDescent="0.25">
      <c r="AO45" s="29"/>
    </row>
    <row r="46" spans="41:41" customFormat="1" ht="17.100000000000001" customHeight="1" x14ac:dyDescent="0.25">
      <c r="AO46" s="29"/>
    </row>
    <row r="47" spans="41:41" customFormat="1" ht="17.100000000000001" customHeight="1" x14ac:dyDescent="0.25">
      <c r="AO47" s="29"/>
    </row>
    <row r="48" spans="41:41" customFormat="1" ht="17.100000000000001" customHeight="1" x14ac:dyDescent="0.25">
      <c r="AO48" s="29"/>
    </row>
    <row r="49" spans="41:41" customFormat="1" ht="17.100000000000001" customHeight="1" x14ac:dyDescent="0.25">
      <c r="AO49" s="29"/>
    </row>
    <row r="50" spans="41:41" customFormat="1" ht="17.100000000000001" customHeight="1" x14ac:dyDescent="0.25">
      <c r="AO50" s="29"/>
    </row>
    <row r="51" spans="41:41" customFormat="1" ht="17.100000000000001" customHeight="1" x14ac:dyDescent="0.25">
      <c r="AO51" s="29"/>
    </row>
    <row r="52" spans="41:41" customFormat="1" ht="17.100000000000001" customHeight="1" x14ac:dyDescent="0.25">
      <c r="AO52" s="29"/>
    </row>
    <row r="53" spans="41:41" customFormat="1" ht="17.100000000000001" customHeight="1" x14ac:dyDescent="0.25">
      <c r="AO53" s="29"/>
    </row>
    <row r="54" spans="41:41" customFormat="1" ht="17.100000000000001" customHeight="1" x14ac:dyDescent="0.25">
      <c r="AO54" s="29"/>
    </row>
    <row r="55" spans="41:41" customFormat="1" ht="17.100000000000001" customHeight="1" x14ac:dyDescent="0.25">
      <c r="AO55" s="29"/>
    </row>
    <row r="56" spans="41:41" customFormat="1" ht="17.100000000000001" customHeight="1" x14ac:dyDescent="0.25">
      <c r="AO56" s="29"/>
    </row>
    <row r="57" spans="41:41" customFormat="1" ht="17.100000000000001" customHeight="1" x14ac:dyDescent="0.25">
      <c r="AO57" s="29"/>
    </row>
    <row r="58" spans="41:41" customFormat="1" ht="17.100000000000001" customHeight="1" x14ac:dyDescent="0.25">
      <c r="AO58" s="29"/>
    </row>
    <row r="59" spans="41:41" customFormat="1" ht="17.100000000000001" customHeight="1" x14ac:dyDescent="0.25">
      <c r="AO59" s="29"/>
    </row>
    <row r="60" spans="41:41" customFormat="1" ht="17.100000000000001" customHeight="1" x14ac:dyDescent="0.25">
      <c r="AO60" s="29"/>
    </row>
    <row r="61" spans="41:41" customFormat="1" ht="17.100000000000001" customHeight="1" x14ac:dyDescent="0.25">
      <c r="AO61" s="29"/>
    </row>
    <row r="62" spans="41:41" customFormat="1" ht="17.100000000000001" customHeight="1" x14ac:dyDescent="0.25">
      <c r="AO62" s="29"/>
    </row>
    <row r="63" spans="41:41" customFormat="1" ht="17.100000000000001" customHeight="1" x14ac:dyDescent="0.25">
      <c r="AO63" s="29"/>
    </row>
    <row r="64" spans="41:41" customFormat="1" ht="17.100000000000001" customHeight="1" x14ac:dyDescent="0.25">
      <c r="AO64" s="29"/>
    </row>
    <row r="65" spans="3:41" customFormat="1" ht="17.100000000000001" customHeight="1" x14ac:dyDescent="0.25">
      <c r="C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AO65" s="29"/>
    </row>
  </sheetData>
  <mergeCells count="4">
    <mergeCell ref="F3:O3"/>
    <mergeCell ref="L4:M4"/>
    <mergeCell ref="N4:O4"/>
    <mergeCell ref="AO3:AO4"/>
  </mergeCells>
  <conditionalFormatting sqref="D6:D25">
    <cfRule type="cellIs" dxfId="53" priority="2" operator="equal">
      <formula>FALSE</formula>
    </cfRule>
    <cfRule type="cellIs" dxfId="52" priority="3" operator="equal">
      <formula>TRUE</formula>
    </cfRule>
  </conditionalFormatting>
  <conditionalFormatting sqref="BP5">
    <cfRule type="cellIs" dxfId="51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BC1DB-8713-4747-B6FE-6F45D6DA38B9}">
  <dimension ref="A2:BP65"/>
  <sheetViews>
    <sheetView topLeftCell="B1" workbookViewId="0">
      <selection activeCell="AS19" sqref="AS19"/>
    </sheetView>
  </sheetViews>
  <sheetFormatPr defaultColWidth="9.140625" defaultRowHeight="17.100000000000001" customHeight="1" x14ac:dyDescent="0.25"/>
  <cols>
    <col min="1" max="1" width="2.42578125" style="1" hidden="1" customWidth="1"/>
    <col min="2" max="2" width="17.42578125" style="22" bestFit="1" customWidth="1"/>
    <col min="3" max="3" width="1.7109375" style="1" customWidth="1"/>
    <col min="4" max="4" width="0" hidden="1" customWidth="1"/>
    <col min="5" max="5" width="1.7109375" style="1" hidden="1" customWidth="1"/>
    <col min="6" max="9" width="3.28515625" style="1" customWidth="1"/>
    <col min="10" max="11" width="13.42578125" style="1" hidden="1" customWidth="1"/>
    <col min="12" max="13" width="3.28515625" style="1" hidden="1" customWidth="1"/>
    <col min="14" max="15" width="3.28515625" style="1" customWidth="1"/>
    <col min="16" max="16" width="1.7109375" hidden="1" customWidth="1"/>
    <col min="17" max="24" width="3.28515625" hidden="1" customWidth="1"/>
    <col min="25" max="25" width="1.7109375" hidden="1" customWidth="1"/>
    <col min="26" max="33" width="3.28515625" hidden="1" customWidth="1"/>
    <col min="34" max="34" width="1.7109375" hidden="1" customWidth="1"/>
    <col min="35" max="35" width="5.7109375" hidden="1" customWidth="1"/>
    <col min="36" max="36" width="6" hidden="1" customWidth="1"/>
    <col min="37" max="37" width="1.7109375" hidden="1" customWidth="1"/>
    <col min="38" max="38" width="5.7109375" hidden="1" customWidth="1"/>
    <col min="39" max="39" width="6" hidden="1" customWidth="1"/>
    <col min="40" max="40" width="1.7109375" style="1" customWidth="1"/>
    <col min="41" max="41" width="19.42578125" style="28" bestFit="1" customWidth="1"/>
    <col min="42" max="16384" width="9.140625" style="1"/>
  </cols>
  <sheetData>
    <row r="2" spans="2:68" ht="17.100000000000001" customHeight="1" thickBot="1" x14ac:dyDescent="0.3"/>
    <row r="3" spans="2:68" ht="17.100000000000001" customHeight="1" thickBot="1" x14ac:dyDescent="0.3">
      <c r="F3" s="150" t="s">
        <v>12</v>
      </c>
      <c r="G3" s="151"/>
      <c r="H3" s="151"/>
      <c r="I3" s="151"/>
      <c r="J3" s="151"/>
      <c r="K3" s="151"/>
      <c r="L3" s="151"/>
      <c r="M3" s="151"/>
      <c r="N3" s="151"/>
      <c r="O3" s="151"/>
      <c r="AN3" s="5"/>
      <c r="AO3" s="137" t="s">
        <v>112</v>
      </c>
    </row>
    <row r="4" spans="2:68" ht="17.100000000000001" customHeight="1" thickBot="1" x14ac:dyDescent="0.3">
      <c r="C4" s="2"/>
      <c r="E4" s="2"/>
      <c r="F4" s="16" t="s">
        <v>8</v>
      </c>
      <c r="G4" s="17" t="s">
        <v>9</v>
      </c>
      <c r="H4" s="18" t="s">
        <v>10</v>
      </c>
      <c r="I4" s="13" t="s">
        <v>11</v>
      </c>
      <c r="J4" s="23"/>
      <c r="K4" s="23"/>
      <c r="L4" s="141" t="s">
        <v>3</v>
      </c>
      <c r="M4" s="142"/>
      <c r="N4" s="141" t="s">
        <v>4</v>
      </c>
      <c r="O4" s="142"/>
      <c r="AN4" s="5"/>
      <c r="AO4" s="138"/>
    </row>
    <row r="5" spans="2:68" ht="9" customHeight="1" thickBot="1" x14ac:dyDescent="0.3">
      <c r="C5" s="2"/>
      <c r="E5" s="2"/>
      <c r="P5" s="2"/>
      <c r="Q5" s="1"/>
      <c r="R5" s="1"/>
      <c r="S5" s="1"/>
      <c r="T5" s="1"/>
      <c r="U5" s="1"/>
      <c r="V5" s="1"/>
      <c r="W5" s="1"/>
      <c r="X5" s="1"/>
      <c r="Y5" s="2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O5" s="1"/>
      <c r="BJ5" s="2"/>
      <c r="BK5" s="2"/>
      <c r="BM5" s="2"/>
      <c r="BN5" s="2"/>
      <c r="BP5" s="28"/>
    </row>
    <row r="6" spans="2:68" ht="17.100000000000001" customHeight="1" thickBot="1" x14ac:dyDescent="0.3">
      <c r="B6" s="22" t="s">
        <v>108</v>
      </c>
      <c r="C6" s="2"/>
      <c r="D6" s="4"/>
      <c r="E6" s="2"/>
      <c r="F6" s="35">
        <v>32</v>
      </c>
      <c r="G6" s="36">
        <v>2</v>
      </c>
      <c r="H6" s="37">
        <v>4</v>
      </c>
      <c r="I6" s="15">
        <f>F6*3+G6*1</f>
        <v>98</v>
      </c>
      <c r="J6" s="27"/>
      <c r="K6" s="27"/>
      <c r="L6" s="32"/>
      <c r="M6" s="24"/>
      <c r="N6" s="33">
        <v>95</v>
      </c>
      <c r="O6" s="34">
        <v>23</v>
      </c>
      <c r="AN6" s="5"/>
      <c r="AO6" s="44" t="s">
        <v>79</v>
      </c>
    </row>
    <row r="7" spans="2:68" ht="17.100000000000001" customHeight="1" thickBot="1" x14ac:dyDescent="0.3">
      <c r="B7" s="22" t="s">
        <v>59</v>
      </c>
      <c r="C7" s="2"/>
      <c r="D7" s="4"/>
      <c r="E7" s="2"/>
      <c r="F7" s="35">
        <v>30</v>
      </c>
      <c r="G7" s="36">
        <v>7</v>
      </c>
      <c r="H7" s="37">
        <v>1</v>
      </c>
      <c r="I7" s="15">
        <f t="shared" ref="I7:I25" si="0">F7*3+G7*1</f>
        <v>97</v>
      </c>
      <c r="J7" s="27"/>
      <c r="K7" s="27"/>
      <c r="L7" s="32"/>
      <c r="M7" s="24"/>
      <c r="N7" s="33">
        <v>89</v>
      </c>
      <c r="O7" s="34">
        <v>22</v>
      </c>
      <c r="AN7" s="5"/>
      <c r="AO7" s="30" t="s">
        <v>80</v>
      </c>
    </row>
    <row r="8" spans="2:68" ht="17.100000000000001" customHeight="1" thickBot="1" x14ac:dyDescent="0.3">
      <c r="B8" s="22" t="s">
        <v>56</v>
      </c>
      <c r="C8" s="2"/>
      <c r="D8" s="4"/>
      <c r="E8" s="2"/>
      <c r="F8" s="35">
        <v>21</v>
      </c>
      <c r="G8" s="36">
        <v>9</v>
      </c>
      <c r="H8" s="37">
        <v>8</v>
      </c>
      <c r="I8" s="15">
        <f t="shared" si="0"/>
        <v>72</v>
      </c>
      <c r="J8" s="27"/>
      <c r="K8" s="27"/>
      <c r="L8" s="32"/>
      <c r="M8" s="24"/>
      <c r="N8" s="33">
        <v>63</v>
      </c>
      <c r="O8" s="34">
        <v>39</v>
      </c>
      <c r="AN8" s="5"/>
      <c r="AO8" s="30" t="s">
        <v>81</v>
      </c>
    </row>
    <row r="9" spans="2:68" ht="17.100000000000001" customHeight="1" thickBot="1" x14ac:dyDescent="0.3">
      <c r="B9" s="22" t="s">
        <v>63</v>
      </c>
      <c r="C9" s="2"/>
      <c r="D9" s="4"/>
      <c r="E9" s="2"/>
      <c r="F9" s="35">
        <v>23</v>
      </c>
      <c r="G9" s="36">
        <v>2</v>
      </c>
      <c r="H9" s="37">
        <v>13</v>
      </c>
      <c r="I9" s="15">
        <f t="shared" si="0"/>
        <v>71</v>
      </c>
      <c r="J9" s="27"/>
      <c r="K9" s="27"/>
      <c r="L9" s="32"/>
      <c r="M9" s="24"/>
      <c r="N9" s="33">
        <v>67</v>
      </c>
      <c r="O9" s="34">
        <v>39</v>
      </c>
      <c r="AN9" s="5"/>
      <c r="AO9" s="30" t="s">
        <v>82</v>
      </c>
    </row>
    <row r="10" spans="2:68" ht="17.100000000000001" customHeight="1" thickBot="1" x14ac:dyDescent="0.3">
      <c r="B10" s="22" t="s">
        <v>51</v>
      </c>
      <c r="C10" s="2"/>
      <c r="D10" s="4"/>
      <c r="E10" s="2"/>
      <c r="F10" s="35">
        <v>21</v>
      </c>
      <c r="G10" s="36">
        <v>7</v>
      </c>
      <c r="H10" s="37">
        <v>10</v>
      </c>
      <c r="I10" s="15">
        <f t="shared" si="0"/>
        <v>70</v>
      </c>
      <c r="J10" s="27"/>
      <c r="K10" s="27"/>
      <c r="L10" s="32"/>
      <c r="M10" s="24"/>
      <c r="N10" s="33">
        <v>73</v>
      </c>
      <c r="O10" s="34">
        <v>51</v>
      </c>
      <c r="AN10" s="5"/>
      <c r="AO10" s="30" t="s">
        <v>83</v>
      </c>
    </row>
    <row r="11" spans="2:68" ht="17.100000000000001" customHeight="1" thickBot="1" x14ac:dyDescent="0.3">
      <c r="B11" s="22" t="s">
        <v>109</v>
      </c>
      <c r="C11" s="2"/>
      <c r="D11" s="4"/>
      <c r="E11" s="2"/>
      <c r="F11" s="35">
        <v>19</v>
      </c>
      <c r="G11" s="36">
        <v>9</v>
      </c>
      <c r="H11" s="37">
        <v>10</v>
      </c>
      <c r="I11" s="15">
        <f t="shared" si="0"/>
        <v>66</v>
      </c>
      <c r="J11" s="27"/>
      <c r="K11" s="27"/>
      <c r="L11" s="32"/>
      <c r="M11" s="24"/>
      <c r="N11" s="33">
        <v>65</v>
      </c>
      <c r="O11" s="34">
        <v>54</v>
      </c>
      <c r="AN11" s="5"/>
      <c r="AO11" s="30" t="s">
        <v>84</v>
      </c>
    </row>
    <row r="12" spans="2:68" ht="17.100000000000001" customHeight="1" thickBot="1" x14ac:dyDescent="0.3">
      <c r="B12" s="22" t="s">
        <v>111</v>
      </c>
      <c r="C12" s="2"/>
      <c r="D12" s="4"/>
      <c r="E12" s="2"/>
      <c r="F12" s="35">
        <v>16</v>
      </c>
      <c r="G12" s="36">
        <v>9</v>
      </c>
      <c r="H12" s="37">
        <v>13</v>
      </c>
      <c r="I12" s="15">
        <f t="shared" si="0"/>
        <v>57</v>
      </c>
      <c r="J12" s="27"/>
      <c r="K12" s="27"/>
      <c r="L12" s="32"/>
      <c r="M12" s="24"/>
      <c r="N12" s="33">
        <v>47</v>
      </c>
      <c r="O12" s="34">
        <v>46</v>
      </c>
      <c r="AN12" s="5"/>
      <c r="AO12" s="30" t="s">
        <v>85</v>
      </c>
      <c r="AS12" s="22"/>
    </row>
    <row r="13" spans="2:68" ht="17.100000000000001" customHeight="1" thickBot="1" x14ac:dyDescent="0.3">
      <c r="B13" s="22" t="s">
        <v>57</v>
      </c>
      <c r="C13" s="2"/>
      <c r="D13" s="4"/>
      <c r="E13" s="2"/>
      <c r="F13" s="35">
        <v>15</v>
      </c>
      <c r="G13" s="36">
        <v>9</v>
      </c>
      <c r="H13" s="37">
        <v>14</v>
      </c>
      <c r="I13" s="15">
        <f t="shared" si="0"/>
        <v>54</v>
      </c>
      <c r="J13" s="27"/>
      <c r="K13" s="27"/>
      <c r="L13" s="32"/>
      <c r="M13" s="24"/>
      <c r="N13" s="33">
        <v>54</v>
      </c>
      <c r="O13" s="34">
        <v>46</v>
      </c>
      <c r="AN13" s="5"/>
      <c r="AO13" s="30" t="s">
        <v>86</v>
      </c>
      <c r="AS13" s="22"/>
    </row>
    <row r="14" spans="2:68" ht="17.100000000000001" customHeight="1" thickBot="1" x14ac:dyDescent="0.3">
      <c r="B14" s="22" t="s">
        <v>98</v>
      </c>
      <c r="C14" s="2"/>
      <c r="D14" s="4"/>
      <c r="E14" s="2"/>
      <c r="F14" s="35">
        <v>15</v>
      </c>
      <c r="G14" s="36">
        <v>7</v>
      </c>
      <c r="H14" s="37">
        <v>16</v>
      </c>
      <c r="I14" s="15">
        <f t="shared" si="0"/>
        <v>52</v>
      </c>
      <c r="J14" s="27"/>
      <c r="K14" s="27"/>
      <c r="L14" s="32"/>
      <c r="M14" s="24"/>
      <c r="N14" s="33">
        <v>51</v>
      </c>
      <c r="O14" s="34">
        <v>48</v>
      </c>
      <c r="AN14" s="5"/>
      <c r="AO14" s="30" t="s">
        <v>71</v>
      </c>
    </row>
    <row r="15" spans="2:68" ht="17.100000000000001" customHeight="1" thickBot="1" x14ac:dyDescent="0.3">
      <c r="B15" s="22" t="s">
        <v>65</v>
      </c>
      <c r="C15" s="2"/>
      <c r="D15" s="4"/>
      <c r="E15" s="2"/>
      <c r="F15" s="35">
        <v>15</v>
      </c>
      <c r="G15" s="36">
        <v>7</v>
      </c>
      <c r="H15" s="37">
        <v>16</v>
      </c>
      <c r="I15" s="15">
        <f t="shared" si="0"/>
        <v>52</v>
      </c>
      <c r="J15" s="27"/>
      <c r="K15" s="27"/>
      <c r="L15" s="32"/>
      <c r="M15" s="24"/>
      <c r="N15" s="33">
        <v>52</v>
      </c>
      <c r="O15" s="34">
        <v>55</v>
      </c>
      <c r="AN15" s="5"/>
      <c r="AO15" s="30" t="s">
        <v>76</v>
      </c>
    </row>
    <row r="16" spans="2:68" ht="17.100000000000001" customHeight="1" thickBot="1" x14ac:dyDescent="0.3">
      <c r="B16" s="22" t="s">
        <v>64</v>
      </c>
      <c r="C16" s="2"/>
      <c r="D16" s="4"/>
      <c r="E16" s="2"/>
      <c r="F16" s="35">
        <v>14</v>
      </c>
      <c r="G16" s="36">
        <v>8</v>
      </c>
      <c r="H16" s="37">
        <v>16</v>
      </c>
      <c r="I16" s="15">
        <f t="shared" si="0"/>
        <v>50</v>
      </c>
      <c r="J16" s="27"/>
      <c r="K16" s="27"/>
      <c r="L16" s="32"/>
      <c r="M16" s="24"/>
      <c r="N16" s="33">
        <v>52</v>
      </c>
      <c r="O16" s="34">
        <v>59</v>
      </c>
      <c r="AN16" s="6"/>
      <c r="AO16" s="30" t="s">
        <v>78</v>
      </c>
    </row>
    <row r="17" spans="2:45" ht="17.100000000000001" customHeight="1" thickBot="1" x14ac:dyDescent="0.3">
      <c r="B17" s="22" t="s">
        <v>107</v>
      </c>
      <c r="C17" s="2"/>
      <c r="D17" s="4"/>
      <c r="E17" s="2"/>
      <c r="F17" s="35">
        <v>14</v>
      </c>
      <c r="G17" s="36">
        <v>7</v>
      </c>
      <c r="H17" s="37">
        <v>17</v>
      </c>
      <c r="I17" s="15">
        <f t="shared" si="0"/>
        <v>49</v>
      </c>
      <c r="J17" s="27"/>
      <c r="K17" s="27"/>
      <c r="L17" s="32"/>
      <c r="M17" s="24"/>
      <c r="N17" s="33">
        <v>51</v>
      </c>
      <c r="O17" s="34">
        <v>53</v>
      </c>
      <c r="AN17" s="5"/>
      <c r="AO17" s="30" t="s">
        <v>87</v>
      </c>
    </row>
    <row r="18" spans="2:45" ht="17.100000000000001" customHeight="1" thickBot="1" x14ac:dyDescent="0.3">
      <c r="B18" s="22" t="s">
        <v>60</v>
      </c>
      <c r="C18" s="2"/>
      <c r="D18" s="4"/>
      <c r="E18" s="2"/>
      <c r="F18" s="35">
        <v>12</v>
      </c>
      <c r="G18" s="36">
        <v>9</v>
      </c>
      <c r="H18" s="37">
        <v>17</v>
      </c>
      <c r="I18" s="15">
        <f t="shared" si="0"/>
        <v>45</v>
      </c>
      <c r="J18" s="27"/>
      <c r="K18" s="27"/>
      <c r="L18" s="32"/>
      <c r="M18" s="24"/>
      <c r="N18" s="33">
        <v>42</v>
      </c>
      <c r="O18" s="34">
        <v>48</v>
      </c>
      <c r="AN18" s="5"/>
      <c r="AO18" s="30" t="s">
        <v>88</v>
      </c>
      <c r="AS18" s="22"/>
    </row>
    <row r="19" spans="2:45" ht="17.100000000000001" customHeight="1" thickBot="1" x14ac:dyDescent="0.3">
      <c r="B19" s="22" t="s">
        <v>75</v>
      </c>
      <c r="C19" s="2"/>
      <c r="D19" s="4"/>
      <c r="E19" s="2"/>
      <c r="F19" s="35">
        <v>13</v>
      </c>
      <c r="G19" s="36">
        <v>6</v>
      </c>
      <c r="H19" s="37">
        <v>19</v>
      </c>
      <c r="I19" s="15">
        <f t="shared" si="0"/>
        <v>45</v>
      </c>
      <c r="J19" s="27"/>
      <c r="K19" s="27"/>
      <c r="L19" s="32"/>
      <c r="M19" s="24"/>
      <c r="N19" s="33">
        <v>56</v>
      </c>
      <c r="O19" s="34">
        <v>70</v>
      </c>
      <c r="AN19" s="5"/>
      <c r="AO19" s="30" t="s">
        <v>74</v>
      </c>
      <c r="AS19" s="22"/>
    </row>
    <row r="20" spans="2:45" ht="17.100000000000001" customHeight="1" thickBot="1" x14ac:dyDescent="0.3">
      <c r="B20" s="22" t="s">
        <v>55</v>
      </c>
      <c r="C20" s="2"/>
      <c r="D20" s="4"/>
      <c r="E20" s="2"/>
      <c r="F20" s="35">
        <v>11</v>
      </c>
      <c r="G20" s="36">
        <v>7</v>
      </c>
      <c r="H20" s="37">
        <v>20</v>
      </c>
      <c r="I20" s="15">
        <f t="shared" si="0"/>
        <v>40</v>
      </c>
      <c r="J20" s="27"/>
      <c r="K20" s="27"/>
      <c r="L20" s="32"/>
      <c r="M20" s="24"/>
      <c r="N20" s="33">
        <v>45</v>
      </c>
      <c r="O20" s="34">
        <v>68</v>
      </c>
      <c r="AN20" s="5"/>
      <c r="AO20" s="30" t="s">
        <v>77</v>
      </c>
    </row>
    <row r="21" spans="2:45" ht="16.149999999999999" customHeight="1" thickBot="1" x14ac:dyDescent="0.3">
      <c r="B21" s="22" t="s">
        <v>62</v>
      </c>
      <c r="C21" s="2"/>
      <c r="D21" s="4"/>
      <c r="E21" s="2"/>
      <c r="F21" s="35">
        <v>9</v>
      </c>
      <c r="G21" s="36">
        <v>12</v>
      </c>
      <c r="H21" s="37">
        <v>17</v>
      </c>
      <c r="I21" s="15">
        <f t="shared" si="0"/>
        <v>39</v>
      </c>
      <c r="J21" s="27"/>
      <c r="K21" s="27"/>
      <c r="L21" s="32"/>
      <c r="M21" s="24"/>
      <c r="N21" s="33">
        <v>45</v>
      </c>
      <c r="O21" s="34">
        <v>65</v>
      </c>
      <c r="AN21" s="5"/>
      <c r="AO21" s="30" t="s">
        <v>89</v>
      </c>
      <c r="AS21" s="22"/>
    </row>
    <row r="22" spans="2:45" ht="17.45" customHeight="1" thickBot="1" x14ac:dyDescent="0.3">
      <c r="B22" s="22" t="s">
        <v>54</v>
      </c>
      <c r="C22" s="2"/>
      <c r="D22" s="4"/>
      <c r="E22" s="2"/>
      <c r="F22" s="35">
        <v>9</v>
      </c>
      <c r="G22" s="36">
        <v>9</v>
      </c>
      <c r="H22" s="37">
        <v>20</v>
      </c>
      <c r="I22" s="15">
        <f t="shared" si="0"/>
        <v>36</v>
      </c>
      <c r="J22" s="27"/>
      <c r="K22" s="27"/>
      <c r="L22" s="32"/>
      <c r="M22" s="24"/>
      <c r="N22" s="33">
        <v>35</v>
      </c>
      <c r="O22" s="34">
        <v>60</v>
      </c>
      <c r="AN22" s="5"/>
      <c r="AO22" s="30" t="s">
        <v>90</v>
      </c>
    </row>
    <row r="23" spans="2:45" ht="17.100000000000001" customHeight="1" thickBot="1" x14ac:dyDescent="0.3">
      <c r="B23" s="22" t="s">
        <v>73</v>
      </c>
      <c r="C23" s="2"/>
      <c r="D23" s="4"/>
      <c r="E23" s="2"/>
      <c r="F23" s="35">
        <v>10</v>
      </c>
      <c r="G23" s="36">
        <v>4</v>
      </c>
      <c r="H23" s="37">
        <v>24</v>
      </c>
      <c r="I23" s="15">
        <f t="shared" si="0"/>
        <v>34</v>
      </c>
      <c r="J23" s="27"/>
      <c r="K23" s="27"/>
      <c r="L23" s="32"/>
      <c r="M23" s="24"/>
      <c r="N23" s="33">
        <v>34</v>
      </c>
      <c r="O23" s="34">
        <v>69</v>
      </c>
      <c r="AN23" s="5"/>
      <c r="AO23" s="30" t="s">
        <v>17</v>
      </c>
      <c r="AS23" s="22"/>
    </row>
    <row r="24" spans="2:45" ht="17.100000000000001" customHeight="1" thickBot="1" x14ac:dyDescent="0.3">
      <c r="B24" s="22" t="s">
        <v>18</v>
      </c>
      <c r="C24" s="2"/>
      <c r="D24" s="4"/>
      <c r="E24" s="2"/>
      <c r="F24" s="35">
        <v>7</v>
      </c>
      <c r="G24" s="36">
        <v>5</v>
      </c>
      <c r="H24" s="37">
        <v>26</v>
      </c>
      <c r="I24" s="15">
        <f t="shared" si="0"/>
        <v>26</v>
      </c>
      <c r="J24" s="27"/>
      <c r="K24" s="27"/>
      <c r="L24" s="32"/>
      <c r="M24" s="24"/>
      <c r="N24" s="33">
        <v>34</v>
      </c>
      <c r="O24" s="34">
        <v>81</v>
      </c>
      <c r="AN24" s="5"/>
      <c r="AO24" s="30" t="s">
        <v>19</v>
      </c>
      <c r="AS24" s="22"/>
    </row>
    <row r="25" spans="2:45" ht="17.100000000000001" customHeight="1" thickBot="1" x14ac:dyDescent="0.3">
      <c r="B25" s="22" t="s">
        <v>72</v>
      </c>
      <c r="C25" s="2"/>
      <c r="D25" s="4"/>
      <c r="E25" s="2"/>
      <c r="F25" s="35">
        <v>3</v>
      </c>
      <c r="G25" s="36">
        <v>7</v>
      </c>
      <c r="H25" s="37">
        <v>28</v>
      </c>
      <c r="I25" s="15">
        <f t="shared" si="0"/>
        <v>16</v>
      </c>
      <c r="J25" s="27"/>
      <c r="K25" s="27"/>
      <c r="L25" s="32"/>
      <c r="M25" s="24"/>
      <c r="N25" s="33">
        <v>22</v>
      </c>
      <c r="O25" s="34">
        <v>76</v>
      </c>
      <c r="AN25" s="5"/>
      <c r="AO25" s="30" t="s">
        <v>20</v>
      </c>
      <c r="AS25" s="22"/>
    </row>
    <row r="26" spans="2:45" customFormat="1" ht="20.100000000000001" customHeight="1" x14ac:dyDescent="0.25">
      <c r="AO26" s="29"/>
    </row>
    <row r="27" spans="2:45" ht="17.100000000000001" customHeight="1" x14ac:dyDescent="0.25">
      <c r="C27"/>
      <c r="E27"/>
      <c r="F27"/>
      <c r="G27"/>
      <c r="H27"/>
      <c r="I27"/>
      <c r="J27"/>
      <c r="K27"/>
      <c r="L27"/>
      <c r="M27"/>
      <c r="N27"/>
      <c r="O27"/>
      <c r="AO27" s="29"/>
    </row>
    <row r="28" spans="2:45" ht="17.100000000000001" customHeight="1" x14ac:dyDescent="0.25">
      <c r="C28"/>
      <c r="E28"/>
      <c r="F28"/>
      <c r="G28"/>
      <c r="H28"/>
      <c r="I28"/>
      <c r="J28"/>
      <c r="K28"/>
      <c r="L28"/>
      <c r="M28"/>
      <c r="N28"/>
      <c r="O28"/>
      <c r="AO28" s="29"/>
    </row>
    <row r="29" spans="2:45" ht="17.100000000000001" customHeight="1" x14ac:dyDescent="0.25">
      <c r="C29"/>
      <c r="E29"/>
      <c r="F29"/>
      <c r="G29"/>
      <c r="H29"/>
      <c r="I29"/>
      <c r="J29"/>
      <c r="K29"/>
      <c r="L29"/>
      <c r="M29"/>
      <c r="N29"/>
      <c r="O29"/>
      <c r="AO29" s="29"/>
    </row>
    <row r="30" spans="2:45" ht="17.100000000000001" customHeight="1" x14ac:dyDescent="0.25">
      <c r="C30"/>
      <c r="E30"/>
      <c r="F30"/>
      <c r="G30"/>
      <c r="H30"/>
      <c r="I30"/>
      <c r="J30"/>
      <c r="K30"/>
      <c r="L30"/>
      <c r="M30"/>
      <c r="N30"/>
      <c r="O30"/>
      <c r="AO30" s="29"/>
    </row>
    <row r="31" spans="2:45" customFormat="1" ht="17.100000000000001" customHeight="1" x14ac:dyDescent="0.25">
      <c r="AO31" s="29"/>
    </row>
    <row r="32" spans="2:45" customFormat="1" ht="17.100000000000001" customHeight="1" x14ac:dyDescent="0.25">
      <c r="AO32" s="29"/>
    </row>
    <row r="33" spans="41:41" customFormat="1" ht="17.100000000000001" customHeight="1" x14ac:dyDescent="0.25">
      <c r="AO33" s="29"/>
    </row>
    <row r="34" spans="41:41" customFormat="1" ht="17.100000000000001" customHeight="1" x14ac:dyDescent="0.25">
      <c r="AO34" s="29"/>
    </row>
    <row r="35" spans="41:41" customFormat="1" ht="17.100000000000001" customHeight="1" x14ac:dyDescent="0.25">
      <c r="AO35" s="29"/>
    </row>
    <row r="36" spans="41:41" customFormat="1" ht="17.100000000000001" customHeight="1" x14ac:dyDescent="0.25">
      <c r="AO36" s="29"/>
    </row>
    <row r="37" spans="41:41" customFormat="1" ht="17.100000000000001" customHeight="1" x14ac:dyDescent="0.25">
      <c r="AO37" s="29"/>
    </row>
    <row r="38" spans="41:41" customFormat="1" ht="17.100000000000001" customHeight="1" x14ac:dyDescent="0.25">
      <c r="AO38" s="29"/>
    </row>
    <row r="39" spans="41:41" customFormat="1" ht="17.100000000000001" customHeight="1" x14ac:dyDescent="0.25">
      <c r="AO39" s="29"/>
    </row>
    <row r="40" spans="41:41" customFormat="1" ht="17.100000000000001" customHeight="1" x14ac:dyDescent="0.25">
      <c r="AO40" s="29"/>
    </row>
    <row r="41" spans="41:41" customFormat="1" ht="17.100000000000001" customHeight="1" x14ac:dyDescent="0.25">
      <c r="AO41" s="29"/>
    </row>
    <row r="42" spans="41:41" customFormat="1" ht="17.100000000000001" customHeight="1" x14ac:dyDescent="0.25">
      <c r="AO42" s="29"/>
    </row>
    <row r="43" spans="41:41" customFormat="1" ht="17.100000000000001" customHeight="1" x14ac:dyDescent="0.25">
      <c r="AO43" s="29"/>
    </row>
    <row r="44" spans="41:41" customFormat="1" ht="17.100000000000001" customHeight="1" x14ac:dyDescent="0.25">
      <c r="AO44" s="29"/>
    </row>
    <row r="45" spans="41:41" customFormat="1" ht="17.100000000000001" customHeight="1" x14ac:dyDescent="0.25">
      <c r="AO45" s="29"/>
    </row>
    <row r="46" spans="41:41" customFormat="1" ht="17.100000000000001" customHeight="1" x14ac:dyDescent="0.25">
      <c r="AO46" s="29"/>
    </row>
    <row r="47" spans="41:41" customFormat="1" ht="17.100000000000001" customHeight="1" x14ac:dyDescent="0.25">
      <c r="AO47" s="29"/>
    </row>
    <row r="48" spans="41:41" customFormat="1" ht="17.100000000000001" customHeight="1" x14ac:dyDescent="0.25">
      <c r="AO48" s="29"/>
    </row>
    <row r="49" spans="41:41" customFormat="1" ht="17.100000000000001" customHeight="1" x14ac:dyDescent="0.25">
      <c r="AO49" s="29"/>
    </row>
    <row r="50" spans="41:41" customFormat="1" ht="17.100000000000001" customHeight="1" x14ac:dyDescent="0.25">
      <c r="AO50" s="29"/>
    </row>
    <row r="51" spans="41:41" customFormat="1" ht="17.100000000000001" customHeight="1" x14ac:dyDescent="0.25">
      <c r="AO51" s="29"/>
    </row>
    <row r="52" spans="41:41" customFormat="1" ht="17.100000000000001" customHeight="1" x14ac:dyDescent="0.25">
      <c r="AO52" s="29"/>
    </row>
    <row r="53" spans="41:41" customFormat="1" ht="17.100000000000001" customHeight="1" x14ac:dyDescent="0.25">
      <c r="AO53" s="29"/>
    </row>
    <row r="54" spans="41:41" customFormat="1" ht="17.100000000000001" customHeight="1" x14ac:dyDescent="0.25">
      <c r="AO54" s="29"/>
    </row>
    <row r="55" spans="41:41" customFormat="1" ht="17.100000000000001" customHeight="1" x14ac:dyDescent="0.25">
      <c r="AO55" s="29"/>
    </row>
    <row r="56" spans="41:41" customFormat="1" ht="17.100000000000001" customHeight="1" x14ac:dyDescent="0.25">
      <c r="AO56" s="29"/>
    </row>
    <row r="57" spans="41:41" customFormat="1" ht="17.100000000000001" customHeight="1" x14ac:dyDescent="0.25">
      <c r="AO57" s="29"/>
    </row>
    <row r="58" spans="41:41" customFormat="1" ht="17.100000000000001" customHeight="1" x14ac:dyDescent="0.25">
      <c r="AO58" s="29"/>
    </row>
    <row r="59" spans="41:41" customFormat="1" ht="17.100000000000001" customHeight="1" x14ac:dyDescent="0.25">
      <c r="AO59" s="29"/>
    </row>
    <row r="60" spans="41:41" customFormat="1" ht="17.100000000000001" customHeight="1" x14ac:dyDescent="0.25">
      <c r="AO60" s="29"/>
    </row>
    <row r="61" spans="41:41" customFormat="1" ht="17.100000000000001" customHeight="1" x14ac:dyDescent="0.25">
      <c r="AO61" s="29"/>
    </row>
    <row r="62" spans="41:41" customFormat="1" ht="17.100000000000001" customHeight="1" x14ac:dyDescent="0.25">
      <c r="AO62" s="29"/>
    </row>
    <row r="63" spans="41:41" customFormat="1" ht="17.100000000000001" customHeight="1" x14ac:dyDescent="0.25">
      <c r="AO63" s="29"/>
    </row>
    <row r="64" spans="41:41" customFormat="1" ht="17.100000000000001" customHeight="1" x14ac:dyDescent="0.25">
      <c r="AO64" s="29"/>
    </row>
    <row r="65" spans="3:41" customFormat="1" ht="17.100000000000001" customHeight="1" x14ac:dyDescent="0.25">
      <c r="C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AO65" s="29"/>
    </row>
  </sheetData>
  <mergeCells count="4">
    <mergeCell ref="F3:O3"/>
    <mergeCell ref="L4:M4"/>
    <mergeCell ref="N4:O4"/>
    <mergeCell ref="AO3:AO4"/>
  </mergeCells>
  <conditionalFormatting sqref="D6:D25">
    <cfRule type="cellIs" dxfId="50" priority="2" operator="equal">
      <formula>FALSE</formula>
    </cfRule>
    <cfRule type="cellIs" dxfId="49" priority="3" operator="equal">
      <formula>TRUE</formula>
    </cfRule>
  </conditionalFormatting>
  <conditionalFormatting sqref="BP5">
    <cfRule type="cellIs" dxfId="48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6A89A-3FEC-4C3B-AF1C-9A8471A91785}">
  <dimension ref="A1:R68"/>
  <sheetViews>
    <sheetView topLeftCell="B3" workbookViewId="0">
      <selection activeCell="I32" sqref="I32"/>
    </sheetView>
  </sheetViews>
  <sheetFormatPr defaultColWidth="9.140625" defaultRowHeight="17.100000000000001" customHeight="1" x14ac:dyDescent="0.25"/>
  <cols>
    <col min="1" max="1" width="2.42578125" style="1" hidden="1" customWidth="1"/>
    <col min="2" max="2" width="13.7109375" style="22" customWidth="1"/>
    <col min="3" max="3" width="19" style="28" bestFit="1" customWidth="1"/>
    <col min="4" max="4" width="1.7109375" style="1" customWidth="1"/>
    <col min="5" max="5" width="13.7109375" style="22" customWidth="1"/>
    <col min="6" max="6" width="19" style="28" bestFit="1" customWidth="1"/>
    <col min="7" max="7" width="1.7109375" style="1" customWidth="1"/>
    <col min="8" max="8" width="13.7109375" style="22" customWidth="1"/>
    <col min="9" max="9" width="19" style="28" bestFit="1" customWidth="1"/>
    <col min="10" max="10" width="1.7109375" style="1" customWidth="1"/>
    <col min="11" max="11" width="13.7109375" style="22" customWidth="1"/>
    <col min="12" max="12" width="19" style="28" bestFit="1" customWidth="1"/>
    <col min="13" max="13" width="1.7109375" style="1" customWidth="1"/>
    <col min="14" max="14" width="13.7109375" style="22" customWidth="1"/>
    <col min="15" max="15" width="19" style="28" bestFit="1" customWidth="1"/>
    <col min="16" max="16" width="1.7109375" style="1" customWidth="1"/>
    <col min="17" max="17" width="13.7109375" style="22" customWidth="1"/>
    <col min="18" max="18" width="19" style="28" bestFit="1" customWidth="1"/>
    <col min="19" max="16384" width="9.140625" style="1"/>
  </cols>
  <sheetData>
    <row r="1" spans="2:18" ht="17.100000000000001" hidden="1" customHeight="1" x14ac:dyDescent="0.25"/>
    <row r="2" spans="2:18" ht="17.100000000000001" hidden="1" customHeight="1" x14ac:dyDescent="0.25"/>
    <row r="3" spans="2:18" ht="17.100000000000001" customHeight="1" thickBot="1" x14ac:dyDescent="0.3"/>
    <row r="4" spans="2:18" ht="17.100000000000001" customHeight="1" thickBot="1" x14ac:dyDescent="0.3">
      <c r="C4" s="123" t="s">
        <v>92</v>
      </c>
      <c r="F4" s="123" t="s">
        <v>93</v>
      </c>
      <c r="I4" s="123" t="s">
        <v>94</v>
      </c>
      <c r="L4" s="123" t="s">
        <v>95</v>
      </c>
      <c r="O4" s="123" t="s">
        <v>96</v>
      </c>
      <c r="R4" s="123" t="s">
        <v>97</v>
      </c>
    </row>
    <row r="5" spans="2:18" ht="17.100000000000001" customHeight="1" thickBot="1" x14ac:dyDescent="0.3">
      <c r="B5" s="22" t="s">
        <v>108</v>
      </c>
      <c r="C5" s="30" t="s">
        <v>79</v>
      </c>
      <c r="E5" s="22" t="s">
        <v>56</v>
      </c>
      <c r="F5" s="30" t="s">
        <v>79</v>
      </c>
      <c r="H5" s="22" t="s">
        <v>98</v>
      </c>
      <c r="I5" s="30" t="s">
        <v>79</v>
      </c>
      <c r="K5" s="22" t="s">
        <v>56</v>
      </c>
      <c r="L5" s="30" t="s">
        <v>79</v>
      </c>
      <c r="N5" s="22" t="s">
        <v>108</v>
      </c>
      <c r="O5" s="30" t="s">
        <v>79</v>
      </c>
      <c r="Q5" s="22" t="s">
        <v>109</v>
      </c>
      <c r="R5" s="30" t="s">
        <v>79</v>
      </c>
    </row>
    <row r="6" spans="2:18" ht="17.100000000000001" customHeight="1" thickBot="1" x14ac:dyDescent="0.3">
      <c r="B6" s="22" t="s">
        <v>109</v>
      </c>
      <c r="C6" s="30" t="s">
        <v>80</v>
      </c>
      <c r="E6" s="22" t="s">
        <v>63</v>
      </c>
      <c r="F6" s="30" t="s">
        <v>80</v>
      </c>
      <c r="H6" s="22" t="s">
        <v>51</v>
      </c>
      <c r="I6" s="30" t="s">
        <v>80</v>
      </c>
      <c r="K6" s="22" t="s">
        <v>108</v>
      </c>
      <c r="L6" s="30" t="s">
        <v>80</v>
      </c>
      <c r="N6" s="22" t="s">
        <v>59</v>
      </c>
      <c r="O6" s="30" t="s">
        <v>80</v>
      </c>
      <c r="Q6" s="22" t="s">
        <v>108</v>
      </c>
      <c r="R6" s="30" t="s">
        <v>80</v>
      </c>
    </row>
    <row r="7" spans="2:18" ht="17.100000000000001" customHeight="1" thickBot="1" x14ac:dyDescent="0.3">
      <c r="B7" s="22" t="s">
        <v>63</v>
      </c>
      <c r="C7" s="30" t="s">
        <v>81</v>
      </c>
      <c r="E7" s="22" t="s">
        <v>108</v>
      </c>
      <c r="F7" s="30" t="s">
        <v>81</v>
      </c>
      <c r="H7" s="22" t="s">
        <v>63</v>
      </c>
      <c r="I7" s="30" t="s">
        <v>81</v>
      </c>
      <c r="K7" s="22" t="s">
        <v>51</v>
      </c>
      <c r="L7" s="30" t="s">
        <v>81</v>
      </c>
      <c r="N7" s="22" t="s">
        <v>56</v>
      </c>
      <c r="O7" s="30" t="s">
        <v>81</v>
      </c>
      <c r="Q7" s="22" t="s">
        <v>56</v>
      </c>
      <c r="R7" s="30" t="s">
        <v>81</v>
      </c>
    </row>
    <row r="8" spans="2:18" ht="17.100000000000001" customHeight="1" thickBot="1" x14ac:dyDescent="0.3">
      <c r="B8" s="22" t="s">
        <v>59</v>
      </c>
      <c r="C8" s="30" t="s">
        <v>82</v>
      </c>
      <c r="E8" s="22" t="s">
        <v>59</v>
      </c>
      <c r="F8" s="30" t="s">
        <v>82</v>
      </c>
      <c r="H8" s="22" t="s">
        <v>108</v>
      </c>
      <c r="I8" s="30" t="s">
        <v>82</v>
      </c>
      <c r="K8" s="22" t="s">
        <v>109</v>
      </c>
      <c r="L8" s="30" t="s">
        <v>82</v>
      </c>
      <c r="N8" s="22" t="s">
        <v>51</v>
      </c>
      <c r="O8" s="30" t="s">
        <v>82</v>
      </c>
      <c r="Q8" s="22" t="s">
        <v>51</v>
      </c>
      <c r="R8" s="30" t="s">
        <v>82</v>
      </c>
    </row>
    <row r="9" spans="2:18" ht="17.100000000000001" customHeight="1" thickBot="1" x14ac:dyDescent="0.3">
      <c r="B9" s="22" t="s">
        <v>56</v>
      </c>
      <c r="C9" s="30" t="s">
        <v>83</v>
      </c>
      <c r="E9" s="22" t="s">
        <v>51</v>
      </c>
      <c r="F9" s="30" t="s">
        <v>83</v>
      </c>
      <c r="H9" s="22" t="s">
        <v>109</v>
      </c>
      <c r="I9" s="30" t="s">
        <v>83</v>
      </c>
      <c r="K9" s="22" t="s">
        <v>63</v>
      </c>
      <c r="L9" s="30" t="s">
        <v>83</v>
      </c>
      <c r="N9" s="22" t="s">
        <v>57</v>
      </c>
      <c r="O9" s="30" t="s">
        <v>83</v>
      </c>
      <c r="Q9" s="22" t="s">
        <v>63</v>
      </c>
      <c r="R9" s="30" t="s">
        <v>83</v>
      </c>
    </row>
    <row r="10" spans="2:18" ht="17.100000000000001" customHeight="1" thickBot="1" x14ac:dyDescent="0.3">
      <c r="B10" s="22" t="s">
        <v>51</v>
      </c>
      <c r="C10" s="30" t="s">
        <v>84</v>
      </c>
      <c r="E10" s="22" t="s">
        <v>109</v>
      </c>
      <c r="F10" s="30" t="s">
        <v>84</v>
      </c>
      <c r="H10" s="22" t="s">
        <v>62</v>
      </c>
      <c r="I10" s="30" t="s">
        <v>84</v>
      </c>
      <c r="K10" s="22" t="s">
        <v>59</v>
      </c>
      <c r="L10" s="30" t="s">
        <v>84</v>
      </c>
      <c r="N10" s="22" t="s">
        <v>63</v>
      </c>
      <c r="O10" s="30" t="s">
        <v>84</v>
      </c>
      <c r="Q10" s="22" t="s">
        <v>57</v>
      </c>
      <c r="R10" s="30" t="s">
        <v>84</v>
      </c>
    </row>
    <row r="11" spans="2:18" ht="17.100000000000001" customHeight="1" thickBot="1" x14ac:dyDescent="0.3">
      <c r="B11" s="22" t="s">
        <v>55</v>
      </c>
      <c r="C11" s="30" t="s">
        <v>85</v>
      </c>
      <c r="E11" s="22" t="s">
        <v>57</v>
      </c>
      <c r="F11" s="30" t="s">
        <v>85</v>
      </c>
      <c r="H11" s="22" t="s">
        <v>65</v>
      </c>
      <c r="I11" s="30" t="s">
        <v>85</v>
      </c>
      <c r="K11" s="22" t="s">
        <v>62</v>
      </c>
      <c r="L11" s="30" t="s">
        <v>85</v>
      </c>
      <c r="N11" s="22" t="s">
        <v>109</v>
      </c>
      <c r="O11" s="30" t="s">
        <v>85</v>
      </c>
      <c r="Q11" s="22" t="s">
        <v>59</v>
      </c>
      <c r="R11" s="30" t="s">
        <v>85</v>
      </c>
    </row>
    <row r="12" spans="2:18" ht="17.100000000000001" customHeight="1" thickBot="1" x14ac:dyDescent="0.3">
      <c r="B12" s="22" t="s">
        <v>57</v>
      </c>
      <c r="C12" s="30" t="s">
        <v>86</v>
      </c>
      <c r="E12" s="22" t="s">
        <v>62</v>
      </c>
      <c r="F12" s="30" t="s">
        <v>86</v>
      </c>
      <c r="H12" s="22" t="s">
        <v>59</v>
      </c>
      <c r="I12" s="30" t="s">
        <v>86</v>
      </c>
      <c r="K12" s="22" t="s">
        <v>99</v>
      </c>
      <c r="L12" s="30" t="s">
        <v>86</v>
      </c>
      <c r="N12" s="22" t="s">
        <v>62</v>
      </c>
      <c r="O12" s="30" t="s">
        <v>86</v>
      </c>
      <c r="Q12" s="22" t="s">
        <v>21</v>
      </c>
      <c r="R12" s="30" t="s">
        <v>86</v>
      </c>
    </row>
    <row r="13" spans="2:18" ht="17.100000000000001" customHeight="1" thickBot="1" x14ac:dyDescent="0.3">
      <c r="B13" s="22" t="s">
        <v>98</v>
      </c>
      <c r="C13" s="30" t="s">
        <v>71</v>
      </c>
      <c r="E13" s="22" t="s">
        <v>75</v>
      </c>
      <c r="F13" s="30" t="s">
        <v>71</v>
      </c>
      <c r="H13" s="22" t="s">
        <v>100</v>
      </c>
      <c r="I13" s="30" t="s">
        <v>71</v>
      </c>
      <c r="K13" s="22" t="s">
        <v>100</v>
      </c>
      <c r="L13" s="30" t="s">
        <v>71</v>
      </c>
      <c r="N13" s="22" t="s">
        <v>100</v>
      </c>
      <c r="O13" s="30" t="s">
        <v>71</v>
      </c>
      <c r="Q13" s="22" t="s">
        <v>99</v>
      </c>
      <c r="R13" s="30" t="s">
        <v>71</v>
      </c>
    </row>
    <row r="14" spans="2:18" ht="17.100000000000001" customHeight="1" thickBot="1" x14ac:dyDescent="0.3">
      <c r="B14" s="22" t="s">
        <v>60</v>
      </c>
      <c r="C14" s="30" t="s">
        <v>76</v>
      </c>
      <c r="E14" s="22" t="s">
        <v>21</v>
      </c>
      <c r="F14" s="30" t="s">
        <v>76</v>
      </c>
      <c r="H14" s="22" t="s">
        <v>56</v>
      </c>
      <c r="I14" s="30" t="s">
        <v>76</v>
      </c>
      <c r="K14" s="22" t="s">
        <v>107</v>
      </c>
      <c r="L14" s="30" t="s">
        <v>76</v>
      </c>
      <c r="N14" s="22" t="s">
        <v>60</v>
      </c>
      <c r="O14" s="30" t="s">
        <v>76</v>
      </c>
      <c r="Q14" s="22" t="s">
        <v>65</v>
      </c>
      <c r="R14" s="30" t="s">
        <v>76</v>
      </c>
    </row>
    <row r="15" spans="2:18" ht="17.100000000000001" customHeight="1" thickBot="1" x14ac:dyDescent="0.3">
      <c r="B15" s="22" t="s">
        <v>107</v>
      </c>
      <c r="C15" s="30" t="s">
        <v>78</v>
      </c>
      <c r="E15" s="22" t="s">
        <v>65</v>
      </c>
      <c r="F15" s="30" t="s">
        <v>78</v>
      </c>
      <c r="H15" s="22" t="s">
        <v>57</v>
      </c>
      <c r="I15" s="30" t="s">
        <v>78</v>
      </c>
      <c r="K15" s="22" t="s">
        <v>57</v>
      </c>
      <c r="L15" s="30" t="s">
        <v>78</v>
      </c>
      <c r="N15" s="22" t="s">
        <v>107</v>
      </c>
      <c r="O15" s="30" t="s">
        <v>78</v>
      </c>
      <c r="Q15" s="22" t="s">
        <v>61</v>
      </c>
      <c r="R15" s="30" t="s">
        <v>78</v>
      </c>
    </row>
    <row r="16" spans="2:18" ht="17.100000000000001" customHeight="1" thickBot="1" x14ac:dyDescent="0.3">
      <c r="B16" s="22" t="s">
        <v>75</v>
      </c>
      <c r="C16" s="30" t="s">
        <v>87</v>
      </c>
      <c r="E16" s="22" t="s">
        <v>98</v>
      </c>
      <c r="F16" s="30" t="s">
        <v>87</v>
      </c>
      <c r="H16" s="22" t="s">
        <v>99</v>
      </c>
      <c r="I16" s="30" t="s">
        <v>87</v>
      </c>
      <c r="K16" s="22" t="s">
        <v>65</v>
      </c>
      <c r="L16" s="30" t="s">
        <v>87</v>
      </c>
      <c r="N16" s="22" t="s">
        <v>99</v>
      </c>
      <c r="O16" s="30" t="s">
        <v>87</v>
      </c>
      <c r="Q16" s="22" t="s">
        <v>18</v>
      </c>
      <c r="R16" s="30" t="s">
        <v>87</v>
      </c>
    </row>
    <row r="17" spans="2:18" ht="17.100000000000001" customHeight="1" thickBot="1" x14ac:dyDescent="0.3">
      <c r="B17" s="22" t="s">
        <v>65</v>
      </c>
      <c r="C17" s="30" t="s">
        <v>88</v>
      </c>
      <c r="E17" s="22" t="s">
        <v>100</v>
      </c>
      <c r="F17" s="30" t="s">
        <v>88</v>
      </c>
      <c r="H17" s="22" t="s">
        <v>64</v>
      </c>
      <c r="I17" s="30" t="s">
        <v>88</v>
      </c>
      <c r="K17" s="22" t="s">
        <v>21</v>
      </c>
      <c r="L17" s="30" t="s">
        <v>88</v>
      </c>
      <c r="N17" s="22" t="s">
        <v>65</v>
      </c>
      <c r="O17" s="30" t="s">
        <v>88</v>
      </c>
      <c r="Q17" s="22" t="s">
        <v>100</v>
      </c>
      <c r="R17" s="30" t="s">
        <v>88</v>
      </c>
    </row>
    <row r="18" spans="2:18" ht="17.100000000000001" customHeight="1" thickBot="1" x14ac:dyDescent="0.3">
      <c r="B18" s="22" t="s">
        <v>64</v>
      </c>
      <c r="C18" s="30" t="s">
        <v>74</v>
      </c>
      <c r="E18" s="22" t="s">
        <v>107</v>
      </c>
      <c r="F18" s="30" t="s">
        <v>74</v>
      </c>
      <c r="H18" s="22" t="s">
        <v>21</v>
      </c>
      <c r="I18" s="30" t="s">
        <v>74</v>
      </c>
      <c r="K18" s="22" t="s">
        <v>98</v>
      </c>
      <c r="L18" s="30" t="s">
        <v>74</v>
      </c>
      <c r="N18" s="22" t="s">
        <v>103</v>
      </c>
      <c r="O18" s="30" t="s">
        <v>74</v>
      </c>
      <c r="Q18" s="22" t="s">
        <v>62</v>
      </c>
      <c r="R18" s="30" t="s">
        <v>74</v>
      </c>
    </row>
    <row r="19" spans="2:18" ht="17.100000000000001" customHeight="1" thickBot="1" x14ac:dyDescent="0.3">
      <c r="B19" s="22" t="s">
        <v>54</v>
      </c>
      <c r="C19" s="30" t="s">
        <v>77</v>
      </c>
      <c r="E19" s="22" t="s">
        <v>99</v>
      </c>
      <c r="F19" s="30" t="s">
        <v>77</v>
      </c>
      <c r="H19" s="22" t="s">
        <v>107</v>
      </c>
      <c r="I19" s="30" t="s">
        <v>77</v>
      </c>
      <c r="K19" s="22" t="s">
        <v>60</v>
      </c>
      <c r="L19" s="30" t="s">
        <v>77</v>
      </c>
      <c r="N19" s="22" t="s">
        <v>52</v>
      </c>
      <c r="O19" s="30" t="s">
        <v>77</v>
      </c>
      <c r="Q19" s="22" t="s">
        <v>52</v>
      </c>
      <c r="R19" s="30" t="s">
        <v>77</v>
      </c>
    </row>
    <row r="20" spans="2:18" ht="17.100000000000001" customHeight="1" thickBot="1" x14ac:dyDescent="0.3">
      <c r="B20" s="22" t="s">
        <v>72</v>
      </c>
      <c r="C20" s="30" t="s">
        <v>89</v>
      </c>
      <c r="E20" s="22" t="s">
        <v>55</v>
      </c>
      <c r="F20" s="30" t="s">
        <v>89</v>
      </c>
      <c r="H20" s="22" t="s">
        <v>75</v>
      </c>
      <c r="I20" s="30" t="s">
        <v>89</v>
      </c>
      <c r="K20" s="22" t="s">
        <v>103</v>
      </c>
      <c r="L20" s="30" t="s">
        <v>89</v>
      </c>
      <c r="N20" s="22" t="s">
        <v>101</v>
      </c>
      <c r="O20" s="30" t="s">
        <v>89</v>
      </c>
      <c r="Q20" s="22" t="s">
        <v>60</v>
      </c>
      <c r="R20" s="30" t="s">
        <v>89</v>
      </c>
    </row>
    <row r="21" spans="2:18" ht="17.100000000000001" customHeight="1" thickBot="1" x14ac:dyDescent="0.3">
      <c r="B21" s="22" t="s">
        <v>62</v>
      </c>
      <c r="C21" s="30" t="s">
        <v>90</v>
      </c>
      <c r="E21" s="22" t="s">
        <v>64</v>
      </c>
      <c r="F21" s="30" t="s">
        <v>90</v>
      </c>
      <c r="H21" s="22" t="s">
        <v>103</v>
      </c>
      <c r="I21" s="30" t="s">
        <v>90</v>
      </c>
      <c r="K21" s="22" t="s">
        <v>52</v>
      </c>
      <c r="L21" s="30" t="s">
        <v>90</v>
      </c>
      <c r="N21" s="22" t="s">
        <v>21</v>
      </c>
      <c r="O21" s="30" t="s">
        <v>90</v>
      </c>
      <c r="Q21" s="22" t="s">
        <v>103</v>
      </c>
      <c r="R21" s="30" t="s">
        <v>90</v>
      </c>
    </row>
    <row r="22" spans="2:18" ht="17.100000000000001" customHeight="1" thickBot="1" x14ac:dyDescent="0.3">
      <c r="B22" s="22" t="s">
        <v>99</v>
      </c>
      <c r="C22" s="30" t="s">
        <v>17</v>
      </c>
      <c r="E22" s="22" t="s">
        <v>101</v>
      </c>
      <c r="F22" s="30" t="s">
        <v>17</v>
      </c>
      <c r="H22" s="22" t="s">
        <v>60</v>
      </c>
      <c r="I22" s="30" t="s">
        <v>17</v>
      </c>
      <c r="K22" s="22" t="s">
        <v>101</v>
      </c>
      <c r="L22" s="30" t="s">
        <v>17</v>
      </c>
      <c r="N22" s="22" t="s">
        <v>61</v>
      </c>
      <c r="O22" s="30" t="s">
        <v>17</v>
      </c>
      <c r="Q22" s="22" t="s">
        <v>105</v>
      </c>
      <c r="R22" s="30" t="s">
        <v>17</v>
      </c>
    </row>
    <row r="23" spans="2:18" ht="17.100000000000001" customHeight="1" thickBot="1" x14ac:dyDescent="0.3">
      <c r="B23" s="22" t="s">
        <v>100</v>
      </c>
      <c r="C23" s="30" t="s">
        <v>19</v>
      </c>
      <c r="E23" s="22" t="s">
        <v>102</v>
      </c>
      <c r="F23" s="30" t="s">
        <v>19</v>
      </c>
      <c r="H23" s="22" t="s">
        <v>61</v>
      </c>
      <c r="I23" s="30" t="s">
        <v>19</v>
      </c>
      <c r="K23" s="22" t="s">
        <v>55</v>
      </c>
      <c r="L23" s="30" t="s">
        <v>19</v>
      </c>
      <c r="N23" s="22" t="s">
        <v>18</v>
      </c>
      <c r="O23" s="30" t="s">
        <v>19</v>
      </c>
      <c r="Q23" s="22" t="s">
        <v>106</v>
      </c>
      <c r="R23" s="30" t="s">
        <v>19</v>
      </c>
    </row>
    <row r="24" spans="2:18" ht="17.100000000000001" customHeight="1" thickBot="1" x14ac:dyDescent="0.3">
      <c r="B24" s="22" t="s">
        <v>21</v>
      </c>
      <c r="C24" s="30" t="s">
        <v>20</v>
      </c>
      <c r="E24" s="22" t="s">
        <v>103</v>
      </c>
      <c r="F24" s="30" t="s">
        <v>20</v>
      </c>
      <c r="H24" s="22" t="s">
        <v>52</v>
      </c>
      <c r="I24" s="30" t="s">
        <v>20</v>
      </c>
      <c r="K24" s="22" t="s">
        <v>104</v>
      </c>
      <c r="L24" s="30" t="s">
        <v>20</v>
      </c>
      <c r="N24" s="22" t="s">
        <v>73</v>
      </c>
      <c r="O24" s="30" t="s">
        <v>20</v>
      </c>
      <c r="Q24" s="22" t="s">
        <v>104</v>
      </c>
      <c r="R24" s="30" t="s">
        <v>20</v>
      </c>
    </row>
    <row r="25" spans="2:18" customFormat="1" ht="17.100000000000001" customHeight="1" x14ac:dyDescent="0.25"/>
    <row r="26" spans="2:18" customFormat="1" ht="17.100000000000001" customHeight="1" x14ac:dyDescent="0.25">
      <c r="C26" s="29"/>
      <c r="F26" s="29"/>
      <c r="I26" s="29"/>
      <c r="L26" s="29"/>
      <c r="O26" s="29"/>
      <c r="R26" s="29"/>
    </row>
    <row r="27" spans="2:18" customFormat="1" ht="17.100000000000001" customHeight="1" x14ac:dyDescent="0.25">
      <c r="C27" s="29"/>
      <c r="F27" s="29"/>
      <c r="I27" s="29"/>
      <c r="L27" s="29"/>
      <c r="O27" s="29"/>
      <c r="R27" s="29"/>
    </row>
    <row r="28" spans="2:18" customFormat="1" ht="17.100000000000001" customHeight="1" x14ac:dyDescent="0.25">
      <c r="C28" s="29"/>
      <c r="F28" s="29"/>
      <c r="I28" s="29"/>
      <c r="L28" s="29"/>
      <c r="O28" s="29"/>
      <c r="R28" s="29"/>
    </row>
    <row r="29" spans="2:18" customFormat="1" ht="17.100000000000001" customHeight="1" x14ac:dyDescent="0.25">
      <c r="C29" s="29"/>
      <c r="F29" s="29"/>
      <c r="I29" s="29"/>
      <c r="L29" s="29"/>
      <c r="O29" s="29"/>
      <c r="R29" s="29"/>
    </row>
    <row r="30" spans="2:18" customFormat="1" ht="17.100000000000001" customHeight="1" x14ac:dyDescent="0.25">
      <c r="C30" s="29"/>
      <c r="F30" s="29"/>
      <c r="I30" s="29"/>
      <c r="L30" s="29"/>
      <c r="O30" s="29"/>
      <c r="R30" s="29"/>
    </row>
    <row r="31" spans="2:18" customFormat="1" ht="17.100000000000001" customHeight="1" x14ac:dyDescent="0.25">
      <c r="C31" s="29"/>
      <c r="F31" s="29"/>
      <c r="I31" s="29"/>
      <c r="L31" s="29"/>
      <c r="O31" s="29"/>
      <c r="R31" s="29"/>
    </row>
    <row r="32" spans="2:18" customFormat="1" ht="17.100000000000001" customHeight="1" x14ac:dyDescent="0.25">
      <c r="C32" s="29"/>
      <c r="F32" s="29"/>
      <c r="I32" s="29"/>
      <c r="L32" s="29"/>
      <c r="O32" s="29"/>
      <c r="R32" s="29"/>
    </row>
    <row r="33" spans="3:18" customFormat="1" ht="17.100000000000001" customHeight="1" x14ac:dyDescent="0.25">
      <c r="C33" s="29"/>
      <c r="F33" s="29"/>
      <c r="I33" s="29"/>
      <c r="L33" s="29"/>
      <c r="O33" s="29"/>
      <c r="R33" s="29"/>
    </row>
    <row r="34" spans="3:18" customFormat="1" ht="17.100000000000001" customHeight="1" x14ac:dyDescent="0.25">
      <c r="C34" s="29"/>
      <c r="F34" s="29"/>
      <c r="I34" s="29"/>
      <c r="L34" s="29"/>
      <c r="O34" s="29"/>
      <c r="R34" s="29"/>
    </row>
    <row r="35" spans="3:18" customFormat="1" ht="17.100000000000001" customHeight="1" x14ac:dyDescent="0.25">
      <c r="C35" s="29"/>
      <c r="F35" s="29"/>
      <c r="I35" s="29"/>
      <c r="L35" s="29"/>
      <c r="O35" s="29"/>
      <c r="R35" s="29"/>
    </row>
    <row r="36" spans="3:18" customFormat="1" ht="17.100000000000001" customHeight="1" x14ac:dyDescent="0.25">
      <c r="C36" s="29"/>
      <c r="F36" s="29"/>
      <c r="I36" s="29"/>
      <c r="L36" s="29"/>
      <c r="O36" s="29"/>
      <c r="R36" s="29"/>
    </row>
    <row r="37" spans="3:18" customFormat="1" ht="17.100000000000001" customHeight="1" x14ac:dyDescent="0.25">
      <c r="C37" s="29"/>
      <c r="F37" s="29"/>
      <c r="I37" s="29"/>
      <c r="L37" s="29"/>
      <c r="O37" s="29"/>
      <c r="R37" s="29"/>
    </row>
    <row r="38" spans="3:18" customFormat="1" ht="17.100000000000001" customHeight="1" x14ac:dyDescent="0.25">
      <c r="C38" s="29"/>
      <c r="F38" s="29"/>
      <c r="I38" s="29"/>
      <c r="L38" s="29"/>
      <c r="O38" s="29"/>
      <c r="R38" s="29"/>
    </row>
    <row r="39" spans="3:18" customFormat="1" ht="17.100000000000001" customHeight="1" x14ac:dyDescent="0.25">
      <c r="C39" s="29"/>
      <c r="F39" s="29"/>
      <c r="I39" s="29"/>
      <c r="L39" s="29"/>
      <c r="O39" s="29"/>
      <c r="R39" s="29"/>
    </row>
    <row r="40" spans="3:18" customFormat="1" ht="17.100000000000001" customHeight="1" x14ac:dyDescent="0.25">
      <c r="C40" s="29"/>
      <c r="F40" s="29"/>
      <c r="I40" s="29"/>
      <c r="L40" s="29"/>
      <c r="O40" s="29"/>
      <c r="R40" s="29"/>
    </row>
    <row r="41" spans="3:18" customFormat="1" ht="17.100000000000001" customHeight="1" x14ac:dyDescent="0.25">
      <c r="C41" s="29"/>
      <c r="F41" s="29"/>
      <c r="I41" s="29"/>
      <c r="L41" s="29"/>
      <c r="O41" s="29"/>
      <c r="R41" s="29"/>
    </row>
    <row r="42" spans="3:18" customFormat="1" ht="17.100000000000001" customHeight="1" x14ac:dyDescent="0.25">
      <c r="C42" s="29"/>
      <c r="F42" s="29"/>
      <c r="I42" s="29"/>
      <c r="L42" s="29"/>
      <c r="O42" s="29"/>
      <c r="R42" s="29"/>
    </row>
    <row r="43" spans="3:18" customFormat="1" ht="17.100000000000001" customHeight="1" x14ac:dyDescent="0.25">
      <c r="C43" s="29"/>
      <c r="F43" s="29"/>
      <c r="I43" s="29"/>
      <c r="L43" s="29"/>
      <c r="O43" s="29"/>
      <c r="R43" s="29"/>
    </row>
    <row r="44" spans="3:18" customFormat="1" ht="17.100000000000001" customHeight="1" x14ac:dyDescent="0.25">
      <c r="C44" s="29"/>
      <c r="F44" s="29"/>
      <c r="I44" s="29"/>
      <c r="L44" s="29"/>
      <c r="O44" s="29"/>
      <c r="R44" s="29"/>
    </row>
    <row r="45" spans="3:18" customFormat="1" ht="17.100000000000001" customHeight="1" x14ac:dyDescent="0.25">
      <c r="C45" s="29"/>
      <c r="F45" s="29"/>
      <c r="I45" s="29"/>
      <c r="L45" s="29"/>
      <c r="O45" s="29"/>
      <c r="R45" s="29"/>
    </row>
    <row r="46" spans="3:18" customFormat="1" ht="17.100000000000001" customHeight="1" x14ac:dyDescent="0.25">
      <c r="C46" s="29"/>
      <c r="F46" s="29"/>
      <c r="I46" s="29"/>
      <c r="L46" s="29"/>
      <c r="O46" s="29"/>
      <c r="R46" s="29"/>
    </row>
    <row r="47" spans="3:18" customFormat="1" ht="17.100000000000001" customHeight="1" x14ac:dyDescent="0.25">
      <c r="C47" s="29"/>
      <c r="F47" s="29"/>
      <c r="I47" s="29"/>
      <c r="L47" s="29"/>
      <c r="O47" s="29"/>
      <c r="R47" s="29"/>
    </row>
    <row r="48" spans="3:18" customFormat="1" ht="17.100000000000001" customHeight="1" x14ac:dyDescent="0.25">
      <c r="C48" s="29"/>
      <c r="F48" s="29"/>
      <c r="I48" s="29"/>
      <c r="L48" s="29"/>
      <c r="O48" s="29"/>
      <c r="R48" s="29"/>
    </row>
    <row r="49" spans="3:18" customFormat="1" ht="17.100000000000001" customHeight="1" x14ac:dyDescent="0.25">
      <c r="C49" s="29"/>
      <c r="F49" s="29"/>
      <c r="I49" s="29"/>
      <c r="L49" s="29"/>
      <c r="O49" s="29"/>
      <c r="R49" s="29"/>
    </row>
    <row r="50" spans="3:18" customFormat="1" ht="17.100000000000001" customHeight="1" x14ac:dyDescent="0.25">
      <c r="C50" s="29"/>
      <c r="F50" s="29"/>
      <c r="I50" s="29"/>
      <c r="L50" s="29"/>
      <c r="O50" s="29"/>
      <c r="R50" s="29"/>
    </row>
    <row r="51" spans="3:18" customFormat="1" ht="17.100000000000001" customHeight="1" x14ac:dyDescent="0.25">
      <c r="C51" s="29"/>
      <c r="F51" s="29"/>
      <c r="I51" s="29"/>
      <c r="L51" s="29"/>
      <c r="O51" s="29"/>
      <c r="R51" s="29"/>
    </row>
    <row r="52" spans="3:18" customFormat="1" ht="17.100000000000001" customHeight="1" x14ac:dyDescent="0.25">
      <c r="C52" s="29"/>
      <c r="F52" s="29"/>
      <c r="I52" s="29"/>
      <c r="L52" s="29"/>
      <c r="O52" s="29"/>
      <c r="R52" s="29"/>
    </row>
    <row r="53" spans="3:18" customFormat="1" ht="17.100000000000001" customHeight="1" x14ac:dyDescent="0.25">
      <c r="C53" s="29"/>
      <c r="F53" s="29"/>
      <c r="I53" s="29"/>
      <c r="L53" s="29"/>
      <c r="O53" s="29"/>
      <c r="R53" s="29"/>
    </row>
    <row r="54" spans="3:18" customFormat="1" ht="17.100000000000001" customHeight="1" x14ac:dyDescent="0.25">
      <c r="C54" s="29"/>
      <c r="F54" s="29"/>
      <c r="I54" s="29"/>
      <c r="L54" s="29"/>
      <c r="O54" s="29"/>
      <c r="R54" s="29"/>
    </row>
    <row r="55" spans="3:18" customFormat="1" ht="17.100000000000001" customHeight="1" x14ac:dyDescent="0.25">
      <c r="C55" s="29"/>
      <c r="F55" s="29"/>
      <c r="I55" s="29"/>
      <c r="L55" s="29"/>
      <c r="O55" s="29"/>
      <c r="R55" s="29"/>
    </row>
    <row r="56" spans="3:18" customFormat="1" ht="17.100000000000001" customHeight="1" x14ac:dyDescent="0.25">
      <c r="C56" s="29"/>
      <c r="F56" s="29"/>
      <c r="I56" s="29"/>
      <c r="L56" s="29"/>
      <c r="O56" s="29"/>
      <c r="R56" s="29"/>
    </row>
    <row r="57" spans="3:18" customFormat="1" ht="17.100000000000001" customHeight="1" x14ac:dyDescent="0.25">
      <c r="C57" s="29"/>
      <c r="F57" s="29"/>
      <c r="I57" s="29"/>
      <c r="L57" s="29"/>
      <c r="O57" s="29"/>
      <c r="R57" s="29"/>
    </row>
    <row r="58" spans="3:18" customFormat="1" ht="17.100000000000001" customHeight="1" x14ac:dyDescent="0.25">
      <c r="C58" s="29"/>
      <c r="F58" s="29"/>
      <c r="I58" s="29"/>
      <c r="L58" s="29"/>
      <c r="O58" s="29"/>
      <c r="R58" s="29"/>
    </row>
    <row r="59" spans="3:18" customFormat="1" ht="17.100000000000001" customHeight="1" x14ac:dyDescent="0.25">
      <c r="C59" s="29"/>
      <c r="F59" s="29"/>
      <c r="I59" s="29"/>
      <c r="L59" s="29"/>
      <c r="O59" s="29"/>
      <c r="R59" s="29"/>
    </row>
    <row r="60" spans="3:18" customFormat="1" ht="17.100000000000001" customHeight="1" x14ac:dyDescent="0.25">
      <c r="C60" s="29"/>
      <c r="F60" s="29"/>
      <c r="I60" s="29"/>
      <c r="L60" s="29"/>
      <c r="O60" s="29"/>
      <c r="R60" s="29"/>
    </row>
    <row r="61" spans="3:18" customFormat="1" ht="17.100000000000001" customHeight="1" x14ac:dyDescent="0.25">
      <c r="C61" s="29"/>
      <c r="F61" s="29"/>
      <c r="I61" s="29"/>
      <c r="L61" s="29"/>
      <c r="O61" s="29"/>
      <c r="R61" s="29"/>
    </row>
    <row r="62" spans="3:18" customFormat="1" ht="17.100000000000001" customHeight="1" x14ac:dyDescent="0.25">
      <c r="C62" s="29"/>
      <c r="F62" s="29"/>
      <c r="I62" s="29"/>
      <c r="L62" s="29"/>
      <c r="O62" s="29"/>
      <c r="R62" s="29"/>
    </row>
    <row r="63" spans="3:18" customFormat="1" ht="17.100000000000001" customHeight="1" x14ac:dyDescent="0.25">
      <c r="C63" s="29"/>
      <c r="F63" s="29"/>
      <c r="I63" s="29"/>
      <c r="L63" s="29"/>
      <c r="O63" s="29"/>
      <c r="R63" s="29"/>
    </row>
    <row r="64" spans="3:18" customFormat="1" ht="17.100000000000001" customHeight="1" x14ac:dyDescent="0.25">
      <c r="C64" s="29"/>
      <c r="F64" s="29"/>
      <c r="I64" s="29"/>
      <c r="L64" s="29"/>
      <c r="O64" s="29"/>
      <c r="R64" s="29"/>
    </row>
    <row r="65" spans="3:18" customFormat="1" ht="17.100000000000001" customHeight="1" x14ac:dyDescent="0.25">
      <c r="C65" s="29"/>
      <c r="F65" s="29"/>
      <c r="I65" s="29"/>
      <c r="L65" s="29"/>
      <c r="O65" s="29"/>
      <c r="R65" s="29"/>
    </row>
    <row r="66" spans="3:18" customFormat="1" ht="17.100000000000001" customHeight="1" x14ac:dyDescent="0.25">
      <c r="C66" s="29"/>
      <c r="F66" s="29"/>
      <c r="I66" s="29"/>
      <c r="L66" s="29"/>
      <c r="O66" s="29"/>
      <c r="R66" s="29"/>
    </row>
    <row r="67" spans="3:18" customFormat="1" ht="17.100000000000001" customHeight="1" x14ac:dyDescent="0.25">
      <c r="C67" s="29"/>
      <c r="F67" s="29"/>
      <c r="I67" s="29"/>
      <c r="L67" s="29"/>
      <c r="O67" s="29"/>
      <c r="R67" s="29"/>
    </row>
    <row r="68" spans="3:18" customFormat="1" ht="17.100000000000001" customHeight="1" x14ac:dyDescent="0.25">
      <c r="C68" s="29"/>
      <c r="F68" s="29"/>
      <c r="I68" s="29"/>
      <c r="L68" s="29"/>
      <c r="O68" s="29"/>
      <c r="R68" s="29"/>
    </row>
  </sheetData>
  <conditionalFormatting sqref="C5:C24">
    <cfRule type="cellIs" dxfId="47" priority="7" operator="equal">
      <formula>0</formula>
    </cfRule>
  </conditionalFormatting>
  <conditionalFormatting sqref="F5:F24">
    <cfRule type="cellIs" dxfId="46" priority="6" operator="equal">
      <formula>0</formula>
    </cfRule>
  </conditionalFormatting>
  <conditionalFormatting sqref="I5:I24">
    <cfRule type="cellIs" dxfId="45" priority="5" operator="equal">
      <formula>0</formula>
    </cfRule>
  </conditionalFormatting>
  <conditionalFormatting sqref="L5:L24">
    <cfRule type="cellIs" dxfId="44" priority="4" operator="equal">
      <formula>0</formula>
    </cfRule>
  </conditionalFormatting>
  <conditionalFormatting sqref="O5:O24">
    <cfRule type="cellIs" dxfId="43" priority="1" operator="equal">
      <formula>0</formula>
    </cfRule>
  </conditionalFormatting>
  <conditionalFormatting sqref="R5:R24">
    <cfRule type="cellIs" dxfId="42" priority="2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9D9C5-9EF1-4E83-ACE7-C2104D420506}">
  <sheetPr codeName="Sheet17">
    <tabColor theme="9" tint="0.79998168889431442"/>
  </sheetPr>
  <dimension ref="B1:BT70"/>
  <sheetViews>
    <sheetView workbookViewId="0">
      <selection activeCell="BK27" sqref="BK27:BO46"/>
    </sheetView>
  </sheetViews>
  <sheetFormatPr defaultColWidth="9.140625" defaultRowHeight="12.75" x14ac:dyDescent="0.2"/>
  <cols>
    <col min="1" max="1" width="2.140625" style="56" customWidth="1"/>
    <col min="2" max="2" width="3" style="57" bestFit="1" customWidth="1"/>
    <col min="3" max="7" width="3.7109375" style="56" customWidth="1"/>
    <col min="8" max="10" width="3.28515625" style="57" customWidth="1"/>
    <col min="11" max="12" width="3.7109375" style="57" customWidth="1"/>
    <col min="13" max="14" width="3.28515625" style="57" customWidth="1"/>
    <col min="15" max="16" width="4.28515625" style="57" customWidth="1"/>
    <col min="17" max="17" width="3.7109375" style="56" customWidth="1"/>
    <col min="18" max="18" width="3" style="57" bestFit="1" customWidth="1"/>
    <col min="19" max="23" width="3.7109375" style="56" customWidth="1"/>
    <col min="24" max="30" width="3.28515625" style="57" customWidth="1"/>
    <col min="31" max="32" width="4.28515625" style="57" customWidth="1"/>
    <col min="33" max="33" width="3.7109375" style="56" customWidth="1"/>
    <col min="34" max="34" width="3.5703125" style="57" bestFit="1" customWidth="1"/>
    <col min="35" max="39" width="3.7109375" style="56" customWidth="1"/>
    <col min="40" max="46" width="3.28515625" style="57" customWidth="1"/>
    <col min="47" max="48" width="4.28515625" style="57" customWidth="1"/>
    <col min="49" max="49" width="3.42578125" style="56" customWidth="1"/>
    <col min="50" max="72" width="3.7109375" style="56" customWidth="1"/>
    <col min="73" max="16384" width="9.140625" style="56"/>
  </cols>
  <sheetData>
    <row r="1" spans="2:48" ht="13.5" thickBot="1" x14ac:dyDescent="0.25"/>
    <row r="2" spans="2:48" ht="13.5" thickBot="1" x14ac:dyDescent="0.25">
      <c r="B2" s="172" t="s">
        <v>28</v>
      </c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4"/>
      <c r="R2" s="161" t="s">
        <v>29</v>
      </c>
      <c r="S2" s="162"/>
      <c r="T2" s="162"/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2"/>
      <c r="AF2" s="163"/>
      <c r="AH2" s="164" t="s">
        <v>30</v>
      </c>
      <c r="AI2" s="165"/>
      <c r="AJ2" s="165"/>
      <c r="AK2" s="165"/>
      <c r="AL2" s="165"/>
      <c r="AM2" s="165"/>
      <c r="AN2" s="165"/>
      <c r="AO2" s="165"/>
      <c r="AP2" s="165"/>
      <c r="AQ2" s="165"/>
      <c r="AR2" s="165"/>
      <c r="AS2" s="165"/>
      <c r="AT2" s="165"/>
      <c r="AU2" s="165"/>
      <c r="AV2" s="166"/>
    </row>
    <row r="3" spans="2:48" s="101" customFormat="1" ht="15.75" customHeight="1" thickBot="1" x14ac:dyDescent="0.3">
      <c r="B3" s="97" t="s">
        <v>31</v>
      </c>
      <c r="C3" s="167" t="s">
        <v>32</v>
      </c>
      <c r="D3" s="168"/>
      <c r="E3" s="168"/>
      <c r="F3" s="168"/>
      <c r="G3" s="169"/>
      <c r="H3" s="97" t="s">
        <v>33</v>
      </c>
      <c r="I3" s="98" t="s">
        <v>34</v>
      </c>
      <c r="J3" s="99" t="s">
        <v>8</v>
      </c>
      <c r="K3" s="100" t="s">
        <v>9</v>
      </c>
      <c r="L3" s="98" t="s">
        <v>10</v>
      </c>
      <c r="M3" s="170" t="s">
        <v>35</v>
      </c>
      <c r="N3" s="171"/>
      <c r="O3" s="170" t="s">
        <v>36</v>
      </c>
      <c r="P3" s="171"/>
      <c r="R3" s="97" t="s">
        <v>31</v>
      </c>
      <c r="S3" s="167" t="s">
        <v>32</v>
      </c>
      <c r="T3" s="168"/>
      <c r="U3" s="168"/>
      <c r="V3" s="168"/>
      <c r="W3" s="169"/>
      <c r="X3" s="97" t="s">
        <v>33</v>
      </c>
      <c r="Y3" s="98" t="s">
        <v>34</v>
      </c>
      <c r="Z3" s="99" t="s">
        <v>8</v>
      </c>
      <c r="AA3" s="100" t="s">
        <v>9</v>
      </c>
      <c r="AB3" s="98" t="s">
        <v>10</v>
      </c>
      <c r="AC3" s="170" t="s">
        <v>35</v>
      </c>
      <c r="AD3" s="171"/>
      <c r="AE3" s="170" t="s">
        <v>36</v>
      </c>
      <c r="AF3" s="171"/>
      <c r="AH3" s="97" t="s">
        <v>31</v>
      </c>
      <c r="AI3" s="167" t="s">
        <v>32</v>
      </c>
      <c r="AJ3" s="168"/>
      <c r="AK3" s="168"/>
      <c r="AL3" s="168"/>
      <c r="AM3" s="169"/>
      <c r="AN3" s="97" t="s">
        <v>33</v>
      </c>
      <c r="AO3" s="98" t="s">
        <v>34</v>
      </c>
      <c r="AP3" s="99" t="s">
        <v>8</v>
      </c>
      <c r="AQ3" s="100" t="s">
        <v>9</v>
      </c>
      <c r="AR3" s="98" t="s">
        <v>10</v>
      </c>
      <c r="AS3" s="170" t="s">
        <v>35</v>
      </c>
      <c r="AT3" s="171"/>
      <c r="AU3" s="170" t="s">
        <v>36</v>
      </c>
      <c r="AV3" s="171"/>
    </row>
    <row r="4" spans="2:48" x14ac:dyDescent="0.2">
      <c r="B4" s="95">
        <v>1</v>
      </c>
      <c r="C4" s="175" t="str">
        <f>'22-23'!$B$6</f>
        <v>Man City</v>
      </c>
      <c r="D4" s="176"/>
      <c r="E4" s="176"/>
      <c r="F4" s="176"/>
      <c r="G4" s="177"/>
      <c r="H4" s="66">
        <f>'22-23'!$I$6</f>
        <v>89</v>
      </c>
      <c r="I4" s="67">
        <f>J4+K4+L4</f>
        <v>38</v>
      </c>
      <c r="J4" s="68">
        <f>'22-23'!$F$6</f>
        <v>28</v>
      </c>
      <c r="K4" s="69">
        <f>'22-23'!$G$6</f>
        <v>5</v>
      </c>
      <c r="L4" s="70">
        <f>'22-23'!$H$6</f>
        <v>5</v>
      </c>
      <c r="M4" s="68">
        <f>'22-23'!$N$6</f>
        <v>94</v>
      </c>
      <c r="N4" s="70">
        <f>'22-23'!$O$6</f>
        <v>33</v>
      </c>
      <c r="O4" s="68">
        <f>'22-23'!$L$6</f>
        <v>47</v>
      </c>
      <c r="P4" s="70">
        <f>'22-23'!$M$6</f>
        <v>13</v>
      </c>
      <c r="R4" s="95">
        <v>1</v>
      </c>
      <c r="S4" s="175" t="str">
        <f>INDEX('h 22-23.'!O6:O25,MATCH(LARGE('h 22-23.'!R6:R25,1),'h 22-23.'!R6:R25,0))</f>
        <v>Man City</v>
      </c>
      <c r="T4" s="176"/>
      <c r="U4" s="176"/>
      <c r="V4" s="176"/>
      <c r="W4" s="177"/>
      <c r="X4" s="66">
        <f>INDEX('h 22-23.'!P6:P25,MATCH(LARGE('h 22-23.'!R6:R25,1),'h 22-23.'!R6:R25,0))</f>
        <v>52</v>
      </c>
      <c r="Y4" s="67">
        <f>INDEX('h 22-23.'!S6:S25,MATCH(LARGE('h 22-23.'!R6:R25,1),'h 22-23.'!R6:R25,0))</f>
        <v>19</v>
      </c>
      <c r="Z4" s="68">
        <f>INDEX('h 22-23.'!T6:T25,MATCH(LARGE('h 22-23.'!R6:R25,1),'h 22-23.'!R6:R25,0))</f>
        <v>17</v>
      </c>
      <c r="AA4" s="69">
        <f>INDEX('h 22-23.'!U6:U25,MATCH(LARGE('h 22-23.'!R6:R25,1),'h 22-23.'!R6:R25,0))</f>
        <v>1</v>
      </c>
      <c r="AB4" s="70">
        <f>INDEX('h 22-23.'!V6:V25,MATCH(LARGE('h 22-23.'!R6:R25,1),'h 22-23.'!R6:R25,0))</f>
        <v>1</v>
      </c>
      <c r="AC4" s="68">
        <f>INDEX('h 22-23.'!W6:W25,MATCH(LARGE('h 22-23.'!R6:R25,1),'h 22-23.'!R6:R25,0))</f>
        <v>60</v>
      </c>
      <c r="AD4" s="70">
        <f>INDEX('h 22-23.'!X6:X25,MATCH(LARGE('h 22-23.'!R6:R25,1),'h 22-23.'!R6:R25,0))</f>
        <v>17</v>
      </c>
      <c r="AE4" s="68">
        <f>INDEX('h 22-23.'!Y6:Y25,MATCH(LARGE('h 22-23.'!R6:R25,1),'h 22-23.'!R6:R25,0))</f>
        <v>31</v>
      </c>
      <c r="AF4" s="70">
        <f>INDEX('h 22-23.'!Z6:Z25,MATCH(LARGE('h 22-23.'!R6:R25,1),'h 22-23.'!R6:R25,0))</f>
        <v>7</v>
      </c>
      <c r="AH4" s="95">
        <v>1</v>
      </c>
      <c r="AI4" s="175" t="str">
        <f>INDEX('h 22-23.'!AC6:AC25,MATCH(LARGE('h 22-23.'!AF6:AF25,1),'h 22-23.'!AF6:AF25,0))</f>
        <v>Arsenal</v>
      </c>
      <c r="AJ4" s="176"/>
      <c r="AK4" s="176"/>
      <c r="AL4" s="176"/>
      <c r="AM4" s="177"/>
      <c r="AN4" s="66">
        <f>INDEX('h 22-23.'!AD6:AD25,MATCH(LARGE('h 22-23.'!AF6:AF25,1),'h 22-23.'!AF6:AF25,0))</f>
        <v>39</v>
      </c>
      <c r="AO4" s="67">
        <f>INDEX('h 22-23.'!AG6:AG25,MATCH(LARGE('h 22-23.'!AF6:AF25,1),'h 22-23.'!AF6:AF25,0))</f>
        <v>19</v>
      </c>
      <c r="AP4" s="68">
        <f>INDEX('h 22-23.'!AH6:AH25,MATCH(LARGE('h 22-23.'!AF6:AF25,1),'h 22-23.'!AF6:AF25,0))</f>
        <v>12</v>
      </c>
      <c r="AQ4" s="69">
        <f>INDEX('h 22-23.'!AI6:AI25,MATCH(LARGE('h 22-23.'!AF6:AF25,1),'h 22-23.'!AF6:AF25,0))</f>
        <v>3</v>
      </c>
      <c r="AR4" s="70">
        <f>INDEX('h 22-23.'!AJ6:AJ25,MATCH(LARGE('h 22-23.'!AF6:AF25,1),'h 22-23.'!AF6:AF25,0))</f>
        <v>4</v>
      </c>
      <c r="AS4" s="68">
        <f>INDEX('h 22-23.'!AK6:AK25,MATCH(LARGE('h 22-23.'!AF6:AF25,1),'h 22-23.'!AF6:AF25,0))</f>
        <v>35</v>
      </c>
      <c r="AT4" s="70">
        <f>INDEX('h 22-23.'!AL6:AL25,MATCH(LARGE('h 22-23.'!AF6:AF25,1),'h 22-23.'!AF6:AF25,0))</f>
        <v>18</v>
      </c>
      <c r="AU4" s="68">
        <f>INDEX('h 22-23.'!AM6:AM25,MATCH(LARGE('h 22-23.'!AF6:AF25,1),'h 22-23.'!AF6:AF25,0))</f>
        <v>20</v>
      </c>
      <c r="AV4" s="70">
        <f>INDEX('h 22-23.'!AN6:AN25,MATCH(LARGE('h 22-23.'!AF6:AF25,1),'h 22-23.'!AF6:AF25,0))</f>
        <v>8</v>
      </c>
    </row>
    <row r="5" spans="2:48" x14ac:dyDescent="0.2">
      <c r="B5" s="95">
        <v>2</v>
      </c>
      <c r="C5" s="175" t="str">
        <f>'22-23'!$B$7</f>
        <v>Arsenal</v>
      </c>
      <c r="D5" s="176"/>
      <c r="E5" s="176"/>
      <c r="F5" s="176"/>
      <c r="G5" s="177"/>
      <c r="H5" s="72">
        <f>'22-23'!$I$7</f>
        <v>84</v>
      </c>
      <c r="I5" s="73">
        <f t="shared" ref="I5:I23" si="0">J5+K5+L5</f>
        <v>38</v>
      </c>
      <c r="J5" s="74">
        <f>'22-23'!$F$7</f>
        <v>26</v>
      </c>
      <c r="K5" s="75">
        <f>'22-23'!$G$7</f>
        <v>6</v>
      </c>
      <c r="L5" s="76">
        <f>'22-23'!$H$7</f>
        <v>6</v>
      </c>
      <c r="M5" s="74">
        <f>'22-23'!$N$7</f>
        <v>88</v>
      </c>
      <c r="N5" s="76">
        <f>'22-23'!$O$7</f>
        <v>43</v>
      </c>
      <c r="O5" s="74">
        <f>'22-23'!$L$7</f>
        <v>41</v>
      </c>
      <c r="P5" s="76">
        <f>'22-23'!$M$7</f>
        <v>16</v>
      </c>
      <c r="R5" s="95">
        <v>2</v>
      </c>
      <c r="S5" s="175" t="str">
        <f>INDEX('h 22-23.'!O6:O25,MATCH(LARGE('h 22-23.'!R6:R25,2),'h 22-23.'!R6:R25,0))</f>
        <v>Man Utd</v>
      </c>
      <c r="T5" s="176"/>
      <c r="U5" s="176"/>
      <c r="V5" s="176"/>
      <c r="W5" s="177"/>
      <c r="X5" s="72">
        <f>INDEX('h 22-23.'!P6:P25,MATCH(LARGE('h 22-23.'!R6:R25,2),'h 22-23.'!R6:R25,0))</f>
        <v>48</v>
      </c>
      <c r="Y5" s="73">
        <f>INDEX('h 22-23.'!S6:S25,MATCH(LARGE('h 22-23.'!R6:R25,2),'h 22-23.'!R6:R25,0))</f>
        <v>19</v>
      </c>
      <c r="Z5" s="74">
        <f>INDEX('h 22-23.'!T6:T25,MATCH(LARGE('h 22-23.'!R6:R25,2),'h 22-23.'!R6:R25,0))</f>
        <v>15</v>
      </c>
      <c r="AA5" s="75">
        <f>INDEX('h 22-23.'!U6:U25,MATCH(LARGE('h 22-23.'!R6:R25,2),'h 22-23.'!R6:R25,0))</f>
        <v>3</v>
      </c>
      <c r="AB5" s="76">
        <f>INDEX('h 22-23.'!V6:V25,MATCH(LARGE('h 22-23.'!R6:R25,2),'h 22-23.'!R6:R25,0))</f>
        <v>1</v>
      </c>
      <c r="AC5" s="74">
        <f>INDEX('h 22-23.'!W6:W25,MATCH(LARGE('h 22-23.'!R6:R25,2),'h 22-23.'!R6:R25,0))</f>
        <v>36</v>
      </c>
      <c r="AD5" s="76">
        <f>INDEX('h 22-23.'!X6:X25,MATCH(LARGE('h 22-23.'!R6:R25,2),'h 22-23.'!R6:R25,0))</f>
        <v>10</v>
      </c>
      <c r="AE5" s="74">
        <f>INDEX('h 22-23.'!Y6:Y25,MATCH(LARGE('h 22-23.'!R6:R25,2),'h 22-23.'!R6:R25,0))</f>
        <v>15</v>
      </c>
      <c r="AF5" s="76">
        <f>INDEX('h 22-23.'!Z6:Z25,MATCH(LARGE('h 22-23.'!R6:R25,2),'h 22-23.'!R6:R25,0))</f>
        <v>4</v>
      </c>
      <c r="AH5" s="95">
        <v>2</v>
      </c>
      <c r="AI5" s="175" t="str">
        <f>INDEX('h 22-23.'!AC6:AC25,MATCH(LARGE('h 22-23.'!AF6:AF25,2),'h 22-23.'!AF6:AF25,0))</f>
        <v>Man City</v>
      </c>
      <c r="AJ5" s="176"/>
      <c r="AK5" s="176"/>
      <c r="AL5" s="176"/>
      <c r="AM5" s="177"/>
      <c r="AN5" s="72">
        <f>INDEX('h 22-23.'!AD6:AD25,MATCH(LARGE('h 22-23.'!AF6:AF25,2),'h 22-23.'!AF6:AF25,0))</f>
        <v>37</v>
      </c>
      <c r="AO5" s="73">
        <f>INDEX('h 22-23.'!AG6:AG25,MATCH(LARGE('h 22-23.'!AF6:AF25,2),'h 22-23.'!AF6:AF25,0))</f>
        <v>19</v>
      </c>
      <c r="AP5" s="74">
        <f>INDEX('h 22-23.'!AH6:AH25,MATCH(LARGE('h 22-23.'!AF6:AF25,2),'h 22-23.'!AF6:AF25,0))</f>
        <v>11</v>
      </c>
      <c r="AQ5" s="75">
        <f>INDEX('h 22-23.'!AI6:AI25,MATCH(LARGE('h 22-23.'!AF6:AF25,2),'h 22-23.'!AF6:AF25,0))</f>
        <v>4</v>
      </c>
      <c r="AR5" s="76">
        <f>INDEX('h 22-23.'!AJ6:AJ25,MATCH(LARGE('h 22-23.'!AF6:AF25,2),'h 22-23.'!AF6:AF25,0))</f>
        <v>4</v>
      </c>
      <c r="AS5" s="74">
        <f>INDEX('h 22-23.'!AK6:AK25,MATCH(LARGE('h 22-23.'!AF6:AF25,2),'h 22-23.'!AF6:AF25,0))</f>
        <v>34</v>
      </c>
      <c r="AT5" s="76">
        <f>INDEX('h 22-23.'!AL6:AL25,MATCH(LARGE('h 22-23.'!AF6:AF25,2),'h 22-23.'!AF6:AF25,0))</f>
        <v>16</v>
      </c>
      <c r="AU5" s="74">
        <f>INDEX('h 22-23.'!AM6:AM25,MATCH(LARGE('h 22-23.'!AF6:AF25,2),'h 22-23.'!AF6:AF25,0))</f>
        <v>16</v>
      </c>
      <c r="AV5" s="76">
        <f>INDEX('h 22-23.'!AN6:AN25,MATCH(LARGE('h 22-23.'!AF6:AF25,2),'h 22-23.'!AF6:AF25,0))</f>
        <v>6</v>
      </c>
    </row>
    <row r="6" spans="2:48" x14ac:dyDescent="0.2">
      <c r="B6" s="95">
        <v>3</v>
      </c>
      <c r="C6" s="175" t="str">
        <f>'22-23'!$B$8</f>
        <v>Man Utd</v>
      </c>
      <c r="D6" s="176"/>
      <c r="E6" s="176"/>
      <c r="F6" s="176"/>
      <c r="G6" s="177"/>
      <c r="H6" s="72">
        <f>'22-23'!$I$8</f>
        <v>75</v>
      </c>
      <c r="I6" s="73">
        <f t="shared" si="0"/>
        <v>38</v>
      </c>
      <c r="J6" s="74">
        <f>'22-23'!$F$8</f>
        <v>23</v>
      </c>
      <c r="K6" s="75">
        <f>'22-23'!$G$8</f>
        <v>6</v>
      </c>
      <c r="L6" s="76">
        <f>'22-23'!$H$8</f>
        <v>9</v>
      </c>
      <c r="M6" s="74">
        <f>'22-23'!$N$8</f>
        <v>58</v>
      </c>
      <c r="N6" s="76">
        <f>'22-23'!$O$8</f>
        <v>43</v>
      </c>
      <c r="O6" s="74">
        <f>'22-23'!$L$8</f>
        <v>26</v>
      </c>
      <c r="P6" s="76">
        <f>'22-23'!$M$8</f>
        <v>18</v>
      </c>
      <c r="R6" s="95">
        <v>3</v>
      </c>
      <c r="S6" s="175" t="str">
        <f>INDEX('h 22-23.'!O6:O25,MATCH(LARGE('h 22-23.'!R6:R25,3),'h 22-23.'!R6:R25,0))</f>
        <v>Arsenal</v>
      </c>
      <c r="T6" s="176"/>
      <c r="U6" s="176"/>
      <c r="V6" s="176"/>
      <c r="W6" s="177"/>
      <c r="X6" s="72">
        <f>INDEX('h 22-23.'!P6:P25,MATCH(LARGE('h 22-23.'!R6:R25,3),'h 22-23.'!R6:R25,0))</f>
        <v>45</v>
      </c>
      <c r="Y6" s="73">
        <f>INDEX('h 22-23.'!S6:S25,MATCH(LARGE('h 22-23.'!R6:R25,3),'h 22-23.'!R6:R25,0))</f>
        <v>19</v>
      </c>
      <c r="Z6" s="74">
        <f>INDEX('h 22-23.'!T6:T25,MATCH(LARGE('h 22-23.'!R6:R25,3),'h 22-23.'!R6:R25,0))</f>
        <v>14</v>
      </c>
      <c r="AA6" s="75">
        <f>INDEX('h 22-23.'!U6:U25,MATCH(LARGE('h 22-23.'!R6:R25,3),'h 22-23.'!R6:R25,0))</f>
        <v>3</v>
      </c>
      <c r="AB6" s="76">
        <f>INDEX('h 22-23.'!V6:V25,MATCH(LARGE('h 22-23.'!R6:R25,3),'h 22-23.'!R6:R25,0))</f>
        <v>2</v>
      </c>
      <c r="AC6" s="74">
        <f>INDEX('h 22-23.'!W6:W25,MATCH(LARGE('h 22-23.'!R6:R25,3),'h 22-23.'!R6:R25,0))</f>
        <v>53</v>
      </c>
      <c r="AD6" s="76">
        <f>INDEX('h 22-23.'!X6:X25,MATCH(LARGE('h 22-23.'!R6:R25,3),'h 22-23.'!R6:R25,0))</f>
        <v>25</v>
      </c>
      <c r="AE6" s="74">
        <f>INDEX('h 22-23.'!Y6:Y25,MATCH(LARGE('h 22-23.'!R6:R25,3),'h 22-23.'!R6:R25,0))</f>
        <v>21</v>
      </c>
      <c r="AF6" s="76">
        <f>INDEX('h 22-23.'!Z6:Z25,MATCH(LARGE('h 22-23.'!R6:R25,3),'h 22-23.'!R6:R25,0))</f>
        <v>8</v>
      </c>
      <c r="AH6" s="95">
        <v>3</v>
      </c>
      <c r="AI6" s="175" t="str">
        <f>INDEX('h 22-23.'!AC6:AC25,MATCH(LARGE('h 22-23.'!AF6:AF25,3),'h 22-23.'!AF6:AF25,0))</f>
        <v>Newcastle</v>
      </c>
      <c r="AJ6" s="176"/>
      <c r="AK6" s="176"/>
      <c r="AL6" s="176"/>
      <c r="AM6" s="177"/>
      <c r="AN6" s="72">
        <f>INDEX('h 22-23.'!AD6:AD25,MATCH(LARGE('h 22-23.'!AF6:AF25,3),'h 22-23.'!AF6:AF25,0))</f>
        <v>32</v>
      </c>
      <c r="AO6" s="73">
        <f>INDEX('h 22-23.'!AG6:AG25,MATCH(LARGE('h 22-23.'!AF6:AF25,3),'h 22-23.'!AF6:AF25,0))</f>
        <v>19</v>
      </c>
      <c r="AP6" s="74">
        <f>INDEX('h 22-23.'!AH6:AH25,MATCH(LARGE('h 22-23.'!AF6:AF25,3),'h 22-23.'!AF6:AF25,0))</f>
        <v>8</v>
      </c>
      <c r="AQ6" s="75">
        <f>INDEX('h 22-23.'!AI6:AI25,MATCH(LARGE('h 22-23.'!AF6:AF25,3),'h 22-23.'!AF6:AF25,0))</f>
        <v>8</v>
      </c>
      <c r="AR6" s="76">
        <f>INDEX('h 22-23.'!AJ6:AJ25,MATCH(LARGE('h 22-23.'!AF6:AF25,3),'h 22-23.'!AF6:AF25,0))</f>
        <v>3</v>
      </c>
      <c r="AS6" s="74">
        <f>INDEX('h 22-23.'!AK6:AK25,MATCH(LARGE('h 22-23.'!AF6:AF25,3),'h 22-23.'!AF6:AF25,0))</f>
        <v>32</v>
      </c>
      <c r="AT6" s="76">
        <f>INDEX('h 22-23.'!AL6:AL25,MATCH(LARGE('h 22-23.'!AF6:AF25,3),'h 22-23.'!AF6:AF25,0))</f>
        <v>19</v>
      </c>
      <c r="AU6" s="74">
        <f>INDEX('h 22-23.'!AM6:AM25,MATCH(LARGE('h 22-23.'!AF6:AF25,3),'h 22-23.'!AF6:AF25,0))</f>
        <v>17</v>
      </c>
      <c r="AV6" s="76">
        <f>INDEX('h 22-23.'!AN6:AN25,MATCH(LARGE('h 22-23.'!AF6:AF25,3),'h 22-23.'!AF6:AF25,0))</f>
        <v>9</v>
      </c>
    </row>
    <row r="7" spans="2:48" x14ac:dyDescent="0.2">
      <c r="B7" s="95">
        <v>4</v>
      </c>
      <c r="C7" s="175" t="str">
        <f>'22-23'!$B$9</f>
        <v>Newcastle</v>
      </c>
      <c r="D7" s="176"/>
      <c r="E7" s="176"/>
      <c r="F7" s="176"/>
      <c r="G7" s="177"/>
      <c r="H7" s="72">
        <f>'22-23'!$I$9</f>
        <v>71</v>
      </c>
      <c r="I7" s="73">
        <f t="shared" si="0"/>
        <v>38</v>
      </c>
      <c r="J7" s="74">
        <f>'22-23'!$F$9</f>
        <v>19</v>
      </c>
      <c r="K7" s="75">
        <f>'22-23'!$G$9</f>
        <v>14</v>
      </c>
      <c r="L7" s="76">
        <f>'22-23'!$H$9</f>
        <v>5</v>
      </c>
      <c r="M7" s="74">
        <f>'22-23'!$N$9</f>
        <v>68</v>
      </c>
      <c r="N7" s="76">
        <f>'22-23'!$O$9</f>
        <v>33</v>
      </c>
      <c r="O7" s="74">
        <f>'22-23'!$L$9</f>
        <v>32</v>
      </c>
      <c r="P7" s="76">
        <f>'22-23'!$M$9</f>
        <v>15</v>
      </c>
      <c r="R7" s="95">
        <v>4</v>
      </c>
      <c r="S7" s="175" t="str">
        <f>INDEX('h 22-23.'!O6:O25,MATCH(LARGE('h 22-23.'!R6:R25,4),'h 22-23.'!R6:R25,0))</f>
        <v>Liverpool</v>
      </c>
      <c r="T7" s="176"/>
      <c r="U7" s="176"/>
      <c r="V7" s="176"/>
      <c r="W7" s="177"/>
      <c r="X7" s="72">
        <f>INDEX('h 22-23.'!P6:P25,MATCH(LARGE('h 22-23.'!R6:R25,4),'h 22-23.'!R6:R25,0))</f>
        <v>44</v>
      </c>
      <c r="Y7" s="73">
        <f>INDEX('h 22-23.'!S6:S25,MATCH(LARGE('h 22-23.'!R6:R25,4),'h 22-23.'!R6:R25,0))</f>
        <v>19</v>
      </c>
      <c r="Z7" s="74">
        <f>INDEX('h 22-23.'!T6:T25,MATCH(LARGE('h 22-23.'!R6:R25,4),'h 22-23.'!R6:R25,0))</f>
        <v>13</v>
      </c>
      <c r="AA7" s="75">
        <f>INDEX('h 22-23.'!U6:U25,MATCH(LARGE('h 22-23.'!R6:R25,4),'h 22-23.'!R6:R25,0))</f>
        <v>5</v>
      </c>
      <c r="AB7" s="76">
        <f>INDEX('h 22-23.'!V6:V25,MATCH(LARGE('h 22-23.'!R6:R25,4),'h 22-23.'!R6:R25,0))</f>
        <v>1</v>
      </c>
      <c r="AC7" s="74">
        <f>INDEX('h 22-23.'!W6:W25,MATCH(LARGE('h 22-23.'!R6:R25,4),'h 22-23.'!R6:R25,0))</f>
        <v>46</v>
      </c>
      <c r="AD7" s="76">
        <f>INDEX('h 22-23.'!X6:X25,MATCH(LARGE('h 22-23.'!R6:R25,4),'h 22-23.'!R6:R25,0))</f>
        <v>17</v>
      </c>
      <c r="AE7" s="74">
        <f>INDEX('h 22-23.'!Y6:Y25,MATCH(LARGE('h 22-23.'!R6:R25,4),'h 22-23.'!R6:R25,0))</f>
        <v>21</v>
      </c>
      <c r="AF7" s="76">
        <f>INDEX('h 22-23.'!Z6:Z25,MATCH(LARGE('h 22-23.'!R6:R25,4),'h 22-23.'!R6:R25,0))</f>
        <v>11</v>
      </c>
      <c r="AH7" s="95">
        <v>4</v>
      </c>
      <c r="AI7" s="175" t="str">
        <f>INDEX('h 22-23.'!AC6:AC25,MATCH(LARGE('h 22-23.'!AF6:AF25,4),'h 22-23.'!AF6:AF25,0))</f>
        <v>Brighton</v>
      </c>
      <c r="AJ7" s="176"/>
      <c r="AK7" s="176"/>
      <c r="AL7" s="176"/>
      <c r="AM7" s="177"/>
      <c r="AN7" s="72">
        <f>INDEX('h 22-23.'!AD6:AD25,MATCH(LARGE('h 22-23.'!AF6:AF25,4),'h 22-23.'!AF6:AF25,0))</f>
        <v>28</v>
      </c>
      <c r="AO7" s="73">
        <f>INDEX('h 22-23.'!AG6:AG25,MATCH(LARGE('h 22-23.'!AF6:AF25,4),'h 22-23.'!AF6:AF25,0))</f>
        <v>19</v>
      </c>
      <c r="AP7" s="74">
        <f>INDEX('h 22-23.'!AH6:AH25,MATCH(LARGE('h 22-23.'!AF6:AF25,4),'h 22-23.'!AF6:AF25,0))</f>
        <v>8</v>
      </c>
      <c r="AQ7" s="75">
        <f>INDEX('h 22-23.'!AI6:AI25,MATCH(LARGE('h 22-23.'!AF6:AF25,4),'h 22-23.'!AF6:AF25,0))</f>
        <v>4</v>
      </c>
      <c r="AR7" s="76">
        <f>INDEX('h 22-23.'!AJ6:AJ25,MATCH(LARGE('h 22-23.'!AF6:AF25,4),'h 22-23.'!AF6:AF25,0))</f>
        <v>7</v>
      </c>
      <c r="AS7" s="74">
        <f>INDEX('h 22-23.'!AK6:AK25,MATCH(LARGE('h 22-23.'!AF6:AF25,4),'h 22-23.'!AF6:AF25,0))</f>
        <v>35</v>
      </c>
      <c r="AT7" s="76">
        <f>INDEX('h 22-23.'!AL6:AL25,MATCH(LARGE('h 22-23.'!AF6:AF25,4),'h 22-23.'!AF6:AF25,0))</f>
        <v>32</v>
      </c>
      <c r="AU7" s="74">
        <f>INDEX('h 22-23.'!AM6:AM25,MATCH(LARGE('h 22-23.'!AF6:AF25,4),'h 22-23.'!AF6:AF25,0))</f>
        <v>17</v>
      </c>
      <c r="AV7" s="76">
        <f>INDEX('h 22-23.'!AN6:AN25,MATCH(LARGE('h 22-23.'!AF6:AF25,4),'h 22-23.'!AF6:AF25,0))</f>
        <v>15</v>
      </c>
    </row>
    <row r="8" spans="2:48" x14ac:dyDescent="0.2">
      <c r="B8" s="95">
        <v>5</v>
      </c>
      <c r="C8" s="175" t="str">
        <f>'22-23'!$B$10</f>
        <v>Liverpool</v>
      </c>
      <c r="D8" s="176"/>
      <c r="E8" s="176"/>
      <c r="F8" s="176"/>
      <c r="G8" s="177"/>
      <c r="H8" s="72">
        <f>'22-23'!$I$10</f>
        <v>67</v>
      </c>
      <c r="I8" s="73">
        <f t="shared" si="0"/>
        <v>38</v>
      </c>
      <c r="J8" s="74">
        <f>'22-23'!$F$10</f>
        <v>19</v>
      </c>
      <c r="K8" s="75">
        <f>'22-23'!$G$10</f>
        <v>10</v>
      </c>
      <c r="L8" s="76">
        <f>'22-23'!$H$10</f>
        <v>9</v>
      </c>
      <c r="M8" s="74">
        <f>'22-23'!$N$10</f>
        <v>75</v>
      </c>
      <c r="N8" s="76">
        <f>'22-23'!$O$10</f>
        <v>47</v>
      </c>
      <c r="O8" s="74">
        <f>'22-23'!$L$10</f>
        <v>36</v>
      </c>
      <c r="P8" s="76">
        <f>'22-23'!$M$10</f>
        <v>24</v>
      </c>
      <c r="R8" s="95">
        <v>5</v>
      </c>
      <c r="S8" s="175" t="str">
        <f>INDEX('h 22-23.'!O6:O25,MATCH(LARGE('h 22-23.'!R6:R25,5),'h 22-23.'!R6:R25,0))</f>
        <v>Newcastle</v>
      </c>
      <c r="T8" s="176"/>
      <c r="U8" s="176"/>
      <c r="V8" s="176"/>
      <c r="W8" s="177"/>
      <c r="X8" s="72">
        <f>INDEX('h 22-23.'!P6:P25,MATCH(LARGE('h 22-23.'!R6:R25,5),'h 22-23.'!R6:R25,0))</f>
        <v>39</v>
      </c>
      <c r="Y8" s="73">
        <f>INDEX('h 22-23.'!S6:S25,MATCH(LARGE('h 22-23.'!R6:R25,5),'h 22-23.'!R6:R25,0))</f>
        <v>19</v>
      </c>
      <c r="Z8" s="74">
        <f>INDEX('h 22-23.'!T6:T25,MATCH(LARGE('h 22-23.'!R6:R25,5),'h 22-23.'!R6:R25,0))</f>
        <v>11</v>
      </c>
      <c r="AA8" s="75">
        <f>INDEX('h 22-23.'!U6:U25,MATCH(LARGE('h 22-23.'!R6:R25,5),'h 22-23.'!R6:R25,0))</f>
        <v>6</v>
      </c>
      <c r="AB8" s="76">
        <f>INDEX('h 22-23.'!V6:V25,MATCH(LARGE('h 22-23.'!R6:R25,5),'h 22-23.'!R6:R25,0))</f>
        <v>2</v>
      </c>
      <c r="AC8" s="74">
        <f>INDEX('h 22-23.'!W6:W25,MATCH(LARGE('h 22-23.'!R6:R25,5),'h 22-23.'!R6:R25,0))</f>
        <v>36</v>
      </c>
      <c r="AD8" s="76">
        <f>INDEX('h 22-23.'!X6:X25,MATCH(LARGE('h 22-23.'!R6:R25,5),'h 22-23.'!R6:R25,0))</f>
        <v>14</v>
      </c>
      <c r="AE8" s="74">
        <f>INDEX('h 22-23.'!Y6:Y25,MATCH(LARGE('h 22-23.'!R6:R25,5),'h 22-23.'!R6:R25,0))</f>
        <v>15</v>
      </c>
      <c r="AF8" s="76">
        <f>INDEX('h 22-23.'!Z6:Z25,MATCH(LARGE('h 22-23.'!R6:R25,5),'h 22-23.'!R6:R25,0))</f>
        <v>6</v>
      </c>
      <c r="AH8" s="95">
        <v>5</v>
      </c>
      <c r="AI8" s="175" t="str">
        <f>INDEX('h 22-23.'!AC6:AC25,MATCH(LARGE('h 22-23.'!AF6:AF25,5),'h 22-23.'!AF6:AF25,0))</f>
        <v>Man Utd</v>
      </c>
      <c r="AJ8" s="176"/>
      <c r="AK8" s="176"/>
      <c r="AL8" s="176"/>
      <c r="AM8" s="177"/>
      <c r="AN8" s="72">
        <f>INDEX('h 22-23.'!AD6:AD25,MATCH(LARGE('h 22-23.'!AF6:AF25,5),'h 22-23.'!AF6:AF25,0))</f>
        <v>27</v>
      </c>
      <c r="AO8" s="73">
        <f>INDEX('h 22-23.'!AG6:AG25,MATCH(LARGE('h 22-23.'!AF6:AF25,5),'h 22-23.'!AF6:AF25,0))</f>
        <v>19</v>
      </c>
      <c r="AP8" s="74">
        <f>INDEX('h 22-23.'!AH6:AH25,MATCH(LARGE('h 22-23.'!AF6:AF25,5),'h 22-23.'!AF6:AF25,0))</f>
        <v>8</v>
      </c>
      <c r="AQ8" s="75">
        <f>INDEX('h 22-23.'!AI6:AI25,MATCH(LARGE('h 22-23.'!AF6:AF25,5),'h 22-23.'!AF6:AF25,0))</f>
        <v>3</v>
      </c>
      <c r="AR8" s="76">
        <f>INDEX('h 22-23.'!AJ6:AJ25,MATCH(LARGE('h 22-23.'!AF6:AF25,5),'h 22-23.'!AF6:AF25,0))</f>
        <v>8</v>
      </c>
      <c r="AS8" s="74">
        <f>INDEX('h 22-23.'!AK6:AK25,MATCH(LARGE('h 22-23.'!AF6:AF25,5),'h 22-23.'!AF6:AF25,0))</f>
        <v>22</v>
      </c>
      <c r="AT8" s="76">
        <f>INDEX('h 22-23.'!AL6:AL25,MATCH(LARGE('h 22-23.'!AF6:AF25,5),'h 22-23.'!AF6:AF25,0))</f>
        <v>33</v>
      </c>
      <c r="AU8" s="74">
        <f>INDEX('h 22-23.'!AM6:AM25,MATCH(LARGE('h 22-23.'!AF6:AF25,5),'h 22-23.'!AF6:AF25,0))</f>
        <v>11</v>
      </c>
      <c r="AV8" s="76">
        <f>INDEX('h 22-23.'!AN6:AN25,MATCH(LARGE('h 22-23.'!AF6:AF25,5),'h 22-23.'!AF6:AF25,0))</f>
        <v>14</v>
      </c>
    </row>
    <row r="9" spans="2:48" x14ac:dyDescent="0.2">
      <c r="B9" s="95">
        <v>6</v>
      </c>
      <c r="C9" s="175" t="str">
        <f>'22-23'!$B$11</f>
        <v>Brighton</v>
      </c>
      <c r="D9" s="176"/>
      <c r="E9" s="176"/>
      <c r="F9" s="176"/>
      <c r="G9" s="177"/>
      <c r="H9" s="72">
        <f>'22-23'!$I$11</f>
        <v>62</v>
      </c>
      <c r="I9" s="73">
        <f t="shared" si="0"/>
        <v>38</v>
      </c>
      <c r="J9" s="74">
        <f>'22-23'!$F$11</f>
        <v>18</v>
      </c>
      <c r="K9" s="75">
        <f>'22-23'!$G$11</f>
        <v>8</v>
      </c>
      <c r="L9" s="76">
        <f>'22-23'!$H$11</f>
        <v>12</v>
      </c>
      <c r="M9" s="74">
        <f>'22-23'!$N$11</f>
        <v>72</v>
      </c>
      <c r="N9" s="76">
        <f>'22-23'!$O$11</f>
        <v>53</v>
      </c>
      <c r="O9" s="74">
        <f>'22-23'!$L$11</f>
        <v>34</v>
      </c>
      <c r="P9" s="76">
        <f>'22-23'!$M$11</f>
        <v>27</v>
      </c>
      <c r="R9" s="95">
        <v>6</v>
      </c>
      <c r="S9" s="175" t="str">
        <f>INDEX('h 22-23.'!O6:O25,MATCH(LARGE('h 22-23.'!R6:R25,6),'h 22-23.'!R6:R25,0))</f>
        <v>Aston Villa</v>
      </c>
      <c r="T9" s="176"/>
      <c r="U9" s="176"/>
      <c r="V9" s="176"/>
      <c r="W9" s="177"/>
      <c r="X9" s="72">
        <f>INDEX('h 22-23.'!P6:P25,MATCH(LARGE('h 22-23.'!R6:R25,6),'h 22-23.'!R6:R25,0))</f>
        <v>38</v>
      </c>
      <c r="Y9" s="73">
        <f>INDEX('h 22-23.'!S6:S25,MATCH(LARGE('h 22-23.'!R6:R25,6),'h 22-23.'!R6:R25,0))</f>
        <v>19</v>
      </c>
      <c r="Z9" s="74">
        <f>INDEX('h 22-23.'!T6:T25,MATCH(LARGE('h 22-23.'!R6:R25,6),'h 22-23.'!R6:R25,0))</f>
        <v>12</v>
      </c>
      <c r="AA9" s="75">
        <f>INDEX('h 22-23.'!U6:U25,MATCH(LARGE('h 22-23.'!R6:R25,6),'h 22-23.'!R6:R25,0))</f>
        <v>2</v>
      </c>
      <c r="AB9" s="76">
        <f>INDEX('h 22-23.'!V6:V25,MATCH(LARGE('h 22-23.'!R6:R25,6),'h 22-23.'!R6:R25,0))</f>
        <v>5</v>
      </c>
      <c r="AC9" s="74">
        <f>INDEX('h 22-23.'!W6:W25,MATCH(LARGE('h 22-23.'!R6:R25,6),'h 22-23.'!R6:R25,0))</f>
        <v>33</v>
      </c>
      <c r="AD9" s="76">
        <f>INDEX('h 22-23.'!X6:X25,MATCH(LARGE('h 22-23.'!R6:R25,6),'h 22-23.'!R6:R25,0))</f>
        <v>21</v>
      </c>
      <c r="AE9" s="74">
        <f>INDEX('h 22-23.'!Y6:Y25,MATCH(LARGE('h 22-23.'!R6:R25,6),'h 22-23.'!R6:R25,0))</f>
        <v>19</v>
      </c>
      <c r="AF9" s="76">
        <f>INDEX('h 22-23.'!Z6:Z25,MATCH(LARGE('h 22-23.'!R6:R25,6),'h 22-23.'!R6:R25,0))</f>
        <v>10</v>
      </c>
      <c r="AH9" s="95">
        <v>6</v>
      </c>
      <c r="AI9" s="175" t="str">
        <f>INDEX('h 22-23.'!AC6:AC25,MATCH(LARGE('h 22-23.'!AF6:AF25,6),'h 22-23.'!AF6:AF25,0))</f>
        <v>Fulham</v>
      </c>
      <c r="AJ9" s="176"/>
      <c r="AK9" s="176"/>
      <c r="AL9" s="176"/>
      <c r="AM9" s="177"/>
      <c r="AN9" s="72">
        <f>INDEX('h 22-23.'!AD6:AD25,MATCH(LARGE('h 22-23.'!AF6:AF25,6),'h 22-23.'!AF6:AF25,0))</f>
        <v>23</v>
      </c>
      <c r="AO9" s="73">
        <f>INDEX('h 22-23.'!AG6:AG25,MATCH(LARGE('h 22-23.'!AF6:AF25,6),'h 22-23.'!AF6:AF25,0))</f>
        <v>19</v>
      </c>
      <c r="AP9" s="74">
        <f>INDEX('h 22-23.'!AH6:AH25,MATCH(LARGE('h 22-23.'!AF6:AF25,6),'h 22-23.'!AF6:AF25,0))</f>
        <v>7</v>
      </c>
      <c r="AQ9" s="75">
        <f>INDEX('h 22-23.'!AI6:AI25,MATCH(LARGE('h 22-23.'!AF6:AF25,6),'h 22-23.'!AF6:AF25,0))</f>
        <v>2</v>
      </c>
      <c r="AR9" s="76">
        <f>INDEX('h 22-23.'!AJ6:AJ25,MATCH(LARGE('h 22-23.'!AF6:AF25,6),'h 22-23.'!AF6:AF25,0))</f>
        <v>10</v>
      </c>
      <c r="AS9" s="74">
        <f>INDEX('h 22-23.'!AK6:AK25,MATCH(LARGE('h 22-23.'!AF6:AF25,6),'h 22-23.'!AF6:AF25,0))</f>
        <v>24</v>
      </c>
      <c r="AT9" s="76">
        <f>INDEX('h 22-23.'!AL6:AL25,MATCH(LARGE('h 22-23.'!AF6:AF25,6),'h 22-23.'!AF6:AF25,0))</f>
        <v>24</v>
      </c>
      <c r="AU9" s="74">
        <f>INDEX('h 22-23.'!AM6:AM25,MATCH(LARGE('h 22-23.'!AF6:AF25,6),'h 22-23.'!AF6:AF25,0))</f>
        <v>9</v>
      </c>
      <c r="AV9" s="76">
        <f>INDEX('h 22-23.'!AN6:AN25,MATCH(LARGE('h 22-23.'!AF6:AF25,6),'h 22-23.'!AF6:AF25,0))</f>
        <v>10</v>
      </c>
    </row>
    <row r="10" spans="2:48" x14ac:dyDescent="0.2">
      <c r="B10" s="95">
        <v>7</v>
      </c>
      <c r="C10" s="175" t="str">
        <f>'22-23'!$B$12</f>
        <v>Aston Villa</v>
      </c>
      <c r="D10" s="176"/>
      <c r="E10" s="176"/>
      <c r="F10" s="176"/>
      <c r="G10" s="177"/>
      <c r="H10" s="72">
        <f>'22-23'!$I$12</f>
        <v>61</v>
      </c>
      <c r="I10" s="73">
        <f t="shared" si="0"/>
        <v>38</v>
      </c>
      <c r="J10" s="74">
        <f>'22-23'!$F$12</f>
        <v>18</v>
      </c>
      <c r="K10" s="75">
        <f>'22-23'!$G$12</f>
        <v>7</v>
      </c>
      <c r="L10" s="76">
        <f>'22-23'!$H$12</f>
        <v>13</v>
      </c>
      <c r="M10" s="74">
        <f>'22-23'!$N$12</f>
        <v>51</v>
      </c>
      <c r="N10" s="76">
        <f>'22-23'!$O$12</f>
        <v>46</v>
      </c>
      <c r="O10" s="74">
        <f>'22-23'!$L$12</f>
        <v>26</v>
      </c>
      <c r="P10" s="76">
        <f>'22-23'!$M$12</f>
        <v>24</v>
      </c>
      <c r="R10" s="95">
        <v>7</v>
      </c>
      <c r="S10" s="175" t="str">
        <f>INDEX('h 22-23.'!O6:O25,MATCH(LARGE('h 22-23.'!R6:R25,7),'h 22-23.'!R6:R25,0))</f>
        <v>Brentford</v>
      </c>
      <c r="T10" s="176"/>
      <c r="U10" s="176"/>
      <c r="V10" s="176"/>
      <c r="W10" s="177"/>
      <c r="X10" s="72">
        <f>INDEX('h 22-23.'!P6:P25,MATCH(LARGE('h 22-23.'!R6:R25,7),'h 22-23.'!R6:R25,0))</f>
        <v>37</v>
      </c>
      <c r="Y10" s="73">
        <f>INDEX('h 22-23.'!S6:S25,MATCH(LARGE('h 22-23.'!R6:R25,7),'h 22-23.'!R6:R25,0))</f>
        <v>19</v>
      </c>
      <c r="Z10" s="74">
        <f>INDEX('h 22-23.'!T6:T25,MATCH(LARGE('h 22-23.'!R6:R25,7),'h 22-23.'!R6:R25,0))</f>
        <v>10</v>
      </c>
      <c r="AA10" s="75">
        <f>INDEX('h 22-23.'!U6:U25,MATCH(LARGE('h 22-23.'!R6:R25,7),'h 22-23.'!R6:R25,0))</f>
        <v>7</v>
      </c>
      <c r="AB10" s="76">
        <f>INDEX('h 22-23.'!V6:V25,MATCH(LARGE('h 22-23.'!R6:R25,7),'h 22-23.'!R6:R25,0))</f>
        <v>2</v>
      </c>
      <c r="AC10" s="74">
        <f>INDEX('h 22-23.'!W6:W25,MATCH(LARGE('h 22-23.'!R6:R25,7),'h 22-23.'!R6:R25,0))</f>
        <v>35</v>
      </c>
      <c r="AD10" s="76">
        <f>INDEX('h 22-23.'!X6:X25,MATCH(LARGE('h 22-23.'!R6:R25,7),'h 22-23.'!R6:R25,0))</f>
        <v>18</v>
      </c>
      <c r="AE10" s="74">
        <f>INDEX('h 22-23.'!Y6:Y25,MATCH(LARGE('h 22-23.'!R6:R25,7),'h 22-23.'!R6:R25,0))</f>
        <v>18</v>
      </c>
      <c r="AF10" s="76">
        <f>INDEX('h 22-23.'!Z6:Z25,MATCH(LARGE('h 22-23.'!R6:R25,7),'h 22-23.'!R6:R25,0))</f>
        <v>6</v>
      </c>
      <c r="AH10" s="95">
        <v>7</v>
      </c>
      <c r="AI10" s="175" t="str">
        <f>INDEX('h 22-23.'!AC6:AC25,MATCH(LARGE('h 22-23.'!AF6:AF25,7),'h 22-23.'!AF6:AF25,0))</f>
        <v>Liverpool</v>
      </c>
      <c r="AJ10" s="176"/>
      <c r="AK10" s="176"/>
      <c r="AL10" s="176"/>
      <c r="AM10" s="177"/>
      <c r="AN10" s="72">
        <f>INDEX('h 22-23.'!AD6:AD25,MATCH(LARGE('h 22-23.'!AF6:AF25,7),'h 22-23.'!AF6:AF25,0))</f>
        <v>23</v>
      </c>
      <c r="AO10" s="73">
        <f>INDEX('h 22-23.'!AG6:AG25,MATCH(LARGE('h 22-23.'!AF6:AF25,7),'h 22-23.'!AF6:AF25,0))</f>
        <v>19</v>
      </c>
      <c r="AP10" s="74">
        <f>INDEX('h 22-23.'!AH6:AH25,MATCH(LARGE('h 22-23.'!AF6:AF25,7),'h 22-23.'!AF6:AF25,0))</f>
        <v>6</v>
      </c>
      <c r="AQ10" s="75">
        <f>INDEX('h 22-23.'!AI6:AI25,MATCH(LARGE('h 22-23.'!AF6:AF25,7),'h 22-23.'!AF6:AF25,0))</f>
        <v>5</v>
      </c>
      <c r="AR10" s="76">
        <f>INDEX('h 22-23.'!AJ6:AJ25,MATCH(LARGE('h 22-23.'!AF6:AF25,7),'h 22-23.'!AF6:AF25,0))</f>
        <v>8</v>
      </c>
      <c r="AS10" s="74">
        <f>INDEX('h 22-23.'!AK6:AK25,MATCH(LARGE('h 22-23.'!AF6:AF25,7),'h 22-23.'!AF6:AF25,0))</f>
        <v>29</v>
      </c>
      <c r="AT10" s="76">
        <f>INDEX('h 22-23.'!AL6:AL25,MATCH(LARGE('h 22-23.'!AF6:AF25,7),'h 22-23.'!AF6:AF25,0))</f>
        <v>30</v>
      </c>
      <c r="AU10" s="74">
        <f>INDEX('h 22-23.'!AM6:AM25,MATCH(LARGE('h 22-23.'!AF6:AF25,7),'h 22-23.'!AF6:AF25,0))</f>
        <v>15</v>
      </c>
      <c r="AV10" s="76">
        <f>INDEX('h 22-23.'!AN6:AN25,MATCH(LARGE('h 22-23.'!AF6:AF25,7),'h 22-23.'!AF6:AF25,0))</f>
        <v>13</v>
      </c>
    </row>
    <row r="11" spans="2:48" x14ac:dyDescent="0.2">
      <c r="B11" s="95">
        <v>8</v>
      </c>
      <c r="C11" s="175" t="str">
        <f>'22-23'!$B$13</f>
        <v>Tottenham</v>
      </c>
      <c r="D11" s="176"/>
      <c r="E11" s="176"/>
      <c r="F11" s="176"/>
      <c r="G11" s="177"/>
      <c r="H11" s="72">
        <f>'22-23'!$I$13</f>
        <v>60</v>
      </c>
      <c r="I11" s="73">
        <f t="shared" si="0"/>
        <v>38</v>
      </c>
      <c r="J11" s="74">
        <f>'22-23'!$F$13</f>
        <v>18</v>
      </c>
      <c r="K11" s="75">
        <f>'22-23'!$G$13</f>
        <v>6</v>
      </c>
      <c r="L11" s="76">
        <f>'22-23'!$H$13</f>
        <v>14</v>
      </c>
      <c r="M11" s="74">
        <f>'22-23'!$N$13</f>
        <v>70</v>
      </c>
      <c r="N11" s="76">
        <f>'22-23'!$O$13</f>
        <v>63</v>
      </c>
      <c r="O11" s="74">
        <f>'22-23'!$L$13</f>
        <v>24</v>
      </c>
      <c r="P11" s="76">
        <f>'22-23'!$M$13</f>
        <v>31</v>
      </c>
      <c r="R11" s="95">
        <v>8</v>
      </c>
      <c r="S11" s="175" t="str">
        <f>INDEX('h 22-23.'!O6:O25,MATCH(LARGE('h 22-23.'!R6:R25,8),'h 22-23.'!R6:R25,0))</f>
        <v>Tottenham</v>
      </c>
      <c r="T11" s="176"/>
      <c r="U11" s="176"/>
      <c r="V11" s="176"/>
      <c r="W11" s="177"/>
      <c r="X11" s="72">
        <f>INDEX('h 22-23.'!P6:P25,MATCH(LARGE('h 22-23.'!R6:R25,8),'h 22-23.'!R6:R25,0))</f>
        <v>37</v>
      </c>
      <c r="Y11" s="73">
        <f>INDEX('h 22-23.'!S6:S25,MATCH(LARGE('h 22-23.'!R6:R25,8),'h 22-23.'!R6:R25,0))</f>
        <v>19</v>
      </c>
      <c r="Z11" s="74">
        <f>INDEX('h 22-23.'!T6:T25,MATCH(LARGE('h 22-23.'!R6:R25,8),'h 22-23.'!R6:R25,0))</f>
        <v>12</v>
      </c>
      <c r="AA11" s="75">
        <f>INDEX('h 22-23.'!U6:U25,MATCH(LARGE('h 22-23.'!R6:R25,8),'h 22-23.'!R6:R25,0))</f>
        <v>1</v>
      </c>
      <c r="AB11" s="76">
        <f>INDEX('h 22-23.'!V6:V25,MATCH(LARGE('h 22-23.'!R6:R25,8),'h 22-23.'!R6:R25,0))</f>
        <v>6</v>
      </c>
      <c r="AC11" s="74">
        <f>INDEX('h 22-23.'!W6:W25,MATCH(LARGE('h 22-23.'!R6:R25,8),'h 22-23.'!R6:R25,0))</f>
        <v>37</v>
      </c>
      <c r="AD11" s="76">
        <f>INDEX('h 22-23.'!X6:X25,MATCH(LARGE('h 22-23.'!R6:R25,8),'h 22-23.'!R6:R25,0))</f>
        <v>25</v>
      </c>
      <c r="AE11" s="74">
        <f>INDEX('h 22-23.'!Y6:Y25,MATCH(LARGE('h 22-23.'!R6:R25,8),'h 22-23.'!R6:R25,0))</f>
        <v>13</v>
      </c>
      <c r="AF11" s="76">
        <f>INDEX('h 22-23.'!Z6:Z25,MATCH(LARGE('h 22-23.'!R6:R25,8),'h 22-23.'!R6:R25,0))</f>
        <v>15</v>
      </c>
      <c r="AH11" s="95">
        <v>8</v>
      </c>
      <c r="AI11" s="175" t="str">
        <f>INDEX('h 22-23.'!AC6:AC25,MATCH(LARGE('h 22-23.'!AF6:AF25,8),'h 22-23.'!AF6:AF25,0))</f>
        <v>Tottenham</v>
      </c>
      <c r="AJ11" s="176"/>
      <c r="AK11" s="176"/>
      <c r="AL11" s="176"/>
      <c r="AM11" s="177"/>
      <c r="AN11" s="72">
        <f>INDEX('h 22-23.'!AD6:AD25,MATCH(LARGE('h 22-23.'!AF6:AF25,8),'h 22-23.'!AF6:AF25,0))</f>
        <v>23</v>
      </c>
      <c r="AO11" s="73">
        <f>INDEX('h 22-23.'!AG6:AG25,MATCH(LARGE('h 22-23.'!AF6:AF25,8),'h 22-23.'!AF6:AF25,0))</f>
        <v>19</v>
      </c>
      <c r="AP11" s="74">
        <f>INDEX('h 22-23.'!AH6:AH25,MATCH(LARGE('h 22-23.'!AF6:AF25,8),'h 22-23.'!AF6:AF25,0))</f>
        <v>6</v>
      </c>
      <c r="AQ11" s="75">
        <f>INDEX('h 22-23.'!AI6:AI25,MATCH(LARGE('h 22-23.'!AF6:AF25,8),'h 22-23.'!AF6:AF25,0))</f>
        <v>5</v>
      </c>
      <c r="AR11" s="76">
        <f>INDEX('h 22-23.'!AJ6:AJ25,MATCH(LARGE('h 22-23.'!AF6:AF25,8),'h 22-23.'!AF6:AF25,0))</f>
        <v>8</v>
      </c>
      <c r="AS11" s="74">
        <f>INDEX('h 22-23.'!AK6:AK25,MATCH(LARGE('h 22-23.'!AF6:AF25,8),'h 22-23.'!AF6:AF25,0))</f>
        <v>33</v>
      </c>
      <c r="AT11" s="76">
        <f>INDEX('h 22-23.'!AL6:AL25,MATCH(LARGE('h 22-23.'!AF6:AF25,8),'h 22-23.'!AF6:AF25,0))</f>
        <v>38</v>
      </c>
      <c r="AU11" s="74">
        <f>INDEX('h 22-23.'!AM6:AM25,MATCH(LARGE('h 22-23.'!AF6:AF25,8),'h 22-23.'!AF6:AF25,0))</f>
        <v>11</v>
      </c>
      <c r="AV11" s="76">
        <f>INDEX('h 22-23.'!AN6:AN25,MATCH(LARGE('h 22-23.'!AF6:AF25,8),'h 22-23.'!AF6:AF25,0))</f>
        <v>16</v>
      </c>
    </row>
    <row r="12" spans="2:48" x14ac:dyDescent="0.2">
      <c r="B12" s="95">
        <v>9</v>
      </c>
      <c r="C12" s="175" t="str">
        <f>'22-23'!$B$14</f>
        <v>Brentford</v>
      </c>
      <c r="D12" s="176"/>
      <c r="E12" s="176"/>
      <c r="F12" s="176"/>
      <c r="G12" s="177"/>
      <c r="H12" s="72">
        <f>'22-23'!$I$14</f>
        <v>59</v>
      </c>
      <c r="I12" s="73">
        <f t="shared" si="0"/>
        <v>38</v>
      </c>
      <c r="J12" s="74">
        <f>'22-23'!$F$14</f>
        <v>15</v>
      </c>
      <c r="K12" s="75">
        <f>'22-23'!$G$14</f>
        <v>14</v>
      </c>
      <c r="L12" s="76">
        <f>'22-23'!$H$14</f>
        <v>9</v>
      </c>
      <c r="M12" s="74">
        <f>'22-23'!$N$14</f>
        <v>58</v>
      </c>
      <c r="N12" s="76">
        <f>'22-23'!$O$14</f>
        <v>46</v>
      </c>
      <c r="O12" s="74">
        <f>'22-23'!$L$14</f>
        <v>27</v>
      </c>
      <c r="P12" s="76">
        <f>'22-23'!$M$14</f>
        <v>23</v>
      </c>
      <c r="R12" s="95">
        <v>9</v>
      </c>
      <c r="S12" s="175" t="str">
        <f>INDEX('h 22-23.'!O6:O25,MATCH(LARGE('h 22-23.'!R6:R25,9),'h 22-23.'!R6:R25,0))</f>
        <v>Brighton</v>
      </c>
      <c r="T12" s="176"/>
      <c r="U12" s="176"/>
      <c r="V12" s="176"/>
      <c r="W12" s="177"/>
      <c r="X12" s="72">
        <f>INDEX('h 22-23.'!P6:P25,MATCH(LARGE('h 22-23.'!R6:R25,9),'h 22-23.'!R6:R25,0))</f>
        <v>34</v>
      </c>
      <c r="Y12" s="73">
        <f>INDEX('h 22-23.'!S6:S25,MATCH(LARGE('h 22-23.'!R6:R25,9),'h 22-23.'!R6:R25,0))</f>
        <v>19</v>
      </c>
      <c r="Z12" s="74">
        <f>INDEX('h 22-23.'!T6:T25,MATCH(LARGE('h 22-23.'!R6:R25,9),'h 22-23.'!R6:R25,0))</f>
        <v>10</v>
      </c>
      <c r="AA12" s="75">
        <f>INDEX('h 22-23.'!U6:U25,MATCH(LARGE('h 22-23.'!R6:R25,9),'h 22-23.'!R6:R25,0))</f>
        <v>4</v>
      </c>
      <c r="AB12" s="76">
        <f>INDEX('h 22-23.'!V6:V25,MATCH(LARGE('h 22-23.'!R6:R25,9),'h 22-23.'!R6:R25,0))</f>
        <v>5</v>
      </c>
      <c r="AC12" s="74">
        <f>INDEX('h 22-23.'!W6:W25,MATCH(LARGE('h 22-23.'!R6:R25,9),'h 22-23.'!R6:R25,0))</f>
        <v>37</v>
      </c>
      <c r="AD12" s="76">
        <f>INDEX('h 22-23.'!X6:X25,MATCH(LARGE('h 22-23.'!R6:R25,9),'h 22-23.'!R6:R25,0))</f>
        <v>21</v>
      </c>
      <c r="AE12" s="74">
        <f>INDEX('h 22-23.'!Y6:Y25,MATCH(LARGE('h 22-23.'!R6:R25,9),'h 22-23.'!R6:R25,0))</f>
        <v>17</v>
      </c>
      <c r="AF12" s="76">
        <f>INDEX('h 22-23.'!Z6:Z25,MATCH(LARGE('h 22-23.'!R6:R25,9),'h 22-23.'!R6:R25,0))</f>
        <v>12</v>
      </c>
      <c r="AH12" s="95">
        <v>9</v>
      </c>
      <c r="AI12" s="175" t="str">
        <f>INDEX('h 22-23.'!AC6:AC25,MATCH(LARGE('h 22-23.'!AF6:AF25,9),'h 22-23.'!AF6:AF25,0))</f>
        <v>Aston Villa</v>
      </c>
      <c r="AJ12" s="176"/>
      <c r="AK12" s="176"/>
      <c r="AL12" s="176"/>
      <c r="AM12" s="177"/>
      <c r="AN12" s="72">
        <f>INDEX('h 22-23.'!AD6:AD25,MATCH(LARGE('h 22-23.'!AF6:AF25,9),'h 22-23.'!AF6:AF25,0))</f>
        <v>23</v>
      </c>
      <c r="AO12" s="73">
        <f>INDEX('h 22-23.'!AG6:AG25,MATCH(LARGE('h 22-23.'!AF6:AF25,9),'h 22-23.'!AF6:AF25,0))</f>
        <v>19</v>
      </c>
      <c r="AP12" s="74">
        <f>INDEX('h 22-23.'!AH6:AH25,MATCH(LARGE('h 22-23.'!AF6:AF25,9),'h 22-23.'!AF6:AF25,0))</f>
        <v>6</v>
      </c>
      <c r="AQ12" s="75">
        <f>INDEX('h 22-23.'!AI6:AI25,MATCH(LARGE('h 22-23.'!AF6:AF25,9),'h 22-23.'!AF6:AF25,0))</f>
        <v>5</v>
      </c>
      <c r="AR12" s="76">
        <f>INDEX('h 22-23.'!AJ6:AJ25,MATCH(LARGE('h 22-23.'!AF6:AF25,9),'h 22-23.'!AF6:AF25,0))</f>
        <v>8</v>
      </c>
      <c r="AS12" s="74">
        <f>INDEX('h 22-23.'!AK6:AK25,MATCH(LARGE('h 22-23.'!AF6:AF25,9),'h 22-23.'!AF6:AF25,0))</f>
        <v>18</v>
      </c>
      <c r="AT12" s="76">
        <f>INDEX('h 22-23.'!AL6:AL25,MATCH(LARGE('h 22-23.'!AF6:AF25,9),'h 22-23.'!AF6:AF25,0))</f>
        <v>25</v>
      </c>
      <c r="AU12" s="74">
        <f>INDEX('h 22-23.'!AM6:AM25,MATCH(LARGE('h 22-23.'!AF6:AF25,9),'h 22-23.'!AF6:AF25,0))</f>
        <v>7</v>
      </c>
      <c r="AV12" s="76">
        <f>INDEX('h 22-23.'!AN6:AN25,MATCH(LARGE('h 22-23.'!AF6:AF25,9),'h 22-23.'!AF6:AF25,0))</f>
        <v>14</v>
      </c>
    </row>
    <row r="13" spans="2:48" x14ac:dyDescent="0.2">
      <c r="B13" s="95">
        <v>10</v>
      </c>
      <c r="C13" s="175" t="str">
        <f>'22-23'!$B$15</f>
        <v>Fulham</v>
      </c>
      <c r="D13" s="176"/>
      <c r="E13" s="176"/>
      <c r="F13" s="176"/>
      <c r="G13" s="177"/>
      <c r="H13" s="72">
        <f>'22-23'!$I$15</f>
        <v>52</v>
      </c>
      <c r="I13" s="73">
        <f t="shared" si="0"/>
        <v>38</v>
      </c>
      <c r="J13" s="74">
        <f>'22-23'!$F$15</f>
        <v>15</v>
      </c>
      <c r="K13" s="75">
        <f>'22-23'!$G$15</f>
        <v>7</v>
      </c>
      <c r="L13" s="76">
        <f>'22-23'!$H$15</f>
        <v>16</v>
      </c>
      <c r="M13" s="74">
        <f>'22-23'!$N$15</f>
        <v>55</v>
      </c>
      <c r="N13" s="76">
        <f>'22-23'!$O$15</f>
        <v>53</v>
      </c>
      <c r="O13" s="74">
        <f>'22-23'!$L$15</f>
        <v>22</v>
      </c>
      <c r="P13" s="76">
        <f>'22-23'!$M$15</f>
        <v>26</v>
      </c>
      <c r="R13" s="95">
        <v>10</v>
      </c>
      <c r="S13" s="175" t="str">
        <f>INDEX('h 22-23.'!O6:O25,MATCH(LARGE('h 22-23.'!R6:R25,10),'h 22-23.'!R6:R25,0))</f>
        <v>Nottingham</v>
      </c>
      <c r="T13" s="176"/>
      <c r="U13" s="176"/>
      <c r="V13" s="176"/>
      <c r="W13" s="177"/>
      <c r="X13" s="72">
        <f>INDEX('h 22-23.'!P6:P25,MATCH(LARGE('h 22-23.'!R6:R25,10),'h 22-23.'!R6:R25,0))</f>
        <v>30</v>
      </c>
      <c r="Y13" s="73">
        <f>INDEX('h 22-23.'!S6:S25,MATCH(LARGE('h 22-23.'!R6:R25,10),'h 22-23.'!R6:R25,0))</f>
        <v>19</v>
      </c>
      <c r="Z13" s="74">
        <f>INDEX('h 22-23.'!T6:T25,MATCH(LARGE('h 22-23.'!R6:R25,10),'h 22-23.'!R6:R25,0))</f>
        <v>8</v>
      </c>
      <c r="AA13" s="75">
        <f>INDEX('h 22-23.'!U6:U25,MATCH(LARGE('h 22-23.'!R6:R25,10),'h 22-23.'!R6:R25,0))</f>
        <v>6</v>
      </c>
      <c r="AB13" s="76">
        <f>INDEX('h 22-23.'!V6:V25,MATCH(LARGE('h 22-23.'!R6:R25,10),'h 22-23.'!R6:R25,0))</f>
        <v>5</v>
      </c>
      <c r="AC13" s="74">
        <f>INDEX('h 22-23.'!W6:W25,MATCH(LARGE('h 22-23.'!R6:R25,10),'h 22-23.'!R6:R25,0))</f>
        <v>27</v>
      </c>
      <c r="AD13" s="76">
        <f>INDEX('h 22-23.'!X6:X25,MATCH(LARGE('h 22-23.'!R6:R25,10),'h 22-23.'!R6:R25,0))</f>
        <v>24</v>
      </c>
      <c r="AE13" s="74">
        <f>INDEX('h 22-23.'!Y6:Y25,MATCH(LARGE('h 22-23.'!R6:R25,10),'h 22-23.'!R6:R25,0))</f>
        <v>15</v>
      </c>
      <c r="AF13" s="76">
        <f>INDEX('h 22-23.'!Z6:Z25,MATCH(LARGE('h 22-23.'!R6:R25,10),'h 22-23.'!R6:R25,0))</f>
        <v>11</v>
      </c>
      <c r="AH13" s="95">
        <v>10</v>
      </c>
      <c r="AI13" s="175" t="str">
        <f>INDEX('h 22-23.'!AC6:AC25,MATCH(LARGE('h 22-23.'!AF6:AF25,10),'h 22-23.'!AF6:AF25,0))</f>
        <v>Brentford</v>
      </c>
      <c r="AJ13" s="176"/>
      <c r="AK13" s="176"/>
      <c r="AL13" s="176"/>
      <c r="AM13" s="177"/>
      <c r="AN13" s="72">
        <f>INDEX('h 22-23.'!AD6:AD25,MATCH(LARGE('h 22-23.'!AF6:AF25,10),'h 22-23.'!AF6:AF25,0))</f>
        <v>22</v>
      </c>
      <c r="AO13" s="73">
        <f>INDEX('h 22-23.'!AG6:AG25,MATCH(LARGE('h 22-23.'!AF6:AF25,10),'h 22-23.'!AF6:AF25,0))</f>
        <v>19</v>
      </c>
      <c r="AP13" s="74">
        <f>INDEX('h 22-23.'!AH6:AH25,MATCH(LARGE('h 22-23.'!AF6:AF25,10),'h 22-23.'!AF6:AF25,0))</f>
        <v>5</v>
      </c>
      <c r="AQ13" s="75">
        <f>INDEX('h 22-23.'!AI6:AI25,MATCH(LARGE('h 22-23.'!AF6:AF25,10),'h 22-23.'!AF6:AF25,0))</f>
        <v>7</v>
      </c>
      <c r="AR13" s="76">
        <f>INDEX('h 22-23.'!AJ6:AJ25,MATCH(LARGE('h 22-23.'!AF6:AF25,10),'h 22-23.'!AF6:AF25,0))</f>
        <v>7</v>
      </c>
      <c r="AS13" s="74">
        <f>INDEX('h 22-23.'!AK6:AK25,MATCH(LARGE('h 22-23.'!AF6:AF25,10),'h 22-23.'!AF6:AF25,0))</f>
        <v>23</v>
      </c>
      <c r="AT13" s="76">
        <f>INDEX('h 22-23.'!AL6:AL25,MATCH(LARGE('h 22-23.'!AF6:AF25,10),'h 22-23.'!AF6:AF25,0))</f>
        <v>28</v>
      </c>
      <c r="AU13" s="74">
        <f>INDEX('h 22-23.'!AM6:AM25,MATCH(LARGE('h 22-23.'!AF6:AF25,10),'h 22-23.'!AF6:AF25,0))</f>
        <v>9</v>
      </c>
      <c r="AV13" s="76">
        <f>INDEX('h 22-23.'!AN6:AN25,MATCH(LARGE('h 22-23.'!AF6:AF25,10),'h 22-23.'!AF6:AF25,0))</f>
        <v>17</v>
      </c>
    </row>
    <row r="14" spans="2:48" x14ac:dyDescent="0.2">
      <c r="B14" s="95">
        <v>11</v>
      </c>
      <c r="C14" s="175" t="str">
        <f>'22-23'!$B$16</f>
        <v>Crystal P</v>
      </c>
      <c r="D14" s="176"/>
      <c r="E14" s="176"/>
      <c r="F14" s="176"/>
      <c r="G14" s="177"/>
      <c r="H14" s="72">
        <f>'22-23'!$I$16</f>
        <v>45</v>
      </c>
      <c r="I14" s="73">
        <f t="shared" si="0"/>
        <v>38</v>
      </c>
      <c r="J14" s="74">
        <f>'22-23'!$F$16</f>
        <v>11</v>
      </c>
      <c r="K14" s="75">
        <f>'22-23'!$G$16</f>
        <v>12</v>
      </c>
      <c r="L14" s="76">
        <f>'22-23'!$H$16</f>
        <v>15</v>
      </c>
      <c r="M14" s="74">
        <f>'22-23'!$N$16</f>
        <v>40</v>
      </c>
      <c r="N14" s="76">
        <f>'22-23'!$O$16</f>
        <v>49</v>
      </c>
      <c r="O14" s="74">
        <f>'22-23'!$L$16</f>
        <v>16</v>
      </c>
      <c r="P14" s="76">
        <f>'22-23'!$M$16</f>
        <v>21</v>
      </c>
      <c r="R14" s="95">
        <v>11</v>
      </c>
      <c r="S14" s="175" t="str">
        <f ca="1">INDEX('h 22-23.'!O6:O25,MATCH(LARGE('h 22-23.'!R6:R25,11),'h 22-23.'!R6:R25,0))</f>
        <v>Wolves</v>
      </c>
      <c r="T14" s="176"/>
      <c r="U14" s="176"/>
      <c r="V14" s="176"/>
      <c r="W14" s="177"/>
      <c r="X14" s="72">
        <f>INDEX('h 22-23.'!P6:P25,MATCH(LARGE('h 22-23.'!R6:R25,11),'h 22-23.'!R6:R25,0))</f>
        <v>30</v>
      </c>
      <c r="Y14" s="73">
        <f>INDEX('h 22-23.'!S6:S25,MATCH(LARGE('h 22-23.'!R6:R25,11),'h 22-23.'!R6:R25,0))</f>
        <v>19</v>
      </c>
      <c r="Z14" s="74">
        <f>INDEX('h 22-23.'!T6:T25,MATCH(LARGE('h 22-23.'!R6:R25,11),'h 22-23.'!R6:R25,0))</f>
        <v>9</v>
      </c>
      <c r="AA14" s="75">
        <f>INDEX('h 22-23.'!U6:U25,MATCH(LARGE('h 22-23.'!R6:R25,11),'h 22-23.'!R6:R25,0))</f>
        <v>3</v>
      </c>
      <c r="AB14" s="76">
        <f>INDEX('h 22-23.'!V6:V25,MATCH(LARGE('h 22-23.'!R6:R25,11),'h 22-23.'!R6:R25,0))</f>
        <v>7</v>
      </c>
      <c r="AC14" s="74">
        <f>INDEX('h 22-23.'!W6:W25,MATCH(LARGE('h 22-23.'!R6:R25,11),'h 22-23.'!R6:R25,0))</f>
        <v>19</v>
      </c>
      <c r="AD14" s="76">
        <f>INDEX('h 22-23.'!X6:X25,MATCH(LARGE('h 22-23.'!R6:R25,11),'h 22-23.'!R6:R25,0))</f>
        <v>20</v>
      </c>
      <c r="AE14" s="74">
        <f>INDEX('h 22-23.'!Y6:Y25,MATCH(LARGE('h 22-23.'!R6:R25,11),'h 22-23.'!R6:R25,0))</f>
        <v>11</v>
      </c>
      <c r="AF14" s="76">
        <f>INDEX('h 22-23.'!Z6:Z25,MATCH(LARGE('h 22-23.'!R6:R25,11),'h 22-23.'!R6:R25,0))</f>
        <v>7</v>
      </c>
      <c r="AH14" s="95">
        <v>11</v>
      </c>
      <c r="AI14" s="175" t="str">
        <f>INDEX('h 22-23.'!AC6:AC25,MATCH(LARGE('h 22-23.'!AF6:AF25,11),'h 22-23.'!AF6:AF25,0))</f>
        <v>Chelsea</v>
      </c>
      <c r="AJ14" s="176"/>
      <c r="AK14" s="176"/>
      <c r="AL14" s="176"/>
      <c r="AM14" s="177"/>
      <c r="AN14" s="72">
        <f>INDEX('h 22-23.'!AD6:AD25,MATCH(LARGE('h 22-23.'!AF6:AF25,11),'h 22-23.'!AF6:AF25,0))</f>
        <v>19</v>
      </c>
      <c r="AO14" s="73">
        <f>INDEX('h 22-23.'!AG6:AG25,MATCH(LARGE('h 22-23.'!AF6:AF25,11),'h 22-23.'!AF6:AF25,0))</f>
        <v>19</v>
      </c>
      <c r="AP14" s="74">
        <f>INDEX('h 22-23.'!AH6:AH25,MATCH(LARGE('h 22-23.'!AF6:AF25,11),'h 22-23.'!AF6:AF25,0))</f>
        <v>5</v>
      </c>
      <c r="AQ14" s="75">
        <f>INDEX('h 22-23.'!AI6:AI25,MATCH(LARGE('h 22-23.'!AF6:AF25,11),'h 22-23.'!AF6:AF25,0))</f>
        <v>4</v>
      </c>
      <c r="AR14" s="76">
        <f>INDEX('h 22-23.'!AJ6:AJ25,MATCH(LARGE('h 22-23.'!AF6:AF25,11),'h 22-23.'!AF6:AF25,0))</f>
        <v>10</v>
      </c>
      <c r="AS14" s="74">
        <f>INDEX('h 22-23.'!AK6:AK25,MATCH(LARGE('h 22-23.'!AF6:AF25,11),'h 22-23.'!AF6:AF25,0))</f>
        <v>18</v>
      </c>
      <c r="AT14" s="76">
        <f>INDEX('h 22-23.'!AL6:AL25,MATCH(LARGE('h 22-23.'!AF6:AF25,11),'h 22-23.'!AF6:AF25,0))</f>
        <v>28</v>
      </c>
      <c r="AU14" s="74">
        <f>INDEX('h 22-23.'!AM6:AM25,MATCH(LARGE('h 22-23.'!AF6:AF25,11),'h 22-23.'!AF6:AF25,0))</f>
        <v>9</v>
      </c>
      <c r="AV14" s="76">
        <f>INDEX('h 22-23.'!AN6:AN25,MATCH(LARGE('h 22-23.'!AF6:AF25,11),'h 22-23.'!AF6:AF25,0))</f>
        <v>19</v>
      </c>
    </row>
    <row r="15" spans="2:48" x14ac:dyDescent="0.2">
      <c r="B15" s="95">
        <v>12</v>
      </c>
      <c r="C15" s="175" t="str">
        <f>'22-23'!$B$17</f>
        <v>Chelsea</v>
      </c>
      <c r="D15" s="176"/>
      <c r="E15" s="176"/>
      <c r="F15" s="176"/>
      <c r="G15" s="177"/>
      <c r="H15" s="72">
        <f>'22-23'!$I$17</f>
        <v>44</v>
      </c>
      <c r="I15" s="73">
        <f t="shared" si="0"/>
        <v>38</v>
      </c>
      <c r="J15" s="74">
        <f>'22-23'!$F$17</f>
        <v>11</v>
      </c>
      <c r="K15" s="75">
        <f>'22-23'!$G$17</f>
        <v>11</v>
      </c>
      <c r="L15" s="76">
        <f>'22-23'!$H$17</f>
        <v>16</v>
      </c>
      <c r="M15" s="74">
        <f>'22-23'!$N$17</f>
        <v>38</v>
      </c>
      <c r="N15" s="76">
        <f>'22-23'!$O$17</f>
        <v>47</v>
      </c>
      <c r="O15" s="74">
        <f>'22-23'!$L$17</f>
        <v>15</v>
      </c>
      <c r="P15" s="76">
        <f>'22-23'!$M$17</f>
        <v>25</v>
      </c>
      <c r="R15" s="95">
        <v>12</v>
      </c>
      <c r="S15" s="175" t="str">
        <f>INDEX('h 22-23.'!O6:O25,MATCH(LARGE('h 22-23.'!R6:R25,12),'h 22-23.'!R6:R25,0))</f>
        <v>Fulham</v>
      </c>
      <c r="T15" s="176"/>
      <c r="U15" s="176"/>
      <c r="V15" s="176"/>
      <c r="W15" s="177"/>
      <c r="X15" s="72">
        <f>INDEX('h 22-23.'!P6:P25,MATCH(LARGE('h 22-23.'!R6:R25,12),'h 22-23.'!R6:R25,0))</f>
        <v>29</v>
      </c>
      <c r="Y15" s="73">
        <f>INDEX('h 22-23.'!S6:S25,MATCH(LARGE('h 22-23.'!R6:R25,12),'h 22-23.'!R6:R25,0))</f>
        <v>19</v>
      </c>
      <c r="Z15" s="74">
        <f>INDEX('h 22-23.'!T6:T25,MATCH(LARGE('h 22-23.'!R6:R25,12),'h 22-23.'!R6:R25,0))</f>
        <v>8</v>
      </c>
      <c r="AA15" s="75">
        <f>INDEX('h 22-23.'!U6:U25,MATCH(LARGE('h 22-23.'!R6:R25,12),'h 22-23.'!R6:R25,0))</f>
        <v>5</v>
      </c>
      <c r="AB15" s="76">
        <f>INDEX('h 22-23.'!V6:V25,MATCH(LARGE('h 22-23.'!R6:R25,12),'h 22-23.'!R6:R25,0))</f>
        <v>6</v>
      </c>
      <c r="AC15" s="74">
        <f>INDEX('h 22-23.'!W6:W25,MATCH(LARGE('h 22-23.'!R6:R25,12),'h 22-23.'!R6:R25,0))</f>
        <v>31</v>
      </c>
      <c r="AD15" s="76">
        <f>INDEX('h 22-23.'!X6:X25,MATCH(LARGE('h 22-23.'!R6:R25,12),'h 22-23.'!R6:R25,0))</f>
        <v>29</v>
      </c>
      <c r="AE15" s="74">
        <f>INDEX('h 22-23.'!Y6:Y25,MATCH(LARGE('h 22-23.'!R6:R25,12),'h 22-23.'!R6:R25,0))</f>
        <v>13</v>
      </c>
      <c r="AF15" s="76">
        <f>INDEX('h 22-23.'!Z6:Z25,MATCH(LARGE('h 22-23.'!R6:R25,12),'h 22-23.'!R6:R25,0))</f>
        <v>16</v>
      </c>
      <c r="AH15" s="95">
        <v>12</v>
      </c>
      <c r="AI15" s="175" t="str">
        <f>INDEX('h 22-23.'!AC6:AC25,MATCH(LARGE('h 22-23.'!AF6:AF25,12),'h 22-23.'!AF6:AF25,0))</f>
        <v>Crystal P</v>
      </c>
      <c r="AJ15" s="176"/>
      <c r="AK15" s="176"/>
      <c r="AL15" s="176"/>
      <c r="AM15" s="177"/>
      <c r="AN15" s="72">
        <f>INDEX('h 22-23.'!AD6:AD25,MATCH(LARGE('h 22-23.'!AF6:AF25,12),'h 22-23.'!AF6:AF25,0))</f>
        <v>17</v>
      </c>
      <c r="AO15" s="73">
        <f>INDEX('h 22-23.'!AG6:AG25,MATCH(LARGE('h 22-23.'!AF6:AF25,12),'h 22-23.'!AF6:AF25,0))</f>
        <v>19</v>
      </c>
      <c r="AP15" s="74">
        <f>INDEX('h 22-23.'!AH6:AH25,MATCH(LARGE('h 22-23.'!AF6:AF25,12),'h 22-23.'!AF6:AF25,0))</f>
        <v>4</v>
      </c>
      <c r="AQ15" s="75">
        <f>INDEX('h 22-23.'!AI6:AI25,MATCH(LARGE('h 22-23.'!AF6:AF25,12),'h 22-23.'!AF6:AF25,0))</f>
        <v>5</v>
      </c>
      <c r="AR15" s="76">
        <f>INDEX('h 22-23.'!AJ6:AJ25,MATCH(LARGE('h 22-23.'!AF6:AF25,12),'h 22-23.'!AF6:AF25,0))</f>
        <v>10</v>
      </c>
      <c r="AS15" s="74">
        <f>INDEX('h 22-23.'!AK6:AK25,MATCH(LARGE('h 22-23.'!AF6:AF25,12),'h 22-23.'!AF6:AF25,0))</f>
        <v>19</v>
      </c>
      <c r="AT15" s="76">
        <f>INDEX('h 22-23.'!AL6:AL25,MATCH(LARGE('h 22-23.'!AF6:AF25,12),'h 22-23.'!AF6:AF25,0))</f>
        <v>26</v>
      </c>
      <c r="AU15" s="74">
        <f>INDEX('h 22-23.'!AM6:AM25,MATCH(LARGE('h 22-23.'!AF6:AF25,12),'h 22-23.'!AF6:AF25,0))</f>
        <v>8</v>
      </c>
      <c r="AV15" s="76">
        <f>INDEX('h 22-23.'!AN6:AN25,MATCH(LARGE('h 22-23.'!AF6:AF25,12),'h 22-23.'!AF6:AF25,0))</f>
        <v>11</v>
      </c>
    </row>
    <row r="16" spans="2:48" x14ac:dyDescent="0.2">
      <c r="B16" s="95">
        <v>13</v>
      </c>
      <c r="C16" s="175" t="str">
        <f ca="1">'22-23'!$B$18</f>
        <v>Wolves</v>
      </c>
      <c r="D16" s="176"/>
      <c r="E16" s="176"/>
      <c r="F16" s="176"/>
      <c r="G16" s="177"/>
      <c r="H16" s="72">
        <f>'22-23'!$I$18</f>
        <v>41</v>
      </c>
      <c r="I16" s="73">
        <f t="shared" si="0"/>
        <v>38</v>
      </c>
      <c r="J16" s="74">
        <f>'22-23'!$F$18</f>
        <v>11</v>
      </c>
      <c r="K16" s="75">
        <f>'22-23'!$G$18</f>
        <v>8</v>
      </c>
      <c r="L16" s="76">
        <f>'22-23'!$H$18</f>
        <v>19</v>
      </c>
      <c r="M16" s="74">
        <f>'22-23'!$N$18</f>
        <v>31</v>
      </c>
      <c r="N16" s="76">
        <f>'22-23'!$O$18</f>
        <v>58</v>
      </c>
      <c r="O16" s="74">
        <f>'22-23'!$L$18</f>
        <v>17</v>
      </c>
      <c r="P16" s="76">
        <f>'22-23'!$M$18</f>
        <v>24</v>
      </c>
      <c r="R16" s="95">
        <v>13</v>
      </c>
      <c r="S16" s="175" t="str">
        <f>INDEX('h 22-23.'!O6:O25,MATCH(LARGE('h 22-23.'!R6:R25,13),'h 22-23.'!R6:R25,0))</f>
        <v>West Ham</v>
      </c>
      <c r="T16" s="176"/>
      <c r="U16" s="176"/>
      <c r="V16" s="176"/>
      <c r="W16" s="177"/>
      <c r="X16" s="72">
        <f>INDEX('h 22-23.'!P6:P25,MATCH(LARGE('h 22-23.'!R6:R25,13),'h 22-23.'!R6:R25,0))</f>
        <v>28</v>
      </c>
      <c r="Y16" s="73">
        <f>INDEX('h 22-23.'!S6:S25,MATCH(LARGE('h 22-23.'!R6:R25,13),'h 22-23.'!R6:R25,0))</f>
        <v>19</v>
      </c>
      <c r="Z16" s="74">
        <f>INDEX('h 22-23.'!T6:T25,MATCH(LARGE('h 22-23.'!R6:R25,13),'h 22-23.'!R6:R25,0))</f>
        <v>8</v>
      </c>
      <c r="AA16" s="75">
        <f>INDEX('h 22-23.'!U6:U25,MATCH(LARGE('h 22-23.'!R6:R25,13),'h 22-23.'!R6:R25,0))</f>
        <v>4</v>
      </c>
      <c r="AB16" s="76">
        <f>INDEX('h 22-23.'!V6:V25,MATCH(LARGE('h 22-23.'!R6:R25,13),'h 22-23.'!R6:R25,0))</f>
        <v>7</v>
      </c>
      <c r="AC16" s="74">
        <f>INDEX('h 22-23.'!W6:W25,MATCH(LARGE('h 22-23.'!R6:R25,13),'h 22-23.'!R6:R25,0))</f>
        <v>26</v>
      </c>
      <c r="AD16" s="76">
        <f>INDEX('h 22-23.'!X6:X25,MATCH(LARGE('h 22-23.'!R6:R25,13),'h 22-23.'!R6:R25,0))</f>
        <v>24</v>
      </c>
      <c r="AE16" s="74">
        <f>INDEX('h 22-23.'!Y6:Y25,MATCH(LARGE('h 22-23.'!R6:R25,13),'h 22-23.'!R6:R25,0))</f>
        <v>14</v>
      </c>
      <c r="AF16" s="76">
        <f>INDEX('h 22-23.'!Z6:Z25,MATCH(LARGE('h 22-23.'!R6:R25,13),'h 22-23.'!R6:R25,0))</f>
        <v>16</v>
      </c>
      <c r="AH16" s="95">
        <v>13</v>
      </c>
      <c r="AI16" s="175" t="str">
        <f>INDEX('h 22-23.'!AC6:AC25,MATCH(LARGE('h 22-23.'!AF6:AF25,13),'h 22-23.'!AF6:AF25,0))</f>
        <v>Bournemouth</v>
      </c>
      <c r="AJ16" s="176"/>
      <c r="AK16" s="176"/>
      <c r="AL16" s="176"/>
      <c r="AM16" s="177"/>
      <c r="AN16" s="72">
        <f>INDEX('h 22-23.'!AD6:AD25,MATCH(LARGE('h 22-23.'!AF6:AF25,13),'h 22-23.'!AF6:AF25,0))</f>
        <v>17</v>
      </c>
      <c r="AO16" s="73">
        <f>INDEX('h 22-23.'!AG6:AG25,MATCH(LARGE('h 22-23.'!AF6:AF25,13),'h 22-23.'!AF6:AF25,0))</f>
        <v>19</v>
      </c>
      <c r="AP16" s="74">
        <f>INDEX('h 22-23.'!AH6:AH25,MATCH(LARGE('h 22-23.'!AF6:AF25,13),'h 22-23.'!AF6:AF25,0))</f>
        <v>5</v>
      </c>
      <c r="AQ16" s="75">
        <f>INDEX('h 22-23.'!AI6:AI25,MATCH(LARGE('h 22-23.'!AF6:AF25,13),'h 22-23.'!AF6:AF25,0))</f>
        <v>2</v>
      </c>
      <c r="AR16" s="76">
        <f>INDEX('h 22-23.'!AJ6:AJ25,MATCH(LARGE('h 22-23.'!AF6:AF25,13),'h 22-23.'!AF6:AF25,0))</f>
        <v>12</v>
      </c>
      <c r="AS16" s="74">
        <f>INDEX('h 22-23.'!AK6:AK25,MATCH(LARGE('h 22-23.'!AF6:AF25,13),'h 22-23.'!AF6:AF25,0))</f>
        <v>17</v>
      </c>
      <c r="AT16" s="76">
        <f>INDEX('h 22-23.'!AL6:AL25,MATCH(LARGE('h 22-23.'!AF6:AF25,13),'h 22-23.'!AF6:AF25,0))</f>
        <v>43</v>
      </c>
      <c r="AU16" s="74">
        <f>INDEX('h 22-23.'!AM6:AM25,MATCH(LARGE('h 22-23.'!AF6:AF25,13),'h 22-23.'!AF6:AF25,0))</f>
        <v>7</v>
      </c>
      <c r="AV16" s="76">
        <f>INDEX('h 22-23.'!AN6:AN25,MATCH(LARGE('h 22-23.'!AF6:AF25,13),'h 22-23.'!AF6:AF25,0))</f>
        <v>20</v>
      </c>
    </row>
    <row r="17" spans="2:72" x14ac:dyDescent="0.2">
      <c r="B17" s="95">
        <v>14</v>
      </c>
      <c r="C17" s="175" t="str">
        <f>'22-23'!$B$19</f>
        <v>West Ham</v>
      </c>
      <c r="D17" s="176"/>
      <c r="E17" s="176"/>
      <c r="F17" s="176"/>
      <c r="G17" s="177"/>
      <c r="H17" s="72">
        <f>'22-23'!$I$19</f>
        <v>40</v>
      </c>
      <c r="I17" s="73">
        <f t="shared" si="0"/>
        <v>38</v>
      </c>
      <c r="J17" s="74">
        <f>'22-23'!$F$19</f>
        <v>11</v>
      </c>
      <c r="K17" s="75">
        <f>'22-23'!$G$19</f>
        <v>7</v>
      </c>
      <c r="L17" s="76">
        <f>'22-23'!$H$19</f>
        <v>20</v>
      </c>
      <c r="M17" s="74">
        <f>'22-23'!$N$19</f>
        <v>42</v>
      </c>
      <c r="N17" s="76">
        <f>'22-23'!$O$19</f>
        <v>55</v>
      </c>
      <c r="O17" s="74">
        <f>'22-23'!$L$19</f>
        <v>23</v>
      </c>
      <c r="P17" s="76">
        <f>'22-23'!$M$19</f>
        <v>29</v>
      </c>
      <c r="R17" s="95">
        <v>14</v>
      </c>
      <c r="S17" s="175" t="str">
        <f>INDEX('h 22-23.'!O6:O25,MATCH(LARGE('h 22-23.'!R6:R25,14),'h 22-23.'!R6:R25,0))</f>
        <v>Crystal P</v>
      </c>
      <c r="T17" s="176"/>
      <c r="U17" s="176"/>
      <c r="V17" s="176"/>
      <c r="W17" s="177"/>
      <c r="X17" s="72">
        <f>INDEX('h 22-23.'!P6:P25,MATCH(LARGE('h 22-23.'!R6:R25,14),'h 22-23.'!R6:R25,0))</f>
        <v>28</v>
      </c>
      <c r="Y17" s="73">
        <f>INDEX('h 22-23.'!S6:S25,MATCH(LARGE('h 22-23.'!R6:R25,14),'h 22-23.'!R6:R25,0))</f>
        <v>19</v>
      </c>
      <c r="Z17" s="74">
        <f>INDEX('h 22-23.'!T6:T25,MATCH(LARGE('h 22-23.'!R6:R25,14),'h 22-23.'!R6:R25,0))</f>
        <v>7</v>
      </c>
      <c r="AA17" s="75">
        <f>INDEX('h 22-23.'!U6:U25,MATCH(LARGE('h 22-23.'!R6:R25,14),'h 22-23.'!R6:R25,0))</f>
        <v>7</v>
      </c>
      <c r="AB17" s="76">
        <f>INDEX('h 22-23.'!V6:V25,MATCH(LARGE('h 22-23.'!R6:R25,14),'h 22-23.'!R6:R25,0))</f>
        <v>5</v>
      </c>
      <c r="AC17" s="74">
        <f>INDEX('h 22-23.'!W6:W25,MATCH(LARGE('h 22-23.'!R6:R25,14),'h 22-23.'!R6:R25,0))</f>
        <v>21</v>
      </c>
      <c r="AD17" s="76">
        <f>INDEX('h 22-23.'!X6:X25,MATCH(LARGE('h 22-23.'!R6:R25,14),'h 22-23.'!R6:R25,0))</f>
        <v>23</v>
      </c>
      <c r="AE17" s="74">
        <f>INDEX('h 22-23.'!Y6:Y25,MATCH(LARGE('h 22-23.'!R6:R25,14),'h 22-23.'!R6:R25,0))</f>
        <v>8</v>
      </c>
      <c r="AF17" s="76">
        <f>INDEX('h 22-23.'!Z6:Z25,MATCH(LARGE('h 22-23.'!R6:R25,14),'h 22-23.'!R6:R25,0))</f>
        <v>10</v>
      </c>
      <c r="AH17" s="95">
        <v>14</v>
      </c>
      <c r="AI17" s="175" t="str">
        <f>INDEX('h 22-23.'!AC6:AC25,MATCH(LARGE('h 22-23.'!AF6:AF25,15),'h 22-23.'!AF6:AF25,0))</f>
        <v>Everton</v>
      </c>
      <c r="AJ17" s="176"/>
      <c r="AK17" s="176"/>
      <c r="AL17" s="176"/>
      <c r="AM17" s="177"/>
      <c r="AN17" s="72">
        <f>INDEX('h 22-23.'!AD6:AD25,MATCH(LARGE('h 22-23.'!AF6:AF25,15),'h 22-23.'!AF6:AF25,0))</f>
        <v>15</v>
      </c>
      <c r="AO17" s="73">
        <f>INDEX('h 22-23.'!AG6:AG25,MATCH(LARGE('h 22-23.'!AF6:AF25,15),'h 22-23.'!AF6:AF25,0))</f>
        <v>19</v>
      </c>
      <c r="AP17" s="74">
        <f>INDEX('h 22-23.'!AH6:AH25,MATCH(LARGE('h 22-23.'!AF6:AF25,15),'h 22-23.'!AF6:AF25,0))</f>
        <v>2</v>
      </c>
      <c r="AQ17" s="75">
        <f>INDEX('h 22-23.'!AI6:AI25,MATCH(LARGE('h 22-23.'!AF6:AF25,15),'h 22-23.'!AF6:AF25,0))</f>
        <v>9</v>
      </c>
      <c r="AR17" s="76">
        <f>INDEX('h 22-23.'!AJ6:AJ25,MATCH(LARGE('h 22-23.'!AF6:AF25,15),'h 22-23.'!AF6:AF25,0))</f>
        <v>8</v>
      </c>
      <c r="AS17" s="74">
        <f>INDEX('h 22-23.'!AK6:AK25,MATCH(LARGE('h 22-23.'!AF6:AF25,15),'h 22-23.'!AF6:AF25,0))</f>
        <v>18</v>
      </c>
      <c r="AT17" s="76">
        <f>INDEX('h 22-23.'!AL6:AL25,MATCH(LARGE('h 22-23.'!AF6:AF25,15),'h 22-23.'!AF6:AF25,0))</f>
        <v>30</v>
      </c>
      <c r="AU17" s="74">
        <f>INDEX('h 22-23.'!AM6:AM25,MATCH(LARGE('h 22-23.'!AF6:AF25,15),'h 22-23.'!AF6:AF25,0))</f>
        <v>8</v>
      </c>
      <c r="AV17" s="76">
        <f>INDEX('h 22-23.'!AN6:AN25,MATCH(LARGE('h 22-23.'!AF6:AF25,15),'h 22-23.'!AF6:AF25,0))</f>
        <v>15</v>
      </c>
    </row>
    <row r="18" spans="2:72" x14ac:dyDescent="0.2">
      <c r="B18" s="95">
        <v>15</v>
      </c>
      <c r="C18" s="175" t="str">
        <f>'22-23'!$B$20</f>
        <v>Bournemouth</v>
      </c>
      <c r="D18" s="176"/>
      <c r="E18" s="176"/>
      <c r="F18" s="176"/>
      <c r="G18" s="177"/>
      <c r="H18" s="72">
        <f>'22-23'!$I$20</f>
        <v>39</v>
      </c>
      <c r="I18" s="73">
        <f t="shared" si="0"/>
        <v>38</v>
      </c>
      <c r="J18" s="74">
        <f>'22-23'!$F$20</f>
        <v>11</v>
      </c>
      <c r="K18" s="75">
        <f>'22-23'!$G$20</f>
        <v>6</v>
      </c>
      <c r="L18" s="76">
        <f>'22-23'!$H$20</f>
        <v>21</v>
      </c>
      <c r="M18" s="74">
        <f>'22-23'!$N$20</f>
        <v>37</v>
      </c>
      <c r="N18" s="76">
        <f>'22-23'!$O$20</f>
        <v>71</v>
      </c>
      <c r="O18" s="74">
        <f>'22-23'!$L$20</f>
        <v>17</v>
      </c>
      <c r="P18" s="76">
        <f>'22-23'!$M$20</f>
        <v>38</v>
      </c>
      <c r="R18" s="95">
        <v>15</v>
      </c>
      <c r="S18" s="175" t="str">
        <f>INDEX('h 22-23.'!O6:O25,MATCH(LARGE('h 22-23.'!R6:R25,15),'h 22-23.'!R6:R25,0))</f>
        <v>Chelsea</v>
      </c>
      <c r="T18" s="176"/>
      <c r="U18" s="176"/>
      <c r="V18" s="176"/>
      <c r="W18" s="177"/>
      <c r="X18" s="72">
        <f>INDEX('h 22-23.'!P6:P25,MATCH(LARGE('h 22-23.'!R6:R25,15),'h 22-23.'!R6:R25,0))</f>
        <v>25</v>
      </c>
      <c r="Y18" s="73">
        <f>INDEX('h 22-23.'!S6:S25,MATCH(LARGE('h 22-23.'!R6:R25,15),'h 22-23.'!R6:R25,0))</f>
        <v>19</v>
      </c>
      <c r="Z18" s="74">
        <f>INDEX('h 22-23.'!T6:T25,MATCH(LARGE('h 22-23.'!R6:R25,15),'h 22-23.'!R6:R25,0))</f>
        <v>6</v>
      </c>
      <c r="AA18" s="75">
        <f>INDEX('h 22-23.'!U6:U25,MATCH(LARGE('h 22-23.'!R6:R25,15),'h 22-23.'!R6:R25,0))</f>
        <v>7</v>
      </c>
      <c r="AB18" s="76">
        <f>INDEX('h 22-23.'!V6:V25,MATCH(LARGE('h 22-23.'!R6:R25,15),'h 22-23.'!R6:R25,0))</f>
        <v>6</v>
      </c>
      <c r="AC18" s="74">
        <f>INDEX('h 22-23.'!W6:W25,MATCH(LARGE('h 22-23.'!R6:R25,15),'h 22-23.'!R6:R25,0))</f>
        <v>20</v>
      </c>
      <c r="AD18" s="76">
        <f>INDEX('h 22-23.'!X6:X25,MATCH(LARGE('h 22-23.'!R6:R25,15),'h 22-23.'!R6:R25,0))</f>
        <v>19</v>
      </c>
      <c r="AE18" s="74">
        <f>INDEX('h 22-23.'!Y6:Y25,MATCH(LARGE('h 22-23.'!R6:R25,15),'h 22-23.'!R6:R25,0))</f>
        <v>6</v>
      </c>
      <c r="AF18" s="76">
        <f>INDEX('h 22-23.'!Z6:Z25,MATCH(LARGE('h 22-23.'!R6:R25,15),'h 22-23.'!R6:R25,0))</f>
        <v>6</v>
      </c>
      <c r="AH18" s="95">
        <v>15</v>
      </c>
      <c r="AI18" s="175" t="str">
        <f>INDEX('h 22-23.'!AC6:AC25,MATCH(LARGE('h 22-23.'!AF6:AF25,14),'h 22-23.'!AF6:AF25,0))</f>
        <v>Leicester</v>
      </c>
      <c r="AJ18" s="176"/>
      <c r="AK18" s="176"/>
      <c r="AL18" s="176"/>
      <c r="AM18" s="177"/>
      <c r="AN18" s="72">
        <f>INDEX('h 22-23.'!AD6:AD25,MATCH(LARGE('h 22-23.'!AF6:AF25,14),'h 22-23.'!AF6:AF25,0))</f>
        <v>15</v>
      </c>
      <c r="AO18" s="73">
        <f>INDEX('h 22-23.'!AG6:AG25,MATCH(LARGE('h 22-23.'!AF6:AF25,14),'h 22-23.'!AF6:AF25,0))</f>
        <v>19</v>
      </c>
      <c r="AP18" s="74">
        <f>INDEX('h 22-23.'!AH6:AH25,MATCH(LARGE('h 22-23.'!AF6:AF25,14),'h 22-23.'!AF6:AF25,0))</f>
        <v>4</v>
      </c>
      <c r="AQ18" s="75">
        <f>INDEX('h 22-23.'!AI6:AI25,MATCH(LARGE('h 22-23.'!AF6:AF25,14),'h 22-23.'!AF6:AF25,0))</f>
        <v>3</v>
      </c>
      <c r="AR18" s="76">
        <f>INDEX('h 22-23.'!AJ6:AJ25,MATCH(LARGE('h 22-23.'!AF6:AF25,14),'h 22-23.'!AF6:AF25,0))</f>
        <v>12</v>
      </c>
      <c r="AS18" s="74">
        <f>INDEX('h 22-23.'!AK6:AK25,MATCH(LARGE('h 22-23.'!AF6:AF25,14),'h 22-23.'!AF6:AF25,0))</f>
        <v>28</v>
      </c>
      <c r="AT18" s="76">
        <f>INDEX('h 22-23.'!AL6:AL25,MATCH(LARGE('h 22-23.'!AF6:AF25,14),'h 22-23.'!AF6:AF25,0))</f>
        <v>41</v>
      </c>
      <c r="AU18" s="74">
        <f>INDEX('h 22-23.'!AM6:AM25,MATCH(LARGE('h 22-23.'!AF6:AF25,14),'h 22-23.'!AF6:AF25,0))</f>
        <v>13</v>
      </c>
      <c r="AV18" s="76">
        <f>INDEX('h 22-23.'!AN6:AN25,MATCH(LARGE('h 22-23.'!AF6:AF25,14),'h 22-23.'!AF6:AF25,0))</f>
        <v>20</v>
      </c>
    </row>
    <row r="19" spans="2:72" x14ac:dyDescent="0.2">
      <c r="B19" s="95">
        <v>16</v>
      </c>
      <c r="C19" s="175" t="str">
        <f>'22-23'!$B$21</f>
        <v>Nottingham</v>
      </c>
      <c r="D19" s="176"/>
      <c r="E19" s="176"/>
      <c r="F19" s="176"/>
      <c r="G19" s="177"/>
      <c r="H19" s="72">
        <f>'22-23'!$I$21</f>
        <v>38</v>
      </c>
      <c r="I19" s="73">
        <f t="shared" si="0"/>
        <v>38</v>
      </c>
      <c r="J19" s="74">
        <f>'22-23'!$F$21</f>
        <v>9</v>
      </c>
      <c r="K19" s="75">
        <f>'22-23'!$G$21</f>
        <v>11</v>
      </c>
      <c r="L19" s="76">
        <f>'22-23'!$H$21</f>
        <v>18</v>
      </c>
      <c r="M19" s="74">
        <f>'22-23'!$N$21</f>
        <v>38</v>
      </c>
      <c r="N19" s="76">
        <f>'22-23'!$O$21</f>
        <v>68</v>
      </c>
      <c r="O19" s="74">
        <f>'22-23'!$L$21</f>
        <v>20</v>
      </c>
      <c r="P19" s="76">
        <f>'22-23'!$M$21</f>
        <v>26</v>
      </c>
      <c r="R19" s="95">
        <v>16</v>
      </c>
      <c r="S19" s="175" t="str">
        <f>INDEX('h 22-23.'!O6:O25,MATCH(LARGE('h 22-23.'!R6:R25,16),'h 22-23.'!R6:R25,0))</f>
        <v>Bournemouth</v>
      </c>
      <c r="T19" s="176"/>
      <c r="U19" s="176"/>
      <c r="V19" s="176"/>
      <c r="W19" s="177"/>
      <c r="X19" s="72">
        <f>INDEX('h 22-23.'!P6:P25,MATCH(LARGE('h 22-23.'!R6:R25,16),'h 22-23.'!R6:R25,0))</f>
        <v>22</v>
      </c>
      <c r="Y19" s="73">
        <f>INDEX('h 22-23.'!S6:S25,MATCH(LARGE('h 22-23.'!R6:R25,16),'h 22-23.'!R6:R25,0))</f>
        <v>19</v>
      </c>
      <c r="Z19" s="74">
        <f>INDEX('h 22-23.'!T6:T25,MATCH(LARGE('h 22-23.'!R6:R25,16),'h 22-23.'!R6:R25,0))</f>
        <v>6</v>
      </c>
      <c r="AA19" s="75">
        <f>INDEX('h 22-23.'!U6:U25,MATCH(LARGE('h 22-23.'!R6:R25,16),'h 22-23.'!R6:R25,0))</f>
        <v>4</v>
      </c>
      <c r="AB19" s="76">
        <f>INDEX('h 22-23.'!V6:V25,MATCH(LARGE('h 22-23.'!R6:R25,16),'h 22-23.'!R6:R25,0))</f>
        <v>9</v>
      </c>
      <c r="AC19" s="74">
        <f>INDEX('h 22-23.'!W6:W25,MATCH(LARGE('h 22-23.'!R6:R25,16),'h 22-23.'!R6:R25,0))</f>
        <v>20</v>
      </c>
      <c r="AD19" s="76">
        <f>INDEX('h 22-23.'!X6:X25,MATCH(LARGE('h 22-23.'!R6:R25,16),'h 22-23.'!R6:R25,0))</f>
        <v>28</v>
      </c>
      <c r="AE19" s="74">
        <f>INDEX('h 22-23.'!Y6:Y25,MATCH(LARGE('h 22-23.'!R6:R25,16),'h 22-23.'!R6:R25,0))</f>
        <v>10</v>
      </c>
      <c r="AF19" s="76">
        <f>INDEX('h 22-23.'!Z6:Z25,MATCH(LARGE('h 22-23.'!R6:R25,16),'h 22-23.'!R6:R25,0))</f>
        <v>18</v>
      </c>
      <c r="AH19" s="95">
        <v>16</v>
      </c>
      <c r="AI19" s="175" t="str">
        <f>INDEX('h 22-23.'!AC6:AC25,MATCH(LARGE('h 22-23.'!AF6:AF25,16),'h 22-23.'!AF6:AF25,0))</f>
        <v>Southampton</v>
      </c>
      <c r="AJ19" s="176"/>
      <c r="AK19" s="176"/>
      <c r="AL19" s="176"/>
      <c r="AM19" s="177"/>
      <c r="AN19" s="72">
        <f>INDEX('h 22-23.'!AD6:AD25,MATCH(LARGE('h 22-23.'!AF6:AF25,16),'h 22-23.'!AF6:AF25,0))</f>
        <v>14</v>
      </c>
      <c r="AO19" s="73">
        <f>INDEX('h 22-23.'!AG6:AG25,MATCH(LARGE('h 22-23.'!AF6:AF25,16),'h 22-23.'!AF6:AF25,0))</f>
        <v>19</v>
      </c>
      <c r="AP19" s="74">
        <f>INDEX('h 22-23.'!AH6:AH25,MATCH(LARGE('h 22-23.'!AF6:AF25,16),'h 22-23.'!AF6:AF25,0))</f>
        <v>4</v>
      </c>
      <c r="AQ19" s="75">
        <f>INDEX('h 22-23.'!AI6:AI25,MATCH(LARGE('h 22-23.'!AF6:AF25,16),'h 22-23.'!AF6:AF25,0))</f>
        <v>2</v>
      </c>
      <c r="AR19" s="76">
        <f>INDEX('h 22-23.'!AJ6:AJ25,MATCH(LARGE('h 22-23.'!AF6:AF25,16),'h 22-23.'!AF6:AF25,0))</f>
        <v>13</v>
      </c>
      <c r="AS19" s="74">
        <f>INDEX('h 22-23.'!AK6:AK25,MATCH(LARGE('h 22-23.'!AF6:AF25,16),'h 22-23.'!AF6:AF25,0))</f>
        <v>17</v>
      </c>
      <c r="AT19" s="76">
        <f>INDEX('h 22-23.'!AL6:AL25,MATCH(LARGE('h 22-23.'!AF6:AF25,16),'h 22-23.'!AF6:AF25,0))</f>
        <v>36</v>
      </c>
      <c r="AU19" s="74">
        <f>INDEX('h 22-23.'!AM6:AM25,MATCH(LARGE('h 22-23.'!AF6:AF25,16),'h 22-23.'!AF6:AF25,0))</f>
        <v>8</v>
      </c>
      <c r="AV19" s="76">
        <f>INDEX('h 22-23.'!AN6:AN25,MATCH(LARGE('h 22-23.'!AF6:AF25,16),'h 22-23.'!AF6:AF25,0))</f>
        <v>21</v>
      </c>
    </row>
    <row r="20" spans="2:72" x14ac:dyDescent="0.2">
      <c r="B20" s="95">
        <v>17</v>
      </c>
      <c r="C20" s="175" t="str">
        <f>'22-23'!$B$22</f>
        <v>Everton</v>
      </c>
      <c r="D20" s="176"/>
      <c r="E20" s="176"/>
      <c r="F20" s="176"/>
      <c r="G20" s="177"/>
      <c r="H20" s="72">
        <f>'22-23'!$I$22</f>
        <v>36</v>
      </c>
      <c r="I20" s="73">
        <f t="shared" si="0"/>
        <v>38</v>
      </c>
      <c r="J20" s="74">
        <f>'22-23'!$F$22</f>
        <v>8</v>
      </c>
      <c r="K20" s="75">
        <f>'22-23'!$G$22</f>
        <v>12</v>
      </c>
      <c r="L20" s="76">
        <f>'22-23'!$H$22</f>
        <v>18</v>
      </c>
      <c r="M20" s="74">
        <f>'22-23'!$N$22</f>
        <v>34</v>
      </c>
      <c r="N20" s="76">
        <f>'22-23'!$O$22</f>
        <v>57</v>
      </c>
      <c r="O20" s="74">
        <f>'22-23'!$L$22</f>
        <v>14</v>
      </c>
      <c r="P20" s="76">
        <f>'22-23'!$M$22</f>
        <v>25</v>
      </c>
      <c r="R20" s="95">
        <v>17</v>
      </c>
      <c r="S20" s="175" t="str">
        <f>INDEX('h 22-23.'!O6:O25,MATCH(LARGE('h 22-23.'!R6:R25,17),'h 22-23.'!R6:R25,0))</f>
        <v>Leeds</v>
      </c>
      <c r="T20" s="176"/>
      <c r="U20" s="176"/>
      <c r="V20" s="176"/>
      <c r="W20" s="177"/>
      <c r="X20" s="72">
        <f>INDEX('h 22-23.'!P6:P25,MATCH(LARGE('h 22-23.'!R6:R25,17),'h 22-23.'!R6:R25,0))</f>
        <v>22</v>
      </c>
      <c r="Y20" s="73">
        <f>INDEX('h 22-23.'!S6:S25,MATCH(LARGE('h 22-23.'!R6:R25,17),'h 22-23.'!R6:R25,0))</f>
        <v>19</v>
      </c>
      <c r="Z20" s="74">
        <f>INDEX('h 22-23.'!T6:T25,MATCH(LARGE('h 22-23.'!R6:R25,17),'h 22-23.'!R6:R25,0))</f>
        <v>5</v>
      </c>
      <c r="AA20" s="75">
        <f>INDEX('h 22-23.'!U6:U25,MATCH(LARGE('h 22-23.'!R6:R25,17),'h 22-23.'!R6:R25,0))</f>
        <v>7</v>
      </c>
      <c r="AB20" s="76">
        <f>INDEX('h 22-23.'!V6:V25,MATCH(LARGE('h 22-23.'!R6:R25,17),'h 22-23.'!R6:R25,0))</f>
        <v>7</v>
      </c>
      <c r="AC20" s="74">
        <f>INDEX('h 22-23.'!W6:W25,MATCH(LARGE('h 22-23.'!R6:R25,17),'h 22-23.'!R6:R25,0))</f>
        <v>26</v>
      </c>
      <c r="AD20" s="76">
        <f>INDEX('h 22-23.'!X6:X25,MATCH(LARGE('h 22-23.'!R6:R25,17),'h 22-23.'!R6:R25,0))</f>
        <v>37</v>
      </c>
      <c r="AE20" s="74">
        <f>INDEX('h 22-23.'!Y6:Y25,MATCH(LARGE('h 22-23.'!R6:R25,17),'h 22-23.'!R6:R25,0))</f>
        <v>12</v>
      </c>
      <c r="AF20" s="76">
        <f>INDEX('h 22-23.'!Z6:Z25,MATCH(LARGE('h 22-23.'!R6:R25,17),'h 22-23.'!R6:R25,0))</f>
        <v>15</v>
      </c>
      <c r="AH20" s="95">
        <v>17</v>
      </c>
      <c r="AI20" s="175" t="str">
        <f>INDEX('h 22-23.'!AC6:AC25,MATCH(LARGE('h 22-23.'!AF6:AF25,17),'h 22-23.'!AF6:AF25,0))</f>
        <v>West Ham</v>
      </c>
      <c r="AJ20" s="176"/>
      <c r="AK20" s="176"/>
      <c r="AL20" s="176"/>
      <c r="AM20" s="177"/>
      <c r="AN20" s="72">
        <f>INDEX('h 22-23.'!AD6:AD25,MATCH(LARGE('h 22-23.'!AF6:AF25,17),'h 22-23.'!AF6:AF25,0))</f>
        <v>12</v>
      </c>
      <c r="AO20" s="73">
        <f>INDEX('h 22-23.'!AG6:AG25,MATCH(LARGE('h 22-23.'!AF6:AF25,17),'h 22-23.'!AF6:AF25,0))</f>
        <v>19</v>
      </c>
      <c r="AP20" s="74">
        <f>INDEX('h 22-23.'!AH6:AH25,MATCH(LARGE('h 22-23.'!AF6:AF25,17),'h 22-23.'!AF6:AF25,0))</f>
        <v>3</v>
      </c>
      <c r="AQ20" s="75">
        <f>INDEX('h 22-23.'!AI6:AI25,MATCH(LARGE('h 22-23.'!AF6:AF25,17),'h 22-23.'!AF6:AF25,0))</f>
        <v>3</v>
      </c>
      <c r="AR20" s="76">
        <f>INDEX('h 22-23.'!AJ6:AJ25,MATCH(LARGE('h 22-23.'!AF6:AF25,17),'h 22-23.'!AF6:AF25,0))</f>
        <v>13</v>
      </c>
      <c r="AS20" s="74">
        <f>INDEX('h 22-23.'!AK6:AK25,MATCH(LARGE('h 22-23.'!AF6:AF25,17),'h 22-23.'!AF6:AF25,0))</f>
        <v>16</v>
      </c>
      <c r="AT20" s="76">
        <f>INDEX('h 22-23.'!AL6:AL25,MATCH(LARGE('h 22-23.'!AF6:AF25,17),'h 22-23.'!AF6:AF25,0))</f>
        <v>31</v>
      </c>
      <c r="AU20" s="74">
        <f>INDEX('h 22-23.'!AM6:AM25,MATCH(LARGE('h 22-23.'!AF6:AF25,17),'h 22-23.'!AF6:AF25,0))</f>
        <v>9</v>
      </c>
      <c r="AV20" s="76">
        <f>INDEX('h 22-23.'!AN6:AN25,MATCH(LARGE('h 22-23.'!AF6:AF25,17),'h 22-23.'!AF6:AF25,0))</f>
        <v>13</v>
      </c>
    </row>
    <row r="21" spans="2:72" x14ac:dyDescent="0.2">
      <c r="B21" s="95">
        <v>18</v>
      </c>
      <c r="C21" s="175" t="str">
        <f>'22-23'!$B$23</f>
        <v>Leicester</v>
      </c>
      <c r="D21" s="176"/>
      <c r="E21" s="176"/>
      <c r="F21" s="176"/>
      <c r="G21" s="177"/>
      <c r="H21" s="72">
        <f>'22-23'!$I$23</f>
        <v>34</v>
      </c>
      <c r="I21" s="73">
        <f t="shared" si="0"/>
        <v>38</v>
      </c>
      <c r="J21" s="74">
        <f>'22-23'!$F$23</f>
        <v>9</v>
      </c>
      <c r="K21" s="75">
        <f>'22-23'!$G$23</f>
        <v>7</v>
      </c>
      <c r="L21" s="76">
        <f>'22-23'!$H$23</f>
        <v>22</v>
      </c>
      <c r="M21" s="74">
        <f>'22-23'!$N$23</f>
        <v>51</v>
      </c>
      <c r="N21" s="76">
        <f>'22-23'!$O$23</f>
        <v>68</v>
      </c>
      <c r="O21" s="74">
        <f>'22-23'!$L$23</f>
        <v>29</v>
      </c>
      <c r="P21" s="76">
        <f>'22-23'!$M$23</f>
        <v>35</v>
      </c>
      <c r="R21" s="95">
        <v>18</v>
      </c>
      <c r="S21" s="175" t="str">
        <f>INDEX('h 22-23.'!O6:O25,MATCH(LARGE('h 22-23.'!R6:R25,18),'h 22-23.'!R6:R25,0))</f>
        <v>Everton</v>
      </c>
      <c r="T21" s="176"/>
      <c r="U21" s="176"/>
      <c r="V21" s="176"/>
      <c r="W21" s="177"/>
      <c r="X21" s="72">
        <f>INDEX('h 22-23.'!P6:P25,MATCH(LARGE('h 22-23.'!R6:R25,18),'h 22-23.'!R6:R25,0))</f>
        <v>21</v>
      </c>
      <c r="Y21" s="73">
        <f>INDEX('h 22-23.'!S6:S25,MATCH(LARGE('h 22-23.'!R6:R25,18),'h 22-23.'!R6:R25,0))</f>
        <v>19</v>
      </c>
      <c r="Z21" s="74">
        <f>INDEX('h 22-23.'!T6:T25,MATCH(LARGE('h 22-23.'!R6:R25,18),'h 22-23.'!R6:R25,0))</f>
        <v>6</v>
      </c>
      <c r="AA21" s="75">
        <f>INDEX('h 22-23.'!U6:U25,MATCH(LARGE('h 22-23.'!R6:R25,18),'h 22-23.'!R6:R25,0))</f>
        <v>3</v>
      </c>
      <c r="AB21" s="76">
        <f>INDEX('h 22-23.'!V6:V25,MATCH(LARGE('h 22-23.'!R6:R25,18),'h 22-23.'!R6:R25,0))</f>
        <v>10</v>
      </c>
      <c r="AC21" s="74">
        <f>INDEX('h 22-23.'!W6:W25,MATCH(LARGE('h 22-23.'!R6:R25,18),'h 22-23.'!R6:R25,0))</f>
        <v>16</v>
      </c>
      <c r="AD21" s="76">
        <f>INDEX('h 22-23.'!X6:X25,MATCH(LARGE('h 22-23.'!R6:R25,18),'h 22-23.'!R6:R25,0))</f>
        <v>27</v>
      </c>
      <c r="AE21" s="74">
        <f>INDEX('h 22-23.'!Y6:Y25,MATCH(LARGE('h 22-23.'!R6:R25,18),'h 22-23.'!R6:R25,0))</f>
        <v>6</v>
      </c>
      <c r="AF21" s="76">
        <f>INDEX('h 22-23.'!Z6:Z25,MATCH(LARGE('h 22-23.'!R6:R25,18),'h 22-23.'!R6:R25,0))</f>
        <v>10</v>
      </c>
      <c r="AH21" s="95">
        <v>18</v>
      </c>
      <c r="AI21" s="175" t="str">
        <f ca="1">INDEX('h 22-23.'!AC6:AC25,MATCH(LARGE('h 22-23.'!AF6:AF25,18),'h 22-23.'!AF6:AF25,0))</f>
        <v>Wolves</v>
      </c>
      <c r="AJ21" s="176"/>
      <c r="AK21" s="176"/>
      <c r="AL21" s="176"/>
      <c r="AM21" s="177"/>
      <c r="AN21" s="72">
        <f>INDEX('h 22-23.'!AD6:AD25,MATCH(LARGE('h 22-23.'!AF6:AF25,18),'h 22-23.'!AF6:AF25,0))</f>
        <v>11</v>
      </c>
      <c r="AO21" s="73">
        <f>INDEX('h 22-23.'!AG6:AG25,MATCH(LARGE('h 22-23.'!AF6:AF25,18),'h 22-23.'!AF6:AF25,0))</f>
        <v>19</v>
      </c>
      <c r="AP21" s="74">
        <f>INDEX('h 22-23.'!AH6:AH25,MATCH(LARGE('h 22-23.'!AF6:AF25,18),'h 22-23.'!AF6:AF25,0))</f>
        <v>2</v>
      </c>
      <c r="AQ21" s="75">
        <f>INDEX('h 22-23.'!AI6:AI25,MATCH(LARGE('h 22-23.'!AF6:AF25,18),'h 22-23.'!AF6:AF25,0))</f>
        <v>5</v>
      </c>
      <c r="AR21" s="76">
        <f>INDEX('h 22-23.'!AJ6:AJ25,MATCH(LARGE('h 22-23.'!AF6:AF25,18),'h 22-23.'!AF6:AF25,0))</f>
        <v>12</v>
      </c>
      <c r="AS21" s="74">
        <f>INDEX('h 22-23.'!AK6:AK25,MATCH(LARGE('h 22-23.'!AF6:AF25,18),'h 22-23.'!AF6:AF25,0))</f>
        <v>12</v>
      </c>
      <c r="AT21" s="76">
        <f>INDEX('h 22-23.'!AL6:AL25,MATCH(LARGE('h 22-23.'!AF6:AF25,18),'h 22-23.'!AF6:AF25,0))</f>
        <v>38</v>
      </c>
      <c r="AU21" s="74">
        <f>INDEX('h 22-23.'!AM6:AM25,MATCH(LARGE('h 22-23.'!AF6:AF25,18),'h 22-23.'!AF6:AF25,0))</f>
        <v>6</v>
      </c>
      <c r="AV21" s="76">
        <f>INDEX('h 22-23.'!AN6:AN25,MATCH(LARGE('h 22-23.'!AF6:AF25,18),'h 22-23.'!AF6:AF25,0))</f>
        <v>17</v>
      </c>
    </row>
    <row r="22" spans="2:72" x14ac:dyDescent="0.2">
      <c r="B22" s="95">
        <v>19</v>
      </c>
      <c r="C22" s="175" t="str">
        <f>'22-23'!$B$24</f>
        <v>Leeds</v>
      </c>
      <c r="D22" s="176"/>
      <c r="E22" s="176"/>
      <c r="F22" s="176"/>
      <c r="G22" s="177"/>
      <c r="H22" s="72">
        <f>'22-23'!$I$24</f>
        <v>31</v>
      </c>
      <c r="I22" s="73">
        <f t="shared" si="0"/>
        <v>38</v>
      </c>
      <c r="J22" s="74">
        <f>'22-23'!$F$24</f>
        <v>7</v>
      </c>
      <c r="K22" s="75">
        <f>'22-23'!$G$24</f>
        <v>10</v>
      </c>
      <c r="L22" s="76">
        <f>'22-23'!$H$24</f>
        <v>21</v>
      </c>
      <c r="M22" s="74">
        <f>'22-23'!$N$24</f>
        <v>48</v>
      </c>
      <c r="N22" s="76">
        <f>'22-23'!$O$24</f>
        <v>78</v>
      </c>
      <c r="O22" s="74">
        <f>'22-23'!$L$24</f>
        <v>21</v>
      </c>
      <c r="P22" s="76">
        <f>'22-23'!$M$24</f>
        <v>30</v>
      </c>
      <c r="R22" s="95">
        <v>19</v>
      </c>
      <c r="S22" s="175" t="str">
        <f>INDEX('h 22-23.'!O6:O25,MATCH(LARGE('h 22-23.'!R6:R25,19),'h 22-23.'!R6:R25,0))</f>
        <v>Leicester</v>
      </c>
      <c r="T22" s="176"/>
      <c r="U22" s="176"/>
      <c r="V22" s="176"/>
      <c r="W22" s="177"/>
      <c r="X22" s="72">
        <f>INDEX('h 22-23.'!P6:P25,MATCH(LARGE('h 22-23.'!R6:R25,19),'h 22-23.'!R6:R25,0))</f>
        <v>19</v>
      </c>
      <c r="Y22" s="73">
        <f>INDEX('h 22-23.'!S6:S25,MATCH(LARGE('h 22-23.'!R6:R25,19),'h 22-23.'!R6:R25,0))</f>
        <v>19</v>
      </c>
      <c r="Z22" s="74">
        <f>INDEX('h 22-23.'!T6:T25,MATCH(LARGE('h 22-23.'!R6:R25,19),'h 22-23.'!R6:R25,0))</f>
        <v>5</v>
      </c>
      <c r="AA22" s="75">
        <f>INDEX('h 22-23.'!U6:U25,MATCH(LARGE('h 22-23.'!R6:R25,19),'h 22-23.'!R6:R25,0))</f>
        <v>4</v>
      </c>
      <c r="AB22" s="76">
        <f>INDEX('h 22-23.'!V6:V25,MATCH(LARGE('h 22-23.'!R6:R25,19),'h 22-23.'!R6:R25,0))</f>
        <v>10</v>
      </c>
      <c r="AC22" s="74">
        <f>INDEX('h 22-23.'!W6:W25,MATCH(LARGE('h 22-23.'!R6:R25,19),'h 22-23.'!R6:R25,0))</f>
        <v>23</v>
      </c>
      <c r="AD22" s="76">
        <f>INDEX('h 22-23.'!X6:X25,MATCH(LARGE('h 22-23.'!R6:R25,19),'h 22-23.'!R6:R25,0))</f>
        <v>27</v>
      </c>
      <c r="AE22" s="74">
        <f>INDEX('h 22-23.'!Y6:Y25,MATCH(LARGE('h 22-23.'!R6:R25,19),'h 22-23.'!R6:R25,0))</f>
        <v>16</v>
      </c>
      <c r="AF22" s="76">
        <f>INDEX('h 22-23.'!Z6:Z25,MATCH(LARGE('h 22-23.'!R6:R25,19),'h 22-23.'!R6:R25,0))</f>
        <v>15</v>
      </c>
      <c r="AH22" s="95">
        <v>19</v>
      </c>
      <c r="AI22" s="175" t="str">
        <f>INDEX('h 22-23.'!AC6:AC25,MATCH(LARGE('h 22-23.'!AF6:AF25,19),'h 22-23.'!AF6:AF25,0))</f>
        <v>Leeds</v>
      </c>
      <c r="AJ22" s="176"/>
      <c r="AK22" s="176"/>
      <c r="AL22" s="176"/>
      <c r="AM22" s="177"/>
      <c r="AN22" s="72">
        <f>INDEX('h 22-23.'!AD6:AD25,MATCH(LARGE('h 22-23.'!AF6:AF25,19),'h 22-23.'!AF6:AF25,0))</f>
        <v>9</v>
      </c>
      <c r="AO22" s="73">
        <f>INDEX('h 22-23.'!AG6:AG25,MATCH(LARGE('h 22-23.'!AF6:AF25,19),'h 22-23.'!AF6:AF25,0))</f>
        <v>19</v>
      </c>
      <c r="AP22" s="74">
        <f>INDEX('h 22-23.'!AH6:AH25,MATCH(LARGE('h 22-23.'!AF6:AF25,19),'h 22-23.'!AF6:AF25,0))</f>
        <v>2</v>
      </c>
      <c r="AQ22" s="75">
        <f>INDEX('h 22-23.'!AI6:AI25,MATCH(LARGE('h 22-23.'!AF6:AF25,19),'h 22-23.'!AF6:AF25,0))</f>
        <v>3</v>
      </c>
      <c r="AR22" s="76">
        <f>INDEX('h 22-23.'!AJ6:AJ25,MATCH(LARGE('h 22-23.'!AF6:AF25,19),'h 22-23.'!AF6:AF25,0))</f>
        <v>14</v>
      </c>
      <c r="AS22" s="74">
        <f>INDEX('h 22-23.'!AK6:AK25,MATCH(LARGE('h 22-23.'!AF6:AF25,19),'h 22-23.'!AF6:AF25,0))</f>
        <v>22</v>
      </c>
      <c r="AT22" s="76">
        <f>INDEX('h 22-23.'!AL6:AL25,MATCH(LARGE('h 22-23.'!AF6:AF25,19),'h 22-23.'!AF6:AF25,0))</f>
        <v>41</v>
      </c>
      <c r="AU22" s="74">
        <f>INDEX('h 22-23.'!AM6:AM25,MATCH(LARGE('h 22-23.'!AF6:AF25,19),'h 22-23.'!AF6:AF25,0))</f>
        <v>9</v>
      </c>
      <c r="AV22" s="76">
        <f>INDEX('h 22-23.'!AN6:AN25,MATCH(LARGE('h 22-23.'!AF6:AF25,19),'h 22-23.'!AF6:AF25,0))</f>
        <v>15</v>
      </c>
    </row>
    <row r="23" spans="2:72" ht="13.5" thickBot="1" x14ac:dyDescent="0.25">
      <c r="B23" s="96">
        <v>20</v>
      </c>
      <c r="C23" s="178" t="str">
        <f>'22-23'!$B$25</f>
        <v>Southampton</v>
      </c>
      <c r="D23" s="179"/>
      <c r="E23" s="179"/>
      <c r="F23" s="179"/>
      <c r="G23" s="180"/>
      <c r="H23" s="80">
        <f>'22-23'!$I$25</f>
        <v>25</v>
      </c>
      <c r="I23" s="81">
        <f t="shared" si="0"/>
        <v>38</v>
      </c>
      <c r="J23" s="82">
        <f>'22-23'!$F$25</f>
        <v>6</v>
      </c>
      <c r="K23" s="83">
        <f>'22-23'!$G$25</f>
        <v>7</v>
      </c>
      <c r="L23" s="84">
        <f>'22-23'!$H$25</f>
        <v>25</v>
      </c>
      <c r="M23" s="82">
        <f>'22-23'!$N$25</f>
        <v>36</v>
      </c>
      <c r="N23" s="84">
        <f>'22-23'!$O$25</f>
        <v>73</v>
      </c>
      <c r="O23" s="82">
        <f>'22-23'!$L$25</f>
        <v>15</v>
      </c>
      <c r="P23" s="84">
        <f>'22-23'!$M$25</f>
        <v>32</v>
      </c>
      <c r="R23" s="96">
        <v>20</v>
      </c>
      <c r="S23" s="178" t="str">
        <f>INDEX('h 22-23.'!O6:O25,MATCH(LARGE('h 22-23.'!R6:R25,20),'h 22-23.'!R6:R25,0))</f>
        <v>Southampton</v>
      </c>
      <c r="T23" s="179"/>
      <c r="U23" s="179"/>
      <c r="V23" s="179"/>
      <c r="W23" s="180"/>
      <c r="X23" s="80">
        <f>INDEX('h 22-23.'!P6:P25,MATCH(LARGE('h 22-23.'!R6:R25,20),'h 22-23.'!R6:R25,0))</f>
        <v>11</v>
      </c>
      <c r="Y23" s="81">
        <f>INDEX('h 22-23.'!S6:S25,MATCH(LARGE('h 22-23.'!R6:R25,20),'h 22-23.'!R6:R25,0))</f>
        <v>19</v>
      </c>
      <c r="Z23" s="82">
        <f>INDEX('h 22-23.'!T6:T25,MATCH(LARGE('h 22-23.'!R6:R25,20),'h 22-23.'!R6:R25,0))</f>
        <v>2</v>
      </c>
      <c r="AA23" s="83">
        <f>INDEX('h 22-23.'!U6:U25,MATCH(LARGE('h 22-23.'!R6:R25,20),'h 22-23.'!R6:R25,0))</f>
        <v>5</v>
      </c>
      <c r="AB23" s="84">
        <f>INDEX('h 22-23.'!V6:V25,MATCH(LARGE('h 22-23.'!R6:R25,20),'h 22-23.'!R6:R25,0))</f>
        <v>12</v>
      </c>
      <c r="AC23" s="82">
        <f>INDEX('h 22-23.'!W6:W25,MATCH(LARGE('h 22-23.'!R6:R25,20),'h 22-23.'!R6:R25,0))</f>
        <v>19</v>
      </c>
      <c r="AD23" s="84">
        <f>INDEX('h 22-23.'!X6:X25,MATCH(LARGE('h 22-23.'!R6:R25,20),'h 22-23.'!R6:R25,0))</f>
        <v>37</v>
      </c>
      <c r="AE23" s="82">
        <f>INDEX('h 22-23.'!Y6:Y25,MATCH(LARGE('h 22-23.'!R6:R25,20),'h 22-23.'!R6:R25,0))</f>
        <v>7</v>
      </c>
      <c r="AF23" s="84">
        <f>INDEX('h 22-23.'!Z6:Z25,MATCH(LARGE('h 22-23.'!R6:R25,20),'h 22-23.'!R6:R25,0))</f>
        <v>11</v>
      </c>
      <c r="AH23" s="96">
        <v>20</v>
      </c>
      <c r="AI23" s="175" t="str">
        <f>INDEX('h 22-23.'!AC6:AC25,MATCH(LARGE('h 22-23.'!AF6:AF25,20),'h 22-23.'!AF6:AF25,0))</f>
        <v>Nottingham</v>
      </c>
      <c r="AJ23" s="176"/>
      <c r="AK23" s="176"/>
      <c r="AL23" s="176"/>
      <c r="AM23" s="177"/>
      <c r="AN23" s="80">
        <f>INDEX('h 22-23.'!AD6:AD25,MATCH(LARGE('h 22-23.'!AF6:AF25,20),'h 22-23.'!AF6:AF25,0))</f>
        <v>8</v>
      </c>
      <c r="AO23" s="81">
        <f>INDEX('h 22-23.'!AG6:AG25,MATCH(LARGE('h 22-23.'!AF6:AF25,20),'h 22-23.'!AF6:AF25,0))</f>
        <v>19</v>
      </c>
      <c r="AP23" s="82">
        <f>INDEX('h 22-23.'!AH6:AH25,MATCH(LARGE('h 22-23.'!AF6:AF25,20),'h 22-23.'!AF6:AF25,0))</f>
        <v>1</v>
      </c>
      <c r="AQ23" s="83">
        <f>INDEX('h 22-23.'!AI6:AI25,MATCH(LARGE('h 22-23.'!AF6:AF25,20),'h 22-23.'!AF6:AF25,0))</f>
        <v>5</v>
      </c>
      <c r="AR23" s="84">
        <f>INDEX('h 22-23.'!AJ6:AJ25,MATCH(LARGE('h 22-23.'!AF6:AF25,20),'h 22-23.'!AF6:AF25,0))</f>
        <v>13</v>
      </c>
      <c r="AS23" s="82">
        <f>INDEX('h 22-23.'!AK6:AK25,MATCH(LARGE('h 22-23.'!AF6:AF25,20),'h 22-23.'!AF6:AF25,0))</f>
        <v>11</v>
      </c>
      <c r="AT23" s="84">
        <f>INDEX('h 22-23.'!AL6:AL25,MATCH(LARGE('h 22-23.'!AF6:AF25,20),'h 22-23.'!AF6:AF25,0))</f>
        <v>44</v>
      </c>
      <c r="AU23" s="82">
        <f>INDEX('h 22-23.'!AM6:AM25,MATCH(LARGE('h 22-23.'!AF6:AF25,20),'h 22-23.'!AF6:AF25,0))</f>
        <v>5</v>
      </c>
      <c r="AV23" s="84">
        <f>INDEX('h 22-23.'!AN6:AN25,MATCH(LARGE('h 22-23.'!AF6:AF25,20),'h 22-23.'!AF6:AF25,0))</f>
        <v>15</v>
      </c>
    </row>
    <row r="24" spans="2:72" ht="13.5" thickBot="1" x14ac:dyDescent="0.25">
      <c r="AI24" s="65"/>
      <c r="AJ24" s="65"/>
      <c r="AK24" s="65"/>
      <c r="AL24" s="65"/>
      <c r="AM24" s="65"/>
    </row>
    <row r="25" spans="2:72" ht="15.75" customHeight="1" thickBot="1" x14ac:dyDescent="0.25">
      <c r="B25" s="172" t="s">
        <v>66</v>
      </c>
      <c r="C25" s="173"/>
      <c r="D25" s="173"/>
      <c r="E25" s="173"/>
      <c r="F25" s="173"/>
      <c r="G25" s="173"/>
      <c r="H25" s="173"/>
      <c r="I25" s="173"/>
      <c r="J25" s="173"/>
      <c r="K25" s="173"/>
      <c r="L25" s="174"/>
      <c r="M25" s="56"/>
      <c r="N25" s="172" t="s">
        <v>67</v>
      </c>
      <c r="O25" s="173"/>
      <c r="P25" s="173"/>
      <c r="Q25" s="173"/>
      <c r="R25" s="173"/>
      <c r="S25" s="173"/>
      <c r="T25" s="173"/>
      <c r="U25" s="173"/>
      <c r="V25" s="173"/>
      <c r="W25" s="173"/>
      <c r="X25" s="174"/>
      <c r="Z25" s="161" t="s">
        <v>50</v>
      </c>
      <c r="AA25" s="162"/>
      <c r="AB25" s="162"/>
      <c r="AC25" s="162"/>
      <c r="AD25" s="162"/>
      <c r="AE25" s="162"/>
      <c r="AF25" s="162"/>
      <c r="AG25" s="162"/>
      <c r="AH25" s="162"/>
      <c r="AI25" s="162"/>
      <c r="AJ25" s="163"/>
      <c r="AL25" s="161" t="s">
        <v>49</v>
      </c>
      <c r="AM25" s="162"/>
      <c r="AN25" s="162"/>
      <c r="AO25" s="162"/>
      <c r="AP25" s="162"/>
      <c r="AQ25" s="162"/>
      <c r="AR25" s="162"/>
      <c r="AS25" s="162"/>
      <c r="AT25" s="162"/>
      <c r="AU25" s="162"/>
      <c r="AV25" s="163"/>
      <c r="AW25" s="57"/>
      <c r="AX25" s="164" t="s">
        <v>68</v>
      </c>
      <c r="AY25" s="165"/>
      <c r="AZ25" s="165"/>
      <c r="BA25" s="165"/>
      <c r="BB25" s="165"/>
      <c r="BC25" s="165"/>
      <c r="BD25" s="165"/>
      <c r="BE25" s="165"/>
      <c r="BF25" s="165"/>
      <c r="BG25" s="165"/>
      <c r="BH25" s="166"/>
      <c r="BJ25" s="164" t="s">
        <v>69</v>
      </c>
      <c r="BK25" s="165"/>
      <c r="BL25" s="165"/>
      <c r="BM25" s="165"/>
      <c r="BN25" s="165"/>
      <c r="BO25" s="165"/>
      <c r="BP25" s="165"/>
      <c r="BQ25" s="165"/>
      <c r="BR25" s="165"/>
      <c r="BS25" s="165"/>
      <c r="BT25" s="166"/>
    </row>
    <row r="26" spans="2:72" ht="13.5" thickBot="1" x14ac:dyDescent="0.25">
      <c r="B26" s="97" t="s">
        <v>31</v>
      </c>
      <c r="C26" s="167" t="s">
        <v>32</v>
      </c>
      <c r="D26" s="168"/>
      <c r="E26" s="168"/>
      <c r="F26" s="168"/>
      <c r="G26" s="169"/>
      <c r="H26" s="99" t="s">
        <v>8</v>
      </c>
      <c r="I26" s="100" t="s">
        <v>9</v>
      </c>
      <c r="J26" s="98" t="s">
        <v>10</v>
      </c>
      <c r="K26" s="170" t="s">
        <v>36</v>
      </c>
      <c r="L26" s="171"/>
      <c r="M26" s="56"/>
      <c r="N26" s="97" t="s">
        <v>31</v>
      </c>
      <c r="O26" s="167" t="s">
        <v>32</v>
      </c>
      <c r="P26" s="168"/>
      <c r="Q26" s="168"/>
      <c r="R26" s="168"/>
      <c r="S26" s="169"/>
      <c r="T26" s="99" t="s">
        <v>8</v>
      </c>
      <c r="U26" s="100" t="s">
        <v>9</v>
      </c>
      <c r="V26" s="98" t="s">
        <v>10</v>
      </c>
      <c r="W26" s="170" t="s">
        <v>36</v>
      </c>
      <c r="X26" s="171"/>
      <c r="Z26" s="97" t="s">
        <v>31</v>
      </c>
      <c r="AA26" s="167" t="s">
        <v>32</v>
      </c>
      <c r="AB26" s="168"/>
      <c r="AC26" s="168"/>
      <c r="AD26" s="168"/>
      <c r="AE26" s="169"/>
      <c r="AF26" s="99" t="s">
        <v>8</v>
      </c>
      <c r="AG26" s="100" t="s">
        <v>9</v>
      </c>
      <c r="AH26" s="98" t="s">
        <v>10</v>
      </c>
      <c r="AI26" s="170" t="s">
        <v>36</v>
      </c>
      <c r="AJ26" s="171"/>
      <c r="AL26" s="97" t="s">
        <v>31</v>
      </c>
      <c r="AM26" s="167" t="s">
        <v>32</v>
      </c>
      <c r="AN26" s="168"/>
      <c r="AO26" s="168"/>
      <c r="AP26" s="168"/>
      <c r="AQ26" s="169"/>
      <c r="AR26" s="99" t="s">
        <v>8</v>
      </c>
      <c r="AS26" s="100" t="s">
        <v>9</v>
      </c>
      <c r="AT26" s="98" t="s">
        <v>10</v>
      </c>
      <c r="AU26" s="170" t="s">
        <v>36</v>
      </c>
      <c r="AV26" s="171"/>
      <c r="AW26" s="57"/>
      <c r="AX26" s="97" t="s">
        <v>31</v>
      </c>
      <c r="AY26" s="167" t="s">
        <v>32</v>
      </c>
      <c r="AZ26" s="168"/>
      <c r="BA26" s="168"/>
      <c r="BB26" s="168"/>
      <c r="BC26" s="169"/>
      <c r="BD26" s="99" t="s">
        <v>8</v>
      </c>
      <c r="BE26" s="100" t="s">
        <v>9</v>
      </c>
      <c r="BF26" s="98" t="s">
        <v>10</v>
      </c>
      <c r="BG26" s="170" t="s">
        <v>36</v>
      </c>
      <c r="BH26" s="171"/>
      <c r="BJ26" s="97" t="s">
        <v>31</v>
      </c>
      <c r="BK26" s="167" t="s">
        <v>32</v>
      </c>
      <c r="BL26" s="168"/>
      <c r="BM26" s="168"/>
      <c r="BN26" s="168"/>
      <c r="BO26" s="169"/>
      <c r="BP26" s="99" t="s">
        <v>8</v>
      </c>
      <c r="BQ26" s="100" t="s">
        <v>9</v>
      </c>
      <c r="BR26" s="98" t="s">
        <v>10</v>
      </c>
      <c r="BS26" s="170" t="s">
        <v>36</v>
      </c>
      <c r="BT26" s="171"/>
    </row>
    <row r="27" spans="2:72" ht="15.75" customHeight="1" x14ac:dyDescent="0.2">
      <c r="B27" s="95">
        <v>1</v>
      </c>
      <c r="C27" s="175" t="str">
        <f>INDEX('half 22-23'!B4:B23,MATCH(LARGE('half 22-23'!AO4:AO23,1),'half 22-23'!AO4:AO23,0))</f>
        <v>Man City</v>
      </c>
      <c r="D27" s="176"/>
      <c r="E27" s="176"/>
      <c r="F27" s="176"/>
      <c r="G27" s="177"/>
      <c r="H27" s="109">
        <f>INDEX('half 22-23'!AK4:AK23,MATCH(LARGE('half 22-23'!AO4:AO23,1),'half 22-23'!AO4:AO23,0))</f>
        <v>21</v>
      </c>
      <c r="I27" s="110">
        <f>INDEX('half 22-23'!AL4:AL23,MATCH(LARGE('half 22-23'!AO4:AO23,1),'half 22-23'!AO4:AO23,0))</f>
        <v>13</v>
      </c>
      <c r="J27" s="111">
        <f>INDEX('half 22-23'!AM4:AM23,MATCH(LARGE('half 22-23'!AO4:AO23,1),'half 22-23'!AO4:AO23,0))</f>
        <v>4</v>
      </c>
      <c r="K27" s="109">
        <f>INDEX('half 22-23'!AP4:AP23,MATCH(LARGE('half 22-23'!AO4:AO23,1),'half 22-23'!AO4:AO23,0))</f>
        <v>47</v>
      </c>
      <c r="L27" s="112">
        <f>INDEX('half 22-23'!AQ4:AQ23,MATCH(LARGE('half 22-23'!AO4:AO23,1),'half 22-23'!AO4:AO23,0))</f>
        <v>13</v>
      </c>
      <c r="M27" s="56"/>
      <c r="N27" s="95">
        <v>1</v>
      </c>
      <c r="O27" s="175" t="str">
        <f>INDEX('half 22-23'!B4:B23,MATCH(LARGE('half 22-23'!AX4:AX23,1),'half 22-23'!AX4:AX23,0))</f>
        <v>Man City</v>
      </c>
      <c r="P27" s="176"/>
      <c r="Q27" s="176"/>
      <c r="R27" s="176"/>
      <c r="S27" s="177"/>
      <c r="T27" s="109">
        <f>INDEX('half 22-23'!AT4:AT23,MATCH(LARGE('half 22-23'!AX4:AX23,1),'half 22-23'!AX4:AX23,0))</f>
        <v>21</v>
      </c>
      <c r="U27" s="110">
        <f>INDEX('half 22-23'!AU4:AU23,MATCH(LARGE('half 22-23'!AX4:AX23,1),'half 22-23'!AX4:AX23,0))</f>
        <v>7</v>
      </c>
      <c r="V27" s="111">
        <f>INDEX('half 22-23'!AV4:AV23,MATCH(LARGE('half 22-23'!AX4:AX23,1),'half 22-23'!AX4:AX23,0))</f>
        <v>10</v>
      </c>
      <c r="W27" s="109">
        <f>INDEX('half 22-23'!AY4:AY23,MATCH(LARGE('half 22-23'!AX4:AX23,1),'half 22-23'!AX4:AX23,0))</f>
        <v>47</v>
      </c>
      <c r="X27" s="112">
        <f>INDEX('half 22-23'!AZ4:AZ23,MATCH(LARGE('half 22-23'!AX4:AX23,1),'half 22-23'!AX4:AX23,0))</f>
        <v>20</v>
      </c>
      <c r="Z27" s="95">
        <v>1</v>
      </c>
      <c r="AA27" s="175" t="str">
        <f>INDEX('half 22-23'!B4:B23,MATCH(LARGE('half 22-23'!G4:G23,1),'half 22-23'!G4:G23,0))</f>
        <v>Man City</v>
      </c>
      <c r="AB27" s="176"/>
      <c r="AC27" s="176"/>
      <c r="AD27" s="176"/>
      <c r="AE27" s="177"/>
      <c r="AF27" s="109">
        <f>INDEX('half 22-23'!C4:C23,MATCH(LARGE('half 22-23'!G4:G23,1),'half 22-23'!G4:G23,0))</f>
        <v>13</v>
      </c>
      <c r="AG27" s="110">
        <f>INDEX('half 22-23'!D4:D23,MATCH(LARGE('half 22-23'!G4:G23,1),'half 22-23'!G4:G23,0))</f>
        <v>4</v>
      </c>
      <c r="AH27" s="111">
        <f>INDEX('half 22-23'!E4:E23,MATCH(LARGE('half 22-23'!G4:G23,1),'half 22-23'!G4:G23,0))</f>
        <v>2</v>
      </c>
      <c r="AI27" s="109">
        <f>INDEX('half 22-23'!H4:H23,MATCH(LARGE('half 22-23'!G4:G23,1),'half 22-23'!G4:G23,0))</f>
        <v>31</v>
      </c>
      <c r="AJ27" s="112">
        <f>INDEX('half 22-23'!I4:I23,MATCH(LARGE('half 22-23'!G4:G23,1),'half 22-23'!G4:G23,0))</f>
        <v>7</v>
      </c>
      <c r="AL27" s="95">
        <v>1</v>
      </c>
      <c r="AM27" s="175" t="str">
        <f>INDEX('half 22-23'!B4:B23,MATCH(LARGE('half 22-23'!O4:O23,1),'half 22-23'!O4:O23,0))</f>
        <v>Man Utd</v>
      </c>
      <c r="AN27" s="176"/>
      <c r="AO27" s="176"/>
      <c r="AP27" s="176"/>
      <c r="AQ27" s="177"/>
      <c r="AR27" s="109">
        <f>INDEX('half 22-23'!K4:K23,MATCH(LARGE('half 22-23'!O4:O23,1),'half 22-23'!O4:O23,0))</f>
        <v>12</v>
      </c>
      <c r="AS27" s="110">
        <f>INDEX('half 22-23'!L4:L23,MATCH(LARGE('half 22-23'!O4:O23,1),'half 22-23'!O4:O23,0))</f>
        <v>7</v>
      </c>
      <c r="AT27" s="111">
        <f>INDEX('half 22-23'!M4:M23,MATCH(LARGE('half 22-23'!O4:O23,1),'half 22-23'!O4:O23,0))</f>
        <v>0</v>
      </c>
      <c r="AU27" s="109">
        <f>INDEX('half 22-23'!P4:P23,MATCH(LARGE('half 22-23'!O4:O23,1),'half 22-23'!O4:O23,0))</f>
        <v>21</v>
      </c>
      <c r="AV27" s="112">
        <f>INDEX('half 22-23'!Q4:Q23,MATCH(LARGE('half 22-23'!O4:O23,1),'half 22-23'!O4:O23,0))</f>
        <v>6</v>
      </c>
      <c r="AW27" s="57"/>
      <c r="AX27" s="95">
        <v>1</v>
      </c>
      <c r="AY27" s="175" t="str">
        <f>INDEX('half 22-23'!S4:S23,MATCH(LARGE('half 22-23'!X4:X23,1),'half 22-23'!X4:X23,0))</f>
        <v>Arsenal</v>
      </c>
      <c r="AZ27" s="176"/>
      <c r="BA27" s="176"/>
      <c r="BB27" s="176"/>
      <c r="BC27" s="177"/>
      <c r="BD27" s="109">
        <f>INDEX('half 22-23'!T4:T23,MATCH(LARGE('half 22-23'!X4:X23,1),'half 22-23'!X4:X23,0))</f>
        <v>11</v>
      </c>
      <c r="BE27" s="110">
        <f>INDEX('half 22-23'!U4:U23,MATCH(LARGE('half 22-23'!X4:X23,1),'half 22-23'!X4:X23,0))</f>
        <v>4</v>
      </c>
      <c r="BF27" s="111">
        <f>INDEX('half 22-23'!V4:V23,MATCH(LARGE('half 22-23'!X4:X23,1),'half 22-23'!X4:X23,0))</f>
        <v>4</v>
      </c>
      <c r="BG27" s="109">
        <f>INDEX('half 22-23'!Y4:Y23,MATCH(LARGE('half 22-23'!X4:X23,1),'half 22-23'!X4:X23,0))</f>
        <v>20</v>
      </c>
      <c r="BH27" s="112">
        <f>INDEX('half 22-23'!Z4:Z23,MATCH(LARGE('half 22-23'!X4:X23,1),'half 22-23'!X4:X23,0))</f>
        <v>8</v>
      </c>
      <c r="BJ27" s="95">
        <v>1</v>
      </c>
      <c r="BK27" s="175" t="str">
        <f>INDEX('half 22-23'!S4:S23,MATCH(LARGE('half 22-23'!AF4:AF23,1),'half 22-23'!AF4:AF23,0))</f>
        <v>Man City</v>
      </c>
      <c r="BL27" s="176"/>
      <c r="BM27" s="176"/>
      <c r="BN27" s="176"/>
      <c r="BO27" s="177"/>
      <c r="BP27" s="109">
        <f>INDEX('half 22-23'!AB4:AB23,MATCH(LARGE('half 22-23'!AF4:AF23,1),'half 22-23'!AF4:AF23,0))</f>
        <v>10</v>
      </c>
      <c r="BQ27" s="110">
        <f>INDEX('half 22-23'!AC4:AC23,MATCH(LARGE('half 22-23'!AF4:AF23,1),'half 22-23'!AF4:AF23,0))</f>
        <v>5</v>
      </c>
      <c r="BR27" s="111">
        <f>INDEX('half 22-23'!AD4:AD23,MATCH(LARGE('half 22-23'!AF4:AF23,1),'half 22-23'!AF4:AF23,0))</f>
        <v>4</v>
      </c>
      <c r="BS27" s="109">
        <f>INDEX('half 22-23'!AG4:AG23,MATCH(LARGE('half 22-23'!AF4:AF23,1),'half 22-23'!AF4:AF23,0))</f>
        <v>18</v>
      </c>
      <c r="BT27" s="112">
        <f>INDEX('half 22-23'!AH4:AH23,MATCH(LARGE('half 22-23'!AF4:AF23,1),'half 22-23'!AF4:AF23,0))</f>
        <v>10</v>
      </c>
    </row>
    <row r="28" spans="2:72" x14ac:dyDescent="0.2">
      <c r="B28" s="95">
        <v>2</v>
      </c>
      <c r="C28" s="175" t="str">
        <f>INDEX('half 22-23'!B4:B23,MATCH(LARGE('half 22-23'!AO4:AO23,2),'half 22-23'!AO4:AO23,0))</f>
        <v>Arsenal</v>
      </c>
      <c r="D28" s="176"/>
      <c r="E28" s="176"/>
      <c r="F28" s="176"/>
      <c r="G28" s="177"/>
      <c r="H28" s="113">
        <f>INDEX('half 22-23'!AK4:AK23,MATCH(LARGE('half 22-23'!AO4:AO23,2),'half 22-23'!AO4:AO23,0))</f>
        <v>20</v>
      </c>
      <c r="I28" s="114">
        <f>INDEX('half 22-23'!AL4:AL23,MATCH(LARGE('half 22-23'!AO4:AO23,2),'half 22-23'!AO4:AO23,0))</f>
        <v>11</v>
      </c>
      <c r="J28" s="112">
        <f>INDEX('half 22-23'!AM4:AM23,MATCH(LARGE('half 22-23'!AO4:AO23,2),'half 22-23'!AO4:AO23,0))</f>
        <v>7</v>
      </c>
      <c r="K28" s="113">
        <f>INDEX('half 22-23'!AP4:AP23,MATCH(LARGE('half 22-23'!AO4:AO23,2),'half 22-23'!AO4:AO23,0))</f>
        <v>41</v>
      </c>
      <c r="L28" s="112">
        <f>INDEX('half 22-23'!AQ4:AQ23,MATCH(LARGE('half 22-23'!AO4:AO23,2),'half 22-23'!AO4:AO23,0))</f>
        <v>16</v>
      </c>
      <c r="M28" s="56"/>
      <c r="N28" s="95">
        <v>2</v>
      </c>
      <c r="O28" s="175" t="str">
        <f>INDEX('half 22-23'!B4:B23,MATCH(LARGE('half 22-23'!AX4:AX23,2),'half 22-23'!AX4:AX23,0))</f>
        <v>Arsenal</v>
      </c>
      <c r="P28" s="176"/>
      <c r="Q28" s="176"/>
      <c r="R28" s="176"/>
      <c r="S28" s="177"/>
      <c r="T28" s="113">
        <f>INDEX('half 22-23'!AT4:AT23,MATCH(LARGE('half 22-23'!AX4:AX23,2),'half 22-23'!AX4:AX23,0))</f>
        <v>19</v>
      </c>
      <c r="U28" s="114">
        <f>INDEX('half 22-23'!AU4:AU23,MATCH(LARGE('half 22-23'!AX4:AX23,2),'half 22-23'!AX4:AX23,0))</f>
        <v>10</v>
      </c>
      <c r="V28" s="112">
        <f>INDEX('half 22-23'!AV4:AV23,MATCH(LARGE('half 22-23'!AX4:AX23,2),'half 22-23'!AX4:AX23,0))</f>
        <v>9</v>
      </c>
      <c r="W28" s="113">
        <f>INDEX('half 22-23'!AY4:AY23,MATCH(LARGE('half 22-23'!AX4:AX23,2),'half 22-23'!AX4:AX23,0))</f>
        <v>47</v>
      </c>
      <c r="X28" s="112">
        <f>INDEX('half 22-23'!AZ4:AZ23,MATCH(LARGE('half 22-23'!AX4:AX23,2),'half 22-23'!AX4:AX23,0))</f>
        <v>27</v>
      </c>
      <c r="Z28" s="95">
        <v>2</v>
      </c>
      <c r="AA28" s="175" t="str">
        <f>INDEX('half 22-23'!B4:B23,MATCH(LARGE('half 22-23'!G4:G23,2),'half 22-23'!G4:G23,0))</f>
        <v>Man Utd</v>
      </c>
      <c r="AB28" s="176"/>
      <c r="AC28" s="176"/>
      <c r="AD28" s="176"/>
      <c r="AE28" s="177"/>
      <c r="AF28" s="113">
        <f>INDEX('half 22-23'!C4:C23,MATCH(LARGE('half 22-23'!G4:G23,2),'half 22-23'!G4:G23,0))</f>
        <v>12</v>
      </c>
      <c r="AG28" s="114">
        <f>INDEX('half 22-23'!D4:D23,MATCH(LARGE('half 22-23'!G4:G23,2),'half 22-23'!G4:G23,0))</f>
        <v>5</v>
      </c>
      <c r="AH28" s="112">
        <f>INDEX('half 22-23'!E4:E23,MATCH(LARGE('half 22-23'!G4:G23,2),'half 22-23'!G4:G23,0))</f>
        <v>2</v>
      </c>
      <c r="AI28" s="113">
        <f>INDEX('half 22-23'!H4:H23,MATCH(LARGE('half 22-23'!G4:G23,2),'half 22-23'!G4:G23,0))</f>
        <v>15</v>
      </c>
      <c r="AJ28" s="112">
        <f>INDEX('half 22-23'!I4:I23,MATCH(LARGE('half 22-23'!G4:G23,2),'half 22-23'!G4:G23,0))</f>
        <v>4</v>
      </c>
      <c r="AL28" s="95">
        <v>2</v>
      </c>
      <c r="AM28" s="175" t="str">
        <f>INDEX('half 22-23'!B4:B23,MATCH(LARGE('half 22-23'!O4:O23,2),'half 22-23'!O4:O23,0))</f>
        <v>Liverpool</v>
      </c>
      <c r="AN28" s="176"/>
      <c r="AO28" s="176"/>
      <c r="AP28" s="176"/>
      <c r="AQ28" s="177"/>
      <c r="AR28" s="113">
        <f>INDEX('half 22-23'!K4:K23,MATCH(LARGE('half 22-23'!O4:O23,2),'half 22-23'!O4:O23,0))</f>
        <v>11</v>
      </c>
      <c r="AS28" s="114">
        <f>INDEX('half 22-23'!L4:L23,MATCH(LARGE('half 22-23'!O4:O23,2),'half 22-23'!O4:O23,0))</f>
        <v>6</v>
      </c>
      <c r="AT28" s="112">
        <f>INDEX('half 22-23'!M4:M23,MATCH(LARGE('half 22-23'!O4:O23,2),'half 22-23'!O4:O23,0))</f>
        <v>2</v>
      </c>
      <c r="AU28" s="113">
        <f>INDEX('half 22-23'!P4:P23,MATCH(LARGE('half 22-23'!O4:O23,2),'half 22-23'!O4:O23,0))</f>
        <v>25</v>
      </c>
      <c r="AV28" s="112">
        <f>INDEX('half 22-23'!Q4:Q23,MATCH(LARGE('half 22-23'!O4:O23,2),'half 22-23'!O4:O23,0))</f>
        <v>6</v>
      </c>
      <c r="AW28" s="57"/>
      <c r="AX28" s="95">
        <v>2</v>
      </c>
      <c r="AY28" s="175" t="str">
        <f>INDEX('half 22-23'!S4:S23,MATCH(LARGE('half 22-23'!X4:X23,2),'half 22-23'!X4:X23,0))</f>
        <v>Man City</v>
      </c>
      <c r="AZ28" s="176"/>
      <c r="BA28" s="176"/>
      <c r="BB28" s="176"/>
      <c r="BC28" s="177"/>
      <c r="BD28" s="113">
        <f>INDEX('half 22-23'!T4:T23,MATCH(LARGE('half 22-23'!X4:X23,2),'half 22-23'!X4:X23,0))</f>
        <v>8</v>
      </c>
      <c r="BE28" s="114">
        <f>INDEX('half 22-23'!U4:U23,MATCH(LARGE('half 22-23'!X4:X23,2),'half 22-23'!X4:X23,0))</f>
        <v>9</v>
      </c>
      <c r="BF28" s="112">
        <f>INDEX('half 22-23'!V4:V23,MATCH(LARGE('half 22-23'!X4:X23,2),'half 22-23'!X4:X23,0))</f>
        <v>2</v>
      </c>
      <c r="BG28" s="113">
        <f>INDEX('half 22-23'!Y4:Y23,MATCH(LARGE('half 22-23'!X4:X23,2),'half 22-23'!X4:X23,0))</f>
        <v>16</v>
      </c>
      <c r="BH28" s="112">
        <f>INDEX('half 22-23'!Z4:Z23,MATCH(LARGE('half 22-23'!X4:X23,2),'half 22-23'!X4:X23,0))</f>
        <v>6</v>
      </c>
      <c r="BJ28" s="95">
        <v>2</v>
      </c>
      <c r="BK28" s="175" t="str">
        <f>INDEX('half 22-23'!S4:S23,MATCH(LARGE('half 22-23'!AF4:AF23,2),'half 22-23'!AF4:AF23,0))</f>
        <v>Arsenal</v>
      </c>
      <c r="BL28" s="176"/>
      <c r="BM28" s="176"/>
      <c r="BN28" s="176"/>
      <c r="BO28" s="177"/>
      <c r="BP28" s="113">
        <f>INDEX('half 22-23'!AB4:AB23,MATCH(LARGE('half 22-23'!AF4:AF23,2),'half 22-23'!AF4:AF23,0))</f>
        <v>8</v>
      </c>
      <c r="BQ28" s="114">
        <f>INDEX('half 22-23'!AC4:AC23,MATCH(LARGE('half 22-23'!AF4:AF23,2),'half 22-23'!AF4:AF23,0))</f>
        <v>5</v>
      </c>
      <c r="BR28" s="112">
        <f>INDEX('half 22-23'!AD4:AD23,MATCH(LARGE('half 22-23'!AF4:AF23,2),'half 22-23'!AF4:AF23,0))</f>
        <v>6</v>
      </c>
      <c r="BS28" s="113">
        <f>INDEX('half 22-23'!AG4:AG23,MATCH(LARGE('half 22-23'!AF4:AF23,2),'half 22-23'!AF4:AF23,0))</f>
        <v>15</v>
      </c>
      <c r="BT28" s="112">
        <f>INDEX('half 22-23'!AH4:AH23,MATCH(LARGE('half 22-23'!AF4:AF23,2),'half 22-23'!AF4:AF23,0))</f>
        <v>10</v>
      </c>
    </row>
    <row r="29" spans="2:72" x14ac:dyDescent="0.2">
      <c r="B29" s="95">
        <v>3</v>
      </c>
      <c r="C29" s="175" t="str">
        <f>INDEX('half 22-23'!B4:B23,MATCH(LARGE('half 22-23'!AO4:AO23,3),'half 22-23'!AO4:AO23,0))</f>
        <v>Man Utd</v>
      </c>
      <c r="D29" s="176"/>
      <c r="E29" s="176"/>
      <c r="F29" s="176"/>
      <c r="G29" s="177"/>
      <c r="H29" s="113">
        <f>INDEX('half 22-23'!AK4:AK23,MATCH(LARGE('half 22-23'!AO4:AO23,3),'half 22-23'!AO4:AO23,0))</f>
        <v>19</v>
      </c>
      <c r="I29" s="114">
        <f>INDEX('half 22-23'!AL4:AL23,MATCH(LARGE('half 22-23'!AO4:AO23,3),'half 22-23'!AO4:AO23,0))</f>
        <v>12</v>
      </c>
      <c r="J29" s="112">
        <f>INDEX('half 22-23'!AM4:AM23,MATCH(LARGE('half 22-23'!AO4:AO23,3),'half 22-23'!AO4:AO23,0))</f>
        <v>7</v>
      </c>
      <c r="K29" s="113">
        <f>INDEX('half 22-23'!AP4:AP23,MATCH(LARGE('half 22-23'!AO4:AO23,3),'half 22-23'!AO4:AO23,0))</f>
        <v>26</v>
      </c>
      <c r="L29" s="112">
        <f>INDEX('half 22-23'!AQ4:AQ23,MATCH(LARGE('half 22-23'!AO4:AO23,3),'half 22-23'!AO4:AO23,0))</f>
        <v>18</v>
      </c>
      <c r="M29" s="56"/>
      <c r="N29" s="95">
        <v>3</v>
      </c>
      <c r="O29" s="175" t="str">
        <f>INDEX('half 22-23'!B4:B23,MATCH(LARGE('half 22-23'!AX4:AX23,3),'half 22-23'!AX4:AX23,0))</f>
        <v>Man Utd</v>
      </c>
      <c r="P29" s="176"/>
      <c r="Q29" s="176"/>
      <c r="R29" s="176"/>
      <c r="S29" s="177"/>
      <c r="T29" s="113">
        <f>INDEX('half 22-23'!AT4:AT23,MATCH(LARGE('half 22-23'!AX4:AX23,3),'half 22-23'!AX4:AX23,0))</f>
        <v>17</v>
      </c>
      <c r="U29" s="114">
        <f>INDEX('half 22-23'!AU4:AU23,MATCH(LARGE('half 22-23'!AX4:AX23,3),'half 22-23'!AX4:AX23,0))</f>
        <v>14</v>
      </c>
      <c r="V29" s="112">
        <f>INDEX('half 22-23'!AV4:AV23,MATCH(LARGE('half 22-23'!AX4:AX23,3),'half 22-23'!AX4:AX23,0))</f>
        <v>7</v>
      </c>
      <c r="W29" s="113">
        <f>INDEX('half 22-23'!AY4:AY23,MATCH(LARGE('half 22-23'!AX4:AX23,3),'half 22-23'!AX4:AX23,0))</f>
        <v>32</v>
      </c>
      <c r="X29" s="112">
        <f>INDEX('half 22-23'!AZ4:AZ23,MATCH(LARGE('half 22-23'!AX4:AX23,3),'half 22-23'!AX4:AX23,0))</f>
        <v>25</v>
      </c>
      <c r="Z29" s="95">
        <v>3</v>
      </c>
      <c r="AA29" s="175" t="str">
        <f>INDEX('half 22-23'!B4:B23,MATCH(LARGE('half 22-23'!G4:G23,3),'half 22-23'!G4:G23,0))</f>
        <v>Aston Villa</v>
      </c>
      <c r="AB29" s="176"/>
      <c r="AC29" s="176"/>
      <c r="AD29" s="176"/>
      <c r="AE29" s="177"/>
      <c r="AF29" s="113">
        <f>INDEX('half 22-23'!C4:C23,MATCH(LARGE('half 22-23'!G4:G23,3),'half 22-23'!G4:G23,0))</f>
        <v>12</v>
      </c>
      <c r="AG29" s="114">
        <f>INDEX('half 22-23'!D4:D23,MATCH(LARGE('half 22-23'!G4:G23,3),'half 22-23'!G4:G23,0))</f>
        <v>3</v>
      </c>
      <c r="AH29" s="112">
        <f>INDEX('half 22-23'!E4:E23,MATCH(LARGE('half 22-23'!G4:G23,3),'half 22-23'!G4:G23,0))</f>
        <v>4</v>
      </c>
      <c r="AI29" s="113">
        <f>INDEX('half 22-23'!H4:H23,MATCH(LARGE('half 22-23'!G4:G23,3),'half 22-23'!G4:G23,0))</f>
        <v>19</v>
      </c>
      <c r="AJ29" s="112">
        <f>INDEX('half 22-23'!I4:I23,MATCH(LARGE('half 22-23'!G4:G23,3),'half 22-23'!G4:G23,0))</f>
        <v>10</v>
      </c>
      <c r="AL29" s="95">
        <v>3</v>
      </c>
      <c r="AM29" s="175" t="str">
        <f>INDEX('half 22-23'!B4:B23,MATCH(LARGE('half 22-23'!O4:O23,3),'half 22-23'!O4:O23,0))</f>
        <v>Arsenal</v>
      </c>
      <c r="AN29" s="176"/>
      <c r="AO29" s="176"/>
      <c r="AP29" s="176"/>
      <c r="AQ29" s="177"/>
      <c r="AR29" s="113">
        <f>INDEX('half 22-23'!K4:K23,MATCH(LARGE('half 22-23'!O4:O23,3),'half 22-23'!O4:O23,0))</f>
        <v>11</v>
      </c>
      <c r="AS29" s="114">
        <f>INDEX('half 22-23'!L4:L23,MATCH(LARGE('half 22-23'!O4:O23,3),'half 22-23'!O4:O23,0))</f>
        <v>5</v>
      </c>
      <c r="AT29" s="112">
        <f>INDEX('half 22-23'!M4:M23,MATCH(LARGE('half 22-23'!O4:O23,3),'half 22-23'!O4:O23,0))</f>
        <v>3</v>
      </c>
      <c r="AU29" s="113">
        <f>INDEX('half 22-23'!P4:P23,MATCH(LARGE('half 22-23'!O4:O23,3),'half 22-23'!O4:O23,0))</f>
        <v>32</v>
      </c>
      <c r="AV29" s="112">
        <f>INDEX('half 22-23'!Q4:Q23,MATCH(LARGE('half 22-23'!O4:O23,3),'half 22-23'!O4:O23,0))</f>
        <v>17</v>
      </c>
      <c r="AW29" s="57"/>
      <c r="AX29" s="95">
        <v>3</v>
      </c>
      <c r="AY29" s="175" t="str">
        <f>INDEX('half 22-23'!S4:S23,MATCH(LARGE('half 22-23'!X4:X23,3),'half 22-23'!X4:X23,0))</f>
        <v>Newcastle</v>
      </c>
      <c r="AZ29" s="176"/>
      <c r="BA29" s="176"/>
      <c r="BB29" s="176"/>
      <c r="BC29" s="177"/>
      <c r="BD29" s="113">
        <f>INDEX('half 22-23'!T4:T23,MATCH(LARGE('half 22-23'!X4:X23,3),'half 22-23'!X4:X23,0))</f>
        <v>7</v>
      </c>
      <c r="BE29" s="114">
        <f>INDEX('half 22-23'!U4:U23,MATCH(LARGE('half 22-23'!X4:X23,3),'half 22-23'!X4:X23,0))</f>
        <v>8</v>
      </c>
      <c r="BF29" s="112">
        <f>INDEX('half 22-23'!V4:V23,MATCH(LARGE('half 22-23'!X4:X23,3),'half 22-23'!X4:X23,0))</f>
        <v>4</v>
      </c>
      <c r="BG29" s="113">
        <f>INDEX('half 22-23'!Y4:Y23,MATCH(LARGE('half 22-23'!X4:X23,3),'half 22-23'!X4:X23,0))</f>
        <v>17</v>
      </c>
      <c r="BH29" s="112">
        <f>INDEX('half 22-23'!Z4:Z23,MATCH(LARGE('half 22-23'!X4:X23,3),'half 22-23'!X4:X23,0))</f>
        <v>9</v>
      </c>
      <c r="BJ29" s="95">
        <v>3</v>
      </c>
      <c r="BK29" s="175" t="str">
        <f>INDEX('half 22-23'!S4:S23,MATCH(LARGE('half 22-23'!AF4:AF23,3),'half 22-23'!AF4:AF23,0))</f>
        <v>Aston Villa</v>
      </c>
      <c r="BL29" s="176"/>
      <c r="BM29" s="176"/>
      <c r="BN29" s="176"/>
      <c r="BO29" s="177"/>
      <c r="BP29" s="113">
        <f>INDEX('half 22-23'!AB4:AB23,MATCH(LARGE('half 22-23'!AF4:AF23,3),'half 22-23'!AF4:AF23,0))</f>
        <v>7</v>
      </c>
      <c r="BQ29" s="114">
        <f>INDEX('half 22-23'!AC4:AC23,MATCH(LARGE('half 22-23'!AF4:AF23,3),'half 22-23'!AF4:AF23,0))</f>
        <v>7</v>
      </c>
      <c r="BR29" s="112">
        <f>INDEX('half 22-23'!AD4:AD23,MATCH(LARGE('half 22-23'!AF4:AF23,3),'half 22-23'!AF4:AF23,0))</f>
        <v>5</v>
      </c>
      <c r="BS29" s="113">
        <f>INDEX('half 22-23'!AG4:AG23,MATCH(LARGE('half 22-23'!AF4:AF23,3),'half 22-23'!AF4:AF23,0))</f>
        <v>11</v>
      </c>
      <c r="BT29" s="112">
        <f>INDEX('half 22-23'!AH4:AH23,MATCH(LARGE('half 22-23'!AF4:AF23,3),'half 22-23'!AF4:AF23,0))</f>
        <v>11</v>
      </c>
    </row>
    <row r="30" spans="2:72" x14ac:dyDescent="0.2">
      <c r="B30" s="95">
        <v>4</v>
      </c>
      <c r="C30" s="175" t="str">
        <f>INDEX('half 22-23'!B4:B23,MATCH(LARGE('half 22-23'!AO4:AO23,4),'half 22-23'!AO4:AO23,0))</f>
        <v>Newcastle</v>
      </c>
      <c r="D30" s="176"/>
      <c r="E30" s="176"/>
      <c r="F30" s="176"/>
      <c r="G30" s="177"/>
      <c r="H30" s="113">
        <f>INDEX('half 22-23'!AK4:AK23,MATCH(LARGE('half 22-23'!AO4:AO23,4),'half 22-23'!AO4:AO23,0))</f>
        <v>14</v>
      </c>
      <c r="I30" s="114">
        <f>INDEX('half 22-23'!AL4:AL23,MATCH(LARGE('half 22-23'!AO4:AO23,4),'half 22-23'!AO4:AO23,0))</f>
        <v>17</v>
      </c>
      <c r="J30" s="112">
        <f>INDEX('half 22-23'!AM4:AM23,MATCH(LARGE('half 22-23'!AO4:AO23,4),'half 22-23'!AO4:AO23,0))</f>
        <v>7</v>
      </c>
      <c r="K30" s="113">
        <f>INDEX('half 22-23'!AP4:AP23,MATCH(LARGE('half 22-23'!AO4:AO23,4),'half 22-23'!AO4:AO23,0))</f>
        <v>32</v>
      </c>
      <c r="L30" s="112">
        <f>INDEX('half 22-23'!AQ4:AQ23,MATCH(LARGE('half 22-23'!AO4:AO23,4),'half 22-23'!AO4:AO23,0))</f>
        <v>15</v>
      </c>
      <c r="M30" s="56"/>
      <c r="N30" s="95">
        <v>4</v>
      </c>
      <c r="O30" s="175" t="str">
        <f>INDEX('half 22-23'!B4:B23,MATCH(LARGE('half 22-23'!AX4:AX23,4),'half 22-23'!AX4:AX23,0))</f>
        <v>Tottenham</v>
      </c>
      <c r="P30" s="176"/>
      <c r="Q30" s="176"/>
      <c r="R30" s="176"/>
      <c r="S30" s="177"/>
      <c r="T30" s="113">
        <f>INDEX('half 22-23'!AT4:AT23,MATCH(LARGE('half 22-23'!AX4:AX23,4),'half 22-23'!AX4:AX23,0))</f>
        <v>18</v>
      </c>
      <c r="U30" s="114">
        <f>INDEX('half 22-23'!AU4:AU23,MATCH(LARGE('half 22-23'!AX4:AX23,4),'half 22-23'!AX4:AX23,0))</f>
        <v>10</v>
      </c>
      <c r="V30" s="112">
        <f>INDEX('half 22-23'!AV4:AV23,MATCH(LARGE('half 22-23'!AX4:AX23,4),'half 22-23'!AX4:AX23,0))</f>
        <v>10</v>
      </c>
      <c r="W30" s="113">
        <f>INDEX('half 22-23'!AY4:AY23,MATCH(LARGE('half 22-23'!AX4:AX23,4),'half 22-23'!AX4:AX23,0))</f>
        <v>46</v>
      </c>
      <c r="X30" s="112">
        <f>INDEX('half 22-23'!AZ4:AZ23,MATCH(LARGE('half 22-23'!AX4:AX23,4),'half 22-23'!AX4:AX23,0))</f>
        <v>32</v>
      </c>
      <c r="Z30" s="95">
        <v>4</v>
      </c>
      <c r="AA30" s="175" t="str">
        <f>INDEX('half 22-23'!B4:B23,MATCH(LARGE('half 22-23'!G4:G23,4),'half 22-23'!G4:G23,0))</f>
        <v>Brentford</v>
      </c>
      <c r="AB30" s="176"/>
      <c r="AC30" s="176"/>
      <c r="AD30" s="176"/>
      <c r="AE30" s="177"/>
      <c r="AF30" s="113">
        <f>INDEX('half 22-23'!C4:C23,MATCH(LARGE('half 22-23'!G4:G23,4),'half 22-23'!G4:G23,0))</f>
        <v>10</v>
      </c>
      <c r="AG30" s="114">
        <f>INDEX('half 22-23'!D4:D23,MATCH(LARGE('half 22-23'!G4:G23,4),'half 22-23'!G4:G23,0))</f>
        <v>6</v>
      </c>
      <c r="AH30" s="112">
        <f>INDEX('half 22-23'!E4:E23,MATCH(LARGE('half 22-23'!G4:G23,4),'half 22-23'!G4:G23,0))</f>
        <v>3</v>
      </c>
      <c r="AI30" s="113">
        <f>INDEX('half 22-23'!H4:H23,MATCH(LARGE('half 22-23'!G4:G23,4),'half 22-23'!G4:G23,0))</f>
        <v>18</v>
      </c>
      <c r="AJ30" s="112">
        <f>INDEX('half 22-23'!I4:I23,MATCH(LARGE('half 22-23'!G4:G23,4),'half 22-23'!G4:G23,0))</f>
        <v>6</v>
      </c>
      <c r="AL30" s="95">
        <v>4</v>
      </c>
      <c r="AM30" s="175" t="str">
        <f>INDEX('half 22-23'!B4:B23,MATCH(LARGE('half 22-23'!O4:O23,4),'half 22-23'!O4:O23,0))</f>
        <v>Tottenham</v>
      </c>
      <c r="AN30" s="176"/>
      <c r="AO30" s="176"/>
      <c r="AP30" s="176"/>
      <c r="AQ30" s="177"/>
      <c r="AR30" s="113">
        <f>INDEX('half 22-23'!K4:K23,MATCH(LARGE('half 22-23'!O4:O23,4),'half 22-23'!O4:O23,0))</f>
        <v>11</v>
      </c>
      <c r="AS30" s="114">
        <f>INDEX('half 22-23'!L4:L23,MATCH(LARGE('half 22-23'!O4:O23,4),'half 22-23'!O4:O23,0))</f>
        <v>5</v>
      </c>
      <c r="AT30" s="112">
        <f>INDEX('half 22-23'!M4:M23,MATCH(LARGE('half 22-23'!O4:O23,4),'half 22-23'!O4:O23,0))</f>
        <v>3</v>
      </c>
      <c r="AU30" s="113">
        <f>INDEX('half 22-23'!P4:P23,MATCH(LARGE('half 22-23'!O4:O23,4),'half 22-23'!O4:O23,0))</f>
        <v>24</v>
      </c>
      <c r="AV30" s="112">
        <f>INDEX('half 22-23'!Q4:Q23,MATCH(LARGE('half 22-23'!O4:O23,4),'half 22-23'!O4:O23,0))</f>
        <v>10</v>
      </c>
      <c r="AW30" s="57"/>
      <c r="AX30" s="95">
        <v>4</v>
      </c>
      <c r="AY30" s="175" t="str">
        <f>INDEX('half 22-23'!S4:S23,MATCH(LARGE('half 22-23'!X4:X23,4),'half 22-23'!X4:X23,0))</f>
        <v>Man Utd</v>
      </c>
      <c r="AZ30" s="176"/>
      <c r="BA30" s="176"/>
      <c r="BB30" s="176"/>
      <c r="BC30" s="177"/>
      <c r="BD30" s="113">
        <f>INDEX('half 22-23'!T4:T23,MATCH(LARGE('half 22-23'!X4:X23,4),'half 22-23'!X4:X23,0))</f>
        <v>7</v>
      </c>
      <c r="BE30" s="114">
        <f>INDEX('half 22-23'!U4:U23,MATCH(LARGE('half 22-23'!X4:X23,4),'half 22-23'!X4:X23,0))</f>
        <v>7</v>
      </c>
      <c r="BF30" s="112">
        <f>INDEX('half 22-23'!V4:V23,MATCH(LARGE('half 22-23'!X4:X23,4),'half 22-23'!X4:X23,0))</f>
        <v>5</v>
      </c>
      <c r="BG30" s="113">
        <f>INDEX('half 22-23'!Y4:Y23,MATCH(LARGE('half 22-23'!X4:X23,4),'half 22-23'!X4:X23,0))</f>
        <v>11</v>
      </c>
      <c r="BH30" s="112">
        <f>INDEX('half 22-23'!Z4:Z23,MATCH(LARGE('half 22-23'!X4:X23,4),'half 22-23'!X4:X23,0))</f>
        <v>14</v>
      </c>
      <c r="BJ30" s="95">
        <v>4</v>
      </c>
      <c r="BK30" s="175" t="str">
        <f>INDEX('half 22-23'!S4:S23,MATCH(LARGE('half 22-23'!AF4:AF23,4),'half 22-23'!AF4:AF23,0))</f>
        <v>Leicester</v>
      </c>
      <c r="BL30" s="176"/>
      <c r="BM30" s="176"/>
      <c r="BN30" s="176"/>
      <c r="BO30" s="177"/>
      <c r="BP30" s="113">
        <f>INDEX('half 22-23'!AB4:AB23,MATCH(LARGE('half 22-23'!AF4:AF23,4),'half 22-23'!AF4:AF23,0))</f>
        <v>8</v>
      </c>
      <c r="BQ30" s="114">
        <f>INDEX('half 22-23'!AC4:AC23,MATCH(LARGE('half 22-23'!AF4:AF23,4),'half 22-23'!AF4:AF23,0))</f>
        <v>4</v>
      </c>
      <c r="BR30" s="112">
        <f>INDEX('half 22-23'!AD4:AD23,MATCH(LARGE('half 22-23'!AF4:AF23,4),'half 22-23'!AF4:AF23,0))</f>
        <v>7</v>
      </c>
      <c r="BS30" s="113">
        <f>INDEX('half 22-23'!AG4:AG23,MATCH(LARGE('half 22-23'!AF4:AF23,4),'half 22-23'!AF4:AF23,0))</f>
        <v>15</v>
      </c>
      <c r="BT30" s="112">
        <f>INDEX('half 22-23'!AH4:AH23,MATCH(LARGE('half 22-23'!AF4:AF23,4),'half 22-23'!AF4:AF23,0))</f>
        <v>21</v>
      </c>
    </row>
    <row r="31" spans="2:72" x14ac:dyDescent="0.2">
      <c r="B31" s="95">
        <v>5</v>
      </c>
      <c r="C31" s="175" t="str">
        <f>INDEX('half 22-23'!B4:B23,MATCH(LARGE('half 22-23'!AO4:AO23,5),'half 22-23'!AO4:AO23,0))</f>
        <v>Liverpool</v>
      </c>
      <c r="D31" s="176"/>
      <c r="E31" s="176"/>
      <c r="F31" s="176"/>
      <c r="G31" s="177"/>
      <c r="H31" s="113">
        <f>INDEX('half 22-23'!AK4:AK23,MATCH(LARGE('half 22-23'!AO4:AO23,5),'half 22-23'!AO4:AO23,0))</f>
        <v>14</v>
      </c>
      <c r="I31" s="114">
        <f>INDEX('half 22-23'!AL4:AL23,MATCH(LARGE('half 22-23'!AO4:AO23,5),'half 22-23'!AO4:AO23,0))</f>
        <v>13</v>
      </c>
      <c r="J31" s="112">
        <f>INDEX('half 22-23'!AM4:AM23,MATCH(LARGE('half 22-23'!AO4:AO23,5),'half 22-23'!AO4:AO23,0))</f>
        <v>11</v>
      </c>
      <c r="K31" s="113">
        <f>INDEX('half 22-23'!AP4:AP23,MATCH(LARGE('half 22-23'!AO4:AO23,5),'half 22-23'!AO4:AO23,0))</f>
        <v>36</v>
      </c>
      <c r="L31" s="112">
        <f>INDEX('half 22-23'!AQ4:AQ23,MATCH(LARGE('half 22-23'!AO4:AO23,5),'half 22-23'!AO4:AO23,0))</f>
        <v>24</v>
      </c>
      <c r="M31" s="56"/>
      <c r="N31" s="95">
        <v>5</v>
      </c>
      <c r="O31" s="175" t="str">
        <f>INDEX('half 22-23'!B4:B23,MATCH(LARGE('half 22-23'!AX4:AX23,5),'half 22-23'!AX4:AX23,0))</f>
        <v>Liverpool</v>
      </c>
      <c r="P31" s="176"/>
      <c r="Q31" s="176"/>
      <c r="R31" s="176"/>
      <c r="S31" s="177"/>
      <c r="T31" s="113">
        <f>INDEX('half 22-23'!AT4:AT23,MATCH(LARGE('half 22-23'!AX4:AX23,5),'half 22-23'!AX4:AX23,0))</f>
        <v>15</v>
      </c>
      <c r="U31" s="114">
        <f>INDEX('half 22-23'!AU4:AU23,MATCH(LARGE('half 22-23'!AX4:AX23,5),'half 22-23'!AX4:AX23,0))</f>
        <v>16</v>
      </c>
      <c r="V31" s="112">
        <f>INDEX('half 22-23'!AV4:AV23,MATCH(LARGE('half 22-23'!AX4:AX23,5),'half 22-23'!AX4:AX23,0))</f>
        <v>7</v>
      </c>
      <c r="W31" s="113">
        <f>INDEX('half 22-23'!AY4:AY23,MATCH(LARGE('half 22-23'!AX4:AX23,5),'half 22-23'!AX4:AX23,0))</f>
        <v>39</v>
      </c>
      <c r="X31" s="112">
        <f>INDEX('half 22-23'!AZ4:AZ23,MATCH(LARGE('half 22-23'!AX4:AX23,5),'half 22-23'!AX4:AX23,0))</f>
        <v>23</v>
      </c>
      <c r="Z31" s="95">
        <v>5</v>
      </c>
      <c r="AA31" s="175" t="str">
        <f>INDEX('half 22-23'!B4:B23,MATCH(LARGE('half 22-23'!G4:G23,5),'half 22-23'!G4:G23,0))</f>
        <v>Arsenal</v>
      </c>
      <c r="AB31" s="176"/>
      <c r="AC31" s="176"/>
      <c r="AD31" s="176"/>
      <c r="AE31" s="177"/>
      <c r="AF31" s="113">
        <f>INDEX('half 22-23'!C4:C23,MATCH(LARGE('half 22-23'!G4:G23,5),'half 22-23'!G4:G23,0))</f>
        <v>9</v>
      </c>
      <c r="AG31" s="114">
        <f>INDEX('half 22-23'!D4:D23,MATCH(LARGE('half 22-23'!G4:G23,5),'half 22-23'!G4:G23,0))</f>
        <v>7</v>
      </c>
      <c r="AH31" s="112">
        <f>INDEX('half 22-23'!E4:E23,MATCH(LARGE('half 22-23'!G4:G23,5),'half 22-23'!G4:G23,0))</f>
        <v>3</v>
      </c>
      <c r="AI31" s="113">
        <f>INDEX('half 22-23'!H4:H23,MATCH(LARGE('half 22-23'!G4:G23,5),'half 22-23'!G4:G23,0))</f>
        <v>21</v>
      </c>
      <c r="AJ31" s="112">
        <f>INDEX('half 22-23'!I4:I23,MATCH(LARGE('half 22-23'!G4:G23,5),'half 22-23'!G4:G23,0))</f>
        <v>8</v>
      </c>
      <c r="AL31" s="95">
        <v>5</v>
      </c>
      <c r="AM31" s="175" t="str">
        <f>INDEX('half 22-23'!B4:B23,MATCH(LARGE('half 22-23'!O4:O23,5),'half 22-23'!O4:O23,0))</f>
        <v>Man City</v>
      </c>
      <c r="AN31" s="176"/>
      <c r="AO31" s="176"/>
      <c r="AP31" s="176"/>
      <c r="AQ31" s="177"/>
      <c r="AR31" s="113">
        <f>INDEX('half 22-23'!K4:K23,MATCH(LARGE('half 22-23'!O4:O23,5),'half 22-23'!O4:O23,0))</f>
        <v>11</v>
      </c>
      <c r="AS31" s="114">
        <f>INDEX('half 22-23'!L4:L23,MATCH(LARGE('half 22-23'!O4:O23,5),'half 22-23'!O4:O23,0))</f>
        <v>2</v>
      </c>
      <c r="AT31" s="112">
        <f>INDEX('half 22-23'!M4:M23,MATCH(LARGE('half 22-23'!O4:O23,5),'half 22-23'!O4:O23,0))</f>
        <v>6</v>
      </c>
      <c r="AU31" s="113">
        <f>INDEX('half 22-23'!P4:P23,MATCH(LARGE('half 22-23'!O4:O23,5),'half 22-23'!O4:O23,0))</f>
        <v>29</v>
      </c>
      <c r="AV31" s="112">
        <f>INDEX('half 22-23'!Q4:Q23,MATCH(LARGE('half 22-23'!O4:O23,5),'half 22-23'!O4:O23,0))</f>
        <v>10</v>
      </c>
      <c r="AW31" s="57"/>
      <c r="AX31" s="95">
        <v>5</v>
      </c>
      <c r="AY31" s="175" t="str">
        <f>INDEX('half 22-23'!S4:S23,MATCH(LARGE('half 22-23'!X4:X23,5),'half 22-23'!X4:X23,0))</f>
        <v>Brighton</v>
      </c>
      <c r="AZ31" s="176"/>
      <c r="BA31" s="176"/>
      <c r="BB31" s="176"/>
      <c r="BC31" s="177"/>
      <c r="BD31" s="113">
        <f>INDEX('half 22-23'!T4:T23,MATCH(LARGE('half 22-23'!X4:X23,5),'half 22-23'!X4:X23,0))</f>
        <v>6</v>
      </c>
      <c r="BE31" s="114">
        <f>INDEX('half 22-23'!U4:U23,MATCH(LARGE('half 22-23'!X4:X23,5),'half 22-23'!X4:X23,0))</f>
        <v>9</v>
      </c>
      <c r="BF31" s="112">
        <f>INDEX('half 22-23'!V4:V23,MATCH(LARGE('half 22-23'!X4:X23,5),'half 22-23'!X4:X23,0))</f>
        <v>4</v>
      </c>
      <c r="BG31" s="113">
        <f>INDEX('half 22-23'!Y4:Y23,MATCH(LARGE('half 22-23'!X4:X23,5),'half 22-23'!X4:X23,0))</f>
        <v>17</v>
      </c>
      <c r="BH31" s="112">
        <f>INDEX('half 22-23'!Z4:Z23,MATCH(LARGE('half 22-23'!X4:X23,5),'half 22-23'!X4:X23,0))</f>
        <v>15</v>
      </c>
      <c r="BJ31" s="95">
        <v>5</v>
      </c>
      <c r="BK31" s="175" t="str">
        <f>INDEX('half 22-23'!S4:S23,MATCH(LARGE('half 22-23'!AF4:AF23,5),'half 22-23'!AF4:AF23,0))</f>
        <v>Newcastle</v>
      </c>
      <c r="BL31" s="176"/>
      <c r="BM31" s="176"/>
      <c r="BN31" s="176"/>
      <c r="BO31" s="177"/>
      <c r="BP31" s="113">
        <f>INDEX('half 22-23'!AB4:AB23,MATCH(LARGE('half 22-23'!AF4:AF23,5),'half 22-23'!AF4:AF23,0))</f>
        <v>6</v>
      </c>
      <c r="BQ31" s="114">
        <f>INDEX('half 22-23'!AC4:AC23,MATCH(LARGE('half 22-23'!AF4:AF23,5),'half 22-23'!AF4:AF23,0))</f>
        <v>9</v>
      </c>
      <c r="BR31" s="112">
        <f>INDEX('half 22-23'!AD4:AD23,MATCH(LARGE('half 22-23'!AF4:AF23,5),'half 22-23'!AF4:AF23,0))</f>
        <v>4</v>
      </c>
      <c r="BS31" s="113">
        <f>INDEX('half 22-23'!AG4:AG23,MATCH(LARGE('half 22-23'!AF4:AF23,5),'half 22-23'!AF4:AF23,0))</f>
        <v>15</v>
      </c>
      <c r="BT31" s="112">
        <f>INDEX('half 22-23'!AH4:AH23,MATCH(LARGE('half 22-23'!AF4:AF23,5),'half 22-23'!AF4:AF23,0))</f>
        <v>10</v>
      </c>
    </row>
    <row r="32" spans="2:72" x14ac:dyDescent="0.2">
      <c r="B32" s="95">
        <v>6</v>
      </c>
      <c r="C32" s="175" t="str">
        <f>INDEX('half 22-23'!B4:B23,MATCH(LARGE('half 22-23'!AO4:AO23,6),'half 22-23'!AO4:AO23,0))</f>
        <v>Aston Villa</v>
      </c>
      <c r="D32" s="176"/>
      <c r="E32" s="176"/>
      <c r="F32" s="176"/>
      <c r="G32" s="177"/>
      <c r="H32" s="113">
        <f>INDEX('half 22-23'!AK4:AK23,MATCH(LARGE('half 22-23'!AO4:AO23,6),'half 22-23'!AO4:AO23,0))</f>
        <v>14</v>
      </c>
      <c r="I32" s="114">
        <f>INDEX('half 22-23'!AL4:AL23,MATCH(LARGE('half 22-23'!AO4:AO23,6),'half 22-23'!AO4:AO23,0))</f>
        <v>13</v>
      </c>
      <c r="J32" s="112">
        <f>INDEX('half 22-23'!AM4:AM23,MATCH(LARGE('half 22-23'!AO4:AO23,6),'half 22-23'!AO4:AO23,0))</f>
        <v>11</v>
      </c>
      <c r="K32" s="113">
        <f>INDEX('half 22-23'!AP4:AP23,MATCH(LARGE('half 22-23'!AO4:AO23,6),'half 22-23'!AO4:AO23,0))</f>
        <v>26</v>
      </c>
      <c r="L32" s="112">
        <f>INDEX('half 22-23'!AQ4:AQ23,MATCH(LARGE('half 22-23'!AO4:AO23,6),'half 22-23'!AO4:AO23,0))</f>
        <v>24</v>
      </c>
      <c r="M32" s="56"/>
      <c r="N32" s="95">
        <v>6</v>
      </c>
      <c r="O32" s="175" t="str">
        <f>INDEX('half 22-23'!B4:B23,MATCH(LARGE('half 22-23'!AX4:AX23,6),'half 22-23'!AX4:AX23,0))</f>
        <v>Newcastle</v>
      </c>
      <c r="P32" s="176"/>
      <c r="Q32" s="176"/>
      <c r="R32" s="176"/>
      <c r="S32" s="177"/>
      <c r="T32" s="113">
        <f>INDEX('half 22-23'!AT4:AT23,MATCH(LARGE('half 22-23'!AX4:AX23,6),'half 22-23'!AX4:AX23,0))</f>
        <v>14</v>
      </c>
      <c r="U32" s="114">
        <f>INDEX('half 22-23'!AU4:AU23,MATCH(LARGE('half 22-23'!AX4:AX23,6),'half 22-23'!AX4:AX23,0))</f>
        <v>18</v>
      </c>
      <c r="V32" s="112">
        <f>INDEX('half 22-23'!AV4:AV23,MATCH(LARGE('half 22-23'!AX4:AX23,6),'half 22-23'!AX4:AX23,0))</f>
        <v>6</v>
      </c>
      <c r="W32" s="113">
        <f>INDEX('half 22-23'!AY4:AY23,MATCH(LARGE('half 22-23'!AX4:AX23,6),'half 22-23'!AX4:AX23,0))</f>
        <v>36</v>
      </c>
      <c r="X32" s="112">
        <f>INDEX('half 22-23'!AZ4:AZ23,MATCH(LARGE('half 22-23'!AX4:AX23,6),'half 22-23'!AX4:AX23,0))</f>
        <v>18</v>
      </c>
      <c r="Z32" s="95">
        <v>6</v>
      </c>
      <c r="AA32" s="175" t="str">
        <f>INDEX('half 22-23'!B4:B23,MATCH(LARGE('half 22-23'!G4:G23,6),'half 22-23'!G4:G23,0))</f>
        <v>Liverpool</v>
      </c>
      <c r="AB32" s="176"/>
      <c r="AC32" s="176"/>
      <c r="AD32" s="176"/>
      <c r="AE32" s="177"/>
      <c r="AF32" s="113">
        <f>INDEX('half 22-23'!C4:C23,MATCH(LARGE('half 22-23'!G4:G23,6),'half 22-23'!G4:G23,0))</f>
        <v>9</v>
      </c>
      <c r="AG32" s="114">
        <f>INDEX('half 22-23'!D4:D23,MATCH(LARGE('half 22-23'!G4:G23,6),'half 22-23'!G4:G23,0))</f>
        <v>5</v>
      </c>
      <c r="AH32" s="112">
        <f>INDEX('half 22-23'!E4:E23,MATCH(LARGE('half 22-23'!G4:G23,6),'half 22-23'!G4:G23,0))</f>
        <v>5</v>
      </c>
      <c r="AI32" s="113">
        <f>INDEX('half 22-23'!H4:H23,MATCH(LARGE('half 22-23'!G4:G23,6),'half 22-23'!G4:G23,0))</f>
        <v>21</v>
      </c>
      <c r="AJ32" s="112">
        <f>INDEX('half 22-23'!I4:I23,MATCH(LARGE('half 22-23'!G4:G23,6),'half 22-23'!G4:G23,0))</f>
        <v>11</v>
      </c>
      <c r="AL32" s="95">
        <v>6</v>
      </c>
      <c r="AM32" s="175" t="str">
        <f>INDEX('half 22-23'!B4:B23,MATCH(LARGE('half 22-23'!O4:O23,6),'half 22-23'!O4:O23,0))</f>
        <v>Newcastle</v>
      </c>
      <c r="AN32" s="176"/>
      <c r="AO32" s="176"/>
      <c r="AP32" s="176"/>
      <c r="AQ32" s="177"/>
      <c r="AR32" s="113">
        <f>INDEX('half 22-23'!K4:K23,MATCH(LARGE('half 22-23'!O4:O23,6),'half 22-23'!O4:O23,0))</f>
        <v>8</v>
      </c>
      <c r="AS32" s="114">
        <f>INDEX('half 22-23'!L4:L23,MATCH(LARGE('half 22-23'!O4:O23,6),'half 22-23'!O4:O23,0))</f>
        <v>9</v>
      </c>
      <c r="AT32" s="112">
        <f>INDEX('half 22-23'!M4:M23,MATCH(LARGE('half 22-23'!O4:O23,6),'half 22-23'!O4:O23,0))</f>
        <v>2</v>
      </c>
      <c r="AU32" s="113">
        <f>INDEX('half 22-23'!P4:P23,MATCH(LARGE('half 22-23'!O4:O23,6),'half 22-23'!O4:O23,0))</f>
        <v>21</v>
      </c>
      <c r="AV32" s="112">
        <f>INDEX('half 22-23'!Q4:Q23,MATCH(LARGE('half 22-23'!O4:O23,6),'half 22-23'!O4:O23,0))</f>
        <v>8</v>
      </c>
      <c r="AW32" s="57"/>
      <c r="AX32" s="95">
        <v>6</v>
      </c>
      <c r="AY32" s="175" t="str">
        <f>INDEX('half 22-23'!S4:S23,MATCH(LARGE('half 22-23'!X4:X23,6),'half 22-23'!X4:X23,0))</f>
        <v>Tottenham</v>
      </c>
      <c r="AZ32" s="176"/>
      <c r="BA32" s="176"/>
      <c r="BB32" s="176"/>
      <c r="BC32" s="177"/>
      <c r="BD32" s="113">
        <f>INDEX('half 22-23'!T4:T23,MATCH(LARGE('half 22-23'!X4:X23,6),'half 22-23'!X4:X23,0))</f>
        <v>7</v>
      </c>
      <c r="BE32" s="114">
        <f>INDEX('half 22-23'!U4:U23,MATCH(LARGE('half 22-23'!X4:X23,6),'half 22-23'!X4:X23,0))</f>
        <v>5</v>
      </c>
      <c r="BF32" s="112">
        <f>INDEX('half 22-23'!V4:V23,MATCH(LARGE('half 22-23'!X4:X23,6),'half 22-23'!X4:X23,0))</f>
        <v>7</v>
      </c>
      <c r="BG32" s="113">
        <f>INDEX('half 22-23'!Y4:Y23,MATCH(LARGE('half 22-23'!X4:X23,6),'half 22-23'!X4:X23,0))</f>
        <v>11</v>
      </c>
      <c r="BH32" s="112">
        <f>INDEX('half 22-23'!Z4:Z23,MATCH(LARGE('half 22-23'!X4:X23,6),'half 22-23'!X4:X23,0))</f>
        <v>16</v>
      </c>
      <c r="BJ32" s="95">
        <v>6</v>
      </c>
      <c r="BK32" s="175" t="str">
        <f>INDEX('half 22-23'!S4:S23,MATCH(LARGE('half 22-23'!AF4:AF23,6),'half 22-23'!AF4:AF23,0))</f>
        <v>Brentford</v>
      </c>
      <c r="BL32" s="176"/>
      <c r="BM32" s="176"/>
      <c r="BN32" s="176"/>
      <c r="BO32" s="177"/>
      <c r="BP32" s="113">
        <f>INDEX('half 22-23'!AB4:AB23,MATCH(LARGE('half 22-23'!AF4:AF23,6),'half 22-23'!AF4:AF23,0))</f>
        <v>5</v>
      </c>
      <c r="BQ32" s="114">
        <f>INDEX('half 22-23'!AC4:AC23,MATCH(LARGE('half 22-23'!AF4:AF23,6),'half 22-23'!AF4:AF23,0))</f>
        <v>11</v>
      </c>
      <c r="BR32" s="112">
        <f>INDEX('half 22-23'!AD4:AD23,MATCH(LARGE('half 22-23'!AF4:AF23,6),'half 22-23'!AF4:AF23,0))</f>
        <v>3</v>
      </c>
      <c r="BS32" s="113">
        <f>INDEX('half 22-23'!AG4:AG23,MATCH(LARGE('half 22-23'!AF4:AF23,6),'half 22-23'!AF4:AF23,0))</f>
        <v>14</v>
      </c>
      <c r="BT32" s="112">
        <f>INDEX('half 22-23'!AH4:AH23,MATCH(LARGE('half 22-23'!AF4:AF23,6),'half 22-23'!AF4:AF23,0))</f>
        <v>11</v>
      </c>
    </row>
    <row r="33" spans="2:72" x14ac:dyDescent="0.2">
      <c r="B33" s="95">
        <v>7</v>
      </c>
      <c r="C33" s="175" t="str">
        <f>INDEX('half 22-23'!B4:B23,MATCH(LARGE('half 22-23'!AO4:AO23,7),'half 22-23'!AO4:AO23,0))</f>
        <v>Brighton</v>
      </c>
      <c r="D33" s="176"/>
      <c r="E33" s="176"/>
      <c r="F33" s="176"/>
      <c r="G33" s="177"/>
      <c r="H33" s="113">
        <f>INDEX('half 22-23'!AK4:AK23,MATCH(LARGE('half 22-23'!AO4:AO23,7),'half 22-23'!AO4:AO23,0))</f>
        <v>11</v>
      </c>
      <c r="I33" s="114">
        <f>INDEX('half 22-23'!AL4:AL23,MATCH(LARGE('half 22-23'!AO4:AO23,7),'half 22-23'!AO4:AO23,0))</f>
        <v>20</v>
      </c>
      <c r="J33" s="112">
        <f>INDEX('half 22-23'!AM4:AM23,MATCH(LARGE('half 22-23'!AO4:AO23,7),'half 22-23'!AO4:AO23,0))</f>
        <v>7</v>
      </c>
      <c r="K33" s="113">
        <f>INDEX('half 22-23'!AP4:AP23,MATCH(LARGE('half 22-23'!AO4:AO23,7),'half 22-23'!AO4:AO23,0))</f>
        <v>34</v>
      </c>
      <c r="L33" s="112">
        <f>INDEX('half 22-23'!AQ4:AQ23,MATCH(LARGE('half 22-23'!AO4:AO23,7),'half 22-23'!AO4:AO23,0))</f>
        <v>27</v>
      </c>
      <c r="M33" s="56"/>
      <c r="N33" s="95">
        <v>7</v>
      </c>
      <c r="O33" s="175" t="str">
        <f>INDEX('half 22-23'!B4:B23,MATCH(LARGE('half 22-23'!AX4:AX23,7),'half 22-23'!AX4:AX23,0))</f>
        <v>Brentford</v>
      </c>
      <c r="P33" s="176"/>
      <c r="Q33" s="176"/>
      <c r="R33" s="176"/>
      <c r="S33" s="177"/>
      <c r="T33" s="113">
        <f>INDEX('half 22-23'!AT4:AT23,MATCH(LARGE('half 22-23'!AX4:AX23,7),'half 22-23'!AX4:AX23,0))</f>
        <v>13</v>
      </c>
      <c r="U33" s="114">
        <f>INDEX('half 22-23'!AU4:AU23,MATCH(LARGE('half 22-23'!AX4:AX23,7),'half 22-23'!AX4:AX23,0))</f>
        <v>18</v>
      </c>
      <c r="V33" s="112">
        <f>INDEX('half 22-23'!AV4:AV23,MATCH(LARGE('half 22-23'!AX4:AX23,7),'half 22-23'!AX4:AX23,0))</f>
        <v>7</v>
      </c>
      <c r="W33" s="113">
        <f>INDEX('half 22-23'!AY4:AY23,MATCH(LARGE('half 22-23'!AX4:AX23,7),'half 22-23'!AX4:AX23,0))</f>
        <v>31</v>
      </c>
      <c r="X33" s="112">
        <f>INDEX('half 22-23'!AZ4:AZ23,MATCH(LARGE('half 22-23'!AX4:AX23,7),'half 22-23'!AX4:AX23,0))</f>
        <v>23</v>
      </c>
      <c r="Z33" s="95">
        <v>7</v>
      </c>
      <c r="AA33" s="175" t="str">
        <f>INDEX('half 22-23'!B4:B23,MATCH(LARGE('half 22-23'!G4:G23,7),'half 22-23'!G4:G23,0))</f>
        <v>Wolves</v>
      </c>
      <c r="AB33" s="176"/>
      <c r="AC33" s="176"/>
      <c r="AD33" s="176"/>
      <c r="AE33" s="177"/>
      <c r="AF33" s="113">
        <f>INDEX('half 22-23'!C4:C23,MATCH(LARGE('half 22-23'!G4:G23,7),'half 22-23'!G4:G23,0))</f>
        <v>8</v>
      </c>
      <c r="AG33" s="114">
        <f>INDEX('half 22-23'!D4:D23,MATCH(LARGE('half 22-23'!G4:G23,7),'half 22-23'!G4:G23,0))</f>
        <v>8</v>
      </c>
      <c r="AH33" s="112">
        <f>INDEX('half 22-23'!E4:E23,MATCH(LARGE('half 22-23'!G4:G23,7),'half 22-23'!G4:G23,0))</f>
        <v>3</v>
      </c>
      <c r="AI33" s="113">
        <f>INDEX('half 22-23'!H4:H23,MATCH(LARGE('half 22-23'!G4:G23,7),'half 22-23'!G4:G23,0))</f>
        <v>11</v>
      </c>
      <c r="AJ33" s="112">
        <f>INDEX('half 22-23'!I4:I23,MATCH(LARGE('half 22-23'!G4:G23,7),'half 22-23'!G4:G23,0))</f>
        <v>7</v>
      </c>
      <c r="AL33" s="95">
        <v>7</v>
      </c>
      <c r="AM33" s="175" t="str">
        <f>INDEX('half 22-23'!B4:B23,MATCH(LARGE('half 22-23'!O4:O23,7),'half 22-23'!O4:O23,0))</f>
        <v>Brentford</v>
      </c>
      <c r="AN33" s="176"/>
      <c r="AO33" s="176"/>
      <c r="AP33" s="176"/>
      <c r="AQ33" s="177"/>
      <c r="AR33" s="113">
        <f>INDEX('half 22-23'!K4:K23,MATCH(LARGE('half 22-23'!O4:O23,7),'half 22-23'!O4:O23,0))</f>
        <v>8</v>
      </c>
      <c r="AS33" s="114">
        <f>INDEX('half 22-23'!L4:L23,MATCH(LARGE('half 22-23'!O4:O23,7),'half 22-23'!O4:O23,0))</f>
        <v>7</v>
      </c>
      <c r="AT33" s="112">
        <f>INDEX('half 22-23'!M4:M23,MATCH(LARGE('half 22-23'!O4:O23,7),'half 22-23'!O4:O23,0))</f>
        <v>4</v>
      </c>
      <c r="AU33" s="113">
        <f>INDEX('half 22-23'!P4:P23,MATCH(LARGE('half 22-23'!O4:O23,7),'half 22-23'!O4:O23,0))</f>
        <v>17</v>
      </c>
      <c r="AV33" s="112">
        <f>INDEX('half 22-23'!Q4:Q23,MATCH(LARGE('half 22-23'!O4:O23,7),'half 22-23'!O4:O23,0))</f>
        <v>12</v>
      </c>
      <c r="AW33" s="57"/>
      <c r="AX33" s="95">
        <v>7</v>
      </c>
      <c r="AY33" s="175" t="str">
        <f>INDEX('half 22-23'!S4:S23,MATCH(LARGE('half 22-23'!X4:X23,7),'half 22-23'!X4:X23,0))</f>
        <v>Liverpool</v>
      </c>
      <c r="AZ33" s="176"/>
      <c r="BA33" s="176"/>
      <c r="BB33" s="176"/>
      <c r="BC33" s="177"/>
      <c r="BD33" s="113">
        <f>INDEX('half 22-23'!T4:T23,MATCH(LARGE('half 22-23'!X4:X23,7),'half 22-23'!X4:X23,0))</f>
        <v>5</v>
      </c>
      <c r="BE33" s="114">
        <f>INDEX('half 22-23'!U4:U23,MATCH(LARGE('half 22-23'!X4:X23,7),'half 22-23'!X4:X23,0))</f>
        <v>8</v>
      </c>
      <c r="BF33" s="112">
        <f>INDEX('half 22-23'!V4:V23,MATCH(LARGE('half 22-23'!X4:X23,7),'half 22-23'!X4:X23,0))</f>
        <v>6</v>
      </c>
      <c r="BG33" s="113">
        <f>INDEX('half 22-23'!Y4:Y23,MATCH(LARGE('half 22-23'!X4:X23,7),'half 22-23'!X4:X23,0))</f>
        <v>15</v>
      </c>
      <c r="BH33" s="112">
        <f>INDEX('half 22-23'!Z4:Z23,MATCH(LARGE('half 22-23'!X4:X23,7),'half 22-23'!X4:X23,0))</f>
        <v>13</v>
      </c>
      <c r="BJ33" s="95">
        <v>7</v>
      </c>
      <c r="BK33" s="175" t="str">
        <f>INDEX('half 22-23'!S4:S23,MATCH(LARGE('half 22-23'!AF4:AF23,7),'half 22-23'!AF4:AF23,0))</f>
        <v>Tottenham</v>
      </c>
      <c r="BL33" s="176"/>
      <c r="BM33" s="176"/>
      <c r="BN33" s="176"/>
      <c r="BO33" s="177"/>
      <c r="BP33" s="113">
        <f>INDEX('half 22-23'!AB4:AB23,MATCH(LARGE('half 22-23'!AF4:AF23,7),'half 22-23'!AF4:AF23,0))</f>
        <v>7</v>
      </c>
      <c r="BQ33" s="114">
        <f>INDEX('half 22-23'!AC4:AC23,MATCH(LARGE('half 22-23'!AF4:AF23,7),'half 22-23'!AF4:AF23,0))</f>
        <v>5</v>
      </c>
      <c r="BR33" s="112">
        <f>INDEX('half 22-23'!AD4:AD23,MATCH(LARGE('half 22-23'!AF4:AF23,7),'half 22-23'!AF4:AF23,0))</f>
        <v>7</v>
      </c>
      <c r="BS33" s="113">
        <f>INDEX('half 22-23'!AG4:AG23,MATCH(LARGE('half 22-23'!AF4:AF23,7),'half 22-23'!AF4:AF23,0))</f>
        <v>22</v>
      </c>
      <c r="BT33" s="112">
        <f>INDEX('half 22-23'!AH4:AH23,MATCH(LARGE('half 22-23'!AF4:AF23,7),'half 22-23'!AF4:AF23,0))</f>
        <v>22</v>
      </c>
    </row>
    <row r="34" spans="2:72" x14ac:dyDescent="0.2">
      <c r="B34" s="95">
        <v>8</v>
      </c>
      <c r="C34" s="175" t="str">
        <f>INDEX('half 22-23'!B4:B23,MATCH(LARGE('half 22-23'!AO4:AO23,8),'half 22-23'!AO4:AO23,0))</f>
        <v>Brentford</v>
      </c>
      <c r="D34" s="176"/>
      <c r="E34" s="176"/>
      <c r="F34" s="176"/>
      <c r="G34" s="177"/>
      <c r="H34" s="113">
        <f>INDEX('half 22-23'!AK4:AK23,MATCH(LARGE('half 22-23'!AO4:AO23,8),'half 22-23'!AO4:AO23,0))</f>
        <v>13</v>
      </c>
      <c r="I34" s="114">
        <f>INDEX('half 22-23'!AL4:AL23,MATCH(LARGE('half 22-23'!AO4:AO23,8),'half 22-23'!AO4:AO23,0))</f>
        <v>13</v>
      </c>
      <c r="J34" s="112">
        <f>INDEX('half 22-23'!AM4:AM23,MATCH(LARGE('half 22-23'!AO4:AO23,8),'half 22-23'!AO4:AO23,0))</f>
        <v>12</v>
      </c>
      <c r="K34" s="113">
        <f>INDEX('half 22-23'!AP4:AP23,MATCH(LARGE('half 22-23'!AO4:AO23,8),'half 22-23'!AO4:AO23,0))</f>
        <v>27</v>
      </c>
      <c r="L34" s="112">
        <f>INDEX('half 22-23'!AQ4:AQ23,MATCH(LARGE('half 22-23'!AO4:AO23,8),'half 22-23'!AO4:AO23,0))</f>
        <v>23</v>
      </c>
      <c r="M34" s="56"/>
      <c r="N34" s="95">
        <v>8</v>
      </c>
      <c r="O34" s="175" t="str">
        <f>INDEX('half 22-23'!B4:B23,MATCH(LARGE('half 22-23'!AX4:AX23,8),'half 22-23'!AX4:AX23,0))</f>
        <v>Aston Villa</v>
      </c>
      <c r="P34" s="176"/>
      <c r="Q34" s="176"/>
      <c r="R34" s="176"/>
      <c r="S34" s="177"/>
      <c r="T34" s="113">
        <f>INDEX('half 22-23'!AT4:AT23,MATCH(LARGE('half 22-23'!AX4:AX23,8),'half 22-23'!AX4:AX23,0))</f>
        <v>13</v>
      </c>
      <c r="U34" s="114">
        <f>INDEX('half 22-23'!AU4:AU23,MATCH(LARGE('half 22-23'!AX4:AX23,8),'half 22-23'!AX4:AX23,0))</f>
        <v>16</v>
      </c>
      <c r="V34" s="112">
        <f>INDEX('half 22-23'!AV4:AV23,MATCH(LARGE('half 22-23'!AX4:AX23,8),'half 22-23'!AX4:AX23,0))</f>
        <v>9</v>
      </c>
      <c r="W34" s="113">
        <f>INDEX('half 22-23'!AY4:AY23,MATCH(LARGE('half 22-23'!AX4:AX23,8),'half 22-23'!AX4:AX23,0))</f>
        <v>25</v>
      </c>
      <c r="X34" s="112">
        <f>INDEX('half 22-23'!AZ4:AZ23,MATCH(LARGE('half 22-23'!AX4:AX23,8),'half 22-23'!AX4:AX23,0))</f>
        <v>22</v>
      </c>
      <c r="Z34" s="95">
        <v>8</v>
      </c>
      <c r="AA34" s="175" t="str">
        <f>INDEX('half 22-23'!B4:B23,MATCH(LARGE('half 22-23'!G4:G23,8),'half 22-23'!G4:G23,0))</f>
        <v>Newcastle</v>
      </c>
      <c r="AB34" s="176"/>
      <c r="AC34" s="176"/>
      <c r="AD34" s="176"/>
      <c r="AE34" s="177"/>
      <c r="AF34" s="113">
        <f>INDEX('half 22-23'!C4:C23,MATCH(LARGE('half 22-23'!G4:G23,8),'half 22-23'!G4:G23,0))</f>
        <v>7</v>
      </c>
      <c r="AG34" s="114">
        <f>INDEX('half 22-23'!D4:D23,MATCH(LARGE('half 22-23'!G4:G23,8),'half 22-23'!G4:G23,0))</f>
        <v>9</v>
      </c>
      <c r="AH34" s="112">
        <f>INDEX('half 22-23'!E4:E23,MATCH(LARGE('half 22-23'!G4:G23,8),'half 22-23'!G4:G23,0))</f>
        <v>3</v>
      </c>
      <c r="AI34" s="113">
        <f>INDEX('half 22-23'!H4:H23,MATCH(LARGE('half 22-23'!G4:G23,8),'half 22-23'!G4:G23,0))</f>
        <v>15</v>
      </c>
      <c r="AJ34" s="112">
        <f>INDEX('half 22-23'!I4:I23,MATCH(LARGE('half 22-23'!G4:G23,8),'half 22-23'!G4:G23,0))</f>
        <v>6</v>
      </c>
      <c r="AL34" s="95">
        <v>8</v>
      </c>
      <c r="AM34" s="175" t="str">
        <f>INDEX('half 22-23'!B4:B23,MATCH(LARGE('half 22-23'!O4:O23,8),'half 22-23'!O4:O23,0))</f>
        <v>Brighton</v>
      </c>
      <c r="AN34" s="176"/>
      <c r="AO34" s="176"/>
      <c r="AP34" s="176"/>
      <c r="AQ34" s="177"/>
      <c r="AR34" s="113">
        <f>INDEX('half 22-23'!K4:K23,MATCH(LARGE('half 22-23'!O4:O23,8),'half 22-23'!O4:O23,0))</f>
        <v>7</v>
      </c>
      <c r="AS34" s="114">
        <f>INDEX('half 22-23'!L4:L23,MATCH(LARGE('half 22-23'!O4:O23,8),'half 22-23'!O4:O23,0))</f>
        <v>9</v>
      </c>
      <c r="AT34" s="112">
        <f>INDEX('half 22-23'!M4:M23,MATCH(LARGE('half 22-23'!O4:O23,8),'half 22-23'!O4:O23,0))</f>
        <v>3</v>
      </c>
      <c r="AU34" s="113">
        <f>INDEX('half 22-23'!P4:P23,MATCH(LARGE('half 22-23'!O4:O23,8),'half 22-23'!O4:O23,0))</f>
        <v>20</v>
      </c>
      <c r="AV34" s="112">
        <f>INDEX('half 22-23'!Q4:Q23,MATCH(LARGE('half 22-23'!O4:O23,8),'half 22-23'!O4:O23,0))</f>
        <v>9</v>
      </c>
      <c r="AW34" s="57"/>
      <c r="AX34" s="95">
        <v>8</v>
      </c>
      <c r="AY34" s="175" t="str">
        <f>INDEX('half 22-23'!S4:S23,MATCH(LARGE('half 22-23'!X4:X23,8),'half 22-23'!X4:X23,0))</f>
        <v>Fulham</v>
      </c>
      <c r="AZ34" s="176"/>
      <c r="BA34" s="176"/>
      <c r="BB34" s="176"/>
      <c r="BC34" s="177"/>
      <c r="BD34" s="113">
        <f>INDEX('half 22-23'!T4:T23,MATCH(LARGE('half 22-23'!X4:X23,8),'half 22-23'!X4:X23,0))</f>
        <v>3</v>
      </c>
      <c r="BE34" s="114">
        <f>INDEX('half 22-23'!U4:U23,MATCH(LARGE('half 22-23'!X4:X23,8),'half 22-23'!X4:X23,0))</f>
        <v>12</v>
      </c>
      <c r="BF34" s="112">
        <f>INDEX('half 22-23'!V4:V23,MATCH(LARGE('half 22-23'!X4:X23,8),'half 22-23'!X4:X23,0))</f>
        <v>4</v>
      </c>
      <c r="BG34" s="113">
        <f>INDEX('half 22-23'!Y4:Y23,MATCH(LARGE('half 22-23'!X4:X23,8),'half 22-23'!X4:X23,0))</f>
        <v>9</v>
      </c>
      <c r="BH34" s="112">
        <f>INDEX('half 22-23'!Z4:Z23,MATCH(LARGE('half 22-23'!X4:X23,8),'half 22-23'!X4:X23,0))</f>
        <v>10</v>
      </c>
      <c r="BJ34" s="95">
        <v>8</v>
      </c>
      <c r="BK34" s="175" t="str">
        <f>INDEX('half 22-23'!S4:S23,MATCH(LARGE('half 22-23'!AF4:AF23,8),'half 22-23'!AF4:AF23,0))</f>
        <v>Brighton</v>
      </c>
      <c r="BL34" s="176"/>
      <c r="BM34" s="176"/>
      <c r="BN34" s="176"/>
      <c r="BO34" s="177"/>
      <c r="BP34" s="113">
        <f>INDEX('half 22-23'!AB4:AB23,MATCH(LARGE('half 22-23'!AF4:AF23,8),'half 22-23'!AF4:AF23,0))</f>
        <v>6</v>
      </c>
      <c r="BQ34" s="114">
        <f>INDEX('half 22-23'!AC4:AC23,MATCH(LARGE('half 22-23'!AF4:AF23,8),'half 22-23'!AF4:AF23,0))</f>
        <v>6</v>
      </c>
      <c r="BR34" s="112">
        <f>INDEX('half 22-23'!AD4:AD23,MATCH(LARGE('half 22-23'!AF4:AF23,8),'half 22-23'!AF4:AF23,0))</f>
        <v>7</v>
      </c>
      <c r="BS34" s="113">
        <f>INDEX('half 22-23'!AG4:AG23,MATCH(LARGE('half 22-23'!AF4:AF23,8),'half 22-23'!AF4:AF23,0))</f>
        <v>18</v>
      </c>
      <c r="BT34" s="112">
        <f>INDEX('half 22-23'!AH4:AH23,MATCH(LARGE('half 22-23'!AF4:AF23,8),'half 22-23'!AF4:AF23,0))</f>
        <v>17</v>
      </c>
    </row>
    <row r="35" spans="2:72" x14ac:dyDescent="0.2">
      <c r="B35" s="95">
        <v>9</v>
      </c>
      <c r="C35" s="175" t="str">
        <f>INDEX('half 22-23'!B4:B23,MATCH(LARGE('half 22-23'!AO4:AO23,9),'half 22-23'!AO4:AO23,0))</f>
        <v>Tottenham</v>
      </c>
      <c r="D35" s="176"/>
      <c r="E35" s="176"/>
      <c r="F35" s="176"/>
      <c r="G35" s="177"/>
      <c r="H35" s="113">
        <f>INDEX('half 22-23'!AK4:AK23,MATCH(LARGE('half 22-23'!AO4:AO23,9),'half 22-23'!AO4:AO23,0))</f>
        <v>13</v>
      </c>
      <c r="I35" s="114">
        <f>INDEX('half 22-23'!AL4:AL23,MATCH(LARGE('half 22-23'!AO4:AO23,9),'half 22-23'!AO4:AO23,0))</f>
        <v>13</v>
      </c>
      <c r="J35" s="112">
        <f>INDEX('half 22-23'!AM4:AM23,MATCH(LARGE('half 22-23'!AO4:AO23,9),'half 22-23'!AO4:AO23,0))</f>
        <v>12</v>
      </c>
      <c r="K35" s="113">
        <f>INDEX('half 22-23'!AP4:AP23,MATCH(LARGE('half 22-23'!AO4:AO23,9),'half 22-23'!AO4:AO23,0))</f>
        <v>24</v>
      </c>
      <c r="L35" s="112">
        <f>INDEX('half 22-23'!AQ4:AQ23,MATCH(LARGE('half 22-23'!AO4:AO23,9),'half 22-23'!AO4:AO23,0))</f>
        <v>31</v>
      </c>
      <c r="M35" s="56"/>
      <c r="N35" s="95">
        <v>9</v>
      </c>
      <c r="O35" s="175" t="str">
        <f>INDEX('half 22-23'!B4:B23,MATCH(LARGE('half 22-23'!AX4:AX23,9),'half 22-23'!AX4:AX23,0))</f>
        <v>Brighton</v>
      </c>
      <c r="P35" s="176"/>
      <c r="Q35" s="176"/>
      <c r="R35" s="176"/>
      <c r="S35" s="177"/>
      <c r="T35" s="113">
        <f>INDEX('half 22-23'!AT4:AT23,MATCH(LARGE('half 22-23'!AX4:AX23,9),'half 22-23'!AX4:AX23,0))</f>
        <v>13</v>
      </c>
      <c r="U35" s="114">
        <f>INDEX('half 22-23'!AU4:AU23,MATCH(LARGE('half 22-23'!AX4:AX23,9),'half 22-23'!AX4:AX23,0))</f>
        <v>15</v>
      </c>
      <c r="V35" s="112">
        <f>INDEX('half 22-23'!AV4:AV23,MATCH(LARGE('half 22-23'!AX4:AX23,9),'half 22-23'!AX4:AX23,0))</f>
        <v>10</v>
      </c>
      <c r="W35" s="113">
        <f>INDEX('half 22-23'!AY4:AY23,MATCH(LARGE('half 22-23'!AX4:AX23,9),'half 22-23'!AX4:AX23,0))</f>
        <v>38</v>
      </c>
      <c r="X35" s="112">
        <f>INDEX('half 22-23'!AZ4:AZ23,MATCH(LARGE('half 22-23'!AX4:AX23,9),'half 22-23'!AX4:AX23,0))</f>
        <v>26</v>
      </c>
      <c r="Z35" s="95">
        <v>9</v>
      </c>
      <c r="AA35" s="175" t="str">
        <f>INDEX('half 22-23'!B4:B23,MATCH(LARGE('half 22-23'!G4:G23,9),'half 22-23'!G4:G23,0))</f>
        <v>Nottingham</v>
      </c>
      <c r="AB35" s="176"/>
      <c r="AC35" s="176"/>
      <c r="AD35" s="176"/>
      <c r="AE35" s="177"/>
      <c r="AF35" s="113">
        <f>INDEX('half 22-23'!C4:C23,MATCH(LARGE('half 22-23'!G4:G23,9),'half 22-23'!G4:G23,0))</f>
        <v>7</v>
      </c>
      <c r="AG35" s="114">
        <f>INDEX('half 22-23'!D4:D23,MATCH(LARGE('half 22-23'!G4:G23,9),'half 22-23'!G4:G23,0))</f>
        <v>7</v>
      </c>
      <c r="AH35" s="112">
        <f>INDEX('half 22-23'!E4:E23,MATCH(LARGE('half 22-23'!G4:G23,9),'half 22-23'!G4:G23,0))</f>
        <v>5</v>
      </c>
      <c r="AI35" s="113">
        <f>INDEX('half 22-23'!H4:H23,MATCH(LARGE('half 22-23'!G4:G23,9),'half 22-23'!G4:G23,0))</f>
        <v>15</v>
      </c>
      <c r="AJ35" s="112">
        <f>INDEX('half 22-23'!I4:I23,MATCH(LARGE('half 22-23'!G4:G23,9),'half 22-23'!G4:G23,0))</f>
        <v>11</v>
      </c>
      <c r="AL35" s="95">
        <v>9</v>
      </c>
      <c r="AM35" s="175" t="str">
        <f>INDEX('half 22-23'!B4:B23,MATCH(LARGE('half 22-23'!O4:O23,9),'half 22-23'!O4:O23,0))</f>
        <v>Fulham</v>
      </c>
      <c r="AN35" s="176"/>
      <c r="AO35" s="176"/>
      <c r="AP35" s="176"/>
      <c r="AQ35" s="177"/>
      <c r="AR35" s="113">
        <f>INDEX('half 22-23'!K4:K23,MATCH(LARGE('half 22-23'!O4:O23,9),'half 22-23'!O4:O23,0))</f>
        <v>6</v>
      </c>
      <c r="AS35" s="114">
        <f>INDEX('half 22-23'!L4:L23,MATCH(LARGE('half 22-23'!O4:O23,9),'half 22-23'!O4:O23,0))</f>
        <v>11</v>
      </c>
      <c r="AT35" s="112">
        <f>INDEX('half 22-23'!M4:M23,MATCH(LARGE('half 22-23'!O4:O23,9),'half 22-23'!O4:O23,0))</f>
        <v>2</v>
      </c>
      <c r="AU35" s="113">
        <f>INDEX('half 22-23'!P4:P23,MATCH(LARGE('half 22-23'!O4:O23,9),'half 22-23'!O4:O23,0))</f>
        <v>18</v>
      </c>
      <c r="AV35" s="112">
        <f>INDEX('half 22-23'!Q4:Q23,MATCH(LARGE('half 22-23'!O4:O23,9),'half 22-23'!O4:O23,0))</f>
        <v>13</v>
      </c>
      <c r="AW35" s="57"/>
      <c r="AX35" s="95">
        <v>9</v>
      </c>
      <c r="AY35" s="175" t="str">
        <f>INDEX('half 22-23'!S4:S23,MATCH(LARGE('half 22-23'!X4:X23,9),'half 22-23'!X4:X23,0))</f>
        <v>Leicester</v>
      </c>
      <c r="AZ35" s="176"/>
      <c r="BA35" s="176"/>
      <c r="BB35" s="176"/>
      <c r="BC35" s="177"/>
      <c r="BD35" s="113">
        <f>INDEX('half 22-23'!T4:T23,MATCH(LARGE('half 22-23'!X4:X23,9),'half 22-23'!X4:X23,0))</f>
        <v>5</v>
      </c>
      <c r="BE35" s="114">
        <f>INDEX('half 22-23'!U4:U23,MATCH(LARGE('half 22-23'!X4:X23,9),'half 22-23'!X4:X23,0))</f>
        <v>6</v>
      </c>
      <c r="BF35" s="112">
        <f>INDEX('half 22-23'!V4:V23,MATCH(LARGE('half 22-23'!X4:X23,9),'half 22-23'!X4:X23,0))</f>
        <v>8</v>
      </c>
      <c r="BG35" s="113">
        <f>INDEX('half 22-23'!Y4:Y23,MATCH(LARGE('half 22-23'!X4:X23,9),'half 22-23'!X4:X23,0))</f>
        <v>13</v>
      </c>
      <c r="BH35" s="112">
        <f>INDEX('half 22-23'!Z4:Z23,MATCH(LARGE('half 22-23'!X4:X23,9),'half 22-23'!X4:X23,0))</f>
        <v>20</v>
      </c>
      <c r="BJ35" s="95">
        <v>9</v>
      </c>
      <c r="BK35" s="175" t="str">
        <f>INDEX('half 22-23'!S4:S23,MATCH(LARGE('half 22-23'!AF4:AF23,9),'half 22-23'!AF4:AF23,0))</f>
        <v>Fulham</v>
      </c>
      <c r="BL35" s="176"/>
      <c r="BM35" s="176"/>
      <c r="BN35" s="176"/>
      <c r="BO35" s="177"/>
      <c r="BP35" s="113">
        <f>INDEX('half 22-23'!AB4:AB23,MATCH(LARGE('half 22-23'!AF4:AF23,9),'half 22-23'!AF4:AF23,0))</f>
        <v>6</v>
      </c>
      <c r="BQ35" s="114">
        <f>INDEX('half 22-23'!AC4:AC23,MATCH(LARGE('half 22-23'!AF4:AF23,9),'half 22-23'!AF4:AF23,0))</f>
        <v>6</v>
      </c>
      <c r="BR35" s="112">
        <f>INDEX('half 22-23'!AD4:AD23,MATCH(LARGE('half 22-23'!AF4:AF23,9),'half 22-23'!AF4:AF23,0))</f>
        <v>7</v>
      </c>
      <c r="BS35" s="113">
        <f>INDEX('half 22-23'!AG4:AG23,MATCH(LARGE('half 22-23'!AF4:AF23,9),'half 22-23'!AF4:AF23,0))</f>
        <v>15</v>
      </c>
      <c r="BT35" s="112">
        <f>INDEX('half 22-23'!AH4:AH23,MATCH(LARGE('half 22-23'!AF4:AF23,9),'half 22-23'!AF4:AF23,0))</f>
        <v>14</v>
      </c>
    </row>
    <row r="36" spans="2:72" x14ac:dyDescent="0.2">
      <c r="B36" s="95">
        <v>10</v>
      </c>
      <c r="C36" s="175" t="str">
        <f>INDEX('half 22-23'!B4:B23,MATCH(LARGE('half 22-23'!AO4:AO23,10),'half 22-23'!AO4:AO23,0))</f>
        <v>Wolves</v>
      </c>
      <c r="D36" s="176"/>
      <c r="E36" s="176"/>
      <c r="F36" s="176"/>
      <c r="G36" s="177"/>
      <c r="H36" s="113">
        <f>INDEX('half 22-23'!AK4:AK23,MATCH(LARGE('half 22-23'!AO4:AO23,10),'half 22-23'!AO4:AO23,0))</f>
        <v>11</v>
      </c>
      <c r="I36" s="114">
        <f>INDEX('half 22-23'!AL4:AL23,MATCH(LARGE('half 22-23'!AO4:AO23,10),'half 22-23'!AO4:AO23,0))</f>
        <v>15</v>
      </c>
      <c r="J36" s="112">
        <f>INDEX('half 22-23'!AM4:AM23,MATCH(LARGE('half 22-23'!AO4:AO23,10),'half 22-23'!AO4:AO23,0))</f>
        <v>12</v>
      </c>
      <c r="K36" s="113">
        <f>INDEX('half 22-23'!AP4:AP23,MATCH(LARGE('half 22-23'!AO4:AO23,10),'half 22-23'!AO4:AO23,0))</f>
        <v>17</v>
      </c>
      <c r="L36" s="112">
        <f>INDEX('half 22-23'!AQ4:AQ23,MATCH(LARGE('half 22-23'!AO4:AO23,10),'half 22-23'!AO4:AO23,0))</f>
        <v>24</v>
      </c>
      <c r="M36" s="56"/>
      <c r="N36" s="95">
        <v>10</v>
      </c>
      <c r="O36" s="175" t="str">
        <f>INDEX('half 22-23'!B4:B23,MATCH(LARGE('half 22-23'!AX4:AX23,10),'half 22-23'!AX4:AX23,0))</f>
        <v>Fulham</v>
      </c>
      <c r="P36" s="176"/>
      <c r="Q36" s="176"/>
      <c r="R36" s="176"/>
      <c r="S36" s="177"/>
      <c r="T36" s="113">
        <f>INDEX('half 22-23'!AT4:AT23,MATCH(LARGE('half 22-23'!AX4:AX23,10),'half 22-23'!AX4:AX23,0))</f>
        <v>12</v>
      </c>
      <c r="U36" s="114">
        <f>INDEX('half 22-23'!AU4:AU23,MATCH(LARGE('half 22-23'!AX4:AX23,10),'half 22-23'!AX4:AX23,0))</f>
        <v>17</v>
      </c>
      <c r="V36" s="112">
        <f>INDEX('half 22-23'!AV4:AV23,MATCH(LARGE('half 22-23'!AX4:AX23,10),'half 22-23'!AX4:AX23,0))</f>
        <v>9</v>
      </c>
      <c r="W36" s="113">
        <f>INDEX('half 22-23'!AY4:AY23,MATCH(LARGE('half 22-23'!AX4:AX23,10),'half 22-23'!AX4:AX23,0))</f>
        <v>33</v>
      </c>
      <c r="X36" s="112">
        <f>INDEX('half 22-23'!AZ4:AZ23,MATCH(LARGE('half 22-23'!AX4:AX23,10),'half 22-23'!AX4:AX23,0))</f>
        <v>27</v>
      </c>
      <c r="Z36" s="95">
        <v>10</v>
      </c>
      <c r="AA36" s="175" t="str">
        <f>INDEX('half 22-23'!B4:B23,MATCH(LARGE('half 22-23'!G4:G23,10),'half 22-23'!G4:G23,0))</f>
        <v>Brighton</v>
      </c>
      <c r="AB36" s="176"/>
      <c r="AC36" s="176"/>
      <c r="AD36" s="176"/>
      <c r="AE36" s="177"/>
      <c r="AF36" s="113">
        <f>INDEX('half 22-23'!C4:C23,MATCH(LARGE('half 22-23'!G4:G23,10),'half 22-23'!G4:G23,0))</f>
        <v>5</v>
      </c>
      <c r="AG36" s="114">
        <f>INDEX('half 22-23'!D4:D23,MATCH(LARGE('half 22-23'!G4:G23,10),'half 22-23'!G4:G23,0))</f>
        <v>11</v>
      </c>
      <c r="AH36" s="112">
        <f>INDEX('half 22-23'!E4:E23,MATCH(LARGE('half 22-23'!G4:G23,10),'half 22-23'!G4:G23,0))</f>
        <v>3</v>
      </c>
      <c r="AI36" s="113">
        <f>INDEX('half 22-23'!H4:H23,MATCH(LARGE('half 22-23'!G4:G23,10),'half 22-23'!G4:G23,0))</f>
        <v>17</v>
      </c>
      <c r="AJ36" s="112">
        <f>INDEX('half 22-23'!I4:I23,MATCH(LARGE('half 22-23'!G4:G23,10),'half 22-23'!G4:G23,0))</f>
        <v>12</v>
      </c>
      <c r="AL36" s="95">
        <v>10</v>
      </c>
      <c r="AM36" s="175" t="str">
        <f>INDEX('half 22-23'!B4:B23,MATCH(LARGE('half 22-23'!O4:O23,10),'half 22-23'!O4:O23,0))</f>
        <v>Crystal P</v>
      </c>
      <c r="AN36" s="176"/>
      <c r="AO36" s="176"/>
      <c r="AP36" s="176"/>
      <c r="AQ36" s="177"/>
      <c r="AR36" s="113">
        <f>INDEX('half 22-23'!K4:K23,MATCH(LARGE('half 22-23'!O4:O23,10),'half 22-23'!O4:O23,0))</f>
        <v>7</v>
      </c>
      <c r="AS36" s="114">
        <f>INDEX('half 22-23'!L4:L23,MATCH(LARGE('half 22-23'!O4:O23,10),'half 22-23'!O4:O23,0))</f>
        <v>7</v>
      </c>
      <c r="AT36" s="112">
        <f>INDEX('half 22-23'!M4:M23,MATCH(LARGE('half 22-23'!O4:O23,10),'half 22-23'!O4:O23,0))</f>
        <v>5</v>
      </c>
      <c r="AU36" s="113">
        <f>INDEX('half 22-23'!P4:P23,MATCH(LARGE('half 22-23'!O4:O23,10),'half 22-23'!O4:O23,0))</f>
        <v>13</v>
      </c>
      <c r="AV36" s="112">
        <f>INDEX('half 22-23'!Q4:Q23,MATCH(LARGE('half 22-23'!O4:O23,10),'half 22-23'!O4:O23,0))</f>
        <v>13</v>
      </c>
      <c r="AW36" s="57"/>
      <c r="AX36" s="95">
        <v>10</v>
      </c>
      <c r="AY36" s="175" t="str">
        <f>INDEX('half 22-23'!S4:S23,MATCH(LARGE('half 22-23'!X4:X23,10),'half 22-23'!X4:X23,0))</f>
        <v>Chelsea</v>
      </c>
      <c r="AZ36" s="176"/>
      <c r="BA36" s="176"/>
      <c r="BB36" s="176"/>
      <c r="BC36" s="177"/>
      <c r="BD36" s="113">
        <f>INDEX('half 22-23'!T4:T23,MATCH(LARGE('half 22-23'!X4:X23,10),'half 22-23'!X4:X23,0))</f>
        <v>4</v>
      </c>
      <c r="BE36" s="114">
        <f>INDEX('half 22-23'!U4:U23,MATCH(LARGE('half 22-23'!X4:X23,10),'half 22-23'!X4:X23,0))</f>
        <v>7</v>
      </c>
      <c r="BF36" s="112">
        <f>INDEX('half 22-23'!V4:V23,MATCH(LARGE('half 22-23'!X4:X23,10),'half 22-23'!X4:X23,0))</f>
        <v>8</v>
      </c>
      <c r="BG36" s="113">
        <f>INDEX('half 22-23'!Y4:Y23,MATCH(LARGE('half 22-23'!X4:X23,10),'half 22-23'!X4:X23,0))</f>
        <v>9</v>
      </c>
      <c r="BH36" s="112">
        <f>INDEX('half 22-23'!Z4:Z23,MATCH(LARGE('half 22-23'!X4:X23,10),'half 22-23'!X4:X23,0))</f>
        <v>19</v>
      </c>
      <c r="BJ36" s="95">
        <v>10</v>
      </c>
      <c r="BK36" s="175" t="str">
        <f>INDEX('half 22-23'!S4:S23,MATCH(LARGE('half 22-23'!AF4:AF23,10),'half 22-23'!AF4:AF23,0))</f>
        <v>Chelsea</v>
      </c>
      <c r="BL36" s="176"/>
      <c r="BM36" s="176"/>
      <c r="BN36" s="176"/>
      <c r="BO36" s="177"/>
      <c r="BP36" s="113">
        <f>INDEX('half 22-23'!AB4:AB23,MATCH(LARGE('half 22-23'!AF4:AF23,10),'half 22-23'!AF4:AF23,0))</f>
        <v>5</v>
      </c>
      <c r="BQ36" s="114">
        <f>INDEX('half 22-23'!AC4:AC23,MATCH(LARGE('half 22-23'!AF4:AF23,10),'half 22-23'!AF4:AF23,0))</f>
        <v>9</v>
      </c>
      <c r="BR36" s="112">
        <f>INDEX('half 22-23'!AD4:AD23,MATCH(LARGE('half 22-23'!AF4:AF23,10),'half 22-23'!AF4:AF23,0))</f>
        <v>5</v>
      </c>
      <c r="BS36" s="113">
        <f>INDEX('half 22-23'!AG4:AG23,MATCH(LARGE('half 22-23'!AF4:AF23,10),'half 22-23'!AF4:AF23,0))</f>
        <v>9</v>
      </c>
      <c r="BT36" s="112">
        <f>INDEX('half 22-23'!AH4:AH23,MATCH(LARGE('half 22-23'!AF4:AF23,10),'half 22-23'!AF4:AF23,0))</f>
        <v>9</v>
      </c>
    </row>
    <row r="37" spans="2:72" x14ac:dyDescent="0.2">
      <c r="B37" s="95">
        <v>11</v>
      </c>
      <c r="C37" s="175" t="str">
        <f>INDEX('half 22-23'!B4:B23,MATCH(LARGE('half 22-23'!AO4:AO23,11),'half 22-23'!AO4:AO23,0))</f>
        <v>Nottingham</v>
      </c>
      <c r="D37" s="176"/>
      <c r="E37" s="176"/>
      <c r="F37" s="176"/>
      <c r="G37" s="177"/>
      <c r="H37" s="113">
        <f>INDEX('half 22-23'!AK4:AK23,MATCH(LARGE('half 22-23'!AO4:AO23,11),'half 22-23'!AO4:AO23,0))</f>
        <v>11</v>
      </c>
      <c r="I37" s="114">
        <f>INDEX('half 22-23'!AL4:AL23,MATCH(LARGE('half 22-23'!AO4:AO23,11),'half 22-23'!AO4:AO23,0))</f>
        <v>14</v>
      </c>
      <c r="J37" s="112">
        <f>INDEX('half 22-23'!AM4:AM23,MATCH(LARGE('half 22-23'!AO4:AO23,11),'half 22-23'!AO4:AO23,0))</f>
        <v>13</v>
      </c>
      <c r="K37" s="113">
        <f>INDEX('half 22-23'!AP4:AP23,MATCH(LARGE('half 22-23'!AO4:AO23,11),'half 22-23'!AO4:AO23,0))</f>
        <v>20</v>
      </c>
      <c r="L37" s="112">
        <f>INDEX('half 22-23'!AQ4:AQ23,MATCH(LARGE('half 22-23'!AO4:AO23,11),'half 22-23'!AO4:AO23,0))</f>
        <v>26</v>
      </c>
      <c r="M37" s="56"/>
      <c r="N37" s="95">
        <v>11</v>
      </c>
      <c r="O37" s="175" t="str">
        <f>INDEX('half 22-23'!B4:B23,MATCH(LARGE('half 22-23'!AX4:AX23,11),'half 22-23'!AX4:AX23,0))</f>
        <v>Chelsea</v>
      </c>
      <c r="P37" s="176"/>
      <c r="Q37" s="176"/>
      <c r="R37" s="176"/>
      <c r="S37" s="177"/>
      <c r="T37" s="113">
        <f>INDEX('half 22-23'!AT4:AT23,MATCH(LARGE('half 22-23'!AX4:AX23,11),'half 22-23'!AX4:AX23,0))</f>
        <v>11</v>
      </c>
      <c r="U37" s="114">
        <f>INDEX('half 22-23'!AU4:AU23,MATCH(LARGE('half 22-23'!AX4:AX23,11),'half 22-23'!AX4:AX23,0))</f>
        <v>16</v>
      </c>
      <c r="V37" s="112">
        <f>INDEX('half 22-23'!AV4:AV23,MATCH(LARGE('half 22-23'!AX4:AX23,11),'half 22-23'!AX4:AX23,0))</f>
        <v>11</v>
      </c>
      <c r="W37" s="113">
        <f>INDEX('half 22-23'!AY4:AY23,MATCH(LARGE('half 22-23'!AX4:AX23,11),'half 22-23'!AX4:AX23,0))</f>
        <v>23</v>
      </c>
      <c r="X37" s="112">
        <f>INDEX('half 22-23'!AZ4:AZ23,MATCH(LARGE('half 22-23'!AX4:AX23,11),'half 22-23'!AX4:AX23,0))</f>
        <v>22</v>
      </c>
      <c r="Z37" s="95">
        <v>11</v>
      </c>
      <c r="AA37" s="175" t="str">
        <f>INDEX('half 22-23'!B4:B23,MATCH(LARGE('half 22-23'!G4:G23,11),'half 22-23'!G4:G23,0))</f>
        <v>Tottenham</v>
      </c>
      <c r="AB37" s="176"/>
      <c r="AC37" s="176"/>
      <c r="AD37" s="176"/>
      <c r="AE37" s="177"/>
      <c r="AF37" s="113">
        <f>INDEX('half 22-23'!C4:C23,MATCH(LARGE('half 22-23'!G4:G23,11),'half 22-23'!G4:G23,0))</f>
        <v>6</v>
      </c>
      <c r="AG37" s="114">
        <f>INDEX('half 22-23'!D4:D23,MATCH(LARGE('half 22-23'!G4:G23,11),'half 22-23'!G4:G23,0))</f>
        <v>8</v>
      </c>
      <c r="AH37" s="112">
        <f>INDEX('half 22-23'!E4:E23,MATCH(LARGE('half 22-23'!G4:G23,11),'half 22-23'!G4:G23,0))</f>
        <v>5</v>
      </c>
      <c r="AI37" s="113">
        <f>INDEX('half 22-23'!H4:H23,MATCH(LARGE('half 22-23'!G4:G23,11),'half 22-23'!G4:G23,0))</f>
        <v>13</v>
      </c>
      <c r="AJ37" s="112">
        <f>INDEX('half 22-23'!I4:I23,MATCH(LARGE('half 22-23'!G4:G23,11),'half 22-23'!G4:G23,0))</f>
        <v>15</v>
      </c>
      <c r="AL37" s="95">
        <v>11</v>
      </c>
      <c r="AM37" s="175" t="str">
        <f>INDEX('half 22-23'!B4:B23,MATCH(LARGE('half 22-23'!O4:O23,11),'half 22-23'!O4:O23,0))</f>
        <v>West Ham</v>
      </c>
      <c r="AN37" s="176"/>
      <c r="AO37" s="176"/>
      <c r="AP37" s="176"/>
      <c r="AQ37" s="177"/>
      <c r="AR37" s="113">
        <f>INDEX('half 22-23'!K4:K23,MATCH(LARGE('half 22-23'!O4:O23,11),'half 22-23'!O4:O23,0))</f>
        <v>7</v>
      </c>
      <c r="AS37" s="114">
        <f>INDEX('half 22-23'!L4:L23,MATCH(LARGE('half 22-23'!O4:O23,11),'half 22-23'!O4:O23,0))</f>
        <v>6</v>
      </c>
      <c r="AT37" s="112">
        <f>INDEX('half 22-23'!M4:M23,MATCH(LARGE('half 22-23'!O4:O23,11),'half 22-23'!O4:O23,0))</f>
        <v>6</v>
      </c>
      <c r="AU37" s="113">
        <f>INDEX('half 22-23'!P4:P23,MATCH(LARGE('half 22-23'!O4:O23,11),'half 22-23'!O4:O23,0))</f>
        <v>12</v>
      </c>
      <c r="AV37" s="112">
        <f>INDEX('half 22-23'!Q4:Q23,MATCH(LARGE('half 22-23'!O4:O23,11),'half 22-23'!O4:O23,0))</f>
        <v>8</v>
      </c>
      <c r="AW37" s="57"/>
      <c r="AX37" s="95">
        <v>11</v>
      </c>
      <c r="AY37" s="175" t="str">
        <f>INDEX('half 22-23'!S4:S23,MATCH(LARGE('half 22-23'!X4:X23,11),'half 22-23'!X4:X23,0))</f>
        <v>Nottingham</v>
      </c>
      <c r="AZ37" s="176"/>
      <c r="BA37" s="176"/>
      <c r="BB37" s="176"/>
      <c r="BC37" s="177"/>
      <c r="BD37" s="113">
        <f>INDEX('half 22-23'!T4:T23,MATCH(LARGE('half 22-23'!X4:X23,11),'half 22-23'!X4:X23,0))</f>
        <v>4</v>
      </c>
      <c r="BE37" s="114">
        <f>INDEX('half 22-23'!U4:U23,MATCH(LARGE('half 22-23'!X4:X23,11),'half 22-23'!X4:X23,0))</f>
        <v>7</v>
      </c>
      <c r="BF37" s="112">
        <f>INDEX('half 22-23'!V4:V23,MATCH(LARGE('half 22-23'!X4:X23,11),'half 22-23'!X4:X23,0))</f>
        <v>8</v>
      </c>
      <c r="BG37" s="113">
        <f>INDEX('half 22-23'!Y4:Y23,MATCH(LARGE('half 22-23'!X4:X23,11),'half 22-23'!X4:X23,0))</f>
        <v>5</v>
      </c>
      <c r="BH37" s="112">
        <f>INDEX('half 22-23'!Z4:Z23,MATCH(LARGE('half 22-23'!X4:X23,11),'half 22-23'!X4:X23,0))</f>
        <v>15</v>
      </c>
      <c r="BJ37" s="95">
        <v>11</v>
      </c>
      <c r="BK37" s="175" t="str">
        <f>INDEX('half 22-23'!S4:S23,MATCH(LARGE('half 22-23'!AF4:AF23,11),'half 22-23'!AF4:AF23,0))</f>
        <v>Liverpool</v>
      </c>
      <c r="BL37" s="176"/>
      <c r="BM37" s="176"/>
      <c r="BN37" s="176"/>
      <c r="BO37" s="177"/>
      <c r="BP37" s="113">
        <f>INDEX('half 22-23'!AB4:AB23,MATCH(LARGE('half 22-23'!AF4:AF23,11),'half 22-23'!AF4:AF23,0))</f>
        <v>4</v>
      </c>
      <c r="BQ37" s="114">
        <f>INDEX('half 22-23'!AC4:AC23,MATCH(LARGE('half 22-23'!AF4:AF23,11),'half 22-23'!AF4:AF23,0))</f>
        <v>10</v>
      </c>
      <c r="BR37" s="112">
        <f>INDEX('half 22-23'!AD4:AD23,MATCH(LARGE('half 22-23'!AF4:AF23,11),'half 22-23'!AF4:AF23,0))</f>
        <v>5</v>
      </c>
      <c r="BS37" s="113">
        <f>INDEX('half 22-23'!AG4:AG23,MATCH(LARGE('half 22-23'!AF4:AF23,11),'half 22-23'!AF4:AF23,0))</f>
        <v>14</v>
      </c>
      <c r="BT37" s="112">
        <f>INDEX('half 22-23'!AH4:AH23,MATCH(LARGE('half 22-23'!AF4:AF23,11),'half 22-23'!AF4:AF23,0))</f>
        <v>17</v>
      </c>
    </row>
    <row r="38" spans="2:72" x14ac:dyDescent="0.2">
      <c r="B38" s="95">
        <v>12</v>
      </c>
      <c r="C38" s="175" t="str">
        <f>INDEX('half 22-23'!B4:B23,MATCH(LARGE('half 22-23'!AO4:AO23,12),'half 22-23'!AO4:AO23,0))</f>
        <v>Fulham</v>
      </c>
      <c r="D38" s="176"/>
      <c r="E38" s="176"/>
      <c r="F38" s="176"/>
      <c r="G38" s="177"/>
      <c r="H38" s="113">
        <f>INDEX('half 22-23'!AK4:AK23,MATCH(LARGE('half 22-23'!AO4:AO23,12),'half 22-23'!AO4:AO23,0))</f>
        <v>10</v>
      </c>
      <c r="I38" s="114">
        <f>INDEX('half 22-23'!AL4:AL23,MATCH(LARGE('half 22-23'!AO4:AO23,12),'half 22-23'!AO4:AO23,0))</f>
        <v>16</v>
      </c>
      <c r="J38" s="112">
        <f>INDEX('half 22-23'!AM4:AM23,MATCH(LARGE('half 22-23'!AO4:AO23,12),'half 22-23'!AO4:AO23,0))</f>
        <v>12</v>
      </c>
      <c r="K38" s="113">
        <f>INDEX('half 22-23'!AP4:AP23,MATCH(LARGE('half 22-23'!AO4:AO23,12),'half 22-23'!AO4:AO23,0))</f>
        <v>22</v>
      </c>
      <c r="L38" s="112">
        <f>INDEX('half 22-23'!AQ4:AQ23,MATCH(LARGE('half 22-23'!AO4:AO23,12),'half 22-23'!AO4:AO23,0))</f>
        <v>26</v>
      </c>
      <c r="M38" s="56"/>
      <c r="N38" s="95">
        <v>12</v>
      </c>
      <c r="O38" s="175" t="str">
        <f>INDEX('half 22-23'!B4:B23,MATCH(LARGE('half 22-23'!AX4:AX23,12),'half 22-23'!AX4:AX23,0))</f>
        <v>Crystal P</v>
      </c>
      <c r="P38" s="176"/>
      <c r="Q38" s="176"/>
      <c r="R38" s="176"/>
      <c r="S38" s="177"/>
      <c r="T38" s="113">
        <f>INDEX('half 22-23'!AT4:AT23,MATCH(LARGE('half 22-23'!AX4:AX23,12),'half 22-23'!AX4:AX23,0))</f>
        <v>10</v>
      </c>
      <c r="U38" s="114">
        <f>INDEX('half 22-23'!AU4:AU23,MATCH(LARGE('half 22-23'!AX4:AX23,12),'half 22-23'!AX4:AX23,0))</f>
        <v>16</v>
      </c>
      <c r="V38" s="112">
        <f>INDEX('half 22-23'!AV4:AV23,MATCH(LARGE('half 22-23'!AX4:AX23,12),'half 22-23'!AX4:AX23,0))</f>
        <v>12</v>
      </c>
      <c r="W38" s="113">
        <f>INDEX('half 22-23'!AY4:AY23,MATCH(LARGE('half 22-23'!AX4:AX23,12),'half 22-23'!AX4:AX23,0))</f>
        <v>24</v>
      </c>
      <c r="X38" s="112">
        <f>INDEX('half 22-23'!AZ4:AZ23,MATCH(LARGE('half 22-23'!AX4:AX23,12),'half 22-23'!AX4:AX23,0))</f>
        <v>28</v>
      </c>
      <c r="Z38" s="95">
        <v>12</v>
      </c>
      <c r="AA38" s="175" t="str">
        <f>INDEX('half 22-23'!B4:B23,MATCH(LARGE('half 22-23'!G4:G23,12),'half 22-23'!G4:G23,0))</f>
        <v>Leicester</v>
      </c>
      <c r="AB38" s="176"/>
      <c r="AC38" s="176"/>
      <c r="AD38" s="176"/>
      <c r="AE38" s="177"/>
      <c r="AF38" s="113">
        <f>INDEX('half 22-23'!C4:C23,MATCH(LARGE('half 22-23'!G4:G23,12),'half 22-23'!G4:G23,0))</f>
        <v>6</v>
      </c>
      <c r="AG38" s="114">
        <f>INDEX('half 22-23'!D4:D23,MATCH(LARGE('half 22-23'!G4:G23,12),'half 22-23'!G4:G23,0))</f>
        <v>7</v>
      </c>
      <c r="AH38" s="112">
        <f>INDEX('half 22-23'!E4:E23,MATCH(LARGE('half 22-23'!G4:G23,12),'half 22-23'!G4:G23,0))</f>
        <v>6</v>
      </c>
      <c r="AI38" s="113">
        <f>INDEX('half 22-23'!H4:H23,MATCH(LARGE('half 22-23'!G4:G23,12),'half 22-23'!G4:G23,0))</f>
        <v>16</v>
      </c>
      <c r="AJ38" s="112">
        <f>INDEX('half 22-23'!I4:I23,MATCH(LARGE('half 22-23'!G4:G23,12),'half 22-23'!G4:G23,0))</f>
        <v>15</v>
      </c>
      <c r="AL38" s="95">
        <v>12</v>
      </c>
      <c r="AM38" s="175" t="str">
        <f>INDEX('half 22-23'!B4:B23,MATCH(LARGE('half 22-23'!O4:O23,12),'half 22-23'!O4:O23,0))</f>
        <v>Aston Villa</v>
      </c>
      <c r="AN38" s="176"/>
      <c r="AO38" s="176"/>
      <c r="AP38" s="176"/>
      <c r="AQ38" s="177"/>
      <c r="AR38" s="113">
        <f>INDEX('half 22-23'!K4:K23,MATCH(LARGE('half 22-23'!O4:O23,12),'half 22-23'!O4:O23,0))</f>
        <v>6</v>
      </c>
      <c r="AS38" s="114">
        <f>INDEX('half 22-23'!L4:L23,MATCH(LARGE('half 22-23'!O4:O23,12),'half 22-23'!O4:O23,0))</f>
        <v>9</v>
      </c>
      <c r="AT38" s="112">
        <f>INDEX('half 22-23'!M4:M23,MATCH(LARGE('half 22-23'!O4:O23,12),'half 22-23'!O4:O23,0))</f>
        <v>4</v>
      </c>
      <c r="AU38" s="113">
        <f>INDEX('half 22-23'!P4:P23,MATCH(LARGE('half 22-23'!O4:O23,12),'half 22-23'!O4:O23,0))</f>
        <v>14</v>
      </c>
      <c r="AV38" s="112">
        <f>INDEX('half 22-23'!Q4:Q23,MATCH(LARGE('half 22-23'!O4:O23,12),'half 22-23'!O4:O23,0))</f>
        <v>11</v>
      </c>
      <c r="AW38" s="57"/>
      <c r="AX38" s="95">
        <v>12</v>
      </c>
      <c r="AY38" s="175" t="str">
        <f>INDEX('half 22-23'!S4:S23,MATCH(LARGE('half 22-23'!X4:X23,12),'half 22-23'!X4:X23,0))</f>
        <v>Crystal P</v>
      </c>
      <c r="AZ38" s="176"/>
      <c r="BA38" s="176"/>
      <c r="BB38" s="176"/>
      <c r="BC38" s="177"/>
      <c r="BD38" s="113">
        <f>INDEX('half 22-23'!T4:T23,MATCH(LARGE('half 22-23'!X4:X23,12),'half 22-23'!X4:X23,0))</f>
        <v>3</v>
      </c>
      <c r="BE38" s="114">
        <f>INDEX('half 22-23'!U4:U23,MATCH(LARGE('half 22-23'!X4:X23,12),'half 22-23'!X4:X23,0))</f>
        <v>9</v>
      </c>
      <c r="BF38" s="112">
        <f>INDEX('half 22-23'!V4:V23,MATCH(LARGE('half 22-23'!X4:X23,12),'half 22-23'!X4:X23,0))</f>
        <v>7</v>
      </c>
      <c r="BG38" s="113">
        <f>INDEX('half 22-23'!Y4:Y23,MATCH(LARGE('half 22-23'!X4:X23,12),'half 22-23'!X4:X23,0))</f>
        <v>8</v>
      </c>
      <c r="BH38" s="112">
        <f>INDEX('half 22-23'!Z4:Z23,MATCH(LARGE('half 22-23'!X4:X23,12),'half 22-23'!X4:X23,0))</f>
        <v>11</v>
      </c>
      <c r="BJ38" s="95">
        <v>12</v>
      </c>
      <c r="BK38" s="175" t="str">
        <f>INDEX('half 22-23'!S4:S23,MATCH(LARGE('half 22-23'!AF4:AF23,12),'half 22-23'!AF4:AF23,0))</f>
        <v>Man Utd</v>
      </c>
      <c r="BL38" s="176"/>
      <c r="BM38" s="176"/>
      <c r="BN38" s="176"/>
      <c r="BO38" s="177"/>
      <c r="BP38" s="113">
        <f>INDEX('half 22-23'!AB4:AB23,MATCH(LARGE('half 22-23'!AF4:AF23,12),'half 22-23'!AF4:AF23,0))</f>
        <v>5</v>
      </c>
      <c r="BQ38" s="114">
        <f>INDEX('half 22-23'!AC4:AC23,MATCH(LARGE('half 22-23'!AF4:AF23,12),'half 22-23'!AF4:AF23,0))</f>
        <v>7</v>
      </c>
      <c r="BR38" s="112">
        <f>INDEX('half 22-23'!AD4:AD23,MATCH(LARGE('half 22-23'!AF4:AF23,12),'half 22-23'!AF4:AF23,0))</f>
        <v>7</v>
      </c>
      <c r="BS38" s="113">
        <f>INDEX('half 22-23'!AG4:AG23,MATCH(LARGE('half 22-23'!AF4:AF23,12),'half 22-23'!AF4:AF23,0))</f>
        <v>11</v>
      </c>
      <c r="BT38" s="112">
        <f>INDEX('half 22-23'!AH4:AH23,MATCH(LARGE('half 22-23'!AF4:AF23,12),'half 22-23'!AF4:AF23,0))</f>
        <v>19</v>
      </c>
    </row>
    <row r="39" spans="2:72" x14ac:dyDescent="0.2">
      <c r="B39" s="95">
        <v>13</v>
      </c>
      <c r="C39" s="175" t="str">
        <f>INDEX('half 22-23'!B4:B23,MATCH(LARGE('half 22-23'!AO4:AO23,13),'half 22-23'!AO4:AO23,0))</f>
        <v>Leicester</v>
      </c>
      <c r="D39" s="176"/>
      <c r="E39" s="176"/>
      <c r="F39" s="176"/>
      <c r="G39" s="177"/>
      <c r="H39" s="113">
        <f>INDEX('half 22-23'!AK4:AK23,MATCH(LARGE('half 22-23'!AO4:AO23,13),'half 22-23'!AO4:AO23,0))</f>
        <v>11</v>
      </c>
      <c r="I39" s="114">
        <f>INDEX('half 22-23'!AL4:AL23,MATCH(LARGE('half 22-23'!AO4:AO23,13),'half 22-23'!AO4:AO23,0))</f>
        <v>13</v>
      </c>
      <c r="J39" s="112">
        <f>INDEX('half 22-23'!AM4:AM23,MATCH(LARGE('half 22-23'!AO4:AO23,13),'half 22-23'!AO4:AO23,0))</f>
        <v>14</v>
      </c>
      <c r="K39" s="113">
        <f>INDEX('half 22-23'!AP4:AP23,MATCH(LARGE('half 22-23'!AO4:AO23,13),'half 22-23'!AO4:AO23,0))</f>
        <v>29</v>
      </c>
      <c r="L39" s="112">
        <f>INDEX('half 22-23'!AQ4:AQ23,MATCH(LARGE('half 22-23'!AO4:AO23,13),'half 22-23'!AO4:AO23,0))</f>
        <v>35</v>
      </c>
      <c r="M39" s="56"/>
      <c r="N39" s="95">
        <v>13</v>
      </c>
      <c r="O39" s="175" t="str">
        <f>INDEX('half 22-23'!B4:B23,MATCH(LARGE('half 22-23'!AX4:AX23,13),'half 22-23'!AX4:AX23,0))</f>
        <v>West Ham</v>
      </c>
      <c r="P39" s="176"/>
      <c r="Q39" s="176"/>
      <c r="R39" s="176"/>
      <c r="S39" s="177"/>
      <c r="T39" s="113">
        <f>INDEX('half 22-23'!AT4:AT23,MATCH(LARGE('half 22-23'!AX4:AX23,13),'half 22-23'!AX4:AX23,0))</f>
        <v>10</v>
      </c>
      <c r="U39" s="114">
        <f>INDEX('half 22-23'!AU4:AU23,MATCH(LARGE('half 22-23'!AX4:AX23,13),'half 22-23'!AX4:AX23,0))</f>
        <v>15</v>
      </c>
      <c r="V39" s="112">
        <f>INDEX('half 22-23'!AV4:AV23,MATCH(LARGE('half 22-23'!AX4:AX23,13),'half 22-23'!AX4:AX23,0))</f>
        <v>13</v>
      </c>
      <c r="W39" s="113">
        <f>INDEX('half 22-23'!AY4:AY23,MATCH(LARGE('half 22-23'!AX4:AX23,13),'half 22-23'!AX4:AX23,0))</f>
        <v>19</v>
      </c>
      <c r="X39" s="112">
        <f>INDEX('half 22-23'!AZ4:AZ23,MATCH(LARGE('half 22-23'!AX4:AX23,13),'half 22-23'!AX4:AX23,0))</f>
        <v>26</v>
      </c>
      <c r="Z39" s="95">
        <v>13</v>
      </c>
      <c r="AA39" s="175" t="str">
        <f>INDEX('half 22-23'!B4:B23,MATCH(LARGE('half 22-23'!G4:G23,13),'half 22-23'!G4:G23,0))</f>
        <v>Fulham</v>
      </c>
      <c r="AB39" s="176"/>
      <c r="AC39" s="176"/>
      <c r="AD39" s="176"/>
      <c r="AE39" s="177"/>
      <c r="AF39" s="113">
        <f>INDEX('half 22-23'!C4:C23,MATCH(LARGE('half 22-23'!G4:G23,13),'half 22-23'!G4:G23,0))</f>
        <v>7</v>
      </c>
      <c r="AG39" s="114">
        <f>INDEX('half 22-23'!D4:D23,MATCH(LARGE('half 22-23'!G4:G23,13),'half 22-23'!G4:G23,0))</f>
        <v>4</v>
      </c>
      <c r="AH39" s="112">
        <f>INDEX('half 22-23'!E4:E23,MATCH(LARGE('half 22-23'!G4:G23,13),'half 22-23'!G4:G23,0))</f>
        <v>8</v>
      </c>
      <c r="AI39" s="113">
        <f>INDEX('half 22-23'!H4:H23,MATCH(LARGE('half 22-23'!G4:G23,13),'half 22-23'!G4:G23,0))</f>
        <v>13</v>
      </c>
      <c r="AJ39" s="112">
        <f>INDEX('half 22-23'!I4:I23,MATCH(LARGE('half 22-23'!G4:G23,13),'half 22-23'!G4:G23,0))</f>
        <v>16</v>
      </c>
      <c r="AL39" s="95">
        <v>13</v>
      </c>
      <c r="AM39" s="175" t="str">
        <f>INDEX('half 22-23'!B4:B23,MATCH(LARGE('half 22-23'!O4:O23,13),'half 22-23'!O4:O23,0))</f>
        <v>Nottingham</v>
      </c>
      <c r="AN39" s="176"/>
      <c r="AO39" s="176"/>
      <c r="AP39" s="176"/>
      <c r="AQ39" s="177"/>
      <c r="AR39" s="113">
        <f>INDEX('half 22-23'!K4:K23,MATCH(LARGE('half 22-23'!O4:O23,13),'half 22-23'!O4:O23,0))</f>
        <v>7</v>
      </c>
      <c r="AS39" s="114">
        <f>INDEX('half 22-23'!L4:L23,MATCH(LARGE('half 22-23'!O4:O23,13),'half 22-23'!O4:O23,0))</f>
        <v>5</v>
      </c>
      <c r="AT39" s="112">
        <f>INDEX('half 22-23'!M4:M23,MATCH(LARGE('half 22-23'!O4:O23,13),'half 22-23'!O4:O23,0))</f>
        <v>7</v>
      </c>
      <c r="AU39" s="113">
        <f>INDEX('half 22-23'!P4:P23,MATCH(LARGE('half 22-23'!O4:O23,13),'half 22-23'!O4:O23,0))</f>
        <v>12</v>
      </c>
      <c r="AV39" s="112">
        <f>INDEX('half 22-23'!Q4:Q23,MATCH(LARGE('half 22-23'!O4:O23,13),'half 22-23'!O4:O23,0))</f>
        <v>13</v>
      </c>
      <c r="AW39" s="57"/>
      <c r="AX39" s="95">
        <v>13</v>
      </c>
      <c r="AY39" s="175" t="str">
        <f>INDEX('half 22-23'!S4:S23,MATCH(LARGE('half 22-23'!X4:X23,13),'half 22-23'!X4:X23,0))</f>
        <v>Leeds</v>
      </c>
      <c r="AZ39" s="176"/>
      <c r="BA39" s="176"/>
      <c r="BB39" s="176"/>
      <c r="BC39" s="177"/>
      <c r="BD39" s="113">
        <f>INDEX('half 22-23'!T4:T23,MATCH(LARGE('half 22-23'!X4:X23,13),'half 22-23'!X4:X23,0))</f>
        <v>3</v>
      </c>
      <c r="BE39" s="114">
        <f>INDEX('half 22-23'!U4:U23,MATCH(LARGE('half 22-23'!X4:X23,13),'half 22-23'!X4:X23,0))</f>
        <v>9</v>
      </c>
      <c r="BF39" s="112">
        <f>INDEX('half 22-23'!V4:V23,MATCH(LARGE('half 22-23'!X4:X23,13),'half 22-23'!X4:X23,0))</f>
        <v>7</v>
      </c>
      <c r="BG39" s="113">
        <f>INDEX('half 22-23'!Y4:Y23,MATCH(LARGE('half 22-23'!X4:X23,13),'half 22-23'!X4:X23,0))</f>
        <v>9</v>
      </c>
      <c r="BH39" s="112">
        <f>INDEX('half 22-23'!Z4:Z23,MATCH(LARGE('half 22-23'!X4:X23,13),'half 22-23'!X4:X23,0))</f>
        <v>15</v>
      </c>
      <c r="BJ39" s="95">
        <v>13</v>
      </c>
      <c r="BK39" s="175" t="str">
        <f>INDEX('half 22-23'!S4:S23,MATCH(LARGE('half 22-23'!AF4:AF23,13),'half 22-23'!AF4:AF23,0))</f>
        <v>Everton</v>
      </c>
      <c r="BL39" s="176"/>
      <c r="BM39" s="176"/>
      <c r="BN39" s="176"/>
      <c r="BO39" s="177"/>
      <c r="BP39" s="113">
        <f>INDEX('half 22-23'!AB4:AB23,MATCH(LARGE('half 22-23'!AF4:AF23,13),'half 22-23'!AF4:AF23,0))</f>
        <v>5</v>
      </c>
      <c r="BQ39" s="114">
        <f>INDEX('half 22-23'!AC4:AC23,MATCH(LARGE('half 22-23'!AF4:AF23,13),'half 22-23'!AF4:AF23,0))</f>
        <v>6</v>
      </c>
      <c r="BR39" s="112">
        <f>INDEX('half 22-23'!AD4:AD23,MATCH(LARGE('half 22-23'!AF4:AF23,13),'half 22-23'!AF4:AF23,0))</f>
        <v>8</v>
      </c>
      <c r="BS39" s="113">
        <f>INDEX('half 22-23'!AG4:AG23,MATCH(LARGE('half 22-23'!AF4:AF23,13),'half 22-23'!AF4:AF23,0))</f>
        <v>10</v>
      </c>
      <c r="BT39" s="112">
        <f>INDEX('half 22-23'!AH4:AH23,MATCH(LARGE('half 22-23'!AF4:AF23,13),'half 22-23'!AF4:AF23,0))</f>
        <v>15</v>
      </c>
    </row>
    <row r="40" spans="2:72" x14ac:dyDescent="0.2">
      <c r="B40" s="95">
        <v>14</v>
      </c>
      <c r="C40" s="175" t="str">
        <f>INDEX('half 22-23'!B4:B23,MATCH(LARGE('half 22-23'!AO4:AO23,14),'half 22-23'!AO4:AO23,0))</f>
        <v>Chelsea</v>
      </c>
      <c r="D40" s="176"/>
      <c r="E40" s="176"/>
      <c r="F40" s="176"/>
      <c r="G40" s="177"/>
      <c r="H40" s="113">
        <f>INDEX('half 22-23'!AK4:AK23,MATCH(LARGE('half 22-23'!AO4:AO23,14),'half 22-23'!AO4:AO23,0))</f>
        <v>7</v>
      </c>
      <c r="I40" s="114">
        <f>INDEX('half 22-23'!AL4:AL23,MATCH(LARGE('half 22-23'!AO4:AO23,14),'half 22-23'!AO4:AO23,0))</f>
        <v>19</v>
      </c>
      <c r="J40" s="112">
        <f>INDEX('half 22-23'!AM4:AM23,MATCH(LARGE('half 22-23'!AO4:AO23,14),'half 22-23'!AO4:AO23,0))</f>
        <v>12</v>
      </c>
      <c r="K40" s="113">
        <f>INDEX('half 22-23'!AP4:AP23,MATCH(LARGE('half 22-23'!AO4:AO23,14),'half 22-23'!AO4:AO23,0))</f>
        <v>15</v>
      </c>
      <c r="L40" s="112">
        <f>INDEX('half 22-23'!AQ4:AQ23,MATCH(LARGE('half 22-23'!AO4:AO23,14),'half 22-23'!AO4:AO23,0))</f>
        <v>25</v>
      </c>
      <c r="M40" s="56"/>
      <c r="N40" s="95">
        <v>14</v>
      </c>
      <c r="O40" s="175" t="str">
        <f>INDEX('half 22-23'!B4:B23,MATCH(LARGE('half 22-23'!AX4:AX23,14),'half 22-23'!AX4:AX23,0))</f>
        <v>Leicester</v>
      </c>
      <c r="P40" s="176"/>
      <c r="Q40" s="176"/>
      <c r="R40" s="176"/>
      <c r="S40" s="177"/>
      <c r="T40" s="113">
        <f>INDEX('half 22-23'!AT4:AT23,MATCH(LARGE('half 22-23'!AX4:AX23,14),'half 22-23'!AX4:AX23,0))</f>
        <v>11</v>
      </c>
      <c r="U40" s="114">
        <f>INDEX('half 22-23'!AU4:AU23,MATCH(LARGE('half 22-23'!AX4:AX23,14),'half 22-23'!AX4:AX23,0))</f>
        <v>12</v>
      </c>
      <c r="V40" s="112">
        <f>INDEX('half 22-23'!AV4:AV23,MATCH(LARGE('half 22-23'!AX4:AX23,14),'half 22-23'!AX4:AX23,0))</f>
        <v>15</v>
      </c>
      <c r="W40" s="113">
        <f>INDEX('half 22-23'!AY4:AY23,MATCH(LARGE('half 22-23'!AX4:AX23,14),'half 22-23'!AX4:AX23,0))</f>
        <v>22</v>
      </c>
      <c r="X40" s="112">
        <f>INDEX('half 22-23'!AZ4:AZ23,MATCH(LARGE('half 22-23'!AX4:AX23,14),'half 22-23'!AX4:AX23,0))</f>
        <v>33</v>
      </c>
      <c r="Z40" s="95">
        <v>14</v>
      </c>
      <c r="AA40" s="175" t="str">
        <f>INDEX('half 22-23'!B4:B23,MATCH(LARGE('half 22-23'!G4:G23,14),'half 22-23'!G4:G23,0))</f>
        <v>West Ham</v>
      </c>
      <c r="AB40" s="176"/>
      <c r="AC40" s="176"/>
      <c r="AD40" s="176"/>
      <c r="AE40" s="177"/>
      <c r="AF40" s="113">
        <f>INDEX('half 22-23'!C4:C23,MATCH(LARGE('half 22-23'!G4:G23,14),'half 22-23'!G4:G23,0))</f>
        <v>5</v>
      </c>
      <c r="AG40" s="114">
        <f>INDEX('half 22-23'!D4:D23,MATCH(LARGE('half 22-23'!G4:G23,14),'half 22-23'!G4:G23,0))</f>
        <v>7</v>
      </c>
      <c r="AH40" s="112">
        <f>INDEX('half 22-23'!E4:E23,MATCH(LARGE('half 22-23'!G4:G23,14),'half 22-23'!G4:G23,0))</f>
        <v>7</v>
      </c>
      <c r="AI40" s="113">
        <f>INDEX('half 22-23'!H4:H23,MATCH(LARGE('half 22-23'!G4:G23,14),'half 22-23'!G4:G23,0))</f>
        <v>14</v>
      </c>
      <c r="AJ40" s="112">
        <f>INDEX('half 22-23'!I4:I23,MATCH(LARGE('half 22-23'!G4:G23,14),'half 22-23'!G4:G23,0))</f>
        <v>16</v>
      </c>
      <c r="AL40" s="95">
        <v>14</v>
      </c>
      <c r="AM40" s="175" t="str">
        <f>INDEX('half 22-23'!B4:B23,MATCH(LARGE('half 22-23'!O4:O23,14),'half 22-23'!O4:O23,0))</f>
        <v>Chelsea</v>
      </c>
      <c r="AN40" s="176"/>
      <c r="AO40" s="176"/>
      <c r="AP40" s="176"/>
      <c r="AQ40" s="177"/>
      <c r="AR40" s="113">
        <f>INDEX('half 22-23'!K4:K23,MATCH(LARGE('half 22-23'!O4:O23,14),'half 22-23'!O4:O23,0))</f>
        <v>6</v>
      </c>
      <c r="AS40" s="114">
        <f>INDEX('half 22-23'!L4:L23,MATCH(LARGE('half 22-23'!O4:O23,14),'half 22-23'!O4:O23,0))</f>
        <v>7</v>
      </c>
      <c r="AT40" s="112">
        <f>INDEX('half 22-23'!M4:M23,MATCH(LARGE('half 22-23'!O4:O23,14),'half 22-23'!O4:O23,0))</f>
        <v>6</v>
      </c>
      <c r="AU40" s="113">
        <f>INDEX('half 22-23'!P4:P23,MATCH(LARGE('half 22-23'!O4:O23,14),'half 22-23'!O4:O23,0))</f>
        <v>14</v>
      </c>
      <c r="AV40" s="112">
        <f>INDEX('half 22-23'!Q4:Q23,MATCH(LARGE('half 22-23'!O4:O23,14),'half 22-23'!O4:O23,0))</f>
        <v>13</v>
      </c>
      <c r="AW40" s="57"/>
      <c r="AX40" s="95">
        <v>14</v>
      </c>
      <c r="AY40" s="175" t="str">
        <f>INDEX('half 22-23'!S4:S23,MATCH(LARGE('half 22-23'!X4:X23,14),'half 22-23'!X4:X23,0))</f>
        <v>Bournemouth</v>
      </c>
      <c r="AZ40" s="176"/>
      <c r="BA40" s="176"/>
      <c r="BB40" s="176"/>
      <c r="BC40" s="177"/>
      <c r="BD40" s="113">
        <f>INDEX('half 22-23'!T4:T23,MATCH(LARGE('half 22-23'!X4:X23,14),'half 22-23'!X4:X23,0))</f>
        <v>4</v>
      </c>
      <c r="BE40" s="114">
        <f>INDEX('half 22-23'!U4:U23,MATCH(LARGE('half 22-23'!X4:X23,14),'half 22-23'!X4:X23,0))</f>
        <v>6</v>
      </c>
      <c r="BF40" s="112">
        <f>INDEX('half 22-23'!V4:V23,MATCH(LARGE('half 22-23'!X4:X23,14),'half 22-23'!X4:X23,0))</f>
        <v>9</v>
      </c>
      <c r="BG40" s="113">
        <f>INDEX('half 22-23'!Y4:Y23,MATCH(LARGE('half 22-23'!X4:X23,14),'half 22-23'!X4:X23,0))</f>
        <v>7</v>
      </c>
      <c r="BH40" s="112">
        <f>INDEX('half 22-23'!Z4:Z23,MATCH(LARGE('half 22-23'!X4:X23,14),'half 22-23'!X4:X23,0))</f>
        <v>20</v>
      </c>
      <c r="BJ40" s="95">
        <v>14</v>
      </c>
      <c r="BK40" s="175" t="str">
        <f>INDEX('half 22-23'!S4:S23,MATCH(LARGE('half 22-23'!AF4:AF23,14),'half 22-23'!AF4:AF23,0))</f>
        <v>Southampton</v>
      </c>
      <c r="BL40" s="176"/>
      <c r="BM40" s="176"/>
      <c r="BN40" s="176"/>
      <c r="BO40" s="177"/>
      <c r="BP40" s="113">
        <f>INDEX('half 22-23'!AB4:AB23,MATCH(LARGE('half 22-23'!AF4:AF23,14),'half 22-23'!AF4:AF23,0))</f>
        <v>3</v>
      </c>
      <c r="BQ40" s="114">
        <f>INDEX('half 22-23'!AC4:AC23,MATCH(LARGE('half 22-23'!AF4:AF23,14),'half 22-23'!AF4:AF23,0))</f>
        <v>10</v>
      </c>
      <c r="BR40" s="112">
        <f>INDEX('half 22-23'!AD4:AD23,MATCH(LARGE('half 22-23'!AF4:AF23,14),'half 22-23'!AF4:AF23,0))</f>
        <v>6</v>
      </c>
      <c r="BS40" s="113">
        <f>INDEX('half 22-23'!AG4:AG23,MATCH(LARGE('half 22-23'!AF4:AF23,14),'half 22-23'!AF4:AF23,0))</f>
        <v>9</v>
      </c>
      <c r="BT40" s="112">
        <f>INDEX('half 22-23'!AH4:AH23,MATCH(LARGE('half 22-23'!AF4:AF23,14),'half 22-23'!AF4:AF23,0))</f>
        <v>15</v>
      </c>
    </row>
    <row r="41" spans="2:72" x14ac:dyDescent="0.2">
      <c r="B41" s="95">
        <v>15</v>
      </c>
      <c r="C41" s="175" t="str">
        <f>INDEX('half 22-23'!B4:B23,MATCH(LARGE('half 22-23'!AO4:AO23,15),'half 22-23'!AO4:AO23,0))</f>
        <v>Bournemouth</v>
      </c>
      <c r="D41" s="176"/>
      <c r="E41" s="176"/>
      <c r="F41" s="176"/>
      <c r="G41" s="177"/>
      <c r="H41" s="113">
        <f>INDEX('half 22-23'!AK4:AK23,MATCH(LARGE('half 22-23'!AO4:AO23,15),'half 22-23'!AO4:AO23,0))</f>
        <v>10</v>
      </c>
      <c r="I41" s="114">
        <f>INDEX('half 22-23'!AL4:AL23,MATCH(LARGE('half 22-23'!AO4:AO23,15),'half 22-23'!AO4:AO23,0))</f>
        <v>10</v>
      </c>
      <c r="J41" s="112">
        <f>INDEX('half 22-23'!AM4:AM23,MATCH(LARGE('half 22-23'!AO4:AO23,15),'half 22-23'!AO4:AO23,0))</f>
        <v>18</v>
      </c>
      <c r="K41" s="113">
        <f>INDEX('half 22-23'!AP4:AP23,MATCH(LARGE('half 22-23'!AO4:AO23,15),'half 22-23'!AO4:AO23,0))</f>
        <v>17</v>
      </c>
      <c r="L41" s="112">
        <f>INDEX('half 22-23'!AQ4:AQ23,MATCH(LARGE('half 22-23'!AO4:AO23,15),'half 22-23'!AO4:AO23,0))</f>
        <v>38</v>
      </c>
      <c r="M41" s="56"/>
      <c r="N41" s="95">
        <v>15</v>
      </c>
      <c r="O41" s="175" t="str">
        <f>INDEX('half 22-23'!B4:B23,MATCH(LARGE('half 22-23'!AX4:AX23,15),'half 22-23'!AX4:AX23,0))</f>
        <v>Everton</v>
      </c>
      <c r="P41" s="176"/>
      <c r="Q41" s="176"/>
      <c r="R41" s="176"/>
      <c r="S41" s="177"/>
      <c r="T41" s="113">
        <f>INDEX('half 22-23'!AT4:AT23,MATCH(LARGE('half 22-23'!AX4:AX23,15),'half 22-23'!AX4:AX23,0))</f>
        <v>10</v>
      </c>
      <c r="U41" s="114">
        <f>INDEX('half 22-23'!AU4:AU23,MATCH(LARGE('half 22-23'!AX4:AX23,15),'half 22-23'!AX4:AX23,0))</f>
        <v>12</v>
      </c>
      <c r="V41" s="112">
        <f>INDEX('half 22-23'!AV4:AV23,MATCH(LARGE('half 22-23'!AX4:AX23,15),'half 22-23'!AX4:AX23,0))</f>
        <v>16</v>
      </c>
      <c r="W41" s="113">
        <f>INDEX('half 22-23'!AY4:AY23,MATCH(LARGE('half 22-23'!AX4:AX23,15),'half 22-23'!AX4:AX23,0))</f>
        <v>20</v>
      </c>
      <c r="X41" s="112">
        <f>INDEX('half 22-23'!AZ4:AZ23,MATCH(LARGE('half 22-23'!AX4:AX23,15),'half 22-23'!AX4:AX23,0))</f>
        <v>32</v>
      </c>
      <c r="Z41" s="95">
        <v>15</v>
      </c>
      <c r="AA41" s="175" t="str">
        <f>INDEX('half 22-23'!B4:B23,MATCH(LARGE('half 22-23'!G4:G23,15),'half 22-23'!G4:G23,0))</f>
        <v>Bournemouth</v>
      </c>
      <c r="AB41" s="176"/>
      <c r="AC41" s="176"/>
      <c r="AD41" s="176"/>
      <c r="AE41" s="177"/>
      <c r="AF41" s="113">
        <f>INDEX('half 22-23'!C4:C23,MATCH(LARGE('half 22-23'!G4:G23,15),'half 22-23'!G4:G23,0))</f>
        <v>6</v>
      </c>
      <c r="AG41" s="114">
        <f>INDEX('half 22-23'!D4:D23,MATCH(LARGE('half 22-23'!G4:G23,15),'half 22-23'!G4:G23,0))</f>
        <v>4</v>
      </c>
      <c r="AH41" s="112">
        <f>INDEX('half 22-23'!E4:E23,MATCH(LARGE('half 22-23'!G4:G23,15),'half 22-23'!G4:G23,0))</f>
        <v>9</v>
      </c>
      <c r="AI41" s="113">
        <f>INDEX('half 22-23'!H4:H23,MATCH(LARGE('half 22-23'!G4:G23,15),'half 22-23'!G4:G23,0))</f>
        <v>10</v>
      </c>
      <c r="AJ41" s="112">
        <f>INDEX('half 22-23'!I4:I23,MATCH(LARGE('half 22-23'!G4:G23,15),'half 22-23'!G4:G23,0))</f>
        <v>18</v>
      </c>
      <c r="AL41" s="95">
        <v>15</v>
      </c>
      <c r="AM41" s="175" t="str">
        <f>INDEX('half 22-23'!B4:B23,MATCH(LARGE('half 22-23'!O4:O23,15),'half 22-23'!O4:O23,0))</f>
        <v>Bournemouth</v>
      </c>
      <c r="AN41" s="176"/>
      <c r="AO41" s="176"/>
      <c r="AP41" s="176"/>
      <c r="AQ41" s="177"/>
      <c r="AR41" s="113">
        <f>INDEX('half 22-23'!K4:K23,MATCH(LARGE('half 22-23'!O4:O23,15),'half 22-23'!O4:O23,0))</f>
        <v>5</v>
      </c>
      <c r="AS41" s="114">
        <f>INDEX('half 22-23'!L4:L23,MATCH(LARGE('half 22-23'!O4:O23,15),'half 22-23'!O4:O23,0))</f>
        <v>8</v>
      </c>
      <c r="AT41" s="112">
        <f>INDEX('half 22-23'!M4:M23,MATCH(LARGE('half 22-23'!O4:O23,15),'half 22-23'!O4:O23,0))</f>
        <v>6</v>
      </c>
      <c r="AU41" s="113">
        <f>INDEX('half 22-23'!P4:P23,MATCH(LARGE('half 22-23'!O4:O23,15),'half 22-23'!O4:O23,0))</f>
        <v>10</v>
      </c>
      <c r="AV41" s="112">
        <f>INDEX('half 22-23'!Q4:Q23,MATCH(LARGE('half 22-23'!O4:O23,15),'half 22-23'!O4:O23,0))</f>
        <v>10</v>
      </c>
      <c r="AW41" s="57"/>
      <c r="AX41" s="95">
        <v>15</v>
      </c>
      <c r="AY41" s="175" t="str">
        <f>INDEX('half 22-23'!S4:S23,MATCH(LARGE('half 22-23'!X4:X23,15),'half 22-23'!X4:X23,0))</f>
        <v>West Ham</v>
      </c>
      <c r="AZ41" s="176"/>
      <c r="BA41" s="176"/>
      <c r="BB41" s="176"/>
      <c r="BC41" s="177"/>
      <c r="BD41" s="113">
        <f>INDEX('half 22-23'!T4:T23,MATCH(LARGE('half 22-23'!X4:X23,15),'half 22-23'!X4:X23,0))</f>
        <v>3</v>
      </c>
      <c r="BE41" s="114">
        <f>INDEX('half 22-23'!U4:U23,MATCH(LARGE('half 22-23'!X4:X23,15),'half 22-23'!X4:X23,0))</f>
        <v>8</v>
      </c>
      <c r="BF41" s="112">
        <f>INDEX('half 22-23'!V4:V23,MATCH(LARGE('half 22-23'!X4:X23,15),'half 22-23'!X4:X23,0))</f>
        <v>8</v>
      </c>
      <c r="BG41" s="113">
        <f>INDEX('half 22-23'!Y4:Y23,MATCH(LARGE('half 22-23'!X4:X23,15),'half 22-23'!X4:X23,0))</f>
        <v>9</v>
      </c>
      <c r="BH41" s="112">
        <f>INDEX('half 22-23'!Z4:Z23,MATCH(LARGE('half 22-23'!X4:X23,15),'half 22-23'!X4:X23,0))</f>
        <v>13</v>
      </c>
      <c r="BJ41" s="95">
        <v>15</v>
      </c>
      <c r="BK41" s="175" t="str">
        <f>INDEX('half 22-23'!S4:S23,MATCH(LARGE('half 22-23'!AF4:AF23,15),'half 22-23'!AF4:AF23,0))</f>
        <v>Crystal P</v>
      </c>
      <c r="BL41" s="176"/>
      <c r="BM41" s="176"/>
      <c r="BN41" s="176"/>
      <c r="BO41" s="177"/>
      <c r="BP41" s="113">
        <f>INDEX('half 22-23'!AB4:AB23,MATCH(LARGE('half 22-23'!AF4:AF23,15),'half 22-23'!AF4:AF23,0))</f>
        <v>3</v>
      </c>
      <c r="BQ41" s="114">
        <f>INDEX('half 22-23'!AC4:AC23,MATCH(LARGE('half 22-23'!AF4:AF23,15),'half 22-23'!AF4:AF23,0))</f>
        <v>9</v>
      </c>
      <c r="BR41" s="112">
        <f>INDEX('half 22-23'!AD4:AD23,MATCH(LARGE('half 22-23'!AF4:AF23,15),'half 22-23'!AF4:AF23,0))</f>
        <v>7</v>
      </c>
      <c r="BS41" s="113">
        <f>INDEX('half 22-23'!AG4:AG23,MATCH(LARGE('half 22-23'!AF4:AF23,15),'half 22-23'!AF4:AF23,0))</f>
        <v>11</v>
      </c>
      <c r="BT41" s="112">
        <f>INDEX('half 22-23'!AH4:AH23,MATCH(LARGE('half 22-23'!AF4:AF23,15),'half 22-23'!AF4:AF23,0))</f>
        <v>15</v>
      </c>
    </row>
    <row r="42" spans="2:72" x14ac:dyDescent="0.2">
      <c r="B42" s="95">
        <v>16</v>
      </c>
      <c r="C42" s="175" t="str">
        <f>INDEX('half 22-23'!B4:B23,MATCH(LARGE('half 22-23'!AO4:AO23,16),'half 22-23'!AO4:AO23,0))</f>
        <v>West Ham</v>
      </c>
      <c r="D42" s="176"/>
      <c r="E42" s="176"/>
      <c r="F42" s="176"/>
      <c r="G42" s="177"/>
      <c r="H42" s="113">
        <f>INDEX('half 22-23'!AK4:AK23,MATCH(LARGE('half 22-23'!AO4:AO23,16),'half 22-23'!AO4:AO23,0))</f>
        <v>8</v>
      </c>
      <c r="I42" s="114">
        <f>INDEX('half 22-23'!AL4:AL23,MATCH(LARGE('half 22-23'!AO4:AO23,16),'half 22-23'!AO4:AO23,0))</f>
        <v>15</v>
      </c>
      <c r="J42" s="112">
        <f>INDEX('half 22-23'!AM4:AM23,MATCH(LARGE('half 22-23'!AO4:AO23,16),'half 22-23'!AO4:AO23,0))</f>
        <v>15</v>
      </c>
      <c r="K42" s="113">
        <f>INDEX('half 22-23'!AP4:AP23,MATCH(LARGE('half 22-23'!AO4:AO23,16),'half 22-23'!AO4:AO23,0))</f>
        <v>23</v>
      </c>
      <c r="L42" s="112">
        <f>INDEX('half 22-23'!AQ4:AQ23,MATCH(LARGE('half 22-23'!AO4:AO23,16),'half 22-23'!AO4:AO23,0))</f>
        <v>29</v>
      </c>
      <c r="M42" s="56"/>
      <c r="N42" s="95">
        <v>16</v>
      </c>
      <c r="O42" s="175" t="str">
        <f>INDEX('half 22-23'!B4:B23,MATCH(LARGE('half 22-23'!AX4:AX23,16),'half 22-23'!AX4:AX23,0))</f>
        <v>Bournemouth</v>
      </c>
      <c r="P42" s="176"/>
      <c r="Q42" s="176"/>
      <c r="R42" s="176"/>
      <c r="S42" s="177"/>
      <c r="T42" s="113">
        <f>INDEX('half 22-23'!AT4:AT23,MATCH(LARGE('half 22-23'!AX4:AX23,16),'half 22-23'!AX4:AX23,0))</f>
        <v>9</v>
      </c>
      <c r="U42" s="114">
        <f>INDEX('half 22-23'!AU4:AU23,MATCH(LARGE('half 22-23'!AX4:AX23,16),'half 22-23'!AX4:AX23,0))</f>
        <v>11</v>
      </c>
      <c r="V42" s="112">
        <f>INDEX('half 22-23'!AV4:AV23,MATCH(LARGE('half 22-23'!AX4:AX23,16),'half 22-23'!AX4:AX23,0))</f>
        <v>18</v>
      </c>
      <c r="W42" s="113">
        <f>INDEX('half 22-23'!AY4:AY23,MATCH(LARGE('half 22-23'!AX4:AX23,16),'half 22-23'!AX4:AX23,0))</f>
        <v>20</v>
      </c>
      <c r="X42" s="112">
        <f>INDEX('half 22-23'!AZ4:AZ23,MATCH(LARGE('half 22-23'!AX4:AX23,16),'half 22-23'!AX4:AX23,0))</f>
        <v>33</v>
      </c>
      <c r="Z42" s="95">
        <v>16</v>
      </c>
      <c r="AA42" s="175" t="str">
        <f>INDEX('half 22-23'!B4:B23,MATCH(LARGE('half 22-23'!G4:G23,16),'half 22-23'!G4:G23,0))</f>
        <v>Chelsea</v>
      </c>
      <c r="AB42" s="176"/>
      <c r="AC42" s="176"/>
      <c r="AD42" s="176"/>
      <c r="AE42" s="177"/>
      <c r="AF42" s="113">
        <f>INDEX('half 22-23'!C4:C23,MATCH(LARGE('half 22-23'!G4:G23,16),'half 22-23'!G4:G23,0))</f>
        <v>3</v>
      </c>
      <c r="AG42" s="114">
        <f>INDEX('half 22-23'!D4:D23,MATCH(LARGE('half 22-23'!G4:G23,16),'half 22-23'!G4:G23,0))</f>
        <v>12</v>
      </c>
      <c r="AH42" s="112">
        <f>INDEX('half 22-23'!E4:E23,MATCH(LARGE('half 22-23'!G4:G23,16),'half 22-23'!G4:G23,0))</f>
        <v>4</v>
      </c>
      <c r="AI42" s="113">
        <f>INDEX('half 22-23'!H4:H23,MATCH(LARGE('half 22-23'!G4:G23,16),'half 22-23'!G4:G23,0))</f>
        <v>6</v>
      </c>
      <c r="AJ42" s="112">
        <f>INDEX('half 22-23'!I4:I23,MATCH(LARGE('half 22-23'!G4:G23,16),'half 22-23'!G4:G23,0))</f>
        <v>6</v>
      </c>
      <c r="AL42" s="95">
        <v>16</v>
      </c>
      <c r="AM42" s="175" t="str">
        <f>INDEX('half 22-23'!B4:B23,MATCH(LARGE('half 22-23'!O4:O23,16),'half 22-23'!O4:O23,0))</f>
        <v>Wolves</v>
      </c>
      <c r="AN42" s="176"/>
      <c r="AO42" s="176"/>
      <c r="AP42" s="176"/>
      <c r="AQ42" s="177"/>
      <c r="AR42" s="113">
        <f>INDEX('half 22-23'!K4:K23,MATCH(LARGE('half 22-23'!O4:O23,16),'half 22-23'!O4:O23,0))</f>
        <v>6</v>
      </c>
      <c r="AS42" s="114">
        <f>INDEX('half 22-23'!L4:L23,MATCH(LARGE('half 22-23'!O4:O23,16),'half 22-23'!O4:O23,0))</f>
        <v>4</v>
      </c>
      <c r="AT42" s="112">
        <f>INDEX('half 22-23'!M4:M23,MATCH(LARGE('half 22-23'!O4:O23,16),'half 22-23'!O4:O23,0))</f>
        <v>9</v>
      </c>
      <c r="AU42" s="113">
        <f>INDEX('half 22-23'!P4:P23,MATCH(LARGE('half 22-23'!O4:O23,16),'half 22-23'!O4:O23,0))</f>
        <v>8</v>
      </c>
      <c r="AV42" s="112">
        <f>INDEX('half 22-23'!Q4:Q23,MATCH(LARGE('half 22-23'!O4:O23,16),'half 22-23'!O4:O23,0))</f>
        <v>13</v>
      </c>
      <c r="AW42" s="57"/>
      <c r="AX42" s="95">
        <v>16</v>
      </c>
      <c r="AY42" s="175" t="str">
        <f>INDEX('half 22-23'!S4:S23,MATCH(LARGE('half 22-23'!X4:X23,16),'half 22-23'!X4:X23,0))</f>
        <v>Everton</v>
      </c>
      <c r="AZ42" s="176"/>
      <c r="BA42" s="176"/>
      <c r="BB42" s="176"/>
      <c r="BC42" s="177"/>
      <c r="BD42" s="113">
        <f>INDEX('half 22-23'!T4:T23,MATCH(LARGE('half 22-23'!X4:X23,16),'half 22-23'!X4:X23,0))</f>
        <v>4</v>
      </c>
      <c r="BE42" s="114">
        <f>INDEX('half 22-23'!U4:U23,MATCH(LARGE('half 22-23'!X4:X23,16),'half 22-23'!X4:X23,0))</f>
        <v>5</v>
      </c>
      <c r="BF42" s="112">
        <f>INDEX('half 22-23'!V4:V23,MATCH(LARGE('half 22-23'!X4:X23,16),'half 22-23'!X4:X23,0))</f>
        <v>10</v>
      </c>
      <c r="BG42" s="113">
        <f>INDEX('half 22-23'!Y4:Y23,MATCH(LARGE('half 22-23'!X4:X23,16),'half 22-23'!X4:X23,0))</f>
        <v>8</v>
      </c>
      <c r="BH42" s="112">
        <f>INDEX('half 22-23'!Z4:Z23,MATCH(LARGE('half 22-23'!X4:X23,16),'half 22-23'!X4:X23,0))</f>
        <v>15</v>
      </c>
      <c r="BJ42" s="95">
        <v>16</v>
      </c>
      <c r="BK42" s="175" t="str">
        <f>INDEX('half 22-23'!S4:S23,MATCH(LARGE('half 22-23'!AF4:AF23,16),'half 22-23'!AF4:AF23,0))</f>
        <v>West Ham</v>
      </c>
      <c r="BL42" s="176"/>
      <c r="BM42" s="176"/>
      <c r="BN42" s="176"/>
      <c r="BO42" s="177"/>
      <c r="BP42" s="113">
        <f>INDEX('half 22-23'!AB4:AB23,MATCH(LARGE('half 22-23'!AF4:AF23,16),'half 22-23'!AF4:AF23,0))</f>
        <v>3</v>
      </c>
      <c r="BQ42" s="114">
        <f>INDEX('half 22-23'!AC4:AC23,MATCH(LARGE('half 22-23'!AF4:AF23,16),'half 22-23'!AF4:AF23,0))</f>
        <v>9</v>
      </c>
      <c r="BR42" s="112">
        <f>INDEX('half 22-23'!AD4:AD23,MATCH(LARGE('half 22-23'!AF4:AF23,16),'half 22-23'!AF4:AF23,0))</f>
        <v>7</v>
      </c>
      <c r="BS42" s="113">
        <f>INDEX('half 22-23'!AG4:AG23,MATCH(LARGE('half 22-23'!AF4:AF23,16),'half 22-23'!AF4:AF23,0))</f>
        <v>7</v>
      </c>
      <c r="BT42" s="112">
        <f>INDEX('half 22-23'!AH4:AH23,MATCH(LARGE('half 22-23'!AF4:AF23,16),'half 22-23'!AF4:AF23,0))</f>
        <v>18</v>
      </c>
    </row>
    <row r="43" spans="2:72" x14ac:dyDescent="0.2">
      <c r="B43" s="95">
        <v>17</v>
      </c>
      <c r="C43" s="175" t="str">
        <f>INDEX('half 22-23'!B4:B23,MATCH(LARGE('half 22-23'!AO4:AO23,17),'half 22-23'!AO4:AO23,0))</f>
        <v>Crystal P</v>
      </c>
      <c r="D43" s="176"/>
      <c r="E43" s="176"/>
      <c r="F43" s="176"/>
      <c r="G43" s="177"/>
      <c r="H43" s="113">
        <f>INDEX('half 22-23'!AK4:AK23,MATCH(LARGE('half 22-23'!AO4:AO23,17),'half 22-23'!AO4:AO23,0))</f>
        <v>6</v>
      </c>
      <c r="I43" s="114">
        <f>INDEX('half 22-23'!AL4:AL23,MATCH(LARGE('half 22-23'!AO4:AO23,17),'half 22-23'!AO4:AO23,0))</f>
        <v>20</v>
      </c>
      <c r="J43" s="112">
        <f>INDEX('half 22-23'!AM4:AM23,MATCH(LARGE('half 22-23'!AO4:AO23,17),'half 22-23'!AO4:AO23,0))</f>
        <v>12</v>
      </c>
      <c r="K43" s="113">
        <f>INDEX('half 22-23'!AP4:AP23,MATCH(LARGE('half 22-23'!AO4:AO23,17),'half 22-23'!AO4:AO23,0))</f>
        <v>16</v>
      </c>
      <c r="L43" s="112">
        <f>INDEX('half 22-23'!AQ4:AQ23,MATCH(LARGE('half 22-23'!AO4:AO23,17),'half 22-23'!AO4:AO23,0))</f>
        <v>21</v>
      </c>
      <c r="M43" s="56"/>
      <c r="N43" s="95">
        <v>17</v>
      </c>
      <c r="O43" s="175" t="str">
        <f>INDEX('half 22-23'!B4:B23,MATCH(LARGE('half 22-23'!AX4:AX23,17),'half 22-23'!AX4:AX23,0))</f>
        <v>Leeds</v>
      </c>
      <c r="P43" s="176"/>
      <c r="Q43" s="176"/>
      <c r="R43" s="176"/>
      <c r="S43" s="177"/>
      <c r="T43" s="113">
        <f>INDEX('half 22-23'!AT4:AT23,MATCH(LARGE('half 22-23'!AX4:AX23,17),'half 22-23'!AX4:AX23,0))</f>
        <v>8</v>
      </c>
      <c r="U43" s="114">
        <f>INDEX('half 22-23'!AU4:AU23,MATCH(LARGE('half 22-23'!AX4:AX23,17),'half 22-23'!AX4:AX23,0))</f>
        <v>12</v>
      </c>
      <c r="V43" s="112">
        <f>INDEX('half 22-23'!AV4:AV23,MATCH(LARGE('half 22-23'!AX4:AX23,17),'half 22-23'!AX4:AX23,0))</f>
        <v>18</v>
      </c>
      <c r="W43" s="113">
        <f>INDEX('half 22-23'!AY4:AY23,MATCH(LARGE('half 22-23'!AX4:AX23,17),'half 22-23'!AX4:AX23,0))</f>
        <v>27</v>
      </c>
      <c r="X43" s="112">
        <f>INDEX('half 22-23'!AZ4:AZ23,MATCH(LARGE('half 22-23'!AX4:AX23,17),'half 22-23'!AX4:AX23,0))</f>
        <v>48</v>
      </c>
      <c r="Z43" s="95">
        <v>17</v>
      </c>
      <c r="AA43" s="175" t="str">
        <f>INDEX('half 22-23'!B4:B23,MATCH(LARGE('half 22-23'!G4:G23,17),'half 22-23'!G4:G23,0))</f>
        <v>Crystal P</v>
      </c>
      <c r="AB43" s="176"/>
      <c r="AC43" s="176"/>
      <c r="AD43" s="176"/>
      <c r="AE43" s="177"/>
      <c r="AF43" s="113">
        <f>INDEX('half 22-23'!C4:C23,MATCH(LARGE('half 22-23'!G4:G23,17),'half 22-23'!G4:G23,0))</f>
        <v>3</v>
      </c>
      <c r="AG43" s="114">
        <f>INDEX('half 22-23'!D4:D23,MATCH(LARGE('half 22-23'!G4:G23,17),'half 22-23'!G4:G23,0))</f>
        <v>11</v>
      </c>
      <c r="AH43" s="112">
        <f>INDEX('half 22-23'!E4:E23,MATCH(LARGE('half 22-23'!G4:G23,17),'half 22-23'!G4:G23,0))</f>
        <v>5</v>
      </c>
      <c r="AI43" s="113">
        <f>INDEX('half 22-23'!H4:H23,MATCH(LARGE('half 22-23'!G4:G23,17),'half 22-23'!G4:G23,0))</f>
        <v>8</v>
      </c>
      <c r="AJ43" s="112">
        <f>INDEX('half 22-23'!I4:I23,MATCH(LARGE('half 22-23'!G4:G23,17),'half 22-23'!G4:G23,0))</f>
        <v>10</v>
      </c>
      <c r="AL43" s="95">
        <v>17</v>
      </c>
      <c r="AM43" s="175" t="str">
        <f>INDEX('half 22-23'!B4:B23,MATCH(LARGE('half 22-23'!O4:O23,17),'half 22-23'!O4:O23,0))</f>
        <v>Leeds</v>
      </c>
      <c r="AN43" s="176"/>
      <c r="AO43" s="176"/>
      <c r="AP43" s="176"/>
      <c r="AQ43" s="177"/>
      <c r="AR43" s="113">
        <f>INDEX('half 22-23'!K4:K23,MATCH(LARGE('half 22-23'!O4:O23,17),'half 22-23'!O4:O23,0))</f>
        <v>5</v>
      </c>
      <c r="AS43" s="114">
        <f>INDEX('half 22-23'!L4:L23,MATCH(LARGE('half 22-23'!O4:O23,17),'half 22-23'!O4:O23,0))</f>
        <v>7</v>
      </c>
      <c r="AT43" s="112">
        <f>INDEX('half 22-23'!M4:M23,MATCH(LARGE('half 22-23'!O4:O23,17),'half 22-23'!O4:O23,0))</f>
        <v>7</v>
      </c>
      <c r="AU43" s="113">
        <f>INDEX('half 22-23'!P4:P23,MATCH(LARGE('half 22-23'!O4:O23,17),'half 22-23'!O4:O23,0))</f>
        <v>14</v>
      </c>
      <c r="AV43" s="112">
        <f>INDEX('half 22-23'!Q4:Q23,MATCH(LARGE('half 22-23'!O4:O23,17),'half 22-23'!O4:O23,0))</f>
        <v>22</v>
      </c>
      <c r="AW43" s="57"/>
      <c r="AX43" s="95">
        <v>17</v>
      </c>
      <c r="AY43" s="175" t="str">
        <f>INDEX('half 22-23'!S4:S23,MATCH(LARGE('half 22-23'!X4:X23,17),'half 22-23'!X4:X23,0))</f>
        <v>Aston Villa</v>
      </c>
      <c r="AZ43" s="176"/>
      <c r="BA43" s="176"/>
      <c r="BB43" s="176"/>
      <c r="BC43" s="177"/>
      <c r="BD43" s="113">
        <f>INDEX('half 22-23'!T4:T23,MATCH(LARGE('half 22-23'!X4:X23,17),'half 22-23'!X4:X23,0))</f>
        <v>2</v>
      </c>
      <c r="BE43" s="114">
        <f>INDEX('half 22-23'!U4:U23,MATCH(LARGE('half 22-23'!X4:X23,17),'half 22-23'!X4:X23,0))</f>
        <v>10</v>
      </c>
      <c r="BF43" s="112">
        <f>INDEX('half 22-23'!V4:V23,MATCH(LARGE('half 22-23'!X4:X23,17),'half 22-23'!X4:X23,0))</f>
        <v>7</v>
      </c>
      <c r="BG43" s="113">
        <f>INDEX('half 22-23'!Y4:Y23,MATCH(LARGE('half 22-23'!X4:X23,17),'half 22-23'!X4:X23,0))</f>
        <v>7</v>
      </c>
      <c r="BH43" s="112">
        <f>INDEX('half 22-23'!Z4:Z23,MATCH(LARGE('half 22-23'!X4:X23,17),'half 22-23'!X4:X23,0))</f>
        <v>14</v>
      </c>
      <c r="BJ43" s="95">
        <v>17</v>
      </c>
      <c r="BK43" s="175" t="str">
        <f>INDEX('half 22-23'!S4:S23,MATCH(LARGE('half 22-23'!AF4:AF23,17),'half 22-23'!AF4:AF23,0))</f>
        <v>Bournemouth</v>
      </c>
      <c r="BL43" s="176"/>
      <c r="BM43" s="176"/>
      <c r="BN43" s="176"/>
      <c r="BO43" s="177"/>
      <c r="BP43" s="113">
        <f>INDEX('half 22-23'!AB4:AB23,MATCH(LARGE('half 22-23'!AF4:AF23,17),'half 22-23'!AF4:AF23,0))</f>
        <v>4</v>
      </c>
      <c r="BQ43" s="114">
        <f>INDEX('half 22-23'!AC4:AC23,MATCH(LARGE('half 22-23'!AF4:AF23,17),'half 22-23'!AF4:AF23,0))</f>
        <v>3</v>
      </c>
      <c r="BR43" s="112">
        <f>INDEX('half 22-23'!AD4:AD23,MATCH(LARGE('half 22-23'!AF4:AF23,17),'half 22-23'!AF4:AF23,0))</f>
        <v>12</v>
      </c>
      <c r="BS43" s="113">
        <f>INDEX('half 22-23'!AG4:AG23,MATCH(LARGE('half 22-23'!AF4:AF23,17),'half 22-23'!AF4:AF23,0))</f>
        <v>10</v>
      </c>
      <c r="BT43" s="112">
        <f>INDEX('half 22-23'!AH4:AH23,MATCH(LARGE('half 22-23'!AF4:AF23,17),'half 22-23'!AF4:AF23,0))</f>
        <v>23</v>
      </c>
    </row>
    <row r="44" spans="2:72" x14ac:dyDescent="0.2">
      <c r="B44" s="95">
        <v>18</v>
      </c>
      <c r="C44" s="175" t="str">
        <f>INDEX('half 22-23'!B4:B23,MATCH(LARGE('half 22-23'!AO4:AO23,18),'half 22-23'!AO4:AO23,0))</f>
        <v>Leeds</v>
      </c>
      <c r="D44" s="176"/>
      <c r="E44" s="176"/>
      <c r="F44" s="176"/>
      <c r="G44" s="177"/>
      <c r="H44" s="113">
        <f>INDEX('half 22-23'!AK4:AK23,MATCH(LARGE('half 22-23'!AO4:AO23,18),'half 22-23'!AO4:AO23,0))</f>
        <v>6</v>
      </c>
      <c r="I44" s="114">
        <f>INDEX('half 22-23'!AL4:AL23,MATCH(LARGE('half 22-23'!AO4:AO23,18),'half 22-23'!AO4:AO23,0))</f>
        <v>19</v>
      </c>
      <c r="J44" s="112">
        <f>INDEX('half 22-23'!AM4:AM23,MATCH(LARGE('half 22-23'!AO4:AO23,18),'half 22-23'!AO4:AO23,0))</f>
        <v>13</v>
      </c>
      <c r="K44" s="113">
        <f>INDEX('half 22-23'!AP4:AP23,MATCH(LARGE('half 22-23'!AO4:AO23,18),'half 22-23'!AO4:AO23,0))</f>
        <v>21</v>
      </c>
      <c r="L44" s="112">
        <f>INDEX('half 22-23'!AQ4:AQ23,MATCH(LARGE('half 22-23'!AO4:AO23,18),'half 22-23'!AO4:AO23,0))</f>
        <v>30</v>
      </c>
      <c r="M44" s="56"/>
      <c r="N44" s="95">
        <v>18</v>
      </c>
      <c r="O44" s="175" t="str">
        <f>INDEX('half 22-23'!B4:B23,MATCH(LARGE('half 22-23'!AX4:AX23,18),'half 22-23'!AX4:AX23,0))</f>
        <v>Wolves</v>
      </c>
      <c r="P44" s="176"/>
      <c r="Q44" s="176"/>
      <c r="R44" s="176"/>
      <c r="S44" s="177"/>
      <c r="T44" s="113">
        <f>INDEX('half 22-23'!AT4:AT23,MATCH(LARGE('half 22-23'!AX4:AX23,18),'half 22-23'!AX4:AX23,0))</f>
        <v>9</v>
      </c>
      <c r="U44" s="114">
        <f>INDEX('half 22-23'!AU4:AU23,MATCH(LARGE('half 22-23'!AX4:AX23,18),'half 22-23'!AX4:AX23,0))</f>
        <v>7</v>
      </c>
      <c r="V44" s="112">
        <f>INDEX('half 22-23'!AV4:AV23,MATCH(LARGE('half 22-23'!AX4:AX23,18),'half 22-23'!AX4:AX23,0))</f>
        <v>22</v>
      </c>
      <c r="W44" s="113">
        <f>INDEX('half 22-23'!AY4:AY23,MATCH(LARGE('half 22-23'!AX4:AX23,18),'half 22-23'!AX4:AX23,0))</f>
        <v>14</v>
      </c>
      <c r="X44" s="112">
        <f>INDEX('half 22-23'!AZ4:AZ23,MATCH(LARGE('half 22-23'!AX4:AX23,18),'half 22-23'!AX4:AX23,0))</f>
        <v>34</v>
      </c>
      <c r="Z44" s="95">
        <v>18</v>
      </c>
      <c r="AA44" s="175" t="str">
        <f>INDEX('half 22-23'!B4:B23,MATCH(LARGE('half 22-23'!G4:G23,18),'half 22-23'!G4:G23,0))</f>
        <v>Southampton</v>
      </c>
      <c r="AB44" s="176"/>
      <c r="AC44" s="176"/>
      <c r="AD44" s="176"/>
      <c r="AE44" s="177"/>
      <c r="AF44" s="113">
        <f>INDEX('half 22-23'!C4:C23,MATCH(LARGE('half 22-23'!G4:G23,18),'half 22-23'!G4:G23,0))</f>
        <v>4</v>
      </c>
      <c r="AG44" s="114">
        <f>INDEX('half 22-23'!D4:D23,MATCH(LARGE('half 22-23'!G4:G23,18),'half 22-23'!G4:G23,0))</f>
        <v>8</v>
      </c>
      <c r="AH44" s="112">
        <f>INDEX('half 22-23'!E4:E23,MATCH(LARGE('half 22-23'!G4:G23,18),'half 22-23'!G4:G23,0))</f>
        <v>7</v>
      </c>
      <c r="AI44" s="113">
        <f>INDEX('half 22-23'!H4:H23,MATCH(LARGE('half 22-23'!G4:G23,18),'half 22-23'!G4:G23,0))</f>
        <v>7</v>
      </c>
      <c r="AJ44" s="112">
        <f>INDEX('half 22-23'!I4:I23,MATCH(LARGE('half 22-23'!G4:G23,18),'half 22-23'!G4:G23,0))</f>
        <v>11</v>
      </c>
      <c r="AL44" s="95">
        <v>18</v>
      </c>
      <c r="AM44" s="175" t="str">
        <f>INDEX('half 22-23'!B4:B23,MATCH(LARGE('half 22-23'!O4:O23,18),'half 22-23'!O4:O23,0))</f>
        <v>Everton</v>
      </c>
      <c r="AN44" s="176"/>
      <c r="AO44" s="176"/>
      <c r="AP44" s="176"/>
      <c r="AQ44" s="177"/>
      <c r="AR44" s="113">
        <f>INDEX('half 22-23'!K4:K23,MATCH(LARGE('half 22-23'!O4:O23,18),'half 22-23'!O4:O23,0))</f>
        <v>5</v>
      </c>
      <c r="AS44" s="114">
        <f>INDEX('half 22-23'!L4:L23,MATCH(LARGE('half 22-23'!O4:O23,18),'half 22-23'!O4:O23,0))</f>
        <v>6</v>
      </c>
      <c r="AT44" s="112">
        <f>INDEX('half 22-23'!M4:M23,MATCH(LARGE('half 22-23'!O4:O23,18),'half 22-23'!O4:O23,0))</f>
        <v>8</v>
      </c>
      <c r="AU44" s="113">
        <f>INDEX('half 22-23'!P4:P23,MATCH(LARGE('half 22-23'!O4:O23,18),'half 22-23'!O4:O23,0))</f>
        <v>10</v>
      </c>
      <c r="AV44" s="112">
        <f>INDEX('half 22-23'!Q4:Q23,MATCH(LARGE('half 22-23'!O4:O23,18),'half 22-23'!O4:O23,0))</f>
        <v>17</v>
      </c>
      <c r="AW44" s="57"/>
      <c r="AX44" s="95">
        <v>18</v>
      </c>
      <c r="AY44" s="175" t="str">
        <f>INDEX('half 22-23'!S4:S23,MATCH(LARGE('half 22-23'!X4:X23,18),'half 22-23'!X4:X23,0))</f>
        <v>Brentford</v>
      </c>
      <c r="AZ44" s="176"/>
      <c r="BA44" s="176"/>
      <c r="BB44" s="176"/>
      <c r="BC44" s="177"/>
      <c r="BD44" s="113">
        <f>INDEX('half 22-23'!T4:T23,MATCH(LARGE('half 22-23'!X4:X23,18),'half 22-23'!X4:X23,0))</f>
        <v>3</v>
      </c>
      <c r="BE44" s="114">
        <f>INDEX('half 22-23'!U4:U23,MATCH(LARGE('half 22-23'!X4:X23,18),'half 22-23'!X4:X23,0))</f>
        <v>7</v>
      </c>
      <c r="BF44" s="112">
        <f>INDEX('half 22-23'!V4:V23,MATCH(LARGE('half 22-23'!X4:X23,18),'half 22-23'!X4:X23,0))</f>
        <v>9</v>
      </c>
      <c r="BG44" s="113">
        <f>INDEX('half 22-23'!Y4:Y23,MATCH(LARGE('half 22-23'!X4:X23,18),'half 22-23'!X4:X23,0))</f>
        <v>9</v>
      </c>
      <c r="BH44" s="112">
        <f>INDEX('half 22-23'!Z4:Z23,MATCH(LARGE('half 22-23'!X4:X23,18),'half 22-23'!X4:X23,0))</f>
        <v>17</v>
      </c>
      <c r="BJ44" s="95">
        <v>18</v>
      </c>
      <c r="BK44" s="175" t="str">
        <f>INDEX('half 22-23'!S4:S23,MATCH(LARGE('half 22-23'!AF4:AF23,18),'half 22-23'!AF4:AF23,0))</f>
        <v>Leeds</v>
      </c>
      <c r="BL44" s="176"/>
      <c r="BM44" s="176"/>
      <c r="BN44" s="176"/>
      <c r="BO44" s="177"/>
      <c r="BP44" s="113">
        <f>INDEX('half 22-23'!AB4:AB23,MATCH(LARGE('half 22-23'!AF4:AF23,18),'half 22-23'!AF4:AF23,0))</f>
        <v>3</v>
      </c>
      <c r="BQ44" s="114">
        <f>INDEX('half 22-23'!AC4:AC23,MATCH(LARGE('half 22-23'!AF4:AF23,18),'half 22-23'!AF4:AF23,0))</f>
        <v>5</v>
      </c>
      <c r="BR44" s="112">
        <f>INDEX('half 22-23'!AD4:AD23,MATCH(LARGE('half 22-23'!AF4:AF23,18),'half 22-23'!AF4:AF23,0))</f>
        <v>11</v>
      </c>
      <c r="BS44" s="113">
        <f>INDEX('half 22-23'!AG4:AG23,MATCH(LARGE('half 22-23'!AF4:AF23,18),'half 22-23'!AF4:AF23,0))</f>
        <v>13</v>
      </c>
      <c r="BT44" s="112">
        <f>INDEX('half 22-23'!AH4:AH23,MATCH(LARGE('half 22-23'!AF4:AF23,18),'half 22-23'!AF4:AF23,0))</f>
        <v>26</v>
      </c>
    </row>
    <row r="45" spans="2:72" x14ac:dyDescent="0.2">
      <c r="B45" s="95">
        <v>19</v>
      </c>
      <c r="C45" s="175" t="str">
        <f>INDEX('half 22-23'!B4:B23,MATCH(LARGE('half 22-23'!AO4:AO23,19),'half 22-23'!AO4:AO23,0))</f>
        <v>Everton</v>
      </c>
      <c r="D45" s="176"/>
      <c r="E45" s="176"/>
      <c r="F45" s="176"/>
      <c r="G45" s="177"/>
      <c r="H45" s="113">
        <f>INDEX('half 22-23'!AK4:AK23,MATCH(LARGE('half 22-23'!AO4:AO23,19),'half 22-23'!AO4:AO23,0))</f>
        <v>7</v>
      </c>
      <c r="I45" s="114">
        <f>INDEX('half 22-23'!AL4:AL23,MATCH(LARGE('half 22-23'!AO4:AO23,19),'half 22-23'!AO4:AO23,0))</f>
        <v>15</v>
      </c>
      <c r="J45" s="112">
        <f>INDEX('half 22-23'!AM4:AM23,MATCH(LARGE('half 22-23'!AO4:AO23,19),'half 22-23'!AO4:AO23,0))</f>
        <v>16</v>
      </c>
      <c r="K45" s="113">
        <f>INDEX('half 22-23'!AP4:AP23,MATCH(LARGE('half 22-23'!AO4:AO23,19),'half 22-23'!AO4:AO23,0))</f>
        <v>14</v>
      </c>
      <c r="L45" s="112">
        <f>INDEX('half 22-23'!AQ4:AQ23,MATCH(LARGE('half 22-23'!AO4:AO23,19),'half 22-23'!AO4:AO23,0))</f>
        <v>25</v>
      </c>
      <c r="M45" s="56"/>
      <c r="N45" s="95">
        <v>19</v>
      </c>
      <c r="O45" s="175" t="str">
        <f>INDEX('half 22-23'!B4:B23,MATCH(LARGE('half 22-23'!AX4:AX23,19),'half 22-23'!AX4:AX23,0))</f>
        <v>Nottingham</v>
      </c>
      <c r="P45" s="176"/>
      <c r="Q45" s="176"/>
      <c r="R45" s="176"/>
      <c r="S45" s="177"/>
      <c r="T45" s="113">
        <f>INDEX('half 22-23'!AT4:AT23,MATCH(LARGE('half 22-23'!AX4:AX23,19),'half 22-23'!AX4:AX23,0))</f>
        <v>8</v>
      </c>
      <c r="U45" s="114">
        <f>INDEX('half 22-23'!AU4:AU23,MATCH(LARGE('half 22-23'!AX4:AX23,19),'half 22-23'!AX4:AX23,0))</f>
        <v>10</v>
      </c>
      <c r="V45" s="112">
        <f>INDEX('half 22-23'!AV4:AV23,MATCH(LARGE('half 22-23'!AX4:AX23,19),'half 22-23'!AX4:AX23,0))</f>
        <v>20</v>
      </c>
      <c r="W45" s="113">
        <f>INDEX('half 22-23'!AY4:AY23,MATCH(LARGE('half 22-23'!AX4:AX23,19),'half 22-23'!AX4:AX23,0))</f>
        <v>18</v>
      </c>
      <c r="X45" s="112">
        <f>INDEX('half 22-23'!AZ4:AZ23,MATCH(LARGE('half 22-23'!AX4:AX23,19),'half 22-23'!AX4:AX23,0))</f>
        <v>42</v>
      </c>
      <c r="Z45" s="95">
        <v>19</v>
      </c>
      <c r="AA45" s="175" t="str">
        <f>INDEX('half 22-23'!B4:B23,MATCH(LARGE('half 22-23'!G4:G23,19),'half 22-23'!G4:G23,0))</f>
        <v>Leeds</v>
      </c>
      <c r="AB45" s="176"/>
      <c r="AC45" s="176"/>
      <c r="AD45" s="176"/>
      <c r="AE45" s="177"/>
      <c r="AF45" s="113">
        <f>INDEX('half 22-23'!C4:C23,MATCH(LARGE('half 22-23'!G4:G23,19),'half 22-23'!G4:G23,0))</f>
        <v>3</v>
      </c>
      <c r="AG45" s="114">
        <f>INDEX('half 22-23'!D4:D23,MATCH(LARGE('half 22-23'!G4:G23,19),'half 22-23'!G4:G23,0))</f>
        <v>10</v>
      </c>
      <c r="AH45" s="112">
        <f>INDEX('half 22-23'!E4:E23,MATCH(LARGE('half 22-23'!G4:G23,19),'half 22-23'!G4:G23,0))</f>
        <v>6</v>
      </c>
      <c r="AI45" s="113">
        <f>INDEX('half 22-23'!H4:H23,MATCH(LARGE('half 22-23'!G4:G23,19),'half 22-23'!G4:G23,0))</f>
        <v>12</v>
      </c>
      <c r="AJ45" s="112">
        <f>INDEX('half 22-23'!I4:I23,MATCH(LARGE('half 22-23'!G4:G23,19),'half 22-23'!G4:G23,0))</f>
        <v>15</v>
      </c>
      <c r="AL45" s="95">
        <v>19</v>
      </c>
      <c r="AM45" s="175" t="str">
        <f>INDEX('half 22-23'!B4:B23,MATCH(LARGE('half 22-23'!O4:O23,19),'half 22-23'!O4:O23,0))</f>
        <v>Leicester</v>
      </c>
      <c r="AN45" s="176"/>
      <c r="AO45" s="176"/>
      <c r="AP45" s="176"/>
      <c r="AQ45" s="177"/>
      <c r="AR45" s="113">
        <f>INDEX('half 22-23'!K4:K23,MATCH(LARGE('half 22-23'!O4:O23,19),'half 22-23'!O4:O23,0))</f>
        <v>3</v>
      </c>
      <c r="AS45" s="114">
        <f>INDEX('half 22-23'!L4:L23,MATCH(LARGE('half 22-23'!O4:O23,19),'half 22-23'!O4:O23,0))</f>
        <v>8</v>
      </c>
      <c r="AT45" s="112">
        <f>INDEX('half 22-23'!M4:M23,MATCH(LARGE('half 22-23'!O4:O23,19),'half 22-23'!O4:O23,0))</f>
        <v>8</v>
      </c>
      <c r="AU45" s="113">
        <f>INDEX('half 22-23'!P4:P23,MATCH(LARGE('half 22-23'!O4:O23,19),'half 22-23'!O4:O23,0))</f>
        <v>7</v>
      </c>
      <c r="AV45" s="112">
        <f>INDEX('half 22-23'!Q4:Q23,MATCH(LARGE('half 22-23'!O4:O23,19),'half 22-23'!O4:O23,0))</f>
        <v>12</v>
      </c>
      <c r="AW45" s="57"/>
      <c r="AX45" s="95">
        <v>19</v>
      </c>
      <c r="AY45" s="175" t="str">
        <f>INDEX('half 22-23'!S4:S23,MATCH(LARGE('half 22-23'!X4:X23,19),'half 22-23'!X4:X23,0))</f>
        <v>Wolves</v>
      </c>
      <c r="AZ45" s="176"/>
      <c r="BA45" s="176"/>
      <c r="BB45" s="176"/>
      <c r="BC45" s="177"/>
      <c r="BD45" s="113">
        <f>INDEX('half 22-23'!T4:T23,MATCH(LARGE('half 22-23'!X4:X23,19),'half 22-23'!X4:X23,0))</f>
        <v>3</v>
      </c>
      <c r="BE45" s="114">
        <f>INDEX('half 22-23'!U4:U23,MATCH(LARGE('half 22-23'!X4:X23,19),'half 22-23'!X4:X23,0))</f>
        <v>7</v>
      </c>
      <c r="BF45" s="112">
        <f>INDEX('half 22-23'!V4:V23,MATCH(LARGE('half 22-23'!X4:X23,19),'half 22-23'!X4:X23,0))</f>
        <v>9</v>
      </c>
      <c r="BG45" s="113">
        <f>INDEX('half 22-23'!Y4:Y23,MATCH(LARGE('half 22-23'!X4:X23,19),'half 22-23'!X4:X23,0))</f>
        <v>6</v>
      </c>
      <c r="BH45" s="112">
        <f>INDEX('half 22-23'!Z4:Z23,MATCH(LARGE('half 22-23'!X4:X23,19),'half 22-23'!X4:X23,0))</f>
        <v>17</v>
      </c>
      <c r="BJ45" s="95">
        <v>19</v>
      </c>
      <c r="BK45" s="175" t="str">
        <f>INDEX('half 22-23'!S4:S23,MATCH(LARGE('half 22-23'!AF4:AF23,19),'half 22-23'!AF4:AF23,0))</f>
        <v>Wolves</v>
      </c>
      <c r="BL45" s="176"/>
      <c r="BM45" s="176"/>
      <c r="BN45" s="176"/>
      <c r="BO45" s="177"/>
      <c r="BP45" s="113">
        <f>INDEX('half 22-23'!AB4:AB23,MATCH(LARGE('half 22-23'!AF4:AF23,19),'half 22-23'!AF4:AF23,0))</f>
        <v>3</v>
      </c>
      <c r="BQ45" s="114">
        <f>INDEX('half 22-23'!AC4:AC23,MATCH(LARGE('half 22-23'!AF4:AF23,19),'half 22-23'!AF4:AF23,0))</f>
        <v>3</v>
      </c>
      <c r="BR45" s="112">
        <f>INDEX('half 22-23'!AD4:AD23,MATCH(LARGE('half 22-23'!AF4:AF23,19),'half 22-23'!AF4:AF23,0))</f>
        <v>13</v>
      </c>
      <c r="BS45" s="113">
        <f>INDEX('half 22-23'!AG4:AG23,MATCH(LARGE('half 22-23'!AF4:AF23,19),'half 22-23'!AF4:AF23,0))</f>
        <v>6</v>
      </c>
      <c r="BT45" s="112">
        <f>INDEX('half 22-23'!AH4:AH23,MATCH(LARGE('half 22-23'!AF4:AF23,19),'half 22-23'!AF4:AF23,0))</f>
        <v>21</v>
      </c>
    </row>
    <row r="46" spans="2:72" ht="13.5" thickBot="1" x14ac:dyDescent="0.25">
      <c r="B46" s="96">
        <v>20</v>
      </c>
      <c r="C46" s="178" t="str">
        <f>INDEX('half 22-23'!B4:B23,MATCH(LARGE('half 22-23'!AO4:AO23,20),'half 22-23'!AO4:AO23,0))</f>
        <v>Southampton</v>
      </c>
      <c r="D46" s="179"/>
      <c r="E46" s="179"/>
      <c r="F46" s="179"/>
      <c r="G46" s="180"/>
      <c r="H46" s="115">
        <f>INDEX('half 22-23'!AK4:AK23,MATCH(LARGE('half 22-23'!AO4:AO23,20),'half 22-23'!AO4:AO23,0))</f>
        <v>8</v>
      </c>
      <c r="I46" s="116">
        <f>INDEX('half 22-23'!AL4:AL23,MATCH(LARGE('half 22-23'!AO4:AO23,20),'half 22-23'!AO4:AO23,0))</f>
        <v>11</v>
      </c>
      <c r="J46" s="117">
        <f>INDEX('half 22-23'!AM4:AM23,MATCH(LARGE('half 22-23'!AO4:AO23,20),'half 22-23'!AO4:AO23,0))</f>
        <v>19</v>
      </c>
      <c r="K46" s="115">
        <f>INDEX('half 22-23'!AP4:AP23,MATCH(LARGE('half 22-23'!AO4:AO23,20),'half 22-23'!AO4:AO23,0))</f>
        <v>15</v>
      </c>
      <c r="L46" s="117">
        <f>INDEX('half 22-23'!AQ4:AQ23,MATCH(LARGE('half 22-23'!AO4:AO23,20),'half 22-23'!AO4:AO23,0))</f>
        <v>32</v>
      </c>
      <c r="M46" s="56"/>
      <c r="N46" s="96">
        <v>20</v>
      </c>
      <c r="O46" s="178" t="str">
        <f>INDEX('half 22-23'!B4:B23,MATCH(LARGE('half 22-23'!AX4:AX23,20),'half 22-23'!AX4:AX23,0))</f>
        <v>Southampton</v>
      </c>
      <c r="P46" s="179"/>
      <c r="Q46" s="179"/>
      <c r="R46" s="179"/>
      <c r="S46" s="180"/>
      <c r="T46" s="115">
        <f>INDEX('half 22-23'!AT4:AT23,MATCH(LARGE('half 22-23'!AX4:AX23,20),'half 22-23'!AX4:AX23,0))</f>
        <v>5</v>
      </c>
      <c r="U46" s="116">
        <f>INDEX('half 22-23'!AU4:AU23,MATCH(LARGE('half 22-23'!AX4:AX23,20),'half 22-23'!AX4:AX23,0))</f>
        <v>16</v>
      </c>
      <c r="V46" s="117">
        <f>INDEX('half 22-23'!AV4:AV23,MATCH(LARGE('half 22-23'!AX4:AX23,20),'half 22-23'!AX4:AX23,0))</f>
        <v>17</v>
      </c>
      <c r="W46" s="115">
        <f>INDEX('half 22-23'!AY4:AY23,MATCH(LARGE('half 22-23'!AX4:AX23,20),'half 22-23'!AX4:AX23,0))</f>
        <v>21</v>
      </c>
      <c r="X46" s="117">
        <f>INDEX('half 22-23'!AZ4:AZ23,MATCH(LARGE('half 22-23'!AX4:AX23,20),'half 22-23'!AX4:AX23,0))</f>
        <v>41</v>
      </c>
      <c r="Z46" s="96">
        <v>20</v>
      </c>
      <c r="AA46" s="178" t="str">
        <f>INDEX('half 22-23'!B4:B23,MATCH(LARGE('half 22-23'!G4:G23,20),'half 22-23'!G4:G23,0))</f>
        <v>Everton</v>
      </c>
      <c r="AB46" s="179"/>
      <c r="AC46" s="179"/>
      <c r="AD46" s="179"/>
      <c r="AE46" s="180"/>
      <c r="AF46" s="115">
        <f>INDEX('half 22-23'!C4:C23,MATCH(LARGE('half 22-23'!G4:G23,20),'half 22-23'!G4:G23,0))</f>
        <v>3</v>
      </c>
      <c r="AG46" s="116">
        <f>INDEX('half 22-23'!D4:D23,MATCH(LARGE('half 22-23'!G4:G23,20),'half 22-23'!G4:G23,0))</f>
        <v>10</v>
      </c>
      <c r="AH46" s="117">
        <f>INDEX('half 22-23'!E4:E23,MATCH(LARGE('half 22-23'!G4:G23,20),'half 22-23'!G4:G23,0))</f>
        <v>6</v>
      </c>
      <c r="AI46" s="115">
        <f>INDEX('half 22-23'!H4:H23,MATCH(LARGE('half 22-23'!G4:G23,20),'half 22-23'!G4:G23,0))</f>
        <v>6</v>
      </c>
      <c r="AJ46" s="117">
        <f>INDEX('half 22-23'!I4:I23,MATCH(LARGE('half 22-23'!G4:G23,20),'half 22-23'!G4:G23,0))</f>
        <v>10</v>
      </c>
      <c r="AL46" s="96">
        <v>20</v>
      </c>
      <c r="AM46" s="178" t="str">
        <f>INDEX('half 22-23'!B4:B23,MATCH(LARGE('half 22-23'!O4:O23,20),'half 22-23'!O4:O23,0))</f>
        <v>Southampton</v>
      </c>
      <c r="AN46" s="179"/>
      <c r="AO46" s="179"/>
      <c r="AP46" s="179"/>
      <c r="AQ46" s="180"/>
      <c r="AR46" s="115">
        <f>INDEX('half 22-23'!K4:K23,MATCH(LARGE('half 22-23'!O4:O23,20),'half 22-23'!O4:O23,0))</f>
        <v>2</v>
      </c>
      <c r="AS46" s="116">
        <f>INDEX('half 22-23'!L4:L23,MATCH(LARGE('half 22-23'!O4:O23,20),'half 22-23'!O4:O23,0))</f>
        <v>6</v>
      </c>
      <c r="AT46" s="117">
        <f>INDEX('half 22-23'!M4:M23,MATCH(LARGE('half 22-23'!O4:O23,20),'half 22-23'!O4:O23,0))</f>
        <v>11</v>
      </c>
      <c r="AU46" s="115">
        <f>INDEX('half 22-23'!P4:P23,MATCH(LARGE('half 22-23'!O4:O23,20),'half 22-23'!O4:O23,0))</f>
        <v>12</v>
      </c>
      <c r="AV46" s="117">
        <f>INDEX('half 22-23'!Q4:Q23,MATCH(LARGE('half 22-23'!O4:O23,20),'half 22-23'!O4:O23,0))</f>
        <v>26</v>
      </c>
      <c r="AW46" s="57"/>
      <c r="AX46" s="96">
        <v>20</v>
      </c>
      <c r="AY46" s="178" t="str">
        <f>INDEX('half 22-23'!S4:S23,MATCH(LARGE('half 22-23'!X4:X23,20),'half 22-23'!X4:X23,0))</f>
        <v>Southampton</v>
      </c>
      <c r="AZ46" s="179"/>
      <c r="BA46" s="179"/>
      <c r="BB46" s="179"/>
      <c r="BC46" s="180"/>
      <c r="BD46" s="115">
        <f>INDEX('half 22-23'!T4:T23,MATCH(LARGE('half 22-23'!X4:X23,20),'half 22-23'!X4:X23,0))</f>
        <v>4</v>
      </c>
      <c r="BE46" s="116">
        <f>INDEX('half 22-23'!U4:U23,MATCH(LARGE('half 22-23'!X4:X23,20),'half 22-23'!X4:X23,0))</f>
        <v>3</v>
      </c>
      <c r="BF46" s="117">
        <f>INDEX('half 22-23'!V4:V23,MATCH(LARGE('half 22-23'!X4:X23,20),'half 22-23'!X4:X23,0))</f>
        <v>12</v>
      </c>
      <c r="BG46" s="115">
        <f>INDEX('half 22-23'!Y4:Y23,MATCH(LARGE('half 22-23'!X4:X23,20),'half 22-23'!X4:X23,0))</f>
        <v>8</v>
      </c>
      <c r="BH46" s="117">
        <f>INDEX('half 22-23'!Z4:Z23,MATCH(LARGE('half 22-23'!X4:X23,20),'half 22-23'!X4:X23,0))</f>
        <v>21</v>
      </c>
      <c r="BJ46" s="96">
        <v>20</v>
      </c>
      <c r="BK46" s="178" t="str">
        <f>INDEX('half 22-23'!S4:S23,MATCH(LARGE('half 22-23'!AF4:AF23,20),'half 22-23'!AF4:AF23,0))</f>
        <v>Nottingham</v>
      </c>
      <c r="BL46" s="179"/>
      <c r="BM46" s="179"/>
      <c r="BN46" s="179"/>
      <c r="BO46" s="180"/>
      <c r="BP46" s="115">
        <f>INDEX('half 22-23'!AB4:AB23,MATCH(LARGE('half 22-23'!AF4:AF23,20),'half 22-23'!AF4:AF23,0))</f>
        <v>1</v>
      </c>
      <c r="BQ46" s="116">
        <f>INDEX('half 22-23'!AC4:AC23,MATCH(LARGE('half 22-23'!AF4:AF23,20),'half 22-23'!AF4:AF23,0))</f>
        <v>5</v>
      </c>
      <c r="BR46" s="117">
        <f>INDEX('half 22-23'!AD4:AD23,MATCH(LARGE('half 22-23'!AF4:AF23,20),'half 22-23'!AF4:AF23,0))</f>
        <v>13</v>
      </c>
      <c r="BS46" s="115">
        <f>INDEX('half 22-23'!AG4:AG23,MATCH(LARGE('half 22-23'!AF4:AF23,20),'half 22-23'!AF4:AF23,0))</f>
        <v>6</v>
      </c>
      <c r="BT46" s="117">
        <f>INDEX('half 22-23'!AH4:AH23,MATCH(LARGE('half 22-23'!AF4:AF23,20),'half 22-23'!AF4:AF23,0))</f>
        <v>29</v>
      </c>
    </row>
    <row r="47" spans="2:72" ht="15.75" thickBot="1" x14ac:dyDescent="0.3">
      <c r="B47" s="29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 s="29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R47"/>
      <c r="AS47"/>
      <c r="AT47"/>
    </row>
    <row r="48" spans="2:72" ht="15.75" thickBot="1" x14ac:dyDescent="0.3">
      <c r="B48" s="159" t="s">
        <v>37</v>
      </c>
      <c r="C48" s="160"/>
      <c r="D48" s="160"/>
      <c r="E48" s="160"/>
      <c r="F48" s="160"/>
      <c r="G48" s="160"/>
      <c r="H48" s="160"/>
      <c r="I48" s="160"/>
      <c r="J48" s="160"/>
      <c r="K48" s="160"/>
      <c r="L48" s="160"/>
      <c r="M48" s="56"/>
      <c r="N48" s="161" t="s">
        <v>38</v>
      </c>
      <c r="O48" s="162"/>
      <c r="P48" s="162"/>
      <c r="Q48" s="162"/>
      <c r="R48" s="162"/>
      <c r="S48" s="162"/>
      <c r="T48" s="162"/>
      <c r="U48" s="162"/>
      <c r="V48" s="162"/>
      <c r="W48" s="162"/>
      <c r="X48" s="163"/>
      <c r="Y48"/>
      <c r="Z48" s="164" t="s">
        <v>39</v>
      </c>
      <c r="AA48" s="165"/>
      <c r="AB48" s="165"/>
      <c r="AC48" s="165"/>
      <c r="AD48" s="165"/>
      <c r="AE48" s="165"/>
      <c r="AF48" s="165"/>
      <c r="AG48" s="165"/>
      <c r="AH48" s="165"/>
      <c r="AI48" s="165"/>
      <c r="AJ48" s="166"/>
      <c r="AK48"/>
      <c r="AL48" s="159" t="s">
        <v>42</v>
      </c>
      <c r="AM48" s="160"/>
      <c r="AN48" s="160"/>
      <c r="AO48" s="160"/>
      <c r="AP48" s="160"/>
      <c r="AQ48" s="160"/>
      <c r="AR48" s="160"/>
      <c r="AS48" s="160"/>
      <c r="AT48" s="160"/>
      <c r="AU48" s="160"/>
      <c r="AV48" s="160"/>
      <c r="AX48" s="161" t="s">
        <v>43</v>
      </c>
      <c r="AY48" s="162"/>
      <c r="AZ48" s="162"/>
      <c r="BA48" s="162"/>
      <c r="BB48" s="162"/>
      <c r="BC48" s="162"/>
      <c r="BD48" s="162"/>
      <c r="BE48" s="162"/>
      <c r="BF48" s="162"/>
      <c r="BG48" s="162"/>
      <c r="BH48" s="163"/>
      <c r="BJ48" s="164" t="s">
        <v>44</v>
      </c>
      <c r="BK48" s="165"/>
      <c r="BL48" s="165"/>
      <c r="BM48" s="165"/>
      <c r="BN48" s="165"/>
      <c r="BO48" s="165"/>
      <c r="BP48" s="165"/>
      <c r="BQ48" s="165"/>
      <c r="BR48" s="165"/>
      <c r="BS48" s="165"/>
      <c r="BT48" s="166"/>
    </row>
    <row r="49" spans="2:72" ht="13.5" thickBot="1" x14ac:dyDescent="0.25">
      <c r="B49" s="97" t="s">
        <v>31</v>
      </c>
      <c r="C49" s="167" t="s">
        <v>32</v>
      </c>
      <c r="D49" s="168"/>
      <c r="E49" s="168"/>
      <c r="F49" s="168"/>
      <c r="G49" s="169"/>
      <c r="H49" s="98" t="s">
        <v>34</v>
      </c>
      <c r="I49" s="170" t="s">
        <v>40</v>
      </c>
      <c r="J49" s="171"/>
      <c r="K49" s="170" t="s">
        <v>70</v>
      </c>
      <c r="L49" s="171"/>
      <c r="N49" s="97" t="s">
        <v>31</v>
      </c>
      <c r="O49" s="167" t="s">
        <v>32</v>
      </c>
      <c r="P49" s="168"/>
      <c r="Q49" s="168"/>
      <c r="R49" s="168"/>
      <c r="S49" s="169"/>
      <c r="T49" s="98" t="s">
        <v>34</v>
      </c>
      <c r="U49" s="170" t="s">
        <v>40</v>
      </c>
      <c r="V49" s="171"/>
      <c r="W49" s="170" t="s">
        <v>70</v>
      </c>
      <c r="X49" s="171"/>
      <c r="Z49" s="97" t="s">
        <v>31</v>
      </c>
      <c r="AA49" s="167" t="s">
        <v>32</v>
      </c>
      <c r="AB49" s="168"/>
      <c r="AC49" s="168"/>
      <c r="AD49" s="168"/>
      <c r="AE49" s="169"/>
      <c r="AF49" s="98" t="s">
        <v>34</v>
      </c>
      <c r="AG49" s="170" t="s">
        <v>40</v>
      </c>
      <c r="AH49" s="171"/>
      <c r="AI49" s="170" t="s">
        <v>70</v>
      </c>
      <c r="AJ49" s="171"/>
      <c r="AL49" s="97" t="s">
        <v>31</v>
      </c>
      <c r="AM49" s="167" t="s">
        <v>32</v>
      </c>
      <c r="AN49" s="168"/>
      <c r="AO49" s="168"/>
      <c r="AP49" s="168"/>
      <c r="AQ49" s="169"/>
      <c r="AR49" s="98" t="s">
        <v>34</v>
      </c>
      <c r="AS49" s="170" t="s">
        <v>45</v>
      </c>
      <c r="AT49" s="171"/>
      <c r="AU49" s="170" t="s">
        <v>46</v>
      </c>
      <c r="AV49" s="171"/>
      <c r="AX49" s="97" t="s">
        <v>31</v>
      </c>
      <c r="AY49" s="167" t="s">
        <v>32</v>
      </c>
      <c r="AZ49" s="168"/>
      <c r="BA49" s="168"/>
      <c r="BB49" s="168"/>
      <c r="BC49" s="169"/>
      <c r="BD49" s="98" t="s">
        <v>34</v>
      </c>
      <c r="BE49" s="170" t="s">
        <v>45</v>
      </c>
      <c r="BF49" s="171"/>
      <c r="BG49" s="170" t="s">
        <v>46</v>
      </c>
      <c r="BH49" s="171"/>
      <c r="BJ49" s="97" t="s">
        <v>31</v>
      </c>
      <c r="BK49" s="167" t="s">
        <v>32</v>
      </c>
      <c r="BL49" s="168"/>
      <c r="BM49" s="168"/>
      <c r="BN49" s="168"/>
      <c r="BO49" s="169"/>
      <c r="BP49" s="98" t="s">
        <v>34</v>
      </c>
      <c r="BQ49" s="170" t="s">
        <v>45</v>
      </c>
      <c r="BR49" s="171"/>
      <c r="BS49" s="170" t="s">
        <v>46</v>
      </c>
      <c r="BT49" s="171"/>
    </row>
    <row r="50" spans="2:72" ht="15.75" customHeight="1" x14ac:dyDescent="0.2">
      <c r="B50" s="95">
        <v>1</v>
      </c>
      <c r="C50" s="153" t="str">
        <f>INDEX('h 22-23.'!C30:C49,MATCH(LARGE('h 22-23.'!J30:J49,1),'h 22-23.'!J30:J49,0))</f>
        <v>Newcastle</v>
      </c>
      <c r="D50" s="154"/>
      <c r="E50" s="154"/>
      <c r="F50" s="154"/>
      <c r="G50" s="155"/>
      <c r="H50" s="67">
        <f>INDEX('h 22-23.'!D30:D49,MATCH(LARGE('h 22-23.'!J30:J49,1),'h 22-23.'!J30:J49,0))</f>
        <v>38</v>
      </c>
      <c r="I50" s="68">
        <f>INDEX('h 22-23.'!E30:E49,MATCH(LARGE('h 22-23.'!J30:J49,1),'h 22-23.'!J30:J49,0))</f>
        <v>270</v>
      </c>
      <c r="J50" s="70">
        <f>INDEX('h 22-23.'!F30:F49,MATCH(LARGE('h 22-23.'!J30:J49,1),'h 22-23.'!J30:J49,0))</f>
        <v>163</v>
      </c>
      <c r="K50" s="68">
        <f>INDEX('h 22-23.'!G30:G49,MATCH(LARGE('h 22-23.'!J30:J49,1),'h 22-23.'!J30:J49,0))</f>
        <v>131</v>
      </c>
      <c r="L50" s="70">
        <f>INDEX('h 22-23.'!H30:H49,MATCH(LARGE('h 22-23.'!J30:J49,1),'h 22-23.'!J30:J49,0))</f>
        <v>67</v>
      </c>
      <c r="N50" s="95">
        <v>1</v>
      </c>
      <c r="O50" s="153" t="str">
        <f>INDEX('h 22-23.'!O30:O49,MATCH(LARGE('h 22-23.'!X30:X49,1),'h 22-23.'!X30:X49,0))</f>
        <v>Newcastle</v>
      </c>
      <c r="P50" s="154"/>
      <c r="Q50" s="154"/>
      <c r="R50" s="154"/>
      <c r="S50" s="155"/>
      <c r="T50" s="67">
        <f>INDEX('h 22-23.'!P30:P49,MATCH(LARGE('h 22-23.'!X30:X49,1),'h 22-23.'!X30:X49,0))</f>
        <v>19</v>
      </c>
      <c r="U50" s="68">
        <f>INDEX('h 22-23.'!S30:S49,MATCH(LARGE('h 22-23.'!X30:X49,1),'h 22-23.'!X30:X49,0))</f>
        <v>155</v>
      </c>
      <c r="V50" s="70">
        <f>INDEX('h 22-23.'!T30:T49,MATCH(LARGE('h 22-23.'!X30:X49,1),'h 22-23.'!X30:X49,0))</f>
        <v>57</v>
      </c>
      <c r="W50" s="68">
        <f>INDEX('h 22-23.'!U30:U49,MATCH(LARGE('h 22-23.'!X30:X49,1),'h 22-23.'!X30:X49,0))</f>
        <v>84</v>
      </c>
      <c r="X50" s="70">
        <f>INDEX('h 22-23.'!V30:V49,MATCH(LARGE('h 22-23.'!X30:X49,1),'h 22-23.'!X30:X49,0))</f>
        <v>18</v>
      </c>
      <c r="Z50" s="95">
        <v>1</v>
      </c>
      <c r="AA50" s="153" t="str">
        <f>INDEX('h 22-23.'!AC30:AC49,MATCH(LARGE('h 22-23.'!AL30:AL49,1),'h 22-23.'!AL30:AL49,0))</f>
        <v>Newcastle</v>
      </c>
      <c r="AB50" s="154"/>
      <c r="AC50" s="154"/>
      <c r="AD50" s="154"/>
      <c r="AE50" s="155"/>
      <c r="AF50" s="67">
        <f>INDEX('h 22-23.'!AD30:AD49,MATCH(LARGE('h 22-23.'!AL30:AL49,1),'h 22-23.'!AL30:AL49,0))</f>
        <v>19</v>
      </c>
      <c r="AG50" s="68">
        <f>INDEX('h 22-23.'!AG30:AG49,MATCH(LARGE('h 22-23.'!AL30:AL49,1),'h 22-23.'!AL30:AL49,0))</f>
        <v>115</v>
      </c>
      <c r="AH50" s="70">
        <f>INDEX('h 22-23.'!AH30:AH49,MATCH(LARGE('h 22-23.'!AL30:AL49,1),'h 22-23.'!AL30:AL49,0))</f>
        <v>106</v>
      </c>
      <c r="AI50" s="68">
        <f>INDEX('h 22-23.'!AI30:AI49,MATCH(LARGE('h 22-23.'!AL30:AL49,1),'h 22-23.'!AL30:AL49,0))</f>
        <v>47</v>
      </c>
      <c r="AJ50" s="70">
        <f>INDEX('h 22-23.'!AJ30:AJ49,MATCH(LARGE('h 22-23.'!AL30:AL49,1),'h 22-23.'!AL30:AL49,0))</f>
        <v>49</v>
      </c>
      <c r="AL50" s="95">
        <v>1</v>
      </c>
      <c r="AM50" s="153" t="str">
        <f ca="1">INDEX('h 22-23.'!C55:C74,MATCH(LARGE('h 22-23.'!J55:J74,1),'h 22-23.'!J55:J74,0))</f>
        <v>Wolves</v>
      </c>
      <c r="AN50" s="154"/>
      <c r="AO50" s="154"/>
      <c r="AP50" s="154"/>
      <c r="AQ50" s="155"/>
      <c r="AR50" s="67">
        <f>INDEX('h 22-23.'!D55:D74,MATCH(LARGE('h 22-23.'!J55:J74,1),'h 22-23.'!J55:J74,0))</f>
        <v>38</v>
      </c>
      <c r="AS50" s="68">
        <f>INDEX('h 22-23.'!E55:E74,MATCH(LARGE('h 22-23.'!J55:J74,1),'h 22-23.'!J55:J74,0))</f>
        <v>84</v>
      </c>
      <c r="AT50" s="70">
        <f>INDEX('h 22-23.'!F55:F74,MATCH(LARGE('h 22-23.'!J55:J74,1),'h 22-23.'!J55:J74,0))</f>
        <v>75</v>
      </c>
      <c r="AU50" s="68">
        <f>INDEX('h 22-23.'!G55:G74,MATCH(LARGE('h 22-23.'!J55:J74,1),'h 22-23.'!J55:J74,0))</f>
        <v>5</v>
      </c>
      <c r="AV50" s="70">
        <f>INDEX('h 22-23.'!H55:H74,MATCH(LARGE('h 22-23.'!J55:J74,1),'h 22-23.'!J55:J74,0))</f>
        <v>0</v>
      </c>
      <c r="AX50" s="95">
        <v>1</v>
      </c>
      <c r="AY50" s="153" t="str">
        <f ca="1">INDEX('h 22-23.'!O55:O74,MATCH(LARGE('h 22-23.'!X55:X74,1),'h 22-23.'!X55:X74,0))</f>
        <v>Wolves</v>
      </c>
      <c r="AZ50" s="154"/>
      <c r="BA50" s="154"/>
      <c r="BB50" s="154"/>
      <c r="BC50" s="155"/>
      <c r="BD50" s="67">
        <f>INDEX('h 22-23.'!P55:P74,MATCH(LARGE('h 22-23.'!X55:X74,1),'h 22-23.'!X55:X74,0))</f>
        <v>19</v>
      </c>
      <c r="BE50" s="68">
        <f>INDEX('h 22-23.'!S55:S74,MATCH(LARGE('h 22-23.'!X55:X74,1),'h 22-23.'!X55:X74,0))</f>
        <v>45</v>
      </c>
      <c r="BF50" s="70">
        <f>INDEX('h 22-23.'!T55:T74,MATCH(LARGE('h 22-23.'!X55:X74,1),'h 22-23.'!X55:X74,0))</f>
        <v>41</v>
      </c>
      <c r="BG50" s="68">
        <f>INDEX('h 22-23.'!U55:U74,MATCH(LARGE('h 22-23.'!X55:X74,1),'h 22-23.'!X55:X74,0))</f>
        <v>3</v>
      </c>
      <c r="BH50" s="70">
        <f>INDEX('h 22-23.'!V55:V74,MATCH(LARGE('h 22-23.'!X55:X74,1),'h 22-23.'!X55:X74,0))</f>
        <v>0</v>
      </c>
      <c r="BJ50" s="95">
        <v>1</v>
      </c>
      <c r="BK50" s="153" t="str">
        <f>INDEX('h 22-23.'!AC55:AC74,MATCH(LARGE('h 22-23.'!AL55:AL74,1),'h 22-23.'!AL55:AL74,0))</f>
        <v>Fulham</v>
      </c>
      <c r="BL50" s="154"/>
      <c r="BM50" s="154"/>
      <c r="BN50" s="154"/>
      <c r="BO50" s="155"/>
      <c r="BP50" s="67">
        <f>INDEX('h 22-23.'!AD55:AD74,MATCH(LARGE('h 22-23.'!AL55:AL74,1),'h 22-23.'!AL55:AL74,0))</f>
        <v>19</v>
      </c>
      <c r="BQ50" s="68">
        <f>INDEX('h 22-23.'!AG55:AG74,MATCH(LARGE('h 22-23.'!AL55:AL74,1),'h 22-23.'!AL55:AL74,0))</f>
        <v>53</v>
      </c>
      <c r="BR50" s="70">
        <f>INDEX('h 22-23.'!AH55:AH74,MATCH(LARGE('h 22-23.'!AL55:AL74,1),'h 22-23.'!AL55:AL74,0))</f>
        <v>29</v>
      </c>
      <c r="BS50" s="68">
        <f>INDEX('h 22-23.'!AI55:AI74,MATCH(LARGE('h 22-23.'!AL55:AL74,1),'h 22-23.'!AL55:AL74,0))</f>
        <v>0</v>
      </c>
      <c r="BT50" s="70">
        <f>INDEX('h 22-23.'!AJ55:AJ74,MATCH(LARGE('h 22-23.'!AL55:AL74,1),'h 22-23.'!AL55:AL74,0))</f>
        <v>3</v>
      </c>
    </row>
    <row r="51" spans="2:72" x14ac:dyDescent="0.2">
      <c r="B51" s="95">
        <v>2</v>
      </c>
      <c r="C51" s="153" t="str">
        <f>INDEX('h 22-23.'!C30:C49,MATCH(LARGE('h 22-23.'!J30:J49,2),'h 22-23.'!J30:J49,0))</f>
        <v>Man City</v>
      </c>
      <c r="D51" s="154"/>
      <c r="E51" s="154"/>
      <c r="F51" s="154"/>
      <c r="G51" s="155"/>
      <c r="H51" s="73">
        <f>INDEX('h 22-23.'!D30:D49,MATCH(LARGE('h 22-23.'!J30:J49,2),'h 22-23.'!J30:J49,0))</f>
        <v>38</v>
      </c>
      <c r="I51" s="74">
        <f>INDEX('h 22-23.'!E30:E49,MATCH(LARGE('h 22-23.'!J30:J49,2),'h 22-23.'!J30:J49,0))</f>
        <v>238</v>
      </c>
      <c r="J51" s="76">
        <f>INDEX('h 22-23.'!F30:F49,MATCH(LARGE('h 22-23.'!J30:J49,2),'h 22-23.'!J30:J49,0))</f>
        <v>97</v>
      </c>
      <c r="K51" s="74">
        <f>INDEX('h 22-23.'!G30:G49,MATCH(LARGE('h 22-23.'!J30:J49,2),'h 22-23.'!J30:J49,0))</f>
        <v>120</v>
      </c>
      <c r="L51" s="76">
        <f>INDEX('h 22-23.'!H30:H49,MATCH(LARGE('h 22-23.'!J30:J49,2),'h 22-23.'!J30:J49,0))</f>
        <v>45</v>
      </c>
      <c r="N51" s="95">
        <v>2</v>
      </c>
      <c r="O51" s="153" t="str">
        <f>INDEX('h 22-23.'!O30:O49,MATCH(LARGE('h 22-23.'!X30:X49,2),'h 22-23.'!X30:X49,0))</f>
        <v>Brighton</v>
      </c>
      <c r="P51" s="154"/>
      <c r="Q51" s="154"/>
      <c r="R51" s="154"/>
      <c r="S51" s="155"/>
      <c r="T51" s="73">
        <f>INDEX('h 22-23.'!P30:P49,MATCH(LARGE('h 22-23.'!X30:X49,2),'h 22-23.'!X30:X49,0))</f>
        <v>19</v>
      </c>
      <c r="U51" s="74">
        <f>INDEX('h 22-23.'!S30:S49,MATCH(LARGE('h 22-23.'!X30:X49,2),'h 22-23.'!X30:X49,0))</f>
        <v>143</v>
      </c>
      <c r="V51" s="76">
        <f>INDEX('h 22-23.'!T30:T49,MATCH(LARGE('h 22-23.'!X30:X49,2),'h 22-23.'!X30:X49,0))</f>
        <v>54</v>
      </c>
      <c r="W51" s="74">
        <f>INDEX('h 22-23.'!U30:U49,MATCH(LARGE('h 22-23.'!X30:X49,2),'h 22-23.'!X30:X49,0))</f>
        <v>69</v>
      </c>
      <c r="X51" s="76">
        <f>INDEX('h 22-23.'!V30:V49,MATCH(LARGE('h 22-23.'!X30:X49,2),'h 22-23.'!X30:X49,0))</f>
        <v>30</v>
      </c>
      <c r="Z51" s="95">
        <v>2</v>
      </c>
      <c r="AA51" s="153" t="str">
        <f>INDEX('h 22-23.'!AC30:AC49,MATCH(LARGE('h 22-23.'!AL30:AL49,2),'h 22-23.'!AL30:AL49,0))</f>
        <v>Liverpool</v>
      </c>
      <c r="AB51" s="154"/>
      <c r="AC51" s="154"/>
      <c r="AD51" s="154"/>
      <c r="AE51" s="155"/>
      <c r="AF51" s="73">
        <f>INDEX('h 22-23.'!AD30:AD49,MATCH(LARGE('h 22-23.'!AL30:AL49,2),'h 22-23.'!AL30:AL49,0))</f>
        <v>19</v>
      </c>
      <c r="AG51" s="74">
        <f>INDEX('h 22-23.'!AG30:AG49,MATCH(LARGE('h 22-23.'!AL30:AL49,2),'h 22-23.'!AL30:AL49,0))</f>
        <v>106</v>
      </c>
      <c r="AH51" s="76">
        <f>INDEX('h 22-23.'!AH30:AH49,MATCH(LARGE('h 22-23.'!AL30:AL49,2),'h 22-23.'!AL30:AL49,0))</f>
        <v>78</v>
      </c>
      <c r="AI51" s="74">
        <f>INDEX('h 22-23.'!AI30:AI49,MATCH(LARGE('h 22-23.'!AL30:AL49,2),'h 22-23.'!AL30:AL49,0))</f>
        <v>41</v>
      </c>
      <c r="AJ51" s="76">
        <f>INDEX('h 22-23.'!AJ30:AJ49,MATCH(LARGE('h 22-23.'!AL30:AL49,2),'h 22-23.'!AL30:AL49,0))</f>
        <v>34</v>
      </c>
      <c r="AL51" s="95">
        <v>2</v>
      </c>
      <c r="AM51" s="153" t="str">
        <f>INDEX('h 22-23.'!C55:C74,MATCH(LARGE('h 22-23.'!J55:J74,2),'h 22-23.'!J55:J74,0))</f>
        <v>Leeds</v>
      </c>
      <c r="AN51" s="154"/>
      <c r="AO51" s="154"/>
      <c r="AP51" s="154"/>
      <c r="AQ51" s="155"/>
      <c r="AR51" s="73">
        <f>INDEX('h 22-23.'!D55:D74,MATCH(LARGE('h 22-23.'!J55:J74,2),'h 22-23.'!J55:J74,0))</f>
        <v>38</v>
      </c>
      <c r="AS51" s="74">
        <f>INDEX('h 22-23.'!E55:E74,MATCH(LARGE('h 22-23.'!J55:J74,2),'h 22-23.'!J55:J74,0))</f>
        <v>85</v>
      </c>
      <c r="AT51" s="76">
        <f>INDEX('h 22-23.'!F55:F74,MATCH(LARGE('h 22-23.'!J55:J74,2),'h 22-23.'!J55:J74,0))</f>
        <v>65</v>
      </c>
      <c r="AU51" s="74">
        <f>INDEX('h 22-23.'!G55:G74,MATCH(LARGE('h 22-23.'!J55:J74,2),'h 22-23.'!J55:J74,0))</f>
        <v>2</v>
      </c>
      <c r="AV51" s="76">
        <f>INDEX('h 22-23.'!H55:H74,MATCH(LARGE('h 22-23.'!J55:J74,2),'h 22-23.'!J55:J74,0))</f>
        <v>2</v>
      </c>
      <c r="AX51" s="95">
        <v>2</v>
      </c>
      <c r="AY51" s="153" t="str">
        <f>INDEX('h 22-23.'!O55:O74,MATCH(LARGE('h 22-23.'!X55:X74,2),'h 22-23.'!X55:X74,0))</f>
        <v>Nottingham</v>
      </c>
      <c r="AZ51" s="154"/>
      <c r="BA51" s="154"/>
      <c r="BB51" s="154"/>
      <c r="BC51" s="155"/>
      <c r="BD51" s="73">
        <f>INDEX('h 22-23.'!P55:P74,MATCH(LARGE('h 22-23.'!X55:X74,2),'h 22-23.'!X55:X74,0))</f>
        <v>19</v>
      </c>
      <c r="BE51" s="74">
        <f>INDEX('h 22-23.'!S55:S74,MATCH(LARGE('h 22-23.'!X55:X74,2),'h 22-23.'!X55:X74,0))</f>
        <v>49</v>
      </c>
      <c r="BF51" s="76">
        <f>INDEX('h 22-23.'!T55:T74,MATCH(LARGE('h 22-23.'!X55:X74,2),'h 22-23.'!X55:X74,0))</f>
        <v>38</v>
      </c>
      <c r="BG51" s="74">
        <f>INDEX('h 22-23.'!U55:U74,MATCH(LARGE('h 22-23.'!X55:X74,2),'h 22-23.'!X55:X74,0))</f>
        <v>0</v>
      </c>
      <c r="BH51" s="76">
        <f>INDEX('h 22-23.'!V55:V74,MATCH(LARGE('h 22-23.'!X55:X74,2),'h 22-23.'!X55:X74,0))</f>
        <v>0</v>
      </c>
      <c r="BJ51" s="95">
        <v>2</v>
      </c>
      <c r="BK51" s="153" t="str">
        <f>INDEX('h 22-23.'!AC55:AC74,MATCH(LARGE('h 22-23.'!AL55:AL74,2),'h 22-23.'!AL55:AL74,0))</f>
        <v>Leeds</v>
      </c>
      <c r="BL51" s="154"/>
      <c r="BM51" s="154"/>
      <c r="BN51" s="154"/>
      <c r="BO51" s="155"/>
      <c r="BP51" s="73">
        <f>INDEX('h 22-23.'!AD55:AD74,MATCH(LARGE('h 22-23.'!AL55:AL74,2),'h 22-23.'!AL55:AL74,0))</f>
        <v>19</v>
      </c>
      <c r="BQ51" s="74">
        <f>INDEX('h 22-23.'!AG55:AG74,MATCH(LARGE('h 22-23.'!AL55:AL74,2),'h 22-23.'!AL55:AL74,0))</f>
        <v>46</v>
      </c>
      <c r="BR51" s="76">
        <f>INDEX('h 22-23.'!AH55:AH74,MATCH(LARGE('h 22-23.'!AL55:AL74,2),'h 22-23.'!AL55:AL74,0))</f>
        <v>31</v>
      </c>
      <c r="BS51" s="74">
        <f>INDEX('h 22-23.'!AI55:AI74,MATCH(LARGE('h 22-23.'!AL55:AL74,2),'h 22-23.'!AL55:AL74,0))</f>
        <v>1</v>
      </c>
      <c r="BT51" s="76">
        <f>INDEX('h 22-23.'!AJ55:AJ74,MATCH(LARGE('h 22-23.'!AL55:AL74,2),'h 22-23.'!AL55:AL74,0))</f>
        <v>1</v>
      </c>
    </row>
    <row r="52" spans="2:72" x14ac:dyDescent="0.2">
      <c r="B52" s="95">
        <v>3</v>
      </c>
      <c r="C52" s="153" t="str">
        <f>INDEX('h 22-23.'!C30:C49,MATCH(LARGE('h 22-23.'!J30:J49,3),'h 22-23.'!J30:J49,0))</f>
        <v>Liverpool</v>
      </c>
      <c r="D52" s="154"/>
      <c r="E52" s="154"/>
      <c r="F52" s="154"/>
      <c r="G52" s="155"/>
      <c r="H52" s="73">
        <f>INDEX('h 22-23.'!D30:D49,MATCH(LARGE('h 22-23.'!J30:J49,3),'h 22-23.'!J30:J49,0))</f>
        <v>38</v>
      </c>
      <c r="I52" s="74">
        <f>INDEX('h 22-23.'!E30:E49,MATCH(LARGE('h 22-23.'!J30:J49,3),'h 22-23.'!J30:J49,0))</f>
        <v>235</v>
      </c>
      <c r="J52" s="76">
        <f>INDEX('h 22-23.'!F30:F49,MATCH(LARGE('h 22-23.'!J30:J49,3),'h 22-23.'!J30:J49,0))</f>
        <v>134</v>
      </c>
      <c r="K52" s="74">
        <f>INDEX('h 22-23.'!G30:G49,MATCH(LARGE('h 22-23.'!J30:J49,3),'h 22-23.'!J30:J49,0))</f>
        <v>102</v>
      </c>
      <c r="L52" s="76">
        <f>INDEX('h 22-23.'!H30:H49,MATCH(LARGE('h 22-23.'!J30:J49,3),'h 22-23.'!J30:J49,0))</f>
        <v>59</v>
      </c>
      <c r="N52" s="95">
        <v>3</v>
      </c>
      <c r="O52" s="153" t="str">
        <f>INDEX('h 22-23.'!O30:O49,MATCH(LARGE('h 22-23.'!X30:X49,3),'h 22-23.'!X30:X49,0))</f>
        <v>Man City</v>
      </c>
      <c r="P52" s="154"/>
      <c r="Q52" s="154"/>
      <c r="R52" s="154"/>
      <c r="S52" s="155"/>
      <c r="T52" s="73">
        <f>INDEX('h 22-23.'!P30:P49,MATCH(LARGE('h 22-23.'!X30:X49,3),'h 22-23.'!X30:X49,0))</f>
        <v>19</v>
      </c>
      <c r="U52" s="74">
        <f>INDEX('h 22-23.'!S30:S49,MATCH(LARGE('h 22-23.'!X30:X49,3),'h 22-23.'!X30:X49,0))</f>
        <v>137</v>
      </c>
      <c r="V52" s="76">
        <f>INDEX('h 22-23.'!T30:T49,MATCH(LARGE('h 22-23.'!X30:X49,3),'h 22-23.'!X30:X49,0))</f>
        <v>41</v>
      </c>
      <c r="W52" s="74">
        <f>INDEX('h 22-23.'!U30:U49,MATCH(LARGE('h 22-23.'!X30:X49,3),'h 22-23.'!X30:X49,0))</f>
        <v>73</v>
      </c>
      <c r="X52" s="76">
        <f>INDEX('h 22-23.'!V30:V49,MATCH(LARGE('h 22-23.'!X30:X49,3),'h 22-23.'!X30:X49,0))</f>
        <v>14</v>
      </c>
      <c r="Z52" s="95">
        <v>3</v>
      </c>
      <c r="AA52" s="153" t="str">
        <f>INDEX('h 22-23.'!AC30:AC49,MATCH(LARGE('h 22-23.'!AL30:AL49,3),'h 22-23.'!AL30:AL49,0))</f>
        <v>West Ham</v>
      </c>
      <c r="AB52" s="154"/>
      <c r="AC52" s="154"/>
      <c r="AD52" s="154"/>
      <c r="AE52" s="155"/>
      <c r="AF52" s="73">
        <f>INDEX('h 22-23.'!AD30:AD49,MATCH(LARGE('h 22-23.'!AL30:AL49,3),'h 22-23.'!AL30:AL49,0))</f>
        <v>19</v>
      </c>
      <c r="AG52" s="74">
        <f>INDEX('h 22-23.'!AG30:AG49,MATCH(LARGE('h 22-23.'!AL30:AL49,3),'h 22-23.'!AL30:AL49,0))</f>
        <v>101</v>
      </c>
      <c r="AH52" s="76">
        <f>INDEX('h 22-23.'!AH30:AH49,MATCH(LARGE('h 22-23.'!AL30:AL49,3),'h 22-23.'!AL30:AL49,0))</f>
        <v>118</v>
      </c>
      <c r="AI52" s="74">
        <f>INDEX('h 22-23.'!AI30:AI49,MATCH(LARGE('h 22-23.'!AL30:AL49,3),'h 22-23.'!AL30:AL49,0))</f>
        <v>36</v>
      </c>
      <c r="AJ52" s="76">
        <f>INDEX('h 22-23.'!AJ30:AJ49,MATCH(LARGE('h 22-23.'!AL30:AL49,3),'h 22-23.'!AL30:AL49,0))</f>
        <v>57</v>
      </c>
      <c r="AL52" s="95">
        <v>3</v>
      </c>
      <c r="AM52" s="153" t="str">
        <f>INDEX('h 22-23.'!C55:C74,MATCH(LARGE('h 22-23.'!J55:J74,3),'h 22-23.'!J55:J74,0))</f>
        <v>Crystal P</v>
      </c>
      <c r="AN52" s="154"/>
      <c r="AO52" s="154"/>
      <c r="AP52" s="154"/>
      <c r="AQ52" s="155"/>
      <c r="AR52" s="73">
        <f>INDEX('h 22-23.'!D55:D74,MATCH(LARGE('h 22-23.'!J55:J74,3),'h 22-23.'!J55:J74,0))</f>
        <v>38</v>
      </c>
      <c r="AS52" s="74">
        <f>INDEX('h 22-23.'!E55:E74,MATCH(LARGE('h 22-23.'!J55:J74,3),'h 22-23.'!J55:J74,0))</f>
        <v>80</v>
      </c>
      <c r="AT52" s="76">
        <f>INDEX('h 22-23.'!F55:F74,MATCH(LARGE('h 22-23.'!J55:J74,3),'h 22-23.'!J55:J74,0))</f>
        <v>82</v>
      </c>
      <c r="AU52" s="74">
        <f>INDEX('h 22-23.'!G55:G74,MATCH(LARGE('h 22-23.'!J55:J74,3),'h 22-23.'!J55:J74,0))</f>
        <v>3</v>
      </c>
      <c r="AV52" s="76">
        <f>INDEX('h 22-23.'!H55:H74,MATCH(LARGE('h 22-23.'!J55:J74,3),'h 22-23.'!J55:J74,0))</f>
        <v>3</v>
      </c>
      <c r="AX52" s="95">
        <v>3</v>
      </c>
      <c r="AY52" s="153" t="str">
        <f>INDEX('h 22-23.'!O55:O74,MATCH(LARGE('h 22-23.'!X55:X74,3),'h 22-23.'!X55:X74,0))</f>
        <v>Tottenham</v>
      </c>
      <c r="AZ52" s="154"/>
      <c r="BA52" s="154"/>
      <c r="BB52" s="154"/>
      <c r="BC52" s="155"/>
      <c r="BD52" s="73">
        <f>INDEX('h 22-23.'!P55:P74,MATCH(LARGE('h 22-23.'!X55:X74,3),'h 22-23.'!X55:X74,0))</f>
        <v>19</v>
      </c>
      <c r="BE52" s="74">
        <f>INDEX('h 22-23.'!S55:S74,MATCH(LARGE('h 22-23.'!X55:X74,3),'h 22-23.'!X55:X74,0))</f>
        <v>41</v>
      </c>
      <c r="BF52" s="76">
        <f>INDEX('h 22-23.'!T55:T74,MATCH(LARGE('h 22-23.'!X55:X74,3),'h 22-23.'!X55:X74,0))</f>
        <v>41</v>
      </c>
      <c r="BG52" s="74">
        <f>INDEX('h 22-23.'!U55:U74,MATCH(LARGE('h 22-23.'!X55:X74,3),'h 22-23.'!X55:X74,0))</f>
        <v>1</v>
      </c>
      <c r="BH52" s="76">
        <f>INDEX('h 22-23.'!V55:V74,MATCH(LARGE('h 22-23.'!X55:X74,3),'h 22-23.'!X55:X74,0))</f>
        <v>1</v>
      </c>
      <c r="BJ52" s="95">
        <v>3</v>
      </c>
      <c r="BK52" s="153" t="str">
        <f>INDEX('h 22-23.'!AC55:AC74,MATCH(LARGE('h 22-23.'!AL55:AL74,3),'h 22-23.'!AL55:AL74,0))</f>
        <v>Crystal P</v>
      </c>
      <c r="BL52" s="154"/>
      <c r="BM52" s="154"/>
      <c r="BN52" s="154"/>
      <c r="BO52" s="155"/>
      <c r="BP52" s="73">
        <f>INDEX('h 22-23.'!AD55:AD74,MATCH(LARGE('h 22-23.'!AL55:AL74,3),'h 22-23.'!AL55:AL74,0))</f>
        <v>19</v>
      </c>
      <c r="BQ52" s="74">
        <f>INDEX('h 22-23.'!AG55:AG74,MATCH(LARGE('h 22-23.'!AL55:AL74,3),'h 22-23.'!AL55:AL74,0))</f>
        <v>46</v>
      </c>
      <c r="BR52" s="76">
        <f>INDEX('h 22-23.'!AH55:AH74,MATCH(LARGE('h 22-23.'!AL55:AL74,3),'h 22-23.'!AL55:AL74,0))</f>
        <v>41</v>
      </c>
      <c r="BS52" s="74">
        <f>INDEX('h 22-23.'!AI55:AI74,MATCH(LARGE('h 22-23.'!AL55:AL74,3),'h 22-23.'!AL55:AL74,0))</f>
        <v>1</v>
      </c>
      <c r="BT52" s="76">
        <f>INDEX('h 22-23.'!AJ55:AJ74,MATCH(LARGE('h 22-23.'!AL55:AL74,3),'h 22-23.'!AL55:AL74,0))</f>
        <v>2</v>
      </c>
    </row>
    <row r="53" spans="2:72" x14ac:dyDescent="0.2">
      <c r="B53" s="95">
        <v>4</v>
      </c>
      <c r="C53" s="153" t="str">
        <f>INDEX('h 22-23.'!C30:C49,MATCH(LARGE('h 22-23.'!J30:J49,4),'h 22-23.'!J30:J49,0))</f>
        <v>Brighton</v>
      </c>
      <c r="D53" s="154"/>
      <c r="E53" s="154"/>
      <c r="F53" s="154"/>
      <c r="G53" s="155"/>
      <c r="H53" s="73">
        <f>INDEX('h 22-23.'!D30:D49,MATCH(LARGE('h 22-23.'!J30:J49,4),'h 22-23.'!J30:J49,0))</f>
        <v>38</v>
      </c>
      <c r="I53" s="74">
        <f>INDEX('h 22-23.'!E30:E49,MATCH(LARGE('h 22-23.'!J30:J49,4),'h 22-23.'!J30:J49,0))</f>
        <v>233</v>
      </c>
      <c r="J53" s="76">
        <f>INDEX('h 22-23.'!F30:F49,MATCH(LARGE('h 22-23.'!J30:J49,4),'h 22-23.'!J30:J49,0))</f>
        <v>134</v>
      </c>
      <c r="K53" s="74">
        <f>INDEX('h 22-23.'!G30:G49,MATCH(LARGE('h 22-23.'!J30:J49,4),'h 22-23.'!J30:J49,0))</f>
        <v>109</v>
      </c>
      <c r="L53" s="76">
        <f>INDEX('h 22-23.'!H30:H49,MATCH(LARGE('h 22-23.'!J30:J49,4),'h 22-23.'!J30:J49,0))</f>
        <v>69</v>
      </c>
      <c r="N53" s="95">
        <v>4</v>
      </c>
      <c r="O53" s="153" t="str">
        <f>INDEX('h 22-23.'!O30:O49,MATCH(LARGE('h 22-23.'!X30:X49,4),'h 22-23.'!X30:X49,0))</f>
        <v>Arsenal</v>
      </c>
      <c r="P53" s="154"/>
      <c r="Q53" s="154"/>
      <c r="R53" s="154"/>
      <c r="S53" s="155"/>
      <c r="T53" s="73">
        <f>INDEX('h 22-23.'!P30:P49,MATCH(LARGE('h 22-23.'!X30:X49,4),'h 22-23.'!X30:X49,0))</f>
        <v>19</v>
      </c>
      <c r="U53" s="74">
        <f>INDEX('h 22-23.'!S30:S49,MATCH(LARGE('h 22-23.'!X30:X49,4),'h 22-23.'!X30:X49,0))</f>
        <v>133</v>
      </c>
      <c r="V53" s="76">
        <f>INDEX('h 22-23.'!T30:T49,MATCH(LARGE('h 22-23.'!X30:X49,4),'h 22-23.'!X30:X49,0))</f>
        <v>55</v>
      </c>
      <c r="W53" s="74">
        <f>INDEX('h 22-23.'!U30:U49,MATCH(LARGE('h 22-23.'!X30:X49,4),'h 22-23.'!X30:X49,0))</f>
        <v>60</v>
      </c>
      <c r="X53" s="76">
        <f>INDEX('h 22-23.'!V30:V49,MATCH(LARGE('h 22-23.'!X30:X49,4),'h 22-23.'!X30:X49,0))</f>
        <v>22</v>
      </c>
      <c r="Z53" s="95">
        <v>4</v>
      </c>
      <c r="AA53" s="153" t="str">
        <f>INDEX('h 22-23.'!AC30:AC49,MATCH(LARGE('h 22-23.'!AL30:AL49,4),'h 22-23.'!AL30:AL49,0))</f>
        <v>Man City</v>
      </c>
      <c r="AB53" s="154"/>
      <c r="AC53" s="154"/>
      <c r="AD53" s="154"/>
      <c r="AE53" s="155"/>
      <c r="AF53" s="73">
        <f>INDEX('h 22-23.'!AD30:AD49,MATCH(LARGE('h 22-23.'!AL30:AL49,4),'h 22-23.'!AL30:AL49,0))</f>
        <v>19</v>
      </c>
      <c r="AG53" s="74">
        <f>INDEX('h 22-23.'!AG30:AG49,MATCH(LARGE('h 22-23.'!AL30:AL49,4),'h 22-23.'!AL30:AL49,0))</f>
        <v>101</v>
      </c>
      <c r="AH53" s="76">
        <f>INDEX('h 22-23.'!AH30:AH49,MATCH(LARGE('h 22-23.'!AL30:AL49,4),'h 22-23.'!AL30:AL49,0))</f>
        <v>56</v>
      </c>
      <c r="AI53" s="74">
        <f>INDEX('h 22-23.'!AI30:AI49,MATCH(LARGE('h 22-23.'!AL30:AL49,4),'h 22-23.'!AL30:AL49,0))</f>
        <v>47</v>
      </c>
      <c r="AJ53" s="76">
        <f>INDEX('h 22-23.'!AJ30:AJ49,MATCH(LARGE('h 22-23.'!AL30:AL49,4),'h 22-23.'!AL30:AL49,0))</f>
        <v>31</v>
      </c>
      <c r="AL53" s="95">
        <v>4</v>
      </c>
      <c r="AM53" s="153" t="str">
        <f>INDEX('h 22-23.'!C55:C74,MATCH(LARGE('h 22-23.'!J55:J74,4),'h 22-23.'!J55:J74,0))</f>
        <v>Chelsea</v>
      </c>
      <c r="AN53" s="154"/>
      <c r="AO53" s="154"/>
      <c r="AP53" s="154"/>
      <c r="AQ53" s="155"/>
      <c r="AR53" s="73">
        <f>INDEX('h 22-23.'!D55:D74,MATCH(LARGE('h 22-23.'!J55:J74,4),'h 22-23.'!J55:J74,0))</f>
        <v>38</v>
      </c>
      <c r="AS53" s="74">
        <f>INDEX('h 22-23.'!E55:E74,MATCH(LARGE('h 22-23.'!J55:J74,4),'h 22-23.'!J55:J74,0))</f>
        <v>79</v>
      </c>
      <c r="AT53" s="76">
        <f>INDEX('h 22-23.'!F55:F74,MATCH(LARGE('h 22-23.'!J55:J74,4),'h 22-23.'!J55:J74,0))</f>
        <v>67</v>
      </c>
      <c r="AU53" s="74">
        <f>INDEX('h 22-23.'!G55:G74,MATCH(LARGE('h 22-23.'!J55:J74,4),'h 22-23.'!J55:J74,0))</f>
        <v>3</v>
      </c>
      <c r="AV53" s="76">
        <f>INDEX('h 22-23.'!H55:H74,MATCH(LARGE('h 22-23.'!J55:J74,4),'h 22-23.'!J55:J74,0))</f>
        <v>1</v>
      </c>
      <c r="AX53" s="95">
        <v>4</v>
      </c>
      <c r="AY53" s="153" t="str">
        <f>INDEX('h 22-23.'!O55:O74,MATCH(LARGE('h 22-23.'!X55:X74,4),'h 22-23.'!X55:X74,0))</f>
        <v>Leeds</v>
      </c>
      <c r="AZ53" s="154"/>
      <c r="BA53" s="154"/>
      <c r="BB53" s="154"/>
      <c r="BC53" s="155"/>
      <c r="BD53" s="73">
        <f>INDEX('h 22-23.'!P55:P74,MATCH(LARGE('h 22-23.'!X55:X74,4),'h 22-23.'!X55:X74,0))</f>
        <v>19</v>
      </c>
      <c r="BE53" s="74">
        <f>INDEX('h 22-23.'!S55:S74,MATCH(LARGE('h 22-23.'!X55:X74,4),'h 22-23.'!X55:X74,0))</f>
        <v>39</v>
      </c>
      <c r="BF53" s="76">
        <f>INDEX('h 22-23.'!T55:T74,MATCH(LARGE('h 22-23.'!X55:X74,4),'h 22-23.'!X55:X74,0))</f>
        <v>34</v>
      </c>
      <c r="BG53" s="74">
        <f>INDEX('h 22-23.'!U55:U74,MATCH(LARGE('h 22-23.'!X55:X74,4),'h 22-23.'!X55:X74,0))</f>
        <v>1</v>
      </c>
      <c r="BH53" s="76">
        <f>INDEX('h 22-23.'!V55:V74,MATCH(LARGE('h 22-23.'!X55:X74,4),'h 22-23.'!X55:X74,0))</f>
        <v>1</v>
      </c>
      <c r="BJ53" s="95">
        <v>4</v>
      </c>
      <c r="BK53" s="153" t="str">
        <f>INDEX('h 22-23.'!AC55:AC74,MATCH(LARGE('h 22-23.'!AL55:AL74,4),'h 22-23.'!AL55:AL74,0))</f>
        <v>Southampton</v>
      </c>
      <c r="BL53" s="154"/>
      <c r="BM53" s="154"/>
      <c r="BN53" s="154"/>
      <c r="BO53" s="155"/>
      <c r="BP53" s="73">
        <f>INDEX('h 22-23.'!AD55:AD74,MATCH(LARGE('h 22-23.'!AL55:AL74,4),'h 22-23.'!AL55:AL74,0))</f>
        <v>19</v>
      </c>
      <c r="BQ53" s="74">
        <f>INDEX('h 22-23.'!AG55:AG74,MATCH(LARGE('h 22-23.'!AL55:AL74,4),'h 22-23.'!AL55:AL74,0))</f>
        <v>47</v>
      </c>
      <c r="BR53" s="76">
        <f>INDEX('h 22-23.'!AH55:AH74,MATCH(LARGE('h 22-23.'!AL55:AL74,4),'h 22-23.'!AL55:AL74,0))</f>
        <v>28</v>
      </c>
      <c r="BS53" s="74">
        <f>INDEX('h 22-23.'!AI55:AI74,MATCH(LARGE('h 22-23.'!AL55:AL74,4),'h 22-23.'!AL55:AL74,0))</f>
        <v>0</v>
      </c>
      <c r="BT53" s="76">
        <f>INDEX('h 22-23.'!AJ55:AJ74,MATCH(LARGE('h 22-23.'!AL55:AL74,4),'h 22-23.'!AL55:AL74,0))</f>
        <v>1</v>
      </c>
    </row>
    <row r="54" spans="2:72" x14ac:dyDescent="0.2">
      <c r="B54" s="95">
        <v>5</v>
      </c>
      <c r="C54" s="153" t="str">
        <f>INDEX('h 22-23.'!C30:C49,MATCH(LARGE('h 22-23.'!J30:J49,5),'h 22-23.'!J30:J49,0))</f>
        <v>Arsenal</v>
      </c>
      <c r="D54" s="154"/>
      <c r="E54" s="154"/>
      <c r="F54" s="154"/>
      <c r="G54" s="155"/>
      <c r="H54" s="73">
        <f>INDEX('h 22-23.'!D30:D49,MATCH(LARGE('h 22-23.'!J30:J49,5),'h 22-23.'!J30:J49,0))</f>
        <v>38</v>
      </c>
      <c r="I54" s="74">
        <f>INDEX('h 22-23.'!E30:E49,MATCH(LARGE('h 22-23.'!J30:J49,5),'h 22-23.'!J30:J49,0))</f>
        <v>223</v>
      </c>
      <c r="J54" s="76">
        <f>INDEX('h 22-23.'!F30:F49,MATCH(LARGE('h 22-23.'!J30:J49,5),'h 22-23.'!J30:J49,0))</f>
        <v>140</v>
      </c>
      <c r="K54" s="74">
        <f>INDEX('h 22-23.'!G30:G49,MATCH(LARGE('h 22-23.'!J30:J49,5),'h 22-23.'!J30:J49,0))</f>
        <v>105</v>
      </c>
      <c r="L54" s="76">
        <f>INDEX('h 22-23.'!H30:H49,MATCH(LARGE('h 22-23.'!J30:J49,5),'h 22-23.'!J30:J49,0))</f>
        <v>54</v>
      </c>
      <c r="N54" s="95">
        <v>5</v>
      </c>
      <c r="O54" s="153" t="str">
        <f>INDEX('h 22-23.'!O30:O49,MATCH(LARGE('h 22-23.'!X30:X49,5),'h 22-23.'!X30:X49,0))</f>
        <v>Liverpool</v>
      </c>
      <c r="P54" s="154"/>
      <c r="Q54" s="154"/>
      <c r="R54" s="154"/>
      <c r="S54" s="155"/>
      <c r="T54" s="73">
        <f>INDEX('h 22-23.'!P30:P49,MATCH(LARGE('h 22-23.'!X30:X49,5),'h 22-23.'!X30:X49,0))</f>
        <v>19</v>
      </c>
      <c r="U54" s="74">
        <f>INDEX('h 22-23.'!S30:S49,MATCH(LARGE('h 22-23.'!X30:X49,5),'h 22-23.'!X30:X49,0))</f>
        <v>129</v>
      </c>
      <c r="V54" s="76">
        <f>INDEX('h 22-23.'!T30:T49,MATCH(LARGE('h 22-23.'!X30:X49,5),'h 22-23.'!X30:X49,0))</f>
        <v>56</v>
      </c>
      <c r="W54" s="74">
        <f>INDEX('h 22-23.'!U30:U49,MATCH(LARGE('h 22-23.'!X30:X49,5),'h 22-23.'!X30:X49,0))</f>
        <v>61</v>
      </c>
      <c r="X54" s="76">
        <f>INDEX('h 22-23.'!V30:V49,MATCH(LARGE('h 22-23.'!X30:X49,5),'h 22-23.'!X30:X49,0))</f>
        <v>25</v>
      </c>
      <c r="Z54" s="95">
        <v>5</v>
      </c>
      <c r="AA54" s="153" t="str">
        <f>INDEX('h 22-23.'!AC30:AC49,MATCH(LARGE('h 22-23.'!AL30:AL49,5),'h 22-23.'!AL30:AL49,0))</f>
        <v>Chelsea</v>
      </c>
      <c r="AB54" s="154"/>
      <c r="AC54" s="154"/>
      <c r="AD54" s="154"/>
      <c r="AE54" s="155"/>
      <c r="AF54" s="73">
        <f>INDEX('h 22-23.'!AD30:AD49,MATCH(LARGE('h 22-23.'!AL30:AL49,5),'h 22-23.'!AL30:AL49,0))</f>
        <v>19</v>
      </c>
      <c r="AG54" s="74">
        <f>INDEX('h 22-23.'!AG30:AG49,MATCH(LARGE('h 22-23.'!AL30:AL49,5),'h 22-23.'!AL30:AL49,0))</f>
        <v>92</v>
      </c>
      <c r="AH54" s="76">
        <f>INDEX('h 22-23.'!AH30:AH49,MATCH(LARGE('h 22-23.'!AL30:AL49,5),'h 22-23.'!AL30:AL49,0))</f>
        <v>96</v>
      </c>
      <c r="AI54" s="74">
        <f>INDEX('h 22-23.'!AI30:AI49,MATCH(LARGE('h 22-23.'!AL30:AL49,5),'h 22-23.'!AL30:AL49,0))</f>
        <v>49</v>
      </c>
      <c r="AJ54" s="76">
        <f>INDEX('h 22-23.'!AJ30:AJ49,MATCH(LARGE('h 22-23.'!AL30:AL49,5),'h 22-23.'!AL30:AL49,0))</f>
        <v>49</v>
      </c>
      <c r="AL54" s="95">
        <v>5</v>
      </c>
      <c r="AM54" s="153" t="str">
        <f>INDEX('h 22-23.'!C55:C74,MATCH(LARGE('h 22-23.'!J55:J74,5),'h 22-23.'!J55:J74,0))</f>
        <v>Nottingham</v>
      </c>
      <c r="AN54" s="154"/>
      <c r="AO54" s="154"/>
      <c r="AP54" s="154"/>
      <c r="AQ54" s="155"/>
      <c r="AR54" s="73">
        <f>INDEX('h 22-23.'!D55:D74,MATCH(LARGE('h 22-23.'!J55:J74,5),'h 22-23.'!J55:J74,0))</f>
        <v>38</v>
      </c>
      <c r="AS54" s="74">
        <f>INDEX('h 22-23.'!E55:E74,MATCH(LARGE('h 22-23.'!J55:J74,5),'h 22-23.'!J55:J74,0))</f>
        <v>84</v>
      </c>
      <c r="AT54" s="76">
        <f>INDEX('h 22-23.'!F55:F74,MATCH(LARGE('h 22-23.'!J55:J74,5),'h 22-23.'!J55:J74,0))</f>
        <v>65</v>
      </c>
      <c r="AU54" s="74">
        <f>INDEX('h 22-23.'!G55:G74,MATCH(LARGE('h 22-23.'!J55:J74,5),'h 22-23.'!J55:J74,0))</f>
        <v>0</v>
      </c>
      <c r="AV54" s="76">
        <f>INDEX('h 22-23.'!H55:H74,MATCH(LARGE('h 22-23.'!J55:J74,5),'h 22-23.'!J55:J74,0))</f>
        <v>0</v>
      </c>
      <c r="AX54" s="95">
        <v>5</v>
      </c>
      <c r="AY54" s="153" t="str">
        <f>INDEX('h 22-23.'!O55:O74,MATCH(LARGE('h 22-23.'!X55:X74,5),'h 22-23.'!X55:X74,0))</f>
        <v>Chelsea</v>
      </c>
      <c r="AZ54" s="154"/>
      <c r="BA54" s="154"/>
      <c r="BB54" s="154"/>
      <c r="BC54" s="155"/>
      <c r="BD54" s="73">
        <f>INDEX('h 22-23.'!P55:P74,MATCH(LARGE('h 22-23.'!X55:X74,5),'h 22-23.'!X55:X74,0))</f>
        <v>19</v>
      </c>
      <c r="BE54" s="74">
        <f>INDEX('h 22-23.'!S55:S74,MATCH(LARGE('h 22-23.'!X55:X74,5),'h 22-23.'!X55:X74,0))</f>
        <v>39</v>
      </c>
      <c r="BF54" s="76">
        <f>INDEX('h 22-23.'!T55:T74,MATCH(LARGE('h 22-23.'!X55:X74,5),'h 22-23.'!X55:X74,0))</f>
        <v>39</v>
      </c>
      <c r="BG54" s="74">
        <f>INDEX('h 22-23.'!U55:U74,MATCH(LARGE('h 22-23.'!X55:X74,5),'h 22-23.'!X55:X74,0))</f>
        <v>1</v>
      </c>
      <c r="BH54" s="76">
        <f>INDEX('h 22-23.'!V55:V74,MATCH(LARGE('h 22-23.'!X55:X74,5),'h 22-23.'!X55:X74,0))</f>
        <v>0</v>
      </c>
      <c r="BJ54" s="95">
        <v>5</v>
      </c>
      <c r="BK54" s="153" t="str">
        <f>INDEX('h 22-23.'!AC55:AC74,MATCH(LARGE('h 22-23.'!AL55:AL74,5),'h 22-23.'!AL55:AL74,0))</f>
        <v>Aston Villa</v>
      </c>
      <c r="BL54" s="154"/>
      <c r="BM54" s="154"/>
      <c r="BN54" s="154"/>
      <c r="BO54" s="155"/>
      <c r="BP54" s="73">
        <f>INDEX('h 22-23.'!AD55:AD74,MATCH(LARGE('h 22-23.'!AL55:AL74,5),'h 22-23.'!AL55:AL74,0))</f>
        <v>19</v>
      </c>
      <c r="BQ54" s="74">
        <f>INDEX('h 22-23.'!AG55:AG74,MATCH(LARGE('h 22-23.'!AL55:AL74,5),'h 22-23.'!AL55:AL74,0))</f>
        <v>43</v>
      </c>
      <c r="BR54" s="76">
        <f>INDEX('h 22-23.'!AH55:AH74,MATCH(LARGE('h 22-23.'!AL55:AL74,5),'h 22-23.'!AL55:AL74,0))</f>
        <v>43</v>
      </c>
      <c r="BS54" s="74">
        <f>INDEX('h 22-23.'!AI55:AI74,MATCH(LARGE('h 22-23.'!AL55:AL74,5),'h 22-23.'!AL55:AL74,0))</f>
        <v>1</v>
      </c>
      <c r="BT54" s="76">
        <f>INDEX('h 22-23.'!AJ55:AJ74,MATCH(LARGE('h 22-23.'!AL55:AL74,5),'h 22-23.'!AL55:AL74,0))</f>
        <v>2</v>
      </c>
    </row>
    <row r="55" spans="2:72" x14ac:dyDescent="0.2">
      <c r="B55" s="95">
        <v>6</v>
      </c>
      <c r="C55" s="153" t="str">
        <f>INDEX('h 22-23.'!C30:C49,MATCH(LARGE('h 22-23.'!J30:J49,6),'h 22-23.'!J30:J49,0))</f>
        <v>Chelsea</v>
      </c>
      <c r="D55" s="154"/>
      <c r="E55" s="154"/>
      <c r="F55" s="154"/>
      <c r="G55" s="155"/>
      <c r="H55" s="73">
        <f>INDEX('h 22-23.'!D30:D49,MATCH(LARGE('h 22-23.'!J30:J49,6),'h 22-23.'!J30:J49,0))</f>
        <v>38</v>
      </c>
      <c r="I55" s="74">
        <f>INDEX('h 22-23.'!E30:E49,MATCH(LARGE('h 22-23.'!J30:J49,6),'h 22-23.'!J30:J49,0))</f>
        <v>209</v>
      </c>
      <c r="J55" s="76">
        <f>INDEX('h 22-23.'!F30:F49,MATCH(LARGE('h 22-23.'!J30:J49,6),'h 22-23.'!J30:J49,0))</f>
        <v>182</v>
      </c>
      <c r="K55" s="74">
        <f>INDEX('h 22-23.'!G30:G49,MATCH(LARGE('h 22-23.'!J30:J49,6),'h 22-23.'!J30:J49,0))</f>
        <v>112</v>
      </c>
      <c r="L55" s="76">
        <f>INDEX('h 22-23.'!H30:H49,MATCH(LARGE('h 22-23.'!J30:J49,6),'h 22-23.'!J30:J49,0))</f>
        <v>84</v>
      </c>
      <c r="N55" s="95">
        <v>6</v>
      </c>
      <c r="O55" s="153" t="str">
        <f>INDEX('h 22-23.'!O30:O49,MATCH(LARGE('h 22-23.'!X30:X49,6),'h 22-23.'!X30:X49,0))</f>
        <v>Chelsea</v>
      </c>
      <c r="P55" s="154"/>
      <c r="Q55" s="154"/>
      <c r="R55" s="154"/>
      <c r="S55" s="155"/>
      <c r="T55" s="73">
        <f>INDEX('h 22-23.'!P30:P49,MATCH(LARGE('h 22-23.'!X30:X49,6),'h 22-23.'!X30:X49,0))</f>
        <v>19</v>
      </c>
      <c r="U55" s="74">
        <f>INDEX('h 22-23.'!S30:S49,MATCH(LARGE('h 22-23.'!X30:X49,6),'h 22-23.'!X30:X49,0))</f>
        <v>117</v>
      </c>
      <c r="V55" s="76">
        <f>INDEX('h 22-23.'!T30:T49,MATCH(LARGE('h 22-23.'!X30:X49,6),'h 22-23.'!X30:X49,0))</f>
        <v>86</v>
      </c>
      <c r="W55" s="74">
        <f>INDEX('h 22-23.'!U30:U49,MATCH(LARGE('h 22-23.'!X30:X49,6),'h 22-23.'!X30:X49,0))</f>
        <v>63</v>
      </c>
      <c r="X55" s="76">
        <f>INDEX('h 22-23.'!V30:V49,MATCH(LARGE('h 22-23.'!X30:X49,6),'h 22-23.'!X30:X49,0))</f>
        <v>35</v>
      </c>
      <c r="Z55" s="95">
        <v>6</v>
      </c>
      <c r="AA55" s="153" t="str">
        <f>INDEX('h 22-23.'!AC30:AC49,MATCH(LARGE('h 22-23.'!AL30:AL49,6),'h 22-23.'!AL30:AL49,0))</f>
        <v>Brighton</v>
      </c>
      <c r="AB55" s="154"/>
      <c r="AC55" s="154"/>
      <c r="AD55" s="154"/>
      <c r="AE55" s="155"/>
      <c r="AF55" s="73">
        <f>INDEX('h 22-23.'!AD30:AD49,MATCH(LARGE('h 22-23.'!AL30:AL49,6),'h 22-23.'!AL30:AL49,0))</f>
        <v>19</v>
      </c>
      <c r="AG55" s="74">
        <f>INDEX('h 22-23.'!AG30:AG49,MATCH(LARGE('h 22-23.'!AL30:AL49,6),'h 22-23.'!AL30:AL49,0))</f>
        <v>90</v>
      </c>
      <c r="AH55" s="76">
        <f>INDEX('h 22-23.'!AH30:AH49,MATCH(LARGE('h 22-23.'!AL30:AL49,6),'h 22-23.'!AL30:AL49,0))</f>
        <v>80</v>
      </c>
      <c r="AI55" s="74">
        <f>INDEX('h 22-23.'!AI30:AI49,MATCH(LARGE('h 22-23.'!AL30:AL49,6),'h 22-23.'!AL30:AL49,0))</f>
        <v>40</v>
      </c>
      <c r="AJ55" s="76">
        <f>INDEX('h 22-23.'!AJ30:AJ49,MATCH(LARGE('h 22-23.'!AL30:AL49,6),'h 22-23.'!AL30:AL49,0))</f>
        <v>39</v>
      </c>
      <c r="AL55" s="95">
        <v>6</v>
      </c>
      <c r="AM55" s="153" t="str">
        <f>INDEX('h 22-23.'!C55:C74,MATCH(LARGE('h 22-23.'!J55:J74,6),'h 22-23.'!J55:J74,0))</f>
        <v>Everton</v>
      </c>
      <c r="AN55" s="154"/>
      <c r="AO55" s="154"/>
      <c r="AP55" s="154"/>
      <c r="AQ55" s="155"/>
      <c r="AR55" s="73">
        <f>INDEX('h 22-23.'!D55:D74,MATCH(LARGE('h 22-23.'!J55:J74,6),'h 22-23.'!J55:J74,0))</f>
        <v>38</v>
      </c>
      <c r="AS55" s="74">
        <f>INDEX('h 22-23.'!E55:E74,MATCH(LARGE('h 22-23.'!J55:J74,6),'h 22-23.'!J55:J74,0))</f>
        <v>79</v>
      </c>
      <c r="AT55" s="76">
        <f>INDEX('h 22-23.'!F55:F74,MATCH(LARGE('h 22-23.'!J55:J74,6),'h 22-23.'!J55:J74,0))</f>
        <v>75</v>
      </c>
      <c r="AU55" s="74">
        <f>INDEX('h 22-23.'!G55:G74,MATCH(LARGE('h 22-23.'!J55:J74,6),'h 22-23.'!J55:J74,0))</f>
        <v>2</v>
      </c>
      <c r="AV55" s="76">
        <f>INDEX('h 22-23.'!H55:H74,MATCH(LARGE('h 22-23.'!J55:J74,6),'h 22-23.'!J55:J74,0))</f>
        <v>1</v>
      </c>
      <c r="AX55" s="95">
        <v>6</v>
      </c>
      <c r="AY55" s="153" t="str">
        <f>INDEX('h 22-23.'!O55:O74,MATCH(LARGE('h 22-23.'!X55:X74,6),'h 22-23.'!X55:X74,0))</f>
        <v>Everton</v>
      </c>
      <c r="AZ55" s="154"/>
      <c r="BA55" s="154"/>
      <c r="BB55" s="154"/>
      <c r="BC55" s="155"/>
      <c r="BD55" s="73">
        <f>INDEX('h 22-23.'!P55:P74,MATCH(LARGE('h 22-23.'!X55:X74,6),'h 22-23.'!X55:X74,0))</f>
        <v>19</v>
      </c>
      <c r="BE55" s="74">
        <f>INDEX('h 22-23.'!S55:S74,MATCH(LARGE('h 22-23.'!X55:X74,6),'h 22-23.'!X55:X74,0))</f>
        <v>37</v>
      </c>
      <c r="BF55" s="76">
        <f>INDEX('h 22-23.'!T55:T74,MATCH(LARGE('h 22-23.'!X55:X74,6),'h 22-23.'!X55:X74,0))</f>
        <v>36</v>
      </c>
      <c r="BG55" s="74">
        <f>INDEX('h 22-23.'!U55:U74,MATCH(LARGE('h 22-23.'!X55:X74,6),'h 22-23.'!X55:X74,0))</f>
        <v>1</v>
      </c>
      <c r="BH55" s="76">
        <f>INDEX('h 22-23.'!V55:V74,MATCH(LARGE('h 22-23.'!X55:X74,6),'h 22-23.'!X55:X74,0))</f>
        <v>1</v>
      </c>
      <c r="BJ55" s="95">
        <v>6</v>
      </c>
      <c r="BK55" s="153" t="str">
        <f>INDEX('h 22-23.'!AC55:AC74,MATCH(LARGE('h 22-23.'!AL55:AL74,6),'h 22-23.'!AL55:AL74,0))</f>
        <v>Everton</v>
      </c>
      <c r="BL55" s="154"/>
      <c r="BM55" s="154"/>
      <c r="BN55" s="154"/>
      <c r="BO55" s="155"/>
      <c r="BP55" s="73">
        <f>INDEX('h 22-23.'!AD55:AD74,MATCH(LARGE('h 22-23.'!AL55:AL74,6),'h 22-23.'!AL55:AL74,0))</f>
        <v>19</v>
      </c>
      <c r="BQ55" s="74">
        <f>INDEX('h 22-23.'!AG55:AG74,MATCH(LARGE('h 22-23.'!AL55:AL74,6),'h 22-23.'!AL55:AL74,0))</f>
        <v>42</v>
      </c>
      <c r="BR55" s="76">
        <f>INDEX('h 22-23.'!AH55:AH74,MATCH(LARGE('h 22-23.'!AL55:AL74,6),'h 22-23.'!AL55:AL74,0))</f>
        <v>39</v>
      </c>
      <c r="BS55" s="74">
        <f>INDEX('h 22-23.'!AI55:AI74,MATCH(LARGE('h 22-23.'!AL55:AL74,6),'h 22-23.'!AL55:AL74,0))</f>
        <v>1</v>
      </c>
      <c r="BT55" s="76">
        <f>INDEX('h 22-23.'!AJ55:AJ74,MATCH(LARGE('h 22-23.'!AL55:AL74,6),'h 22-23.'!AL55:AL74,0))</f>
        <v>0</v>
      </c>
    </row>
    <row r="56" spans="2:72" x14ac:dyDescent="0.2">
      <c r="B56" s="95">
        <v>7</v>
      </c>
      <c r="C56" s="153" t="str">
        <f>INDEX('h 22-23.'!C30:C49,MATCH(LARGE('h 22-23.'!J30:J49,7),'h 22-23.'!J30:J49,0))</f>
        <v>West Ham</v>
      </c>
      <c r="D56" s="154"/>
      <c r="E56" s="154"/>
      <c r="F56" s="154"/>
      <c r="G56" s="155"/>
      <c r="H56" s="73">
        <f>INDEX('h 22-23.'!D30:D49,MATCH(LARGE('h 22-23.'!J30:J49,7),'h 22-23.'!J30:J49,0))</f>
        <v>38</v>
      </c>
      <c r="I56" s="74">
        <f>INDEX('h 22-23.'!E30:E49,MATCH(LARGE('h 22-23.'!J30:J49,7),'h 22-23.'!J30:J49,0))</f>
        <v>206</v>
      </c>
      <c r="J56" s="76">
        <f>INDEX('h 22-23.'!F30:F49,MATCH(LARGE('h 22-23.'!J30:J49,7),'h 22-23.'!J30:J49,0))</f>
        <v>194</v>
      </c>
      <c r="K56" s="74">
        <f>INDEX('h 22-23.'!G30:G49,MATCH(LARGE('h 22-23.'!J30:J49,7),'h 22-23.'!J30:J49,0))</f>
        <v>88</v>
      </c>
      <c r="L56" s="76">
        <f>INDEX('h 22-23.'!H30:H49,MATCH(LARGE('h 22-23.'!J30:J49,7),'h 22-23.'!J30:J49,0))</f>
        <v>92</v>
      </c>
      <c r="N56" s="95">
        <v>7</v>
      </c>
      <c r="O56" s="153" t="str">
        <f>INDEX('h 22-23.'!O30:O49,MATCH(LARGE('h 22-23.'!X30:X49,7),'h 22-23.'!X30:X49,0))</f>
        <v>Tottenham</v>
      </c>
      <c r="P56" s="154"/>
      <c r="Q56" s="154"/>
      <c r="R56" s="154"/>
      <c r="S56" s="155"/>
      <c r="T56" s="73">
        <f>INDEX('h 22-23.'!P30:P49,MATCH(LARGE('h 22-23.'!X30:X49,7),'h 22-23.'!X30:X49,0))</f>
        <v>19</v>
      </c>
      <c r="U56" s="74">
        <f>INDEX('h 22-23.'!S30:S49,MATCH(LARGE('h 22-23.'!X30:X49,7),'h 22-23.'!X30:X49,0))</f>
        <v>117</v>
      </c>
      <c r="V56" s="76">
        <f>INDEX('h 22-23.'!T30:T49,MATCH(LARGE('h 22-23.'!X30:X49,7),'h 22-23.'!X30:X49,0))</f>
        <v>80</v>
      </c>
      <c r="W56" s="74">
        <f>INDEX('h 22-23.'!U30:U49,MATCH(LARGE('h 22-23.'!X30:X49,7),'h 22-23.'!X30:X49,0))</f>
        <v>56</v>
      </c>
      <c r="X56" s="76">
        <f>INDEX('h 22-23.'!V30:V49,MATCH(LARGE('h 22-23.'!X30:X49,7),'h 22-23.'!X30:X49,0))</f>
        <v>31</v>
      </c>
      <c r="Z56" s="95">
        <v>7</v>
      </c>
      <c r="AA56" s="153" t="str">
        <f>INDEX('h 22-23.'!AC30:AC49,MATCH(LARGE('h 22-23.'!AL30:AL49,7),'h 22-23.'!AL30:AL49,0))</f>
        <v>Arsenal</v>
      </c>
      <c r="AB56" s="154"/>
      <c r="AC56" s="154"/>
      <c r="AD56" s="154"/>
      <c r="AE56" s="155"/>
      <c r="AF56" s="73">
        <f>INDEX('h 22-23.'!AD30:AD49,MATCH(LARGE('h 22-23.'!AL30:AL49,7),'h 22-23.'!AL30:AL49,0))</f>
        <v>19</v>
      </c>
      <c r="AG56" s="74">
        <f>INDEX('h 22-23.'!AG30:AG49,MATCH(LARGE('h 22-23.'!AL30:AL49,7),'h 22-23.'!AL30:AL49,0))</f>
        <v>90</v>
      </c>
      <c r="AH56" s="76">
        <f>INDEX('h 22-23.'!AH30:AH49,MATCH(LARGE('h 22-23.'!AL30:AL49,7),'h 22-23.'!AL30:AL49,0))</f>
        <v>85</v>
      </c>
      <c r="AI56" s="74">
        <f>INDEX('h 22-23.'!AI30:AI49,MATCH(LARGE('h 22-23.'!AL30:AL49,7),'h 22-23.'!AL30:AL49,0))</f>
        <v>45</v>
      </c>
      <c r="AJ56" s="76">
        <f>INDEX('h 22-23.'!AJ30:AJ49,MATCH(LARGE('h 22-23.'!AL30:AL49,7),'h 22-23.'!AL30:AL49,0))</f>
        <v>32</v>
      </c>
      <c r="AL56" s="95">
        <v>7</v>
      </c>
      <c r="AM56" s="153" t="str">
        <f>INDEX('h 22-23.'!C55:C74,MATCH(LARGE('h 22-23.'!J55:J74,7),'h 22-23.'!J55:J74,0))</f>
        <v>Fulham</v>
      </c>
      <c r="AN56" s="154"/>
      <c r="AO56" s="154"/>
      <c r="AP56" s="154"/>
      <c r="AQ56" s="155"/>
      <c r="AR56" s="73">
        <f>INDEX('h 22-23.'!D55:D74,MATCH(LARGE('h 22-23.'!J55:J74,7),'h 22-23.'!J55:J74,0))</f>
        <v>38</v>
      </c>
      <c r="AS56" s="74">
        <f>INDEX('h 22-23.'!E55:E74,MATCH(LARGE('h 22-23.'!J55:J74,7),'h 22-23.'!J55:J74,0))</f>
        <v>80</v>
      </c>
      <c r="AT56" s="76">
        <f>INDEX('h 22-23.'!F55:F74,MATCH(LARGE('h 22-23.'!J55:J74,7),'h 22-23.'!J55:J74,0))</f>
        <v>56</v>
      </c>
      <c r="AU56" s="74">
        <f>INDEX('h 22-23.'!G55:G74,MATCH(LARGE('h 22-23.'!J55:J74,7),'h 22-23.'!J55:J74,0))</f>
        <v>1</v>
      </c>
      <c r="AV56" s="76">
        <f>INDEX('h 22-23.'!H55:H74,MATCH(LARGE('h 22-23.'!J55:J74,7),'h 22-23.'!J55:J74,0))</f>
        <v>5</v>
      </c>
      <c r="AX56" s="95">
        <v>7</v>
      </c>
      <c r="AY56" s="153" t="str">
        <f>INDEX('h 22-23.'!O55:O74,MATCH(LARGE('h 22-23.'!X55:X74,7),'h 22-23.'!X55:X74,0))</f>
        <v>Man Utd</v>
      </c>
      <c r="AZ56" s="154"/>
      <c r="BA56" s="154"/>
      <c r="BB56" s="154"/>
      <c r="BC56" s="155"/>
      <c r="BD56" s="73">
        <f>INDEX('h 22-23.'!P55:P74,MATCH(LARGE('h 22-23.'!X55:X74,7),'h 22-23.'!X55:X74,0))</f>
        <v>19</v>
      </c>
      <c r="BE56" s="74">
        <f>INDEX('h 22-23.'!S55:S74,MATCH(LARGE('h 22-23.'!X55:X74,7),'h 22-23.'!X55:X74,0))</f>
        <v>35</v>
      </c>
      <c r="BF56" s="76">
        <f>INDEX('h 22-23.'!T55:T74,MATCH(LARGE('h 22-23.'!X55:X74,7),'h 22-23.'!X55:X74,0))</f>
        <v>27</v>
      </c>
      <c r="BG56" s="74">
        <f>INDEX('h 22-23.'!U55:U74,MATCH(LARGE('h 22-23.'!X55:X74,7),'h 22-23.'!X55:X74,0))</f>
        <v>2</v>
      </c>
      <c r="BH56" s="76">
        <f>INDEX('h 22-23.'!V55:V74,MATCH(LARGE('h 22-23.'!X55:X74,7),'h 22-23.'!X55:X74,0))</f>
        <v>0</v>
      </c>
      <c r="BJ56" s="95">
        <v>7</v>
      </c>
      <c r="BK56" s="153" t="str">
        <f>INDEX('h 22-23.'!AC55:AC74,MATCH(LARGE('h 22-23.'!AL55:AL74,7),'h 22-23.'!AL55:AL74,0))</f>
        <v>Chelsea</v>
      </c>
      <c r="BL56" s="154"/>
      <c r="BM56" s="154"/>
      <c r="BN56" s="154"/>
      <c r="BO56" s="155"/>
      <c r="BP56" s="73">
        <f>INDEX('h 22-23.'!AD55:AD74,MATCH(LARGE('h 22-23.'!AL55:AL74,7),'h 22-23.'!AL55:AL74,0))</f>
        <v>19</v>
      </c>
      <c r="BQ56" s="74">
        <f>INDEX('h 22-23.'!AG55:AG74,MATCH(LARGE('h 22-23.'!AL55:AL74,7),'h 22-23.'!AL55:AL74,0))</f>
        <v>40</v>
      </c>
      <c r="BR56" s="76">
        <f>INDEX('h 22-23.'!AH55:AH74,MATCH(LARGE('h 22-23.'!AL55:AL74,7),'h 22-23.'!AL55:AL74,0))</f>
        <v>28</v>
      </c>
      <c r="BS56" s="74">
        <f>INDEX('h 22-23.'!AI55:AI74,MATCH(LARGE('h 22-23.'!AL55:AL74,7),'h 22-23.'!AL55:AL74,0))</f>
        <v>2</v>
      </c>
      <c r="BT56" s="76">
        <f>INDEX('h 22-23.'!AJ55:AJ74,MATCH(LARGE('h 22-23.'!AL55:AL74,7),'h 22-23.'!AL55:AL74,0))</f>
        <v>1</v>
      </c>
    </row>
    <row r="57" spans="2:72" x14ac:dyDescent="0.2">
      <c r="B57" s="95">
        <v>8</v>
      </c>
      <c r="C57" s="153" t="str">
        <f>INDEX('h 22-23.'!C30:C49,MATCH(LARGE('h 22-23.'!J30:J49,8),'h 22-23.'!J30:J49,0))</f>
        <v>Tottenham</v>
      </c>
      <c r="D57" s="154"/>
      <c r="E57" s="154"/>
      <c r="F57" s="154"/>
      <c r="G57" s="155"/>
      <c r="H57" s="73">
        <f>INDEX('h 22-23.'!D30:D49,MATCH(LARGE('h 22-23.'!J30:J49,8),'h 22-23.'!J30:J49,0))</f>
        <v>38</v>
      </c>
      <c r="I57" s="74">
        <f>INDEX('h 22-23.'!E30:E49,MATCH(LARGE('h 22-23.'!J30:J49,8),'h 22-23.'!J30:J49,0))</f>
        <v>203</v>
      </c>
      <c r="J57" s="76">
        <f>INDEX('h 22-23.'!F30:F49,MATCH(LARGE('h 22-23.'!J30:J49,8),'h 22-23.'!J30:J49,0))</f>
        <v>196</v>
      </c>
      <c r="K57" s="74">
        <f>INDEX('h 22-23.'!G30:G49,MATCH(LARGE('h 22-23.'!J30:J49,8),'h 22-23.'!J30:J49,0))</f>
        <v>91</v>
      </c>
      <c r="L57" s="76">
        <f>INDEX('h 22-23.'!H30:H49,MATCH(LARGE('h 22-23.'!J30:J49,8),'h 22-23.'!J30:J49,0))</f>
        <v>106</v>
      </c>
      <c r="N57" s="95">
        <v>8</v>
      </c>
      <c r="O57" s="153" t="str">
        <f>INDEX('h 22-23.'!O30:O49,MATCH(LARGE('h 22-23.'!X30:X49,8),'h 22-23.'!X30:X49,0))</f>
        <v>Man Utd</v>
      </c>
      <c r="P57" s="154"/>
      <c r="Q57" s="154"/>
      <c r="R57" s="154"/>
      <c r="S57" s="155"/>
      <c r="T57" s="73">
        <f>INDEX('h 22-23.'!P30:P49,MATCH(LARGE('h 22-23.'!X30:X49,8),'h 22-23.'!X30:X49,0))</f>
        <v>19</v>
      </c>
      <c r="U57" s="74">
        <f>INDEX('h 22-23.'!S30:S49,MATCH(LARGE('h 22-23.'!X30:X49,8),'h 22-23.'!X30:X49,0))</f>
        <v>113</v>
      </c>
      <c r="V57" s="76">
        <f>INDEX('h 22-23.'!T30:T49,MATCH(LARGE('h 22-23.'!X30:X49,8),'h 22-23.'!X30:X49,0))</f>
        <v>98</v>
      </c>
      <c r="W57" s="74">
        <f>INDEX('h 22-23.'!U30:U49,MATCH(LARGE('h 22-23.'!X30:X49,8),'h 22-23.'!X30:X49,0))</f>
        <v>54</v>
      </c>
      <c r="X57" s="76">
        <f>INDEX('h 22-23.'!V30:V49,MATCH(LARGE('h 22-23.'!X30:X49,8),'h 22-23.'!X30:X49,0))</f>
        <v>39</v>
      </c>
      <c r="Z57" s="95">
        <v>8</v>
      </c>
      <c r="AA57" s="153" t="str">
        <f>INDEX('h 22-23.'!AC30:AC49,MATCH(LARGE('h 22-23.'!AL30:AL49,8),'h 22-23.'!AL30:AL49,0))</f>
        <v>Leeds</v>
      </c>
      <c r="AB57" s="154"/>
      <c r="AC57" s="154"/>
      <c r="AD57" s="154"/>
      <c r="AE57" s="155"/>
      <c r="AF57" s="73">
        <f>INDEX('h 22-23.'!AD30:AD49,MATCH(LARGE('h 22-23.'!AL30:AL49,8),'h 22-23.'!AL30:AL49,0))</f>
        <v>19</v>
      </c>
      <c r="AG57" s="74">
        <f>INDEX('h 22-23.'!AG30:AG49,MATCH(LARGE('h 22-23.'!AL30:AL49,8),'h 22-23.'!AL30:AL49,0))</f>
        <v>88</v>
      </c>
      <c r="AH57" s="76">
        <f>INDEX('h 22-23.'!AH30:AH49,MATCH(LARGE('h 22-23.'!AL30:AL49,8),'h 22-23.'!AL30:AL49,0))</f>
        <v>103</v>
      </c>
      <c r="AI57" s="74">
        <f>INDEX('h 22-23.'!AI30:AI49,MATCH(LARGE('h 22-23.'!AL30:AL49,8),'h 22-23.'!AL30:AL49,0))</f>
        <v>33</v>
      </c>
      <c r="AJ57" s="76">
        <f>INDEX('h 22-23.'!AJ30:AJ49,MATCH(LARGE('h 22-23.'!AL30:AL49,8),'h 22-23.'!AL30:AL49,0))</f>
        <v>52</v>
      </c>
      <c r="AL57" s="95">
        <v>8</v>
      </c>
      <c r="AM57" s="153" t="str">
        <f>INDEX('h 22-23.'!C55:C74,MATCH(LARGE('h 22-23.'!J55:J74,8),'h 22-23.'!J55:J74,0))</f>
        <v>Aston Villa</v>
      </c>
      <c r="AN57" s="154"/>
      <c r="AO57" s="154"/>
      <c r="AP57" s="154"/>
      <c r="AQ57" s="155"/>
      <c r="AR57" s="73">
        <f>INDEX('h 22-23.'!D55:D74,MATCH(LARGE('h 22-23.'!J55:J74,8),'h 22-23.'!J55:J74,0))</f>
        <v>38</v>
      </c>
      <c r="AS57" s="74">
        <f>INDEX('h 22-23.'!E55:E74,MATCH(LARGE('h 22-23.'!J55:J74,8),'h 22-23.'!J55:J74,0))</f>
        <v>80</v>
      </c>
      <c r="AT57" s="76">
        <f>INDEX('h 22-23.'!F55:F74,MATCH(LARGE('h 22-23.'!J55:J74,8),'h 22-23.'!J55:J74,0))</f>
        <v>82</v>
      </c>
      <c r="AU57" s="74">
        <f>INDEX('h 22-23.'!G55:G74,MATCH(LARGE('h 22-23.'!J55:J74,8),'h 22-23.'!J55:J74,0))</f>
        <v>1</v>
      </c>
      <c r="AV57" s="76">
        <f>INDEX('h 22-23.'!H55:H74,MATCH(LARGE('h 22-23.'!J55:J74,8),'h 22-23.'!J55:J74,0))</f>
        <v>3</v>
      </c>
      <c r="AX57" s="95">
        <v>8</v>
      </c>
      <c r="AY57" s="153" t="str">
        <f>INDEX('h 22-23.'!O55:O74,MATCH(LARGE('h 22-23.'!X55:X74,8),'h 22-23.'!X55:X74,0))</f>
        <v>Crystal P</v>
      </c>
      <c r="AZ57" s="154"/>
      <c r="BA57" s="154"/>
      <c r="BB57" s="154"/>
      <c r="BC57" s="155"/>
      <c r="BD57" s="73">
        <f>INDEX('h 22-23.'!P55:P74,MATCH(LARGE('h 22-23.'!X55:X74,8),'h 22-23.'!X55:X74,0))</f>
        <v>19</v>
      </c>
      <c r="BE57" s="74">
        <f>INDEX('h 22-23.'!S55:S74,MATCH(LARGE('h 22-23.'!X55:X74,8),'h 22-23.'!X55:X74,0))</f>
        <v>34</v>
      </c>
      <c r="BF57" s="76">
        <f>INDEX('h 22-23.'!T55:T74,MATCH(LARGE('h 22-23.'!X55:X74,8),'h 22-23.'!X55:X74,0))</f>
        <v>41</v>
      </c>
      <c r="BG57" s="74">
        <f>INDEX('h 22-23.'!U55:U74,MATCH(LARGE('h 22-23.'!X55:X74,8),'h 22-23.'!X55:X74,0))</f>
        <v>2</v>
      </c>
      <c r="BH57" s="76">
        <f>INDEX('h 22-23.'!V55:V74,MATCH(LARGE('h 22-23.'!X55:X74,8),'h 22-23.'!X55:X74,0))</f>
        <v>1</v>
      </c>
      <c r="BJ57" s="95">
        <v>8</v>
      </c>
      <c r="BK57" s="153" t="str">
        <f ca="1">INDEX('h 22-23.'!AC55:AC74,MATCH(LARGE('h 22-23.'!AL55:AL74,8),'h 22-23.'!AL55:AL74,0))</f>
        <v>Wolves</v>
      </c>
      <c r="BL57" s="154"/>
      <c r="BM57" s="154"/>
      <c r="BN57" s="154"/>
      <c r="BO57" s="155"/>
      <c r="BP57" s="73">
        <f>INDEX('h 22-23.'!AD55:AD74,MATCH(LARGE('h 22-23.'!AL55:AL74,8),'h 22-23.'!AL55:AL74,0))</f>
        <v>19</v>
      </c>
      <c r="BQ57" s="74">
        <f>INDEX('h 22-23.'!AG55:AG74,MATCH(LARGE('h 22-23.'!AL55:AL74,8),'h 22-23.'!AL55:AL74,0))</f>
        <v>39</v>
      </c>
      <c r="BR57" s="76">
        <f>INDEX('h 22-23.'!AH55:AH74,MATCH(LARGE('h 22-23.'!AL55:AL74,8),'h 22-23.'!AL55:AL74,0))</f>
        <v>34</v>
      </c>
      <c r="BS57" s="74">
        <f>INDEX('h 22-23.'!AI55:AI74,MATCH(LARGE('h 22-23.'!AL55:AL74,8),'h 22-23.'!AL55:AL74,0))</f>
        <v>2</v>
      </c>
      <c r="BT57" s="76">
        <f>INDEX('h 22-23.'!AJ55:AJ74,MATCH(LARGE('h 22-23.'!AL55:AL74,8),'h 22-23.'!AL55:AL74,0))</f>
        <v>0</v>
      </c>
    </row>
    <row r="58" spans="2:72" x14ac:dyDescent="0.2">
      <c r="B58" s="95">
        <v>9</v>
      </c>
      <c r="C58" s="153" t="str">
        <f>INDEX('h 22-23.'!C30:C49,MATCH(LARGE('h 22-23.'!J30:J49,9),'h 22-23.'!J30:J49,0))</f>
        <v>Leeds</v>
      </c>
      <c r="D58" s="154"/>
      <c r="E58" s="154"/>
      <c r="F58" s="154"/>
      <c r="G58" s="155"/>
      <c r="H58" s="73">
        <f>INDEX('h 22-23.'!D30:D49,MATCH(LARGE('h 22-23.'!J30:J49,9),'h 22-23.'!J30:J49,0))</f>
        <v>38</v>
      </c>
      <c r="I58" s="74">
        <f>INDEX('h 22-23.'!E30:E49,MATCH(LARGE('h 22-23.'!J30:J49,9),'h 22-23.'!J30:J49,0))</f>
        <v>199</v>
      </c>
      <c r="J58" s="76">
        <f>INDEX('h 22-23.'!F30:F49,MATCH(LARGE('h 22-23.'!J30:J49,9),'h 22-23.'!J30:J49,0))</f>
        <v>182</v>
      </c>
      <c r="K58" s="74">
        <f>INDEX('h 22-23.'!G30:G49,MATCH(LARGE('h 22-23.'!J30:J49,9),'h 22-23.'!J30:J49,0))</f>
        <v>75</v>
      </c>
      <c r="L58" s="76">
        <f>INDEX('h 22-23.'!H30:H49,MATCH(LARGE('h 22-23.'!J30:J49,9),'h 22-23.'!J30:J49,0))</f>
        <v>88</v>
      </c>
      <c r="N58" s="95">
        <v>9</v>
      </c>
      <c r="O58" s="153" t="str">
        <f>INDEX('h 22-23.'!O30:O49,MATCH(LARGE('h 22-23.'!X30:X49,9),'h 22-23.'!X30:X49,0))</f>
        <v>Leeds</v>
      </c>
      <c r="P58" s="154"/>
      <c r="Q58" s="154"/>
      <c r="R58" s="154"/>
      <c r="S58" s="155"/>
      <c r="T58" s="73">
        <f>INDEX('h 22-23.'!P30:P49,MATCH(LARGE('h 22-23.'!X30:X49,9),'h 22-23.'!X30:X49,0))</f>
        <v>19</v>
      </c>
      <c r="U58" s="74">
        <f>INDEX('h 22-23.'!S30:S49,MATCH(LARGE('h 22-23.'!X30:X49,9),'h 22-23.'!X30:X49,0))</f>
        <v>111</v>
      </c>
      <c r="V58" s="76">
        <f>INDEX('h 22-23.'!T30:T49,MATCH(LARGE('h 22-23.'!X30:X49,9),'h 22-23.'!X30:X49,0))</f>
        <v>79</v>
      </c>
      <c r="W58" s="74">
        <f>INDEX('h 22-23.'!U30:U49,MATCH(LARGE('h 22-23.'!X30:X49,9),'h 22-23.'!X30:X49,0))</f>
        <v>42</v>
      </c>
      <c r="X58" s="76">
        <f>INDEX('h 22-23.'!V30:V49,MATCH(LARGE('h 22-23.'!X30:X49,9),'h 22-23.'!X30:X49,0))</f>
        <v>36</v>
      </c>
      <c r="Z58" s="95">
        <v>9</v>
      </c>
      <c r="AA58" s="153" t="str">
        <f>INDEX('h 22-23.'!AC30:AC49,MATCH(LARGE('h 22-23.'!AL30:AL49,9),'h 22-23.'!AL30:AL49,0))</f>
        <v>Crystal P</v>
      </c>
      <c r="AB58" s="154"/>
      <c r="AC58" s="154"/>
      <c r="AD58" s="154"/>
      <c r="AE58" s="155"/>
      <c r="AF58" s="73">
        <f>INDEX('h 22-23.'!AD30:AD49,MATCH(LARGE('h 22-23.'!AL30:AL49,9),'h 22-23.'!AL30:AL49,0))</f>
        <v>19</v>
      </c>
      <c r="AG58" s="74">
        <f>INDEX('h 22-23.'!AG30:AG49,MATCH(LARGE('h 22-23.'!AL30:AL49,9),'h 22-23.'!AL30:AL49,0))</f>
        <v>86</v>
      </c>
      <c r="AH58" s="76">
        <f>INDEX('h 22-23.'!AH30:AH49,MATCH(LARGE('h 22-23.'!AL30:AL49,9),'h 22-23.'!AL30:AL49,0))</f>
        <v>95</v>
      </c>
      <c r="AI58" s="74">
        <f>INDEX('h 22-23.'!AI30:AI49,MATCH(LARGE('h 22-23.'!AL30:AL49,9),'h 22-23.'!AL30:AL49,0))</f>
        <v>41</v>
      </c>
      <c r="AJ58" s="76">
        <f>INDEX('h 22-23.'!AJ30:AJ49,MATCH(LARGE('h 22-23.'!AL30:AL49,9),'h 22-23.'!AL30:AL49,0))</f>
        <v>60</v>
      </c>
      <c r="AL58" s="95">
        <v>9</v>
      </c>
      <c r="AM58" s="153" t="str">
        <f>INDEX('h 22-23.'!C55:C74,MATCH(LARGE('h 22-23.'!J55:J74,9),'h 22-23.'!J55:J74,0))</f>
        <v>Man Utd</v>
      </c>
      <c r="AN58" s="154"/>
      <c r="AO58" s="154"/>
      <c r="AP58" s="154"/>
      <c r="AQ58" s="155"/>
      <c r="AR58" s="73">
        <f>INDEX('h 22-23.'!D55:D74,MATCH(LARGE('h 22-23.'!J55:J74,9),'h 22-23.'!J55:J74,0))</f>
        <v>38</v>
      </c>
      <c r="AS58" s="74">
        <f>INDEX('h 22-23.'!E55:E74,MATCH(LARGE('h 22-23.'!J55:J74,9),'h 22-23.'!J55:J74,0))</f>
        <v>78</v>
      </c>
      <c r="AT58" s="76">
        <f>INDEX('h 22-23.'!F55:F74,MATCH(LARGE('h 22-23.'!J55:J74,9),'h 22-23.'!J55:J74,0))</f>
        <v>50</v>
      </c>
      <c r="AU58" s="74">
        <f>INDEX('h 22-23.'!G55:G74,MATCH(LARGE('h 22-23.'!J55:J74,9),'h 22-23.'!J55:J74,0))</f>
        <v>2</v>
      </c>
      <c r="AV58" s="76">
        <f>INDEX('h 22-23.'!H55:H74,MATCH(LARGE('h 22-23.'!J55:J74,9),'h 22-23.'!J55:J74,0))</f>
        <v>0</v>
      </c>
      <c r="AX58" s="95">
        <v>9</v>
      </c>
      <c r="AY58" s="153" t="str">
        <f>INDEX('h 22-23.'!O55:O74,MATCH(LARGE('h 22-23.'!X55:X74,9),'h 22-23.'!X55:X74,0))</f>
        <v>Aston Villa</v>
      </c>
      <c r="AZ58" s="154"/>
      <c r="BA58" s="154"/>
      <c r="BB58" s="154"/>
      <c r="BC58" s="155"/>
      <c r="BD58" s="73">
        <f>INDEX('h 22-23.'!P55:P74,MATCH(LARGE('h 22-23.'!X55:X74,9),'h 22-23.'!X55:X74,0))</f>
        <v>19</v>
      </c>
      <c r="BE58" s="74">
        <f>INDEX('h 22-23.'!S55:S74,MATCH(LARGE('h 22-23.'!X55:X74,9),'h 22-23.'!X55:X74,0))</f>
        <v>37</v>
      </c>
      <c r="BF58" s="76">
        <f>INDEX('h 22-23.'!T55:T74,MATCH(LARGE('h 22-23.'!X55:X74,9),'h 22-23.'!X55:X74,0))</f>
        <v>39</v>
      </c>
      <c r="BG58" s="74">
        <f>INDEX('h 22-23.'!U55:U74,MATCH(LARGE('h 22-23.'!X55:X74,9),'h 22-23.'!X55:X74,0))</f>
        <v>0</v>
      </c>
      <c r="BH58" s="76">
        <f>INDEX('h 22-23.'!V55:V74,MATCH(LARGE('h 22-23.'!X55:X74,9),'h 22-23.'!X55:X74,0))</f>
        <v>1</v>
      </c>
      <c r="BJ58" s="95">
        <v>9</v>
      </c>
      <c r="BK58" s="153" t="str">
        <f>INDEX('h 22-23.'!AC55:AC74,MATCH(LARGE('h 22-23.'!AL55:AL74,9),'h 22-23.'!AL55:AL74,0))</f>
        <v>Man Utd</v>
      </c>
      <c r="BL58" s="154"/>
      <c r="BM58" s="154"/>
      <c r="BN58" s="154"/>
      <c r="BO58" s="155"/>
      <c r="BP58" s="73">
        <f>INDEX('h 22-23.'!AD55:AD74,MATCH(LARGE('h 22-23.'!AL55:AL74,9),'h 22-23.'!AL55:AL74,0))</f>
        <v>19</v>
      </c>
      <c r="BQ58" s="74">
        <f>INDEX('h 22-23.'!AG55:AG74,MATCH(LARGE('h 22-23.'!AL55:AL74,9),'h 22-23.'!AL55:AL74,0))</f>
        <v>43</v>
      </c>
      <c r="BR58" s="76">
        <f>INDEX('h 22-23.'!AH55:AH74,MATCH(LARGE('h 22-23.'!AL55:AL74,9),'h 22-23.'!AL55:AL74,0))</f>
        <v>23</v>
      </c>
      <c r="BS58" s="74">
        <f>INDEX('h 22-23.'!AI55:AI74,MATCH(LARGE('h 22-23.'!AL55:AL74,9),'h 22-23.'!AL55:AL74,0))</f>
        <v>0</v>
      </c>
      <c r="BT58" s="76">
        <f>INDEX('h 22-23.'!AJ55:AJ74,MATCH(LARGE('h 22-23.'!AL55:AL74,9),'h 22-23.'!AL55:AL74,0))</f>
        <v>0</v>
      </c>
    </row>
    <row r="59" spans="2:72" x14ac:dyDescent="0.2">
      <c r="B59" s="95">
        <v>10</v>
      </c>
      <c r="C59" s="153" t="str">
        <f>INDEX('h 22-23.'!C30:C49,MATCH(LARGE('h 22-23.'!J30:J49,10),'h 22-23.'!J30:J49,0))</f>
        <v>Man Utd</v>
      </c>
      <c r="D59" s="154"/>
      <c r="E59" s="154"/>
      <c r="F59" s="154"/>
      <c r="G59" s="155"/>
      <c r="H59" s="73">
        <f>INDEX('h 22-23.'!D30:D49,MATCH(LARGE('h 22-23.'!J30:J49,10),'h 22-23.'!J30:J49,0))</f>
        <v>38</v>
      </c>
      <c r="I59" s="74">
        <f>INDEX('h 22-23.'!E30:E49,MATCH(LARGE('h 22-23.'!J30:J49,10),'h 22-23.'!J30:J49,0))</f>
        <v>195</v>
      </c>
      <c r="J59" s="76">
        <f>INDEX('h 22-23.'!F30:F49,MATCH(LARGE('h 22-23.'!J30:J49,10),'h 22-23.'!J30:J49,0))</f>
        <v>207</v>
      </c>
      <c r="K59" s="74">
        <f>INDEX('h 22-23.'!G30:G49,MATCH(LARGE('h 22-23.'!J30:J49,10),'h 22-23.'!J30:J49,0))</f>
        <v>88</v>
      </c>
      <c r="L59" s="76">
        <f>INDEX('h 22-23.'!H30:H49,MATCH(LARGE('h 22-23.'!J30:J49,10),'h 22-23.'!J30:J49,0))</f>
        <v>73</v>
      </c>
      <c r="N59" s="95">
        <v>10</v>
      </c>
      <c r="O59" s="153" t="str">
        <f>INDEX('h 22-23.'!O30:O49,MATCH(LARGE('h 22-23.'!X30:X49,10),'h 22-23.'!X30:X49,0))</f>
        <v>West Ham</v>
      </c>
      <c r="P59" s="154"/>
      <c r="Q59" s="154"/>
      <c r="R59" s="154"/>
      <c r="S59" s="155"/>
      <c r="T59" s="73">
        <f>INDEX('h 22-23.'!P30:P49,MATCH(LARGE('h 22-23.'!X30:X49,10),'h 22-23.'!X30:X49,0))</f>
        <v>19</v>
      </c>
      <c r="U59" s="74">
        <f>INDEX('h 22-23.'!S30:S49,MATCH(LARGE('h 22-23.'!X30:X49,10),'h 22-23.'!X30:X49,0))</f>
        <v>105</v>
      </c>
      <c r="V59" s="76">
        <f>INDEX('h 22-23.'!T30:T49,MATCH(LARGE('h 22-23.'!X30:X49,10),'h 22-23.'!X30:X49,0))</f>
        <v>76</v>
      </c>
      <c r="W59" s="74">
        <f>INDEX('h 22-23.'!U30:U49,MATCH(LARGE('h 22-23.'!X30:X49,10),'h 22-23.'!X30:X49,0))</f>
        <v>52</v>
      </c>
      <c r="X59" s="76">
        <f>INDEX('h 22-23.'!V30:V49,MATCH(LARGE('h 22-23.'!X30:X49,10),'h 22-23.'!X30:X49,0))</f>
        <v>35</v>
      </c>
      <c r="Z59" s="95">
        <v>10</v>
      </c>
      <c r="AA59" s="153" t="str">
        <f>INDEX('h 22-23.'!AC30:AC49,MATCH(LARGE('h 22-23.'!AL30:AL49,10),'h 22-23.'!AL30:AL49,0))</f>
        <v>Tottenham</v>
      </c>
      <c r="AB59" s="154"/>
      <c r="AC59" s="154"/>
      <c r="AD59" s="154"/>
      <c r="AE59" s="155"/>
      <c r="AF59" s="73">
        <f>INDEX('h 22-23.'!AD30:AD49,MATCH(LARGE('h 22-23.'!AL30:AL49,10),'h 22-23.'!AL30:AL49,0))</f>
        <v>19</v>
      </c>
      <c r="AG59" s="74">
        <f>INDEX('h 22-23.'!AG30:AG49,MATCH(LARGE('h 22-23.'!AL30:AL49,10),'h 22-23.'!AL30:AL49,0))</f>
        <v>86</v>
      </c>
      <c r="AH59" s="76">
        <f>INDEX('h 22-23.'!AH30:AH49,MATCH(LARGE('h 22-23.'!AL30:AL49,10),'h 22-23.'!AL30:AL49,0))</f>
        <v>116</v>
      </c>
      <c r="AI59" s="74">
        <f>INDEX('h 22-23.'!AI30:AI49,MATCH(LARGE('h 22-23.'!AL30:AL49,10),'h 22-23.'!AL30:AL49,0))</f>
        <v>35</v>
      </c>
      <c r="AJ59" s="76">
        <f>INDEX('h 22-23.'!AJ30:AJ49,MATCH(LARGE('h 22-23.'!AL30:AL49,10),'h 22-23.'!AL30:AL49,0))</f>
        <v>75</v>
      </c>
      <c r="AL59" s="95">
        <v>10</v>
      </c>
      <c r="AM59" s="153" t="str">
        <f>INDEX('h 22-23.'!C55:C74,MATCH(LARGE('h 22-23.'!J55:J74,10),'h 22-23.'!J55:J74,0))</f>
        <v>Tottenham</v>
      </c>
      <c r="AN59" s="154"/>
      <c r="AO59" s="154"/>
      <c r="AP59" s="154"/>
      <c r="AQ59" s="155"/>
      <c r="AR59" s="73">
        <f>INDEX('h 22-23.'!D55:D74,MATCH(LARGE('h 22-23.'!J55:J74,10),'h 22-23.'!J55:J74,0))</f>
        <v>38</v>
      </c>
      <c r="AS59" s="74">
        <f>INDEX('h 22-23.'!E55:E74,MATCH(LARGE('h 22-23.'!J55:J74,10),'h 22-23.'!J55:J74,0))</f>
        <v>75</v>
      </c>
      <c r="AT59" s="76">
        <f>INDEX('h 22-23.'!F55:F74,MATCH(LARGE('h 22-23.'!J55:J74,10),'h 22-23.'!J55:J74,0))</f>
        <v>79</v>
      </c>
      <c r="AU59" s="74">
        <f>INDEX('h 22-23.'!G55:G74,MATCH(LARGE('h 22-23.'!J55:J74,10),'h 22-23.'!J55:J74,0))</f>
        <v>3</v>
      </c>
      <c r="AV59" s="76">
        <f>INDEX('h 22-23.'!H55:H74,MATCH(LARGE('h 22-23.'!J55:J74,10),'h 22-23.'!J55:J74,0))</f>
        <v>2</v>
      </c>
      <c r="AX59" s="95">
        <v>10</v>
      </c>
      <c r="AY59" s="153" t="str">
        <f>INDEX('h 22-23.'!O55:O74,MATCH(LARGE('h 22-23.'!X55:X74,10),'h 22-23.'!X55:X74,0))</f>
        <v>Leicester</v>
      </c>
      <c r="AZ59" s="154"/>
      <c r="BA59" s="154"/>
      <c r="BB59" s="154"/>
      <c r="BC59" s="155"/>
      <c r="BD59" s="73">
        <f>INDEX('h 22-23.'!P55:P74,MATCH(LARGE('h 22-23.'!X55:X74,10),'h 22-23.'!X55:X74,0))</f>
        <v>19</v>
      </c>
      <c r="BE59" s="74">
        <f>INDEX('h 22-23.'!S55:S74,MATCH(LARGE('h 22-23.'!X55:X74,10),'h 22-23.'!X55:X74,0))</f>
        <v>29</v>
      </c>
      <c r="BF59" s="76">
        <f>INDEX('h 22-23.'!T55:T74,MATCH(LARGE('h 22-23.'!X55:X74,10),'h 22-23.'!X55:X74,0))</f>
        <v>34</v>
      </c>
      <c r="BG59" s="74">
        <f>INDEX('h 22-23.'!U55:U74,MATCH(LARGE('h 22-23.'!X55:X74,10),'h 22-23.'!X55:X74,0))</f>
        <v>2</v>
      </c>
      <c r="BH59" s="76">
        <f>INDEX('h 22-23.'!V55:V74,MATCH(LARGE('h 22-23.'!X55:X74,10),'h 22-23.'!X55:X74,0))</f>
        <v>0</v>
      </c>
      <c r="BJ59" s="95">
        <v>10</v>
      </c>
      <c r="BK59" s="153" t="str">
        <f>INDEX('h 22-23.'!AC55:AC74,MATCH(LARGE('h 22-23.'!AL55:AL74,10),'h 22-23.'!AL55:AL74,0))</f>
        <v>Bournemouth</v>
      </c>
      <c r="BL59" s="154"/>
      <c r="BM59" s="154"/>
      <c r="BN59" s="154"/>
      <c r="BO59" s="155"/>
      <c r="BP59" s="73">
        <f>INDEX('h 22-23.'!AD55:AD74,MATCH(LARGE('h 22-23.'!AL55:AL74,10),'h 22-23.'!AL55:AL74,0))</f>
        <v>19</v>
      </c>
      <c r="BQ59" s="74">
        <f>INDEX('h 22-23.'!AG55:AG74,MATCH(LARGE('h 22-23.'!AL55:AL74,10),'h 22-23.'!AL55:AL74,0))</f>
        <v>39</v>
      </c>
      <c r="BR59" s="76">
        <f>INDEX('h 22-23.'!AH55:AH74,MATCH(LARGE('h 22-23.'!AL55:AL74,10),'h 22-23.'!AL55:AL74,0))</f>
        <v>18</v>
      </c>
      <c r="BS59" s="74">
        <f>INDEX('h 22-23.'!AI55:AI74,MATCH(LARGE('h 22-23.'!AL55:AL74,10),'h 22-23.'!AL55:AL74,0))</f>
        <v>0</v>
      </c>
      <c r="BT59" s="76">
        <f>INDEX('h 22-23.'!AJ55:AJ74,MATCH(LARGE('h 22-23.'!AL55:AL74,10),'h 22-23.'!AL55:AL74,0))</f>
        <v>0</v>
      </c>
    </row>
    <row r="60" spans="2:72" x14ac:dyDescent="0.2">
      <c r="B60" s="95">
        <v>11</v>
      </c>
      <c r="C60" s="153" t="str">
        <f>INDEX('h 22-23.'!C30:C49,MATCH(LARGE('h 22-23.'!J30:J49,11),'h 22-23.'!J30:J49,0))</f>
        <v>Crystal P</v>
      </c>
      <c r="D60" s="154"/>
      <c r="E60" s="154"/>
      <c r="F60" s="154"/>
      <c r="G60" s="155"/>
      <c r="H60" s="73">
        <f>INDEX('h 22-23.'!D30:D49,MATCH(LARGE('h 22-23.'!J30:J49,11),'h 22-23.'!J30:J49,0))</f>
        <v>38</v>
      </c>
      <c r="I60" s="74">
        <f>INDEX('h 22-23.'!E30:E49,MATCH(LARGE('h 22-23.'!J30:J49,11),'h 22-23.'!J30:J49,0))</f>
        <v>186</v>
      </c>
      <c r="J60" s="76">
        <f>INDEX('h 22-23.'!F30:F49,MATCH(LARGE('h 22-23.'!J30:J49,11),'h 22-23.'!J30:J49,0))</f>
        <v>176</v>
      </c>
      <c r="K60" s="74">
        <f>INDEX('h 22-23.'!G30:G49,MATCH(LARGE('h 22-23.'!J30:J49,11),'h 22-23.'!J30:J49,0))</f>
        <v>92</v>
      </c>
      <c r="L60" s="76">
        <f>INDEX('h 22-23.'!H30:H49,MATCH(LARGE('h 22-23.'!J30:J49,11),'h 22-23.'!J30:J49,0))</f>
        <v>91</v>
      </c>
      <c r="N60" s="95">
        <v>11</v>
      </c>
      <c r="O60" s="153" t="str">
        <f>INDEX('h 22-23.'!O30:O49,MATCH(LARGE('h 22-23.'!X30:X49,11),'h 22-23.'!X30:X49,0))</f>
        <v>Fulham</v>
      </c>
      <c r="P60" s="154"/>
      <c r="Q60" s="154"/>
      <c r="R60" s="154"/>
      <c r="S60" s="155"/>
      <c r="T60" s="73">
        <f>INDEX('h 22-23.'!P30:P49,MATCH(LARGE('h 22-23.'!X30:X49,11),'h 22-23.'!X30:X49,0))</f>
        <v>19</v>
      </c>
      <c r="U60" s="74">
        <f>INDEX('h 22-23.'!S30:S49,MATCH(LARGE('h 22-23.'!X30:X49,11),'h 22-23.'!X30:X49,0))</f>
        <v>105</v>
      </c>
      <c r="V60" s="76">
        <f>INDEX('h 22-23.'!T30:T49,MATCH(LARGE('h 22-23.'!X30:X49,11),'h 22-23.'!X30:X49,0))</f>
        <v>98</v>
      </c>
      <c r="W60" s="74">
        <f>INDEX('h 22-23.'!U30:U49,MATCH(LARGE('h 22-23.'!X30:X49,11),'h 22-23.'!X30:X49,0))</f>
        <v>52</v>
      </c>
      <c r="X60" s="76">
        <f>INDEX('h 22-23.'!V30:V49,MATCH(LARGE('h 22-23.'!X30:X49,11),'h 22-23.'!X30:X49,0))</f>
        <v>41</v>
      </c>
      <c r="Z60" s="95">
        <v>11</v>
      </c>
      <c r="AA60" s="153" t="str">
        <f ca="1">INDEX('h 22-23.'!AC30:AC49,MATCH(LARGE('h 22-23.'!AL30:AL49,11),'h 22-23.'!AL30:AL49,0))</f>
        <v>Wolves</v>
      </c>
      <c r="AB60" s="154"/>
      <c r="AC60" s="154"/>
      <c r="AD60" s="154"/>
      <c r="AE60" s="155"/>
      <c r="AF60" s="73">
        <f>INDEX('h 22-23.'!AD30:AD49,MATCH(LARGE('h 22-23.'!AL30:AL49,11),'h 22-23.'!AL30:AL49,0))</f>
        <v>19</v>
      </c>
      <c r="AG60" s="74">
        <f>INDEX('h 22-23.'!AG30:AG49,MATCH(LARGE('h 22-23.'!AL30:AL49,11),'h 22-23.'!AL30:AL49,0))</f>
        <v>84</v>
      </c>
      <c r="AH60" s="76">
        <f>INDEX('h 22-23.'!AH30:AH49,MATCH(LARGE('h 22-23.'!AL30:AL49,11),'h 22-23.'!AL30:AL49,0))</f>
        <v>91</v>
      </c>
      <c r="AI60" s="74">
        <f>INDEX('h 22-23.'!AI30:AI49,MATCH(LARGE('h 22-23.'!AL30:AL49,11),'h 22-23.'!AL30:AL49,0))</f>
        <v>34</v>
      </c>
      <c r="AJ60" s="76">
        <f>INDEX('h 22-23.'!AJ30:AJ49,MATCH(LARGE('h 22-23.'!AL30:AL49,11),'h 22-23.'!AL30:AL49,0))</f>
        <v>43</v>
      </c>
      <c r="AL60" s="95">
        <v>11</v>
      </c>
      <c r="AM60" s="153" t="str">
        <f>INDEX('h 22-23.'!C55:C74,MATCH(LARGE('h 22-23.'!J55:J74,11),'h 22-23.'!J55:J74,0))</f>
        <v>Southampton</v>
      </c>
      <c r="AN60" s="154"/>
      <c r="AO60" s="154"/>
      <c r="AP60" s="154"/>
      <c r="AQ60" s="155"/>
      <c r="AR60" s="73">
        <f>INDEX('h 22-23.'!D55:D74,MATCH(LARGE('h 22-23.'!J55:J74,11),'h 22-23.'!J55:J74,0))</f>
        <v>38</v>
      </c>
      <c r="AS60" s="74">
        <f>INDEX('h 22-23.'!E55:E74,MATCH(LARGE('h 22-23.'!J55:J74,11),'h 22-23.'!J55:J74,0))</f>
        <v>73</v>
      </c>
      <c r="AT60" s="76">
        <f>INDEX('h 22-23.'!F55:F74,MATCH(LARGE('h 22-23.'!J55:J74,11),'h 22-23.'!J55:J74,0))</f>
        <v>61</v>
      </c>
      <c r="AU60" s="74">
        <f>INDEX('h 22-23.'!G55:G74,MATCH(LARGE('h 22-23.'!J55:J74,11),'h 22-23.'!J55:J74,0))</f>
        <v>0</v>
      </c>
      <c r="AV60" s="76">
        <f>INDEX('h 22-23.'!H55:H74,MATCH(LARGE('h 22-23.'!J55:J74,11),'h 22-23.'!J55:J74,0))</f>
        <v>2</v>
      </c>
      <c r="AX60" s="95">
        <v>11</v>
      </c>
      <c r="AY60" s="153" t="str">
        <f>INDEX('h 22-23.'!O55:O74,MATCH(LARGE('h 22-23.'!X55:X74,11),'h 22-23.'!X55:X74,0))</f>
        <v>Brighton</v>
      </c>
      <c r="AZ60" s="154"/>
      <c r="BA60" s="154"/>
      <c r="BB60" s="154"/>
      <c r="BC60" s="155"/>
      <c r="BD60" s="73">
        <f>INDEX('h 22-23.'!P55:P74,MATCH(LARGE('h 22-23.'!X55:X74,11),'h 22-23.'!X55:X74,0))</f>
        <v>19</v>
      </c>
      <c r="BE60" s="74">
        <f>INDEX('h 22-23.'!S55:S74,MATCH(LARGE('h 22-23.'!X55:X74,11),'h 22-23.'!X55:X74,0))</f>
        <v>32</v>
      </c>
      <c r="BF60" s="76">
        <f>INDEX('h 22-23.'!T55:T74,MATCH(LARGE('h 22-23.'!X55:X74,11),'h 22-23.'!X55:X74,0))</f>
        <v>52</v>
      </c>
      <c r="BG60" s="74">
        <f>INDEX('h 22-23.'!U55:U74,MATCH(LARGE('h 22-23.'!X55:X74,11),'h 22-23.'!X55:X74,0))</f>
        <v>0</v>
      </c>
      <c r="BH60" s="76">
        <f>INDEX('h 22-23.'!V55:V74,MATCH(LARGE('h 22-23.'!X55:X74,11),'h 22-23.'!X55:X74,0))</f>
        <v>0</v>
      </c>
      <c r="BJ60" s="95">
        <v>11</v>
      </c>
      <c r="BK60" s="153" t="str">
        <f>INDEX('h 22-23.'!AC55:AC74,MATCH(LARGE('h 22-23.'!AL55:AL74,11),'h 22-23.'!AL55:AL74,0))</f>
        <v>Tottenham</v>
      </c>
      <c r="BL60" s="154"/>
      <c r="BM60" s="154"/>
      <c r="BN60" s="154"/>
      <c r="BO60" s="155"/>
      <c r="BP60" s="73">
        <f>INDEX('h 22-23.'!AD55:AD74,MATCH(LARGE('h 22-23.'!AL55:AL74,11),'h 22-23.'!AL55:AL74,0))</f>
        <v>19</v>
      </c>
      <c r="BQ60" s="74">
        <f>INDEX('h 22-23.'!AG55:AG74,MATCH(LARGE('h 22-23.'!AL55:AL74,11),'h 22-23.'!AL55:AL74,0))</f>
        <v>34</v>
      </c>
      <c r="BR60" s="76">
        <f>INDEX('h 22-23.'!AH55:AH74,MATCH(LARGE('h 22-23.'!AL55:AL74,11),'h 22-23.'!AL55:AL74,0))</f>
        <v>38</v>
      </c>
      <c r="BS60" s="74">
        <f>INDEX('h 22-23.'!AI55:AI74,MATCH(LARGE('h 22-23.'!AL55:AL74,11),'h 22-23.'!AL55:AL74,0))</f>
        <v>2</v>
      </c>
      <c r="BT60" s="76">
        <f>INDEX('h 22-23.'!AJ55:AJ74,MATCH(LARGE('h 22-23.'!AL55:AL74,11),'h 22-23.'!AL55:AL74,0))</f>
        <v>1</v>
      </c>
    </row>
    <row r="61" spans="2:72" x14ac:dyDescent="0.2">
      <c r="B61" s="95">
        <v>12</v>
      </c>
      <c r="C61" s="153" t="str">
        <f ca="1">INDEX('h 22-23.'!C30:C49,MATCH(LARGE('h 22-23.'!J30:J49,12),'h 22-23.'!J30:J49,0))</f>
        <v>Wolves</v>
      </c>
      <c r="D61" s="154"/>
      <c r="E61" s="154"/>
      <c r="F61" s="154"/>
      <c r="G61" s="155"/>
      <c r="H61" s="73">
        <f>INDEX('h 22-23.'!D30:D49,MATCH(LARGE('h 22-23.'!J30:J49,12),'h 22-23.'!J30:J49,0))</f>
        <v>38</v>
      </c>
      <c r="I61" s="74">
        <f>INDEX('h 22-23.'!E30:E49,MATCH(LARGE('h 22-23.'!J30:J49,12),'h 22-23.'!J30:J49,0))</f>
        <v>185</v>
      </c>
      <c r="J61" s="76">
        <f>INDEX('h 22-23.'!F30:F49,MATCH(LARGE('h 22-23.'!J30:J49,12),'h 22-23.'!J30:J49,0))</f>
        <v>203</v>
      </c>
      <c r="K61" s="74">
        <f>INDEX('h 22-23.'!G30:G49,MATCH(LARGE('h 22-23.'!J30:J49,12),'h 22-23.'!J30:J49,0))</f>
        <v>83</v>
      </c>
      <c r="L61" s="76">
        <f>INDEX('h 22-23.'!H30:H49,MATCH(LARGE('h 22-23.'!J30:J49,12),'h 22-23.'!J30:J49,0))</f>
        <v>94</v>
      </c>
      <c r="N61" s="95">
        <v>12</v>
      </c>
      <c r="O61" s="153" t="str">
        <f>INDEX('h 22-23.'!O30:O49,MATCH(LARGE('h 22-23.'!X30:X49,12),'h 22-23.'!X30:X49,0))</f>
        <v>Everton</v>
      </c>
      <c r="P61" s="154"/>
      <c r="Q61" s="154"/>
      <c r="R61" s="154"/>
      <c r="S61" s="155"/>
      <c r="T61" s="73">
        <f>INDEX('h 22-23.'!P30:P49,MATCH(LARGE('h 22-23.'!X30:X49,12),'h 22-23.'!X30:X49,0))</f>
        <v>19</v>
      </c>
      <c r="U61" s="74">
        <f>INDEX('h 22-23.'!S30:S49,MATCH(LARGE('h 22-23.'!X30:X49,12),'h 22-23.'!X30:X49,0))</f>
        <v>101</v>
      </c>
      <c r="V61" s="76">
        <f>INDEX('h 22-23.'!T30:T49,MATCH(LARGE('h 22-23.'!X30:X49,12),'h 22-23.'!X30:X49,0))</f>
        <v>111</v>
      </c>
      <c r="W61" s="74">
        <f>INDEX('h 22-23.'!U30:U49,MATCH(LARGE('h 22-23.'!X30:X49,12),'h 22-23.'!X30:X49,0))</f>
        <v>49</v>
      </c>
      <c r="X61" s="76">
        <f>INDEX('h 22-23.'!V30:V49,MATCH(LARGE('h 22-23.'!X30:X49,12),'h 22-23.'!X30:X49,0))</f>
        <v>52</v>
      </c>
      <c r="Z61" s="95">
        <v>12</v>
      </c>
      <c r="AA61" s="153" t="str">
        <f>INDEX('h 22-23.'!AC30:AC49,MATCH(LARGE('h 22-23.'!AL30:AL49,12),'h 22-23.'!AL30:AL49,0))</f>
        <v>Man Utd</v>
      </c>
      <c r="AB61" s="154"/>
      <c r="AC61" s="154"/>
      <c r="AD61" s="154"/>
      <c r="AE61" s="155"/>
      <c r="AF61" s="73">
        <f>INDEX('h 22-23.'!AD30:AD49,MATCH(LARGE('h 22-23.'!AL30:AL49,12),'h 22-23.'!AL30:AL49,0))</f>
        <v>19</v>
      </c>
      <c r="AG61" s="74">
        <f>INDEX('h 22-23.'!AG30:AG49,MATCH(LARGE('h 22-23.'!AL30:AL49,12),'h 22-23.'!AL30:AL49,0))</f>
        <v>82</v>
      </c>
      <c r="AH61" s="76">
        <f>INDEX('h 22-23.'!AH30:AH49,MATCH(LARGE('h 22-23.'!AL30:AL49,12),'h 22-23.'!AL30:AL49,0))</f>
        <v>109</v>
      </c>
      <c r="AI61" s="74">
        <f>INDEX('h 22-23.'!AI30:AI49,MATCH(LARGE('h 22-23.'!AL30:AL49,12),'h 22-23.'!AL30:AL49,0))</f>
        <v>34</v>
      </c>
      <c r="AJ61" s="76">
        <f>INDEX('h 22-23.'!AJ30:AJ49,MATCH(LARGE('h 22-23.'!AL30:AL49,12),'h 22-23.'!AL30:AL49,0))</f>
        <v>34</v>
      </c>
      <c r="AL61" s="95">
        <v>12</v>
      </c>
      <c r="AM61" s="153" t="str">
        <f>INDEX('h 22-23.'!C55:C74,MATCH(LARGE('h 22-23.'!J55:J74,12),'h 22-23.'!J55:J74,0))</f>
        <v>Bournemouth</v>
      </c>
      <c r="AN61" s="154"/>
      <c r="AO61" s="154"/>
      <c r="AP61" s="154"/>
      <c r="AQ61" s="155"/>
      <c r="AR61" s="73">
        <f>INDEX('h 22-23.'!D55:D74,MATCH(LARGE('h 22-23.'!J55:J74,12),'h 22-23.'!J55:J74,0))</f>
        <v>38</v>
      </c>
      <c r="AS61" s="74">
        <f>INDEX('h 22-23.'!E55:E74,MATCH(LARGE('h 22-23.'!J55:J74,12),'h 22-23.'!J55:J74,0))</f>
        <v>69</v>
      </c>
      <c r="AT61" s="76">
        <f>INDEX('h 22-23.'!F55:F74,MATCH(LARGE('h 22-23.'!J55:J74,12),'h 22-23.'!J55:J74,0))</f>
        <v>51</v>
      </c>
      <c r="AU61" s="74">
        <f>INDEX('h 22-23.'!G55:G74,MATCH(LARGE('h 22-23.'!J55:J74,12),'h 22-23.'!J55:J74,0))</f>
        <v>0</v>
      </c>
      <c r="AV61" s="76">
        <f>INDEX('h 22-23.'!H55:H74,MATCH(LARGE('h 22-23.'!J55:J74,12),'h 22-23.'!J55:J74,0))</f>
        <v>0</v>
      </c>
      <c r="AX61" s="95">
        <v>12</v>
      </c>
      <c r="AY61" s="153" t="str">
        <f>INDEX('h 22-23.'!O55:O74,MATCH(LARGE('h 22-23.'!X55:X74,12),'h 22-23.'!X55:X74,0))</f>
        <v>Brentford</v>
      </c>
      <c r="AZ61" s="154"/>
      <c r="BA61" s="154"/>
      <c r="BB61" s="154"/>
      <c r="BC61" s="155"/>
      <c r="BD61" s="73">
        <f>INDEX('h 22-23.'!P55:P74,MATCH(LARGE('h 22-23.'!X55:X74,12),'h 22-23.'!X55:X74,0))</f>
        <v>19</v>
      </c>
      <c r="BE61" s="74">
        <f>INDEX('h 22-23.'!S55:S74,MATCH(LARGE('h 22-23.'!X55:X74,12),'h 22-23.'!X55:X74,0))</f>
        <v>29</v>
      </c>
      <c r="BF61" s="76">
        <f>INDEX('h 22-23.'!T55:T74,MATCH(LARGE('h 22-23.'!X55:X74,12),'h 22-23.'!X55:X74,0))</f>
        <v>34</v>
      </c>
      <c r="BG61" s="74">
        <f>INDEX('h 22-23.'!U55:U74,MATCH(LARGE('h 22-23.'!X55:X74,12),'h 22-23.'!X55:X74,0))</f>
        <v>1</v>
      </c>
      <c r="BH61" s="76">
        <f>INDEX('h 22-23.'!V55:V74,MATCH(LARGE('h 22-23.'!X55:X74,12),'h 22-23.'!X55:X74,0))</f>
        <v>1</v>
      </c>
      <c r="BJ61" s="95">
        <v>12</v>
      </c>
      <c r="BK61" s="153" t="str">
        <f>INDEX('h 22-23.'!AC55:AC74,MATCH(LARGE('h 22-23.'!AL55:AL74,12),'h 22-23.'!AL55:AL74,0))</f>
        <v>Nottingham</v>
      </c>
      <c r="BL61" s="154"/>
      <c r="BM61" s="154"/>
      <c r="BN61" s="154"/>
      <c r="BO61" s="155"/>
      <c r="BP61" s="73">
        <f>INDEX('h 22-23.'!AD55:AD74,MATCH(LARGE('h 22-23.'!AL55:AL74,12),'h 22-23.'!AL55:AL74,0))</f>
        <v>19</v>
      </c>
      <c r="BQ61" s="74">
        <f>INDEX('h 22-23.'!AG55:AG74,MATCH(LARGE('h 22-23.'!AL55:AL74,12),'h 22-23.'!AL55:AL74,0))</f>
        <v>35</v>
      </c>
      <c r="BR61" s="76">
        <f>INDEX('h 22-23.'!AH55:AH74,MATCH(LARGE('h 22-23.'!AL55:AL74,12),'h 22-23.'!AL55:AL74,0))</f>
        <v>27</v>
      </c>
      <c r="BS61" s="74">
        <f>INDEX('h 22-23.'!AI55:AI74,MATCH(LARGE('h 22-23.'!AL55:AL74,12),'h 22-23.'!AL55:AL74,0))</f>
        <v>0</v>
      </c>
      <c r="BT61" s="76">
        <f>INDEX('h 22-23.'!AJ55:AJ74,MATCH(LARGE('h 22-23.'!AL55:AL74,12),'h 22-23.'!AL55:AL74,0))</f>
        <v>0</v>
      </c>
    </row>
    <row r="62" spans="2:72" x14ac:dyDescent="0.2">
      <c r="B62" s="95">
        <v>13</v>
      </c>
      <c r="C62" s="153" t="str">
        <f>INDEX('h 22-23.'!C30:C49,MATCH(LARGE('h 22-23.'!J30:J49,13),'h 22-23.'!J30:J49,0))</f>
        <v>Fulham</v>
      </c>
      <c r="D62" s="154"/>
      <c r="E62" s="154"/>
      <c r="F62" s="154"/>
      <c r="G62" s="155"/>
      <c r="H62" s="73">
        <f>INDEX('h 22-23.'!D30:D49,MATCH(LARGE('h 22-23.'!J30:J49,13),'h 22-23.'!J30:J49,0))</f>
        <v>38</v>
      </c>
      <c r="I62" s="74">
        <f>INDEX('h 22-23.'!E30:E49,MATCH(LARGE('h 22-23.'!J30:J49,13),'h 22-23.'!J30:J49,0))</f>
        <v>182</v>
      </c>
      <c r="J62" s="76">
        <f>INDEX('h 22-23.'!F30:F49,MATCH(LARGE('h 22-23.'!J30:J49,13),'h 22-23.'!J30:J49,0))</f>
        <v>204</v>
      </c>
      <c r="K62" s="74">
        <f>INDEX('h 22-23.'!G30:G49,MATCH(LARGE('h 22-23.'!J30:J49,13),'h 22-23.'!J30:J49,0))</f>
        <v>89</v>
      </c>
      <c r="L62" s="76">
        <f>INDEX('h 22-23.'!H30:H49,MATCH(LARGE('h 22-23.'!J30:J49,13),'h 22-23.'!J30:J49,0))</f>
        <v>99</v>
      </c>
      <c r="N62" s="95">
        <v>13</v>
      </c>
      <c r="O62" s="153" t="str">
        <f ca="1">INDEX('h 22-23.'!O30:O49,MATCH(LARGE('h 22-23.'!X30:X49,13),'h 22-23.'!X30:X49,0))</f>
        <v>Wolves</v>
      </c>
      <c r="P62" s="154"/>
      <c r="Q62" s="154"/>
      <c r="R62" s="154"/>
      <c r="S62" s="155"/>
      <c r="T62" s="73">
        <f>INDEX('h 22-23.'!P30:P49,MATCH(LARGE('h 22-23.'!X30:X49,13),'h 22-23.'!X30:X49,0))</f>
        <v>19</v>
      </c>
      <c r="U62" s="74">
        <f>INDEX('h 22-23.'!S30:S49,MATCH(LARGE('h 22-23.'!X30:X49,13),'h 22-23.'!X30:X49,0))</f>
        <v>101</v>
      </c>
      <c r="V62" s="76">
        <f>INDEX('h 22-23.'!T30:T49,MATCH(LARGE('h 22-23.'!X30:X49,13),'h 22-23.'!X30:X49,0))</f>
        <v>112</v>
      </c>
      <c r="W62" s="74">
        <f>INDEX('h 22-23.'!U30:U49,MATCH(LARGE('h 22-23.'!X30:X49,13),'h 22-23.'!X30:X49,0))</f>
        <v>49</v>
      </c>
      <c r="X62" s="76">
        <f>INDEX('h 22-23.'!V30:V49,MATCH(LARGE('h 22-23.'!X30:X49,13),'h 22-23.'!X30:X49,0))</f>
        <v>51</v>
      </c>
      <c r="Z62" s="95">
        <v>13</v>
      </c>
      <c r="AA62" s="153" t="str">
        <f>INDEX('h 22-23.'!AC30:AC49,MATCH(LARGE('h 22-23.'!AL30:AL49,13),'h 22-23.'!AL30:AL49,0))</f>
        <v>Nottingham</v>
      </c>
      <c r="AB62" s="154"/>
      <c r="AC62" s="154"/>
      <c r="AD62" s="154"/>
      <c r="AE62" s="155"/>
      <c r="AF62" s="73">
        <f>INDEX('h 22-23.'!AD30:AD49,MATCH(LARGE('h 22-23.'!AL30:AL49,13),'h 22-23.'!AL30:AL49,0))</f>
        <v>19</v>
      </c>
      <c r="AG62" s="74">
        <f>INDEX('h 22-23.'!AG30:AG49,MATCH(LARGE('h 22-23.'!AL30:AL49,13),'h 22-23.'!AL30:AL49,0))</f>
        <v>78</v>
      </c>
      <c r="AH62" s="76">
        <f>INDEX('h 22-23.'!AH30:AH49,MATCH(LARGE('h 22-23.'!AL30:AL49,13),'h 22-23.'!AL30:AL49,0))</f>
        <v>127</v>
      </c>
      <c r="AI62" s="74">
        <f>INDEX('h 22-23.'!AI30:AI49,MATCH(LARGE('h 22-23.'!AL30:AL49,13),'h 22-23.'!AL30:AL49,0))</f>
        <v>31</v>
      </c>
      <c r="AJ62" s="76">
        <f>INDEX('h 22-23.'!AJ30:AJ49,MATCH(LARGE('h 22-23.'!AL30:AL49,13),'h 22-23.'!AL30:AL49,0))</f>
        <v>63</v>
      </c>
      <c r="AL62" s="95">
        <v>13</v>
      </c>
      <c r="AM62" s="153" t="str">
        <f>INDEX('h 22-23.'!C55:C74,MATCH(LARGE('h 22-23.'!J55:J74,13),'h 22-23.'!J55:J74,0))</f>
        <v>Leicester</v>
      </c>
      <c r="AN62" s="154"/>
      <c r="AO62" s="154"/>
      <c r="AP62" s="154"/>
      <c r="AQ62" s="155"/>
      <c r="AR62" s="73">
        <f>INDEX('h 22-23.'!D55:D74,MATCH(LARGE('h 22-23.'!J55:J74,13),'h 22-23.'!J55:J74,0))</f>
        <v>38</v>
      </c>
      <c r="AS62" s="74">
        <f>INDEX('h 22-23.'!E55:E74,MATCH(LARGE('h 22-23.'!J55:J74,13),'h 22-23.'!J55:J74,0))</f>
        <v>61</v>
      </c>
      <c r="AT62" s="76">
        <f>INDEX('h 22-23.'!F55:F74,MATCH(LARGE('h 22-23.'!J55:J74,13),'h 22-23.'!J55:J74,0))</f>
        <v>61</v>
      </c>
      <c r="AU62" s="74">
        <f>INDEX('h 22-23.'!G55:G74,MATCH(LARGE('h 22-23.'!J55:J74,13),'h 22-23.'!J55:J74,0))</f>
        <v>2</v>
      </c>
      <c r="AV62" s="76">
        <f>INDEX('h 22-23.'!H55:H74,MATCH(LARGE('h 22-23.'!J55:J74,13),'h 22-23.'!J55:J74,0))</f>
        <v>2</v>
      </c>
      <c r="AX62" s="95">
        <v>13</v>
      </c>
      <c r="AY62" s="153" t="str">
        <f>INDEX('h 22-23.'!O55:O74,MATCH(LARGE('h 22-23.'!X55:X74,13),'h 22-23.'!X55:X74,0))</f>
        <v>Newcastle</v>
      </c>
      <c r="AZ62" s="154"/>
      <c r="BA62" s="154"/>
      <c r="BB62" s="154"/>
      <c r="BC62" s="155"/>
      <c r="BD62" s="73">
        <f>INDEX('h 22-23.'!P55:P74,MATCH(LARGE('h 22-23.'!X55:X74,13),'h 22-23.'!X55:X74,0))</f>
        <v>19</v>
      </c>
      <c r="BE62" s="74">
        <f>INDEX('h 22-23.'!S55:S74,MATCH(LARGE('h 22-23.'!X55:X74,13),'h 22-23.'!X55:X74,0))</f>
        <v>29</v>
      </c>
      <c r="BF62" s="76">
        <f>INDEX('h 22-23.'!T55:T74,MATCH(LARGE('h 22-23.'!X55:X74,13),'h 22-23.'!X55:X74,0))</f>
        <v>40</v>
      </c>
      <c r="BG62" s="74">
        <f>INDEX('h 22-23.'!U55:U74,MATCH(LARGE('h 22-23.'!X55:X74,13),'h 22-23.'!X55:X74,0))</f>
        <v>1</v>
      </c>
      <c r="BH62" s="76">
        <f>INDEX('h 22-23.'!V55:V74,MATCH(LARGE('h 22-23.'!X55:X74,13),'h 22-23.'!X55:X74,0))</f>
        <v>0</v>
      </c>
      <c r="BJ62" s="95">
        <v>13</v>
      </c>
      <c r="BK62" s="153" t="str">
        <f>INDEX('h 22-23.'!AC55:AC74,MATCH(LARGE('h 22-23.'!AL55:AL74,13),'h 22-23.'!AL55:AL74,0))</f>
        <v>Arsenal</v>
      </c>
      <c r="BL62" s="154"/>
      <c r="BM62" s="154"/>
      <c r="BN62" s="154"/>
      <c r="BO62" s="155"/>
      <c r="BP62" s="73">
        <f>INDEX('h 22-23.'!AD55:AD74,MATCH(LARGE('h 22-23.'!AL55:AL74,13),'h 22-23.'!AL55:AL74,0))</f>
        <v>19</v>
      </c>
      <c r="BQ62" s="74">
        <f>INDEX('h 22-23.'!AG55:AG74,MATCH(LARGE('h 22-23.'!AL55:AL74,13),'h 22-23.'!AL55:AL74,0))</f>
        <v>34</v>
      </c>
      <c r="BR62" s="76">
        <f>INDEX('h 22-23.'!AH55:AH74,MATCH(LARGE('h 22-23.'!AL55:AL74,13),'h 22-23.'!AL55:AL74,0))</f>
        <v>42</v>
      </c>
      <c r="BS62" s="74">
        <f>INDEX('h 22-23.'!AI55:AI74,MATCH(LARGE('h 22-23.'!AL55:AL74,13),'h 22-23.'!AL55:AL74,0))</f>
        <v>0</v>
      </c>
      <c r="BT62" s="76">
        <f>INDEX('h 22-23.'!AJ55:AJ74,MATCH(LARGE('h 22-23.'!AL55:AL74,13),'h 22-23.'!AL55:AL74,0))</f>
        <v>0</v>
      </c>
    </row>
    <row r="63" spans="2:72" x14ac:dyDescent="0.2">
      <c r="B63" s="95">
        <v>14</v>
      </c>
      <c r="C63" s="153" t="str">
        <f>INDEX('h 22-23.'!C30:C49,MATCH(LARGE('h 22-23.'!J30:J49,14),'h 22-23.'!J30:J49,0))</f>
        <v>Everton</v>
      </c>
      <c r="D63" s="154"/>
      <c r="E63" s="154"/>
      <c r="F63" s="154"/>
      <c r="G63" s="155"/>
      <c r="H63" s="73">
        <f>INDEX('h 22-23.'!D30:D49,MATCH(LARGE('h 22-23.'!J30:J49,14),'h 22-23.'!J30:J49,0))</f>
        <v>38</v>
      </c>
      <c r="I63" s="74">
        <f>INDEX('h 22-23.'!E30:E49,MATCH(LARGE('h 22-23.'!J30:J49,14),'h 22-23.'!J30:J49,0))</f>
        <v>175</v>
      </c>
      <c r="J63" s="76">
        <f>INDEX('h 22-23.'!F30:F49,MATCH(LARGE('h 22-23.'!J30:J49,14),'h 22-23.'!J30:J49,0))</f>
        <v>238</v>
      </c>
      <c r="K63" s="74">
        <f>INDEX('h 22-23.'!G30:G49,MATCH(LARGE('h 22-23.'!J30:J49,14),'h 22-23.'!J30:J49,0))</f>
        <v>90</v>
      </c>
      <c r="L63" s="76">
        <f>INDEX('h 22-23.'!H30:H49,MATCH(LARGE('h 22-23.'!J30:J49,14),'h 22-23.'!J30:J49,0))</f>
        <v>100</v>
      </c>
      <c r="N63" s="95">
        <v>14</v>
      </c>
      <c r="O63" s="153" t="str">
        <f>INDEX('h 22-23.'!O30:O49,MATCH(LARGE('h 22-23.'!X30:X49,14),'h 22-23.'!X30:X49,0))</f>
        <v>Crystal P</v>
      </c>
      <c r="P63" s="154"/>
      <c r="Q63" s="154"/>
      <c r="R63" s="154"/>
      <c r="S63" s="155"/>
      <c r="T63" s="73">
        <f>INDEX('h 22-23.'!P30:P49,MATCH(LARGE('h 22-23.'!X30:X49,14),'h 22-23.'!X30:X49,0))</f>
        <v>19</v>
      </c>
      <c r="U63" s="74">
        <f>INDEX('h 22-23.'!S30:S49,MATCH(LARGE('h 22-23.'!X30:X49,14),'h 22-23.'!X30:X49,0))</f>
        <v>100</v>
      </c>
      <c r="V63" s="76">
        <f>INDEX('h 22-23.'!T30:T49,MATCH(LARGE('h 22-23.'!X30:X49,14),'h 22-23.'!X30:X49,0))</f>
        <v>81</v>
      </c>
      <c r="W63" s="74">
        <f>INDEX('h 22-23.'!U30:U49,MATCH(LARGE('h 22-23.'!X30:X49,14),'h 22-23.'!X30:X49,0))</f>
        <v>51</v>
      </c>
      <c r="X63" s="76">
        <f>INDEX('h 22-23.'!V30:V49,MATCH(LARGE('h 22-23.'!X30:X49,14),'h 22-23.'!X30:X49,0))</f>
        <v>31</v>
      </c>
      <c r="Z63" s="95">
        <v>14</v>
      </c>
      <c r="AA63" s="153" t="str">
        <f>INDEX('h 22-23.'!AC30:AC49,MATCH(LARGE('h 22-23.'!AL30:AL49,14),'h 22-23.'!AL30:AL49,0))</f>
        <v>Fulham</v>
      </c>
      <c r="AB63" s="154"/>
      <c r="AC63" s="154"/>
      <c r="AD63" s="154"/>
      <c r="AE63" s="155"/>
      <c r="AF63" s="73">
        <f>INDEX('h 22-23.'!AD30:AD49,MATCH(LARGE('h 22-23.'!AL30:AL49,14),'h 22-23.'!AL30:AL49,0))</f>
        <v>19</v>
      </c>
      <c r="AG63" s="74">
        <f>INDEX('h 22-23.'!AG30:AG49,MATCH(LARGE('h 22-23.'!AL30:AL49,14),'h 22-23.'!AL30:AL49,0))</f>
        <v>77</v>
      </c>
      <c r="AH63" s="76">
        <f>INDEX('h 22-23.'!AH30:AH49,MATCH(LARGE('h 22-23.'!AL30:AL49,14),'h 22-23.'!AL30:AL49,0))</f>
        <v>106</v>
      </c>
      <c r="AI63" s="74">
        <f>INDEX('h 22-23.'!AI30:AI49,MATCH(LARGE('h 22-23.'!AL30:AL49,14),'h 22-23.'!AL30:AL49,0))</f>
        <v>37</v>
      </c>
      <c r="AJ63" s="76">
        <f>INDEX('h 22-23.'!AJ30:AJ49,MATCH(LARGE('h 22-23.'!AL30:AL49,14),'h 22-23.'!AL30:AL49,0))</f>
        <v>58</v>
      </c>
      <c r="AL63" s="95">
        <v>14</v>
      </c>
      <c r="AM63" s="153" t="str">
        <f>INDEX('h 22-23.'!C55:C74,MATCH(LARGE('h 22-23.'!J55:J74,14),'h 22-23.'!J55:J74,0))</f>
        <v>Newcastle</v>
      </c>
      <c r="AN63" s="154"/>
      <c r="AO63" s="154"/>
      <c r="AP63" s="154"/>
      <c r="AQ63" s="155"/>
      <c r="AR63" s="73">
        <f>INDEX('h 22-23.'!D55:D74,MATCH(LARGE('h 22-23.'!J55:J74,14),'h 22-23.'!J55:J74,0))</f>
        <v>38</v>
      </c>
      <c r="AS63" s="74">
        <f>INDEX('h 22-23.'!E55:E74,MATCH(LARGE('h 22-23.'!J55:J74,14),'h 22-23.'!J55:J74,0))</f>
        <v>59</v>
      </c>
      <c r="AT63" s="76">
        <f>INDEX('h 22-23.'!F55:F74,MATCH(LARGE('h 22-23.'!J55:J74,14),'h 22-23.'!J55:J74,0))</f>
        <v>80</v>
      </c>
      <c r="AU63" s="74">
        <f>INDEX('h 22-23.'!G55:G74,MATCH(LARGE('h 22-23.'!J55:J74,14),'h 22-23.'!J55:J74,0))</f>
        <v>1</v>
      </c>
      <c r="AV63" s="76">
        <f>INDEX('h 22-23.'!H55:H74,MATCH(LARGE('h 22-23.'!J55:J74,14),'h 22-23.'!J55:J74,0))</f>
        <v>1</v>
      </c>
      <c r="AX63" s="95">
        <v>14</v>
      </c>
      <c r="AY63" s="153" t="str">
        <f>INDEX('h 22-23.'!O55:O74,MATCH(LARGE('h 22-23.'!X55:X74,14),'h 22-23.'!X55:X74,0))</f>
        <v>Bournemouth</v>
      </c>
      <c r="AZ63" s="154"/>
      <c r="BA63" s="154"/>
      <c r="BB63" s="154"/>
      <c r="BC63" s="155"/>
      <c r="BD63" s="73">
        <f>INDEX('h 22-23.'!P55:P74,MATCH(LARGE('h 22-23.'!X55:X74,14),'h 22-23.'!X55:X74,0))</f>
        <v>19</v>
      </c>
      <c r="BE63" s="74">
        <f>INDEX('h 22-23.'!S55:S74,MATCH(LARGE('h 22-23.'!X55:X74,14),'h 22-23.'!X55:X74,0))</f>
        <v>30</v>
      </c>
      <c r="BF63" s="76">
        <f>INDEX('h 22-23.'!T55:T74,MATCH(LARGE('h 22-23.'!X55:X74,14),'h 22-23.'!X55:X74,0))</f>
        <v>33</v>
      </c>
      <c r="BG63" s="74">
        <f>INDEX('h 22-23.'!U55:U74,MATCH(LARGE('h 22-23.'!X55:X74,14),'h 22-23.'!X55:X74,0))</f>
        <v>0</v>
      </c>
      <c r="BH63" s="76">
        <f>INDEX('h 22-23.'!V55:V74,MATCH(LARGE('h 22-23.'!X55:X74,14),'h 22-23.'!X55:X74,0))</f>
        <v>0</v>
      </c>
      <c r="BJ63" s="95">
        <v>14</v>
      </c>
      <c r="BK63" s="153" t="str">
        <f>INDEX('h 22-23.'!AC55:AC74,MATCH(LARGE('h 22-23.'!AL55:AL74,14),'h 22-23.'!AL55:AL74,0))</f>
        <v>Leicester</v>
      </c>
      <c r="BL63" s="154"/>
      <c r="BM63" s="154"/>
      <c r="BN63" s="154"/>
      <c r="BO63" s="155"/>
      <c r="BP63" s="73">
        <f>INDEX('h 22-23.'!AD55:AD74,MATCH(LARGE('h 22-23.'!AL55:AL74,14),'h 22-23.'!AL55:AL74,0))</f>
        <v>19</v>
      </c>
      <c r="BQ63" s="74">
        <f>INDEX('h 22-23.'!AG55:AG74,MATCH(LARGE('h 22-23.'!AL55:AL74,14),'h 22-23.'!AL55:AL74,0))</f>
        <v>32</v>
      </c>
      <c r="BR63" s="76">
        <f>INDEX('h 22-23.'!AH55:AH74,MATCH(LARGE('h 22-23.'!AL55:AL74,14),'h 22-23.'!AL55:AL74,0))</f>
        <v>27</v>
      </c>
      <c r="BS63" s="74">
        <f>INDEX('h 22-23.'!AI55:AI74,MATCH(LARGE('h 22-23.'!AL55:AL74,14),'h 22-23.'!AL55:AL74,0))</f>
        <v>0</v>
      </c>
      <c r="BT63" s="76">
        <f>INDEX('h 22-23.'!AJ55:AJ74,MATCH(LARGE('h 22-23.'!AL55:AL74,14),'h 22-23.'!AL55:AL74,0))</f>
        <v>2</v>
      </c>
    </row>
    <row r="64" spans="2:72" x14ac:dyDescent="0.2">
      <c r="B64" s="95">
        <v>15</v>
      </c>
      <c r="C64" s="153" t="str">
        <f>INDEX('h 22-23.'!C30:C49,MATCH(LARGE('h 22-23.'!J30:J49,15),'h 22-23.'!J30:J49,0))</f>
        <v>Brentford</v>
      </c>
      <c r="D64" s="154"/>
      <c r="E64" s="154"/>
      <c r="F64" s="154"/>
      <c r="G64" s="155"/>
      <c r="H64" s="73">
        <f>INDEX('h 22-23.'!D30:D49,MATCH(LARGE('h 22-23.'!J30:J49,15),'h 22-23.'!J30:J49,0))</f>
        <v>38</v>
      </c>
      <c r="I64" s="74">
        <f>INDEX('h 22-23.'!E30:E49,MATCH(LARGE('h 22-23.'!J30:J49,15),'h 22-23.'!J30:J49,0))</f>
        <v>163</v>
      </c>
      <c r="J64" s="76">
        <f>INDEX('h 22-23.'!F30:F49,MATCH(LARGE('h 22-23.'!J30:J49,15),'h 22-23.'!J30:J49,0))</f>
        <v>214</v>
      </c>
      <c r="K64" s="74">
        <f>INDEX('h 22-23.'!G30:G49,MATCH(LARGE('h 22-23.'!J30:J49,15),'h 22-23.'!J30:J49,0))</f>
        <v>85</v>
      </c>
      <c r="L64" s="76">
        <f>INDEX('h 22-23.'!H30:H49,MATCH(LARGE('h 22-23.'!J30:J49,15),'h 22-23.'!J30:J49,0))</f>
        <v>99</v>
      </c>
      <c r="N64" s="95">
        <v>15</v>
      </c>
      <c r="O64" s="153" t="str">
        <f>INDEX('h 22-23.'!O30:O49,MATCH(LARGE('h 22-23.'!X30:X49,15),'h 22-23.'!X30:X49,0))</f>
        <v>Brentford</v>
      </c>
      <c r="P64" s="154"/>
      <c r="Q64" s="154"/>
      <c r="R64" s="154"/>
      <c r="S64" s="155"/>
      <c r="T64" s="73">
        <f>INDEX('h 22-23.'!P30:P49,MATCH(LARGE('h 22-23.'!X30:X49,15),'h 22-23.'!X30:X49,0))</f>
        <v>19</v>
      </c>
      <c r="U64" s="74">
        <f>INDEX('h 22-23.'!S30:S49,MATCH(LARGE('h 22-23.'!X30:X49,15),'h 22-23.'!X30:X49,0))</f>
        <v>93</v>
      </c>
      <c r="V64" s="76">
        <f>INDEX('h 22-23.'!T30:T49,MATCH(LARGE('h 22-23.'!X30:X49,15),'h 22-23.'!X30:X49,0))</f>
        <v>87</v>
      </c>
      <c r="W64" s="74">
        <f>INDEX('h 22-23.'!U30:U49,MATCH(LARGE('h 22-23.'!X30:X49,15),'h 22-23.'!X30:X49,0))</f>
        <v>53</v>
      </c>
      <c r="X64" s="76">
        <f>INDEX('h 22-23.'!V30:V49,MATCH(LARGE('h 22-23.'!X30:X49,15),'h 22-23.'!X30:X49,0))</f>
        <v>33</v>
      </c>
      <c r="Z64" s="95">
        <v>15</v>
      </c>
      <c r="AA64" s="153" t="str">
        <f>INDEX('h 22-23.'!AC30:AC49,MATCH(LARGE('h 22-23.'!AL30:AL49,15),'h 22-23.'!AL30:AL49,0))</f>
        <v>Everton</v>
      </c>
      <c r="AB64" s="154"/>
      <c r="AC64" s="154"/>
      <c r="AD64" s="154"/>
      <c r="AE64" s="155"/>
      <c r="AF64" s="73">
        <f>INDEX('h 22-23.'!AD30:AD49,MATCH(LARGE('h 22-23.'!AL30:AL49,15),'h 22-23.'!AL30:AL49,0))</f>
        <v>19</v>
      </c>
      <c r="AG64" s="74">
        <f>INDEX('h 22-23.'!AG30:AG49,MATCH(LARGE('h 22-23.'!AL30:AL49,15),'h 22-23.'!AL30:AL49,0))</f>
        <v>74</v>
      </c>
      <c r="AH64" s="76">
        <f>INDEX('h 22-23.'!AH30:AH49,MATCH(LARGE('h 22-23.'!AL30:AL49,15),'h 22-23.'!AL30:AL49,0))</f>
        <v>127</v>
      </c>
      <c r="AI64" s="74">
        <f>INDEX('h 22-23.'!AI30:AI49,MATCH(LARGE('h 22-23.'!AL30:AL49,15),'h 22-23.'!AL30:AL49,0))</f>
        <v>41</v>
      </c>
      <c r="AJ64" s="76">
        <f>INDEX('h 22-23.'!AJ30:AJ49,MATCH(LARGE('h 22-23.'!AL30:AL49,15),'h 22-23.'!AL30:AL49,0))</f>
        <v>48</v>
      </c>
      <c r="AL64" s="95">
        <v>15</v>
      </c>
      <c r="AM64" s="153" t="str">
        <f>INDEX('h 22-23.'!C55:C74,MATCH(LARGE('h 22-23.'!J55:J74,15),'h 22-23.'!J55:J74,0))</f>
        <v>Brighton</v>
      </c>
      <c r="AN64" s="154"/>
      <c r="AO64" s="154"/>
      <c r="AP64" s="154"/>
      <c r="AQ64" s="155"/>
      <c r="AR64" s="73">
        <f>INDEX('h 22-23.'!D55:D74,MATCH(LARGE('h 22-23.'!J55:J74,15),'h 22-23.'!J55:J74,0))</f>
        <v>38</v>
      </c>
      <c r="AS64" s="74">
        <f>INDEX('h 22-23.'!E55:E74,MATCH(LARGE('h 22-23.'!J55:J74,15),'h 22-23.'!J55:J74,0))</f>
        <v>59</v>
      </c>
      <c r="AT64" s="76">
        <f>INDEX('h 22-23.'!F55:F74,MATCH(LARGE('h 22-23.'!J55:J74,15),'h 22-23.'!J55:J74,0))</f>
        <v>91</v>
      </c>
      <c r="AU64" s="74">
        <f>INDEX('h 22-23.'!G55:G74,MATCH(LARGE('h 22-23.'!J55:J74,15),'h 22-23.'!J55:J74,0))</f>
        <v>0</v>
      </c>
      <c r="AV64" s="76">
        <f>INDEX('h 22-23.'!H55:H74,MATCH(LARGE('h 22-23.'!J55:J74,15),'h 22-23.'!J55:J74,0))</f>
        <v>1</v>
      </c>
      <c r="AX64" s="95">
        <v>15</v>
      </c>
      <c r="AY64" s="153" t="str">
        <f>INDEX('h 22-23.'!O55:O74,MATCH(LARGE('h 22-23.'!X55:X74,15),'h 22-23.'!X55:X74,0))</f>
        <v>Liverpool</v>
      </c>
      <c r="AZ64" s="154"/>
      <c r="BA64" s="154"/>
      <c r="BB64" s="154"/>
      <c r="BC64" s="155"/>
      <c r="BD64" s="73">
        <f>INDEX('h 22-23.'!P55:P74,MATCH(LARGE('h 22-23.'!X55:X74,15),'h 22-23.'!X55:X74,0))</f>
        <v>19</v>
      </c>
      <c r="BE64" s="74">
        <f>INDEX('h 22-23.'!S55:S74,MATCH(LARGE('h 22-23.'!X55:X74,15),'h 22-23.'!X55:X74,0))</f>
        <v>28</v>
      </c>
      <c r="BF64" s="76">
        <f>INDEX('h 22-23.'!T55:T74,MATCH(LARGE('h 22-23.'!X55:X74,15),'h 22-23.'!X55:X74,0))</f>
        <v>37</v>
      </c>
      <c r="BG64" s="74">
        <f>INDEX('h 22-23.'!U55:U74,MATCH(LARGE('h 22-23.'!X55:X74,15),'h 22-23.'!X55:X74,0))</f>
        <v>1</v>
      </c>
      <c r="BH64" s="76">
        <f>INDEX('h 22-23.'!V55:V74,MATCH(LARGE('h 22-23.'!X55:X74,15),'h 22-23.'!X55:X74,0))</f>
        <v>0</v>
      </c>
      <c r="BJ64" s="95">
        <v>15</v>
      </c>
      <c r="BK64" s="153" t="str">
        <f>INDEX('h 22-23.'!AC55:AC74,MATCH(LARGE('h 22-23.'!AL55:AL74,15),'h 22-23.'!AL55:AL74,0))</f>
        <v>Newcastle</v>
      </c>
      <c r="BL64" s="154"/>
      <c r="BM64" s="154"/>
      <c r="BN64" s="154"/>
      <c r="BO64" s="155"/>
      <c r="BP64" s="73">
        <f>INDEX('h 22-23.'!AD55:AD74,MATCH(LARGE('h 22-23.'!AL55:AL74,15),'h 22-23.'!AL55:AL74,0))</f>
        <v>19</v>
      </c>
      <c r="BQ64" s="74">
        <f>INDEX('h 22-23.'!AG55:AG74,MATCH(LARGE('h 22-23.'!AL55:AL74,15),'h 22-23.'!AL55:AL74,0))</f>
        <v>30</v>
      </c>
      <c r="BR64" s="76">
        <f>INDEX('h 22-23.'!AH55:AH74,MATCH(LARGE('h 22-23.'!AL55:AL74,15),'h 22-23.'!AL55:AL74,0))</f>
        <v>40</v>
      </c>
      <c r="BS64" s="74">
        <f>INDEX('h 22-23.'!AI55:AI74,MATCH(LARGE('h 22-23.'!AL55:AL74,15),'h 22-23.'!AL55:AL74,0))</f>
        <v>0</v>
      </c>
      <c r="BT64" s="76">
        <f>INDEX('h 22-23.'!AJ55:AJ74,MATCH(LARGE('h 22-23.'!AL55:AL74,15),'h 22-23.'!AL55:AL74,0))</f>
        <v>1</v>
      </c>
    </row>
    <row r="65" spans="2:72" x14ac:dyDescent="0.2">
      <c r="B65" s="95">
        <v>16</v>
      </c>
      <c r="C65" s="153" t="str">
        <f>INDEX('h 22-23.'!C30:C49,MATCH(LARGE('h 22-23.'!J30:J49,16),'h 22-23.'!J30:J49,0))</f>
        <v>Aston Villa</v>
      </c>
      <c r="D65" s="154"/>
      <c r="E65" s="154"/>
      <c r="F65" s="154"/>
      <c r="G65" s="155"/>
      <c r="H65" s="73">
        <f>INDEX('h 22-23.'!D30:D49,MATCH(LARGE('h 22-23.'!J30:J49,16),'h 22-23.'!J30:J49,0))</f>
        <v>38</v>
      </c>
      <c r="I65" s="74">
        <f>INDEX('h 22-23.'!E30:E49,MATCH(LARGE('h 22-23.'!J30:J49,16),'h 22-23.'!J30:J49,0))</f>
        <v>163</v>
      </c>
      <c r="J65" s="76">
        <f>INDEX('h 22-23.'!F30:F49,MATCH(LARGE('h 22-23.'!J30:J49,16),'h 22-23.'!J30:J49,0))</f>
        <v>211</v>
      </c>
      <c r="K65" s="74">
        <f>INDEX('h 22-23.'!G30:G49,MATCH(LARGE('h 22-23.'!J30:J49,16),'h 22-23.'!J30:J49,0))</f>
        <v>78</v>
      </c>
      <c r="L65" s="76">
        <f>INDEX('h 22-23.'!H30:H49,MATCH(LARGE('h 22-23.'!J30:J49,16),'h 22-23.'!J30:J49,0))</f>
        <v>109</v>
      </c>
      <c r="N65" s="95">
        <v>16</v>
      </c>
      <c r="O65" s="153" t="str">
        <f>INDEX('h 22-23.'!O30:O49,MATCH(LARGE('h 22-23.'!X30:X49,16),'h 22-23.'!X30:X49,0))</f>
        <v>Aston Villa</v>
      </c>
      <c r="P65" s="154"/>
      <c r="Q65" s="154"/>
      <c r="R65" s="154"/>
      <c r="S65" s="155"/>
      <c r="T65" s="73">
        <f>INDEX('h 22-23.'!P30:P49,MATCH(LARGE('h 22-23.'!X30:X49,16),'h 22-23.'!X30:X49,0))</f>
        <v>19</v>
      </c>
      <c r="U65" s="74">
        <f>INDEX('h 22-23.'!S30:S49,MATCH(LARGE('h 22-23.'!X30:X49,16),'h 22-23.'!X30:X49,0))</f>
        <v>90</v>
      </c>
      <c r="V65" s="76">
        <f>INDEX('h 22-23.'!T30:T49,MATCH(LARGE('h 22-23.'!X30:X49,16),'h 22-23.'!X30:X49,0))</f>
        <v>94</v>
      </c>
      <c r="W65" s="74">
        <f>INDEX('h 22-23.'!U30:U49,MATCH(LARGE('h 22-23.'!X30:X49,16),'h 22-23.'!X30:X49,0))</f>
        <v>44</v>
      </c>
      <c r="X65" s="76">
        <f>INDEX('h 22-23.'!V30:V49,MATCH(LARGE('h 22-23.'!X30:X49,16),'h 22-23.'!X30:X49,0))</f>
        <v>46</v>
      </c>
      <c r="Z65" s="95">
        <v>16</v>
      </c>
      <c r="AA65" s="153" t="str">
        <f>INDEX('h 22-23.'!AC30:AC49,MATCH(LARGE('h 22-23.'!AL30:AL49,16),'h 22-23.'!AL30:AL49,0))</f>
        <v>Aston Villa</v>
      </c>
      <c r="AB65" s="154"/>
      <c r="AC65" s="154"/>
      <c r="AD65" s="154"/>
      <c r="AE65" s="155"/>
      <c r="AF65" s="73">
        <f>INDEX('h 22-23.'!AD30:AD49,MATCH(LARGE('h 22-23.'!AL30:AL49,16),'h 22-23.'!AL30:AL49,0))</f>
        <v>19</v>
      </c>
      <c r="AG65" s="74">
        <f>INDEX('h 22-23.'!AG30:AG49,MATCH(LARGE('h 22-23.'!AL30:AL49,16),'h 22-23.'!AL30:AL49,0))</f>
        <v>73</v>
      </c>
      <c r="AH65" s="76">
        <f>INDEX('h 22-23.'!AH30:AH49,MATCH(LARGE('h 22-23.'!AL30:AL49,16),'h 22-23.'!AL30:AL49,0))</f>
        <v>117</v>
      </c>
      <c r="AI65" s="74">
        <f>INDEX('h 22-23.'!AI30:AI49,MATCH(LARGE('h 22-23.'!AL30:AL49,16),'h 22-23.'!AL30:AL49,0))</f>
        <v>34</v>
      </c>
      <c r="AJ65" s="76">
        <f>INDEX('h 22-23.'!AJ30:AJ49,MATCH(LARGE('h 22-23.'!AL30:AL49,16),'h 22-23.'!AL30:AL49,0))</f>
        <v>63</v>
      </c>
      <c r="AL65" s="95">
        <v>16</v>
      </c>
      <c r="AM65" s="153" t="str">
        <f>INDEX('h 22-23.'!C55:C74,MATCH(LARGE('h 22-23.'!J55:J74,16),'h 22-23.'!J55:J74,0))</f>
        <v>Liverpool</v>
      </c>
      <c r="AN65" s="154"/>
      <c r="AO65" s="154"/>
      <c r="AP65" s="154"/>
      <c r="AQ65" s="155"/>
      <c r="AR65" s="73">
        <f>INDEX('h 22-23.'!D55:D74,MATCH(LARGE('h 22-23.'!J55:J74,16),'h 22-23.'!J55:J74,0))</f>
        <v>38</v>
      </c>
      <c r="AS65" s="74">
        <f>INDEX('h 22-23.'!E55:E74,MATCH(LARGE('h 22-23.'!J55:J74,16),'h 22-23.'!J55:J74,0))</f>
        <v>57</v>
      </c>
      <c r="AT65" s="76">
        <f>INDEX('h 22-23.'!F55:F74,MATCH(LARGE('h 22-23.'!J55:J74,16),'h 22-23.'!J55:J74,0))</f>
        <v>59</v>
      </c>
      <c r="AU65" s="74">
        <f>INDEX('h 22-23.'!G55:G74,MATCH(LARGE('h 22-23.'!J55:J74,16),'h 22-23.'!J55:J74,0))</f>
        <v>1</v>
      </c>
      <c r="AV65" s="76">
        <f>INDEX('h 22-23.'!H55:H74,MATCH(LARGE('h 22-23.'!J55:J74,16),'h 22-23.'!J55:J74,0))</f>
        <v>1</v>
      </c>
      <c r="AX65" s="95">
        <v>16</v>
      </c>
      <c r="AY65" s="153" t="str">
        <f>INDEX('h 22-23.'!O55:O74,MATCH(LARGE('h 22-23.'!X55:X74,16),'h 22-23.'!X55:X74,0))</f>
        <v>Fulham</v>
      </c>
      <c r="AZ65" s="154"/>
      <c r="BA65" s="154"/>
      <c r="BB65" s="154"/>
      <c r="BC65" s="155"/>
      <c r="BD65" s="73">
        <f>INDEX('h 22-23.'!P55:P74,MATCH(LARGE('h 22-23.'!X55:X74,16),'h 22-23.'!X55:X74,0))</f>
        <v>19</v>
      </c>
      <c r="BE65" s="74">
        <f>INDEX('h 22-23.'!S55:S74,MATCH(LARGE('h 22-23.'!X55:X74,16),'h 22-23.'!X55:X74,0))</f>
        <v>27</v>
      </c>
      <c r="BF65" s="76">
        <f>INDEX('h 22-23.'!T55:T74,MATCH(LARGE('h 22-23.'!X55:X74,16),'h 22-23.'!X55:X74,0))</f>
        <v>27</v>
      </c>
      <c r="BG65" s="74">
        <f>INDEX('h 22-23.'!U55:U74,MATCH(LARGE('h 22-23.'!X55:X74,16),'h 22-23.'!X55:X74,0))</f>
        <v>1</v>
      </c>
      <c r="BH65" s="76">
        <f>INDEX('h 22-23.'!V55:V74,MATCH(LARGE('h 22-23.'!X55:X74,16),'h 22-23.'!X55:X74,0))</f>
        <v>2</v>
      </c>
      <c r="BJ65" s="95">
        <v>16</v>
      </c>
      <c r="BK65" s="153" t="str">
        <f>INDEX('h 22-23.'!AC55:AC74,MATCH(LARGE('h 22-23.'!AL55:AL74,16),'h 22-23.'!AL55:AL74,0))</f>
        <v>Liverpool</v>
      </c>
      <c r="BL65" s="154"/>
      <c r="BM65" s="154"/>
      <c r="BN65" s="154"/>
      <c r="BO65" s="155"/>
      <c r="BP65" s="73">
        <f>INDEX('h 22-23.'!AD55:AD74,MATCH(LARGE('h 22-23.'!AL55:AL74,16),'h 22-23.'!AL55:AL74,0))</f>
        <v>19</v>
      </c>
      <c r="BQ65" s="74">
        <f>INDEX('h 22-23.'!AG55:AG74,MATCH(LARGE('h 22-23.'!AL55:AL74,16),'h 22-23.'!AL55:AL74,0))</f>
        <v>29</v>
      </c>
      <c r="BR65" s="76">
        <f>INDEX('h 22-23.'!AH55:AH74,MATCH(LARGE('h 22-23.'!AL55:AL74,16),'h 22-23.'!AL55:AL74,0))</f>
        <v>22</v>
      </c>
      <c r="BS65" s="74">
        <f>INDEX('h 22-23.'!AI55:AI74,MATCH(LARGE('h 22-23.'!AL55:AL74,16),'h 22-23.'!AL55:AL74,0))</f>
        <v>0</v>
      </c>
      <c r="BT65" s="76">
        <f>INDEX('h 22-23.'!AJ55:AJ74,MATCH(LARGE('h 22-23.'!AL55:AL74,16),'h 22-23.'!AL55:AL74,0))</f>
        <v>1</v>
      </c>
    </row>
    <row r="66" spans="2:72" x14ac:dyDescent="0.2">
      <c r="B66" s="95">
        <v>17</v>
      </c>
      <c r="C66" s="153" t="str">
        <f>INDEX('h 22-23.'!C30:C49,MATCH(LARGE('h 22-23.'!J30:J49,17),'h 22-23.'!J30:J49,0))</f>
        <v>Southampton</v>
      </c>
      <c r="D66" s="154"/>
      <c r="E66" s="154"/>
      <c r="F66" s="154"/>
      <c r="G66" s="155"/>
      <c r="H66" s="73">
        <f>INDEX('h 22-23.'!D30:D49,MATCH(LARGE('h 22-23.'!J30:J49,17),'h 22-23.'!J30:J49,0))</f>
        <v>38</v>
      </c>
      <c r="I66" s="74">
        <f>INDEX('h 22-23.'!E30:E49,MATCH(LARGE('h 22-23.'!J30:J49,17),'h 22-23.'!J30:J49,0))</f>
        <v>157</v>
      </c>
      <c r="J66" s="76">
        <f>INDEX('h 22-23.'!F30:F49,MATCH(LARGE('h 22-23.'!J30:J49,17),'h 22-23.'!J30:J49,0))</f>
        <v>208</v>
      </c>
      <c r="K66" s="74">
        <f>INDEX('h 22-23.'!G30:G49,MATCH(LARGE('h 22-23.'!J30:J49,17),'h 22-23.'!J30:J49,0))</f>
        <v>73</v>
      </c>
      <c r="L66" s="76">
        <f>INDEX('h 22-23.'!H30:H49,MATCH(LARGE('h 22-23.'!J30:J49,17),'h 22-23.'!J30:J49,0))</f>
        <v>98</v>
      </c>
      <c r="N66" s="95">
        <v>17</v>
      </c>
      <c r="O66" s="153" t="str">
        <f>INDEX('h 22-23.'!O30:O49,MATCH(LARGE('h 22-23.'!X30:X49,17),'h 22-23.'!X30:X49,0))</f>
        <v>Southampton</v>
      </c>
      <c r="P66" s="154"/>
      <c r="Q66" s="154"/>
      <c r="R66" s="154"/>
      <c r="S66" s="155"/>
      <c r="T66" s="73">
        <f>INDEX('h 22-23.'!P30:P49,MATCH(LARGE('h 22-23.'!X30:X49,17),'h 22-23.'!X30:X49,0))</f>
        <v>19</v>
      </c>
      <c r="U66" s="74">
        <f>INDEX('h 22-23.'!S30:S49,MATCH(LARGE('h 22-23.'!X30:X49,17),'h 22-23.'!X30:X49,0))</f>
        <v>88</v>
      </c>
      <c r="V66" s="76">
        <f>INDEX('h 22-23.'!T30:T49,MATCH(LARGE('h 22-23.'!X30:X49,17),'h 22-23.'!X30:X49,0))</f>
        <v>88</v>
      </c>
      <c r="W66" s="74">
        <f>INDEX('h 22-23.'!U30:U49,MATCH(LARGE('h 22-23.'!X30:X49,17),'h 22-23.'!X30:X49,0))</f>
        <v>47</v>
      </c>
      <c r="X66" s="76">
        <f>INDEX('h 22-23.'!V30:V49,MATCH(LARGE('h 22-23.'!X30:X49,17),'h 22-23.'!X30:X49,0))</f>
        <v>45</v>
      </c>
      <c r="Z66" s="95">
        <v>17</v>
      </c>
      <c r="AA66" s="153" t="str">
        <f>INDEX('h 22-23.'!AC30:AC49,MATCH(LARGE('h 22-23.'!AL30:AL49,17),'h 22-23.'!AL30:AL49,0))</f>
        <v>Brentford</v>
      </c>
      <c r="AB66" s="154"/>
      <c r="AC66" s="154"/>
      <c r="AD66" s="154"/>
      <c r="AE66" s="155"/>
      <c r="AF66" s="73">
        <f>INDEX('h 22-23.'!AD30:AD49,MATCH(LARGE('h 22-23.'!AL30:AL49,17),'h 22-23.'!AL30:AL49,0))</f>
        <v>19</v>
      </c>
      <c r="AG66" s="74">
        <f>INDEX('h 22-23.'!AG30:AG49,MATCH(LARGE('h 22-23.'!AL30:AL49,17),'h 22-23.'!AL30:AL49,0))</f>
        <v>70</v>
      </c>
      <c r="AH66" s="76">
        <f>INDEX('h 22-23.'!AH30:AH49,MATCH(LARGE('h 22-23.'!AL30:AL49,17),'h 22-23.'!AL30:AL49,0))</f>
        <v>127</v>
      </c>
      <c r="AI66" s="74">
        <f>INDEX('h 22-23.'!AI30:AI49,MATCH(LARGE('h 22-23.'!AL30:AL49,17),'h 22-23.'!AL30:AL49,0))</f>
        <v>32</v>
      </c>
      <c r="AJ66" s="76">
        <f>INDEX('h 22-23.'!AJ30:AJ49,MATCH(LARGE('h 22-23.'!AL30:AL49,17),'h 22-23.'!AL30:AL49,0))</f>
        <v>66</v>
      </c>
      <c r="AL66" s="95">
        <v>17</v>
      </c>
      <c r="AM66" s="153" t="str">
        <f>INDEX('h 22-23.'!C55:C74,MATCH(LARGE('h 22-23.'!J55:J74,17),'h 22-23.'!J55:J74,0))</f>
        <v>Brentford</v>
      </c>
      <c r="AN66" s="154"/>
      <c r="AO66" s="154"/>
      <c r="AP66" s="154"/>
      <c r="AQ66" s="155"/>
      <c r="AR66" s="73">
        <f>INDEX('h 22-23.'!D55:D74,MATCH(LARGE('h 22-23.'!J55:J74,17),'h 22-23.'!J55:J74,0))</f>
        <v>38</v>
      </c>
      <c r="AS66" s="74">
        <f>INDEX('h 22-23.'!E55:E74,MATCH(LARGE('h 22-23.'!J55:J74,17),'h 22-23.'!J55:J74,0))</f>
        <v>56</v>
      </c>
      <c r="AT66" s="76">
        <f>INDEX('h 22-23.'!F55:F74,MATCH(LARGE('h 22-23.'!J55:J74,17),'h 22-23.'!J55:J74,0))</f>
        <v>62</v>
      </c>
      <c r="AU66" s="74">
        <f>INDEX('h 22-23.'!G55:G74,MATCH(LARGE('h 22-23.'!J55:J74,17),'h 22-23.'!J55:J74,0))</f>
        <v>1</v>
      </c>
      <c r="AV66" s="76">
        <f>INDEX('h 22-23.'!H55:H74,MATCH(LARGE('h 22-23.'!J55:J74,17),'h 22-23.'!J55:J74,0))</f>
        <v>1</v>
      </c>
      <c r="AX66" s="95">
        <v>17</v>
      </c>
      <c r="AY66" s="153" t="str">
        <f>INDEX('h 22-23.'!O55:O74,MATCH(LARGE('h 22-23.'!X55:X74,17),'h 22-23.'!X55:X74,0))</f>
        <v>Southampton</v>
      </c>
      <c r="AZ66" s="154"/>
      <c r="BA66" s="154"/>
      <c r="BB66" s="154"/>
      <c r="BC66" s="155"/>
      <c r="BD66" s="73">
        <f>INDEX('h 22-23.'!P55:P74,MATCH(LARGE('h 22-23.'!X55:X74,17),'h 22-23.'!X55:X74,0))</f>
        <v>19</v>
      </c>
      <c r="BE66" s="74">
        <f>INDEX('h 22-23.'!S55:S74,MATCH(LARGE('h 22-23.'!X55:X74,17),'h 22-23.'!X55:X74,0))</f>
        <v>26</v>
      </c>
      <c r="BF66" s="76">
        <f>INDEX('h 22-23.'!T55:T74,MATCH(LARGE('h 22-23.'!X55:X74,17),'h 22-23.'!X55:X74,0))</f>
        <v>33</v>
      </c>
      <c r="BG66" s="74">
        <f>INDEX('h 22-23.'!U55:U74,MATCH(LARGE('h 22-23.'!X55:X74,17),'h 22-23.'!X55:X74,0))</f>
        <v>0</v>
      </c>
      <c r="BH66" s="76">
        <f>INDEX('h 22-23.'!V55:V74,MATCH(LARGE('h 22-23.'!X55:X74,17),'h 22-23.'!X55:X74,0))</f>
        <v>1</v>
      </c>
      <c r="BJ66" s="95">
        <v>17</v>
      </c>
      <c r="BK66" s="153" t="str">
        <f>INDEX('h 22-23.'!AC55:AC74,MATCH(LARGE('h 22-23.'!AL55:AL74,17),'h 22-23.'!AL55:AL74,0))</f>
        <v>Brentford</v>
      </c>
      <c r="BL66" s="154"/>
      <c r="BM66" s="154"/>
      <c r="BN66" s="154"/>
      <c r="BO66" s="155"/>
      <c r="BP66" s="73">
        <f>INDEX('h 22-23.'!AD55:AD74,MATCH(LARGE('h 22-23.'!AL55:AL74,17),'h 22-23.'!AL55:AL74,0))</f>
        <v>19</v>
      </c>
      <c r="BQ66" s="74">
        <f>INDEX('h 22-23.'!AG55:AG74,MATCH(LARGE('h 22-23.'!AL55:AL74,17),'h 22-23.'!AL55:AL74,0))</f>
        <v>27</v>
      </c>
      <c r="BR66" s="76">
        <f>INDEX('h 22-23.'!AH55:AH74,MATCH(LARGE('h 22-23.'!AL55:AL74,17),'h 22-23.'!AL55:AL74,0))</f>
        <v>28</v>
      </c>
      <c r="BS66" s="74">
        <f>INDEX('h 22-23.'!AI55:AI74,MATCH(LARGE('h 22-23.'!AL55:AL74,17),'h 22-23.'!AL55:AL74,0))</f>
        <v>0</v>
      </c>
      <c r="BT66" s="76">
        <f>INDEX('h 22-23.'!AJ55:AJ74,MATCH(LARGE('h 22-23.'!AL55:AL74,17),'h 22-23.'!AL55:AL74,0))</f>
        <v>0</v>
      </c>
    </row>
    <row r="67" spans="2:72" x14ac:dyDescent="0.2">
      <c r="B67" s="95">
        <v>18</v>
      </c>
      <c r="C67" s="153" t="str">
        <f>INDEX('h 22-23.'!C30:C49,MATCH(LARGE('h 22-23.'!J30:J49,18),'h 22-23.'!J30:J49,0))</f>
        <v>Bournemouth</v>
      </c>
      <c r="D67" s="154"/>
      <c r="E67" s="154"/>
      <c r="F67" s="154"/>
      <c r="G67" s="155"/>
      <c r="H67" s="73">
        <f>INDEX('h 22-23.'!D30:D49,MATCH(LARGE('h 22-23.'!J30:J49,18),'h 22-23.'!J30:J49,0))</f>
        <v>38</v>
      </c>
      <c r="I67" s="74">
        <f>INDEX('h 22-23.'!E30:E49,MATCH(LARGE('h 22-23.'!J30:J49,18),'h 22-23.'!J30:J49,0))</f>
        <v>144</v>
      </c>
      <c r="J67" s="76">
        <f>INDEX('h 22-23.'!F30:F49,MATCH(LARGE('h 22-23.'!J30:J49,18),'h 22-23.'!J30:J49,0))</f>
        <v>271</v>
      </c>
      <c r="K67" s="74">
        <f>INDEX('h 22-23.'!G30:G49,MATCH(LARGE('h 22-23.'!J30:J49,18),'h 22-23.'!J30:J49,0))</f>
        <v>60</v>
      </c>
      <c r="L67" s="76">
        <f>INDEX('h 22-23.'!H30:H49,MATCH(LARGE('h 22-23.'!J30:J49,18),'h 22-23.'!J30:J49,0))</f>
        <v>137</v>
      </c>
      <c r="N67" s="95">
        <v>18</v>
      </c>
      <c r="O67" s="153" t="str">
        <f>INDEX('h 22-23.'!O30:O49,MATCH(LARGE('h 22-23.'!X30:X49,18),'h 22-23.'!X30:X49,0))</f>
        <v>Bournemouth</v>
      </c>
      <c r="P67" s="154"/>
      <c r="Q67" s="154"/>
      <c r="R67" s="154"/>
      <c r="S67" s="155"/>
      <c r="T67" s="73">
        <f>INDEX('h 22-23.'!P30:P49,MATCH(LARGE('h 22-23.'!X30:X49,18),'h 22-23.'!X30:X49,0))</f>
        <v>19</v>
      </c>
      <c r="U67" s="74">
        <f>INDEX('h 22-23.'!S30:S49,MATCH(LARGE('h 22-23.'!X30:X49,18),'h 22-23.'!X30:X49,0))</f>
        <v>82</v>
      </c>
      <c r="V67" s="76">
        <f>INDEX('h 22-23.'!T30:T49,MATCH(LARGE('h 22-23.'!X30:X49,18),'h 22-23.'!X30:X49,0))</f>
        <v>115</v>
      </c>
      <c r="W67" s="74">
        <f>INDEX('h 22-23.'!U30:U49,MATCH(LARGE('h 22-23.'!X30:X49,18),'h 22-23.'!X30:X49,0))</f>
        <v>31</v>
      </c>
      <c r="X67" s="76">
        <f>INDEX('h 22-23.'!V30:V49,MATCH(LARGE('h 22-23.'!X30:X49,18),'h 22-23.'!X30:X49,0))</f>
        <v>54</v>
      </c>
      <c r="Z67" s="95">
        <v>18</v>
      </c>
      <c r="AA67" s="153" t="str">
        <f>INDEX('h 22-23.'!AC30:AC49,MATCH(LARGE('h 22-23.'!AL30:AL49,18),'h 22-23.'!AL30:AL49,0))</f>
        <v>Southampton</v>
      </c>
      <c r="AB67" s="154"/>
      <c r="AC67" s="154"/>
      <c r="AD67" s="154"/>
      <c r="AE67" s="155"/>
      <c r="AF67" s="73">
        <f>INDEX('h 22-23.'!AD30:AD49,MATCH(LARGE('h 22-23.'!AL30:AL49,18),'h 22-23.'!AL30:AL49,0))</f>
        <v>19</v>
      </c>
      <c r="AG67" s="74">
        <f>INDEX('h 22-23.'!AG30:AG49,MATCH(LARGE('h 22-23.'!AL30:AL49,18),'h 22-23.'!AL30:AL49,0))</f>
        <v>69</v>
      </c>
      <c r="AH67" s="76">
        <f>INDEX('h 22-23.'!AH30:AH49,MATCH(LARGE('h 22-23.'!AL30:AL49,18),'h 22-23.'!AL30:AL49,0))</f>
        <v>120</v>
      </c>
      <c r="AI67" s="74">
        <f>INDEX('h 22-23.'!AI30:AI49,MATCH(LARGE('h 22-23.'!AL30:AL49,18),'h 22-23.'!AL30:AL49,0))</f>
        <v>26</v>
      </c>
      <c r="AJ67" s="76">
        <f>INDEX('h 22-23.'!AJ30:AJ49,MATCH(LARGE('h 22-23.'!AL30:AL49,18),'h 22-23.'!AL30:AL49,0))</f>
        <v>53</v>
      </c>
      <c r="AL67" s="95">
        <v>18</v>
      </c>
      <c r="AM67" s="153" t="str">
        <f>INDEX('h 22-23.'!C55:C74,MATCH(LARGE('h 22-23.'!J55:J74,18),'h 22-23.'!J55:J74,0))</f>
        <v>Arsenal</v>
      </c>
      <c r="AN67" s="154"/>
      <c r="AO67" s="154"/>
      <c r="AP67" s="154"/>
      <c r="AQ67" s="155"/>
      <c r="AR67" s="73">
        <f>INDEX('h 22-23.'!D55:D74,MATCH(LARGE('h 22-23.'!J55:J74,18),'h 22-23.'!J55:J74,0))</f>
        <v>38</v>
      </c>
      <c r="AS67" s="74">
        <f>INDEX('h 22-23.'!E55:E74,MATCH(LARGE('h 22-23.'!J55:J74,18),'h 22-23.'!J55:J74,0))</f>
        <v>51</v>
      </c>
      <c r="AT67" s="76">
        <f>INDEX('h 22-23.'!F55:F74,MATCH(LARGE('h 22-23.'!J55:J74,18),'h 22-23.'!J55:J74,0))</f>
        <v>83</v>
      </c>
      <c r="AU67" s="74">
        <f>INDEX('h 22-23.'!G55:G74,MATCH(LARGE('h 22-23.'!J55:J74,18),'h 22-23.'!J55:J74,0))</f>
        <v>0</v>
      </c>
      <c r="AV67" s="76">
        <f>INDEX('h 22-23.'!H55:H74,MATCH(LARGE('h 22-23.'!J55:J74,18),'h 22-23.'!J55:J74,0))</f>
        <v>1</v>
      </c>
      <c r="AX67" s="95">
        <v>18</v>
      </c>
      <c r="AY67" s="153" t="str">
        <f>INDEX('h 22-23.'!O55:O74,MATCH(LARGE('h 22-23.'!X55:X74,18),'h 22-23.'!X55:X74,0))</f>
        <v>Man City</v>
      </c>
      <c r="AZ67" s="154"/>
      <c r="BA67" s="154"/>
      <c r="BB67" s="154"/>
      <c r="BC67" s="155"/>
      <c r="BD67" s="73">
        <f>INDEX('h 22-23.'!P55:P74,MATCH(LARGE('h 22-23.'!X55:X74,18),'h 22-23.'!X55:X74,0))</f>
        <v>19</v>
      </c>
      <c r="BE67" s="74">
        <f>INDEX('h 22-23.'!S55:S74,MATCH(LARGE('h 22-23.'!X55:X74,18),'h 22-23.'!X55:X74,0))</f>
        <v>19</v>
      </c>
      <c r="BF67" s="76">
        <f>INDEX('h 22-23.'!T55:T74,MATCH(LARGE('h 22-23.'!X55:X74,18),'h 22-23.'!X55:X74,0))</f>
        <v>42</v>
      </c>
      <c r="BG67" s="74">
        <f>INDEX('h 22-23.'!U55:U74,MATCH(LARGE('h 22-23.'!X55:X74,18),'h 22-23.'!X55:X74,0))</f>
        <v>1</v>
      </c>
      <c r="BH67" s="76">
        <f>INDEX('h 22-23.'!V55:V74,MATCH(LARGE('h 22-23.'!X55:X74,18),'h 22-23.'!X55:X74,0))</f>
        <v>0</v>
      </c>
      <c r="BJ67" s="95">
        <v>18</v>
      </c>
      <c r="BK67" s="153" t="str">
        <f>INDEX('h 22-23.'!AC55:AC74,MATCH(LARGE('h 22-23.'!AL55:AL74,18),'h 22-23.'!AL55:AL74,0))</f>
        <v>Brighton</v>
      </c>
      <c r="BL67" s="154"/>
      <c r="BM67" s="154"/>
      <c r="BN67" s="154"/>
      <c r="BO67" s="155"/>
      <c r="BP67" s="73">
        <f>INDEX('h 22-23.'!AD55:AD74,MATCH(LARGE('h 22-23.'!AL55:AL74,18),'h 22-23.'!AL55:AL74,0))</f>
        <v>19</v>
      </c>
      <c r="BQ67" s="74">
        <f>INDEX('h 22-23.'!AG55:AG74,MATCH(LARGE('h 22-23.'!AL55:AL74,18),'h 22-23.'!AL55:AL74,0))</f>
        <v>27</v>
      </c>
      <c r="BR67" s="76">
        <f>INDEX('h 22-23.'!AH55:AH74,MATCH(LARGE('h 22-23.'!AL55:AL74,18),'h 22-23.'!AL55:AL74,0))</f>
        <v>39</v>
      </c>
      <c r="BS67" s="74">
        <f>INDEX('h 22-23.'!AI55:AI74,MATCH(LARGE('h 22-23.'!AL55:AL74,18),'h 22-23.'!AL55:AL74,0))</f>
        <v>0</v>
      </c>
      <c r="BT67" s="76">
        <f>INDEX('h 22-23.'!AJ55:AJ74,MATCH(LARGE('h 22-23.'!AL55:AL74,18),'h 22-23.'!AL55:AL74,0))</f>
        <v>1</v>
      </c>
    </row>
    <row r="68" spans="2:72" x14ac:dyDescent="0.2">
      <c r="B68" s="95">
        <v>19</v>
      </c>
      <c r="C68" s="153" t="str">
        <f>INDEX('h 22-23.'!C30:C49,MATCH(LARGE('h 22-23.'!J30:J49,19),'h 22-23.'!J30:J49,0))</f>
        <v>Leicester</v>
      </c>
      <c r="D68" s="154"/>
      <c r="E68" s="154"/>
      <c r="F68" s="154"/>
      <c r="G68" s="155"/>
      <c r="H68" s="73">
        <f>INDEX('h 22-23.'!D30:D49,MATCH(LARGE('h 22-23.'!J30:J49,19),'h 22-23.'!J30:J49,0))</f>
        <v>38</v>
      </c>
      <c r="I68" s="74">
        <f>INDEX('h 22-23.'!E30:E49,MATCH(LARGE('h 22-23.'!J30:J49,19),'h 22-23.'!J30:J49,0))</f>
        <v>135</v>
      </c>
      <c r="J68" s="76">
        <f>INDEX('h 22-23.'!F30:F49,MATCH(LARGE('h 22-23.'!J30:J49,19),'h 22-23.'!J30:J49,0))</f>
        <v>236</v>
      </c>
      <c r="K68" s="74">
        <f>INDEX('h 22-23.'!G30:G49,MATCH(LARGE('h 22-23.'!J30:J49,19),'h 22-23.'!J30:J49,0))</f>
        <v>60</v>
      </c>
      <c r="L68" s="76">
        <f>INDEX('h 22-23.'!H30:H49,MATCH(LARGE('h 22-23.'!J30:J49,19),'h 22-23.'!J30:J49,0))</f>
        <v>112</v>
      </c>
      <c r="N68" s="95">
        <v>19</v>
      </c>
      <c r="O68" s="153" t="str">
        <f>INDEX('h 22-23.'!O30:O49,MATCH(LARGE('h 22-23.'!X30:X49,19),'h 22-23.'!X30:X49,0))</f>
        <v>Leicester</v>
      </c>
      <c r="P68" s="154"/>
      <c r="Q68" s="154"/>
      <c r="R68" s="154"/>
      <c r="S68" s="155"/>
      <c r="T68" s="73">
        <f>INDEX('h 22-23.'!P30:P49,MATCH(LARGE('h 22-23.'!X30:X49,19),'h 22-23.'!X30:X49,0))</f>
        <v>19</v>
      </c>
      <c r="U68" s="74">
        <f>INDEX('h 22-23.'!S30:S49,MATCH(LARGE('h 22-23.'!X30:X49,19),'h 22-23.'!X30:X49,0))</f>
        <v>67</v>
      </c>
      <c r="V68" s="76">
        <f>INDEX('h 22-23.'!T30:T49,MATCH(LARGE('h 22-23.'!X30:X49,19),'h 22-23.'!X30:X49,0))</f>
        <v>112</v>
      </c>
      <c r="W68" s="74">
        <f>INDEX('h 22-23.'!U30:U49,MATCH(LARGE('h 22-23.'!X30:X49,19),'h 22-23.'!X30:X49,0))</f>
        <v>28</v>
      </c>
      <c r="X68" s="76">
        <f>INDEX('h 22-23.'!V30:V49,MATCH(LARGE('h 22-23.'!X30:X49,19),'h 22-23.'!X30:X49,0))</f>
        <v>56</v>
      </c>
      <c r="Z68" s="95">
        <v>19</v>
      </c>
      <c r="AA68" s="153" t="str">
        <f>INDEX('h 22-23.'!AC30:AC49,MATCH(LARGE('h 22-23.'!AL30:AL49,19),'h 22-23.'!AL30:AL49,0))</f>
        <v>Leicester</v>
      </c>
      <c r="AB68" s="154"/>
      <c r="AC68" s="154"/>
      <c r="AD68" s="154"/>
      <c r="AE68" s="155"/>
      <c r="AF68" s="73">
        <f>INDEX('h 22-23.'!AD30:AD49,MATCH(LARGE('h 22-23.'!AL30:AL49,19),'h 22-23.'!AL30:AL49,0))</f>
        <v>19</v>
      </c>
      <c r="AG68" s="74">
        <f>INDEX('h 22-23.'!AG30:AG49,MATCH(LARGE('h 22-23.'!AL30:AL49,19),'h 22-23.'!AL30:AL49,0))</f>
        <v>68</v>
      </c>
      <c r="AH68" s="76">
        <f>INDEX('h 22-23.'!AH30:AH49,MATCH(LARGE('h 22-23.'!AL30:AL49,19),'h 22-23.'!AL30:AL49,0))</f>
        <v>124</v>
      </c>
      <c r="AI68" s="74">
        <f>INDEX('h 22-23.'!AI30:AI49,MATCH(LARGE('h 22-23.'!AL30:AL49,19),'h 22-23.'!AL30:AL49,0))</f>
        <v>32</v>
      </c>
      <c r="AJ68" s="76">
        <f>INDEX('h 22-23.'!AJ30:AJ49,MATCH(LARGE('h 22-23.'!AL30:AL49,19),'h 22-23.'!AL30:AL49,0))</f>
        <v>56</v>
      </c>
      <c r="AL68" s="95">
        <v>19</v>
      </c>
      <c r="AM68" s="153" t="str">
        <f>INDEX('h 22-23.'!C55:C74,MATCH(LARGE('h 22-23.'!J55:J74,19),'h 22-23.'!J55:J74,0))</f>
        <v>Man City</v>
      </c>
      <c r="AN68" s="154"/>
      <c r="AO68" s="154"/>
      <c r="AP68" s="154"/>
      <c r="AQ68" s="155"/>
      <c r="AR68" s="73">
        <f>INDEX('h 22-23.'!D55:D74,MATCH(LARGE('h 22-23.'!J55:J74,19),'h 22-23.'!J55:J74,0))</f>
        <v>38</v>
      </c>
      <c r="AS68" s="74">
        <f>INDEX('h 22-23.'!E55:E74,MATCH(LARGE('h 22-23.'!J55:J74,19),'h 22-23.'!J55:J74,0))</f>
        <v>44</v>
      </c>
      <c r="AT68" s="76">
        <f>INDEX('h 22-23.'!F55:F74,MATCH(LARGE('h 22-23.'!J55:J74,19),'h 22-23.'!J55:J74,0))</f>
        <v>79</v>
      </c>
      <c r="AU68" s="74">
        <f>INDEX('h 22-23.'!G55:G74,MATCH(LARGE('h 22-23.'!J55:J74,19),'h 22-23.'!J55:J74,0))</f>
        <v>1</v>
      </c>
      <c r="AV68" s="76">
        <f>INDEX('h 22-23.'!H55:H74,MATCH(LARGE('h 22-23.'!J55:J74,19),'h 22-23.'!J55:J74,0))</f>
        <v>2</v>
      </c>
      <c r="AX68" s="95">
        <v>19</v>
      </c>
      <c r="AY68" s="153" t="str">
        <f>INDEX('h 22-23.'!O55:O74,MATCH(LARGE('h 22-23.'!X55:X74,19),'h 22-23.'!X55:X74,0))</f>
        <v>West Ham</v>
      </c>
      <c r="AZ68" s="154"/>
      <c r="BA68" s="154"/>
      <c r="BB68" s="154"/>
      <c r="BC68" s="155"/>
      <c r="BD68" s="73">
        <f>INDEX('h 22-23.'!P55:P74,MATCH(LARGE('h 22-23.'!X55:X74,19),'h 22-23.'!X55:X74,0))</f>
        <v>19</v>
      </c>
      <c r="BE68" s="74">
        <f>INDEX('h 22-23.'!S55:S74,MATCH(LARGE('h 22-23.'!X55:X74,19),'h 22-23.'!X55:X74,0))</f>
        <v>19</v>
      </c>
      <c r="BF68" s="76">
        <f>INDEX('h 22-23.'!T55:T74,MATCH(LARGE('h 22-23.'!X55:X74,19),'h 22-23.'!X55:X74,0))</f>
        <v>27</v>
      </c>
      <c r="BG68" s="74">
        <f>INDEX('h 22-23.'!U55:U74,MATCH(LARGE('h 22-23.'!X55:X74,19),'h 22-23.'!X55:X74,0))</f>
        <v>0</v>
      </c>
      <c r="BH68" s="76">
        <f>INDEX('h 22-23.'!V55:V74,MATCH(LARGE('h 22-23.'!X55:X74,19),'h 22-23.'!X55:X74,0))</f>
        <v>0</v>
      </c>
      <c r="BJ68" s="95">
        <v>19</v>
      </c>
      <c r="BK68" s="153" t="str">
        <f>INDEX('h 22-23.'!AC55:AC74,MATCH(LARGE('h 22-23.'!AL55:AL74,19),'h 22-23.'!AL55:AL74,0))</f>
        <v>West Ham</v>
      </c>
      <c r="BL68" s="154"/>
      <c r="BM68" s="154"/>
      <c r="BN68" s="154"/>
      <c r="BO68" s="155"/>
      <c r="BP68" s="73">
        <f>INDEX('h 22-23.'!AD55:AD74,MATCH(LARGE('h 22-23.'!AL55:AL74,19),'h 22-23.'!AL55:AL74,0))</f>
        <v>19</v>
      </c>
      <c r="BQ68" s="74">
        <f>INDEX('h 22-23.'!AG55:AG74,MATCH(LARGE('h 22-23.'!AL55:AL74,19),'h 22-23.'!AL55:AL74,0))</f>
        <v>25</v>
      </c>
      <c r="BR68" s="76">
        <f>INDEX('h 22-23.'!AH55:AH74,MATCH(LARGE('h 22-23.'!AL55:AL74,19),'h 22-23.'!AL55:AL74,0))</f>
        <v>27</v>
      </c>
      <c r="BS68" s="74">
        <f>INDEX('h 22-23.'!AI55:AI74,MATCH(LARGE('h 22-23.'!AL55:AL74,19),'h 22-23.'!AL55:AL74,0))</f>
        <v>0</v>
      </c>
      <c r="BT68" s="76">
        <f>INDEX('h 22-23.'!AJ55:AJ74,MATCH(LARGE('h 22-23.'!AL55:AL74,19),'h 22-23.'!AL55:AL74,0))</f>
        <v>0</v>
      </c>
    </row>
    <row r="69" spans="2:72" ht="13.5" thickBot="1" x14ac:dyDescent="0.25">
      <c r="B69" s="96">
        <v>20</v>
      </c>
      <c r="C69" s="156" t="str">
        <f>INDEX('h 22-23.'!C30:C49,MATCH(LARGE('h 22-23.'!J30:J49,20),'h 22-23.'!J30:J49,0))</f>
        <v>Nottingham</v>
      </c>
      <c r="D69" s="157"/>
      <c r="E69" s="157"/>
      <c r="F69" s="157"/>
      <c r="G69" s="158"/>
      <c r="H69" s="81">
        <f>INDEX('h 22-23.'!D30:D49,MATCH(LARGE('h 22-23.'!J30:J49,20),'h 22-23.'!J30:J49,0))</f>
        <v>38</v>
      </c>
      <c r="I69" s="82">
        <f>INDEX('h 22-23.'!E30:E49,MATCH(LARGE('h 22-23.'!J30:J49,20),'h 22-23.'!J30:J49,0))</f>
        <v>128</v>
      </c>
      <c r="J69" s="84">
        <f>INDEX('h 22-23.'!F30:F49,MATCH(LARGE('h 22-23.'!J30:J49,20),'h 22-23.'!J30:J49,0))</f>
        <v>239</v>
      </c>
      <c r="K69" s="82">
        <f>INDEX('h 22-23.'!G30:G49,MATCH(LARGE('h 22-23.'!J30:J49,20),'h 22-23.'!J30:J49,0))</f>
        <v>58</v>
      </c>
      <c r="L69" s="84">
        <f>INDEX('h 22-23.'!H30:H49,MATCH(LARGE('h 22-23.'!J30:J49,20),'h 22-23.'!J30:J49,0))</f>
        <v>113</v>
      </c>
      <c r="N69" s="96">
        <v>20</v>
      </c>
      <c r="O69" s="156" t="str">
        <f>INDEX('h 22-23.'!O30:O49,MATCH(LARGE('h 22-23.'!X30:X49,20),'h 22-23.'!X30:X49,0))</f>
        <v>Nottingham</v>
      </c>
      <c r="P69" s="157"/>
      <c r="Q69" s="157"/>
      <c r="R69" s="157"/>
      <c r="S69" s="158"/>
      <c r="T69" s="81">
        <f>INDEX('h 22-23.'!P30:P49,MATCH(LARGE('h 22-23.'!X30:X49,20),'h 22-23.'!X30:X49,0))</f>
        <v>19</v>
      </c>
      <c r="U69" s="82">
        <f>INDEX('h 22-23.'!S30:S49,MATCH(LARGE('h 22-23.'!X30:X49,20),'h 22-23.'!X30:X49,0))</f>
        <v>50</v>
      </c>
      <c r="V69" s="84">
        <f>INDEX('h 22-23.'!T30:T49,MATCH(LARGE('h 22-23.'!X30:X49,20),'h 22-23.'!X30:X49,0))</f>
        <v>112</v>
      </c>
      <c r="W69" s="82">
        <f>INDEX('h 22-23.'!U30:U49,MATCH(LARGE('h 22-23.'!X30:X49,20),'h 22-23.'!X30:X49,0))</f>
        <v>27</v>
      </c>
      <c r="X69" s="84">
        <f>INDEX('h 22-23.'!V30:V49,MATCH(LARGE('h 22-23.'!X30:X49,20),'h 22-23.'!X30:X49,0))</f>
        <v>50</v>
      </c>
      <c r="Z69" s="96">
        <v>20</v>
      </c>
      <c r="AA69" s="156" t="str">
        <f>INDEX('h 22-23.'!AC30:AC49,MATCH(LARGE('h 22-23.'!AL30:AL49,20),'h 22-23.'!AL30:AL49,0))</f>
        <v>Bournemouth</v>
      </c>
      <c r="AB69" s="157"/>
      <c r="AC69" s="157"/>
      <c r="AD69" s="157"/>
      <c r="AE69" s="158"/>
      <c r="AF69" s="81">
        <f>INDEX('h 22-23.'!AD30:AD49,MATCH(LARGE('h 22-23.'!AL30:AL49,20),'h 22-23.'!AL30:AL49,0))</f>
        <v>19</v>
      </c>
      <c r="AG69" s="82">
        <f>INDEX('h 22-23.'!AG30:AG49,MATCH(LARGE('h 22-23.'!AL30:AL49,20),'h 22-23.'!AL30:AL49,0))</f>
        <v>62</v>
      </c>
      <c r="AH69" s="84">
        <f>INDEX('h 22-23.'!AH30:AH49,MATCH(LARGE('h 22-23.'!AL30:AL49,20),'h 22-23.'!AL30:AL49,0))</f>
        <v>156</v>
      </c>
      <c r="AI69" s="82">
        <f>INDEX('h 22-23.'!AI30:AI49,MATCH(LARGE('h 22-23.'!AL30:AL49,20),'h 22-23.'!AL30:AL49,0))</f>
        <v>29</v>
      </c>
      <c r="AJ69" s="84">
        <f>INDEX('h 22-23.'!AJ30:AJ49,MATCH(LARGE('h 22-23.'!AL30:AL49,20),'h 22-23.'!AL30:AL49,0))</f>
        <v>83</v>
      </c>
      <c r="AL69" s="96">
        <v>20</v>
      </c>
      <c r="AM69" s="156" t="str">
        <f>INDEX('h 22-23.'!C55:C74,MATCH(LARGE('h 22-23.'!J55:J74,20),'h 22-23.'!J55:J74,0))</f>
        <v>West Ham</v>
      </c>
      <c r="AN69" s="157"/>
      <c r="AO69" s="157"/>
      <c r="AP69" s="157"/>
      <c r="AQ69" s="158"/>
      <c r="AR69" s="81">
        <f>INDEX('h 22-23.'!D55:D74,MATCH(LARGE('h 22-23.'!J55:J74,20),'h 22-23.'!J55:J74,0))</f>
        <v>38</v>
      </c>
      <c r="AS69" s="82">
        <f>INDEX('h 22-23.'!E55:E74,MATCH(LARGE('h 22-23.'!J55:J74,20),'h 22-23.'!J55:J74,0))</f>
        <v>44</v>
      </c>
      <c r="AT69" s="84">
        <f>INDEX('h 22-23.'!F55:F74,MATCH(LARGE('h 22-23.'!J55:J74,20),'h 22-23.'!J55:J74,0))</f>
        <v>54</v>
      </c>
      <c r="AU69" s="82">
        <f>INDEX('h 22-23.'!G55:G74,MATCH(LARGE('h 22-23.'!J55:J74,20),'h 22-23.'!J55:J74,0))</f>
        <v>0</v>
      </c>
      <c r="AV69" s="84">
        <f>INDEX('h 22-23.'!H55:H74,MATCH(LARGE('h 22-23.'!J55:J74,20),'h 22-23.'!J55:J74,0))</f>
        <v>0</v>
      </c>
      <c r="AX69" s="96">
        <v>20</v>
      </c>
      <c r="AY69" s="156" t="str">
        <f>INDEX('h 22-23.'!O55:O74,MATCH(LARGE('h 22-23.'!X55:X74,20),'h 22-23.'!X55:X74,0))</f>
        <v>Arsenal</v>
      </c>
      <c r="AZ69" s="157"/>
      <c r="BA69" s="157"/>
      <c r="BB69" s="157"/>
      <c r="BC69" s="158"/>
      <c r="BD69" s="81">
        <f>INDEX('h 22-23.'!P55:P74,MATCH(LARGE('h 22-23.'!X55:X74,20),'h 22-23.'!X55:X74,0))</f>
        <v>19</v>
      </c>
      <c r="BE69" s="82">
        <f>INDEX('h 22-23.'!S55:S74,MATCH(LARGE('h 22-23.'!X55:X74,20),'h 22-23.'!X55:X74,0))</f>
        <v>17</v>
      </c>
      <c r="BF69" s="84">
        <f>INDEX('h 22-23.'!T55:T74,MATCH(LARGE('h 22-23.'!X55:X74,20),'h 22-23.'!X55:X74,0))</f>
        <v>41</v>
      </c>
      <c r="BG69" s="82">
        <f>INDEX('h 22-23.'!U55:U74,MATCH(LARGE('h 22-23.'!X55:X74,20),'h 22-23.'!X55:X74,0))</f>
        <v>0</v>
      </c>
      <c r="BH69" s="84">
        <f>INDEX('h 22-23.'!V55:V74,MATCH(LARGE('h 22-23.'!X55:X74,20),'h 22-23.'!X55:X74,0))</f>
        <v>1</v>
      </c>
      <c r="BJ69" s="96">
        <v>20</v>
      </c>
      <c r="BK69" s="156" t="str">
        <f>INDEX('h 22-23.'!AC55:AC74,MATCH(LARGE('h 22-23.'!AL55:AL74,20),'h 22-23.'!AL55:AL74,0))</f>
        <v>Man City</v>
      </c>
      <c r="BL69" s="157"/>
      <c r="BM69" s="157"/>
      <c r="BN69" s="157"/>
      <c r="BO69" s="158"/>
      <c r="BP69" s="81">
        <f>INDEX('h 22-23.'!AD55:AD74,MATCH(LARGE('h 22-23.'!AL55:AL74,20),'h 22-23.'!AL55:AL74,0))</f>
        <v>19</v>
      </c>
      <c r="BQ69" s="82">
        <f>INDEX('h 22-23.'!AG55:AG74,MATCH(LARGE('h 22-23.'!AL55:AL74,20),'h 22-23.'!AL55:AL74,0))</f>
        <v>25</v>
      </c>
      <c r="BR69" s="84">
        <f>INDEX('h 22-23.'!AH55:AH74,MATCH(LARGE('h 22-23.'!AL55:AL74,20),'h 22-23.'!AL55:AL74,0))</f>
        <v>37</v>
      </c>
      <c r="BS69" s="82">
        <f>INDEX('h 22-23.'!AI55:AI74,MATCH(LARGE('h 22-23.'!AL55:AL74,20),'h 22-23.'!AL55:AL74,0))</f>
        <v>0</v>
      </c>
      <c r="BT69" s="84">
        <f>INDEX('h 22-23.'!AJ55:AJ74,MATCH(LARGE('h 22-23.'!AL55:AL74,20),'h 22-23.'!AL55:AL74,0))</f>
        <v>2</v>
      </c>
    </row>
    <row r="70" spans="2:72" ht="15" x14ac:dyDescent="0.25">
      <c r="B70" s="29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 s="29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R70"/>
      <c r="AS70"/>
      <c r="AT70"/>
    </row>
  </sheetData>
  <mergeCells count="354">
    <mergeCell ref="C46:G46"/>
    <mergeCell ref="O46:S46"/>
    <mergeCell ref="AA46:AE46"/>
    <mergeCell ref="AM46:AQ46"/>
    <mergeCell ref="AY46:BC46"/>
    <mergeCell ref="BK46:BO46"/>
    <mergeCell ref="C45:G45"/>
    <mergeCell ref="O45:S45"/>
    <mergeCell ref="AA45:AE45"/>
    <mergeCell ref="AM45:AQ45"/>
    <mergeCell ref="AY45:BC45"/>
    <mergeCell ref="BK45:BO45"/>
    <mergeCell ref="C44:G44"/>
    <mergeCell ref="O44:S44"/>
    <mergeCell ref="AA44:AE44"/>
    <mergeCell ref="AM44:AQ44"/>
    <mergeCell ref="AY44:BC44"/>
    <mergeCell ref="BK44:BO44"/>
    <mergeCell ref="C43:G43"/>
    <mergeCell ref="O43:S43"/>
    <mergeCell ref="AA43:AE43"/>
    <mergeCell ref="AM43:AQ43"/>
    <mergeCell ref="AY43:BC43"/>
    <mergeCell ref="BK43:BO43"/>
    <mergeCell ref="C42:G42"/>
    <mergeCell ref="O42:S42"/>
    <mergeCell ref="AA42:AE42"/>
    <mergeCell ref="AM42:AQ42"/>
    <mergeCell ref="AY42:BC42"/>
    <mergeCell ref="BK42:BO42"/>
    <mergeCell ref="C41:G41"/>
    <mergeCell ref="O41:S41"/>
    <mergeCell ref="AA41:AE41"/>
    <mergeCell ref="AM41:AQ41"/>
    <mergeCell ref="AY41:BC41"/>
    <mergeCell ref="BK41:BO41"/>
    <mergeCell ref="C40:G40"/>
    <mergeCell ref="O40:S40"/>
    <mergeCell ref="AA40:AE40"/>
    <mergeCell ref="AM40:AQ40"/>
    <mergeCell ref="AY40:BC40"/>
    <mergeCell ref="BK40:BO40"/>
    <mergeCell ref="C39:G39"/>
    <mergeCell ref="O39:S39"/>
    <mergeCell ref="AA39:AE39"/>
    <mergeCell ref="AM39:AQ39"/>
    <mergeCell ref="AY39:BC39"/>
    <mergeCell ref="BK39:BO39"/>
    <mergeCell ref="C38:G38"/>
    <mergeCell ref="O38:S38"/>
    <mergeCell ref="AA38:AE38"/>
    <mergeCell ref="AM38:AQ38"/>
    <mergeCell ref="AY38:BC38"/>
    <mergeCell ref="BK38:BO38"/>
    <mergeCell ref="C37:G37"/>
    <mergeCell ref="O37:S37"/>
    <mergeCell ref="AA37:AE37"/>
    <mergeCell ref="AM37:AQ37"/>
    <mergeCell ref="AY37:BC37"/>
    <mergeCell ref="BK37:BO37"/>
    <mergeCell ref="C36:G36"/>
    <mergeCell ref="O36:S36"/>
    <mergeCell ref="AA36:AE36"/>
    <mergeCell ref="AM36:AQ36"/>
    <mergeCell ref="AY36:BC36"/>
    <mergeCell ref="BK36:BO36"/>
    <mergeCell ref="C35:G35"/>
    <mergeCell ref="O35:S35"/>
    <mergeCell ref="AA35:AE35"/>
    <mergeCell ref="AM35:AQ35"/>
    <mergeCell ref="AY35:BC35"/>
    <mergeCell ref="BK35:BO35"/>
    <mergeCell ref="C34:G34"/>
    <mergeCell ref="O34:S34"/>
    <mergeCell ref="AA34:AE34"/>
    <mergeCell ref="AM34:AQ34"/>
    <mergeCell ref="AY34:BC34"/>
    <mergeCell ref="BK34:BO34"/>
    <mergeCell ref="C33:G33"/>
    <mergeCell ref="O33:S33"/>
    <mergeCell ref="AA33:AE33"/>
    <mergeCell ref="AM33:AQ33"/>
    <mergeCell ref="AY33:BC33"/>
    <mergeCell ref="BK33:BO33"/>
    <mergeCell ref="C32:G32"/>
    <mergeCell ref="O32:S32"/>
    <mergeCell ref="AA32:AE32"/>
    <mergeCell ref="AM32:AQ32"/>
    <mergeCell ref="AY32:BC32"/>
    <mergeCell ref="BK32:BO32"/>
    <mergeCell ref="C31:G31"/>
    <mergeCell ref="O31:S31"/>
    <mergeCell ref="AA31:AE31"/>
    <mergeCell ref="AM31:AQ31"/>
    <mergeCell ref="AY31:BC31"/>
    <mergeCell ref="BK31:BO31"/>
    <mergeCell ref="C30:G30"/>
    <mergeCell ref="O30:S30"/>
    <mergeCell ref="AA30:AE30"/>
    <mergeCell ref="AM30:AQ30"/>
    <mergeCell ref="AY30:BC30"/>
    <mergeCell ref="BK30:BO30"/>
    <mergeCell ref="C29:G29"/>
    <mergeCell ref="O29:S29"/>
    <mergeCell ref="AA29:AE29"/>
    <mergeCell ref="AM29:AQ29"/>
    <mergeCell ref="AY29:BC29"/>
    <mergeCell ref="BK29:BO29"/>
    <mergeCell ref="C28:G28"/>
    <mergeCell ref="O28:S28"/>
    <mergeCell ref="AA28:AE28"/>
    <mergeCell ref="AM28:AQ28"/>
    <mergeCell ref="AY28:BC28"/>
    <mergeCell ref="BK28:BO28"/>
    <mergeCell ref="C27:G27"/>
    <mergeCell ref="O27:S27"/>
    <mergeCell ref="AA27:AE27"/>
    <mergeCell ref="AM27:AQ27"/>
    <mergeCell ref="AY27:BC27"/>
    <mergeCell ref="BK27:BO27"/>
    <mergeCell ref="AY26:BC26"/>
    <mergeCell ref="BG26:BH26"/>
    <mergeCell ref="BK26:BO26"/>
    <mergeCell ref="BS26:BT26"/>
    <mergeCell ref="AA26:AE26"/>
    <mergeCell ref="AI26:AJ26"/>
    <mergeCell ref="AM26:AQ26"/>
    <mergeCell ref="AU26:AV26"/>
    <mergeCell ref="C26:G26"/>
    <mergeCell ref="K26:L26"/>
    <mergeCell ref="O26:S26"/>
    <mergeCell ref="W26:X26"/>
    <mergeCell ref="B25:L25"/>
    <mergeCell ref="N25:X25"/>
    <mergeCell ref="Z25:AJ25"/>
    <mergeCell ref="AL25:AV25"/>
    <mergeCell ref="AX25:BH25"/>
    <mergeCell ref="BJ25:BT25"/>
    <mergeCell ref="C22:G22"/>
    <mergeCell ref="S22:W22"/>
    <mergeCell ref="AI22:AM22"/>
    <mergeCell ref="C23:G23"/>
    <mergeCell ref="S23:W23"/>
    <mergeCell ref="AI23:AM23"/>
    <mergeCell ref="C20:G20"/>
    <mergeCell ref="S20:W20"/>
    <mergeCell ref="AI20:AM20"/>
    <mergeCell ref="C21:G21"/>
    <mergeCell ref="S21:W21"/>
    <mergeCell ref="AI21:AM21"/>
    <mergeCell ref="C18:G18"/>
    <mergeCell ref="S18:W18"/>
    <mergeCell ref="AI17:AM17"/>
    <mergeCell ref="C19:G19"/>
    <mergeCell ref="S19:W19"/>
    <mergeCell ref="AI19:AM19"/>
    <mergeCell ref="C16:G16"/>
    <mergeCell ref="S16:W16"/>
    <mergeCell ref="AI16:AM16"/>
    <mergeCell ref="C17:G17"/>
    <mergeCell ref="S17:W17"/>
    <mergeCell ref="AI18:AM18"/>
    <mergeCell ref="C14:G14"/>
    <mergeCell ref="S14:W14"/>
    <mergeCell ref="AI14:AM14"/>
    <mergeCell ref="C15:G15"/>
    <mergeCell ref="S15:W15"/>
    <mergeCell ref="AI15:AM15"/>
    <mergeCell ref="C12:G12"/>
    <mergeCell ref="S12:W12"/>
    <mergeCell ref="AI12:AM12"/>
    <mergeCell ref="C13:G13"/>
    <mergeCell ref="S13:W13"/>
    <mergeCell ref="AI13:AM13"/>
    <mergeCell ref="C10:G10"/>
    <mergeCell ref="S10:W10"/>
    <mergeCell ref="AI10:AM10"/>
    <mergeCell ref="C11:G11"/>
    <mergeCell ref="S11:W11"/>
    <mergeCell ref="AI11:AM11"/>
    <mergeCell ref="C8:G8"/>
    <mergeCell ref="S8:W8"/>
    <mergeCell ref="AI8:AM8"/>
    <mergeCell ref="C9:G9"/>
    <mergeCell ref="S9:W9"/>
    <mergeCell ref="AI9:AM9"/>
    <mergeCell ref="C6:G6"/>
    <mergeCell ref="S6:W6"/>
    <mergeCell ref="AI6:AM6"/>
    <mergeCell ref="C7:G7"/>
    <mergeCell ref="S7:W7"/>
    <mergeCell ref="AI7:AM7"/>
    <mergeCell ref="AS3:AT3"/>
    <mergeCell ref="AU3:AV3"/>
    <mergeCell ref="C4:G4"/>
    <mergeCell ref="S4:W4"/>
    <mergeCell ref="AI4:AM4"/>
    <mergeCell ref="C5:G5"/>
    <mergeCell ref="S5:W5"/>
    <mergeCell ref="AI5:AM5"/>
    <mergeCell ref="B2:P2"/>
    <mergeCell ref="R2:AF2"/>
    <mergeCell ref="AH2:AV2"/>
    <mergeCell ref="C3:G3"/>
    <mergeCell ref="M3:N3"/>
    <mergeCell ref="O3:P3"/>
    <mergeCell ref="S3:W3"/>
    <mergeCell ref="AC3:AD3"/>
    <mergeCell ref="AE3:AF3"/>
    <mergeCell ref="AI3:AM3"/>
    <mergeCell ref="B48:L48"/>
    <mergeCell ref="N48:X48"/>
    <mergeCell ref="Z48:AJ48"/>
    <mergeCell ref="AL48:AV48"/>
    <mergeCell ref="AX48:BH48"/>
    <mergeCell ref="BJ48:BT48"/>
    <mergeCell ref="C49:G49"/>
    <mergeCell ref="I49:J49"/>
    <mergeCell ref="K49:L49"/>
    <mergeCell ref="O49:S49"/>
    <mergeCell ref="U49:V49"/>
    <mergeCell ref="W49:X49"/>
    <mergeCell ref="AA49:AE49"/>
    <mergeCell ref="AG49:AH49"/>
    <mergeCell ref="AI49:AJ49"/>
    <mergeCell ref="AM49:AQ49"/>
    <mergeCell ref="AS49:AT49"/>
    <mergeCell ref="AU49:AV49"/>
    <mergeCell ref="AY49:BC49"/>
    <mergeCell ref="BE49:BF49"/>
    <mergeCell ref="BG49:BH49"/>
    <mergeCell ref="BK49:BO49"/>
    <mergeCell ref="BQ49:BR49"/>
    <mergeCell ref="BS49:BT49"/>
    <mergeCell ref="C50:G50"/>
    <mergeCell ref="O50:S50"/>
    <mergeCell ref="AA50:AE50"/>
    <mergeCell ref="AM50:AQ50"/>
    <mergeCell ref="AY50:BC50"/>
    <mergeCell ref="BK50:BO50"/>
    <mergeCell ref="C51:G51"/>
    <mergeCell ref="O51:S51"/>
    <mergeCell ref="AA51:AE51"/>
    <mergeCell ref="AM51:AQ51"/>
    <mergeCell ref="AY51:BC51"/>
    <mergeCell ref="BK51:BO51"/>
    <mergeCell ref="C52:G52"/>
    <mergeCell ref="O52:S52"/>
    <mergeCell ref="AA52:AE52"/>
    <mergeCell ref="AM52:AQ52"/>
    <mergeCell ref="AY52:BC52"/>
    <mergeCell ref="BK52:BO52"/>
    <mergeCell ref="C53:G53"/>
    <mergeCell ref="O53:S53"/>
    <mergeCell ref="AA53:AE53"/>
    <mergeCell ref="AM53:AQ53"/>
    <mergeCell ref="AY53:BC53"/>
    <mergeCell ref="BK53:BO53"/>
    <mergeCell ref="C54:G54"/>
    <mergeCell ref="O54:S54"/>
    <mergeCell ref="AA54:AE54"/>
    <mergeCell ref="AM54:AQ54"/>
    <mergeCell ref="AY54:BC54"/>
    <mergeCell ref="BK54:BO54"/>
    <mergeCell ref="C55:G55"/>
    <mergeCell ref="O55:S55"/>
    <mergeCell ref="AA55:AE55"/>
    <mergeCell ref="AM55:AQ55"/>
    <mergeCell ref="AY55:BC55"/>
    <mergeCell ref="BK55:BO55"/>
    <mergeCell ref="C56:G56"/>
    <mergeCell ref="O56:S56"/>
    <mergeCell ref="AA56:AE56"/>
    <mergeCell ref="AM56:AQ56"/>
    <mergeCell ref="AY56:BC56"/>
    <mergeCell ref="BK56:BO56"/>
    <mergeCell ref="C57:G57"/>
    <mergeCell ref="O57:S57"/>
    <mergeCell ref="AA57:AE57"/>
    <mergeCell ref="AM57:AQ57"/>
    <mergeCell ref="AY57:BC57"/>
    <mergeCell ref="BK57:BO57"/>
    <mergeCell ref="C58:G58"/>
    <mergeCell ref="O58:S58"/>
    <mergeCell ref="AA58:AE58"/>
    <mergeCell ref="AM58:AQ58"/>
    <mergeCell ref="AY58:BC58"/>
    <mergeCell ref="BK58:BO58"/>
    <mergeCell ref="C59:G59"/>
    <mergeCell ref="O59:S59"/>
    <mergeCell ref="AA59:AE59"/>
    <mergeCell ref="AM59:AQ59"/>
    <mergeCell ref="AY59:BC59"/>
    <mergeCell ref="BK59:BO59"/>
    <mergeCell ref="C60:G60"/>
    <mergeCell ref="O60:S60"/>
    <mergeCell ref="AA60:AE60"/>
    <mergeCell ref="AM60:AQ60"/>
    <mergeCell ref="AY60:BC60"/>
    <mergeCell ref="BK60:BO60"/>
    <mergeCell ref="C61:G61"/>
    <mergeCell ref="O61:S61"/>
    <mergeCell ref="AA61:AE61"/>
    <mergeCell ref="AM61:AQ61"/>
    <mergeCell ref="AY61:BC61"/>
    <mergeCell ref="BK61:BO61"/>
    <mergeCell ref="C62:G62"/>
    <mergeCell ref="O62:S62"/>
    <mergeCell ref="AA62:AE62"/>
    <mergeCell ref="AM62:AQ62"/>
    <mergeCell ref="AY62:BC62"/>
    <mergeCell ref="BK62:BO62"/>
    <mergeCell ref="C63:G63"/>
    <mergeCell ref="O63:S63"/>
    <mergeCell ref="AA63:AE63"/>
    <mergeCell ref="AM63:AQ63"/>
    <mergeCell ref="AY63:BC63"/>
    <mergeCell ref="BK63:BO63"/>
    <mergeCell ref="C64:G64"/>
    <mergeCell ref="O64:S64"/>
    <mergeCell ref="AA64:AE64"/>
    <mergeCell ref="AM64:AQ64"/>
    <mergeCell ref="AY64:BC64"/>
    <mergeCell ref="BK64:BO64"/>
    <mergeCell ref="C65:G65"/>
    <mergeCell ref="O65:S65"/>
    <mergeCell ref="AA65:AE65"/>
    <mergeCell ref="AM65:AQ65"/>
    <mergeCell ref="AY65:BC65"/>
    <mergeCell ref="BK65:BO65"/>
    <mergeCell ref="C66:G66"/>
    <mergeCell ref="O66:S66"/>
    <mergeCell ref="AA66:AE66"/>
    <mergeCell ref="AM66:AQ66"/>
    <mergeCell ref="AY66:BC66"/>
    <mergeCell ref="BK66:BO66"/>
    <mergeCell ref="C67:G67"/>
    <mergeCell ref="O67:S67"/>
    <mergeCell ref="AA67:AE67"/>
    <mergeCell ref="AM67:AQ67"/>
    <mergeCell ref="AY67:BC67"/>
    <mergeCell ref="BK67:BO67"/>
    <mergeCell ref="C68:G68"/>
    <mergeCell ref="O68:S68"/>
    <mergeCell ref="AA68:AE68"/>
    <mergeCell ref="AM68:AQ68"/>
    <mergeCell ref="AY68:BC68"/>
    <mergeCell ref="BK68:BO68"/>
    <mergeCell ref="C69:G69"/>
    <mergeCell ref="O69:S69"/>
    <mergeCell ref="AA69:AE69"/>
    <mergeCell ref="AM69:AQ69"/>
    <mergeCell ref="AY69:BC69"/>
    <mergeCell ref="BK69:BO69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3537A-A4AE-4311-AC8F-46FFCAD9C27F}">
  <sheetPr codeName="Sheet19">
    <tabColor theme="9" tint="0.79998168889431442"/>
  </sheetPr>
  <dimension ref="B1:BT70"/>
  <sheetViews>
    <sheetView workbookViewId="0">
      <selection activeCell="BK27" sqref="BK27:BO46"/>
    </sheetView>
  </sheetViews>
  <sheetFormatPr defaultColWidth="9.140625" defaultRowHeight="12.75" x14ac:dyDescent="0.2"/>
  <cols>
    <col min="1" max="1" width="2.140625" style="56" customWidth="1"/>
    <col min="2" max="2" width="3" style="57" bestFit="1" customWidth="1"/>
    <col min="3" max="7" width="3.7109375" style="56" customWidth="1"/>
    <col min="8" max="8" width="3.28515625" style="57" customWidth="1"/>
    <col min="9" max="12" width="4" style="57" bestFit="1" customWidth="1"/>
    <col min="13" max="14" width="3.28515625" style="57" customWidth="1"/>
    <col min="15" max="16" width="4.28515625" style="57" customWidth="1"/>
    <col min="17" max="17" width="3.7109375" style="56" customWidth="1"/>
    <col min="18" max="18" width="3" style="57" bestFit="1" customWidth="1"/>
    <col min="19" max="20" width="3.7109375" style="56" customWidth="1"/>
    <col min="21" max="22" width="4" style="56" bestFit="1" customWidth="1"/>
    <col min="23" max="23" width="3" style="56" bestFit="1" customWidth="1"/>
    <col min="24" max="24" width="3" style="57" bestFit="1" customWidth="1"/>
    <col min="25" max="30" width="3.28515625" style="57" customWidth="1"/>
    <col min="31" max="32" width="4.28515625" style="57" customWidth="1"/>
    <col min="33" max="33" width="4" style="56" bestFit="1" customWidth="1"/>
    <col min="34" max="34" width="4" style="57" bestFit="1" customWidth="1"/>
    <col min="35" max="36" width="3" style="56" bestFit="1" customWidth="1"/>
    <col min="37" max="39" width="3.7109375" style="56" customWidth="1"/>
    <col min="40" max="46" width="3.28515625" style="57" customWidth="1"/>
    <col min="47" max="48" width="4.28515625" style="57" customWidth="1"/>
    <col min="49" max="49" width="3.42578125" style="56" customWidth="1"/>
    <col min="50" max="72" width="3.7109375" style="56" customWidth="1"/>
    <col min="73" max="16384" width="9.140625" style="56"/>
  </cols>
  <sheetData>
    <row r="1" spans="2:48" ht="13.5" thickBot="1" x14ac:dyDescent="0.25"/>
    <row r="2" spans="2:48" ht="13.5" thickBot="1" x14ac:dyDescent="0.25">
      <c r="B2" s="172" t="s">
        <v>28</v>
      </c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4"/>
      <c r="R2" s="161" t="s">
        <v>29</v>
      </c>
      <c r="S2" s="162"/>
      <c r="T2" s="162"/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2"/>
      <c r="AF2" s="163"/>
      <c r="AH2" s="164" t="s">
        <v>30</v>
      </c>
      <c r="AI2" s="165"/>
      <c r="AJ2" s="165"/>
      <c r="AK2" s="165"/>
      <c r="AL2" s="165"/>
      <c r="AM2" s="165"/>
      <c r="AN2" s="165"/>
      <c r="AO2" s="165"/>
      <c r="AP2" s="165"/>
      <c r="AQ2" s="165"/>
      <c r="AR2" s="165"/>
      <c r="AS2" s="165"/>
      <c r="AT2" s="165"/>
      <c r="AU2" s="165"/>
      <c r="AV2" s="166"/>
    </row>
    <row r="3" spans="2:48" s="101" customFormat="1" ht="15.75" customHeight="1" thickBot="1" x14ac:dyDescent="0.3">
      <c r="B3" s="97" t="s">
        <v>31</v>
      </c>
      <c r="C3" s="167" t="s">
        <v>32</v>
      </c>
      <c r="D3" s="168"/>
      <c r="E3" s="168"/>
      <c r="F3" s="168"/>
      <c r="G3" s="169"/>
      <c r="H3" s="97" t="s">
        <v>33</v>
      </c>
      <c r="I3" s="98" t="s">
        <v>34</v>
      </c>
      <c r="J3" s="99" t="s">
        <v>8</v>
      </c>
      <c r="K3" s="100" t="s">
        <v>9</v>
      </c>
      <c r="L3" s="98" t="s">
        <v>10</v>
      </c>
      <c r="M3" s="170" t="s">
        <v>35</v>
      </c>
      <c r="N3" s="171"/>
      <c r="O3" s="170" t="s">
        <v>36</v>
      </c>
      <c r="P3" s="171"/>
      <c r="R3" s="97" t="s">
        <v>31</v>
      </c>
      <c r="S3" s="167" t="s">
        <v>32</v>
      </c>
      <c r="T3" s="168"/>
      <c r="U3" s="168"/>
      <c r="V3" s="168"/>
      <c r="W3" s="169"/>
      <c r="X3" s="97" t="s">
        <v>33</v>
      </c>
      <c r="Y3" s="98" t="s">
        <v>34</v>
      </c>
      <c r="Z3" s="99" t="s">
        <v>8</v>
      </c>
      <c r="AA3" s="100" t="s">
        <v>9</v>
      </c>
      <c r="AB3" s="98" t="s">
        <v>10</v>
      </c>
      <c r="AC3" s="170" t="s">
        <v>35</v>
      </c>
      <c r="AD3" s="171"/>
      <c r="AE3" s="170" t="s">
        <v>36</v>
      </c>
      <c r="AF3" s="171"/>
      <c r="AH3" s="97" t="s">
        <v>31</v>
      </c>
      <c r="AI3" s="167" t="s">
        <v>32</v>
      </c>
      <c r="AJ3" s="168"/>
      <c r="AK3" s="168"/>
      <c r="AL3" s="168"/>
      <c r="AM3" s="169"/>
      <c r="AN3" s="97" t="s">
        <v>33</v>
      </c>
      <c r="AO3" s="98" t="s">
        <v>34</v>
      </c>
      <c r="AP3" s="99" t="s">
        <v>8</v>
      </c>
      <c r="AQ3" s="100" t="s">
        <v>9</v>
      </c>
      <c r="AR3" s="98" t="s">
        <v>10</v>
      </c>
      <c r="AS3" s="170" t="s">
        <v>35</v>
      </c>
      <c r="AT3" s="171"/>
      <c r="AU3" s="170" t="s">
        <v>36</v>
      </c>
      <c r="AV3" s="171"/>
    </row>
    <row r="4" spans="2:48" x14ac:dyDescent="0.2">
      <c r="B4" s="95">
        <v>1</v>
      </c>
      <c r="C4" s="175" t="str">
        <f>'21-22'!$B$6</f>
        <v>Man City</v>
      </c>
      <c r="D4" s="176"/>
      <c r="E4" s="176"/>
      <c r="F4" s="176"/>
      <c r="G4" s="177"/>
      <c r="H4" s="66">
        <f>'21-22'!$I$6</f>
        <v>93</v>
      </c>
      <c r="I4" s="67">
        <f>J4+K4+L4</f>
        <v>38</v>
      </c>
      <c r="J4" s="68">
        <f>'21-22'!$F$6</f>
        <v>29</v>
      </c>
      <c r="K4" s="69">
        <f>'21-22'!$G$6</f>
        <v>6</v>
      </c>
      <c r="L4" s="70">
        <f>'21-22'!$H$6</f>
        <v>3</v>
      </c>
      <c r="M4" s="68">
        <f>'21-22'!$N$6</f>
        <v>99</v>
      </c>
      <c r="N4" s="70">
        <f>'21-22'!$O$6</f>
        <v>26</v>
      </c>
      <c r="O4" s="68">
        <f>'21-22'!$L$6</f>
        <v>45</v>
      </c>
      <c r="P4" s="70">
        <f>'21-22'!$M$6</f>
        <v>11</v>
      </c>
      <c r="R4" s="95">
        <v>1</v>
      </c>
      <c r="S4" s="175" t="str">
        <f>INDEX('h 21-22.'!O6:O25,MATCH(LARGE('h 21-22.'!R6:R25,1),'h 21-22.'!R6:R25,0))</f>
        <v>Liverpool</v>
      </c>
      <c r="T4" s="176"/>
      <c r="U4" s="176"/>
      <c r="V4" s="176"/>
      <c r="W4" s="177"/>
      <c r="X4" s="66">
        <f>INDEX('h 21-22.'!P6:P25,MATCH(LARGE('h 21-22.'!R6:R25,1),'h 21-22.'!R6:R25,0))</f>
        <v>49</v>
      </c>
      <c r="Y4" s="67">
        <f>INDEX('h 21-22.'!S6:S25,MATCH(LARGE('h 21-22.'!R6:R25,1),'h 21-22.'!R6:R25,0))</f>
        <v>19</v>
      </c>
      <c r="Z4" s="68">
        <f>INDEX('h 21-22.'!T6:T25,MATCH(LARGE('h 21-22.'!R6:R25,1),'h 21-22.'!R6:R25,0))</f>
        <v>15</v>
      </c>
      <c r="AA4" s="69">
        <f>INDEX('h 21-22.'!U6:U25,MATCH(LARGE('h 21-22.'!R6:R25,1),'h 21-22.'!R6:R25,0))</f>
        <v>4</v>
      </c>
      <c r="AB4" s="70">
        <f>INDEX('h 21-22.'!V6:V25,MATCH(LARGE('h 21-22.'!R6:R25,1),'h 21-22.'!R6:R25,0))</f>
        <v>0</v>
      </c>
      <c r="AC4" s="68">
        <f>INDEX('h 21-22.'!W6:W25,MATCH(LARGE('h 21-22.'!R6:R25,1),'h 21-22.'!R6:R25,0))</f>
        <v>49</v>
      </c>
      <c r="AD4" s="70">
        <f>INDEX('h 21-22.'!X6:X25,MATCH(LARGE('h 21-22.'!R6:R25,1),'h 21-22.'!R6:R25,0))</f>
        <v>9</v>
      </c>
      <c r="AE4" s="68">
        <f>INDEX('h 21-22.'!Y6:Y25,MATCH(LARGE('h 21-22.'!R6:R25,1),'h 21-22.'!R6:R25,0))</f>
        <v>21</v>
      </c>
      <c r="AF4" s="70">
        <f>INDEX('h 21-22.'!Z6:Z25,MATCH(LARGE('h 21-22.'!R6:R25,1),'h 21-22.'!R6:R25,0))</f>
        <v>4</v>
      </c>
      <c r="AH4" s="95">
        <v>1</v>
      </c>
      <c r="AI4" s="175" t="str">
        <f>INDEX('h 21-22.'!AC6:AC25,MATCH(LARGE('h 21-22.'!AF6:AF25,1),'h 21-22.'!AF6:AF25,0))</f>
        <v>Man City</v>
      </c>
      <c r="AJ4" s="176"/>
      <c r="AK4" s="176"/>
      <c r="AL4" s="176"/>
      <c r="AM4" s="177"/>
      <c r="AN4" s="66">
        <f>INDEX('h 21-22.'!AD6:AD25,MATCH(LARGE('h 21-22.'!AF6:AF25,1),'h 21-22.'!AF6:AF25,0))</f>
        <v>46</v>
      </c>
      <c r="AO4" s="67">
        <f>INDEX('h 21-22.'!AG6:AG25,MATCH(LARGE('h 21-22.'!AF6:AF25,1),'h 21-22.'!AF6:AF25,0))</f>
        <v>19</v>
      </c>
      <c r="AP4" s="68">
        <f>INDEX('h 21-22.'!AH6:AH25,MATCH(LARGE('h 21-22.'!AF6:AF25,1),'h 21-22.'!AF6:AF25,0))</f>
        <v>14</v>
      </c>
      <c r="AQ4" s="69">
        <f>INDEX('h 21-22.'!AI6:AI25,MATCH(LARGE('h 21-22.'!AF6:AF25,1),'h 21-22.'!AF6:AF25,0))</f>
        <v>4</v>
      </c>
      <c r="AR4" s="70">
        <f>INDEX('h 21-22.'!AJ6:AJ25,MATCH(LARGE('h 21-22.'!AF6:AF25,1),'h 21-22.'!AF6:AF25,0))</f>
        <v>1</v>
      </c>
      <c r="AS4" s="68">
        <f>INDEX('h 21-22.'!AK6:AK25,MATCH(LARGE('h 21-22.'!AF6:AF25,1),'h 21-22.'!AF6:AF25,0))</f>
        <v>41</v>
      </c>
      <c r="AT4" s="70">
        <f>INDEX('h 21-22.'!AL6:AL25,MATCH(LARGE('h 21-22.'!AF6:AF25,1),'h 21-22.'!AF6:AF25,0))</f>
        <v>11</v>
      </c>
      <c r="AU4" s="68">
        <f>INDEX('h 21-22.'!AM6:AM25,MATCH(LARGE('h 21-22.'!AF6:AF25,1),'h 21-22.'!AF6:AF25,0))</f>
        <v>19</v>
      </c>
      <c r="AV4" s="70">
        <f>INDEX('h 21-22.'!AN6:AN25,MATCH(LARGE('h 21-22.'!AF6:AF25,1),'h 21-22.'!AF6:AF25,0))</f>
        <v>5</v>
      </c>
    </row>
    <row r="5" spans="2:48" x14ac:dyDescent="0.2">
      <c r="B5" s="95">
        <v>2</v>
      </c>
      <c r="C5" s="175" t="str">
        <f>'21-22'!$B$7</f>
        <v>Liverpool</v>
      </c>
      <c r="D5" s="176"/>
      <c r="E5" s="176"/>
      <c r="F5" s="176"/>
      <c r="G5" s="177"/>
      <c r="H5" s="72">
        <f>'21-22'!$I$7</f>
        <v>92</v>
      </c>
      <c r="I5" s="73">
        <f t="shared" ref="I5:I23" si="0">J5+K5+L5</f>
        <v>38</v>
      </c>
      <c r="J5" s="74">
        <f>'21-22'!$F$7</f>
        <v>28</v>
      </c>
      <c r="K5" s="75">
        <f>'21-22'!$G$7</f>
        <v>8</v>
      </c>
      <c r="L5" s="76">
        <f>'21-22'!$H$7</f>
        <v>2</v>
      </c>
      <c r="M5" s="74">
        <f>'21-22'!$N$7</f>
        <v>94</v>
      </c>
      <c r="N5" s="76">
        <f>'21-22'!$O$7</f>
        <v>26</v>
      </c>
      <c r="O5" s="74">
        <f>'21-22'!$L$7</f>
        <v>44</v>
      </c>
      <c r="P5" s="76">
        <f>'21-22'!$M$7</f>
        <v>14</v>
      </c>
      <c r="R5" s="95">
        <v>2</v>
      </c>
      <c r="S5" s="175" t="str">
        <f>INDEX('h 21-22.'!O6:O25,MATCH(LARGE('h 21-22.'!R6:R25,2),'h 21-22.'!R6:R25,0))</f>
        <v>Man City</v>
      </c>
      <c r="T5" s="176"/>
      <c r="U5" s="176"/>
      <c r="V5" s="176"/>
      <c r="W5" s="177"/>
      <c r="X5" s="72">
        <f>INDEX('h 21-22.'!P6:P25,MATCH(LARGE('h 21-22.'!R6:R25,2),'h 21-22.'!R6:R25,0))</f>
        <v>47</v>
      </c>
      <c r="Y5" s="73">
        <f>INDEX('h 21-22.'!S6:S25,MATCH(LARGE('h 21-22.'!R6:R25,2),'h 21-22.'!R6:R25,0))</f>
        <v>19</v>
      </c>
      <c r="Z5" s="74">
        <f>INDEX('h 21-22.'!T6:T25,MATCH(LARGE('h 21-22.'!R6:R25,2),'h 21-22.'!R6:R25,0))</f>
        <v>15</v>
      </c>
      <c r="AA5" s="75">
        <f>INDEX('h 21-22.'!U6:U25,MATCH(LARGE('h 21-22.'!R6:R25,2),'h 21-22.'!R6:R25,0))</f>
        <v>2</v>
      </c>
      <c r="AB5" s="76">
        <f>INDEX('h 21-22.'!V6:V25,MATCH(LARGE('h 21-22.'!R6:R25,2),'h 21-22.'!R6:R25,0))</f>
        <v>2</v>
      </c>
      <c r="AC5" s="74">
        <f>INDEX('h 21-22.'!W6:W25,MATCH(LARGE('h 21-22.'!R6:R25,2),'h 21-22.'!R6:R25,0))</f>
        <v>58</v>
      </c>
      <c r="AD5" s="76">
        <f>INDEX('h 21-22.'!X6:X25,MATCH(LARGE('h 21-22.'!R6:R25,2),'h 21-22.'!R6:R25,0))</f>
        <v>15</v>
      </c>
      <c r="AE5" s="74">
        <f>INDEX('h 21-22.'!Y6:Y25,MATCH(LARGE('h 21-22.'!R6:R25,2),'h 21-22.'!R6:R25,0))</f>
        <v>26</v>
      </c>
      <c r="AF5" s="76">
        <f>INDEX('h 21-22.'!Z6:Z25,MATCH(LARGE('h 21-22.'!R6:R25,2),'h 21-22.'!R6:R25,0))</f>
        <v>6</v>
      </c>
      <c r="AH5" s="95">
        <v>2</v>
      </c>
      <c r="AI5" s="175" t="str">
        <f>INDEX('h 21-22.'!AC6:AC25,MATCH(LARGE('h 21-22.'!AF6:AF25,2),'h 21-22.'!AF6:AF25,0))</f>
        <v>Liverpool</v>
      </c>
      <c r="AJ5" s="176"/>
      <c r="AK5" s="176"/>
      <c r="AL5" s="176"/>
      <c r="AM5" s="177"/>
      <c r="AN5" s="72">
        <f>INDEX('h 21-22.'!AD6:AD25,MATCH(LARGE('h 21-22.'!AF6:AF25,2),'h 21-22.'!AF6:AF25,0))</f>
        <v>43</v>
      </c>
      <c r="AO5" s="73">
        <f>INDEX('h 21-22.'!AG6:AG25,MATCH(LARGE('h 21-22.'!AF6:AF25,2),'h 21-22.'!AF6:AF25,0))</f>
        <v>19</v>
      </c>
      <c r="AP5" s="74">
        <f>INDEX('h 21-22.'!AH6:AH25,MATCH(LARGE('h 21-22.'!AF6:AF25,2),'h 21-22.'!AF6:AF25,0))</f>
        <v>13</v>
      </c>
      <c r="AQ5" s="75">
        <f>INDEX('h 21-22.'!AI6:AI25,MATCH(LARGE('h 21-22.'!AF6:AF25,2),'h 21-22.'!AF6:AF25,0))</f>
        <v>4</v>
      </c>
      <c r="AR5" s="76">
        <f>INDEX('h 21-22.'!AJ6:AJ25,MATCH(LARGE('h 21-22.'!AF6:AF25,2),'h 21-22.'!AF6:AF25,0))</f>
        <v>2</v>
      </c>
      <c r="AS5" s="74">
        <f>INDEX('h 21-22.'!AK6:AK25,MATCH(LARGE('h 21-22.'!AF6:AF25,2),'h 21-22.'!AF6:AF25,0))</f>
        <v>45</v>
      </c>
      <c r="AT5" s="76">
        <f>INDEX('h 21-22.'!AL6:AL25,MATCH(LARGE('h 21-22.'!AF6:AF25,2),'h 21-22.'!AF6:AF25,0))</f>
        <v>17</v>
      </c>
      <c r="AU5" s="74">
        <f>INDEX('h 21-22.'!AM6:AM25,MATCH(LARGE('h 21-22.'!AF6:AF25,2),'h 21-22.'!AF6:AF25,0))</f>
        <v>23</v>
      </c>
      <c r="AV5" s="76">
        <f>INDEX('h 21-22.'!AN6:AN25,MATCH(LARGE('h 21-22.'!AF6:AF25,2),'h 21-22.'!AF6:AF25,0))</f>
        <v>10</v>
      </c>
    </row>
    <row r="6" spans="2:48" x14ac:dyDescent="0.2">
      <c r="B6" s="95">
        <v>3</v>
      </c>
      <c r="C6" s="175" t="str">
        <f>'21-22'!$B$8</f>
        <v>Chelsea</v>
      </c>
      <c r="D6" s="176"/>
      <c r="E6" s="176"/>
      <c r="F6" s="176"/>
      <c r="G6" s="177"/>
      <c r="H6" s="72">
        <f>'21-22'!$I$8</f>
        <v>74</v>
      </c>
      <c r="I6" s="73">
        <f t="shared" si="0"/>
        <v>38</v>
      </c>
      <c r="J6" s="74">
        <f>'21-22'!$F$8</f>
        <v>21</v>
      </c>
      <c r="K6" s="75">
        <f>'21-22'!$G$8</f>
        <v>11</v>
      </c>
      <c r="L6" s="76">
        <f>'21-22'!$H$8</f>
        <v>6</v>
      </c>
      <c r="M6" s="74">
        <f>'21-22'!$N$8</f>
        <v>76</v>
      </c>
      <c r="N6" s="76">
        <f>'21-22'!$O$8</f>
        <v>33</v>
      </c>
      <c r="O6" s="74">
        <f>'21-22'!$L$8</f>
        <v>34</v>
      </c>
      <c r="P6" s="76">
        <f>'21-22'!$M$8</f>
        <v>10</v>
      </c>
      <c r="R6" s="95">
        <v>3</v>
      </c>
      <c r="S6" s="175" t="str">
        <f>INDEX('h 21-22.'!O6:O25,MATCH(LARGE('h 21-22.'!R6:R25,3),'h 21-22.'!R6:R25,0))</f>
        <v>Arsenal</v>
      </c>
      <c r="T6" s="176"/>
      <c r="U6" s="176"/>
      <c r="V6" s="176"/>
      <c r="W6" s="177"/>
      <c r="X6" s="72">
        <f>INDEX('h 21-22.'!P6:P25,MATCH(LARGE('h 21-22.'!R6:R25,3),'h 21-22.'!R6:R25,0))</f>
        <v>41</v>
      </c>
      <c r="Y6" s="73">
        <f>INDEX('h 21-22.'!S6:S25,MATCH(LARGE('h 21-22.'!R6:R25,3),'h 21-22.'!R6:R25,0))</f>
        <v>19</v>
      </c>
      <c r="Z6" s="74">
        <f>INDEX('h 21-22.'!T6:T25,MATCH(LARGE('h 21-22.'!R6:R25,3),'h 21-22.'!R6:R25,0))</f>
        <v>13</v>
      </c>
      <c r="AA6" s="75">
        <f>INDEX('h 21-22.'!U6:U25,MATCH(LARGE('h 21-22.'!R6:R25,3),'h 21-22.'!R6:R25,0))</f>
        <v>2</v>
      </c>
      <c r="AB6" s="76">
        <f>INDEX('h 21-22.'!V6:V25,MATCH(LARGE('h 21-22.'!R6:R25,3),'h 21-22.'!R6:R25,0))</f>
        <v>4</v>
      </c>
      <c r="AC6" s="74">
        <f>INDEX('h 21-22.'!W6:W25,MATCH(LARGE('h 21-22.'!R6:R25,3),'h 21-22.'!R6:R25,0))</f>
        <v>35</v>
      </c>
      <c r="AD6" s="76">
        <f>INDEX('h 21-22.'!X6:X25,MATCH(LARGE('h 21-22.'!R6:R25,3),'h 21-22.'!R6:R25,0))</f>
        <v>17</v>
      </c>
      <c r="AE6" s="74">
        <f>INDEX('h 21-22.'!Y6:Y25,MATCH(LARGE('h 21-22.'!R6:R25,3),'h 21-22.'!R6:R25,0))</f>
        <v>16</v>
      </c>
      <c r="AF6" s="76">
        <f>INDEX('h 21-22.'!Z6:Z25,MATCH(LARGE('h 21-22.'!R6:R25,3),'h 21-22.'!R6:R25,0))</f>
        <v>6</v>
      </c>
      <c r="AH6" s="95">
        <v>3</v>
      </c>
      <c r="AI6" s="175" t="str">
        <f>INDEX('h 21-22.'!AC6:AC25,MATCH(LARGE('h 21-22.'!AF6:AF25,3),'h 21-22.'!AF6:AF25,0))</f>
        <v>Chelsea</v>
      </c>
      <c r="AJ6" s="176"/>
      <c r="AK6" s="176"/>
      <c r="AL6" s="176"/>
      <c r="AM6" s="177"/>
      <c r="AN6" s="72">
        <f>INDEX('h 21-22.'!AD6:AD25,MATCH(LARGE('h 21-22.'!AF6:AF25,3),'h 21-22.'!AF6:AF25,0))</f>
        <v>40</v>
      </c>
      <c r="AO6" s="73">
        <f>INDEX('h 21-22.'!AG6:AG25,MATCH(LARGE('h 21-22.'!AF6:AF25,3),'h 21-22.'!AF6:AF25,0))</f>
        <v>19</v>
      </c>
      <c r="AP6" s="74">
        <f>INDEX('h 21-22.'!AH6:AH25,MATCH(LARGE('h 21-22.'!AF6:AF25,3),'h 21-22.'!AF6:AF25,0))</f>
        <v>12</v>
      </c>
      <c r="AQ6" s="75">
        <f>INDEX('h 21-22.'!AI6:AI25,MATCH(LARGE('h 21-22.'!AF6:AF25,3),'h 21-22.'!AF6:AF25,0))</f>
        <v>4</v>
      </c>
      <c r="AR6" s="76">
        <f>INDEX('h 21-22.'!AJ6:AJ25,MATCH(LARGE('h 21-22.'!AF6:AF25,3),'h 21-22.'!AF6:AF25,0))</f>
        <v>3</v>
      </c>
      <c r="AS6" s="74">
        <f>INDEX('h 21-22.'!AK6:AK25,MATCH(LARGE('h 21-22.'!AF6:AF25,3),'h 21-22.'!AF6:AF25,0))</f>
        <v>39</v>
      </c>
      <c r="AT6" s="76">
        <f>INDEX('h 21-22.'!AL6:AL25,MATCH(LARGE('h 21-22.'!AF6:AF25,3),'h 21-22.'!AF6:AF25,0))</f>
        <v>11</v>
      </c>
      <c r="AU6" s="74">
        <f>INDEX('h 21-22.'!AM6:AM25,MATCH(LARGE('h 21-22.'!AF6:AF25,3),'h 21-22.'!AF6:AF25,0))</f>
        <v>18</v>
      </c>
      <c r="AV6" s="76">
        <f>INDEX('h 21-22.'!AN6:AN25,MATCH(LARGE('h 21-22.'!AF6:AF25,3),'h 21-22.'!AF6:AF25,0))</f>
        <v>4</v>
      </c>
    </row>
    <row r="7" spans="2:48" x14ac:dyDescent="0.2">
      <c r="B7" s="95">
        <v>4</v>
      </c>
      <c r="C7" s="175" t="str">
        <f>'21-22'!$B$9</f>
        <v>Tottenham</v>
      </c>
      <c r="D7" s="176"/>
      <c r="E7" s="176"/>
      <c r="F7" s="176"/>
      <c r="G7" s="177"/>
      <c r="H7" s="72">
        <f>'21-22'!$I$9</f>
        <v>71</v>
      </c>
      <c r="I7" s="73">
        <f t="shared" si="0"/>
        <v>38</v>
      </c>
      <c r="J7" s="74">
        <f>'21-22'!$F$9</f>
        <v>22</v>
      </c>
      <c r="K7" s="75">
        <f>'21-22'!$G$9</f>
        <v>5</v>
      </c>
      <c r="L7" s="76">
        <f>'21-22'!$H$9</f>
        <v>11</v>
      </c>
      <c r="M7" s="74">
        <f>'21-22'!$N$9</f>
        <v>69</v>
      </c>
      <c r="N7" s="76">
        <f>'21-22'!$O$9</f>
        <v>40</v>
      </c>
      <c r="O7" s="74">
        <f>'21-22'!$L$9</f>
        <v>33</v>
      </c>
      <c r="P7" s="76">
        <f>'21-22'!$M$9</f>
        <v>17</v>
      </c>
      <c r="R7" s="95">
        <v>4</v>
      </c>
      <c r="S7" s="175" t="str">
        <f>INDEX('h 21-22.'!O6:O25,MATCH(LARGE('h 21-22.'!R6:R25,4),'h 21-22.'!R6:R25,0))</f>
        <v>Tottenham</v>
      </c>
      <c r="T7" s="176"/>
      <c r="U7" s="176"/>
      <c r="V7" s="176"/>
      <c r="W7" s="177"/>
      <c r="X7" s="72">
        <f>INDEX('h 21-22.'!P6:P25,MATCH(LARGE('h 21-22.'!R6:R25,4),'h 21-22.'!R6:R25,0))</f>
        <v>40</v>
      </c>
      <c r="Y7" s="73">
        <f>INDEX('h 21-22.'!S6:S25,MATCH(LARGE('h 21-22.'!R6:R25,4),'h 21-22.'!R6:R25,0))</f>
        <v>19</v>
      </c>
      <c r="Z7" s="74">
        <f>INDEX('h 21-22.'!T6:T25,MATCH(LARGE('h 21-22.'!R6:R25,4),'h 21-22.'!R6:R25,0))</f>
        <v>13</v>
      </c>
      <c r="AA7" s="75">
        <f>INDEX('h 21-22.'!U6:U25,MATCH(LARGE('h 21-22.'!R6:R25,4),'h 21-22.'!R6:R25,0))</f>
        <v>1</v>
      </c>
      <c r="AB7" s="76">
        <f>INDEX('h 21-22.'!V6:V25,MATCH(LARGE('h 21-22.'!R6:R25,4),'h 21-22.'!R6:R25,0))</f>
        <v>5</v>
      </c>
      <c r="AC7" s="74">
        <f>INDEX('h 21-22.'!W6:W25,MATCH(LARGE('h 21-22.'!R6:R25,4),'h 21-22.'!R6:R25,0))</f>
        <v>38</v>
      </c>
      <c r="AD7" s="76">
        <f>INDEX('h 21-22.'!X6:X25,MATCH(LARGE('h 21-22.'!R6:R25,4),'h 21-22.'!R6:R25,0))</f>
        <v>19</v>
      </c>
      <c r="AE7" s="74">
        <f>INDEX('h 21-22.'!Y6:Y25,MATCH(LARGE('h 21-22.'!R6:R25,4),'h 21-22.'!R6:R25,0))</f>
        <v>18</v>
      </c>
      <c r="AF7" s="76">
        <f>INDEX('h 21-22.'!Z6:Z25,MATCH(LARGE('h 21-22.'!R6:R25,4),'h 21-22.'!R6:R25,0))</f>
        <v>8</v>
      </c>
      <c r="AH7" s="95">
        <v>4</v>
      </c>
      <c r="AI7" s="175" t="str">
        <f>INDEX('h 21-22.'!AC6:AC25,MATCH(LARGE('h 21-22.'!AF6:AF25,4),'h 21-22.'!AF6:AF25,0))</f>
        <v>Tottenham</v>
      </c>
      <c r="AJ7" s="176"/>
      <c r="AK7" s="176"/>
      <c r="AL7" s="176"/>
      <c r="AM7" s="177"/>
      <c r="AN7" s="72">
        <f>INDEX('h 21-22.'!AD6:AD25,MATCH(LARGE('h 21-22.'!AF6:AF25,4),'h 21-22.'!AF6:AF25,0))</f>
        <v>31</v>
      </c>
      <c r="AO7" s="73">
        <f>INDEX('h 21-22.'!AG6:AG25,MATCH(LARGE('h 21-22.'!AF6:AF25,4),'h 21-22.'!AF6:AF25,0))</f>
        <v>19</v>
      </c>
      <c r="AP7" s="74">
        <f>INDEX('h 21-22.'!AH6:AH25,MATCH(LARGE('h 21-22.'!AF6:AF25,4),'h 21-22.'!AF6:AF25,0))</f>
        <v>9</v>
      </c>
      <c r="AQ7" s="75">
        <f>INDEX('h 21-22.'!AI6:AI25,MATCH(LARGE('h 21-22.'!AF6:AF25,4),'h 21-22.'!AF6:AF25,0))</f>
        <v>4</v>
      </c>
      <c r="AR7" s="76">
        <f>INDEX('h 21-22.'!AJ6:AJ25,MATCH(LARGE('h 21-22.'!AF6:AF25,4),'h 21-22.'!AF6:AF25,0))</f>
        <v>6</v>
      </c>
      <c r="AS7" s="74">
        <f>INDEX('h 21-22.'!AK6:AK25,MATCH(LARGE('h 21-22.'!AF6:AF25,4),'h 21-22.'!AF6:AF25,0))</f>
        <v>31</v>
      </c>
      <c r="AT7" s="76">
        <f>INDEX('h 21-22.'!AL6:AL25,MATCH(LARGE('h 21-22.'!AF6:AF25,4),'h 21-22.'!AF6:AF25,0))</f>
        <v>21</v>
      </c>
      <c r="AU7" s="74">
        <f>INDEX('h 21-22.'!AM6:AM25,MATCH(LARGE('h 21-22.'!AF6:AF25,4),'h 21-22.'!AF6:AF25,0))</f>
        <v>15</v>
      </c>
      <c r="AV7" s="76">
        <f>INDEX('h 21-22.'!AN6:AN25,MATCH(LARGE('h 21-22.'!AF6:AF25,4),'h 21-22.'!AF6:AF25,0))</f>
        <v>9</v>
      </c>
    </row>
    <row r="8" spans="2:48" x14ac:dyDescent="0.2">
      <c r="B8" s="95">
        <v>5</v>
      </c>
      <c r="C8" s="175" t="str">
        <f>'21-22'!$B$10</f>
        <v>Arsenal</v>
      </c>
      <c r="D8" s="176"/>
      <c r="E8" s="176"/>
      <c r="F8" s="176"/>
      <c r="G8" s="177"/>
      <c r="H8" s="72">
        <f>'21-22'!$I$10</f>
        <v>69</v>
      </c>
      <c r="I8" s="73">
        <f t="shared" si="0"/>
        <v>38</v>
      </c>
      <c r="J8" s="74">
        <f>'21-22'!$F$10</f>
        <v>22</v>
      </c>
      <c r="K8" s="75">
        <f>'21-22'!$G$10</f>
        <v>3</v>
      </c>
      <c r="L8" s="76">
        <f>'21-22'!$H$10</f>
        <v>13</v>
      </c>
      <c r="M8" s="74">
        <f>'21-22'!$N$10</f>
        <v>61</v>
      </c>
      <c r="N8" s="76">
        <f>'21-22'!$O$10</f>
        <v>48</v>
      </c>
      <c r="O8" s="74">
        <f>'21-22'!$L$10</f>
        <v>33</v>
      </c>
      <c r="P8" s="76">
        <f>'21-22'!$M$10</f>
        <v>21</v>
      </c>
      <c r="R8" s="95">
        <v>5</v>
      </c>
      <c r="S8" s="175" t="str">
        <f>INDEX('h 21-22.'!O6:O25,MATCH(LARGE('h 21-22.'!R6:R25,5),'h 21-22.'!R6:R25,0))</f>
        <v>Man Utd</v>
      </c>
      <c r="T8" s="176"/>
      <c r="U8" s="176"/>
      <c r="V8" s="176"/>
      <c r="W8" s="177"/>
      <c r="X8" s="72">
        <f>INDEX('h 21-22.'!P6:P25,MATCH(LARGE('h 21-22.'!R6:R25,5),'h 21-22.'!R6:R25,0))</f>
        <v>35</v>
      </c>
      <c r="Y8" s="73">
        <f>INDEX('h 21-22.'!S6:S25,MATCH(LARGE('h 21-22.'!R6:R25,5),'h 21-22.'!R6:R25,0))</f>
        <v>19</v>
      </c>
      <c r="Z8" s="74">
        <f>INDEX('h 21-22.'!T6:T25,MATCH(LARGE('h 21-22.'!R6:R25,5),'h 21-22.'!R6:R25,0))</f>
        <v>10</v>
      </c>
      <c r="AA8" s="75">
        <f>INDEX('h 21-22.'!U6:U25,MATCH(LARGE('h 21-22.'!R6:R25,5),'h 21-22.'!R6:R25,0))</f>
        <v>5</v>
      </c>
      <c r="AB8" s="76">
        <f>INDEX('h 21-22.'!V6:V25,MATCH(LARGE('h 21-22.'!R6:R25,5),'h 21-22.'!R6:R25,0))</f>
        <v>4</v>
      </c>
      <c r="AC8" s="74">
        <f>INDEX('h 21-22.'!W6:W25,MATCH(LARGE('h 21-22.'!R6:R25,5),'h 21-22.'!R6:R25,0))</f>
        <v>32</v>
      </c>
      <c r="AD8" s="76">
        <f>INDEX('h 21-22.'!X6:X25,MATCH(LARGE('h 21-22.'!R6:R25,5),'h 21-22.'!R6:R25,0))</f>
        <v>22</v>
      </c>
      <c r="AE8" s="74">
        <f>INDEX('h 21-22.'!Y6:Y25,MATCH(LARGE('h 21-22.'!R6:R25,5),'h 21-22.'!R6:R25,0))</f>
        <v>13</v>
      </c>
      <c r="AF8" s="76">
        <f>INDEX('h 21-22.'!Z6:Z25,MATCH(LARGE('h 21-22.'!R6:R25,5),'h 21-22.'!R6:R25,0))</f>
        <v>10</v>
      </c>
      <c r="AH8" s="95">
        <v>5</v>
      </c>
      <c r="AI8" s="175" t="str">
        <f>INDEX('h 21-22.'!AC6:AC25,MATCH(LARGE('h 21-22.'!AF6:AF25,5),'h 21-22.'!AF6:AF25,0))</f>
        <v>Brighton</v>
      </c>
      <c r="AJ8" s="176"/>
      <c r="AK8" s="176"/>
      <c r="AL8" s="176"/>
      <c r="AM8" s="177"/>
      <c r="AN8" s="72">
        <f>INDEX('h 21-22.'!AD6:AD25,MATCH(LARGE('h 21-22.'!AF6:AF25,5),'h 21-22.'!AF6:AF25,0))</f>
        <v>29</v>
      </c>
      <c r="AO8" s="73">
        <f>INDEX('h 21-22.'!AG6:AG25,MATCH(LARGE('h 21-22.'!AF6:AF25,5),'h 21-22.'!AF6:AF25,0))</f>
        <v>19</v>
      </c>
      <c r="AP8" s="74">
        <f>INDEX('h 21-22.'!AH6:AH25,MATCH(LARGE('h 21-22.'!AF6:AF25,5),'h 21-22.'!AF6:AF25,0))</f>
        <v>7</v>
      </c>
      <c r="AQ8" s="75">
        <f>INDEX('h 21-22.'!AI6:AI25,MATCH(LARGE('h 21-22.'!AF6:AF25,5),'h 21-22.'!AF6:AF25,0))</f>
        <v>8</v>
      </c>
      <c r="AR8" s="76">
        <f>INDEX('h 21-22.'!AJ6:AJ25,MATCH(LARGE('h 21-22.'!AF6:AF25,5),'h 21-22.'!AF6:AF25,0))</f>
        <v>4</v>
      </c>
      <c r="AS8" s="74">
        <f>INDEX('h 21-22.'!AK6:AK25,MATCH(LARGE('h 21-22.'!AF6:AF25,5),'h 21-22.'!AF6:AF25,0))</f>
        <v>23</v>
      </c>
      <c r="AT8" s="76">
        <f>INDEX('h 21-22.'!AL6:AL25,MATCH(LARGE('h 21-22.'!AF6:AF25,5),'h 21-22.'!AF6:AF25,0))</f>
        <v>21</v>
      </c>
      <c r="AU8" s="74">
        <f>INDEX('h 21-22.'!AM6:AM25,MATCH(LARGE('h 21-22.'!AF6:AF25,5),'h 21-22.'!AF6:AF25,0))</f>
        <v>7</v>
      </c>
      <c r="AV8" s="76">
        <f>INDEX('h 21-22.'!AN6:AN25,MATCH(LARGE('h 21-22.'!AF6:AF25,5),'h 21-22.'!AF6:AF25,0))</f>
        <v>9</v>
      </c>
    </row>
    <row r="9" spans="2:48" x14ac:dyDescent="0.2">
      <c r="B9" s="95">
        <v>6</v>
      </c>
      <c r="C9" s="175" t="str">
        <f>'21-22'!$B$11</f>
        <v>Man Utd</v>
      </c>
      <c r="D9" s="176"/>
      <c r="E9" s="176"/>
      <c r="F9" s="176"/>
      <c r="G9" s="177"/>
      <c r="H9" s="72">
        <f>'21-22'!$I$11</f>
        <v>58</v>
      </c>
      <c r="I9" s="73">
        <f t="shared" si="0"/>
        <v>38</v>
      </c>
      <c r="J9" s="74">
        <f>'21-22'!$F$11</f>
        <v>16</v>
      </c>
      <c r="K9" s="75">
        <f>'21-22'!$G$11</f>
        <v>10</v>
      </c>
      <c r="L9" s="76">
        <f>'21-22'!$H$11</f>
        <v>12</v>
      </c>
      <c r="M9" s="74">
        <f>'21-22'!$N$11</f>
        <v>57</v>
      </c>
      <c r="N9" s="76">
        <f>'21-22'!$O$11</f>
        <v>57</v>
      </c>
      <c r="O9" s="74">
        <f>'21-22'!$L$11</f>
        <v>22</v>
      </c>
      <c r="P9" s="76">
        <f>'21-22'!$M$11</f>
        <v>25</v>
      </c>
      <c r="R9" s="95">
        <v>6</v>
      </c>
      <c r="S9" s="175" t="str">
        <f>INDEX('h 21-22.'!O6:O25,MATCH(LARGE('h 21-22.'!R6:R25,6),'h 21-22.'!R6:R25,0))</f>
        <v>Chelsea</v>
      </c>
      <c r="T9" s="176"/>
      <c r="U9" s="176"/>
      <c r="V9" s="176"/>
      <c r="W9" s="177"/>
      <c r="X9" s="72">
        <f>INDEX('h 21-22.'!P6:P25,MATCH(LARGE('h 21-22.'!R6:R25,6),'h 21-22.'!R6:R25,0))</f>
        <v>34</v>
      </c>
      <c r="Y9" s="73">
        <f>INDEX('h 21-22.'!S6:S25,MATCH(LARGE('h 21-22.'!R6:R25,6),'h 21-22.'!R6:R25,0))</f>
        <v>19</v>
      </c>
      <c r="Z9" s="74">
        <f>INDEX('h 21-22.'!T6:T25,MATCH(LARGE('h 21-22.'!R6:R25,6),'h 21-22.'!R6:R25,0))</f>
        <v>9</v>
      </c>
      <c r="AA9" s="75">
        <f>INDEX('h 21-22.'!U6:U25,MATCH(LARGE('h 21-22.'!R6:R25,6),'h 21-22.'!R6:R25,0))</f>
        <v>7</v>
      </c>
      <c r="AB9" s="76">
        <f>INDEX('h 21-22.'!V6:V25,MATCH(LARGE('h 21-22.'!R6:R25,6),'h 21-22.'!R6:R25,0))</f>
        <v>3</v>
      </c>
      <c r="AC9" s="74">
        <f>INDEX('h 21-22.'!W6:W25,MATCH(LARGE('h 21-22.'!R6:R25,6),'h 21-22.'!R6:R25,0))</f>
        <v>37</v>
      </c>
      <c r="AD9" s="76">
        <f>INDEX('h 21-22.'!X6:X25,MATCH(LARGE('h 21-22.'!R6:R25,6),'h 21-22.'!R6:R25,0))</f>
        <v>22</v>
      </c>
      <c r="AE9" s="74">
        <f>INDEX('h 21-22.'!Y6:Y25,MATCH(LARGE('h 21-22.'!R6:R25,6),'h 21-22.'!R6:R25,0))</f>
        <v>16</v>
      </c>
      <c r="AF9" s="76">
        <f>INDEX('h 21-22.'!Z6:Z25,MATCH(LARGE('h 21-22.'!R6:R25,6),'h 21-22.'!R6:R25,0))</f>
        <v>6</v>
      </c>
      <c r="AH9" s="95">
        <v>6</v>
      </c>
      <c r="AI9" s="175" t="str">
        <f>INDEX('h 21-22.'!AC6:AC25,MATCH(LARGE('h 21-22.'!AF6:AF25,6),'h 21-22.'!AF6:AF25,0))</f>
        <v>Arsenal</v>
      </c>
      <c r="AJ9" s="176"/>
      <c r="AK9" s="176"/>
      <c r="AL9" s="176"/>
      <c r="AM9" s="177"/>
      <c r="AN9" s="72">
        <f>INDEX('h 21-22.'!AD6:AD25,MATCH(LARGE('h 21-22.'!AF6:AF25,6),'h 21-22.'!AF6:AF25,0))</f>
        <v>28</v>
      </c>
      <c r="AO9" s="73">
        <f>INDEX('h 21-22.'!AG6:AG25,MATCH(LARGE('h 21-22.'!AF6:AF25,6),'h 21-22.'!AF6:AF25,0))</f>
        <v>19</v>
      </c>
      <c r="AP9" s="74">
        <f>INDEX('h 21-22.'!AH6:AH25,MATCH(LARGE('h 21-22.'!AF6:AF25,6),'h 21-22.'!AF6:AF25,0))</f>
        <v>9</v>
      </c>
      <c r="AQ9" s="75">
        <f>INDEX('h 21-22.'!AI6:AI25,MATCH(LARGE('h 21-22.'!AF6:AF25,6),'h 21-22.'!AF6:AF25,0))</f>
        <v>1</v>
      </c>
      <c r="AR9" s="76">
        <f>INDEX('h 21-22.'!AJ6:AJ25,MATCH(LARGE('h 21-22.'!AF6:AF25,6),'h 21-22.'!AF6:AF25,0))</f>
        <v>9</v>
      </c>
      <c r="AS9" s="74">
        <f>INDEX('h 21-22.'!AK6:AK25,MATCH(LARGE('h 21-22.'!AF6:AF25,6),'h 21-22.'!AF6:AF25,0))</f>
        <v>26</v>
      </c>
      <c r="AT9" s="76">
        <f>INDEX('h 21-22.'!AL6:AL25,MATCH(LARGE('h 21-22.'!AF6:AF25,6),'h 21-22.'!AF6:AF25,0))</f>
        <v>31</v>
      </c>
      <c r="AU9" s="74">
        <f>INDEX('h 21-22.'!AM6:AM25,MATCH(LARGE('h 21-22.'!AF6:AF25,6),'h 21-22.'!AF6:AF25,0))</f>
        <v>17</v>
      </c>
      <c r="AV9" s="76">
        <f>INDEX('h 21-22.'!AN6:AN25,MATCH(LARGE('h 21-22.'!AF6:AF25,6),'h 21-22.'!AF6:AF25,0))</f>
        <v>15</v>
      </c>
    </row>
    <row r="10" spans="2:48" x14ac:dyDescent="0.2">
      <c r="B10" s="95">
        <v>7</v>
      </c>
      <c r="C10" s="175" t="str">
        <f>'21-22'!$B$12</f>
        <v>West Ham</v>
      </c>
      <c r="D10" s="176"/>
      <c r="E10" s="176"/>
      <c r="F10" s="176"/>
      <c r="G10" s="177"/>
      <c r="H10" s="72">
        <f>'21-22'!$I$12</f>
        <v>56</v>
      </c>
      <c r="I10" s="73">
        <f t="shared" si="0"/>
        <v>38</v>
      </c>
      <c r="J10" s="74">
        <f>'21-22'!$F$12</f>
        <v>16</v>
      </c>
      <c r="K10" s="75">
        <f>'21-22'!$G$12</f>
        <v>8</v>
      </c>
      <c r="L10" s="76">
        <f>'21-22'!$H$12</f>
        <v>14</v>
      </c>
      <c r="M10" s="74">
        <f>'21-22'!$N$12</f>
        <v>60</v>
      </c>
      <c r="N10" s="76">
        <f>'21-22'!$O$12</f>
        <v>51</v>
      </c>
      <c r="O10" s="74">
        <f>'21-22'!$L$12</f>
        <v>27</v>
      </c>
      <c r="P10" s="76">
        <f>'21-22'!$M$12</f>
        <v>21</v>
      </c>
      <c r="R10" s="95">
        <v>7</v>
      </c>
      <c r="S10" s="175" t="str">
        <f>INDEX('h 21-22.'!O6:O25,MATCH(LARGE('h 21-22.'!R6:R25,7),'h 21-22.'!R6:R25,0))</f>
        <v>Leicester</v>
      </c>
      <c r="T10" s="176"/>
      <c r="U10" s="176"/>
      <c r="V10" s="176"/>
      <c r="W10" s="177"/>
      <c r="X10" s="72">
        <f>INDEX('h 21-22.'!P6:P25,MATCH(LARGE('h 21-22.'!R6:R25,7),'h 21-22.'!R6:R25,0))</f>
        <v>34</v>
      </c>
      <c r="Y10" s="73">
        <f>INDEX('h 21-22.'!S6:S25,MATCH(LARGE('h 21-22.'!R6:R25,7),'h 21-22.'!R6:R25,0))</f>
        <v>19</v>
      </c>
      <c r="Z10" s="74">
        <f>INDEX('h 21-22.'!T6:T25,MATCH(LARGE('h 21-22.'!R6:R25,7),'h 21-22.'!R6:R25,0))</f>
        <v>10</v>
      </c>
      <c r="AA10" s="75">
        <f>INDEX('h 21-22.'!U6:U25,MATCH(LARGE('h 21-22.'!R6:R25,7),'h 21-22.'!R6:R25,0))</f>
        <v>4</v>
      </c>
      <c r="AB10" s="76">
        <f>INDEX('h 21-22.'!V6:V25,MATCH(LARGE('h 21-22.'!R6:R25,7),'h 21-22.'!R6:R25,0))</f>
        <v>5</v>
      </c>
      <c r="AC10" s="74">
        <f>INDEX('h 21-22.'!W6:W25,MATCH(LARGE('h 21-22.'!R6:R25,7),'h 21-22.'!R6:R25,0))</f>
        <v>34</v>
      </c>
      <c r="AD10" s="76">
        <f>INDEX('h 21-22.'!X6:X25,MATCH(LARGE('h 21-22.'!R6:R25,7),'h 21-22.'!R6:R25,0))</f>
        <v>23</v>
      </c>
      <c r="AE10" s="74">
        <f>INDEX('h 21-22.'!Y6:Y25,MATCH(LARGE('h 21-22.'!R6:R25,7),'h 21-22.'!R6:R25,0))</f>
        <v>14</v>
      </c>
      <c r="AF10" s="76">
        <f>INDEX('h 21-22.'!Z6:Z25,MATCH(LARGE('h 21-22.'!R6:R25,7),'h 21-22.'!R6:R25,0))</f>
        <v>12</v>
      </c>
      <c r="AH10" s="95">
        <v>7</v>
      </c>
      <c r="AI10" s="175" t="str">
        <f ca="1">INDEX('h 21-22.'!AC6:AC25,MATCH(LARGE('h 21-22.'!AF6:AF25,7),'h 21-22.'!AF6:AF25,0))</f>
        <v>Wolves</v>
      </c>
      <c r="AJ10" s="176"/>
      <c r="AK10" s="176"/>
      <c r="AL10" s="176"/>
      <c r="AM10" s="177"/>
      <c r="AN10" s="72">
        <f>INDEX('h 21-22.'!AD6:AD25,MATCH(LARGE('h 21-22.'!AF6:AF25,7),'h 21-22.'!AF6:AF25,0))</f>
        <v>27</v>
      </c>
      <c r="AO10" s="73">
        <f>INDEX('h 21-22.'!AG6:AG25,MATCH(LARGE('h 21-22.'!AF6:AF25,7),'h 21-22.'!AF6:AF25,0))</f>
        <v>19</v>
      </c>
      <c r="AP10" s="74">
        <f>INDEX('h 21-22.'!AH6:AH25,MATCH(LARGE('h 21-22.'!AF6:AF25,7),'h 21-22.'!AF6:AF25,0))</f>
        <v>8</v>
      </c>
      <c r="AQ10" s="75">
        <f>INDEX('h 21-22.'!AI6:AI25,MATCH(LARGE('h 21-22.'!AF6:AF25,7),'h 21-22.'!AF6:AF25,0))</f>
        <v>3</v>
      </c>
      <c r="AR10" s="76">
        <f>INDEX('h 21-22.'!AJ6:AJ25,MATCH(LARGE('h 21-22.'!AF6:AF25,7),'h 21-22.'!AF6:AF25,0))</f>
        <v>8</v>
      </c>
      <c r="AS10" s="74">
        <f>INDEX('h 21-22.'!AK6:AK25,MATCH(LARGE('h 21-22.'!AF6:AF25,7),'h 21-22.'!AF6:AF25,0))</f>
        <v>18</v>
      </c>
      <c r="AT10" s="76">
        <f>INDEX('h 21-22.'!AL6:AL25,MATCH(LARGE('h 21-22.'!AF6:AF25,7),'h 21-22.'!AF6:AF25,0))</f>
        <v>18</v>
      </c>
      <c r="AU10" s="74">
        <f>INDEX('h 21-22.'!AM6:AM25,MATCH(LARGE('h 21-22.'!AF6:AF25,7),'h 21-22.'!AF6:AF25,0))</f>
        <v>6</v>
      </c>
      <c r="AV10" s="76">
        <f>INDEX('h 21-22.'!AN6:AN25,MATCH(LARGE('h 21-22.'!AF6:AF25,7),'h 21-22.'!AF6:AF25,0))</f>
        <v>2</v>
      </c>
    </row>
    <row r="11" spans="2:48" x14ac:dyDescent="0.2">
      <c r="B11" s="95">
        <v>8</v>
      </c>
      <c r="C11" s="175" t="str">
        <f>'21-22'!$B$13</f>
        <v>Leicester</v>
      </c>
      <c r="D11" s="176"/>
      <c r="E11" s="176"/>
      <c r="F11" s="176"/>
      <c r="G11" s="177"/>
      <c r="H11" s="72">
        <f>'21-22'!$I$13</f>
        <v>52</v>
      </c>
      <c r="I11" s="73">
        <f t="shared" si="0"/>
        <v>38</v>
      </c>
      <c r="J11" s="74">
        <f>'21-22'!$F$13</f>
        <v>14</v>
      </c>
      <c r="K11" s="75">
        <f>'21-22'!$G$13</f>
        <v>10</v>
      </c>
      <c r="L11" s="76">
        <f>'21-22'!$H$13</f>
        <v>14</v>
      </c>
      <c r="M11" s="74">
        <f>'21-22'!$N$13</f>
        <v>62</v>
      </c>
      <c r="N11" s="76">
        <f>'21-22'!$O$13</f>
        <v>59</v>
      </c>
      <c r="O11" s="74">
        <f>'21-22'!$L$13</f>
        <v>27</v>
      </c>
      <c r="P11" s="76">
        <f>'21-22'!$M$13</f>
        <v>30</v>
      </c>
      <c r="R11" s="95">
        <v>8</v>
      </c>
      <c r="S11" s="175" t="str">
        <f>INDEX('h 21-22.'!O6:O25,MATCH(LARGE('h 21-22.'!R6:R25,8),'h 21-22.'!R6:R25,0))</f>
        <v>West Ham</v>
      </c>
      <c r="T11" s="176"/>
      <c r="U11" s="176"/>
      <c r="V11" s="176"/>
      <c r="W11" s="177"/>
      <c r="X11" s="72">
        <f>INDEX('h 21-22.'!P6:P25,MATCH(LARGE('h 21-22.'!R6:R25,8),'h 21-22.'!R6:R25,0))</f>
        <v>32</v>
      </c>
      <c r="Y11" s="73">
        <f>INDEX('h 21-22.'!S6:S25,MATCH(LARGE('h 21-22.'!R6:R25,8),'h 21-22.'!R6:R25,0))</f>
        <v>19</v>
      </c>
      <c r="Z11" s="74">
        <f>INDEX('h 21-22.'!T6:T25,MATCH(LARGE('h 21-22.'!R6:R25,8),'h 21-22.'!R6:R25,0))</f>
        <v>9</v>
      </c>
      <c r="AA11" s="75">
        <f>INDEX('h 21-22.'!U6:U25,MATCH(LARGE('h 21-22.'!R6:R25,8),'h 21-22.'!R6:R25,0))</f>
        <v>5</v>
      </c>
      <c r="AB11" s="76">
        <f>INDEX('h 21-22.'!V6:V25,MATCH(LARGE('h 21-22.'!R6:R25,8),'h 21-22.'!R6:R25,0))</f>
        <v>5</v>
      </c>
      <c r="AC11" s="74">
        <f>INDEX('h 21-22.'!W6:W25,MATCH(LARGE('h 21-22.'!R6:R25,8),'h 21-22.'!R6:R25,0))</f>
        <v>33</v>
      </c>
      <c r="AD11" s="76">
        <f>INDEX('h 21-22.'!X6:X25,MATCH(LARGE('h 21-22.'!R6:R25,8),'h 21-22.'!R6:R25,0))</f>
        <v>26</v>
      </c>
      <c r="AE11" s="74">
        <f>INDEX('h 21-22.'!Y6:Y25,MATCH(LARGE('h 21-22.'!R6:R25,8),'h 21-22.'!R6:R25,0))</f>
        <v>13</v>
      </c>
      <c r="AF11" s="76">
        <f>INDEX('h 21-22.'!Z6:Z25,MATCH(LARGE('h 21-22.'!R6:R25,8),'h 21-22.'!R6:R25,0))</f>
        <v>11</v>
      </c>
      <c r="AH11" s="95">
        <v>8</v>
      </c>
      <c r="AI11" s="175" t="str">
        <f>INDEX('h 21-22.'!AC6:AC25,MATCH(LARGE('h 21-22.'!AF6:AF25,8),'h 21-22.'!AF6:AF25,0))</f>
        <v>West Ham</v>
      </c>
      <c r="AJ11" s="176"/>
      <c r="AK11" s="176"/>
      <c r="AL11" s="176"/>
      <c r="AM11" s="177"/>
      <c r="AN11" s="72">
        <f>INDEX('h 21-22.'!AD6:AD25,MATCH(LARGE('h 21-22.'!AF6:AF25,8),'h 21-22.'!AF6:AF25,0))</f>
        <v>24</v>
      </c>
      <c r="AO11" s="73">
        <f>INDEX('h 21-22.'!AG6:AG25,MATCH(LARGE('h 21-22.'!AF6:AF25,8),'h 21-22.'!AF6:AF25,0))</f>
        <v>19</v>
      </c>
      <c r="AP11" s="74">
        <f>INDEX('h 21-22.'!AH6:AH25,MATCH(LARGE('h 21-22.'!AF6:AF25,8),'h 21-22.'!AF6:AF25,0))</f>
        <v>7</v>
      </c>
      <c r="AQ11" s="75">
        <f>INDEX('h 21-22.'!AI6:AI25,MATCH(LARGE('h 21-22.'!AF6:AF25,8),'h 21-22.'!AF6:AF25,0))</f>
        <v>3</v>
      </c>
      <c r="AR11" s="76">
        <f>INDEX('h 21-22.'!AJ6:AJ25,MATCH(LARGE('h 21-22.'!AF6:AF25,8),'h 21-22.'!AF6:AF25,0))</f>
        <v>9</v>
      </c>
      <c r="AS11" s="74">
        <f>INDEX('h 21-22.'!AK6:AK25,MATCH(LARGE('h 21-22.'!AF6:AF25,8),'h 21-22.'!AF6:AF25,0))</f>
        <v>27</v>
      </c>
      <c r="AT11" s="76">
        <f>INDEX('h 21-22.'!AL6:AL25,MATCH(LARGE('h 21-22.'!AF6:AF25,8),'h 21-22.'!AF6:AF25,0))</f>
        <v>25</v>
      </c>
      <c r="AU11" s="74">
        <f>INDEX('h 21-22.'!AM6:AM25,MATCH(LARGE('h 21-22.'!AF6:AF25,8),'h 21-22.'!AF6:AF25,0))</f>
        <v>14</v>
      </c>
      <c r="AV11" s="76">
        <f>INDEX('h 21-22.'!AN6:AN25,MATCH(LARGE('h 21-22.'!AF6:AF25,8),'h 21-22.'!AF6:AF25,0))</f>
        <v>10</v>
      </c>
    </row>
    <row r="12" spans="2:48" x14ac:dyDescent="0.2">
      <c r="B12" s="95">
        <v>9</v>
      </c>
      <c r="C12" s="175" t="str">
        <f>'21-22'!$B$14</f>
        <v>Brighton</v>
      </c>
      <c r="D12" s="176"/>
      <c r="E12" s="176"/>
      <c r="F12" s="176"/>
      <c r="G12" s="177"/>
      <c r="H12" s="72">
        <f>'21-22'!$I$14</f>
        <v>51</v>
      </c>
      <c r="I12" s="73">
        <f t="shared" si="0"/>
        <v>38</v>
      </c>
      <c r="J12" s="74">
        <f>'21-22'!$F$14</f>
        <v>12</v>
      </c>
      <c r="K12" s="75">
        <f>'21-22'!$G$14</f>
        <v>15</v>
      </c>
      <c r="L12" s="76">
        <f>'21-22'!$H$14</f>
        <v>11</v>
      </c>
      <c r="M12" s="74">
        <f>'21-22'!$N$14</f>
        <v>42</v>
      </c>
      <c r="N12" s="76">
        <f>'21-22'!$O$14</f>
        <v>44</v>
      </c>
      <c r="O12" s="74">
        <f>'21-22'!$L$14</f>
        <v>16</v>
      </c>
      <c r="P12" s="76">
        <f>'21-22'!$M$14</f>
        <v>22</v>
      </c>
      <c r="R12" s="95">
        <v>9</v>
      </c>
      <c r="S12" s="175" t="str">
        <f>INDEX('h 21-22.'!O6:O25,MATCH(LARGE('h 21-22.'!R6:R25,9),'h 21-22.'!R6:R25,0))</f>
        <v>Newcastle</v>
      </c>
      <c r="T12" s="176"/>
      <c r="U12" s="176"/>
      <c r="V12" s="176"/>
      <c r="W12" s="177"/>
      <c r="X12" s="72">
        <f>INDEX('h 21-22.'!P6:P25,MATCH(LARGE('h 21-22.'!R6:R25,9),'h 21-22.'!R6:R25,0))</f>
        <v>30</v>
      </c>
      <c r="Y12" s="73">
        <f>INDEX('h 21-22.'!S6:S25,MATCH(LARGE('h 21-22.'!R6:R25,9),'h 21-22.'!R6:R25,0))</f>
        <v>19</v>
      </c>
      <c r="Z12" s="74">
        <f>INDEX('h 21-22.'!T6:T25,MATCH(LARGE('h 21-22.'!R6:R25,9),'h 21-22.'!R6:R25,0))</f>
        <v>8</v>
      </c>
      <c r="AA12" s="75">
        <f>INDEX('h 21-22.'!U6:U25,MATCH(LARGE('h 21-22.'!R6:R25,9),'h 21-22.'!R6:R25,0))</f>
        <v>6</v>
      </c>
      <c r="AB12" s="76">
        <f>INDEX('h 21-22.'!V6:V25,MATCH(LARGE('h 21-22.'!R6:R25,9),'h 21-22.'!R6:R25,0))</f>
        <v>5</v>
      </c>
      <c r="AC12" s="74">
        <f>INDEX('h 21-22.'!W6:W25,MATCH(LARGE('h 21-22.'!R6:R25,9),'h 21-22.'!R6:R25,0))</f>
        <v>26</v>
      </c>
      <c r="AD12" s="76">
        <f>INDEX('h 21-22.'!X6:X25,MATCH(LARGE('h 21-22.'!R6:R25,9),'h 21-22.'!R6:R25,0))</f>
        <v>27</v>
      </c>
      <c r="AE12" s="74">
        <f>INDEX('h 21-22.'!Y6:Y25,MATCH(LARGE('h 21-22.'!R6:R25,9),'h 21-22.'!R6:R25,0))</f>
        <v>14</v>
      </c>
      <c r="AF12" s="76">
        <f>INDEX('h 21-22.'!Z6:Z25,MATCH(LARGE('h 21-22.'!R6:R25,9),'h 21-22.'!R6:R25,0))</f>
        <v>12</v>
      </c>
      <c r="AH12" s="95">
        <v>9</v>
      </c>
      <c r="AI12" s="175" t="str">
        <f>INDEX('h 21-22.'!AC6:AC25,MATCH(LARGE('h 21-22.'!AF6:AF25,9),'h 21-22.'!AF6:AF25,0))</f>
        <v>Man Utd</v>
      </c>
      <c r="AJ12" s="176"/>
      <c r="AK12" s="176"/>
      <c r="AL12" s="176"/>
      <c r="AM12" s="177"/>
      <c r="AN12" s="72">
        <f>INDEX('h 21-22.'!AD6:AD25,MATCH(LARGE('h 21-22.'!AF6:AF25,9),'h 21-22.'!AF6:AF25,0))</f>
        <v>23</v>
      </c>
      <c r="AO12" s="73">
        <f>INDEX('h 21-22.'!AG6:AG25,MATCH(LARGE('h 21-22.'!AF6:AF25,9),'h 21-22.'!AF6:AF25,0))</f>
        <v>19</v>
      </c>
      <c r="AP12" s="74">
        <f>INDEX('h 21-22.'!AH6:AH25,MATCH(LARGE('h 21-22.'!AF6:AF25,9),'h 21-22.'!AF6:AF25,0))</f>
        <v>6</v>
      </c>
      <c r="AQ12" s="75">
        <f>INDEX('h 21-22.'!AI6:AI25,MATCH(LARGE('h 21-22.'!AF6:AF25,9),'h 21-22.'!AF6:AF25,0))</f>
        <v>5</v>
      </c>
      <c r="AR12" s="76">
        <f>INDEX('h 21-22.'!AJ6:AJ25,MATCH(LARGE('h 21-22.'!AF6:AF25,9),'h 21-22.'!AF6:AF25,0))</f>
        <v>8</v>
      </c>
      <c r="AS12" s="74">
        <f>INDEX('h 21-22.'!AK6:AK25,MATCH(LARGE('h 21-22.'!AF6:AF25,9),'h 21-22.'!AF6:AF25,0))</f>
        <v>25</v>
      </c>
      <c r="AT12" s="76">
        <f>INDEX('h 21-22.'!AL6:AL25,MATCH(LARGE('h 21-22.'!AF6:AF25,9),'h 21-22.'!AF6:AF25,0))</f>
        <v>35</v>
      </c>
      <c r="AU12" s="74">
        <f>INDEX('h 21-22.'!AM6:AM25,MATCH(LARGE('h 21-22.'!AF6:AF25,9),'h 21-22.'!AF6:AF25,0))</f>
        <v>9</v>
      </c>
      <c r="AV12" s="76">
        <f>INDEX('h 21-22.'!AN6:AN25,MATCH(LARGE('h 21-22.'!AF6:AF25,9),'h 21-22.'!AF6:AF25,0))</f>
        <v>15</v>
      </c>
    </row>
    <row r="13" spans="2:48" x14ac:dyDescent="0.2">
      <c r="B13" s="95">
        <v>10</v>
      </c>
      <c r="C13" s="175" t="str">
        <f ca="1">'21-22'!$B$15</f>
        <v>Wolves</v>
      </c>
      <c r="D13" s="176"/>
      <c r="E13" s="176"/>
      <c r="F13" s="176"/>
      <c r="G13" s="177"/>
      <c r="H13" s="72">
        <f>'21-22'!$I$15</f>
        <v>51</v>
      </c>
      <c r="I13" s="73">
        <f t="shared" si="0"/>
        <v>38</v>
      </c>
      <c r="J13" s="74">
        <f>'21-22'!$F$15</f>
        <v>15</v>
      </c>
      <c r="K13" s="75">
        <f>'21-22'!$G$15</f>
        <v>6</v>
      </c>
      <c r="L13" s="76">
        <f>'21-22'!$H$15</f>
        <v>17</v>
      </c>
      <c r="M13" s="74">
        <f>'21-22'!$N$15</f>
        <v>38</v>
      </c>
      <c r="N13" s="76">
        <f>'21-22'!$O$15</f>
        <v>43</v>
      </c>
      <c r="O13" s="74">
        <f>'21-22'!$L$15</f>
        <v>19</v>
      </c>
      <c r="P13" s="76">
        <f>'21-22'!$M$15</f>
        <v>15</v>
      </c>
      <c r="R13" s="95">
        <v>10</v>
      </c>
      <c r="S13" s="175" t="str">
        <f>INDEX('h 21-22.'!O6:O25,MATCH(LARGE('h 21-22.'!R6:R25,10),'h 21-22.'!R6:R25,0))</f>
        <v>Crystal P</v>
      </c>
      <c r="T13" s="176"/>
      <c r="U13" s="176"/>
      <c r="V13" s="176"/>
      <c r="W13" s="177"/>
      <c r="X13" s="72">
        <f>INDEX('h 21-22.'!P6:P25,MATCH(LARGE('h 21-22.'!R6:R25,10),'h 21-22.'!R6:R25,0))</f>
        <v>29</v>
      </c>
      <c r="Y13" s="73">
        <f>INDEX('h 21-22.'!S6:S25,MATCH(LARGE('h 21-22.'!R6:R25,10),'h 21-22.'!R6:R25,0))</f>
        <v>19</v>
      </c>
      <c r="Z13" s="74">
        <f>INDEX('h 21-22.'!T6:T25,MATCH(LARGE('h 21-22.'!R6:R25,10),'h 21-22.'!R6:R25,0))</f>
        <v>7</v>
      </c>
      <c r="AA13" s="75">
        <f>INDEX('h 21-22.'!U6:U25,MATCH(LARGE('h 21-22.'!R6:R25,10),'h 21-22.'!R6:R25,0))</f>
        <v>8</v>
      </c>
      <c r="AB13" s="76">
        <f>INDEX('h 21-22.'!V6:V25,MATCH(LARGE('h 21-22.'!R6:R25,10),'h 21-22.'!R6:R25,0))</f>
        <v>4</v>
      </c>
      <c r="AC13" s="74">
        <f>INDEX('h 21-22.'!W6:W25,MATCH(LARGE('h 21-22.'!R6:R25,10),'h 21-22.'!R6:R25,0))</f>
        <v>27</v>
      </c>
      <c r="AD13" s="76">
        <f>INDEX('h 21-22.'!X6:X25,MATCH(LARGE('h 21-22.'!R6:R25,10),'h 21-22.'!R6:R25,0))</f>
        <v>17</v>
      </c>
      <c r="AE13" s="74">
        <f>INDEX('h 21-22.'!Y6:Y25,MATCH(LARGE('h 21-22.'!R6:R25,10),'h 21-22.'!R6:R25,0))</f>
        <v>11</v>
      </c>
      <c r="AF13" s="76">
        <f>INDEX('h 21-22.'!Z6:Z25,MATCH(LARGE('h 21-22.'!R6:R25,10),'h 21-22.'!R6:R25,0))</f>
        <v>10</v>
      </c>
      <c r="AH13" s="95">
        <v>10</v>
      </c>
      <c r="AI13" s="175" t="str">
        <f>INDEX('h 21-22.'!AC6:AC25,MATCH(LARGE('h 21-22.'!AF6:AF25,10),'h 21-22.'!AF6:AF25,0))</f>
        <v>Aston Villa</v>
      </c>
      <c r="AJ13" s="176"/>
      <c r="AK13" s="176"/>
      <c r="AL13" s="176"/>
      <c r="AM13" s="177"/>
      <c r="AN13" s="72">
        <f>INDEX('h 21-22.'!AD6:AD25,MATCH(LARGE('h 21-22.'!AF6:AF25,10),'h 21-22.'!AF6:AF25,0))</f>
        <v>22</v>
      </c>
      <c r="AO13" s="73">
        <f>INDEX('h 21-22.'!AG6:AG25,MATCH(LARGE('h 21-22.'!AF6:AF25,10),'h 21-22.'!AF6:AF25,0))</f>
        <v>19</v>
      </c>
      <c r="AP13" s="74">
        <f>INDEX('h 21-22.'!AH6:AH25,MATCH(LARGE('h 21-22.'!AF6:AF25,10),'h 21-22.'!AF6:AF25,0))</f>
        <v>7</v>
      </c>
      <c r="AQ13" s="75">
        <f>INDEX('h 21-22.'!AI6:AI25,MATCH(LARGE('h 21-22.'!AF6:AF25,10),'h 21-22.'!AF6:AF25,0))</f>
        <v>1</v>
      </c>
      <c r="AR13" s="76">
        <f>INDEX('h 21-22.'!AJ6:AJ25,MATCH(LARGE('h 21-22.'!AF6:AF25,10),'h 21-22.'!AF6:AF25,0))</f>
        <v>11</v>
      </c>
      <c r="AS13" s="74">
        <f>INDEX('h 21-22.'!AK6:AK25,MATCH(LARGE('h 21-22.'!AF6:AF25,10),'h 21-22.'!AF6:AF25,0))</f>
        <v>23</v>
      </c>
      <c r="AT13" s="76">
        <f>INDEX('h 21-22.'!AL6:AL25,MATCH(LARGE('h 21-22.'!AF6:AF25,10),'h 21-22.'!AF6:AF25,0))</f>
        <v>25</v>
      </c>
      <c r="AU13" s="74">
        <f>INDEX('h 21-22.'!AM6:AM25,MATCH(LARGE('h 21-22.'!AF6:AF25,10),'h 21-22.'!AF6:AF25,0))</f>
        <v>9</v>
      </c>
      <c r="AV13" s="76">
        <f>INDEX('h 21-22.'!AN6:AN25,MATCH(LARGE('h 21-22.'!AF6:AF25,10),'h 21-22.'!AF6:AF25,0))</f>
        <v>11</v>
      </c>
    </row>
    <row r="14" spans="2:48" x14ac:dyDescent="0.2">
      <c r="B14" s="95">
        <v>11</v>
      </c>
      <c r="C14" s="175" t="str">
        <f>'21-22'!$B$16</f>
        <v>Newcastle</v>
      </c>
      <c r="D14" s="176"/>
      <c r="E14" s="176"/>
      <c r="F14" s="176"/>
      <c r="G14" s="177"/>
      <c r="H14" s="72">
        <f>'21-22'!$I$16</f>
        <v>49</v>
      </c>
      <c r="I14" s="73">
        <f t="shared" si="0"/>
        <v>38</v>
      </c>
      <c r="J14" s="74">
        <f>'21-22'!$F$16</f>
        <v>13</v>
      </c>
      <c r="K14" s="75">
        <f>'21-22'!$G$16</f>
        <v>10</v>
      </c>
      <c r="L14" s="76">
        <f>'21-22'!$H$16</f>
        <v>15</v>
      </c>
      <c r="M14" s="74">
        <f>'21-22'!$N$16</f>
        <v>44</v>
      </c>
      <c r="N14" s="76">
        <f>'21-22'!$O$16</f>
        <v>62</v>
      </c>
      <c r="O14" s="74">
        <f>'21-22'!$L$16</f>
        <v>25</v>
      </c>
      <c r="P14" s="76">
        <f>'21-22'!$M$16</f>
        <v>24</v>
      </c>
      <c r="R14" s="95">
        <v>11</v>
      </c>
      <c r="S14" s="175" t="str">
        <f>INDEX('h 21-22.'!O6:O25,MATCH(LARGE('h 21-22.'!R6:R25,11),'h 21-22.'!R6:R25,0))</f>
        <v>Everton</v>
      </c>
      <c r="T14" s="176"/>
      <c r="U14" s="176"/>
      <c r="V14" s="176"/>
      <c r="W14" s="177"/>
      <c r="X14" s="72">
        <f>INDEX('h 21-22.'!P6:P25,MATCH(LARGE('h 21-22.'!R6:R25,11),'h 21-22.'!R6:R25,0))</f>
        <v>29</v>
      </c>
      <c r="Y14" s="73">
        <f>INDEX('h 21-22.'!S6:S25,MATCH(LARGE('h 21-22.'!R6:R25,11),'h 21-22.'!R6:R25,0))</f>
        <v>19</v>
      </c>
      <c r="Z14" s="74">
        <f>INDEX('h 21-22.'!T6:T25,MATCH(LARGE('h 21-22.'!R6:R25,11),'h 21-22.'!R6:R25,0))</f>
        <v>9</v>
      </c>
      <c r="AA14" s="75">
        <f>INDEX('h 21-22.'!U6:U25,MATCH(LARGE('h 21-22.'!R6:R25,11),'h 21-22.'!R6:R25,0))</f>
        <v>2</v>
      </c>
      <c r="AB14" s="76">
        <f>INDEX('h 21-22.'!V6:V25,MATCH(LARGE('h 21-22.'!R6:R25,11),'h 21-22.'!R6:R25,0))</f>
        <v>8</v>
      </c>
      <c r="AC14" s="74">
        <f>INDEX('h 21-22.'!W6:W25,MATCH(LARGE('h 21-22.'!R6:R25,11),'h 21-22.'!R6:R25,0))</f>
        <v>27</v>
      </c>
      <c r="AD14" s="76">
        <f>INDEX('h 21-22.'!X6:X25,MATCH(LARGE('h 21-22.'!R6:R25,11),'h 21-22.'!R6:R25,0))</f>
        <v>25</v>
      </c>
      <c r="AE14" s="74">
        <f>INDEX('h 21-22.'!Y6:Y25,MATCH(LARGE('h 21-22.'!R6:R25,11),'h 21-22.'!R6:R25,0))</f>
        <v>8</v>
      </c>
      <c r="AF14" s="76">
        <f>INDEX('h 21-22.'!Z6:Z25,MATCH(LARGE('h 21-22.'!R6:R25,11),'h 21-22.'!R6:R25,0))</f>
        <v>12</v>
      </c>
      <c r="AH14" s="95">
        <v>11</v>
      </c>
      <c r="AI14" s="175" t="str">
        <f>INDEX('h 21-22.'!AC6:AC25,MATCH(LARGE('h 21-22.'!AF6:AF25,11),'h 21-22.'!AF6:AF25,0))</f>
        <v>Brentford</v>
      </c>
      <c r="AJ14" s="176"/>
      <c r="AK14" s="176"/>
      <c r="AL14" s="176"/>
      <c r="AM14" s="177"/>
      <c r="AN14" s="72">
        <f>INDEX('h 21-22.'!AD6:AD25,MATCH(LARGE('h 21-22.'!AF6:AF25,11),'h 21-22.'!AF6:AF25,0))</f>
        <v>22</v>
      </c>
      <c r="AO14" s="73">
        <f>INDEX('h 21-22.'!AG6:AG25,MATCH(LARGE('h 21-22.'!AF6:AF25,11),'h 21-22.'!AF6:AF25,0))</f>
        <v>19</v>
      </c>
      <c r="AP14" s="74">
        <f>INDEX('h 21-22.'!AH6:AH25,MATCH(LARGE('h 21-22.'!AF6:AF25,11),'h 21-22.'!AF6:AF25,0))</f>
        <v>6</v>
      </c>
      <c r="AQ14" s="75">
        <f>INDEX('h 21-22.'!AI6:AI25,MATCH(LARGE('h 21-22.'!AF6:AF25,11),'h 21-22.'!AF6:AF25,0))</f>
        <v>4</v>
      </c>
      <c r="AR14" s="76">
        <f>INDEX('h 21-22.'!AJ6:AJ25,MATCH(LARGE('h 21-22.'!AF6:AF25,11),'h 21-22.'!AF6:AF25,0))</f>
        <v>9</v>
      </c>
      <c r="AS14" s="74">
        <f>INDEX('h 21-22.'!AK6:AK25,MATCH(LARGE('h 21-22.'!AF6:AF25,11),'h 21-22.'!AF6:AF25,0))</f>
        <v>26</v>
      </c>
      <c r="AT14" s="76">
        <f>INDEX('h 21-22.'!AL6:AL25,MATCH(LARGE('h 21-22.'!AF6:AF25,11),'h 21-22.'!AF6:AF25,0))</f>
        <v>35</v>
      </c>
      <c r="AU14" s="74">
        <f>INDEX('h 21-22.'!AM6:AM25,MATCH(LARGE('h 21-22.'!AF6:AF25,11),'h 21-22.'!AF6:AF25,0))</f>
        <v>10</v>
      </c>
      <c r="AV14" s="76">
        <f>INDEX('h 21-22.'!AN6:AN25,MATCH(LARGE('h 21-22.'!AF6:AF25,11),'h 21-22.'!AF6:AF25,0))</f>
        <v>19</v>
      </c>
    </row>
    <row r="15" spans="2:48" x14ac:dyDescent="0.2">
      <c r="B15" s="95">
        <v>12</v>
      </c>
      <c r="C15" s="175" t="str">
        <f>'21-22'!$B$17</f>
        <v>Crystal P</v>
      </c>
      <c r="D15" s="176"/>
      <c r="E15" s="176"/>
      <c r="F15" s="176"/>
      <c r="G15" s="177"/>
      <c r="H15" s="72">
        <f>'21-22'!$I$17</f>
        <v>48</v>
      </c>
      <c r="I15" s="73">
        <f t="shared" si="0"/>
        <v>38</v>
      </c>
      <c r="J15" s="74">
        <f>'21-22'!$F$17</f>
        <v>11</v>
      </c>
      <c r="K15" s="75">
        <f>'21-22'!$G$17</f>
        <v>15</v>
      </c>
      <c r="L15" s="76">
        <f>'21-22'!$H$17</f>
        <v>12</v>
      </c>
      <c r="M15" s="74">
        <f>'21-22'!$N$17</f>
        <v>50</v>
      </c>
      <c r="N15" s="76">
        <f>'21-22'!$O$17</f>
        <v>46</v>
      </c>
      <c r="O15" s="74">
        <f>'21-22'!$L$17</f>
        <v>21</v>
      </c>
      <c r="P15" s="76">
        <f>'21-22'!$M$17</f>
        <v>25</v>
      </c>
      <c r="R15" s="95">
        <v>12</v>
      </c>
      <c r="S15" s="175" t="str">
        <f>INDEX('h 21-22.'!O6:O25,MATCH(LARGE('h 21-22.'!R6:R25,12),'h 21-22.'!R6:R25,0))</f>
        <v>Southampton</v>
      </c>
      <c r="T15" s="176"/>
      <c r="U15" s="176"/>
      <c r="V15" s="176"/>
      <c r="W15" s="177"/>
      <c r="X15" s="72">
        <f>INDEX('h 21-22.'!P6:P25,MATCH(LARGE('h 21-22.'!R6:R25,12),'h 21-22.'!R6:R25,0))</f>
        <v>25</v>
      </c>
      <c r="Y15" s="73">
        <f>INDEX('h 21-22.'!S6:S25,MATCH(LARGE('h 21-22.'!R6:R25,12),'h 21-22.'!R6:R25,0))</f>
        <v>19</v>
      </c>
      <c r="Z15" s="74">
        <f>INDEX('h 21-22.'!T6:T25,MATCH(LARGE('h 21-22.'!R6:R25,12),'h 21-22.'!R6:R25,0))</f>
        <v>6</v>
      </c>
      <c r="AA15" s="75">
        <f>INDEX('h 21-22.'!U6:U25,MATCH(LARGE('h 21-22.'!R6:R25,12),'h 21-22.'!R6:R25,0))</f>
        <v>7</v>
      </c>
      <c r="AB15" s="76">
        <f>INDEX('h 21-22.'!V6:V25,MATCH(LARGE('h 21-22.'!R6:R25,12),'h 21-22.'!R6:R25,0))</f>
        <v>6</v>
      </c>
      <c r="AC15" s="74">
        <f>INDEX('h 21-22.'!W6:W25,MATCH(LARGE('h 21-22.'!R6:R25,12),'h 21-22.'!R6:R25,0))</f>
        <v>23</v>
      </c>
      <c r="AD15" s="76">
        <f>INDEX('h 21-22.'!X6:X25,MATCH(LARGE('h 21-22.'!R6:R25,12),'h 21-22.'!R6:R25,0))</f>
        <v>24</v>
      </c>
      <c r="AE15" s="74">
        <f>INDEX('h 21-22.'!Y6:Y25,MATCH(LARGE('h 21-22.'!R6:R25,12),'h 21-22.'!R6:R25,0))</f>
        <v>16</v>
      </c>
      <c r="AF15" s="76">
        <f>INDEX('h 21-22.'!Z6:Z25,MATCH(LARGE('h 21-22.'!R6:R25,12),'h 21-22.'!R6:R25,0))</f>
        <v>12</v>
      </c>
      <c r="AH15" s="95">
        <v>12</v>
      </c>
      <c r="AI15" s="175" t="str">
        <f>INDEX('h 21-22.'!AC6:AC25,MATCH(LARGE('h 21-22.'!AF6:AF25,12),'h 21-22.'!AF6:AF25,0))</f>
        <v>Leeds</v>
      </c>
      <c r="AJ15" s="176"/>
      <c r="AK15" s="176"/>
      <c r="AL15" s="176"/>
      <c r="AM15" s="177"/>
      <c r="AN15" s="72">
        <f>INDEX('h 21-22.'!AD6:AD25,MATCH(LARGE('h 21-22.'!AF6:AF25,12),'h 21-22.'!AF6:AF25,0))</f>
        <v>20</v>
      </c>
      <c r="AO15" s="73">
        <f>INDEX('h 21-22.'!AG6:AG25,MATCH(LARGE('h 21-22.'!AF6:AF25,12),'h 21-22.'!AF6:AF25,0))</f>
        <v>19</v>
      </c>
      <c r="AP15" s="74">
        <f>INDEX('h 21-22.'!AH6:AH25,MATCH(LARGE('h 21-22.'!AF6:AF25,12),'h 21-22.'!AF6:AF25,0))</f>
        <v>5</v>
      </c>
      <c r="AQ15" s="75">
        <f>INDEX('h 21-22.'!AI6:AI25,MATCH(LARGE('h 21-22.'!AF6:AF25,12),'h 21-22.'!AF6:AF25,0))</f>
        <v>5</v>
      </c>
      <c r="AR15" s="76">
        <f>INDEX('h 21-22.'!AJ6:AJ25,MATCH(LARGE('h 21-22.'!AF6:AF25,12),'h 21-22.'!AF6:AF25,0))</f>
        <v>9</v>
      </c>
      <c r="AS15" s="74">
        <f>INDEX('h 21-22.'!AK6:AK25,MATCH(LARGE('h 21-22.'!AF6:AF25,12),'h 21-22.'!AF6:AF25,0))</f>
        <v>23</v>
      </c>
      <c r="AT15" s="76">
        <f>INDEX('h 21-22.'!AL6:AL25,MATCH(LARGE('h 21-22.'!AF6:AF25,12),'h 21-22.'!AF6:AF25,0))</f>
        <v>41</v>
      </c>
      <c r="AU15" s="74">
        <f>INDEX('h 21-22.'!AM6:AM25,MATCH(LARGE('h 21-22.'!AF6:AF25,12),'h 21-22.'!AF6:AF25,0))</f>
        <v>8</v>
      </c>
      <c r="AV15" s="76">
        <f>INDEX('h 21-22.'!AN6:AN25,MATCH(LARGE('h 21-22.'!AF6:AF25,12),'h 21-22.'!AF6:AF25,0))</f>
        <v>19</v>
      </c>
    </row>
    <row r="16" spans="2:48" x14ac:dyDescent="0.2">
      <c r="B16" s="95">
        <v>13</v>
      </c>
      <c r="C16" s="175" t="str">
        <f>'21-22'!$B$18</f>
        <v>Brentford</v>
      </c>
      <c r="D16" s="176"/>
      <c r="E16" s="176"/>
      <c r="F16" s="176"/>
      <c r="G16" s="177"/>
      <c r="H16" s="72">
        <f>'21-22'!$I$18</f>
        <v>46</v>
      </c>
      <c r="I16" s="73">
        <f t="shared" si="0"/>
        <v>38</v>
      </c>
      <c r="J16" s="74">
        <f>'21-22'!$F$18</f>
        <v>13</v>
      </c>
      <c r="K16" s="75">
        <f>'21-22'!$G$18</f>
        <v>7</v>
      </c>
      <c r="L16" s="76">
        <f>'21-22'!$H$18</f>
        <v>18</v>
      </c>
      <c r="M16" s="74">
        <f>'21-22'!$N$18</f>
        <v>48</v>
      </c>
      <c r="N16" s="76">
        <f>'21-22'!$O$18</f>
        <v>56</v>
      </c>
      <c r="O16" s="74">
        <f>'21-22'!$L$18</f>
        <v>16</v>
      </c>
      <c r="P16" s="76">
        <f>'21-22'!$M$18</f>
        <v>29</v>
      </c>
      <c r="R16" s="95">
        <v>13</v>
      </c>
      <c r="S16" s="175" t="str">
        <f>INDEX('h 21-22.'!O6:O25,MATCH(LARGE('h 21-22.'!R6:R25,13),'h 21-22.'!R6:R25,0))</f>
        <v>Brentford</v>
      </c>
      <c r="T16" s="176"/>
      <c r="U16" s="176"/>
      <c r="V16" s="176"/>
      <c r="W16" s="177"/>
      <c r="X16" s="72">
        <f>INDEX('h 21-22.'!P6:P25,MATCH(LARGE('h 21-22.'!R6:R25,13),'h 21-22.'!R6:R25,0))</f>
        <v>24</v>
      </c>
      <c r="Y16" s="73">
        <f>INDEX('h 21-22.'!S6:S25,MATCH(LARGE('h 21-22.'!R6:R25,13),'h 21-22.'!R6:R25,0))</f>
        <v>19</v>
      </c>
      <c r="Z16" s="74">
        <f>INDEX('h 21-22.'!T6:T25,MATCH(LARGE('h 21-22.'!R6:R25,13),'h 21-22.'!R6:R25,0))</f>
        <v>7</v>
      </c>
      <c r="AA16" s="75">
        <f>INDEX('h 21-22.'!U6:U25,MATCH(LARGE('h 21-22.'!R6:R25,13),'h 21-22.'!R6:R25,0))</f>
        <v>3</v>
      </c>
      <c r="AB16" s="76">
        <f>INDEX('h 21-22.'!V6:V25,MATCH(LARGE('h 21-22.'!R6:R25,13),'h 21-22.'!R6:R25,0))</f>
        <v>9</v>
      </c>
      <c r="AC16" s="74">
        <f>INDEX('h 21-22.'!W6:W25,MATCH(LARGE('h 21-22.'!R6:R25,13),'h 21-22.'!R6:R25,0))</f>
        <v>22</v>
      </c>
      <c r="AD16" s="76">
        <f>INDEX('h 21-22.'!X6:X25,MATCH(LARGE('h 21-22.'!R6:R25,13),'h 21-22.'!R6:R25,0))</f>
        <v>21</v>
      </c>
      <c r="AE16" s="74">
        <f>INDEX('h 21-22.'!Y6:Y25,MATCH(LARGE('h 21-22.'!R6:R25,13),'h 21-22.'!R6:R25,0))</f>
        <v>6</v>
      </c>
      <c r="AF16" s="76">
        <f>INDEX('h 21-22.'!Z6:Z25,MATCH(LARGE('h 21-22.'!R6:R25,13),'h 21-22.'!R6:R25,0))</f>
        <v>10</v>
      </c>
      <c r="AH16" s="95">
        <v>13</v>
      </c>
      <c r="AI16" s="175" t="str">
        <f>INDEX('h 21-22.'!AC6:AC25,MATCH(LARGE('h 21-22.'!AF6:AF25,13),'h 21-22.'!AF6:AF25,0))</f>
        <v>Crystal P</v>
      </c>
      <c r="AJ16" s="176"/>
      <c r="AK16" s="176"/>
      <c r="AL16" s="176"/>
      <c r="AM16" s="177"/>
      <c r="AN16" s="72">
        <f>INDEX('h 21-22.'!AD6:AD25,MATCH(LARGE('h 21-22.'!AF6:AF25,13),'h 21-22.'!AF6:AF25,0))</f>
        <v>19</v>
      </c>
      <c r="AO16" s="73">
        <f>INDEX('h 21-22.'!AG6:AG25,MATCH(LARGE('h 21-22.'!AF6:AF25,13),'h 21-22.'!AF6:AF25,0))</f>
        <v>19</v>
      </c>
      <c r="AP16" s="74">
        <f>INDEX('h 21-22.'!AH6:AH25,MATCH(LARGE('h 21-22.'!AF6:AF25,13),'h 21-22.'!AF6:AF25,0))</f>
        <v>4</v>
      </c>
      <c r="AQ16" s="75">
        <f>INDEX('h 21-22.'!AI6:AI25,MATCH(LARGE('h 21-22.'!AF6:AF25,13),'h 21-22.'!AF6:AF25,0))</f>
        <v>7</v>
      </c>
      <c r="AR16" s="76">
        <f>INDEX('h 21-22.'!AJ6:AJ25,MATCH(LARGE('h 21-22.'!AF6:AF25,13),'h 21-22.'!AF6:AF25,0))</f>
        <v>8</v>
      </c>
      <c r="AS16" s="74">
        <f>INDEX('h 21-22.'!AK6:AK25,MATCH(LARGE('h 21-22.'!AF6:AF25,13),'h 21-22.'!AF6:AF25,0))</f>
        <v>23</v>
      </c>
      <c r="AT16" s="76">
        <f>INDEX('h 21-22.'!AL6:AL25,MATCH(LARGE('h 21-22.'!AF6:AF25,13),'h 21-22.'!AF6:AF25,0))</f>
        <v>29</v>
      </c>
      <c r="AU16" s="74">
        <f>INDEX('h 21-22.'!AM6:AM25,MATCH(LARGE('h 21-22.'!AF6:AF25,13),'h 21-22.'!AF6:AF25,0))</f>
        <v>10</v>
      </c>
      <c r="AV16" s="76">
        <f>INDEX('h 21-22.'!AN6:AN25,MATCH(LARGE('h 21-22.'!AF6:AF25,13),'h 21-22.'!AF6:AF25,0))</f>
        <v>15</v>
      </c>
    </row>
    <row r="17" spans="2:72" x14ac:dyDescent="0.2">
      <c r="B17" s="95">
        <v>14</v>
      </c>
      <c r="C17" s="175" t="str">
        <f>'21-22'!$B$19</f>
        <v>Aston Villa</v>
      </c>
      <c r="D17" s="176"/>
      <c r="E17" s="176"/>
      <c r="F17" s="176"/>
      <c r="G17" s="177"/>
      <c r="H17" s="72">
        <f>'21-22'!$I$19</f>
        <v>45</v>
      </c>
      <c r="I17" s="73">
        <f t="shared" si="0"/>
        <v>38</v>
      </c>
      <c r="J17" s="74">
        <f>'21-22'!$F$19</f>
        <v>13</v>
      </c>
      <c r="K17" s="75">
        <f>'21-22'!$G$19</f>
        <v>6</v>
      </c>
      <c r="L17" s="76">
        <f>'21-22'!$H$19</f>
        <v>19</v>
      </c>
      <c r="M17" s="74">
        <f>'21-22'!$N$19</f>
        <v>52</v>
      </c>
      <c r="N17" s="76">
        <f>'21-22'!$O$19</f>
        <v>54</v>
      </c>
      <c r="O17" s="74">
        <f>'21-22'!$L$19</f>
        <v>21</v>
      </c>
      <c r="P17" s="76">
        <f>'21-22'!$M$19</f>
        <v>25</v>
      </c>
      <c r="R17" s="95">
        <v>14</v>
      </c>
      <c r="S17" s="175" t="str">
        <f ca="1">INDEX('h 21-22.'!O6:O25,MATCH(LARGE('h 21-22.'!R6:R25,14),'h 21-22.'!R6:R25,0))</f>
        <v>Wolves</v>
      </c>
      <c r="T17" s="176"/>
      <c r="U17" s="176"/>
      <c r="V17" s="176"/>
      <c r="W17" s="177"/>
      <c r="X17" s="72">
        <f>INDEX('h 21-22.'!P6:P25,MATCH(LARGE('h 21-22.'!R6:R25,14),'h 21-22.'!R6:R25,0))</f>
        <v>24</v>
      </c>
      <c r="Y17" s="73">
        <f>INDEX('h 21-22.'!S6:S25,MATCH(LARGE('h 21-22.'!R6:R25,14),'h 21-22.'!R6:R25,0))</f>
        <v>19</v>
      </c>
      <c r="Z17" s="74">
        <f>INDEX('h 21-22.'!T6:T25,MATCH(LARGE('h 21-22.'!R6:R25,14),'h 21-22.'!R6:R25,0))</f>
        <v>7</v>
      </c>
      <c r="AA17" s="75">
        <f>INDEX('h 21-22.'!U6:U25,MATCH(LARGE('h 21-22.'!R6:R25,14),'h 21-22.'!R6:R25,0))</f>
        <v>3</v>
      </c>
      <c r="AB17" s="76">
        <f>INDEX('h 21-22.'!V6:V25,MATCH(LARGE('h 21-22.'!R6:R25,14),'h 21-22.'!R6:R25,0))</f>
        <v>9</v>
      </c>
      <c r="AC17" s="74">
        <f>INDEX('h 21-22.'!W6:W25,MATCH(LARGE('h 21-22.'!R6:R25,14),'h 21-22.'!R6:R25,0))</f>
        <v>20</v>
      </c>
      <c r="AD17" s="76">
        <f>INDEX('h 21-22.'!X6:X25,MATCH(LARGE('h 21-22.'!R6:R25,14),'h 21-22.'!R6:R25,0))</f>
        <v>25</v>
      </c>
      <c r="AE17" s="74">
        <f>INDEX('h 21-22.'!Y6:Y25,MATCH(LARGE('h 21-22.'!R6:R25,14),'h 21-22.'!R6:R25,0))</f>
        <v>13</v>
      </c>
      <c r="AF17" s="76">
        <f>INDEX('h 21-22.'!Z6:Z25,MATCH(LARGE('h 21-22.'!R6:R25,14),'h 21-22.'!R6:R25,0))</f>
        <v>13</v>
      </c>
      <c r="AH17" s="95">
        <v>14</v>
      </c>
      <c r="AI17" s="175" t="str">
        <f>INDEX('h 21-22.'!AC6:AC25,MATCH(LARGE('h 21-22.'!AF6:AF25,14),'h 21-22.'!AF6:AF25,0))</f>
        <v>Newcastle</v>
      </c>
      <c r="AJ17" s="176"/>
      <c r="AK17" s="176"/>
      <c r="AL17" s="176"/>
      <c r="AM17" s="177"/>
      <c r="AN17" s="72">
        <f>INDEX('h 21-22.'!AD6:AD25,MATCH(LARGE('h 21-22.'!AF6:AF25,14),'h 21-22.'!AF6:AF25,0))</f>
        <v>19</v>
      </c>
      <c r="AO17" s="73">
        <f>INDEX('h 21-22.'!AG6:AG25,MATCH(LARGE('h 21-22.'!AF6:AF25,14),'h 21-22.'!AF6:AF25,0))</f>
        <v>19</v>
      </c>
      <c r="AP17" s="74">
        <f>INDEX('h 21-22.'!AH6:AH25,MATCH(LARGE('h 21-22.'!AF6:AF25,14),'h 21-22.'!AF6:AF25,0))</f>
        <v>5</v>
      </c>
      <c r="AQ17" s="75">
        <f>INDEX('h 21-22.'!AI6:AI25,MATCH(LARGE('h 21-22.'!AF6:AF25,14),'h 21-22.'!AF6:AF25,0))</f>
        <v>4</v>
      </c>
      <c r="AR17" s="76">
        <f>INDEX('h 21-22.'!AJ6:AJ25,MATCH(LARGE('h 21-22.'!AF6:AF25,14),'h 21-22.'!AF6:AF25,0))</f>
        <v>10</v>
      </c>
      <c r="AS17" s="74">
        <f>INDEX('h 21-22.'!AK6:AK25,MATCH(LARGE('h 21-22.'!AF6:AF25,14),'h 21-22.'!AF6:AF25,0))</f>
        <v>18</v>
      </c>
      <c r="AT17" s="76">
        <f>INDEX('h 21-22.'!AL6:AL25,MATCH(LARGE('h 21-22.'!AF6:AF25,14),'h 21-22.'!AF6:AF25,0))</f>
        <v>35</v>
      </c>
      <c r="AU17" s="74">
        <f>INDEX('h 21-22.'!AM6:AM25,MATCH(LARGE('h 21-22.'!AF6:AF25,14),'h 21-22.'!AF6:AF25,0))</f>
        <v>11</v>
      </c>
      <c r="AV17" s="76">
        <f>INDEX('h 21-22.'!AN6:AN25,MATCH(LARGE('h 21-22.'!AF6:AF25,14),'h 21-22.'!AF6:AF25,0))</f>
        <v>12</v>
      </c>
    </row>
    <row r="18" spans="2:72" x14ac:dyDescent="0.2">
      <c r="B18" s="95">
        <v>15</v>
      </c>
      <c r="C18" s="175" t="str">
        <f>'21-22'!$B$20</f>
        <v>Southampton</v>
      </c>
      <c r="D18" s="176"/>
      <c r="E18" s="176"/>
      <c r="F18" s="176"/>
      <c r="G18" s="177"/>
      <c r="H18" s="72">
        <f>'21-22'!$I$20</f>
        <v>40</v>
      </c>
      <c r="I18" s="73">
        <f t="shared" si="0"/>
        <v>38</v>
      </c>
      <c r="J18" s="74">
        <f>'21-22'!$F$20</f>
        <v>9</v>
      </c>
      <c r="K18" s="75">
        <f>'21-22'!$G$20</f>
        <v>13</v>
      </c>
      <c r="L18" s="76">
        <f>'21-22'!$H$20</f>
        <v>16</v>
      </c>
      <c r="M18" s="74">
        <f>'21-22'!$N$20</f>
        <v>43</v>
      </c>
      <c r="N18" s="76">
        <f>'21-22'!$O$20</f>
        <v>67</v>
      </c>
      <c r="O18" s="74">
        <f>'21-22'!$L$20</f>
        <v>24</v>
      </c>
      <c r="P18" s="76">
        <f>'21-22'!$M$20</f>
        <v>32</v>
      </c>
      <c r="R18" s="95">
        <v>15</v>
      </c>
      <c r="S18" s="175" t="str">
        <f>INDEX('h 21-22.'!O6:O25,MATCH(LARGE('h 21-22.'!R6:R25,15),'h 21-22.'!R6:R25,0))</f>
        <v>Aston Villa</v>
      </c>
      <c r="T18" s="176"/>
      <c r="U18" s="176"/>
      <c r="V18" s="176"/>
      <c r="W18" s="177"/>
      <c r="X18" s="72">
        <f>INDEX('h 21-22.'!P6:P25,MATCH(LARGE('h 21-22.'!R6:R25,15),'h 21-22.'!R6:R25,0))</f>
        <v>23</v>
      </c>
      <c r="Y18" s="73">
        <f>INDEX('h 21-22.'!S6:S25,MATCH(LARGE('h 21-22.'!R6:R25,15),'h 21-22.'!R6:R25,0))</f>
        <v>19</v>
      </c>
      <c r="Z18" s="74">
        <f>INDEX('h 21-22.'!T6:T25,MATCH(LARGE('h 21-22.'!R6:R25,15),'h 21-22.'!R6:R25,0))</f>
        <v>6</v>
      </c>
      <c r="AA18" s="75">
        <f>INDEX('h 21-22.'!U6:U25,MATCH(LARGE('h 21-22.'!R6:R25,15),'h 21-22.'!R6:R25,0))</f>
        <v>5</v>
      </c>
      <c r="AB18" s="76">
        <f>INDEX('h 21-22.'!V6:V25,MATCH(LARGE('h 21-22.'!R6:R25,15),'h 21-22.'!R6:R25,0))</f>
        <v>8</v>
      </c>
      <c r="AC18" s="74">
        <f>INDEX('h 21-22.'!W6:W25,MATCH(LARGE('h 21-22.'!R6:R25,15),'h 21-22.'!R6:R25,0))</f>
        <v>29</v>
      </c>
      <c r="AD18" s="76">
        <f>INDEX('h 21-22.'!X6:X25,MATCH(LARGE('h 21-22.'!R6:R25,15),'h 21-22.'!R6:R25,0))</f>
        <v>29</v>
      </c>
      <c r="AE18" s="74">
        <f>INDEX('h 21-22.'!Y6:Y25,MATCH(LARGE('h 21-22.'!R6:R25,15),'h 21-22.'!R6:R25,0))</f>
        <v>12</v>
      </c>
      <c r="AF18" s="76">
        <f>INDEX('h 21-22.'!Z6:Z25,MATCH(LARGE('h 21-22.'!R6:R25,15),'h 21-22.'!R6:R25,0))</f>
        <v>14</v>
      </c>
      <c r="AH18" s="95">
        <v>15</v>
      </c>
      <c r="AI18" s="175" t="str">
        <f>INDEX('h 21-22.'!AC6:AC25,MATCH(LARGE('h 21-22.'!AF6:AF25,15),'h 21-22.'!AF6:AF25,0))</f>
        <v>Leicester</v>
      </c>
      <c r="AJ18" s="176"/>
      <c r="AK18" s="176"/>
      <c r="AL18" s="176"/>
      <c r="AM18" s="177"/>
      <c r="AN18" s="72">
        <f>INDEX('h 21-22.'!AD6:AD25,MATCH(LARGE('h 21-22.'!AF6:AF25,15),'h 21-22.'!AF6:AF25,0))</f>
        <v>18</v>
      </c>
      <c r="AO18" s="73">
        <f>INDEX('h 21-22.'!AG6:AG25,MATCH(LARGE('h 21-22.'!AF6:AF25,15),'h 21-22.'!AF6:AF25,0))</f>
        <v>19</v>
      </c>
      <c r="AP18" s="74">
        <f>INDEX('h 21-22.'!AH6:AH25,MATCH(LARGE('h 21-22.'!AF6:AF25,15),'h 21-22.'!AF6:AF25,0))</f>
        <v>4</v>
      </c>
      <c r="AQ18" s="75">
        <f>INDEX('h 21-22.'!AI6:AI25,MATCH(LARGE('h 21-22.'!AF6:AF25,15),'h 21-22.'!AF6:AF25,0))</f>
        <v>6</v>
      </c>
      <c r="AR18" s="76">
        <f>INDEX('h 21-22.'!AJ6:AJ25,MATCH(LARGE('h 21-22.'!AF6:AF25,15),'h 21-22.'!AF6:AF25,0))</f>
        <v>9</v>
      </c>
      <c r="AS18" s="74">
        <f>INDEX('h 21-22.'!AK6:AK25,MATCH(LARGE('h 21-22.'!AF6:AF25,15),'h 21-22.'!AF6:AF25,0))</f>
        <v>28</v>
      </c>
      <c r="AT18" s="76">
        <f>INDEX('h 21-22.'!AL6:AL25,MATCH(LARGE('h 21-22.'!AF6:AF25,15),'h 21-22.'!AF6:AF25,0))</f>
        <v>36</v>
      </c>
      <c r="AU18" s="74">
        <f>INDEX('h 21-22.'!AM6:AM25,MATCH(LARGE('h 21-22.'!AF6:AF25,15),'h 21-22.'!AF6:AF25,0))</f>
        <v>13</v>
      </c>
      <c r="AV18" s="76">
        <f>INDEX('h 21-22.'!AN6:AN25,MATCH(LARGE('h 21-22.'!AF6:AF25,15),'h 21-22.'!AF6:AF25,0))</f>
        <v>18</v>
      </c>
    </row>
    <row r="19" spans="2:72" x14ac:dyDescent="0.2">
      <c r="B19" s="95">
        <v>16</v>
      </c>
      <c r="C19" s="175" t="str">
        <f>'21-22'!$B$21</f>
        <v>Everton</v>
      </c>
      <c r="D19" s="176"/>
      <c r="E19" s="176"/>
      <c r="F19" s="176"/>
      <c r="G19" s="177"/>
      <c r="H19" s="72">
        <f>'21-22'!$I$21</f>
        <v>39</v>
      </c>
      <c r="I19" s="73">
        <f t="shared" si="0"/>
        <v>38</v>
      </c>
      <c r="J19" s="74">
        <f>'21-22'!$F$21</f>
        <v>11</v>
      </c>
      <c r="K19" s="75">
        <f>'21-22'!$G$21</f>
        <v>6</v>
      </c>
      <c r="L19" s="76">
        <f>'21-22'!$H$21</f>
        <v>21</v>
      </c>
      <c r="M19" s="74">
        <f>'21-22'!$N$21</f>
        <v>43</v>
      </c>
      <c r="N19" s="76">
        <f>'21-22'!$O$21</f>
        <v>66</v>
      </c>
      <c r="O19" s="74">
        <f>'21-22'!$L$21</f>
        <v>16</v>
      </c>
      <c r="P19" s="76">
        <f>'21-22'!$M$21</f>
        <v>30</v>
      </c>
      <c r="R19" s="95">
        <v>16</v>
      </c>
      <c r="S19" s="175" t="str">
        <f>INDEX('h 21-22.'!O6:O25,MATCH(LARGE('h 21-22.'!R6:R25,16),'h 21-22.'!R6:R25,0))</f>
        <v>Brighton</v>
      </c>
      <c r="T19" s="176"/>
      <c r="U19" s="176"/>
      <c r="V19" s="176"/>
      <c r="W19" s="177"/>
      <c r="X19" s="72">
        <f>INDEX('h 21-22.'!P6:P25,MATCH(LARGE('h 21-22.'!R6:R25,16),'h 21-22.'!R6:R25,0))</f>
        <v>22</v>
      </c>
      <c r="Y19" s="73">
        <f>INDEX('h 21-22.'!S6:S25,MATCH(LARGE('h 21-22.'!R6:R25,16),'h 21-22.'!R6:R25,0))</f>
        <v>19</v>
      </c>
      <c r="Z19" s="74">
        <f>INDEX('h 21-22.'!T6:T25,MATCH(LARGE('h 21-22.'!R6:R25,16),'h 21-22.'!R6:R25,0))</f>
        <v>5</v>
      </c>
      <c r="AA19" s="75">
        <f>INDEX('h 21-22.'!U6:U25,MATCH(LARGE('h 21-22.'!R6:R25,16),'h 21-22.'!R6:R25,0))</f>
        <v>7</v>
      </c>
      <c r="AB19" s="76">
        <f>INDEX('h 21-22.'!V6:V25,MATCH(LARGE('h 21-22.'!R6:R25,16),'h 21-22.'!R6:R25,0))</f>
        <v>7</v>
      </c>
      <c r="AC19" s="74">
        <f>INDEX('h 21-22.'!W6:W25,MATCH(LARGE('h 21-22.'!R6:R25,16),'h 21-22.'!R6:R25,0))</f>
        <v>19</v>
      </c>
      <c r="AD19" s="76">
        <f>INDEX('h 21-22.'!X6:X25,MATCH(LARGE('h 21-22.'!R6:R25,16),'h 21-22.'!R6:R25,0))</f>
        <v>23</v>
      </c>
      <c r="AE19" s="74">
        <f>INDEX('h 21-22.'!Y6:Y25,MATCH(LARGE('h 21-22.'!R6:R25,16),'h 21-22.'!R6:R25,0))</f>
        <v>9</v>
      </c>
      <c r="AF19" s="76">
        <f>INDEX('h 21-22.'!Z6:Z25,MATCH(LARGE('h 21-22.'!R6:R25,16),'h 21-22.'!R6:R25,0))</f>
        <v>13</v>
      </c>
      <c r="AH19" s="95">
        <v>16</v>
      </c>
      <c r="AI19" s="175" t="str">
        <f>INDEX('h 21-22.'!AC6:AC25,MATCH(LARGE('h 21-22.'!AF6:AF25,16),'h 21-22.'!AF6:AF25,0))</f>
        <v>Watford</v>
      </c>
      <c r="AJ19" s="176"/>
      <c r="AK19" s="176"/>
      <c r="AL19" s="176"/>
      <c r="AM19" s="177"/>
      <c r="AN19" s="72">
        <f>INDEX('h 21-22.'!AD6:AD25,MATCH(LARGE('h 21-22.'!AF6:AF25,16),'h 21-22.'!AF6:AF25,0))</f>
        <v>15</v>
      </c>
      <c r="AO19" s="73">
        <f>INDEX('h 21-22.'!AG6:AG25,MATCH(LARGE('h 21-22.'!AF6:AF25,16),'h 21-22.'!AF6:AF25,0))</f>
        <v>19</v>
      </c>
      <c r="AP19" s="74">
        <f>INDEX('h 21-22.'!AH6:AH25,MATCH(LARGE('h 21-22.'!AF6:AF25,16),'h 21-22.'!AF6:AF25,0))</f>
        <v>4</v>
      </c>
      <c r="AQ19" s="75">
        <f>INDEX('h 21-22.'!AI6:AI25,MATCH(LARGE('h 21-22.'!AF6:AF25,16),'h 21-22.'!AF6:AF25,0))</f>
        <v>3</v>
      </c>
      <c r="AR19" s="76">
        <f>INDEX('h 21-22.'!AJ6:AJ25,MATCH(LARGE('h 21-22.'!AF6:AF25,16),'h 21-22.'!AF6:AF25,0))</f>
        <v>12</v>
      </c>
      <c r="AS19" s="74">
        <f>INDEX('h 21-22.'!AK6:AK25,MATCH(LARGE('h 21-22.'!AF6:AF25,16),'h 21-22.'!AF6:AF25,0))</f>
        <v>17</v>
      </c>
      <c r="AT19" s="76">
        <f>INDEX('h 21-22.'!AL6:AL25,MATCH(LARGE('h 21-22.'!AF6:AF25,16),'h 21-22.'!AF6:AF25,0))</f>
        <v>31</v>
      </c>
      <c r="AU19" s="74">
        <f>INDEX('h 21-22.'!AM6:AM25,MATCH(LARGE('h 21-22.'!AF6:AF25,16),'h 21-22.'!AF6:AF25,0))</f>
        <v>7</v>
      </c>
      <c r="AV19" s="76">
        <f>INDEX('h 21-22.'!AN6:AN25,MATCH(LARGE('h 21-22.'!AF6:AF25,16),'h 21-22.'!AF6:AF25,0))</f>
        <v>19</v>
      </c>
    </row>
    <row r="20" spans="2:72" x14ac:dyDescent="0.2">
      <c r="B20" s="95">
        <v>17</v>
      </c>
      <c r="C20" s="175" t="str">
        <f>'21-22'!$B$22</f>
        <v>Leeds</v>
      </c>
      <c r="D20" s="176"/>
      <c r="E20" s="176"/>
      <c r="F20" s="176"/>
      <c r="G20" s="177"/>
      <c r="H20" s="72">
        <f>'21-22'!$I$22</f>
        <v>38</v>
      </c>
      <c r="I20" s="73">
        <f t="shared" si="0"/>
        <v>38</v>
      </c>
      <c r="J20" s="74">
        <f>'21-22'!$F$22</f>
        <v>9</v>
      </c>
      <c r="K20" s="75">
        <f>'21-22'!$G$22</f>
        <v>11</v>
      </c>
      <c r="L20" s="76">
        <f>'21-22'!$H$22</f>
        <v>18</v>
      </c>
      <c r="M20" s="74">
        <f>'21-22'!$N$22</f>
        <v>42</v>
      </c>
      <c r="N20" s="76">
        <f>'21-22'!$O$22</f>
        <v>79</v>
      </c>
      <c r="O20" s="74">
        <f>'21-22'!$L$22</f>
        <v>16</v>
      </c>
      <c r="P20" s="76">
        <f>'21-22'!$M$22</f>
        <v>35</v>
      </c>
      <c r="R20" s="95">
        <v>17</v>
      </c>
      <c r="S20" s="175" t="str">
        <f>INDEX('h 21-22.'!O6:O25,MATCH(LARGE('h 21-22.'!R6:R25,17),'h 21-22.'!R6:R25,0))</f>
        <v>Burnley</v>
      </c>
      <c r="T20" s="176"/>
      <c r="U20" s="176"/>
      <c r="V20" s="176"/>
      <c r="W20" s="177"/>
      <c r="X20" s="72">
        <f>INDEX('h 21-22.'!P6:P25,MATCH(LARGE('h 21-22.'!R6:R25,17),'h 21-22.'!R6:R25,0))</f>
        <v>21</v>
      </c>
      <c r="Y20" s="73">
        <f>INDEX('h 21-22.'!S6:S25,MATCH(LARGE('h 21-22.'!R6:R25,17),'h 21-22.'!R6:R25,0))</f>
        <v>19</v>
      </c>
      <c r="Z20" s="74">
        <f>INDEX('h 21-22.'!T6:T25,MATCH(LARGE('h 21-22.'!R6:R25,17),'h 21-22.'!R6:R25,0))</f>
        <v>5</v>
      </c>
      <c r="AA20" s="75">
        <f>INDEX('h 21-22.'!U6:U25,MATCH(LARGE('h 21-22.'!R6:R25,17),'h 21-22.'!R6:R25,0))</f>
        <v>6</v>
      </c>
      <c r="AB20" s="76">
        <f>INDEX('h 21-22.'!V6:V25,MATCH(LARGE('h 21-22.'!R6:R25,17),'h 21-22.'!R6:R25,0))</f>
        <v>8</v>
      </c>
      <c r="AC20" s="74">
        <f>INDEX('h 21-22.'!W6:W25,MATCH(LARGE('h 21-22.'!R6:R25,17),'h 21-22.'!R6:R25,0))</f>
        <v>18</v>
      </c>
      <c r="AD20" s="76">
        <f>INDEX('h 21-22.'!X6:X25,MATCH(LARGE('h 21-22.'!R6:R25,17),'h 21-22.'!R6:R25,0))</f>
        <v>25</v>
      </c>
      <c r="AE20" s="74">
        <f>INDEX('h 21-22.'!Y6:Y25,MATCH(LARGE('h 21-22.'!R6:R25,17),'h 21-22.'!R6:R25,0))</f>
        <v>9</v>
      </c>
      <c r="AF20" s="76">
        <f>INDEX('h 21-22.'!Z6:Z25,MATCH(LARGE('h 21-22.'!R6:R25,17),'h 21-22.'!R6:R25,0))</f>
        <v>13</v>
      </c>
      <c r="AH20" s="95">
        <v>17</v>
      </c>
      <c r="AI20" s="175" t="str">
        <f>INDEX('h 21-22.'!AC6:AC25,MATCH(LARGE('h 21-22.'!AF6:AF25,17),'h 21-22.'!AF6:AF25,0))</f>
        <v>Southampton</v>
      </c>
      <c r="AJ20" s="176"/>
      <c r="AK20" s="176"/>
      <c r="AL20" s="176"/>
      <c r="AM20" s="177"/>
      <c r="AN20" s="72">
        <f>INDEX('h 21-22.'!AD6:AD25,MATCH(LARGE('h 21-22.'!AF6:AF25,17),'h 21-22.'!AF6:AF25,0))</f>
        <v>15</v>
      </c>
      <c r="AO20" s="73">
        <f>INDEX('h 21-22.'!AG6:AG25,MATCH(LARGE('h 21-22.'!AF6:AF25,17),'h 21-22.'!AF6:AF25,0))</f>
        <v>19</v>
      </c>
      <c r="AP20" s="74">
        <f>INDEX('h 21-22.'!AH6:AH25,MATCH(LARGE('h 21-22.'!AF6:AF25,17),'h 21-22.'!AF6:AF25,0))</f>
        <v>3</v>
      </c>
      <c r="AQ20" s="75">
        <f>INDEX('h 21-22.'!AI6:AI25,MATCH(LARGE('h 21-22.'!AF6:AF25,17),'h 21-22.'!AF6:AF25,0))</f>
        <v>6</v>
      </c>
      <c r="AR20" s="76">
        <f>INDEX('h 21-22.'!AJ6:AJ25,MATCH(LARGE('h 21-22.'!AF6:AF25,17),'h 21-22.'!AF6:AF25,0))</f>
        <v>10</v>
      </c>
      <c r="AS20" s="74">
        <f>INDEX('h 21-22.'!AK6:AK25,MATCH(LARGE('h 21-22.'!AF6:AF25,17),'h 21-22.'!AF6:AF25,0))</f>
        <v>20</v>
      </c>
      <c r="AT20" s="76">
        <f>INDEX('h 21-22.'!AL6:AL25,MATCH(LARGE('h 21-22.'!AF6:AF25,17),'h 21-22.'!AF6:AF25,0))</f>
        <v>43</v>
      </c>
      <c r="AU20" s="74">
        <f>INDEX('h 21-22.'!AM6:AM25,MATCH(LARGE('h 21-22.'!AF6:AF25,17),'h 21-22.'!AF6:AF25,0))</f>
        <v>8</v>
      </c>
      <c r="AV20" s="76">
        <f>INDEX('h 21-22.'!AN6:AN25,MATCH(LARGE('h 21-22.'!AF6:AF25,17),'h 21-22.'!AF6:AF25,0))</f>
        <v>20</v>
      </c>
    </row>
    <row r="21" spans="2:72" x14ac:dyDescent="0.2">
      <c r="B21" s="95">
        <v>18</v>
      </c>
      <c r="C21" s="175" t="str">
        <f>'21-22'!$B$23</f>
        <v>Burnley</v>
      </c>
      <c r="D21" s="176"/>
      <c r="E21" s="176"/>
      <c r="F21" s="176"/>
      <c r="G21" s="177"/>
      <c r="H21" s="72">
        <f>'21-22'!$I$23</f>
        <v>35</v>
      </c>
      <c r="I21" s="73">
        <f t="shared" si="0"/>
        <v>38</v>
      </c>
      <c r="J21" s="74">
        <f>'21-22'!$F$23</f>
        <v>7</v>
      </c>
      <c r="K21" s="75">
        <f>'21-22'!$G$23</f>
        <v>14</v>
      </c>
      <c r="L21" s="76">
        <f>'21-22'!$H$23</f>
        <v>17</v>
      </c>
      <c r="M21" s="74">
        <f>'21-22'!$N$23</f>
        <v>34</v>
      </c>
      <c r="N21" s="76">
        <f>'21-22'!$O$23</f>
        <v>53</v>
      </c>
      <c r="O21" s="74">
        <f>'21-22'!$L$23</f>
        <v>17</v>
      </c>
      <c r="P21" s="76">
        <f>'21-22'!$M$23</f>
        <v>27</v>
      </c>
      <c r="R21" s="95">
        <v>18</v>
      </c>
      <c r="S21" s="175" t="str">
        <f>INDEX('h 21-22.'!O6:O25,MATCH(LARGE('h 21-22.'!R6:R25,18),'h 21-22.'!R6:R25,0))</f>
        <v>Leeds</v>
      </c>
      <c r="T21" s="176"/>
      <c r="U21" s="176"/>
      <c r="V21" s="176"/>
      <c r="W21" s="177"/>
      <c r="X21" s="72">
        <f>INDEX('h 21-22.'!P6:P25,MATCH(LARGE('h 21-22.'!R6:R25,18),'h 21-22.'!R6:R25,0))</f>
        <v>18</v>
      </c>
      <c r="Y21" s="73">
        <f>INDEX('h 21-22.'!S6:S25,MATCH(LARGE('h 21-22.'!R6:R25,18),'h 21-22.'!R6:R25,0))</f>
        <v>19</v>
      </c>
      <c r="Z21" s="74">
        <f>INDEX('h 21-22.'!T6:T25,MATCH(LARGE('h 21-22.'!R6:R25,18),'h 21-22.'!R6:R25,0))</f>
        <v>4</v>
      </c>
      <c r="AA21" s="75">
        <f>INDEX('h 21-22.'!U6:U25,MATCH(LARGE('h 21-22.'!R6:R25,18),'h 21-22.'!R6:R25,0))</f>
        <v>6</v>
      </c>
      <c r="AB21" s="76">
        <f>INDEX('h 21-22.'!V6:V25,MATCH(LARGE('h 21-22.'!R6:R25,18),'h 21-22.'!R6:R25,0))</f>
        <v>9</v>
      </c>
      <c r="AC21" s="74">
        <f>INDEX('h 21-22.'!W6:W25,MATCH(LARGE('h 21-22.'!R6:R25,18),'h 21-22.'!R6:R25,0))</f>
        <v>19</v>
      </c>
      <c r="AD21" s="76">
        <f>INDEX('h 21-22.'!X6:X25,MATCH(LARGE('h 21-22.'!R6:R25,18),'h 21-22.'!R6:R25,0))</f>
        <v>38</v>
      </c>
      <c r="AE21" s="74">
        <f>INDEX('h 21-22.'!Y6:Y25,MATCH(LARGE('h 21-22.'!R6:R25,18),'h 21-22.'!R6:R25,0))</f>
        <v>8</v>
      </c>
      <c r="AF21" s="76">
        <f>INDEX('h 21-22.'!Z6:Z25,MATCH(LARGE('h 21-22.'!R6:R25,18),'h 21-22.'!R6:R25,0))</f>
        <v>16</v>
      </c>
      <c r="AH21" s="95">
        <v>18</v>
      </c>
      <c r="AI21" s="175" t="str">
        <f>INDEX('h 21-22.'!AC6:AC25,MATCH(LARGE('h 21-22.'!AF6:AF25,18),'h 21-22.'!AF6:AF25,0))</f>
        <v>Burnley</v>
      </c>
      <c r="AJ21" s="176"/>
      <c r="AK21" s="176"/>
      <c r="AL21" s="176"/>
      <c r="AM21" s="177"/>
      <c r="AN21" s="72">
        <f>INDEX('h 21-22.'!AD6:AD25,MATCH(LARGE('h 21-22.'!AF6:AF25,18),'h 21-22.'!AF6:AF25,0))</f>
        <v>14</v>
      </c>
      <c r="AO21" s="73">
        <f>INDEX('h 21-22.'!AG6:AG25,MATCH(LARGE('h 21-22.'!AF6:AF25,18),'h 21-22.'!AF6:AF25,0))</f>
        <v>19</v>
      </c>
      <c r="AP21" s="74">
        <f>INDEX('h 21-22.'!AH6:AH25,MATCH(LARGE('h 21-22.'!AF6:AF25,18),'h 21-22.'!AF6:AF25,0))</f>
        <v>2</v>
      </c>
      <c r="AQ21" s="75">
        <f>INDEX('h 21-22.'!AI6:AI25,MATCH(LARGE('h 21-22.'!AF6:AF25,18),'h 21-22.'!AF6:AF25,0))</f>
        <v>8</v>
      </c>
      <c r="AR21" s="76">
        <f>INDEX('h 21-22.'!AJ6:AJ25,MATCH(LARGE('h 21-22.'!AF6:AF25,18),'h 21-22.'!AF6:AF25,0))</f>
        <v>9</v>
      </c>
      <c r="AS21" s="74">
        <f>INDEX('h 21-22.'!AK6:AK25,MATCH(LARGE('h 21-22.'!AF6:AF25,18),'h 21-22.'!AF6:AF25,0))</f>
        <v>16</v>
      </c>
      <c r="AT21" s="76">
        <f>INDEX('h 21-22.'!AL6:AL25,MATCH(LARGE('h 21-22.'!AF6:AF25,18),'h 21-22.'!AF6:AF25,0))</f>
        <v>28</v>
      </c>
      <c r="AU21" s="74">
        <f>INDEX('h 21-22.'!AM6:AM25,MATCH(LARGE('h 21-22.'!AF6:AF25,18),'h 21-22.'!AF6:AF25,0))</f>
        <v>8</v>
      </c>
      <c r="AV21" s="76">
        <f>INDEX('h 21-22.'!AN6:AN25,MATCH(LARGE('h 21-22.'!AF6:AF25,18),'h 21-22.'!AF6:AF25,0))</f>
        <v>14</v>
      </c>
    </row>
    <row r="22" spans="2:72" x14ac:dyDescent="0.2">
      <c r="B22" s="95">
        <v>19</v>
      </c>
      <c r="C22" s="175" t="str">
        <f>'21-22'!$B$24</f>
        <v>Watford</v>
      </c>
      <c r="D22" s="176"/>
      <c r="E22" s="176"/>
      <c r="F22" s="176"/>
      <c r="G22" s="177"/>
      <c r="H22" s="72">
        <f>'21-22'!$I$24</f>
        <v>23</v>
      </c>
      <c r="I22" s="73">
        <f t="shared" si="0"/>
        <v>38</v>
      </c>
      <c r="J22" s="74">
        <f>'21-22'!$F$24</f>
        <v>6</v>
      </c>
      <c r="K22" s="75">
        <f>'21-22'!$G$24</f>
        <v>5</v>
      </c>
      <c r="L22" s="76">
        <f>'21-22'!$H$24</f>
        <v>27</v>
      </c>
      <c r="M22" s="74">
        <f>'21-22'!$N$24</f>
        <v>34</v>
      </c>
      <c r="N22" s="76">
        <f>'21-22'!$O$24</f>
        <v>77</v>
      </c>
      <c r="O22" s="74">
        <f>'21-22'!$L$24</f>
        <v>17</v>
      </c>
      <c r="P22" s="76">
        <f>'21-22'!$M$24</f>
        <v>37</v>
      </c>
      <c r="R22" s="95">
        <v>19</v>
      </c>
      <c r="S22" s="175" t="str">
        <f>INDEX('h 21-22.'!O6:O25,MATCH(LARGE('h 21-22.'!R6:R25,19),'h 21-22.'!R6:R25,0))</f>
        <v>Norwich</v>
      </c>
      <c r="T22" s="176"/>
      <c r="U22" s="176"/>
      <c r="V22" s="176"/>
      <c r="W22" s="177"/>
      <c r="X22" s="72">
        <f>INDEX('h 21-22.'!P6:P25,MATCH(LARGE('h 21-22.'!R6:R25,19),'h 21-22.'!R6:R25,0))</f>
        <v>12</v>
      </c>
      <c r="Y22" s="73">
        <f>INDEX('h 21-22.'!S6:S25,MATCH(LARGE('h 21-22.'!R6:R25,19),'h 21-22.'!R6:R25,0))</f>
        <v>19</v>
      </c>
      <c r="Z22" s="74">
        <f>INDEX('h 21-22.'!T6:T25,MATCH(LARGE('h 21-22.'!R6:R25,19),'h 21-22.'!R6:R25,0))</f>
        <v>3</v>
      </c>
      <c r="AA22" s="75">
        <f>INDEX('h 21-22.'!U6:U25,MATCH(LARGE('h 21-22.'!R6:R25,19),'h 21-22.'!R6:R25,0))</f>
        <v>3</v>
      </c>
      <c r="AB22" s="76">
        <f>INDEX('h 21-22.'!V6:V25,MATCH(LARGE('h 21-22.'!R6:R25,19),'h 21-22.'!R6:R25,0))</f>
        <v>13</v>
      </c>
      <c r="AC22" s="74">
        <f>INDEX('h 21-22.'!W6:W25,MATCH(LARGE('h 21-22.'!R6:R25,19),'h 21-22.'!R6:R25,0))</f>
        <v>12</v>
      </c>
      <c r="AD22" s="76">
        <f>INDEX('h 21-22.'!X6:X25,MATCH(LARGE('h 21-22.'!R6:R25,19),'h 21-22.'!R6:R25,0))</f>
        <v>43</v>
      </c>
      <c r="AE22" s="74">
        <f>INDEX('h 21-22.'!Y6:Y25,MATCH(LARGE('h 21-22.'!R6:R25,19),'h 21-22.'!R6:R25,0))</f>
        <v>7</v>
      </c>
      <c r="AF22" s="76">
        <f>INDEX('h 21-22.'!Z6:Z25,MATCH(LARGE('h 21-22.'!R6:R25,19),'h 21-22.'!R6:R25,0))</f>
        <v>18</v>
      </c>
      <c r="AH22" s="95">
        <v>19</v>
      </c>
      <c r="AI22" s="175" t="str">
        <f>INDEX('h 21-22.'!AC6:AC25,MATCH(LARGE('h 21-22.'!AF6:AF25,19),'h 21-22.'!AF6:AF25,0))</f>
        <v>Everton</v>
      </c>
      <c r="AJ22" s="176"/>
      <c r="AK22" s="176"/>
      <c r="AL22" s="176"/>
      <c r="AM22" s="177"/>
      <c r="AN22" s="72">
        <f>INDEX('h 21-22.'!AD6:AD25,MATCH(LARGE('h 21-22.'!AF6:AF25,19),'h 21-22.'!AF6:AF25,0))</f>
        <v>10</v>
      </c>
      <c r="AO22" s="73">
        <f>INDEX('h 21-22.'!AG6:AG25,MATCH(LARGE('h 21-22.'!AF6:AF25,19),'h 21-22.'!AF6:AF25,0))</f>
        <v>19</v>
      </c>
      <c r="AP22" s="74">
        <f>INDEX('h 21-22.'!AH6:AH25,MATCH(LARGE('h 21-22.'!AF6:AF25,19),'h 21-22.'!AF6:AF25,0))</f>
        <v>2</v>
      </c>
      <c r="AQ22" s="75">
        <f>INDEX('h 21-22.'!AI6:AI25,MATCH(LARGE('h 21-22.'!AF6:AF25,19),'h 21-22.'!AF6:AF25,0))</f>
        <v>4</v>
      </c>
      <c r="AR22" s="76">
        <f>INDEX('h 21-22.'!AJ6:AJ25,MATCH(LARGE('h 21-22.'!AF6:AF25,19),'h 21-22.'!AF6:AF25,0))</f>
        <v>13</v>
      </c>
      <c r="AS22" s="74">
        <f>INDEX('h 21-22.'!AK6:AK25,MATCH(LARGE('h 21-22.'!AF6:AF25,19),'h 21-22.'!AF6:AF25,0))</f>
        <v>16</v>
      </c>
      <c r="AT22" s="76">
        <f>INDEX('h 21-22.'!AL6:AL25,MATCH(LARGE('h 21-22.'!AF6:AF25,19),'h 21-22.'!AF6:AF25,0))</f>
        <v>41</v>
      </c>
      <c r="AU22" s="74">
        <f>INDEX('h 21-22.'!AM6:AM25,MATCH(LARGE('h 21-22.'!AF6:AF25,19),'h 21-22.'!AF6:AF25,0))</f>
        <v>8</v>
      </c>
      <c r="AV22" s="76">
        <f>INDEX('h 21-22.'!AN6:AN25,MATCH(LARGE('h 21-22.'!AF6:AF25,19),'h 21-22.'!AF6:AF25,0))</f>
        <v>18</v>
      </c>
    </row>
    <row r="23" spans="2:72" ht="13.5" thickBot="1" x14ac:dyDescent="0.25">
      <c r="B23" s="96">
        <v>20</v>
      </c>
      <c r="C23" s="178" t="str">
        <f>'21-22'!$B$25</f>
        <v>Norwich</v>
      </c>
      <c r="D23" s="179"/>
      <c r="E23" s="179"/>
      <c r="F23" s="179"/>
      <c r="G23" s="180"/>
      <c r="H23" s="80">
        <f>'21-22'!$I$25</f>
        <v>22</v>
      </c>
      <c r="I23" s="81">
        <f t="shared" si="0"/>
        <v>38</v>
      </c>
      <c r="J23" s="82">
        <f>'21-22'!$F$25</f>
        <v>5</v>
      </c>
      <c r="K23" s="83">
        <f>'21-22'!$G$25</f>
        <v>7</v>
      </c>
      <c r="L23" s="84">
        <f>'21-22'!$H$25</f>
        <v>26</v>
      </c>
      <c r="M23" s="82">
        <f>'21-22'!$N$25</f>
        <v>23</v>
      </c>
      <c r="N23" s="84">
        <f>'21-22'!$O$25</f>
        <v>84</v>
      </c>
      <c r="O23" s="82">
        <f>'21-22'!$L$25</f>
        <v>11</v>
      </c>
      <c r="P23" s="84">
        <f>'21-22'!$M$25</f>
        <v>34</v>
      </c>
      <c r="R23" s="96">
        <v>20</v>
      </c>
      <c r="S23" s="178" t="str">
        <f>INDEX('h 21-22.'!O6:O25,MATCH(LARGE('h 21-22.'!R6:R25,20),'h 21-22.'!R6:R25,0))</f>
        <v>Watford</v>
      </c>
      <c r="T23" s="179"/>
      <c r="U23" s="179"/>
      <c r="V23" s="179"/>
      <c r="W23" s="180"/>
      <c r="X23" s="80">
        <f>INDEX('h 21-22.'!P6:P25,MATCH(LARGE('h 21-22.'!R6:R25,20),'h 21-22.'!R6:R25,0))</f>
        <v>8</v>
      </c>
      <c r="Y23" s="81">
        <f>INDEX('h 21-22.'!S6:S25,MATCH(LARGE('h 21-22.'!R6:R25,20),'h 21-22.'!R6:R25,0))</f>
        <v>19</v>
      </c>
      <c r="Z23" s="82">
        <f>INDEX('h 21-22.'!T6:T25,MATCH(LARGE('h 21-22.'!R6:R25,20),'h 21-22.'!R6:R25,0))</f>
        <v>2</v>
      </c>
      <c r="AA23" s="83">
        <f>INDEX('h 21-22.'!U6:U25,MATCH(LARGE('h 21-22.'!R6:R25,20),'h 21-22.'!R6:R25,0))</f>
        <v>2</v>
      </c>
      <c r="AB23" s="84">
        <f>INDEX('h 21-22.'!V6:V25,MATCH(LARGE('h 21-22.'!R6:R25,20),'h 21-22.'!R6:R25,0))</f>
        <v>15</v>
      </c>
      <c r="AC23" s="82">
        <f>INDEX('h 21-22.'!W6:W25,MATCH(LARGE('h 21-22.'!R6:R25,20),'h 21-22.'!R6:R25,0))</f>
        <v>17</v>
      </c>
      <c r="AD23" s="84">
        <f>INDEX('h 21-22.'!X6:X25,MATCH(LARGE('h 21-22.'!R6:R25,20),'h 21-22.'!R6:R25,0))</f>
        <v>46</v>
      </c>
      <c r="AE23" s="82">
        <f>INDEX('h 21-22.'!Y6:Y25,MATCH(LARGE('h 21-22.'!R6:R25,20),'h 21-22.'!R6:R25,0))</f>
        <v>10</v>
      </c>
      <c r="AF23" s="84">
        <f>INDEX('h 21-22.'!Z6:Z25,MATCH(LARGE('h 21-22.'!R6:R25,20),'h 21-22.'!R6:R25,0))</f>
        <v>18</v>
      </c>
      <c r="AH23" s="96">
        <v>20</v>
      </c>
      <c r="AI23" s="175" t="str">
        <f>INDEX('h 21-22.'!AC6:AC25,MATCH(LARGE('h 21-22.'!AF6:AF25,20),'h 21-22.'!AF6:AF25,0))</f>
        <v>Norwich</v>
      </c>
      <c r="AJ23" s="176"/>
      <c r="AK23" s="176"/>
      <c r="AL23" s="176"/>
      <c r="AM23" s="177"/>
      <c r="AN23" s="80">
        <f>INDEX('h 21-22.'!AD6:AD25,MATCH(LARGE('h 21-22.'!AF6:AF25,20),'h 21-22.'!AF6:AF25,0))</f>
        <v>10</v>
      </c>
      <c r="AO23" s="81">
        <f>INDEX('h 21-22.'!AG6:AG25,MATCH(LARGE('h 21-22.'!AF6:AF25,20),'h 21-22.'!AF6:AF25,0))</f>
        <v>19</v>
      </c>
      <c r="AP23" s="82">
        <f>INDEX('h 21-22.'!AH6:AH25,MATCH(LARGE('h 21-22.'!AF6:AF25,20),'h 21-22.'!AF6:AF25,0))</f>
        <v>2</v>
      </c>
      <c r="AQ23" s="83">
        <f>INDEX('h 21-22.'!AI6:AI25,MATCH(LARGE('h 21-22.'!AF6:AF25,20),'h 21-22.'!AF6:AF25,0))</f>
        <v>4</v>
      </c>
      <c r="AR23" s="84">
        <f>INDEX('h 21-22.'!AJ6:AJ25,MATCH(LARGE('h 21-22.'!AF6:AF25,20),'h 21-22.'!AF6:AF25,0))</f>
        <v>13</v>
      </c>
      <c r="AS23" s="82">
        <f>INDEX('h 21-22.'!AK6:AK25,MATCH(LARGE('h 21-22.'!AF6:AF25,20),'h 21-22.'!AF6:AF25,0))</f>
        <v>11</v>
      </c>
      <c r="AT23" s="84">
        <f>INDEX('h 21-22.'!AL6:AL25,MATCH(LARGE('h 21-22.'!AF6:AF25,20),'h 21-22.'!AF6:AF25,0))</f>
        <v>41</v>
      </c>
      <c r="AU23" s="82">
        <f>INDEX('h 21-22.'!AM6:AM25,MATCH(LARGE('h 21-22.'!AF6:AF25,20),'h 21-22.'!AF6:AF25,0))</f>
        <v>4</v>
      </c>
      <c r="AV23" s="84">
        <f>INDEX('h 21-22.'!AN6:AN25,MATCH(LARGE('h 21-22.'!AF6:AF25,20),'h 21-22.'!AF6:AF25,0))</f>
        <v>16</v>
      </c>
      <c r="AX23" s="181"/>
      <c r="AY23" s="181"/>
    </row>
    <row r="24" spans="2:72" ht="13.5" thickBot="1" x14ac:dyDescent="0.25">
      <c r="AI24" s="65"/>
      <c r="AJ24" s="65"/>
      <c r="AK24" s="65"/>
      <c r="AL24" s="65"/>
      <c r="AM24" s="65"/>
    </row>
    <row r="25" spans="2:72" ht="15.75" customHeight="1" thickBot="1" x14ac:dyDescent="0.25">
      <c r="B25" s="172" t="s">
        <v>66</v>
      </c>
      <c r="C25" s="173"/>
      <c r="D25" s="173"/>
      <c r="E25" s="173"/>
      <c r="F25" s="173"/>
      <c r="G25" s="173"/>
      <c r="H25" s="173"/>
      <c r="I25" s="173"/>
      <c r="J25" s="173"/>
      <c r="K25" s="173"/>
      <c r="L25" s="174"/>
      <c r="M25" s="56"/>
      <c r="N25" s="172" t="s">
        <v>67</v>
      </c>
      <c r="O25" s="173"/>
      <c r="P25" s="173"/>
      <c r="Q25" s="173"/>
      <c r="R25" s="173"/>
      <c r="S25" s="173"/>
      <c r="T25" s="173"/>
      <c r="U25" s="173"/>
      <c r="V25" s="173"/>
      <c r="W25" s="173"/>
      <c r="X25" s="174"/>
      <c r="Z25" s="161" t="s">
        <v>50</v>
      </c>
      <c r="AA25" s="162"/>
      <c r="AB25" s="162"/>
      <c r="AC25" s="162"/>
      <c r="AD25" s="162"/>
      <c r="AE25" s="162"/>
      <c r="AF25" s="162"/>
      <c r="AG25" s="162"/>
      <c r="AH25" s="162"/>
      <c r="AI25" s="162"/>
      <c r="AJ25" s="163"/>
      <c r="AL25" s="161" t="s">
        <v>49</v>
      </c>
      <c r="AM25" s="162"/>
      <c r="AN25" s="162"/>
      <c r="AO25" s="162"/>
      <c r="AP25" s="162"/>
      <c r="AQ25" s="162"/>
      <c r="AR25" s="162"/>
      <c r="AS25" s="162"/>
      <c r="AT25" s="162"/>
      <c r="AU25" s="162"/>
      <c r="AV25" s="163"/>
      <c r="AW25" s="57"/>
      <c r="AX25" s="164" t="s">
        <v>68</v>
      </c>
      <c r="AY25" s="165"/>
      <c r="AZ25" s="165"/>
      <c r="BA25" s="165"/>
      <c r="BB25" s="165"/>
      <c r="BC25" s="165"/>
      <c r="BD25" s="165"/>
      <c r="BE25" s="165"/>
      <c r="BF25" s="165"/>
      <c r="BG25" s="165"/>
      <c r="BH25" s="166"/>
      <c r="BJ25" s="164" t="s">
        <v>69</v>
      </c>
      <c r="BK25" s="165"/>
      <c r="BL25" s="165"/>
      <c r="BM25" s="165"/>
      <c r="BN25" s="165"/>
      <c r="BO25" s="165"/>
      <c r="BP25" s="165"/>
      <c r="BQ25" s="165"/>
      <c r="BR25" s="165"/>
      <c r="BS25" s="165"/>
      <c r="BT25" s="166"/>
    </row>
    <row r="26" spans="2:72" ht="13.5" thickBot="1" x14ac:dyDescent="0.25">
      <c r="B26" s="97" t="s">
        <v>31</v>
      </c>
      <c r="C26" s="167" t="s">
        <v>32</v>
      </c>
      <c r="D26" s="168"/>
      <c r="E26" s="168"/>
      <c r="F26" s="168"/>
      <c r="G26" s="169"/>
      <c r="H26" s="99" t="s">
        <v>8</v>
      </c>
      <c r="I26" s="100" t="s">
        <v>9</v>
      </c>
      <c r="J26" s="98" t="s">
        <v>10</v>
      </c>
      <c r="K26" s="170" t="s">
        <v>36</v>
      </c>
      <c r="L26" s="171"/>
      <c r="M26" s="56"/>
      <c r="N26" s="97" t="s">
        <v>31</v>
      </c>
      <c r="O26" s="167" t="s">
        <v>32</v>
      </c>
      <c r="P26" s="168"/>
      <c r="Q26" s="168"/>
      <c r="R26" s="168"/>
      <c r="S26" s="169"/>
      <c r="T26" s="99" t="s">
        <v>8</v>
      </c>
      <c r="U26" s="100" t="s">
        <v>9</v>
      </c>
      <c r="V26" s="98" t="s">
        <v>10</v>
      </c>
      <c r="W26" s="170" t="s">
        <v>36</v>
      </c>
      <c r="X26" s="171"/>
      <c r="Z26" s="97" t="s">
        <v>31</v>
      </c>
      <c r="AA26" s="167" t="s">
        <v>32</v>
      </c>
      <c r="AB26" s="168"/>
      <c r="AC26" s="168"/>
      <c r="AD26" s="168"/>
      <c r="AE26" s="169"/>
      <c r="AF26" s="99" t="s">
        <v>8</v>
      </c>
      <c r="AG26" s="100" t="s">
        <v>9</v>
      </c>
      <c r="AH26" s="98" t="s">
        <v>10</v>
      </c>
      <c r="AI26" s="170" t="s">
        <v>36</v>
      </c>
      <c r="AJ26" s="171"/>
      <c r="AL26" s="97" t="s">
        <v>31</v>
      </c>
      <c r="AM26" s="167" t="s">
        <v>32</v>
      </c>
      <c r="AN26" s="168"/>
      <c r="AO26" s="168"/>
      <c r="AP26" s="168"/>
      <c r="AQ26" s="169"/>
      <c r="AR26" s="99" t="s">
        <v>8</v>
      </c>
      <c r="AS26" s="100" t="s">
        <v>9</v>
      </c>
      <c r="AT26" s="98" t="s">
        <v>10</v>
      </c>
      <c r="AU26" s="170" t="s">
        <v>36</v>
      </c>
      <c r="AV26" s="171"/>
      <c r="AW26" s="57"/>
      <c r="AX26" s="97" t="s">
        <v>31</v>
      </c>
      <c r="AY26" s="167" t="s">
        <v>32</v>
      </c>
      <c r="AZ26" s="168"/>
      <c r="BA26" s="168"/>
      <c r="BB26" s="168"/>
      <c r="BC26" s="169"/>
      <c r="BD26" s="99" t="s">
        <v>8</v>
      </c>
      <c r="BE26" s="100" t="s">
        <v>9</v>
      </c>
      <c r="BF26" s="98" t="s">
        <v>10</v>
      </c>
      <c r="BG26" s="170" t="s">
        <v>36</v>
      </c>
      <c r="BH26" s="171"/>
      <c r="BJ26" s="97" t="s">
        <v>31</v>
      </c>
      <c r="BK26" s="167" t="s">
        <v>32</v>
      </c>
      <c r="BL26" s="168"/>
      <c r="BM26" s="168"/>
      <c r="BN26" s="168"/>
      <c r="BO26" s="169"/>
      <c r="BP26" s="99" t="s">
        <v>8</v>
      </c>
      <c r="BQ26" s="100" t="s">
        <v>9</v>
      </c>
      <c r="BR26" s="98" t="s">
        <v>10</v>
      </c>
      <c r="BS26" s="170" t="s">
        <v>36</v>
      </c>
      <c r="BT26" s="171"/>
    </row>
    <row r="27" spans="2:72" ht="15.75" customHeight="1" x14ac:dyDescent="0.2">
      <c r="B27" s="95">
        <v>1</v>
      </c>
      <c r="C27" s="175" t="str">
        <f>INDEX('half 21-22'!B4:B23,MATCH(LARGE('half 21-22'!AO4:AO23,1),'half 21-22'!AO4:AO23,0))</f>
        <v>Liverpool</v>
      </c>
      <c r="D27" s="176"/>
      <c r="E27" s="176"/>
      <c r="F27" s="176"/>
      <c r="G27" s="177"/>
      <c r="H27" s="109">
        <f>INDEX('half 21-22'!AK4:AK23,MATCH(LARGE('half 21-22'!AO4:AO23,1),'half 21-22'!AO4:AO23,0))</f>
        <v>21</v>
      </c>
      <c r="I27" s="110">
        <f>INDEX('half 21-22'!AL4:AL23,MATCH(LARGE('half 21-22'!AO4:AO23,1),'half 21-22'!AO4:AO23,0))</f>
        <v>16</v>
      </c>
      <c r="J27" s="111">
        <f>INDEX('half 21-22'!AM4:AM23,MATCH(LARGE('half 21-22'!AO4:AO23,1),'half 21-22'!AO4:AO23,0))</f>
        <v>1</v>
      </c>
      <c r="K27" s="109">
        <f>INDEX('half 21-22'!AP4:AP23,MATCH(LARGE('half 21-22'!AO4:AO23,1),'half 21-22'!AO4:AO23,0))</f>
        <v>44</v>
      </c>
      <c r="L27" s="112">
        <f>INDEX('half 21-22'!AQ4:AQ23,MATCH(LARGE('half 21-22'!AO4:AO23,1),'half 21-22'!AO4:AO23,0))</f>
        <v>14</v>
      </c>
      <c r="M27" s="56"/>
      <c r="N27" s="95">
        <v>1</v>
      </c>
      <c r="O27" s="175" t="str">
        <f>INDEX('half 21-22'!B4:B23,MATCH(LARGE('half 21-22'!AX4:AX23,1),'half 21-22'!AX4:AX23,0))</f>
        <v>Liverpool</v>
      </c>
      <c r="P27" s="176"/>
      <c r="Q27" s="176"/>
      <c r="R27" s="176"/>
      <c r="S27" s="177"/>
      <c r="T27" s="109">
        <f>INDEX('half 21-22'!AT4:AT23,MATCH(LARGE('half 21-22'!AX4:AX23,1),'half 21-22'!AX4:AX23,0))</f>
        <v>25</v>
      </c>
      <c r="U27" s="110">
        <f>INDEX('half 21-22'!AU4:AU23,MATCH(LARGE('half 21-22'!AX4:AX23,1),'half 21-22'!AX4:AX23,0))</f>
        <v>10</v>
      </c>
      <c r="V27" s="111">
        <f>INDEX('half 21-22'!AV4:AV23,MATCH(LARGE('half 21-22'!AX4:AX23,1),'half 21-22'!AX4:AX23,0))</f>
        <v>3</v>
      </c>
      <c r="W27" s="109">
        <f>INDEX('half 21-22'!AY4:AY23,MATCH(LARGE('half 21-22'!AX4:AX23,1),'half 21-22'!AX4:AX23,0))</f>
        <v>50</v>
      </c>
      <c r="X27" s="112">
        <f>INDEX('half 21-22'!AZ4:AZ23,MATCH(LARGE('half 21-22'!AX4:AX23,1),'half 21-22'!AX4:AX23,0))</f>
        <v>12</v>
      </c>
      <c r="Z27" s="95">
        <v>1</v>
      </c>
      <c r="AA27" s="175" t="str">
        <f>INDEX('half 21-22'!B4:B23,MATCH(LARGE('half 21-22'!G4:G23,1),'half 21-22'!G4:G23,0))</f>
        <v>Liverpool</v>
      </c>
      <c r="AB27" s="176"/>
      <c r="AC27" s="176"/>
      <c r="AD27" s="176"/>
      <c r="AE27" s="177"/>
      <c r="AF27" s="109">
        <f>INDEX('half 21-22'!C4:C23,MATCH(LARGE('half 21-22'!G4:G23,1),'half 21-22'!G4:G23,0))</f>
        <v>12</v>
      </c>
      <c r="AG27" s="110">
        <f>INDEX('half 21-22'!D4:D23,MATCH(LARGE('half 21-22'!G4:G23,1),'half 21-22'!G4:G23,0))</f>
        <v>7</v>
      </c>
      <c r="AH27" s="111">
        <f>INDEX('half 21-22'!E4:E23,MATCH(LARGE('half 21-22'!G4:G23,1),'half 21-22'!G4:G23,0))</f>
        <v>0</v>
      </c>
      <c r="AI27" s="109">
        <f>INDEX('half 21-22'!H4:H23,MATCH(LARGE('half 21-22'!G4:G23,1),'half 21-22'!G4:G23,0))</f>
        <v>21</v>
      </c>
      <c r="AJ27" s="112">
        <f>INDEX('half 21-22'!I4:I23,MATCH(LARGE('half 21-22'!G4:G23,1),'half 21-22'!G4:G23,0))</f>
        <v>4</v>
      </c>
      <c r="AL27" s="95">
        <v>1</v>
      </c>
      <c r="AM27" s="175" t="str">
        <f>INDEX('half 21-22'!B4:B23,MATCH(LARGE('half 21-22'!O4:O23,1),'half 21-22'!O4:O23,0))</f>
        <v>Liverpool</v>
      </c>
      <c r="AN27" s="176"/>
      <c r="AO27" s="176"/>
      <c r="AP27" s="176"/>
      <c r="AQ27" s="177"/>
      <c r="AR27" s="109">
        <f>INDEX('half 21-22'!K4:K23,MATCH(LARGE('half 21-22'!O4:O23,1),'half 21-22'!O4:O23,0))</f>
        <v>14</v>
      </c>
      <c r="AS27" s="110">
        <f>INDEX('half 21-22'!L4:L23,MATCH(LARGE('half 21-22'!O4:O23,1),'half 21-22'!O4:O23,0))</f>
        <v>4</v>
      </c>
      <c r="AT27" s="111">
        <f>INDEX('half 21-22'!M4:M23,MATCH(LARGE('half 21-22'!O4:O23,1),'half 21-22'!O4:O23,0))</f>
        <v>1</v>
      </c>
      <c r="AU27" s="109">
        <f>INDEX('half 21-22'!P4:P23,MATCH(LARGE('half 21-22'!O4:O23,1),'half 21-22'!O4:O23,0))</f>
        <v>28</v>
      </c>
      <c r="AV27" s="112">
        <f>INDEX('half 21-22'!Q4:Q23,MATCH(LARGE('half 21-22'!O4:O23,1),'half 21-22'!O4:O23,0))</f>
        <v>5</v>
      </c>
      <c r="AW27" s="57"/>
      <c r="AX27" s="95">
        <v>1</v>
      </c>
      <c r="AY27" s="175" t="str">
        <f>INDEX('half 21-22'!S4:S23,MATCH(LARGE('half 21-22'!X4:X23,1),'half 21-22'!X4:X23,0))</f>
        <v>Man City</v>
      </c>
      <c r="AZ27" s="176"/>
      <c r="BA27" s="176"/>
      <c r="BB27" s="176"/>
      <c r="BC27" s="177"/>
      <c r="BD27" s="109">
        <f>INDEX('half 21-22'!T4:T23,MATCH(LARGE('half 21-22'!X4:X23,1),'half 21-22'!X4:X23,0))</f>
        <v>10</v>
      </c>
      <c r="BE27" s="110">
        <f>INDEX('half 21-22'!U4:U23,MATCH(LARGE('half 21-22'!X4:X23,1),'half 21-22'!X4:X23,0))</f>
        <v>6</v>
      </c>
      <c r="BF27" s="111">
        <f>INDEX('half 21-22'!V4:V23,MATCH(LARGE('half 21-22'!X4:X23,1),'half 21-22'!X4:X23,0))</f>
        <v>3</v>
      </c>
      <c r="BG27" s="109">
        <f>INDEX('half 21-22'!Y4:Y23,MATCH(LARGE('half 21-22'!X4:X23,1),'half 21-22'!X4:X23,0))</f>
        <v>19</v>
      </c>
      <c r="BH27" s="112">
        <f>INDEX('half 21-22'!Z4:Z23,MATCH(LARGE('half 21-22'!X4:X23,1),'half 21-22'!X4:X23,0))</f>
        <v>5</v>
      </c>
      <c r="BJ27" s="95">
        <v>1</v>
      </c>
      <c r="BK27" s="175" t="str">
        <f>INDEX('half 21-22'!S4:S23,MATCH(LARGE('half 21-22'!AF4:AF23,1),'half 21-22'!AF4:AF23,0))</f>
        <v>Liverpool</v>
      </c>
      <c r="BL27" s="176"/>
      <c r="BM27" s="176"/>
      <c r="BN27" s="176"/>
      <c r="BO27" s="177"/>
      <c r="BP27" s="109">
        <f>INDEX('half 21-22'!AB4:AB23,MATCH(LARGE('half 21-22'!AF4:AF23,1),'half 21-22'!AF4:AF23,0))</f>
        <v>11</v>
      </c>
      <c r="BQ27" s="110">
        <f>INDEX('half 21-22'!AC4:AC23,MATCH(LARGE('half 21-22'!AF4:AF23,1),'half 21-22'!AF4:AF23,0))</f>
        <v>6</v>
      </c>
      <c r="BR27" s="111">
        <f>INDEX('half 21-22'!AD4:AD23,MATCH(LARGE('half 21-22'!AF4:AF23,1),'half 21-22'!AF4:AF23,0))</f>
        <v>2</v>
      </c>
      <c r="BS27" s="109">
        <f>INDEX('half 21-22'!AG4:AG23,MATCH(LARGE('half 21-22'!AF4:AF23,1),'half 21-22'!AF4:AF23,0))</f>
        <v>22</v>
      </c>
      <c r="BT27" s="112">
        <f>INDEX('half 21-22'!AH4:AH23,MATCH(LARGE('half 21-22'!AF4:AF23,1),'half 21-22'!AF4:AF23,0))</f>
        <v>7</v>
      </c>
    </row>
    <row r="28" spans="2:72" x14ac:dyDescent="0.2">
      <c r="B28" s="95">
        <v>2</v>
      </c>
      <c r="C28" s="175" t="str">
        <f>INDEX('half 21-22'!B4:B23,MATCH(LARGE('half 21-22'!AO4:AO23,2),'half 21-22'!AO4:AO23,0))</f>
        <v>Man City</v>
      </c>
      <c r="D28" s="176"/>
      <c r="E28" s="176"/>
      <c r="F28" s="176"/>
      <c r="G28" s="177"/>
      <c r="H28" s="113">
        <f>INDEX('half 21-22'!AK4:AK23,MATCH(LARGE('half 21-22'!AO4:AO23,2),'half 21-22'!AO4:AO23,0))</f>
        <v>22</v>
      </c>
      <c r="I28" s="114">
        <f>INDEX('half 21-22'!AL4:AL23,MATCH(LARGE('half 21-22'!AO4:AO23,2),'half 21-22'!AO4:AO23,0))</f>
        <v>11</v>
      </c>
      <c r="J28" s="112">
        <f>INDEX('half 21-22'!AM4:AM23,MATCH(LARGE('half 21-22'!AO4:AO23,2),'half 21-22'!AO4:AO23,0))</f>
        <v>5</v>
      </c>
      <c r="K28" s="113">
        <f>INDEX('half 21-22'!AP4:AP23,MATCH(LARGE('half 21-22'!AO4:AO23,2),'half 21-22'!AO4:AO23,0))</f>
        <v>45</v>
      </c>
      <c r="L28" s="112">
        <f>INDEX('half 21-22'!AQ4:AQ23,MATCH(LARGE('half 21-22'!AO4:AO23,2),'half 21-22'!AO4:AO23,0))</f>
        <v>11</v>
      </c>
      <c r="M28" s="56"/>
      <c r="N28" s="95">
        <v>2</v>
      </c>
      <c r="O28" s="175" t="str">
        <f>INDEX('half 21-22'!B4:B23,MATCH(LARGE('half 21-22'!AX4:AX23,2),'half 21-22'!AX4:AX23,0))</f>
        <v>Man City</v>
      </c>
      <c r="P28" s="176"/>
      <c r="Q28" s="176"/>
      <c r="R28" s="176"/>
      <c r="S28" s="177"/>
      <c r="T28" s="113">
        <f>INDEX('half 21-22'!AT4:AT23,MATCH(LARGE('half 21-22'!AX4:AX23,2),'half 21-22'!AX4:AX23,0))</f>
        <v>23</v>
      </c>
      <c r="U28" s="114">
        <f>INDEX('half 21-22'!AU4:AU23,MATCH(LARGE('half 21-22'!AX4:AX23,2),'half 21-22'!AX4:AX23,0))</f>
        <v>9</v>
      </c>
      <c r="V28" s="112">
        <f>INDEX('half 21-22'!AV4:AV23,MATCH(LARGE('half 21-22'!AX4:AX23,2),'half 21-22'!AX4:AX23,0))</f>
        <v>6</v>
      </c>
      <c r="W28" s="113">
        <f>INDEX('half 21-22'!AY4:AY23,MATCH(LARGE('half 21-22'!AX4:AX23,2),'half 21-22'!AX4:AX23,0))</f>
        <v>54</v>
      </c>
      <c r="X28" s="112">
        <f>INDEX('half 21-22'!AZ4:AZ23,MATCH(LARGE('half 21-22'!AX4:AX23,2),'half 21-22'!AX4:AX23,0))</f>
        <v>15</v>
      </c>
      <c r="Z28" s="95">
        <v>2</v>
      </c>
      <c r="AA28" s="175" t="str">
        <f>INDEX('half 21-22'!B4:B23,MATCH(LARGE('half 21-22'!G4:G23,2),'half 21-22'!G4:G23,0))</f>
        <v>Man City</v>
      </c>
      <c r="AB28" s="176"/>
      <c r="AC28" s="176"/>
      <c r="AD28" s="176"/>
      <c r="AE28" s="177"/>
      <c r="AF28" s="113">
        <f>INDEX('half 21-22'!C4:C23,MATCH(LARGE('half 21-22'!G4:G23,2),'half 21-22'!G4:G23,0))</f>
        <v>12</v>
      </c>
      <c r="AG28" s="114">
        <f>INDEX('half 21-22'!D4:D23,MATCH(LARGE('half 21-22'!G4:G23,2),'half 21-22'!G4:G23,0))</f>
        <v>5</v>
      </c>
      <c r="AH28" s="112">
        <f>INDEX('half 21-22'!E4:E23,MATCH(LARGE('half 21-22'!G4:G23,2),'half 21-22'!G4:G23,0))</f>
        <v>2</v>
      </c>
      <c r="AI28" s="113">
        <f>INDEX('half 21-22'!H4:H23,MATCH(LARGE('half 21-22'!G4:G23,2),'half 21-22'!G4:G23,0))</f>
        <v>26</v>
      </c>
      <c r="AJ28" s="112">
        <f>INDEX('half 21-22'!I4:I23,MATCH(LARGE('half 21-22'!G4:G23,2),'half 21-22'!G4:G23,0))</f>
        <v>6</v>
      </c>
      <c r="AL28" s="95">
        <v>2</v>
      </c>
      <c r="AM28" s="175" t="str">
        <f>INDEX('half 21-22'!B4:B23,MATCH(LARGE('half 21-22'!O4:O23,2),'half 21-22'!O4:O23,0))</f>
        <v>Man City</v>
      </c>
      <c r="AN28" s="176"/>
      <c r="AO28" s="176"/>
      <c r="AP28" s="176"/>
      <c r="AQ28" s="177"/>
      <c r="AR28" s="113">
        <f>INDEX('half 21-22'!K4:K23,MATCH(LARGE('half 21-22'!O4:O23,2),'half 21-22'!O4:O23,0))</f>
        <v>13</v>
      </c>
      <c r="AS28" s="114">
        <f>INDEX('half 21-22'!L4:L23,MATCH(LARGE('half 21-22'!O4:O23,2),'half 21-22'!O4:O23,0))</f>
        <v>2</v>
      </c>
      <c r="AT28" s="112">
        <f>INDEX('half 21-22'!M4:M23,MATCH(LARGE('half 21-22'!O4:O23,2),'half 21-22'!O4:O23,0))</f>
        <v>4</v>
      </c>
      <c r="AU28" s="113">
        <f>INDEX('half 21-22'!P4:P23,MATCH(LARGE('half 21-22'!O4:O23,2),'half 21-22'!O4:O23,0))</f>
        <v>32</v>
      </c>
      <c r="AV28" s="112">
        <f>INDEX('half 21-22'!Q4:Q23,MATCH(LARGE('half 21-22'!O4:O23,2),'half 21-22'!O4:O23,0))</f>
        <v>9</v>
      </c>
      <c r="AW28" s="57"/>
      <c r="AX28" s="95">
        <v>2</v>
      </c>
      <c r="AY28" s="175" t="str">
        <f>INDEX('half 21-22'!S4:S23,MATCH(LARGE('half 21-22'!X4:X23,2),'half 21-22'!X4:X23,0))</f>
        <v>Liverpool</v>
      </c>
      <c r="AZ28" s="176"/>
      <c r="BA28" s="176"/>
      <c r="BB28" s="176"/>
      <c r="BC28" s="177"/>
      <c r="BD28" s="113">
        <f>INDEX('half 21-22'!T4:T23,MATCH(LARGE('half 21-22'!X4:X23,2),'half 21-22'!X4:X23,0))</f>
        <v>9</v>
      </c>
      <c r="BE28" s="114">
        <f>INDEX('half 21-22'!U4:U23,MATCH(LARGE('half 21-22'!X4:X23,2),'half 21-22'!X4:X23,0))</f>
        <v>9</v>
      </c>
      <c r="BF28" s="112">
        <f>INDEX('half 21-22'!V4:V23,MATCH(LARGE('half 21-22'!X4:X23,2),'half 21-22'!X4:X23,0))</f>
        <v>1</v>
      </c>
      <c r="BG28" s="113">
        <f>INDEX('half 21-22'!Y4:Y23,MATCH(LARGE('half 21-22'!X4:X23,2),'half 21-22'!X4:X23,0))</f>
        <v>23</v>
      </c>
      <c r="BH28" s="112">
        <f>INDEX('half 21-22'!Z4:Z23,MATCH(LARGE('half 21-22'!X4:X23,2),'half 21-22'!X4:X23,0))</f>
        <v>10</v>
      </c>
      <c r="BJ28" s="95">
        <v>2</v>
      </c>
      <c r="BK28" s="175" t="str">
        <f>INDEX('half 21-22'!S4:S23,MATCH(LARGE('half 21-22'!AF4:AF23,2),'half 21-22'!AF4:AF23,0))</f>
        <v>Man City</v>
      </c>
      <c r="BL28" s="176"/>
      <c r="BM28" s="176"/>
      <c r="BN28" s="176"/>
      <c r="BO28" s="177"/>
      <c r="BP28" s="113">
        <f>INDEX('half 21-22'!AB4:AB23,MATCH(LARGE('half 21-22'!AF4:AF23,2),'half 21-22'!AF4:AF23,0))</f>
        <v>10</v>
      </c>
      <c r="BQ28" s="114">
        <f>INDEX('half 21-22'!AC4:AC23,MATCH(LARGE('half 21-22'!AF4:AF23,2),'half 21-22'!AF4:AF23,0))</f>
        <v>7</v>
      </c>
      <c r="BR28" s="112">
        <f>INDEX('half 21-22'!AD4:AD23,MATCH(LARGE('half 21-22'!AF4:AF23,2),'half 21-22'!AF4:AF23,0))</f>
        <v>2</v>
      </c>
      <c r="BS28" s="113">
        <f>INDEX('half 21-22'!AG4:AG23,MATCH(LARGE('half 21-22'!AF4:AF23,2),'half 21-22'!AF4:AF23,0))</f>
        <v>22</v>
      </c>
      <c r="BT28" s="112">
        <f>INDEX('half 21-22'!AH4:AH23,MATCH(LARGE('half 21-22'!AF4:AF23,2),'half 21-22'!AF4:AF23,0))</f>
        <v>6</v>
      </c>
    </row>
    <row r="29" spans="2:72" x14ac:dyDescent="0.2">
      <c r="B29" s="95">
        <v>3</v>
      </c>
      <c r="C29" s="175" t="str">
        <f>INDEX('half 21-22'!B4:B23,MATCH(LARGE('half 21-22'!AO4:AO23,3),'half 21-22'!AO4:AO23,0))</f>
        <v>Chelsea</v>
      </c>
      <c r="D29" s="176"/>
      <c r="E29" s="176"/>
      <c r="F29" s="176"/>
      <c r="G29" s="177"/>
      <c r="H29" s="113">
        <f>INDEX('half 21-22'!AK4:AK23,MATCH(LARGE('half 21-22'!AO4:AO23,3),'half 21-22'!AO4:AO23,0))</f>
        <v>15</v>
      </c>
      <c r="I29" s="114">
        <f>INDEX('half 21-22'!AL4:AL23,MATCH(LARGE('half 21-22'!AO4:AO23,3),'half 21-22'!AO4:AO23,0))</f>
        <v>23</v>
      </c>
      <c r="J29" s="112">
        <f>INDEX('half 21-22'!AM4:AM23,MATCH(LARGE('half 21-22'!AO4:AO23,3),'half 21-22'!AO4:AO23,0))</f>
        <v>0</v>
      </c>
      <c r="K29" s="113">
        <f>INDEX('half 21-22'!AP4:AP23,MATCH(LARGE('half 21-22'!AO4:AO23,3),'half 21-22'!AO4:AO23,0))</f>
        <v>34</v>
      </c>
      <c r="L29" s="112">
        <f>INDEX('half 21-22'!AQ4:AQ23,MATCH(LARGE('half 21-22'!AO4:AO23,3),'half 21-22'!AO4:AO23,0))</f>
        <v>10</v>
      </c>
      <c r="M29" s="56"/>
      <c r="N29" s="95">
        <v>3</v>
      </c>
      <c r="O29" s="175" t="str">
        <f>INDEX('half 21-22'!B4:B23,MATCH(LARGE('half 21-22'!AX4:AX23,3),'half 21-22'!AX4:AX23,0))</f>
        <v>Tottenham</v>
      </c>
      <c r="P29" s="176"/>
      <c r="Q29" s="176"/>
      <c r="R29" s="176"/>
      <c r="S29" s="177"/>
      <c r="T29" s="113">
        <f>INDEX('half 21-22'!AT4:AT23,MATCH(LARGE('half 21-22'!AX4:AX23,3),'half 21-22'!AX4:AX23,0))</f>
        <v>18</v>
      </c>
      <c r="U29" s="114">
        <f>INDEX('half 21-22'!AU4:AU23,MATCH(LARGE('half 21-22'!AX4:AX23,3),'half 21-22'!AX4:AX23,0))</f>
        <v>11</v>
      </c>
      <c r="V29" s="112">
        <f>INDEX('half 21-22'!AV4:AV23,MATCH(LARGE('half 21-22'!AX4:AX23,3),'half 21-22'!AX4:AX23,0))</f>
        <v>9</v>
      </c>
      <c r="W29" s="113">
        <f>INDEX('half 21-22'!AY4:AY23,MATCH(LARGE('half 21-22'!AX4:AX23,3),'half 21-22'!AX4:AX23,0))</f>
        <v>36</v>
      </c>
      <c r="X29" s="112">
        <f>INDEX('half 21-22'!AZ4:AZ23,MATCH(LARGE('half 21-22'!AX4:AX23,3),'half 21-22'!AX4:AX23,0))</f>
        <v>23</v>
      </c>
      <c r="Z29" s="95">
        <v>3</v>
      </c>
      <c r="AA29" s="175" t="str">
        <f>INDEX('half 21-22'!B4:B23,MATCH(LARGE('half 21-22'!G4:G23,3),'half 21-22'!G4:G23,0))</f>
        <v>Tottenham</v>
      </c>
      <c r="AB29" s="176"/>
      <c r="AC29" s="176"/>
      <c r="AD29" s="176"/>
      <c r="AE29" s="177"/>
      <c r="AF29" s="113">
        <f>INDEX('half 21-22'!C4:C23,MATCH(LARGE('half 21-22'!G4:G23,3),'half 21-22'!G4:G23,0))</f>
        <v>10</v>
      </c>
      <c r="AG29" s="114">
        <f>INDEX('half 21-22'!D4:D23,MATCH(LARGE('half 21-22'!G4:G23,3),'half 21-22'!G4:G23,0))</f>
        <v>6</v>
      </c>
      <c r="AH29" s="112">
        <f>INDEX('half 21-22'!E4:E23,MATCH(LARGE('half 21-22'!G4:G23,3),'half 21-22'!G4:G23,0))</f>
        <v>3</v>
      </c>
      <c r="AI29" s="113">
        <f>INDEX('half 21-22'!H4:H23,MATCH(LARGE('half 21-22'!G4:G23,3),'half 21-22'!G4:G23,0))</f>
        <v>18</v>
      </c>
      <c r="AJ29" s="112">
        <f>INDEX('half 21-22'!I4:I23,MATCH(LARGE('half 21-22'!G4:G23,3),'half 21-22'!G4:G23,0))</f>
        <v>8</v>
      </c>
      <c r="AL29" s="95">
        <v>3</v>
      </c>
      <c r="AM29" s="175" t="str">
        <f>INDEX('half 21-22'!B4:B23,MATCH(LARGE('half 21-22'!O4:O23,3),'half 21-22'!O4:O23,0))</f>
        <v>Tottenham</v>
      </c>
      <c r="AN29" s="176"/>
      <c r="AO29" s="176"/>
      <c r="AP29" s="176"/>
      <c r="AQ29" s="177"/>
      <c r="AR29" s="113">
        <f>INDEX('half 21-22'!K4:K23,MATCH(LARGE('half 21-22'!O4:O23,3),'half 21-22'!O4:O23,0))</f>
        <v>10</v>
      </c>
      <c r="AS29" s="114">
        <f>INDEX('half 21-22'!L4:L23,MATCH(LARGE('half 21-22'!O4:O23,3),'half 21-22'!O4:O23,0))</f>
        <v>5</v>
      </c>
      <c r="AT29" s="112">
        <f>INDEX('half 21-22'!M4:M23,MATCH(LARGE('half 21-22'!O4:O23,3),'half 21-22'!O4:O23,0))</f>
        <v>4</v>
      </c>
      <c r="AU29" s="113">
        <f>INDEX('half 21-22'!P4:P23,MATCH(LARGE('half 21-22'!O4:O23,3),'half 21-22'!O4:O23,0))</f>
        <v>20</v>
      </c>
      <c r="AV29" s="112">
        <f>INDEX('half 21-22'!Q4:Q23,MATCH(LARGE('half 21-22'!O4:O23,3),'half 21-22'!O4:O23,0))</f>
        <v>11</v>
      </c>
      <c r="AW29" s="57"/>
      <c r="AX29" s="95">
        <v>3</v>
      </c>
      <c r="AY29" s="175" t="str">
        <f>INDEX('half 21-22'!S4:S23,MATCH(LARGE('half 21-22'!X4:X23,3),'half 21-22'!X4:X23,0))</f>
        <v>Chelsea</v>
      </c>
      <c r="AZ29" s="176"/>
      <c r="BA29" s="176"/>
      <c r="BB29" s="176"/>
      <c r="BC29" s="177"/>
      <c r="BD29" s="113">
        <f>INDEX('half 21-22'!T4:T23,MATCH(LARGE('half 21-22'!X4:X23,3),'half 21-22'!X4:X23,0))</f>
        <v>8</v>
      </c>
      <c r="BE29" s="114">
        <f>INDEX('half 21-22'!U4:U23,MATCH(LARGE('half 21-22'!X4:X23,3),'half 21-22'!X4:X23,0))</f>
        <v>11</v>
      </c>
      <c r="BF29" s="112">
        <f>INDEX('half 21-22'!V4:V23,MATCH(LARGE('half 21-22'!X4:X23,3),'half 21-22'!X4:X23,0))</f>
        <v>0</v>
      </c>
      <c r="BG29" s="113">
        <f>INDEX('half 21-22'!Y4:Y23,MATCH(LARGE('half 21-22'!X4:X23,3),'half 21-22'!X4:X23,0))</f>
        <v>18</v>
      </c>
      <c r="BH29" s="112">
        <f>INDEX('half 21-22'!Z4:Z23,MATCH(LARGE('half 21-22'!X4:X23,3),'half 21-22'!X4:X23,0))</f>
        <v>4</v>
      </c>
      <c r="BJ29" s="95">
        <v>3</v>
      </c>
      <c r="BK29" s="175" t="str">
        <f>INDEX('half 21-22'!S4:S23,MATCH(LARGE('half 21-22'!AF4:AF23,3),'half 21-22'!AF4:AF23,0))</f>
        <v>Brighton</v>
      </c>
      <c r="BL29" s="176"/>
      <c r="BM29" s="176"/>
      <c r="BN29" s="176"/>
      <c r="BO29" s="177"/>
      <c r="BP29" s="113">
        <f>INDEX('half 21-22'!AB4:AB23,MATCH(LARGE('half 21-22'!AF4:AF23,3),'half 21-22'!AF4:AF23,0))</f>
        <v>11</v>
      </c>
      <c r="BQ29" s="114">
        <f>INDEX('half 21-22'!AC4:AC23,MATCH(LARGE('half 21-22'!AF4:AF23,3),'half 21-22'!AF4:AF23,0))</f>
        <v>3</v>
      </c>
      <c r="BR29" s="112">
        <f>INDEX('half 21-22'!AD4:AD23,MATCH(LARGE('half 21-22'!AF4:AF23,3),'half 21-22'!AF4:AF23,0))</f>
        <v>5</v>
      </c>
      <c r="BS29" s="113">
        <f>INDEX('half 21-22'!AG4:AG23,MATCH(LARGE('half 21-22'!AF4:AF23,3),'half 21-22'!AF4:AF23,0))</f>
        <v>16</v>
      </c>
      <c r="BT29" s="112">
        <f>INDEX('half 21-22'!AH4:AH23,MATCH(LARGE('half 21-22'!AF4:AF23,3),'half 21-22'!AF4:AF23,0))</f>
        <v>12</v>
      </c>
    </row>
    <row r="30" spans="2:72" x14ac:dyDescent="0.2">
      <c r="B30" s="95">
        <v>4</v>
      </c>
      <c r="C30" s="175" t="str">
        <f>INDEX('half 21-22'!B4:B23,MATCH(LARGE('half 21-22'!AO4:AO23,4),'half 21-22'!AO4:AO23,0))</f>
        <v>Tottenham</v>
      </c>
      <c r="D30" s="176"/>
      <c r="E30" s="176"/>
      <c r="F30" s="176"/>
      <c r="G30" s="177"/>
      <c r="H30" s="113">
        <f>INDEX('half 21-22'!AK4:AK23,MATCH(LARGE('half 21-22'!AO4:AO23,4),'half 21-22'!AO4:AO23,0))</f>
        <v>16</v>
      </c>
      <c r="I30" s="114">
        <f>INDEX('half 21-22'!AL4:AL23,MATCH(LARGE('half 21-22'!AO4:AO23,4),'half 21-22'!AO4:AO23,0))</f>
        <v>17</v>
      </c>
      <c r="J30" s="112">
        <f>INDEX('half 21-22'!AM4:AM23,MATCH(LARGE('half 21-22'!AO4:AO23,4),'half 21-22'!AO4:AO23,0))</f>
        <v>5</v>
      </c>
      <c r="K30" s="113">
        <f>INDEX('half 21-22'!AP4:AP23,MATCH(LARGE('half 21-22'!AO4:AO23,4),'half 21-22'!AO4:AO23,0))</f>
        <v>33</v>
      </c>
      <c r="L30" s="112">
        <f>INDEX('half 21-22'!AQ4:AQ23,MATCH(LARGE('half 21-22'!AO4:AO23,4),'half 21-22'!AO4:AO23,0))</f>
        <v>17</v>
      </c>
      <c r="M30" s="56"/>
      <c r="N30" s="95">
        <v>4</v>
      </c>
      <c r="O30" s="175" t="str">
        <f>INDEX('half 21-22'!B4:B23,MATCH(LARGE('half 21-22'!AX4:AX23,4),'half 21-22'!AX4:AX23,0))</f>
        <v>Chelsea</v>
      </c>
      <c r="P30" s="176"/>
      <c r="Q30" s="176"/>
      <c r="R30" s="176"/>
      <c r="S30" s="177"/>
      <c r="T30" s="113">
        <f>INDEX('half 21-22'!AT4:AT23,MATCH(LARGE('half 21-22'!AX4:AX23,4),'half 21-22'!AX4:AX23,0))</f>
        <v>17</v>
      </c>
      <c r="U30" s="114">
        <f>INDEX('half 21-22'!AU4:AU23,MATCH(LARGE('half 21-22'!AX4:AX23,4),'half 21-22'!AX4:AX23,0))</f>
        <v>12</v>
      </c>
      <c r="V30" s="112">
        <f>INDEX('half 21-22'!AV4:AV23,MATCH(LARGE('half 21-22'!AX4:AX23,4),'half 21-22'!AX4:AX23,0))</f>
        <v>9</v>
      </c>
      <c r="W30" s="134">
        <f>INDEX('half 21-22'!AY4:AY23,MATCH(LARGE('half 21-22'!AX4:AX23,4),'half 21-22'!AX4:AX23,0))</f>
        <v>42</v>
      </c>
      <c r="X30" s="135">
        <f>INDEX('half 21-22'!AZ4:AZ23,MATCH(LARGE('half 21-22'!AX4:AX23,4),'half 21-22'!AX4:AX23,0))</f>
        <v>23</v>
      </c>
      <c r="Z30" s="95">
        <v>4</v>
      </c>
      <c r="AA30" s="175" t="str">
        <f>INDEX('half 21-22'!B4:B23,MATCH(LARGE('half 21-22'!G4:G23,4),'half 21-22'!G4:G23,0))</f>
        <v>Southampton</v>
      </c>
      <c r="AB30" s="176"/>
      <c r="AC30" s="176"/>
      <c r="AD30" s="176"/>
      <c r="AE30" s="177"/>
      <c r="AF30" s="113">
        <f>INDEX('half 21-22'!C4:C23,MATCH(LARGE('half 21-22'!G4:G23,4),'half 21-22'!G4:G23,0))</f>
        <v>9</v>
      </c>
      <c r="AG30" s="114">
        <f>INDEX('half 21-22'!D4:D23,MATCH(LARGE('half 21-22'!G4:G23,4),'half 21-22'!G4:G23,0))</f>
        <v>8</v>
      </c>
      <c r="AH30" s="112">
        <f>INDEX('half 21-22'!E4:E23,MATCH(LARGE('half 21-22'!G4:G23,4),'half 21-22'!G4:G23,0))</f>
        <v>2</v>
      </c>
      <c r="AI30" s="113">
        <f>INDEX('half 21-22'!H4:H23,MATCH(LARGE('half 21-22'!G4:G23,4),'half 21-22'!G4:G23,0))</f>
        <v>16</v>
      </c>
      <c r="AJ30" s="112">
        <f>INDEX('half 21-22'!I4:I23,MATCH(LARGE('half 21-22'!G4:G23,4),'half 21-22'!G4:G23,0))</f>
        <v>12</v>
      </c>
      <c r="AL30" s="95">
        <v>4</v>
      </c>
      <c r="AM30" s="175" t="str">
        <f>INDEX('half 21-22'!B4:B23,MATCH(LARGE('half 21-22'!O4:O23,4),'half 21-22'!O4:O23,0))</f>
        <v>Arsenal</v>
      </c>
      <c r="AN30" s="176"/>
      <c r="AO30" s="176"/>
      <c r="AP30" s="176"/>
      <c r="AQ30" s="177"/>
      <c r="AR30" s="113">
        <f>INDEX('half 21-22'!K4:K23,MATCH(LARGE('half 21-22'!O4:O23,4),'half 21-22'!O4:O23,0))</f>
        <v>10</v>
      </c>
      <c r="AS30" s="114">
        <f>INDEX('half 21-22'!L4:L23,MATCH(LARGE('half 21-22'!O4:O23,4),'half 21-22'!O4:O23,0))</f>
        <v>4</v>
      </c>
      <c r="AT30" s="112">
        <f>INDEX('half 21-22'!M4:M23,MATCH(LARGE('half 21-22'!O4:O23,4),'half 21-22'!O4:O23,0))</f>
        <v>5</v>
      </c>
      <c r="AU30" s="113">
        <f>INDEX('half 21-22'!P4:P23,MATCH(LARGE('half 21-22'!O4:O23,4),'half 21-22'!O4:O23,0))</f>
        <v>19</v>
      </c>
      <c r="AV30" s="112">
        <f>INDEX('half 21-22'!Q4:Q23,MATCH(LARGE('half 21-22'!O4:O23,4),'half 21-22'!O4:O23,0))</f>
        <v>11</v>
      </c>
      <c r="AW30" s="57"/>
      <c r="AX30" s="95">
        <v>4</v>
      </c>
      <c r="AY30" s="175" t="str">
        <f>INDEX('half 21-22'!S4:S23,MATCH(LARGE('half 21-22'!X4:X23,4),'half 21-22'!X4:X23,0))</f>
        <v>Tottenham</v>
      </c>
      <c r="AZ30" s="176"/>
      <c r="BA30" s="176"/>
      <c r="BB30" s="176"/>
      <c r="BC30" s="177"/>
      <c r="BD30" s="113">
        <f>INDEX('half 21-22'!T4:T23,MATCH(LARGE('half 21-22'!X4:X23,4),'half 21-22'!X4:X23,0))</f>
        <v>6</v>
      </c>
      <c r="BE30" s="114">
        <f>INDEX('half 21-22'!U4:U23,MATCH(LARGE('half 21-22'!X4:X23,4),'half 21-22'!X4:X23,0))</f>
        <v>11</v>
      </c>
      <c r="BF30" s="112">
        <f>INDEX('half 21-22'!V4:V23,MATCH(LARGE('half 21-22'!X4:X23,4),'half 21-22'!X4:X23,0))</f>
        <v>2</v>
      </c>
      <c r="BG30" s="113">
        <f>INDEX('half 21-22'!Y4:Y23,MATCH(LARGE('half 21-22'!X4:X23,4),'half 21-22'!X4:X23,0))</f>
        <v>15</v>
      </c>
      <c r="BH30" s="112">
        <f>INDEX('half 21-22'!Z4:Z23,MATCH(LARGE('half 21-22'!X4:X23,4),'half 21-22'!X4:X23,0))</f>
        <v>9</v>
      </c>
      <c r="BJ30" s="95">
        <v>4</v>
      </c>
      <c r="BK30" s="175" t="str">
        <f>INDEX('half 21-22'!S4:S23,MATCH(LARGE('half 21-22'!AF4:AF23,4),'half 21-22'!AF4:AF23,0))</f>
        <v>Chelsea</v>
      </c>
      <c r="BL30" s="176"/>
      <c r="BM30" s="176"/>
      <c r="BN30" s="176"/>
      <c r="BO30" s="177"/>
      <c r="BP30" s="113">
        <f>INDEX('half 21-22'!AB4:AB23,MATCH(LARGE('half 21-22'!AF4:AF23,4),'half 21-22'!AF4:AF23,0))</f>
        <v>9</v>
      </c>
      <c r="BQ30" s="114">
        <f>INDEX('half 21-22'!AC4:AC23,MATCH(LARGE('half 21-22'!AF4:AF23,4),'half 21-22'!AF4:AF23,0))</f>
        <v>6</v>
      </c>
      <c r="BR30" s="112">
        <f>INDEX('half 21-22'!AD4:AD23,MATCH(LARGE('half 21-22'!AF4:AF23,4),'half 21-22'!AF4:AF23,0))</f>
        <v>4</v>
      </c>
      <c r="BS30" s="113">
        <f>INDEX('half 21-22'!AG4:AG23,MATCH(LARGE('half 21-22'!AF4:AF23,4),'half 21-22'!AF4:AF23,0))</f>
        <v>21</v>
      </c>
      <c r="BT30" s="112">
        <f>INDEX('half 21-22'!AH4:AH23,MATCH(LARGE('half 21-22'!AF4:AF23,4),'half 21-22'!AF4:AF23,0))</f>
        <v>7</v>
      </c>
    </row>
    <row r="31" spans="2:72" x14ac:dyDescent="0.2">
      <c r="B31" s="95">
        <v>5</v>
      </c>
      <c r="C31" s="175" t="str">
        <f>INDEX('half 21-22'!B4:B23,MATCH(LARGE('half 21-22'!AO4:AO23,5),'half 21-22'!AO4:AO23,0))</f>
        <v>Arsenal</v>
      </c>
      <c r="D31" s="176"/>
      <c r="E31" s="176"/>
      <c r="F31" s="176"/>
      <c r="G31" s="177"/>
      <c r="H31" s="113">
        <f>INDEX('half 21-22'!AK4:AK23,MATCH(LARGE('half 21-22'!AO4:AO23,5),'half 21-22'!AO4:AO23,0))</f>
        <v>17</v>
      </c>
      <c r="I31" s="114">
        <f>INDEX('half 21-22'!AL4:AL23,MATCH(LARGE('half 21-22'!AO4:AO23,5),'half 21-22'!AO4:AO23,0))</f>
        <v>12</v>
      </c>
      <c r="J31" s="112">
        <f>INDEX('half 21-22'!AM4:AM23,MATCH(LARGE('half 21-22'!AO4:AO23,5),'half 21-22'!AO4:AO23,0))</f>
        <v>9</v>
      </c>
      <c r="K31" s="113">
        <f>INDEX('half 21-22'!AP4:AP23,MATCH(LARGE('half 21-22'!AO4:AO23,5),'half 21-22'!AO4:AO23,0))</f>
        <v>33</v>
      </c>
      <c r="L31" s="112">
        <f>INDEX('half 21-22'!AQ4:AQ23,MATCH(LARGE('half 21-22'!AO4:AO23,5),'half 21-22'!AO4:AO23,0))</f>
        <v>21</v>
      </c>
      <c r="M31" s="56"/>
      <c r="N31" s="95">
        <v>5</v>
      </c>
      <c r="O31" s="175" t="str">
        <f>INDEX('half 21-22'!B4:B23,MATCH(LARGE('half 21-22'!AX4:AX23,5),'half 21-22'!AX4:AX23,0))</f>
        <v>Crystal P</v>
      </c>
      <c r="P31" s="176"/>
      <c r="Q31" s="176"/>
      <c r="R31" s="176"/>
      <c r="S31" s="177"/>
      <c r="T31" s="113">
        <f>INDEX('half 21-22'!AT4:AT23,MATCH(LARGE('half 21-22'!AX4:AX23,5),'half 21-22'!AX4:AX23,0))</f>
        <v>14</v>
      </c>
      <c r="U31" s="114">
        <f>INDEX('half 21-22'!AU4:AU23,MATCH(LARGE('half 21-22'!AX4:AX23,5),'half 21-22'!AX4:AX23,0))</f>
        <v>14</v>
      </c>
      <c r="V31" s="112">
        <f>INDEX('half 21-22'!AV4:AV23,MATCH(LARGE('half 21-22'!AX4:AX23,5),'half 21-22'!AX4:AX23,0))</f>
        <v>10</v>
      </c>
      <c r="W31" s="113">
        <f>INDEX('half 21-22'!AY4:AY23,MATCH(LARGE('half 21-22'!AX4:AX23,5),'half 21-22'!AX4:AX23,0))</f>
        <v>29</v>
      </c>
      <c r="X31" s="112">
        <f>INDEX('half 21-22'!AZ4:AZ23,MATCH(LARGE('half 21-22'!AX4:AX23,5),'half 21-22'!AX4:AX23,0))</f>
        <v>21</v>
      </c>
      <c r="Z31" s="95">
        <v>5</v>
      </c>
      <c r="AA31" s="175" t="str">
        <f>INDEX('half 21-22'!B4:B23,MATCH(LARGE('half 21-22'!G4:G23,5),'half 21-22'!G4:G23,0))</f>
        <v>Arsenal</v>
      </c>
      <c r="AB31" s="176"/>
      <c r="AC31" s="176"/>
      <c r="AD31" s="176"/>
      <c r="AE31" s="177"/>
      <c r="AF31" s="113">
        <f>INDEX('half 21-22'!C4:C23,MATCH(LARGE('half 21-22'!G4:G23,5),'half 21-22'!G4:G23,0))</f>
        <v>9</v>
      </c>
      <c r="AG31" s="114">
        <f>INDEX('half 21-22'!D4:D23,MATCH(LARGE('half 21-22'!G4:G23,5),'half 21-22'!G4:G23,0))</f>
        <v>7</v>
      </c>
      <c r="AH31" s="112">
        <f>INDEX('half 21-22'!E4:E23,MATCH(LARGE('half 21-22'!G4:G23,5),'half 21-22'!G4:G23,0))</f>
        <v>3</v>
      </c>
      <c r="AI31" s="113">
        <f>INDEX('half 21-22'!H4:H23,MATCH(LARGE('half 21-22'!G4:G23,5),'half 21-22'!G4:G23,0))</f>
        <v>16</v>
      </c>
      <c r="AJ31" s="112">
        <f>INDEX('half 21-22'!I4:I23,MATCH(LARGE('half 21-22'!G4:G23,5),'half 21-22'!G4:G23,0))</f>
        <v>6</v>
      </c>
      <c r="AL31" s="95">
        <v>5</v>
      </c>
      <c r="AM31" s="175" t="str">
        <f>INDEX('half 21-22'!B4:B23,MATCH(LARGE('half 21-22'!O4:O23,5),'half 21-22'!O4:O23,0))</f>
        <v>Everton</v>
      </c>
      <c r="AN31" s="176"/>
      <c r="AO31" s="176"/>
      <c r="AP31" s="176"/>
      <c r="AQ31" s="177"/>
      <c r="AR31" s="113">
        <f>INDEX('half 21-22'!K4:K23,MATCH(LARGE('half 21-22'!O4:O23,5),'half 21-22'!O4:O23,0))</f>
        <v>10</v>
      </c>
      <c r="AS31" s="114">
        <f>INDEX('half 21-22'!L4:L23,MATCH(LARGE('half 21-22'!O4:O23,5),'half 21-22'!O4:O23,0))</f>
        <v>3</v>
      </c>
      <c r="AT31" s="112">
        <f>INDEX('half 21-22'!M4:M23,MATCH(LARGE('half 21-22'!O4:O23,5),'half 21-22'!O4:O23,0))</f>
        <v>6</v>
      </c>
      <c r="AU31" s="113">
        <f>INDEX('half 21-22'!P4:P23,MATCH(LARGE('half 21-22'!O4:O23,5),'half 21-22'!O4:O23,0))</f>
        <v>19</v>
      </c>
      <c r="AV31" s="112">
        <f>INDEX('half 21-22'!Q4:Q23,MATCH(LARGE('half 21-22'!O4:O23,5),'half 21-22'!O4:O23,0))</f>
        <v>13</v>
      </c>
      <c r="AW31" s="57"/>
      <c r="AX31" s="95">
        <v>5</v>
      </c>
      <c r="AY31" s="175" t="str">
        <f>INDEX('half 21-22'!S4:S23,MATCH(LARGE('half 21-22'!X4:X23,5),'half 21-22'!X4:X23,0))</f>
        <v>Arsenal</v>
      </c>
      <c r="AZ31" s="176"/>
      <c r="BA31" s="176"/>
      <c r="BB31" s="176"/>
      <c r="BC31" s="177"/>
      <c r="BD31" s="113">
        <f>INDEX('half 21-22'!T4:T23,MATCH(LARGE('half 21-22'!X4:X23,5),'half 21-22'!X4:X23,0))</f>
        <v>8</v>
      </c>
      <c r="BE31" s="114">
        <f>INDEX('half 21-22'!U4:U23,MATCH(LARGE('half 21-22'!X4:X23,5),'half 21-22'!X4:X23,0))</f>
        <v>5</v>
      </c>
      <c r="BF31" s="112">
        <f>INDEX('half 21-22'!V4:V23,MATCH(LARGE('half 21-22'!X4:X23,5),'half 21-22'!X4:X23,0))</f>
        <v>6</v>
      </c>
      <c r="BG31" s="113">
        <f>INDEX('half 21-22'!Y4:Y23,MATCH(LARGE('half 21-22'!X4:X23,5),'half 21-22'!X4:X23,0))</f>
        <v>17</v>
      </c>
      <c r="BH31" s="112">
        <f>INDEX('half 21-22'!Z4:Z23,MATCH(LARGE('half 21-22'!X4:X23,5),'half 21-22'!X4:X23,0))</f>
        <v>15</v>
      </c>
      <c r="BJ31" s="95">
        <v>5</v>
      </c>
      <c r="BK31" s="175" t="str">
        <f>INDEX('half 21-22'!S4:S23,MATCH(LARGE('half 21-22'!AF4:AF23,5),'half 21-22'!AF4:AF23,0))</f>
        <v>Tottenham</v>
      </c>
      <c r="BL31" s="176"/>
      <c r="BM31" s="176"/>
      <c r="BN31" s="176"/>
      <c r="BO31" s="177"/>
      <c r="BP31" s="113">
        <f>INDEX('half 21-22'!AB4:AB23,MATCH(LARGE('half 21-22'!AF4:AF23,5),'half 21-22'!AF4:AF23,0))</f>
        <v>8</v>
      </c>
      <c r="BQ31" s="114">
        <f>INDEX('half 21-22'!AC4:AC23,MATCH(LARGE('half 21-22'!AF4:AF23,5),'half 21-22'!AF4:AF23,0))</f>
        <v>6</v>
      </c>
      <c r="BR31" s="112">
        <f>INDEX('half 21-22'!AD4:AD23,MATCH(LARGE('half 21-22'!AF4:AF23,5),'half 21-22'!AF4:AF23,0))</f>
        <v>5</v>
      </c>
      <c r="BS31" s="113">
        <f>INDEX('half 21-22'!AG4:AG23,MATCH(LARGE('half 21-22'!AF4:AF23,5),'half 21-22'!AF4:AF23,0))</f>
        <v>16</v>
      </c>
      <c r="BT31" s="112">
        <f>INDEX('half 21-22'!AH4:AH23,MATCH(LARGE('half 21-22'!AF4:AF23,5),'half 21-22'!AF4:AF23,0))</f>
        <v>12</v>
      </c>
    </row>
    <row r="32" spans="2:72" x14ac:dyDescent="0.2">
      <c r="B32" s="95">
        <v>6</v>
      </c>
      <c r="C32" s="175" t="str">
        <f>INDEX('half 21-22'!B4:B23,MATCH(LARGE('half 21-22'!AO4:AO23,6),'half 21-22'!AO4:AO23,0))</f>
        <v>Southampton</v>
      </c>
      <c r="D32" s="176"/>
      <c r="E32" s="176"/>
      <c r="F32" s="176"/>
      <c r="G32" s="177"/>
      <c r="H32" s="113">
        <f>INDEX('half 21-22'!AK4:AK23,MATCH(LARGE('half 21-22'!AO4:AO23,6),'half 21-22'!AO4:AO23,0))</f>
        <v>13</v>
      </c>
      <c r="I32" s="114">
        <f>INDEX('half 21-22'!AL4:AL23,MATCH(LARGE('half 21-22'!AO4:AO23,6),'half 21-22'!AO4:AO23,0))</f>
        <v>13</v>
      </c>
      <c r="J32" s="112">
        <f>INDEX('half 21-22'!AM4:AM23,MATCH(LARGE('half 21-22'!AO4:AO23,6),'half 21-22'!AO4:AO23,0))</f>
        <v>12</v>
      </c>
      <c r="K32" s="113">
        <f>INDEX('half 21-22'!AP4:AP23,MATCH(LARGE('half 21-22'!AO4:AO23,6),'half 21-22'!AO4:AO23,0))</f>
        <v>24</v>
      </c>
      <c r="L32" s="112">
        <f>INDEX('half 21-22'!AQ4:AQ23,MATCH(LARGE('half 21-22'!AO4:AO23,6),'half 21-22'!AO4:AO23,0))</f>
        <v>32</v>
      </c>
      <c r="M32" s="56"/>
      <c r="N32" s="95">
        <v>6</v>
      </c>
      <c r="O32" s="175" t="str">
        <f>INDEX('half 21-22'!B4:B23,MATCH(LARGE('half 21-22'!AX4:AX23,6),'half 21-22'!AX4:AX23,0))</f>
        <v>Aston Villa</v>
      </c>
      <c r="P32" s="176"/>
      <c r="Q32" s="176"/>
      <c r="R32" s="176"/>
      <c r="S32" s="177"/>
      <c r="T32" s="113">
        <f>INDEX('half 21-22'!AT4:AT23,MATCH(LARGE('half 21-22'!AX4:AX23,6),'half 21-22'!AX4:AX23,0))</f>
        <v>15</v>
      </c>
      <c r="U32" s="114">
        <f>INDEX('half 21-22'!AU4:AU23,MATCH(LARGE('half 21-22'!AX4:AX23,6),'half 21-22'!AX4:AX23,0))</f>
        <v>11</v>
      </c>
      <c r="V32" s="112">
        <f>INDEX('half 21-22'!AV4:AV23,MATCH(LARGE('half 21-22'!AX4:AX23,6),'half 21-22'!AX4:AX23,0))</f>
        <v>12</v>
      </c>
      <c r="W32" s="113">
        <f>INDEX('half 21-22'!AY4:AY23,MATCH(LARGE('half 21-22'!AX4:AX23,6),'half 21-22'!AX4:AX23,0))</f>
        <v>31</v>
      </c>
      <c r="X32" s="112">
        <f>INDEX('half 21-22'!AZ4:AZ23,MATCH(LARGE('half 21-22'!AX4:AX23,6),'half 21-22'!AX4:AX23,0))</f>
        <v>29</v>
      </c>
      <c r="Z32" s="95">
        <v>6</v>
      </c>
      <c r="AA32" s="175" t="str">
        <f>INDEX('half 21-22'!B4:B23,MATCH(LARGE('half 21-22'!G4:G23,6),'half 21-22'!G4:G23,0))</f>
        <v>Chelsea</v>
      </c>
      <c r="AB32" s="176"/>
      <c r="AC32" s="176"/>
      <c r="AD32" s="176"/>
      <c r="AE32" s="177"/>
      <c r="AF32" s="113">
        <f>INDEX('half 21-22'!C4:C23,MATCH(LARGE('half 21-22'!G4:G23,6),'half 21-22'!G4:G23,0))</f>
        <v>7</v>
      </c>
      <c r="AG32" s="114">
        <f>INDEX('half 21-22'!D4:D23,MATCH(LARGE('half 21-22'!G4:G23,6),'half 21-22'!G4:G23,0))</f>
        <v>12</v>
      </c>
      <c r="AH32" s="112">
        <f>INDEX('half 21-22'!E4:E23,MATCH(LARGE('half 21-22'!G4:G23,6),'half 21-22'!G4:G23,0))</f>
        <v>0</v>
      </c>
      <c r="AI32" s="113">
        <f>INDEX('half 21-22'!H4:H23,MATCH(LARGE('half 21-22'!G4:G23,6),'half 21-22'!G4:G23,0))</f>
        <v>16</v>
      </c>
      <c r="AJ32" s="112">
        <f>INDEX('half 21-22'!I4:I23,MATCH(LARGE('half 21-22'!G4:G23,6),'half 21-22'!G4:G23,0))</f>
        <v>6</v>
      </c>
      <c r="AL32" s="95">
        <v>6</v>
      </c>
      <c r="AM32" s="175" t="str">
        <f>INDEX('half 21-22'!B4:B23,MATCH(LARGE('half 21-22'!O4:O23,6),'half 21-22'!O4:O23,0))</f>
        <v>West Ham</v>
      </c>
      <c r="AN32" s="176"/>
      <c r="AO32" s="176"/>
      <c r="AP32" s="176"/>
      <c r="AQ32" s="177"/>
      <c r="AR32" s="113">
        <f>INDEX('half 21-22'!K4:K23,MATCH(LARGE('half 21-22'!O4:O23,6),'half 21-22'!O4:O23,0))</f>
        <v>9</v>
      </c>
      <c r="AS32" s="114">
        <f>INDEX('half 21-22'!L4:L23,MATCH(LARGE('half 21-22'!O4:O23,6),'half 21-22'!O4:O23,0))</f>
        <v>5</v>
      </c>
      <c r="AT32" s="112">
        <f>INDEX('half 21-22'!M4:M23,MATCH(LARGE('half 21-22'!O4:O23,6),'half 21-22'!O4:O23,0))</f>
        <v>5</v>
      </c>
      <c r="AU32" s="113">
        <f>INDEX('half 21-22'!P4:P23,MATCH(LARGE('half 21-22'!O4:O23,6),'half 21-22'!O4:O23,0))</f>
        <v>20</v>
      </c>
      <c r="AV32" s="112">
        <f>INDEX('half 21-22'!Q4:Q23,MATCH(LARGE('half 21-22'!O4:O23,6),'half 21-22'!O4:O23,0))</f>
        <v>15</v>
      </c>
      <c r="AW32" s="57"/>
      <c r="AX32" s="95">
        <v>6</v>
      </c>
      <c r="AY32" s="175" t="str">
        <f>INDEX('half 21-22'!S4:S23,MATCH(LARGE('half 21-22'!X4:X23,6),'half 21-22'!X4:X23,0))</f>
        <v>Wolves</v>
      </c>
      <c r="AZ32" s="176"/>
      <c r="BA32" s="176"/>
      <c r="BB32" s="176"/>
      <c r="BC32" s="177"/>
      <c r="BD32" s="113">
        <f>INDEX('half 21-22'!T4:T23,MATCH(LARGE('half 21-22'!X4:X23,6),'half 21-22'!X4:X23,0))</f>
        <v>4</v>
      </c>
      <c r="BE32" s="114">
        <f>INDEX('half 21-22'!U4:U23,MATCH(LARGE('half 21-22'!X4:X23,6),'half 21-22'!X4:X23,0))</f>
        <v>14</v>
      </c>
      <c r="BF32" s="112">
        <f>INDEX('half 21-22'!V4:V23,MATCH(LARGE('half 21-22'!X4:X23,6),'half 21-22'!X4:X23,0))</f>
        <v>1</v>
      </c>
      <c r="BG32" s="113">
        <f>INDEX('half 21-22'!Y4:Y23,MATCH(LARGE('half 21-22'!X4:X23,6),'half 21-22'!X4:X23,0))</f>
        <v>6</v>
      </c>
      <c r="BH32" s="112">
        <f>INDEX('half 21-22'!Z4:Z23,MATCH(LARGE('half 21-22'!X4:X23,6),'half 21-22'!X4:X23,0))</f>
        <v>2</v>
      </c>
      <c r="BJ32" s="95">
        <v>6</v>
      </c>
      <c r="BK32" s="175" t="str">
        <f>INDEX('half 21-22'!S4:S23,MATCH(LARGE('half 21-22'!AF4:AF23,6),'half 21-22'!AF4:AF23,0))</f>
        <v>Aston Villa</v>
      </c>
      <c r="BL32" s="176"/>
      <c r="BM32" s="176"/>
      <c r="BN32" s="176"/>
      <c r="BO32" s="177"/>
      <c r="BP32" s="113">
        <f>INDEX('half 21-22'!AB4:AB23,MATCH(LARGE('half 21-22'!AF4:AF23,6),'half 21-22'!AF4:AF23,0))</f>
        <v>6</v>
      </c>
      <c r="BQ32" s="114">
        <f>INDEX('half 21-22'!AC4:AC23,MATCH(LARGE('half 21-22'!AF4:AF23,6),'half 21-22'!AF4:AF23,0))</f>
        <v>8</v>
      </c>
      <c r="BR32" s="112">
        <f>INDEX('half 21-22'!AD4:AD23,MATCH(LARGE('half 21-22'!AF4:AF23,6),'half 21-22'!AF4:AF23,0))</f>
        <v>5</v>
      </c>
      <c r="BS32" s="113">
        <f>INDEX('half 21-22'!AG4:AG23,MATCH(LARGE('half 21-22'!AF4:AF23,6),'half 21-22'!AF4:AF23,0))</f>
        <v>14</v>
      </c>
      <c r="BT32" s="112">
        <f>INDEX('half 21-22'!AH4:AH23,MATCH(LARGE('half 21-22'!AF4:AF23,6),'half 21-22'!AF4:AF23,0))</f>
        <v>14</v>
      </c>
    </row>
    <row r="33" spans="2:72" x14ac:dyDescent="0.2">
      <c r="B33" s="95">
        <v>7</v>
      </c>
      <c r="C33" s="175" t="str">
        <f>INDEX('half 21-22'!B4:B23,MATCH(LARGE('half 21-22'!AO4:AO23,7),'half 21-22'!AO4:AO23,0))</f>
        <v>Man Utd</v>
      </c>
      <c r="D33" s="176"/>
      <c r="E33" s="176"/>
      <c r="F33" s="176"/>
      <c r="G33" s="177"/>
      <c r="H33" s="113">
        <f>INDEX('half 21-22'!AK4:AK23,MATCH(LARGE('half 21-22'!AO4:AO23,7),'half 21-22'!AO4:AO23,0))</f>
        <v>12</v>
      </c>
      <c r="I33" s="114">
        <f>INDEX('half 21-22'!AL4:AL23,MATCH(LARGE('half 21-22'!AO4:AO23,7),'half 21-22'!AO4:AO23,0))</f>
        <v>15</v>
      </c>
      <c r="J33" s="112">
        <f>INDEX('half 21-22'!AM4:AM23,MATCH(LARGE('half 21-22'!AO4:AO23,7),'half 21-22'!AO4:AO23,0))</f>
        <v>11</v>
      </c>
      <c r="K33" s="113">
        <f>INDEX('half 21-22'!AP4:AP23,MATCH(LARGE('half 21-22'!AO4:AO23,7),'half 21-22'!AO4:AO23,0))</f>
        <v>22</v>
      </c>
      <c r="L33" s="112">
        <f>INDEX('half 21-22'!AQ4:AQ23,MATCH(LARGE('half 21-22'!AO4:AO23,7),'half 21-22'!AO4:AO23,0))</f>
        <v>25</v>
      </c>
      <c r="M33" s="56"/>
      <c r="N33" s="95">
        <v>7</v>
      </c>
      <c r="O33" s="175" t="str">
        <f>INDEX('half 21-22'!B4:B23,MATCH(LARGE('half 21-22'!AX4:AX23,7),'half 21-22'!AX4:AX23,0))</f>
        <v>West Ham</v>
      </c>
      <c r="P33" s="176"/>
      <c r="Q33" s="176"/>
      <c r="R33" s="176"/>
      <c r="S33" s="177"/>
      <c r="T33" s="113">
        <f>INDEX('half 21-22'!AT4:AT23,MATCH(LARGE('half 21-22'!AX4:AX23,7),'half 21-22'!AX4:AX23,0))</f>
        <v>15</v>
      </c>
      <c r="U33" s="114">
        <f>INDEX('half 21-22'!AU4:AU23,MATCH(LARGE('half 21-22'!AX4:AX23,7),'half 21-22'!AX4:AX23,0))</f>
        <v>10</v>
      </c>
      <c r="V33" s="112">
        <f>INDEX('half 21-22'!AV4:AV23,MATCH(LARGE('half 21-22'!AX4:AX23,7),'half 21-22'!AX4:AX23,0))</f>
        <v>13</v>
      </c>
      <c r="W33" s="113">
        <f>INDEX('half 21-22'!AY4:AY23,MATCH(LARGE('half 21-22'!AX4:AX23,7),'half 21-22'!AX4:AX23,0))</f>
        <v>33</v>
      </c>
      <c r="X33" s="112">
        <f>INDEX('half 21-22'!AZ4:AZ23,MATCH(LARGE('half 21-22'!AX4:AX23,7),'half 21-22'!AX4:AX23,0))</f>
        <v>30</v>
      </c>
      <c r="Z33" s="95">
        <v>7</v>
      </c>
      <c r="AA33" s="175" t="str">
        <f>INDEX('half 21-22'!B4:B23,MATCH(LARGE('half 21-22'!G4:G23,7),'half 21-22'!G4:G23,0))</f>
        <v>Man Utd</v>
      </c>
      <c r="AB33" s="176"/>
      <c r="AC33" s="176"/>
      <c r="AD33" s="176"/>
      <c r="AE33" s="177"/>
      <c r="AF33" s="113">
        <f>INDEX('half 21-22'!C4:C23,MATCH(LARGE('half 21-22'!G4:G23,7),'half 21-22'!G4:G23,0))</f>
        <v>8</v>
      </c>
      <c r="AG33" s="114">
        <f>INDEX('half 21-22'!D4:D23,MATCH(LARGE('half 21-22'!G4:G23,7),'half 21-22'!G4:G23,0))</f>
        <v>9</v>
      </c>
      <c r="AH33" s="112">
        <f>INDEX('half 21-22'!E4:E23,MATCH(LARGE('half 21-22'!G4:G23,7),'half 21-22'!G4:G23,0))</f>
        <v>2</v>
      </c>
      <c r="AI33" s="113">
        <f>INDEX('half 21-22'!H4:H23,MATCH(LARGE('half 21-22'!G4:G23,7),'half 21-22'!G4:G23,0))</f>
        <v>13</v>
      </c>
      <c r="AJ33" s="112">
        <f>INDEX('half 21-22'!I4:I23,MATCH(LARGE('half 21-22'!G4:G23,7),'half 21-22'!G4:G23,0))</f>
        <v>10</v>
      </c>
      <c r="AL33" s="95">
        <v>7</v>
      </c>
      <c r="AM33" s="175" t="str">
        <f>INDEX('half 21-22'!B4:B23,MATCH(LARGE('half 21-22'!O4:O23,7),'half 21-22'!O4:O23,0))</f>
        <v>Crystal P</v>
      </c>
      <c r="AN33" s="176"/>
      <c r="AO33" s="176"/>
      <c r="AP33" s="176"/>
      <c r="AQ33" s="177"/>
      <c r="AR33" s="113">
        <f>INDEX('half 21-22'!K4:K23,MATCH(LARGE('half 21-22'!O4:O23,7),'half 21-22'!O4:O23,0))</f>
        <v>7</v>
      </c>
      <c r="AS33" s="114">
        <f>INDEX('half 21-22'!L4:L23,MATCH(LARGE('half 21-22'!O4:O23,7),'half 21-22'!O4:O23,0))</f>
        <v>9</v>
      </c>
      <c r="AT33" s="112">
        <f>INDEX('half 21-22'!M4:M23,MATCH(LARGE('half 21-22'!O4:O23,7),'half 21-22'!O4:O23,0))</f>
        <v>3</v>
      </c>
      <c r="AU33" s="113">
        <f>INDEX('half 21-22'!P4:P23,MATCH(LARGE('half 21-22'!O4:O23,7),'half 21-22'!O4:O23,0))</f>
        <v>16</v>
      </c>
      <c r="AV33" s="112">
        <f>INDEX('half 21-22'!Q4:Q23,MATCH(LARGE('half 21-22'!O4:O23,7),'half 21-22'!O4:O23,0))</f>
        <v>7</v>
      </c>
      <c r="AW33" s="57"/>
      <c r="AX33" s="95">
        <v>7</v>
      </c>
      <c r="AY33" s="175" t="str">
        <f>INDEX('half 21-22'!S4:S23,MATCH(LARGE('half 21-22'!X4:X23,7),'half 21-22'!X4:X23,0))</f>
        <v>Aston Villa</v>
      </c>
      <c r="AZ33" s="176"/>
      <c r="BA33" s="176"/>
      <c r="BB33" s="176"/>
      <c r="BC33" s="177"/>
      <c r="BD33" s="113">
        <f>INDEX('half 21-22'!T4:T23,MATCH(LARGE('half 21-22'!X4:X23,7),'half 21-22'!X4:X23,0))</f>
        <v>7</v>
      </c>
      <c r="BE33" s="114">
        <f>INDEX('half 21-22'!U4:U23,MATCH(LARGE('half 21-22'!X4:X23,7),'half 21-22'!X4:X23,0))</f>
        <v>5</v>
      </c>
      <c r="BF33" s="112">
        <f>INDEX('half 21-22'!V4:V23,MATCH(LARGE('half 21-22'!X4:X23,7),'half 21-22'!X4:X23,0))</f>
        <v>7</v>
      </c>
      <c r="BG33" s="113">
        <f>INDEX('half 21-22'!Y4:Y23,MATCH(LARGE('half 21-22'!X4:X23,7),'half 21-22'!X4:X23,0))</f>
        <v>9</v>
      </c>
      <c r="BH33" s="112">
        <f>INDEX('half 21-22'!Z4:Z23,MATCH(LARGE('half 21-22'!X4:X23,7),'half 21-22'!X4:X23,0))</f>
        <v>11</v>
      </c>
      <c r="BJ33" s="95">
        <v>7</v>
      </c>
      <c r="BK33" s="175" t="str">
        <f>INDEX('half 21-22'!S4:S23,MATCH(LARGE('half 21-22'!AF4:AF23,7),'half 21-22'!AF4:AF23,0))</f>
        <v>Crystal P</v>
      </c>
      <c r="BL33" s="176"/>
      <c r="BM33" s="176"/>
      <c r="BN33" s="176"/>
      <c r="BO33" s="177"/>
      <c r="BP33" s="113">
        <f>INDEX('half 21-22'!AB4:AB23,MATCH(LARGE('half 21-22'!AF4:AF23,7),'half 21-22'!AF4:AF23,0))</f>
        <v>7</v>
      </c>
      <c r="BQ33" s="114">
        <f>INDEX('half 21-22'!AC4:AC23,MATCH(LARGE('half 21-22'!AF4:AF23,7),'half 21-22'!AF4:AF23,0))</f>
        <v>5</v>
      </c>
      <c r="BR33" s="112">
        <f>INDEX('half 21-22'!AD4:AD23,MATCH(LARGE('half 21-22'!AF4:AF23,7),'half 21-22'!AF4:AF23,0))</f>
        <v>7</v>
      </c>
      <c r="BS33" s="113">
        <f>INDEX('half 21-22'!AG4:AG23,MATCH(LARGE('half 21-22'!AF4:AF23,7),'half 21-22'!AF4:AF23,0))</f>
        <v>13</v>
      </c>
      <c r="BT33" s="112">
        <f>INDEX('half 21-22'!AH4:AH23,MATCH(LARGE('half 21-22'!AF4:AF23,7),'half 21-22'!AF4:AF23,0))</f>
        <v>14</v>
      </c>
    </row>
    <row r="34" spans="2:72" x14ac:dyDescent="0.2">
      <c r="B34" s="95">
        <v>8</v>
      </c>
      <c r="C34" s="175" t="str">
        <f>INDEX('half 21-22'!B4:B23,MATCH(LARGE('half 21-22'!AO4:AO23,8),'half 21-22'!AO4:AO23,0))</f>
        <v>West Ham</v>
      </c>
      <c r="D34" s="176"/>
      <c r="E34" s="176"/>
      <c r="F34" s="176"/>
      <c r="G34" s="177"/>
      <c r="H34" s="113">
        <f>INDEX('half 21-22'!AK4:AK23,MATCH(LARGE('half 21-22'!AO4:AO23,8),'half 21-22'!AO4:AO23,0))</f>
        <v>11</v>
      </c>
      <c r="I34" s="114">
        <f>INDEX('half 21-22'!AL4:AL23,MATCH(LARGE('half 21-22'!AO4:AO23,8),'half 21-22'!AO4:AO23,0))</f>
        <v>17</v>
      </c>
      <c r="J34" s="112">
        <f>INDEX('half 21-22'!AM4:AM23,MATCH(LARGE('half 21-22'!AO4:AO23,8),'half 21-22'!AO4:AO23,0))</f>
        <v>10</v>
      </c>
      <c r="K34" s="113">
        <f>INDEX('half 21-22'!AP4:AP23,MATCH(LARGE('half 21-22'!AO4:AO23,8),'half 21-22'!AO4:AO23,0))</f>
        <v>27</v>
      </c>
      <c r="L34" s="112">
        <f>INDEX('half 21-22'!AQ4:AQ23,MATCH(LARGE('half 21-22'!AO4:AO23,8),'half 21-22'!AO4:AO23,0))</f>
        <v>21</v>
      </c>
      <c r="M34" s="56"/>
      <c r="N34" s="95">
        <v>8</v>
      </c>
      <c r="O34" s="175" t="str">
        <f>INDEX('half 21-22'!B4:B23,MATCH(LARGE('half 21-22'!AX4:AX23,8),'half 21-22'!AX4:AX23,0))</f>
        <v>Brentford</v>
      </c>
      <c r="P34" s="176"/>
      <c r="Q34" s="176"/>
      <c r="R34" s="176"/>
      <c r="S34" s="177"/>
      <c r="T34" s="113">
        <f>INDEX('half 21-22'!AT4:AT23,MATCH(LARGE('half 21-22'!AX4:AX23,8),'half 21-22'!AX4:AX23,0))</f>
        <v>13</v>
      </c>
      <c r="U34" s="114">
        <f>INDEX('half 21-22'!AU4:AU23,MATCH(LARGE('half 21-22'!AX4:AX23,8),'half 21-22'!AX4:AX23,0))</f>
        <v>15</v>
      </c>
      <c r="V34" s="112">
        <f>INDEX('half 21-22'!AV4:AV23,MATCH(LARGE('half 21-22'!AX4:AX23,8),'half 21-22'!AX4:AX23,0))</f>
        <v>10</v>
      </c>
      <c r="W34" s="113">
        <f>INDEX('half 21-22'!AY4:AY23,MATCH(LARGE('half 21-22'!AX4:AX23,8),'half 21-22'!AX4:AX23,0))</f>
        <v>32</v>
      </c>
      <c r="X34" s="112">
        <f>INDEX('half 21-22'!AZ4:AZ23,MATCH(LARGE('half 21-22'!AX4:AX23,8),'half 21-22'!AX4:AX23,0))</f>
        <v>27</v>
      </c>
      <c r="Z34" s="95">
        <v>8</v>
      </c>
      <c r="AA34" s="175" t="str">
        <f>INDEX('half 21-22'!B4:B23,MATCH(LARGE('half 21-22'!G4:G23,8),'half 21-22'!G4:G23,0))</f>
        <v>Newcastle</v>
      </c>
      <c r="AB34" s="176"/>
      <c r="AC34" s="176"/>
      <c r="AD34" s="176"/>
      <c r="AE34" s="177"/>
      <c r="AF34" s="113">
        <f>INDEX('half 21-22'!C4:C23,MATCH(LARGE('half 21-22'!G4:G23,8),'half 21-22'!G4:G23,0))</f>
        <v>6</v>
      </c>
      <c r="AG34" s="114">
        <f>INDEX('half 21-22'!D4:D23,MATCH(LARGE('half 21-22'!G4:G23,8),'half 21-22'!G4:G23,0))</f>
        <v>10</v>
      </c>
      <c r="AH34" s="112">
        <f>INDEX('half 21-22'!E4:E23,MATCH(LARGE('half 21-22'!G4:G23,8),'half 21-22'!G4:G23,0))</f>
        <v>3</v>
      </c>
      <c r="AI34" s="113">
        <f>INDEX('half 21-22'!H4:H23,MATCH(LARGE('half 21-22'!G4:G23,8),'half 21-22'!G4:G23,0))</f>
        <v>14</v>
      </c>
      <c r="AJ34" s="112">
        <f>INDEX('half 21-22'!I4:I23,MATCH(LARGE('half 21-22'!G4:G23,8),'half 21-22'!G4:G23,0))</f>
        <v>12</v>
      </c>
      <c r="AL34" s="95">
        <v>8</v>
      </c>
      <c r="AM34" s="175" t="str">
        <f>INDEX('half 21-22'!B4:B23,MATCH(LARGE('half 21-22'!O4:O23,8),'half 21-22'!O4:O23,0))</f>
        <v>Chelsea</v>
      </c>
      <c r="AN34" s="176"/>
      <c r="AO34" s="176"/>
      <c r="AP34" s="176"/>
      <c r="AQ34" s="177"/>
      <c r="AR34" s="113">
        <f>INDEX('half 21-22'!K4:K23,MATCH(LARGE('half 21-22'!O4:O23,8),'half 21-22'!O4:O23,0))</f>
        <v>8</v>
      </c>
      <c r="AS34" s="114">
        <f>INDEX('half 21-22'!L4:L23,MATCH(LARGE('half 21-22'!O4:O23,8),'half 21-22'!O4:O23,0))</f>
        <v>6</v>
      </c>
      <c r="AT34" s="112">
        <f>INDEX('half 21-22'!M4:M23,MATCH(LARGE('half 21-22'!O4:O23,8),'half 21-22'!O4:O23,0))</f>
        <v>5</v>
      </c>
      <c r="AU34" s="113">
        <f>INDEX('half 21-22'!P4:P23,MATCH(LARGE('half 21-22'!O4:O23,8),'half 21-22'!O4:O23,0))</f>
        <v>21</v>
      </c>
      <c r="AV34" s="112">
        <f>INDEX('half 21-22'!Q4:Q23,MATCH(LARGE('half 21-22'!O4:O23,8),'half 21-22'!O4:O23,0))</f>
        <v>16</v>
      </c>
      <c r="AW34" s="57"/>
      <c r="AX34" s="95">
        <v>8</v>
      </c>
      <c r="AY34" s="175" t="str">
        <f>INDEX('half 21-22'!S4:S23,MATCH(LARGE('half 21-22'!X4:X23,8),'half 21-22'!X4:X23,0))</f>
        <v>West Ham</v>
      </c>
      <c r="AZ34" s="176"/>
      <c r="BA34" s="176"/>
      <c r="BB34" s="176"/>
      <c r="BC34" s="177"/>
      <c r="BD34" s="113">
        <f>INDEX('half 21-22'!T4:T23,MATCH(LARGE('half 21-22'!X4:X23,8),'half 21-22'!X4:X23,0))</f>
        <v>5</v>
      </c>
      <c r="BE34" s="114">
        <f>INDEX('half 21-22'!U4:U23,MATCH(LARGE('half 21-22'!X4:X23,8),'half 21-22'!X4:X23,0))</f>
        <v>9</v>
      </c>
      <c r="BF34" s="112">
        <f>INDEX('half 21-22'!V4:V23,MATCH(LARGE('half 21-22'!X4:X23,8),'half 21-22'!X4:X23,0))</f>
        <v>5</v>
      </c>
      <c r="BG34" s="113">
        <f>INDEX('half 21-22'!Y4:Y23,MATCH(LARGE('half 21-22'!X4:X23,8),'half 21-22'!X4:X23,0))</f>
        <v>14</v>
      </c>
      <c r="BH34" s="112">
        <f>INDEX('half 21-22'!Z4:Z23,MATCH(LARGE('half 21-22'!X4:X23,8),'half 21-22'!X4:X23,0))</f>
        <v>10</v>
      </c>
      <c r="BJ34" s="95">
        <v>8</v>
      </c>
      <c r="BK34" s="175" t="str">
        <f>INDEX('half 21-22'!S4:S23,MATCH(LARGE('half 21-22'!AF4:AF23,8),'half 21-22'!AF4:AF23,0))</f>
        <v>Brentford</v>
      </c>
      <c r="BL34" s="176"/>
      <c r="BM34" s="176"/>
      <c r="BN34" s="176"/>
      <c r="BO34" s="177"/>
      <c r="BP34" s="113">
        <f>INDEX('half 21-22'!AB4:AB23,MATCH(LARGE('half 21-22'!AF4:AF23,8),'half 21-22'!AF4:AF23,0))</f>
        <v>6</v>
      </c>
      <c r="BQ34" s="114">
        <f>INDEX('half 21-22'!AC4:AC23,MATCH(LARGE('half 21-22'!AF4:AF23,8),'half 21-22'!AF4:AF23,0))</f>
        <v>7</v>
      </c>
      <c r="BR34" s="112">
        <f>INDEX('half 21-22'!AD4:AD23,MATCH(LARGE('half 21-22'!AF4:AF23,8),'half 21-22'!AF4:AF23,0))</f>
        <v>6</v>
      </c>
      <c r="BS34" s="113">
        <f>INDEX('half 21-22'!AG4:AG23,MATCH(LARGE('half 21-22'!AF4:AF23,8),'half 21-22'!AF4:AF23,0))</f>
        <v>16</v>
      </c>
      <c r="BT34" s="112">
        <f>INDEX('half 21-22'!AH4:AH23,MATCH(LARGE('half 21-22'!AF4:AF23,8),'half 21-22'!AF4:AF23,0))</f>
        <v>16</v>
      </c>
    </row>
    <row r="35" spans="2:72" x14ac:dyDescent="0.2">
      <c r="B35" s="95">
        <v>9</v>
      </c>
      <c r="C35" s="175" t="str">
        <f>INDEX('half 21-22'!B4:B23,MATCH(LARGE('half 21-22'!AO4:AO23,9),'half 21-22'!AO4:AO23,0))</f>
        <v>Newcastle</v>
      </c>
      <c r="D35" s="176"/>
      <c r="E35" s="176"/>
      <c r="F35" s="176"/>
      <c r="G35" s="177"/>
      <c r="H35" s="113">
        <f>INDEX('half 21-22'!AK4:AK23,MATCH(LARGE('half 21-22'!AO4:AO23,9),'half 21-22'!AO4:AO23,0))</f>
        <v>10</v>
      </c>
      <c r="I35" s="114">
        <f>INDEX('half 21-22'!AL4:AL23,MATCH(LARGE('half 21-22'!AO4:AO23,9),'half 21-22'!AO4:AO23,0))</f>
        <v>19</v>
      </c>
      <c r="J35" s="112">
        <f>INDEX('half 21-22'!AM4:AM23,MATCH(LARGE('half 21-22'!AO4:AO23,9),'half 21-22'!AO4:AO23,0))</f>
        <v>9</v>
      </c>
      <c r="K35" s="113">
        <f>INDEX('half 21-22'!AP4:AP23,MATCH(LARGE('half 21-22'!AO4:AO23,9),'half 21-22'!AO4:AO23,0))</f>
        <v>25</v>
      </c>
      <c r="L35" s="112">
        <f>INDEX('half 21-22'!AQ4:AQ23,MATCH(LARGE('half 21-22'!AO4:AO23,9),'half 21-22'!AO4:AO23,0))</f>
        <v>24</v>
      </c>
      <c r="M35" s="56"/>
      <c r="N35" s="95">
        <v>9</v>
      </c>
      <c r="O35" s="175" t="str">
        <f>INDEX('half 21-22'!B4:B23,MATCH(LARGE('half 21-22'!AX4:AX23,9),'half 21-22'!AX4:AX23,0))</f>
        <v>Brighton</v>
      </c>
      <c r="P35" s="176"/>
      <c r="Q35" s="176"/>
      <c r="R35" s="176"/>
      <c r="S35" s="177"/>
      <c r="T35" s="113">
        <f>INDEX('half 21-22'!AT4:AT23,MATCH(LARGE('half 21-22'!AX4:AX23,9),'half 21-22'!AX4:AX23,0))</f>
        <v>14</v>
      </c>
      <c r="U35" s="114">
        <f>INDEX('half 21-22'!AU4:AU23,MATCH(LARGE('half 21-22'!AX4:AX23,9),'half 21-22'!AX4:AX23,0))</f>
        <v>12</v>
      </c>
      <c r="V35" s="112">
        <f>INDEX('half 21-22'!AV4:AV23,MATCH(LARGE('half 21-22'!AX4:AX23,9),'half 21-22'!AX4:AX23,0))</f>
        <v>12</v>
      </c>
      <c r="W35" s="113">
        <f>INDEX('half 21-22'!AY4:AY23,MATCH(LARGE('half 21-22'!AX4:AX23,9),'half 21-22'!AX4:AX23,0))</f>
        <v>26</v>
      </c>
      <c r="X35" s="112">
        <f>INDEX('half 21-22'!AZ4:AZ23,MATCH(LARGE('half 21-22'!AX4:AX23,9),'half 21-22'!AX4:AX23,0))</f>
        <v>22</v>
      </c>
      <c r="Z35" s="95">
        <v>9</v>
      </c>
      <c r="AA35" s="175" t="str">
        <f>INDEX('half 21-22'!B4:B23,MATCH(LARGE('half 21-22'!G4:G23,9),'half 21-22'!G4:G23,0))</f>
        <v>Crystal P</v>
      </c>
      <c r="AB35" s="176"/>
      <c r="AC35" s="176"/>
      <c r="AD35" s="176"/>
      <c r="AE35" s="177"/>
      <c r="AF35" s="113">
        <f>INDEX('half 21-22'!C4:C23,MATCH(LARGE('half 21-22'!G4:G23,9),'half 21-22'!G4:G23,0))</f>
        <v>7</v>
      </c>
      <c r="AG35" s="114">
        <f>INDEX('half 21-22'!D4:D23,MATCH(LARGE('half 21-22'!G4:G23,9),'half 21-22'!G4:G23,0))</f>
        <v>7</v>
      </c>
      <c r="AH35" s="112">
        <f>INDEX('half 21-22'!E4:E23,MATCH(LARGE('half 21-22'!G4:G23,9),'half 21-22'!G4:G23,0))</f>
        <v>5</v>
      </c>
      <c r="AI35" s="113">
        <f>INDEX('half 21-22'!H4:H23,MATCH(LARGE('half 21-22'!G4:G23,9),'half 21-22'!G4:G23,0))</f>
        <v>11</v>
      </c>
      <c r="AJ35" s="112">
        <f>INDEX('half 21-22'!I4:I23,MATCH(LARGE('half 21-22'!G4:G23,9),'half 21-22'!G4:G23,0))</f>
        <v>10</v>
      </c>
      <c r="AL35" s="95">
        <v>9</v>
      </c>
      <c r="AM35" s="175" t="str">
        <f>INDEX('half 21-22'!B4:B23,MATCH(LARGE('half 21-22'!O4:O23,9),'half 21-22'!O4:O23,0))</f>
        <v>Aston Villa</v>
      </c>
      <c r="AN35" s="176"/>
      <c r="AO35" s="176"/>
      <c r="AP35" s="176"/>
      <c r="AQ35" s="177"/>
      <c r="AR35" s="113">
        <f>INDEX('half 21-22'!K4:K23,MATCH(LARGE('half 21-22'!O4:O23,9),'half 21-22'!O4:O23,0))</f>
        <v>9</v>
      </c>
      <c r="AS35" s="114">
        <f>INDEX('half 21-22'!L4:L23,MATCH(LARGE('half 21-22'!O4:O23,9),'half 21-22'!O4:O23,0))</f>
        <v>3</v>
      </c>
      <c r="AT35" s="112">
        <f>INDEX('half 21-22'!M4:M23,MATCH(LARGE('half 21-22'!O4:O23,9),'half 21-22'!O4:O23,0))</f>
        <v>7</v>
      </c>
      <c r="AU35" s="113">
        <f>INDEX('half 21-22'!P4:P23,MATCH(LARGE('half 21-22'!O4:O23,9),'half 21-22'!O4:O23,0))</f>
        <v>17</v>
      </c>
      <c r="AV35" s="112">
        <f>INDEX('half 21-22'!Q4:Q23,MATCH(LARGE('half 21-22'!O4:O23,9),'half 21-22'!O4:O23,0))</f>
        <v>15</v>
      </c>
      <c r="AW35" s="57"/>
      <c r="AX35" s="95">
        <v>9</v>
      </c>
      <c r="AY35" s="175" t="str">
        <f>INDEX('half 21-22'!S4:S23,MATCH(LARGE('half 21-22'!X4:X23,9),'half 21-22'!X4:X23,0))</f>
        <v>Brighton</v>
      </c>
      <c r="AZ35" s="176"/>
      <c r="BA35" s="176"/>
      <c r="BB35" s="176"/>
      <c r="BC35" s="177"/>
      <c r="BD35" s="113">
        <f>INDEX('half 21-22'!T4:T23,MATCH(LARGE('half 21-22'!X4:X23,9),'half 21-22'!X4:X23,0))</f>
        <v>5</v>
      </c>
      <c r="BE35" s="114">
        <f>INDEX('half 21-22'!U4:U23,MATCH(LARGE('half 21-22'!X4:X23,9),'half 21-22'!X4:X23,0))</f>
        <v>7</v>
      </c>
      <c r="BF35" s="112">
        <f>INDEX('half 21-22'!V4:V23,MATCH(LARGE('half 21-22'!X4:X23,9),'half 21-22'!X4:X23,0))</f>
        <v>7</v>
      </c>
      <c r="BG35" s="113">
        <f>INDEX('half 21-22'!Y4:Y23,MATCH(LARGE('half 21-22'!X4:X23,9),'half 21-22'!X4:X23,0))</f>
        <v>7</v>
      </c>
      <c r="BH35" s="112">
        <f>INDEX('half 21-22'!Z4:Z23,MATCH(LARGE('half 21-22'!X4:X23,9),'half 21-22'!X4:X23,0))</f>
        <v>9</v>
      </c>
      <c r="BJ35" s="95">
        <v>9</v>
      </c>
      <c r="BK35" s="175" t="str">
        <f>INDEX('half 21-22'!S4:S23,MATCH(LARGE('half 21-22'!AF4:AF23,9),'half 21-22'!AF4:AF23,0))</f>
        <v>Man Utd</v>
      </c>
      <c r="BL35" s="176"/>
      <c r="BM35" s="176"/>
      <c r="BN35" s="176"/>
      <c r="BO35" s="177"/>
      <c r="BP35" s="113">
        <f>INDEX('half 21-22'!AB4:AB23,MATCH(LARGE('half 21-22'!AF4:AF23,9),'half 21-22'!AF4:AF23,0))</f>
        <v>7</v>
      </c>
      <c r="BQ35" s="114">
        <f>INDEX('half 21-22'!AC4:AC23,MATCH(LARGE('half 21-22'!AF4:AF23,9),'half 21-22'!AF4:AF23,0))</f>
        <v>4</v>
      </c>
      <c r="BR35" s="112">
        <f>INDEX('half 21-22'!AD4:AD23,MATCH(LARGE('half 21-22'!AF4:AF23,9),'half 21-22'!AF4:AF23,0))</f>
        <v>8</v>
      </c>
      <c r="BS35" s="113">
        <f>INDEX('half 21-22'!AG4:AG23,MATCH(LARGE('half 21-22'!AF4:AF23,9),'half 21-22'!AF4:AF23,0))</f>
        <v>16</v>
      </c>
      <c r="BT35" s="112">
        <f>INDEX('half 21-22'!AH4:AH23,MATCH(LARGE('half 21-22'!AF4:AF23,9),'half 21-22'!AF4:AF23,0))</f>
        <v>20</v>
      </c>
    </row>
    <row r="36" spans="2:72" x14ac:dyDescent="0.2">
      <c r="B36" s="95">
        <v>10</v>
      </c>
      <c r="C36" s="175" t="str">
        <f>INDEX('half 21-22'!B4:B23,MATCH(LARGE('half 21-22'!AO4:AO23,10),'half 21-22'!AO4:AO23,0))</f>
        <v>Wolves</v>
      </c>
      <c r="D36" s="176"/>
      <c r="E36" s="176"/>
      <c r="F36" s="176"/>
      <c r="G36" s="177"/>
      <c r="H36" s="113">
        <f>INDEX('half 21-22'!AK4:AK23,MATCH(LARGE('half 21-22'!AO4:AO23,10),'half 21-22'!AO4:AO23,0))</f>
        <v>9</v>
      </c>
      <c r="I36" s="114">
        <f>INDEX('half 21-22'!AL4:AL23,MATCH(LARGE('half 21-22'!AO4:AO23,10),'half 21-22'!AO4:AO23,0))</f>
        <v>21</v>
      </c>
      <c r="J36" s="112">
        <f>INDEX('half 21-22'!AM4:AM23,MATCH(LARGE('half 21-22'!AO4:AO23,10),'half 21-22'!AO4:AO23,0))</f>
        <v>8</v>
      </c>
      <c r="K36" s="113">
        <f>INDEX('half 21-22'!AP4:AP23,MATCH(LARGE('half 21-22'!AO4:AO23,10),'half 21-22'!AO4:AO23,0))</f>
        <v>19</v>
      </c>
      <c r="L36" s="112">
        <f>INDEX('half 21-22'!AQ4:AQ23,MATCH(LARGE('half 21-22'!AO4:AO23,10),'half 21-22'!AO4:AO23,0))</f>
        <v>15</v>
      </c>
      <c r="M36" s="56"/>
      <c r="N36" s="95">
        <v>10</v>
      </c>
      <c r="O36" s="175" t="str">
        <f>INDEX('half 21-22'!B4:B23,MATCH(LARGE('half 21-22'!AX4:AX23,10),'half 21-22'!AX4:AX23,0))</f>
        <v>Man Utd</v>
      </c>
      <c r="P36" s="176"/>
      <c r="Q36" s="176"/>
      <c r="R36" s="176"/>
      <c r="S36" s="177"/>
      <c r="T36" s="113">
        <f>INDEX('half 21-22'!AT4:AT23,MATCH(LARGE('half 21-22'!AX4:AX23,10),'half 21-22'!AX4:AX23,0))</f>
        <v>14</v>
      </c>
      <c r="U36" s="114">
        <f>INDEX('half 21-22'!AU4:AU23,MATCH(LARGE('half 21-22'!AX4:AX23,10),'half 21-22'!AX4:AX23,0))</f>
        <v>11</v>
      </c>
      <c r="V36" s="112">
        <f>INDEX('half 21-22'!AV4:AV23,MATCH(LARGE('half 21-22'!AX4:AX23,10),'half 21-22'!AX4:AX23,0))</f>
        <v>13</v>
      </c>
      <c r="W36" s="113">
        <f>INDEX('half 21-22'!AY4:AY23,MATCH(LARGE('half 21-22'!AX4:AX23,10),'half 21-22'!AX4:AX23,0))</f>
        <v>35</v>
      </c>
      <c r="X36" s="112">
        <f>INDEX('half 21-22'!AZ4:AZ23,MATCH(LARGE('half 21-22'!AX4:AX23,10),'half 21-22'!AX4:AX23,0))</f>
        <v>32</v>
      </c>
      <c r="Z36" s="95">
        <v>10</v>
      </c>
      <c r="AA36" s="175" t="str">
        <f>INDEX('half 21-22'!B4:B23,MATCH(LARGE('half 21-22'!G4:G23,10),'half 21-22'!G4:G23,0))</f>
        <v>West Ham</v>
      </c>
      <c r="AB36" s="176"/>
      <c r="AC36" s="176"/>
      <c r="AD36" s="176"/>
      <c r="AE36" s="177"/>
      <c r="AF36" s="113">
        <f>INDEX('half 21-22'!C4:C23,MATCH(LARGE('half 21-22'!G4:G23,10),'half 21-22'!G4:G23,0))</f>
        <v>6</v>
      </c>
      <c r="AG36" s="114">
        <f>INDEX('half 21-22'!D4:D23,MATCH(LARGE('half 21-22'!G4:G23,10),'half 21-22'!G4:G23,0))</f>
        <v>8</v>
      </c>
      <c r="AH36" s="112">
        <f>INDEX('half 21-22'!E4:E23,MATCH(LARGE('half 21-22'!G4:G23,10),'half 21-22'!G4:G23,0))</f>
        <v>5</v>
      </c>
      <c r="AI36" s="113">
        <f>INDEX('half 21-22'!H4:H23,MATCH(LARGE('half 21-22'!G4:G23,10),'half 21-22'!G4:G23,0))</f>
        <v>13</v>
      </c>
      <c r="AJ36" s="112">
        <f>INDEX('half 21-22'!I4:I23,MATCH(LARGE('half 21-22'!G4:G23,10),'half 21-22'!G4:G23,0))</f>
        <v>11</v>
      </c>
      <c r="AL36" s="95">
        <v>10</v>
      </c>
      <c r="AM36" s="175" t="str">
        <f>INDEX('half 21-22'!B4:B23,MATCH(LARGE('half 21-22'!O4:O23,10),'half 21-22'!O4:O23,0))</f>
        <v>Brentford</v>
      </c>
      <c r="AN36" s="176"/>
      <c r="AO36" s="176"/>
      <c r="AP36" s="176"/>
      <c r="AQ36" s="177"/>
      <c r="AR36" s="113">
        <f>INDEX('half 21-22'!K4:K23,MATCH(LARGE('half 21-22'!O4:O23,10),'half 21-22'!O4:O23,0))</f>
        <v>7</v>
      </c>
      <c r="AS36" s="114">
        <f>INDEX('half 21-22'!L4:L23,MATCH(LARGE('half 21-22'!O4:O23,10),'half 21-22'!O4:O23,0))</f>
        <v>8</v>
      </c>
      <c r="AT36" s="112">
        <f>INDEX('half 21-22'!M4:M23,MATCH(LARGE('half 21-22'!O4:O23,10),'half 21-22'!O4:O23,0))</f>
        <v>4</v>
      </c>
      <c r="AU36" s="113">
        <f>INDEX('half 21-22'!P4:P23,MATCH(LARGE('half 21-22'!O4:O23,10),'half 21-22'!O4:O23,0))</f>
        <v>16</v>
      </c>
      <c r="AV36" s="112">
        <f>INDEX('half 21-22'!Q4:Q23,MATCH(LARGE('half 21-22'!O4:O23,10),'half 21-22'!O4:O23,0))</f>
        <v>11</v>
      </c>
      <c r="AW36" s="57"/>
      <c r="AX36" s="95">
        <v>10</v>
      </c>
      <c r="AY36" s="175" t="str">
        <f>INDEX('half 21-22'!S4:S23,MATCH(LARGE('half 21-22'!X4:X23,10),'half 21-22'!X4:X23,0))</f>
        <v>Newcastle</v>
      </c>
      <c r="AZ36" s="176"/>
      <c r="BA36" s="176"/>
      <c r="BB36" s="176"/>
      <c r="BC36" s="177"/>
      <c r="BD36" s="113">
        <f>INDEX('half 21-22'!T4:T23,MATCH(LARGE('half 21-22'!X4:X23,10),'half 21-22'!X4:X23,0))</f>
        <v>4</v>
      </c>
      <c r="BE36" s="114">
        <f>INDEX('half 21-22'!U4:U23,MATCH(LARGE('half 21-22'!X4:X23,10),'half 21-22'!X4:X23,0))</f>
        <v>9</v>
      </c>
      <c r="BF36" s="112">
        <f>INDEX('half 21-22'!V4:V23,MATCH(LARGE('half 21-22'!X4:X23,10),'half 21-22'!X4:X23,0))</f>
        <v>6</v>
      </c>
      <c r="BG36" s="113">
        <f>INDEX('half 21-22'!Y4:Y23,MATCH(LARGE('half 21-22'!X4:X23,10),'half 21-22'!X4:X23,0))</f>
        <v>11</v>
      </c>
      <c r="BH36" s="112">
        <f>INDEX('half 21-22'!Z4:Z23,MATCH(LARGE('half 21-22'!X4:X23,10),'half 21-22'!X4:X23,0))</f>
        <v>12</v>
      </c>
      <c r="BJ36" s="95">
        <v>10</v>
      </c>
      <c r="BK36" s="175" t="str">
        <f>INDEX('half 21-22'!S4:S23,MATCH(LARGE('half 21-22'!AF4:AF23,10),'half 21-22'!AF4:AF23,0))</f>
        <v>West Ham</v>
      </c>
      <c r="BL36" s="176"/>
      <c r="BM36" s="176"/>
      <c r="BN36" s="176"/>
      <c r="BO36" s="177"/>
      <c r="BP36" s="113">
        <f>INDEX('half 21-22'!AB4:AB23,MATCH(LARGE('half 21-22'!AF4:AF23,10),'half 21-22'!AF4:AF23,0))</f>
        <v>6</v>
      </c>
      <c r="BQ36" s="114">
        <f>INDEX('half 21-22'!AC4:AC23,MATCH(LARGE('half 21-22'!AF4:AF23,10),'half 21-22'!AF4:AF23,0))</f>
        <v>5</v>
      </c>
      <c r="BR36" s="112">
        <f>INDEX('half 21-22'!AD4:AD23,MATCH(LARGE('half 21-22'!AF4:AF23,10),'half 21-22'!AF4:AF23,0))</f>
        <v>8</v>
      </c>
      <c r="BS36" s="113">
        <f>INDEX('half 21-22'!AG4:AG23,MATCH(LARGE('half 21-22'!AF4:AF23,10),'half 21-22'!AF4:AF23,0))</f>
        <v>13</v>
      </c>
      <c r="BT36" s="112">
        <f>INDEX('half 21-22'!AH4:AH23,MATCH(LARGE('half 21-22'!AF4:AF23,10),'half 21-22'!AF4:AF23,0))</f>
        <v>15</v>
      </c>
    </row>
    <row r="37" spans="2:72" x14ac:dyDescent="0.2">
      <c r="B37" s="95">
        <v>11</v>
      </c>
      <c r="C37" s="175" t="str">
        <f>INDEX('half 21-22'!B4:B23,MATCH(LARGE('half 21-22'!AO4:AO23,11),'half 21-22'!AO4:AO23,0))</f>
        <v>Crystal P</v>
      </c>
      <c r="D37" s="176"/>
      <c r="E37" s="176"/>
      <c r="F37" s="176"/>
      <c r="G37" s="177"/>
      <c r="H37" s="113">
        <f>INDEX('half 21-22'!AK4:AK23,MATCH(LARGE('half 21-22'!AO4:AO23,11),'half 21-22'!AO4:AO23,0))</f>
        <v>12</v>
      </c>
      <c r="I37" s="114">
        <f>INDEX('half 21-22'!AL4:AL23,MATCH(LARGE('half 21-22'!AO4:AO23,11),'half 21-22'!AO4:AO23,0))</f>
        <v>12</v>
      </c>
      <c r="J37" s="112">
        <f>INDEX('half 21-22'!AM4:AM23,MATCH(LARGE('half 21-22'!AO4:AO23,11),'half 21-22'!AO4:AO23,0))</f>
        <v>14</v>
      </c>
      <c r="K37" s="113">
        <f>INDEX('half 21-22'!AP4:AP23,MATCH(LARGE('half 21-22'!AO4:AO23,11),'half 21-22'!AO4:AO23,0))</f>
        <v>21</v>
      </c>
      <c r="L37" s="112">
        <f>INDEX('half 21-22'!AQ4:AQ23,MATCH(LARGE('half 21-22'!AO4:AO23,11),'half 21-22'!AO4:AO23,0))</f>
        <v>25</v>
      </c>
      <c r="M37" s="56"/>
      <c r="N37" s="95">
        <v>11</v>
      </c>
      <c r="O37" s="175" t="str">
        <f>INDEX('half 21-22'!B4:B23,MATCH(LARGE('half 21-22'!AX4:AX23,11),'half 21-22'!AX4:AX23,0))</f>
        <v>Arsenal</v>
      </c>
      <c r="P37" s="176"/>
      <c r="Q37" s="176"/>
      <c r="R37" s="176"/>
      <c r="S37" s="177"/>
      <c r="T37" s="113">
        <f>INDEX('half 21-22'!AT4:AT23,MATCH(LARGE('half 21-22'!AX4:AX23,11),'half 21-22'!AX4:AX23,0))</f>
        <v>13</v>
      </c>
      <c r="U37" s="114">
        <f>INDEX('half 21-22'!AU4:AU23,MATCH(LARGE('half 21-22'!AX4:AX23,11),'half 21-22'!AX4:AX23,0))</f>
        <v>12</v>
      </c>
      <c r="V37" s="112">
        <f>INDEX('half 21-22'!AV4:AV23,MATCH(LARGE('half 21-22'!AX4:AX23,11),'half 21-22'!AX4:AX23,0))</f>
        <v>13</v>
      </c>
      <c r="W37" s="113">
        <f>INDEX('half 21-22'!AY4:AY23,MATCH(LARGE('half 21-22'!AX4:AX23,11),'half 21-22'!AX4:AX23,0))</f>
        <v>28</v>
      </c>
      <c r="X37" s="112">
        <f>INDEX('half 21-22'!AZ4:AZ23,MATCH(LARGE('half 21-22'!AX4:AX23,11),'half 21-22'!AX4:AX23,0))</f>
        <v>27</v>
      </c>
      <c r="Z37" s="95">
        <v>11</v>
      </c>
      <c r="AA37" s="175" t="str">
        <f>INDEX('half 21-22'!B4:B23,MATCH(LARGE('half 21-22'!G4:G23,11),'half 21-22'!G4:G23,0))</f>
        <v>Leicester</v>
      </c>
      <c r="AB37" s="176"/>
      <c r="AC37" s="176"/>
      <c r="AD37" s="176"/>
      <c r="AE37" s="177"/>
      <c r="AF37" s="113">
        <f>INDEX('half 21-22'!C4:C23,MATCH(LARGE('half 21-22'!G4:G23,11),'half 21-22'!G4:G23,0))</f>
        <v>5</v>
      </c>
      <c r="AG37" s="114">
        <f>INDEX('half 21-22'!D4:D23,MATCH(LARGE('half 21-22'!G4:G23,11),'half 21-22'!G4:G23,0))</f>
        <v>10</v>
      </c>
      <c r="AH37" s="112">
        <f>INDEX('half 21-22'!E4:E23,MATCH(LARGE('half 21-22'!G4:G23,11),'half 21-22'!G4:G23,0))</f>
        <v>4</v>
      </c>
      <c r="AI37" s="113">
        <f>INDEX('half 21-22'!H4:H23,MATCH(LARGE('half 21-22'!G4:G23,11),'half 21-22'!G4:G23,0))</f>
        <v>14</v>
      </c>
      <c r="AJ37" s="112">
        <f>INDEX('half 21-22'!I4:I23,MATCH(LARGE('half 21-22'!G4:G23,11),'half 21-22'!G4:G23,0))</f>
        <v>12</v>
      </c>
      <c r="AL37" s="95">
        <v>11</v>
      </c>
      <c r="AM37" s="175" t="str">
        <f>INDEX('half 21-22'!B4:B23,MATCH(LARGE('half 21-22'!O4:O23,11),'half 21-22'!O4:O23,0))</f>
        <v>Leicester</v>
      </c>
      <c r="AN37" s="176"/>
      <c r="AO37" s="176"/>
      <c r="AP37" s="176"/>
      <c r="AQ37" s="177"/>
      <c r="AR37" s="113">
        <f>INDEX('half 21-22'!K4:K23,MATCH(LARGE('half 21-22'!O4:O23,11),'half 21-22'!O4:O23,0))</f>
        <v>7</v>
      </c>
      <c r="AS37" s="114">
        <f>INDEX('half 21-22'!L4:L23,MATCH(LARGE('half 21-22'!O4:O23,11),'half 21-22'!O4:O23,0))</f>
        <v>7</v>
      </c>
      <c r="AT37" s="112">
        <f>INDEX('half 21-22'!M4:M23,MATCH(LARGE('half 21-22'!O4:O23,11),'half 21-22'!O4:O23,0))</f>
        <v>5</v>
      </c>
      <c r="AU37" s="113">
        <f>INDEX('half 21-22'!P4:P23,MATCH(LARGE('half 21-22'!O4:O23,11),'half 21-22'!O4:O23,0))</f>
        <v>20</v>
      </c>
      <c r="AV37" s="112">
        <f>INDEX('half 21-22'!Q4:Q23,MATCH(LARGE('half 21-22'!O4:O23,11),'half 21-22'!O4:O23,0))</f>
        <v>11</v>
      </c>
      <c r="AW37" s="57"/>
      <c r="AX37" s="95">
        <v>11</v>
      </c>
      <c r="AY37" s="175" t="str">
        <f>INDEX('half 21-22'!S4:S23,MATCH(LARGE('half 21-22'!X4:X23,11),'half 21-22'!X4:X23,0))</f>
        <v>Leicester</v>
      </c>
      <c r="AZ37" s="176"/>
      <c r="BA37" s="176"/>
      <c r="BB37" s="176"/>
      <c r="BC37" s="177"/>
      <c r="BD37" s="113">
        <f>INDEX('half 21-22'!T4:T23,MATCH(LARGE('half 21-22'!X4:X23,11),'half 21-22'!X4:X23,0))</f>
        <v>4</v>
      </c>
      <c r="BE37" s="114">
        <f>INDEX('half 21-22'!U4:U23,MATCH(LARGE('half 21-22'!X4:X23,11),'half 21-22'!X4:X23,0))</f>
        <v>8</v>
      </c>
      <c r="BF37" s="112">
        <f>INDEX('half 21-22'!V4:V23,MATCH(LARGE('half 21-22'!X4:X23,11),'half 21-22'!X4:X23,0))</f>
        <v>7</v>
      </c>
      <c r="BG37" s="113">
        <f>INDEX('half 21-22'!Y4:Y23,MATCH(LARGE('half 21-22'!X4:X23,11),'half 21-22'!X4:X23,0))</f>
        <v>13</v>
      </c>
      <c r="BH37" s="112">
        <f>INDEX('half 21-22'!Z4:Z23,MATCH(LARGE('half 21-22'!X4:X23,11),'half 21-22'!X4:X23,0))</f>
        <v>18</v>
      </c>
      <c r="BJ37" s="95">
        <v>11</v>
      </c>
      <c r="BK37" s="175" t="str">
        <f>INDEX('half 21-22'!S4:S23,MATCH(LARGE('half 21-22'!AF4:AF23,11),'half 21-22'!AF4:AF23,0))</f>
        <v>Wolves</v>
      </c>
      <c r="BL37" s="176"/>
      <c r="BM37" s="176"/>
      <c r="BN37" s="176"/>
      <c r="BO37" s="177"/>
      <c r="BP37" s="113">
        <f>INDEX('half 21-22'!AB4:AB23,MATCH(LARGE('half 21-22'!AF4:AF23,11),'half 21-22'!AF4:AF23,0))</f>
        <v>6</v>
      </c>
      <c r="BQ37" s="114">
        <f>INDEX('half 21-22'!AC4:AC23,MATCH(LARGE('half 21-22'!AF4:AF23,11),'half 21-22'!AF4:AF23,0))</f>
        <v>5</v>
      </c>
      <c r="BR37" s="112">
        <f>INDEX('half 21-22'!AD4:AD23,MATCH(LARGE('half 21-22'!AF4:AF23,11),'half 21-22'!AF4:AF23,0))</f>
        <v>8</v>
      </c>
      <c r="BS37" s="113">
        <f>INDEX('half 21-22'!AG4:AG23,MATCH(LARGE('half 21-22'!AF4:AF23,11),'half 21-22'!AF4:AF23,0))</f>
        <v>12</v>
      </c>
      <c r="BT37" s="112">
        <f>INDEX('half 21-22'!AH4:AH23,MATCH(LARGE('half 21-22'!AF4:AF23,11),'half 21-22'!AF4:AF23,0))</f>
        <v>16</v>
      </c>
    </row>
    <row r="38" spans="2:72" x14ac:dyDescent="0.2">
      <c r="B38" s="95">
        <v>12</v>
      </c>
      <c r="C38" s="175" t="str">
        <f>INDEX('half 21-22'!B4:B23,MATCH(LARGE('half 21-22'!AO4:AO23,12),'half 21-22'!AO4:AO23,0))</f>
        <v>Aston Villa</v>
      </c>
      <c r="D38" s="176"/>
      <c r="E38" s="176"/>
      <c r="F38" s="176"/>
      <c r="G38" s="177"/>
      <c r="H38" s="113">
        <f>INDEX('half 21-22'!AK4:AK23,MATCH(LARGE('half 21-22'!AO4:AO23,12),'half 21-22'!AO4:AO23,0))</f>
        <v>11</v>
      </c>
      <c r="I38" s="114">
        <f>INDEX('half 21-22'!AL4:AL23,MATCH(LARGE('half 21-22'!AO4:AO23,12),'half 21-22'!AO4:AO23,0))</f>
        <v>14</v>
      </c>
      <c r="J38" s="112">
        <f>INDEX('half 21-22'!AM4:AM23,MATCH(LARGE('half 21-22'!AO4:AO23,12),'half 21-22'!AO4:AO23,0))</f>
        <v>13</v>
      </c>
      <c r="K38" s="113">
        <f>INDEX('half 21-22'!AP4:AP23,MATCH(LARGE('half 21-22'!AO4:AO23,12),'half 21-22'!AO4:AO23,0))</f>
        <v>21</v>
      </c>
      <c r="L38" s="112">
        <f>INDEX('half 21-22'!AQ4:AQ23,MATCH(LARGE('half 21-22'!AO4:AO23,12),'half 21-22'!AO4:AO23,0))</f>
        <v>25</v>
      </c>
      <c r="M38" s="56"/>
      <c r="N38" s="95">
        <v>12</v>
      </c>
      <c r="O38" s="175" t="str">
        <f>INDEX('half 21-22'!B4:B23,MATCH(LARGE('half 21-22'!AX4:AX23,12),'half 21-22'!AX4:AX23,0))</f>
        <v>Everton</v>
      </c>
      <c r="P38" s="176"/>
      <c r="Q38" s="176"/>
      <c r="R38" s="176"/>
      <c r="S38" s="177"/>
      <c r="T38" s="113">
        <f>INDEX('half 21-22'!AT4:AT23,MATCH(LARGE('half 21-22'!AX4:AX23,12),'half 21-22'!AX4:AX23,0))</f>
        <v>14</v>
      </c>
      <c r="U38" s="114">
        <f>INDEX('half 21-22'!AU4:AU23,MATCH(LARGE('half 21-22'!AX4:AX23,12),'half 21-22'!AX4:AX23,0))</f>
        <v>9</v>
      </c>
      <c r="V38" s="112">
        <f>INDEX('half 21-22'!AV4:AV23,MATCH(LARGE('half 21-22'!AX4:AX23,12),'half 21-22'!AX4:AX23,0))</f>
        <v>15</v>
      </c>
      <c r="W38" s="113">
        <f>INDEX('half 21-22'!AY4:AY23,MATCH(LARGE('half 21-22'!AX4:AX23,12),'half 21-22'!AX4:AX23,0))</f>
        <v>27</v>
      </c>
      <c r="X38" s="112">
        <f>INDEX('half 21-22'!AZ4:AZ23,MATCH(LARGE('half 21-22'!AX4:AX23,12),'half 21-22'!AX4:AX23,0))</f>
        <v>36</v>
      </c>
      <c r="Z38" s="95">
        <v>12</v>
      </c>
      <c r="AA38" s="175" t="str">
        <f>INDEX('half 21-22'!B4:B23,MATCH(LARGE('half 21-22'!G4:G23,12),'half 21-22'!G4:G23,0))</f>
        <v>Wolves</v>
      </c>
      <c r="AB38" s="176"/>
      <c r="AC38" s="176"/>
      <c r="AD38" s="176"/>
      <c r="AE38" s="177"/>
      <c r="AF38" s="113">
        <f>INDEX('half 21-22'!C4:C23,MATCH(LARGE('half 21-22'!G4:G23,12),'half 21-22'!G4:G23,0))</f>
        <v>5</v>
      </c>
      <c r="AG38" s="114">
        <f>INDEX('half 21-22'!D4:D23,MATCH(LARGE('half 21-22'!G4:G23,12),'half 21-22'!G4:G23,0))</f>
        <v>7</v>
      </c>
      <c r="AH38" s="112">
        <f>INDEX('half 21-22'!E4:E23,MATCH(LARGE('half 21-22'!G4:G23,12),'half 21-22'!G4:G23,0))</f>
        <v>7</v>
      </c>
      <c r="AI38" s="113">
        <f>INDEX('half 21-22'!H4:H23,MATCH(LARGE('half 21-22'!G4:G23,12),'half 21-22'!G4:G23,0))</f>
        <v>13</v>
      </c>
      <c r="AJ38" s="112">
        <f>INDEX('half 21-22'!I4:I23,MATCH(LARGE('half 21-22'!G4:G23,12),'half 21-22'!G4:G23,0))</f>
        <v>13</v>
      </c>
      <c r="AL38" s="95">
        <v>12</v>
      </c>
      <c r="AM38" s="175" t="str">
        <f>INDEX('half 21-22'!B4:B23,MATCH(LARGE('half 21-22'!O4:O23,12),'half 21-22'!O4:O23,0))</f>
        <v>Man Utd</v>
      </c>
      <c r="AN38" s="176"/>
      <c r="AO38" s="176"/>
      <c r="AP38" s="176"/>
      <c r="AQ38" s="177"/>
      <c r="AR38" s="113">
        <f>INDEX('half 21-22'!K4:K23,MATCH(LARGE('half 21-22'!O4:O23,12),'half 21-22'!O4:O23,0))</f>
        <v>7</v>
      </c>
      <c r="AS38" s="114">
        <f>INDEX('half 21-22'!L4:L23,MATCH(LARGE('half 21-22'!O4:O23,12),'half 21-22'!O4:O23,0))</f>
        <v>7</v>
      </c>
      <c r="AT38" s="112">
        <f>INDEX('half 21-22'!M4:M23,MATCH(LARGE('half 21-22'!O4:O23,12),'half 21-22'!O4:O23,0))</f>
        <v>5</v>
      </c>
      <c r="AU38" s="113">
        <f>INDEX('half 21-22'!P4:P23,MATCH(LARGE('half 21-22'!O4:O23,12),'half 21-22'!O4:O23,0))</f>
        <v>19</v>
      </c>
      <c r="AV38" s="112">
        <f>INDEX('half 21-22'!Q4:Q23,MATCH(LARGE('half 21-22'!O4:O23,12),'half 21-22'!O4:O23,0))</f>
        <v>12</v>
      </c>
      <c r="AW38" s="57"/>
      <c r="AX38" s="95">
        <v>12</v>
      </c>
      <c r="AY38" s="175" t="str">
        <f>INDEX('half 21-22'!S4:S23,MATCH(LARGE('half 21-22'!X4:X23,12),'half 21-22'!X4:X23,0))</f>
        <v>Crystal P</v>
      </c>
      <c r="AZ38" s="176"/>
      <c r="BA38" s="176"/>
      <c r="BB38" s="176"/>
      <c r="BC38" s="177"/>
      <c r="BD38" s="113">
        <f>INDEX('half 21-22'!T4:T23,MATCH(LARGE('half 21-22'!X4:X23,12),'half 21-22'!X4:X23,0))</f>
        <v>5</v>
      </c>
      <c r="BE38" s="114">
        <f>INDEX('half 21-22'!U4:U23,MATCH(LARGE('half 21-22'!X4:X23,12),'half 21-22'!X4:X23,0))</f>
        <v>5</v>
      </c>
      <c r="BF38" s="112">
        <f>INDEX('half 21-22'!V4:V23,MATCH(LARGE('half 21-22'!X4:X23,12),'half 21-22'!X4:X23,0))</f>
        <v>9</v>
      </c>
      <c r="BG38" s="113">
        <f>INDEX('half 21-22'!Y4:Y23,MATCH(LARGE('half 21-22'!X4:X23,12),'half 21-22'!X4:X23,0))</f>
        <v>10</v>
      </c>
      <c r="BH38" s="112">
        <f>INDEX('half 21-22'!Z4:Z23,MATCH(LARGE('half 21-22'!X4:X23,12),'half 21-22'!X4:X23,0))</f>
        <v>15</v>
      </c>
      <c r="BJ38" s="95">
        <v>12</v>
      </c>
      <c r="BK38" s="175" t="str">
        <f>INDEX('half 21-22'!S4:S23,MATCH(LARGE('half 21-22'!AF4:AF23,12),'half 21-22'!AF4:AF23,0))</f>
        <v>Leeds</v>
      </c>
      <c r="BL38" s="176"/>
      <c r="BM38" s="176"/>
      <c r="BN38" s="176"/>
      <c r="BO38" s="177"/>
      <c r="BP38" s="113">
        <f>INDEX('half 21-22'!AB4:AB23,MATCH(LARGE('half 21-22'!AF4:AF23,12),'half 21-22'!AF4:AF23,0))</f>
        <v>6</v>
      </c>
      <c r="BQ38" s="114">
        <f>INDEX('half 21-22'!AC4:AC23,MATCH(LARGE('half 21-22'!AF4:AF23,12),'half 21-22'!AF4:AF23,0))</f>
        <v>5</v>
      </c>
      <c r="BR38" s="112">
        <f>INDEX('half 21-22'!AD4:AD23,MATCH(LARGE('half 21-22'!AF4:AF23,12),'half 21-22'!AF4:AF23,0))</f>
        <v>8</v>
      </c>
      <c r="BS38" s="113">
        <f>INDEX('half 21-22'!AG4:AG23,MATCH(LARGE('half 21-22'!AF4:AF23,12),'half 21-22'!AF4:AF23,0))</f>
        <v>15</v>
      </c>
      <c r="BT38" s="112">
        <f>INDEX('half 21-22'!AH4:AH23,MATCH(LARGE('half 21-22'!AF4:AF23,12),'half 21-22'!AF4:AF23,0))</f>
        <v>22</v>
      </c>
    </row>
    <row r="39" spans="2:72" x14ac:dyDescent="0.2">
      <c r="B39" s="95">
        <v>13</v>
      </c>
      <c r="C39" s="175" t="str">
        <f>INDEX('half 21-22'!B4:B23,MATCH(LARGE('half 21-22'!AO4:AO23,13),'half 21-22'!AO4:AO23,0))</f>
        <v>Leicester</v>
      </c>
      <c r="D39" s="176"/>
      <c r="E39" s="176"/>
      <c r="F39" s="176"/>
      <c r="G39" s="177"/>
      <c r="H39" s="113">
        <f>INDEX('half 21-22'!AK4:AK23,MATCH(LARGE('half 21-22'!AO4:AO23,13),'half 21-22'!AO4:AO23,0))</f>
        <v>9</v>
      </c>
      <c r="I39" s="114">
        <f>INDEX('half 21-22'!AL4:AL23,MATCH(LARGE('half 21-22'!AO4:AO23,13),'half 21-22'!AO4:AO23,0))</f>
        <v>18</v>
      </c>
      <c r="J39" s="112">
        <f>INDEX('half 21-22'!AM4:AM23,MATCH(LARGE('half 21-22'!AO4:AO23,13),'half 21-22'!AO4:AO23,0))</f>
        <v>11</v>
      </c>
      <c r="K39" s="113">
        <f>INDEX('half 21-22'!AP4:AP23,MATCH(LARGE('half 21-22'!AO4:AO23,13),'half 21-22'!AO4:AO23,0))</f>
        <v>27</v>
      </c>
      <c r="L39" s="112">
        <f>INDEX('half 21-22'!AQ4:AQ23,MATCH(LARGE('half 21-22'!AO4:AO23,13),'half 21-22'!AO4:AO23,0))</f>
        <v>30</v>
      </c>
      <c r="M39" s="56"/>
      <c r="N39" s="95">
        <v>13</v>
      </c>
      <c r="O39" s="175" t="str">
        <f>INDEX('half 21-22'!B4:B23,MATCH(LARGE('half 21-22'!AX4:AX23,13),'half 21-22'!AX4:AX23,0))</f>
        <v>Leicester</v>
      </c>
      <c r="P39" s="176"/>
      <c r="Q39" s="176"/>
      <c r="R39" s="176"/>
      <c r="S39" s="177"/>
      <c r="T39" s="113">
        <f>INDEX('half 21-22'!AT4:AT23,MATCH(LARGE('half 21-22'!AX4:AX23,13),'half 21-22'!AX4:AX23,0))</f>
        <v>12</v>
      </c>
      <c r="U39" s="114">
        <f>INDEX('half 21-22'!AU4:AU23,MATCH(LARGE('half 21-22'!AX4:AX23,13),'half 21-22'!AX4:AX23,0))</f>
        <v>12</v>
      </c>
      <c r="V39" s="112">
        <f>INDEX('half 21-22'!AV4:AV23,MATCH(LARGE('half 21-22'!AX4:AX23,13),'half 21-22'!AX4:AX23,0))</f>
        <v>14</v>
      </c>
      <c r="W39" s="113">
        <f>INDEX('half 21-22'!AY4:AY23,MATCH(LARGE('half 21-22'!AX4:AX23,13),'half 21-22'!AX4:AX23,0))</f>
        <v>35</v>
      </c>
      <c r="X39" s="112">
        <f>INDEX('half 21-22'!AZ4:AZ23,MATCH(LARGE('half 21-22'!AX4:AX23,13),'half 21-22'!AX4:AX23,0))</f>
        <v>29</v>
      </c>
      <c r="Z39" s="95">
        <v>13</v>
      </c>
      <c r="AA39" s="175" t="str">
        <f>INDEX('half 21-22'!B4:B23,MATCH(LARGE('half 21-22'!G4:G23,13),'half 21-22'!G4:G23,0))</f>
        <v>Brighton</v>
      </c>
      <c r="AB39" s="176"/>
      <c r="AC39" s="176"/>
      <c r="AD39" s="176"/>
      <c r="AE39" s="177"/>
      <c r="AF39" s="113">
        <f>INDEX('half 21-22'!C4:C23,MATCH(LARGE('half 21-22'!G4:G23,13),'half 21-22'!G4:G23,0))</f>
        <v>6</v>
      </c>
      <c r="AG39" s="114">
        <f>INDEX('half 21-22'!D4:D23,MATCH(LARGE('half 21-22'!G4:G23,13),'half 21-22'!G4:G23,0))</f>
        <v>4</v>
      </c>
      <c r="AH39" s="112">
        <f>INDEX('half 21-22'!E4:E23,MATCH(LARGE('half 21-22'!G4:G23,13),'half 21-22'!G4:G23,0))</f>
        <v>9</v>
      </c>
      <c r="AI39" s="113">
        <f>INDEX('half 21-22'!H4:H23,MATCH(LARGE('half 21-22'!G4:G23,13),'half 21-22'!G4:G23,0))</f>
        <v>9</v>
      </c>
      <c r="AJ39" s="112">
        <f>INDEX('half 21-22'!I4:I23,MATCH(LARGE('half 21-22'!G4:G23,13),'half 21-22'!G4:G23,0))</f>
        <v>13</v>
      </c>
      <c r="AL39" s="95">
        <v>13</v>
      </c>
      <c r="AM39" s="175" t="str">
        <f>INDEX('half 21-22'!B4:B23,MATCH(LARGE('half 21-22'!O4:O23,13),'half 21-22'!O4:O23,0))</f>
        <v>Burnley</v>
      </c>
      <c r="AN39" s="176"/>
      <c r="AO39" s="176"/>
      <c r="AP39" s="176"/>
      <c r="AQ39" s="177"/>
      <c r="AR39" s="113">
        <f>INDEX('half 21-22'!K4:K23,MATCH(LARGE('half 21-22'!O4:O23,13),'half 21-22'!O4:O23,0))</f>
        <v>5</v>
      </c>
      <c r="AS39" s="114">
        <f>INDEX('half 21-22'!L4:L23,MATCH(LARGE('half 21-22'!O4:O23,13),'half 21-22'!O4:O23,0))</f>
        <v>10</v>
      </c>
      <c r="AT39" s="112">
        <f>INDEX('half 21-22'!M4:M23,MATCH(LARGE('half 21-22'!O4:O23,13),'half 21-22'!O4:O23,0))</f>
        <v>4</v>
      </c>
      <c r="AU39" s="113">
        <f>INDEX('half 21-22'!P4:P23,MATCH(LARGE('half 21-22'!O4:O23,13),'half 21-22'!O4:O23,0))</f>
        <v>9</v>
      </c>
      <c r="AV39" s="112">
        <f>INDEX('half 21-22'!Q4:Q23,MATCH(LARGE('half 21-22'!O4:O23,13),'half 21-22'!O4:O23,0))</f>
        <v>12</v>
      </c>
      <c r="AW39" s="57"/>
      <c r="AX39" s="95">
        <v>13</v>
      </c>
      <c r="AY39" s="175" t="str">
        <f>INDEX('half 21-22'!S4:S23,MATCH(LARGE('half 21-22'!X4:X23,13),'half 21-22'!X4:X23,0))</f>
        <v>Man Utd</v>
      </c>
      <c r="AZ39" s="176"/>
      <c r="BA39" s="176"/>
      <c r="BB39" s="176"/>
      <c r="BC39" s="177"/>
      <c r="BD39" s="113">
        <f>INDEX('half 21-22'!T4:T23,MATCH(LARGE('half 21-22'!X4:X23,13),'half 21-22'!X4:X23,0))</f>
        <v>4</v>
      </c>
      <c r="BE39" s="114">
        <f>INDEX('half 21-22'!U4:U23,MATCH(LARGE('half 21-22'!X4:X23,13),'half 21-22'!X4:X23,0))</f>
        <v>6</v>
      </c>
      <c r="BF39" s="112">
        <f>INDEX('half 21-22'!V4:V23,MATCH(LARGE('half 21-22'!X4:X23,13),'half 21-22'!X4:X23,0))</f>
        <v>9</v>
      </c>
      <c r="BG39" s="113">
        <f>INDEX('half 21-22'!Y4:Y23,MATCH(LARGE('half 21-22'!X4:X23,13),'half 21-22'!X4:X23,0))</f>
        <v>9</v>
      </c>
      <c r="BH39" s="112">
        <f>INDEX('half 21-22'!Z4:Z23,MATCH(LARGE('half 21-22'!X4:X23,13),'half 21-22'!X4:X23,0))</f>
        <v>15</v>
      </c>
      <c r="BJ39" s="95">
        <v>13</v>
      </c>
      <c r="BK39" s="175" t="str">
        <f>INDEX('half 21-22'!S4:S23,MATCH(LARGE('half 21-22'!AF4:AF23,13),'half 21-22'!AF4:AF23,0))</f>
        <v>Leicester</v>
      </c>
      <c r="BL39" s="176"/>
      <c r="BM39" s="176"/>
      <c r="BN39" s="176"/>
      <c r="BO39" s="177"/>
      <c r="BP39" s="113">
        <f>INDEX('half 21-22'!AB4:AB23,MATCH(LARGE('half 21-22'!AF4:AF23,13),'half 21-22'!AF4:AF23,0))</f>
        <v>5</v>
      </c>
      <c r="BQ39" s="114">
        <f>INDEX('half 21-22'!AC4:AC23,MATCH(LARGE('half 21-22'!AF4:AF23,13),'half 21-22'!AF4:AF23,0))</f>
        <v>5</v>
      </c>
      <c r="BR39" s="112">
        <f>INDEX('half 21-22'!AD4:AD23,MATCH(LARGE('half 21-22'!AF4:AF23,13),'half 21-22'!AF4:AF23,0))</f>
        <v>9</v>
      </c>
      <c r="BS39" s="113">
        <f>INDEX('half 21-22'!AG4:AG23,MATCH(LARGE('half 21-22'!AF4:AF23,13),'half 21-22'!AF4:AF23,0))</f>
        <v>15</v>
      </c>
      <c r="BT39" s="112">
        <f>INDEX('half 21-22'!AH4:AH23,MATCH(LARGE('half 21-22'!AF4:AF23,13),'half 21-22'!AF4:AF23,0))</f>
        <v>18</v>
      </c>
    </row>
    <row r="40" spans="2:72" x14ac:dyDescent="0.2">
      <c r="B40" s="95">
        <v>14</v>
      </c>
      <c r="C40" s="175" t="str">
        <f>INDEX('half 21-22'!B4:B23,MATCH(LARGE('half 21-22'!AO4:AO23,14),'half 21-22'!AO4:AO23,0))</f>
        <v>Brighton</v>
      </c>
      <c r="D40" s="176"/>
      <c r="E40" s="176"/>
      <c r="F40" s="176"/>
      <c r="G40" s="177"/>
      <c r="H40" s="113">
        <f>INDEX('half 21-22'!AK4:AK23,MATCH(LARGE('half 21-22'!AO4:AO23,14),'half 21-22'!AO4:AO23,0))</f>
        <v>11</v>
      </c>
      <c r="I40" s="114">
        <f>INDEX('half 21-22'!AL4:AL23,MATCH(LARGE('half 21-22'!AO4:AO23,14),'half 21-22'!AO4:AO23,0))</f>
        <v>11</v>
      </c>
      <c r="J40" s="112">
        <f>INDEX('half 21-22'!AM4:AM23,MATCH(LARGE('half 21-22'!AO4:AO23,14),'half 21-22'!AO4:AO23,0))</f>
        <v>16</v>
      </c>
      <c r="K40" s="113">
        <f>INDEX('half 21-22'!AP4:AP23,MATCH(LARGE('half 21-22'!AO4:AO23,14),'half 21-22'!AO4:AO23,0))</f>
        <v>16</v>
      </c>
      <c r="L40" s="112">
        <f>INDEX('half 21-22'!AQ4:AQ23,MATCH(LARGE('half 21-22'!AO4:AO23,14),'half 21-22'!AO4:AO23,0))</f>
        <v>22</v>
      </c>
      <c r="M40" s="56"/>
      <c r="N40" s="95">
        <v>14</v>
      </c>
      <c r="O40" s="175" t="str">
        <f>INDEX('half 21-22'!B4:B23,MATCH(LARGE('half 21-22'!AX4:AX23,14),'half 21-22'!AX4:AX23,0))</f>
        <v>Wolves</v>
      </c>
      <c r="P40" s="176"/>
      <c r="Q40" s="176"/>
      <c r="R40" s="176"/>
      <c r="S40" s="177"/>
      <c r="T40" s="113">
        <f>INDEX('half 21-22'!AT4:AT23,MATCH(LARGE('half 21-22'!AX4:AX23,14),'half 21-22'!AX4:AX23,0))</f>
        <v>12</v>
      </c>
      <c r="U40" s="114">
        <f>INDEX('half 21-22'!AU4:AU23,MATCH(LARGE('half 21-22'!AX4:AX23,14),'half 21-22'!AX4:AX23,0))</f>
        <v>11</v>
      </c>
      <c r="V40" s="112">
        <f>INDEX('half 21-22'!AV4:AV23,MATCH(LARGE('half 21-22'!AX4:AX23,14),'half 21-22'!AX4:AX23,0))</f>
        <v>15</v>
      </c>
      <c r="W40" s="113">
        <f>INDEX('half 21-22'!AY4:AY23,MATCH(LARGE('half 21-22'!AX4:AX23,14),'half 21-22'!AX4:AX23,0))</f>
        <v>19</v>
      </c>
      <c r="X40" s="112">
        <f>INDEX('half 21-22'!AZ4:AZ23,MATCH(LARGE('half 21-22'!AX4:AX23,14),'half 21-22'!AX4:AX23,0))</f>
        <v>28</v>
      </c>
      <c r="Z40" s="95">
        <v>14</v>
      </c>
      <c r="AA40" s="175" t="str">
        <f>INDEX('half 21-22'!B4:B23,MATCH(LARGE('half 21-22'!G4:G23,14),'half 21-22'!G4:G23,0))</f>
        <v>Leeds</v>
      </c>
      <c r="AB40" s="176"/>
      <c r="AC40" s="176"/>
      <c r="AD40" s="176"/>
      <c r="AE40" s="177"/>
      <c r="AF40" s="113">
        <f>INDEX('half 21-22'!C4:C23,MATCH(LARGE('half 21-22'!G4:G23,14),'half 21-22'!G4:G23,0))</f>
        <v>6</v>
      </c>
      <c r="AG40" s="114">
        <f>INDEX('half 21-22'!D4:D23,MATCH(LARGE('half 21-22'!G4:G23,14),'half 21-22'!G4:G23,0))</f>
        <v>4</v>
      </c>
      <c r="AH40" s="112">
        <f>INDEX('half 21-22'!E4:E23,MATCH(LARGE('half 21-22'!G4:G23,14),'half 21-22'!G4:G23,0))</f>
        <v>9</v>
      </c>
      <c r="AI40" s="113">
        <f>INDEX('half 21-22'!H4:H23,MATCH(LARGE('half 21-22'!G4:G23,14),'half 21-22'!G4:G23,0))</f>
        <v>8</v>
      </c>
      <c r="AJ40" s="112">
        <f>INDEX('half 21-22'!I4:I23,MATCH(LARGE('half 21-22'!G4:G23,14),'half 21-22'!G4:G23,0))</f>
        <v>16</v>
      </c>
      <c r="AL40" s="95">
        <v>14</v>
      </c>
      <c r="AM40" s="175" t="str">
        <f>INDEX('half 21-22'!B4:B23,MATCH(LARGE('half 21-22'!O4:O23,14),'half 21-22'!O4:O23,0))</f>
        <v>Newcastle</v>
      </c>
      <c r="AN40" s="176"/>
      <c r="AO40" s="176"/>
      <c r="AP40" s="176"/>
      <c r="AQ40" s="177"/>
      <c r="AR40" s="113">
        <f>INDEX('half 21-22'!K4:K23,MATCH(LARGE('half 21-22'!O4:O23,14),'half 21-22'!O4:O23,0))</f>
        <v>5</v>
      </c>
      <c r="AS40" s="114">
        <f>INDEX('half 21-22'!L4:L23,MATCH(LARGE('half 21-22'!O4:O23,14),'half 21-22'!O4:O23,0))</f>
        <v>9</v>
      </c>
      <c r="AT40" s="112">
        <f>INDEX('half 21-22'!M4:M23,MATCH(LARGE('half 21-22'!O4:O23,14),'half 21-22'!O4:O23,0))</f>
        <v>5</v>
      </c>
      <c r="AU40" s="113">
        <f>INDEX('half 21-22'!P4:P23,MATCH(LARGE('half 21-22'!O4:O23,14),'half 21-22'!O4:O23,0))</f>
        <v>12</v>
      </c>
      <c r="AV40" s="112">
        <f>INDEX('half 21-22'!Q4:Q23,MATCH(LARGE('half 21-22'!O4:O23,14),'half 21-22'!O4:O23,0))</f>
        <v>15</v>
      </c>
      <c r="AW40" s="57"/>
      <c r="AX40" s="95">
        <v>14</v>
      </c>
      <c r="AY40" s="175" t="str">
        <f>INDEX('half 21-22'!S4:S23,MATCH(LARGE('half 21-22'!X4:X23,14),'half 21-22'!X4:X23,0))</f>
        <v>Leeds</v>
      </c>
      <c r="AZ40" s="176"/>
      <c r="BA40" s="176"/>
      <c r="BB40" s="176"/>
      <c r="BC40" s="177"/>
      <c r="BD40" s="113">
        <f>INDEX('half 21-22'!T4:T23,MATCH(LARGE('half 21-22'!X4:X23,14),'half 21-22'!X4:X23,0))</f>
        <v>3</v>
      </c>
      <c r="BE40" s="114">
        <f>INDEX('half 21-22'!U4:U23,MATCH(LARGE('half 21-22'!X4:X23,14),'half 21-22'!X4:X23,0))</f>
        <v>9</v>
      </c>
      <c r="BF40" s="112">
        <f>INDEX('half 21-22'!V4:V23,MATCH(LARGE('half 21-22'!X4:X23,14),'half 21-22'!X4:X23,0))</f>
        <v>7</v>
      </c>
      <c r="BG40" s="113">
        <f>INDEX('half 21-22'!Y4:Y23,MATCH(LARGE('half 21-22'!X4:X23,14),'half 21-22'!X4:X23,0))</f>
        <v>8</v>
      </c>
      <c r="BH40" s="112">
        <f>INDEX('half 21-22'!Z4:Z23,MATCH(LARGE('half 21-22'!X4:X23,14),'half 21-22'!X4:X23,0))</f>
        <v>19</v>
      </c>
      <c r="BJ40" s="95">
        <v>14</v>
      </c>
      <c r="BK40" s="175" t="str">
        <f>INDEX('half 21-22'!S4:S23,MATCH(LARGE('half 21-22'!AF4:AF23,14),'half 21-22'!AF4:AF23,0))</f>
        <v>Watford</v>
      </c>
      <c r="BL40" s="176"/>
      <c r="BM40" s="176"/>
      <c r="BN40" s="176"/>
      <c r="BO40" s="177"/>
      <c r="BP40" s="113">
        <f>INDEX('half 21-22'!AB4:AB23,MATCH(LARGE('half 21-22'!AF4:AF23,14),'half 21-22'!AF4:AF23,0))</f>
        <v>3</v>
      </c>
      <c r="BQ40" s="114">
        <f>INDEX('half 21-22'!AC4:AC23,MATCH(LARGE('half 21-22'!AF4:AF23,14),'half 21-22'!AF4:AF23,0))</f>
        <v>10</v>
      </c>
      <c r="BR40" s="112">
        <f>INDEX('half 21-22'!AD4:AD23,MATCH(LARGE('half 21-22'!AF4:AF23,14),'half 21-22'!AF4:AF23,0))</f>
        <v>6</v>
      </c>
      <c r="BS40" s="113">
        <f>INDEX('half 21-22'!AG4:AG23,MATCH(LARGE('half 21-22'!AF4:AF23,14),'half 21-22'!AF4:AF23,0))</f>
        <v>10</v>
      </c>
      <c r="BT40" s="112">
        <f>INDEX('half 21-22'!AH4:AH23,MATCH(LARGE('half 21-22'!AF4:AF23,14),'half 21-22'!AF4:AF23,0))</f>
        <v>12</v>
      </c>
    </row>
    <row r="41" spans="2:72" x14ac:dyDescent="0.2">
      <c r="B41" s="95">
        <v>15</v>
      </c>
      <c r="C41" s="175" t="str">
        <f>INDEX('half 21-22'!B4:B23,MATCH(LARGE('half 21-22'!AO4:AO23,15),'half 21-22'!AO4:AO23,0))</f>
        <v>Leeds</v>
      </c>
      <c r="D41" s="176"/>
      <c r="E41" s="176"/>
      <c r="F41" s="176"/>
      <c r="G41" s="177"/>
      <c r="H41" s="113">
        <f>INDEX('half 21-22'!AK4:AK23,MATCH(LARGE('half 21-22'!AO4:AO23,15),'half 21-22'!AO4:AO23,0))</f>
        <v>9</v>
      </c>
      <c r="I41" s="114">
        <f>INDEX('half 21-22'!AL4:AL23,MATCH(LARGE('half 21-22'!AO4:AO23,15),'half 21-22'!AO4:AO23,0))</f>
        <v>13</v>
      </c>
      <c r="J41" s="112">
        <f>INDEX('half 21-22'!AM4:AM23,MATCH(LARGE('half 21-22'!AO4:AO23,15),'half 21-22'!AO4:AO23,0))</f>
        <v>16</v>
      </c>
      <c r="K41" s="113">
        <f>INDEX('half 21-22'!AP4:AP23,MATCH(LARGE('half 21-22'!AO4:AO23,15),'half 21-22'!AO4:AO23,0))</f>
        <v>16</v>
      </c>
      <c r="L41" s="112">
        <f>INDEX('half 21-22'!AQ4:AQ23,MATCH(LARGE('half 21-22'!AO4:AO23,15),'half 21-22'!AO4:AO23,0))</f>
        <v>35</v>
      </c>
      <c r="M41" s="56"/>
      <c r="N41" s="95">
        <v>15</v>
      </c>
      <c r="O41" s="175" t="str">
        <f>INDEX('half 21-22'!B4:B23,MATCH(LARGE('half 21-22'!AX4:AX23,15),'half 21-22'!AX4:AX23,0))</f>
        <v>Burnley</v>
      </c>
      <c r="P41" s="176"/>
      <c r="Q41" s="176"/>
      <c r="R41" s="176"/>
      <c r="S41" s="177"/>
      <c r="T41" s="113">
        <f>INDEX('half 21-22'!AT4:AT23,MATCH(LARGE('half 21-22'!AX4:AX23,15),'half 21-22'!AX4:AX23,0))</f>
        <v>9</v>
      </c>
      <c r="U41" s="114">
        <f>INDEX('half 21-22'!AU4:AU23,MATCH(LARGE('half 21-22'!AX4:AX23,15),'half 21-22'!AX4:AX23,0))</f>
        <v>16</v>
      </c>
      <c r="V41" s="112">
        <f>INDEX('half 21-22'!AV4:AV23,MATCH(LARGE('half 21-22'!AX4:AX23,15),'half 21-22'!AX4:AX23,0))</f>
        <v>13</v>
      </c>
      <c r="W41" s="113">
        <f>INDEX('half 21-22'!AY4:AY23,MATCH(LARGE('half 21-22'!AX4:AX23,15),'half 21-22'!AX4:AX23,0))</f>
        <v>17</v>
      </c>
      <c r="X41" s="112">
        <f>INDEX('half 21-22'!AZ4:AZ23,MATCH(LARGE('half 21-22'!AX4:AX23,15),'half 21-22'!AX4:AX23,0))</f>
        <v>26</v>
      </c>
      <c r="Z41" s="95">
        <v>15</v>
      </c>
      <c r="AA41" s="175" t="str">
        <f>INDEX('half 21-22'!B4:B23,MATCH(LARGE('half 21-22'!G4:G23,15),'half 21-22'!G4:G23,0))</f>
        <v>Aston Villa</v>
      </c>
      <c r="AB41" s="176"/>
      <c r="AC41" s="176"/>
      <c r="AD41" s="176"/>
      <c r="AE41" s="177"/>
      <c r="AF41" s="113">
        <f>INDEX('half 21-22'!C4:C23,MATCH(LARGE('half 21-22'!G4:G23,15),'half 21-22'!G4:G23,0))</f>
        <v>4</v>
      </c>
      <c r="AG41" s="114">
        <f>INDEX('half 21-22'!D4:D23,MATCH(LARGE('half 21-22'!G4:G23,15),'half 21-22'!G4:G23,0))</f>
        <v>9</v>
      </c>
      <c r="AH41" s="112">
        <f>INDEX('half 21-22'!E4:E23,MATCH(LARGE('half 21-22'!G4:G23,15),'half 21-22'!G4:G23,0))</f>
        <v>6</v>
      </c>
      <c r="AI41" s="113">
        <f>INDEX('half 21-22'!H4:H23,MATCH(LARGE('half 21-22'!G4:G23,15),'half 21-22'!G4:G23,0))</f>
        <v>12</v>
      </c>
      <c r="AJ41" s="112">
        <f>INDEX('half 21-22'!I4:I23,MATCH(LARGE('half 21-22'!G4:G23,15),'half 21-22'!G4:G23,0))</f>
        <v>14</v>
      </c>
      <c r="AL41" s="95">
        <v>15</v>
      </c>
      <c r="AM41" s="175" t="str">
        <f>INDEX('half 21-22'!B4:B23,MATCH(LARGE('half 21-22'!O4:O23,15),'half 21-22'!O4:O23,0))</f>
        <v>Wolves</v>
      </c>
      <c r="AN41" s="176"/>
      <c r="AO41" s="176"/>
      <c r="AP41" s="176"/>
      <c r="AQ41" s="177"/>
      <c r="AR41" s="113">
        <f>INDEX('half 21-22'!K4:K23,MATCH(LARGE('half 21-22'!O4:O23,15),'half 21-22'!O4:O23,0))</f>
        <v>6</v>
      </c>
      <c r="AS41" s="114">
        <f>INDEX('half 21-22'!L4:L23,MATCH(LARGE('half 21-22'!O4:O23,15),'half 21-22'!O4:O23,0))</f>
        <v>6</v>
      </c>
      <c r="AT41" s="112">
        <f>INDEX('half 21-22'!M4:M23,MATCH(LARGE('half 21-22'!O4:O23,15),'half 21-22'!O4:O23,0))</f>
        <v>7</v>
      </c>
      <c r="AU41" s="113">
        <f>INDEX('half 21-22'!P4:P23,MATCH(LARGE('half 21-22'!O4:O23,15),'half 21-22'!O4:O23,0))</f>
        <v>7</v>
      </c>
      <c r="AV41" s="112">
        <f>INDEX('half 21-22'!Q4:Q23,MATCH(LARGE('half 21-22'!O4:O23,15),'half 21-22'!O4:O23,0))</f>
        <v>12</v>
      </c>
      <c r="AW41" s="57"/>
      <c r="AX41" s="95">
        <v>15</v>
      </c>
      <c r="AY41" s="175" t="str">
        <f>INDEX('half 21-22'!S4:S23,MATCH(LARGE('half 21-22'!X4:X23,15),'half 21-22'!X4:X23,0))</f>
        <v>Burnley</v>
      </c>
      <c r="AZ41" s="176"/>
      <c r="BA41" s="176"/>
      <c r="BB41" s="176"/>
      <c r="BC41" s="177"/>
      <c r="BD41" s="113">
        <f>INDEX('half 21-22'!T4:T23,MATCH(LARGE('half 21-22'!X4:X23,15),'half 21-22'!X4:X23,0))</f>
        <v>4</v>
      </c>
      <c r="BE41" s="114">
        <f>INDEX('half 21-22'!U4:U23,MATCH(LARGE('half 21-22'!X4:X23,15),'half 21-22'!X4:X23,0))</f>
        <v>5</v>
      </c>
      <c r="BF41" s="112">
        <f>INDEX('half 21-22'!V4:V23,MATCH(LARGE('half 21-22'!X4:X23,15),'half 21-22'!X4:X23,0))</f>
        <v>10</v>
      </c>
      <c r="BG41" s="113">
        <f>INDEX('half 21-22'!Y4:Y23,MATCH(LARGE('half 21-22'!X4:X23,15),'half 21-22'!X4:X23,0))</f>
        <v>8</v>
      </c>
      <c r="BH41" s="112">
        <f>INDEX('half 21-22'!Z4:Z23,MATCH(LARGE('half 21-22'!X4:X23,15),'half 21-22'!X4:X23,0))</f>
        <v>14</v>
      </c>
      <c r="BJ41" s="95">
        <v>15</v>
      </c>
      <c r="BK41" s="175" t="str">
        <f>INDEX('half 21-22'!S4:S23,MATCH(LARGE('half 21-22'!AF4:AF23,15),'half 21-22'!AF4:AF23,0))</f>
        <v>Burnley</v>
      </c>
      <c r="BL41" s="176"/>
      <c r="BM41" s="176"/>
      <c r="BN41" s="176"/>
      <c r="BO41" s="177"/>
      <c r="BP41" s="113">
        <f>INDEX('half 21-22'!AB4:AB23,MATCH(LARGE('half 21-22'!AF4:AF23,15),'half 21-22'!AF4:AF23,0))</f>
        <v>4</v>
      </c>
      <c r="BQ41" s="114">
        <f>INDEX('half 21-22'!AC4:AC23,MATCH(LARGE('half 21-22'!AF4:AF23,15),'half 21-22'!AF4:AF23,0))</f>
        <v>6</v>
      </c>
      <c r="BR41" s="112">
        <f>INDEX('half 21-22'!AD4:AD23,MATCH(LARGE('half 21-22'!AF4:AF23,15),'half 21-22'!AF4:AF23,0))</f>
        <v>9</v>
      </c>
      <c r="BS41" s="113">
        <f>INDEX('half 21-22'!AG4:AG23,MATCH(LARGE('half 21-22'!AF4:AF23,15),'half 21-22'!AF4:AF23,0))</f>
        <v>8</v>
      </c>
      <c r="BT41" s="112">
        <f>INDEX('half 21-22'!AH4:AH23,MATCH(LARGE('half 21-22'!AF4:AF23,15),'half 21-22'!AF4:AF23,0))</f>
        <v>14</v>
      </c>
    </row>
    <row r="42" spans="2:72" x14ac:dyDescent="0.2">
      <c r="B42" s="95">
        <v>16</v>
      </c>
      <c r="C42" s="175" t="str">
        <f>INDEX('half 21-22'!B4:B23,MATCH(LARGE('half 21-22'!AO4:AO23,16),'half 21-22'!AO4:AO23,0))</f>
        <v>Brentford</v>
      </c>
      <c r="D42" s="176"/>
      <c r="E42" s="176"/>
      <c r="F42" s="176"/>
      <c r="G42" s="177"/>
      <c r="H42" s="113">
        <f>INDEX('half 21-22'!AK4:AK23,MATCH(LARGE('half 21-22'!AO4:AO23,16),'half 21-22'!AO4:AO23,0))</f>
        <v>7</v>
      </c>
      <c r="I42" s="114">
        <f>INDEX('half 21-22'!AL4:AL23,MATCH(LARGE('half 21-22'!AO4:AO23,16),'half 21-22'!AO4:AO23,0))</f>
        <v>15</v>
      </c>
      <c r="J42" s="112">
        <f>INDEX('half 21-22'!AM4:AM23,MATCH(LARGE('half 21-22'!AO4:AO23,16),'half 21-22'!AO4:AO23,0))</f>
        <v>16</v>
      </c>
      <c r="K42" s="113">
        <f>INDEX('half 21-22'!AP4:AP23,MATCH(LARGE('half 21-22'!AO4:AO23,16),'half 21-22'!AO4:AO23,0))</f>
        <v>16</v>
      </c>
      <c r="L42" s="112">
        <f>INDEX('half 21-22'!AQ4:AQ23,MATCH(LARGE('half 21-22'!AO4:AO23,16),'half 21-22'!AO4:AO23,0))</f>
        <v>29</v>
      </c>
      <c r="M42" s="56"/>
      <c r="N42" s="95">
        <v>16</v>
      </c>
      <c r="O42" s="175" t="str">
        <f>INDEX('half 21-22'!B4:B23,MATCH(LARGE('half 21-22'!AX4:AX23,16),'half 21-22'!AX4:AX23,0))</f>
        <v>Leeds</v>
      </c>
      <c r="P42" s="176"/>
      <c r="Q42" s="176"/>
      <c r="R42" s="176"/>
      <c r="S42" s="177"/>
      <c r="T42" s="113">
        <f>INDEX('half 21-22'!AT4:AT23,MATCH(LARGE('half 21-22'!AX4:AX23,16),'half 21-22'!AX4:AX23,0))</f>
        <v>10</v>
      </c>
      <c r="U42" s="114">
        <f>INDEX('half 21-22'!AU4:AU23,MATCH(LARGE('half 21-22'!AX4:AX23,16),'half 21-22'!AX4:AX23,0))</f>
        <v>11</v>
      </c>
      <c r="V42" s="112">
        <f>INDEX('half 21-22'!AV4:AV23,MATCH(LARGE('half 21-22'!AX4:AX23,16),'half 21-22'!AX4:AX23,0))</f>
        <v>17</v>
      </c>
      <c r="W42" s="113">
        <f>INDEX('half 21-22'!AY4:AY23,MATCH(LARGE('half 21-22'!AX4:AX23,16),'half 21-22'!AX4:AX23,0))</f>
        <v>26</v>
      </c>
      <c r="X42" s="112">
        <f>INDEX('half 21-22'!AZ4:AZ23,MATCH(LARGE('half 21-22'!AX4:AX23,16),'half 21-22'!AX4:AX23,0))</f>
        <v>44</v>
      </c>
      <c r="Z42" s="95">
        <v>16</v>
      </c>
      <c r="AA42" s="175" t="str">
        <f>INDEX('half 21-22'!B4:B23,MATCH(LARGE('half 21-22'!G4:G23,16),'half 21-22'!G4:G23,0))</f>
        <v>Everton</v>
      </c>
      <c r="AB42" s="176"/>
      <c r="AC42" s="176"/>
      <c r="AD42" s="176"/>
      <c r="AE42" s="177"/>
      <c r="AF42" s="113">
        <f>INDEX('half 21-22'!C4:C23,MATCH(LARGE('half 21-22'!G4:G23,16),'half 21-22'!G4:G23,0))</f>
        <v>4</v>
      </c>
      <c r="AG42" s="114">
        <f>INDEX('half 21-22'!D4:D23,MATCH(LARGE('half 21-22'!G4:G23,16),'half 21-22'!G4:G23,0))</f>
        <v>8</v>
      </c>
      <c r="AH42" s="112">
        <f>INDEX('half 21-22'!E4:E23,MATCH(LARGE('half 21-22'!G4:G23,16),'half 21-22'!G4:G23,0))</f>
        <v>7</v>
      </c>
      <c r="AI42" s="113">
        <f>INDEX('half 21-22'!H4:H23,MATCH(LARGE('half 21-22'!G4:G23,16),'half 21-22'!G4:G23,0))</f>
        <v>8</v>
      </c>
      <c r="AJ42" s="112">
        <f>INDEX('half 21-22'!I4:I23,MATCH(LARGE('half 21-22'!G4:G23,16),'half 21-22'!G4:G23,0))</f>
        <v>12</v>
      </c>
      <c r="AL42" s="95">
        <v>16</v>
      </c>
      <c r="AM42" s="175" t="str">
        <f>INDEX('half 21-22'!B4:B23,MATCH(LARGE('half 21-22'!O4:O23,16),'half 21-22'!O4:O23,0))</f>
        <v>Brighton</v>
      </c>
      <c r="AN42" s="176"/>
      <c r="AO42" s="176"/>
      <c r="AP42" s="176"/>
      <c r="AQ42" s="177"/>
      <c r="AR42" s="113">
        <f>INDEX('half 21-22'!K4:K23,MATCH(LARGE('half 21-22'!O4:O23,16),'half 21-22'!O4:O23,0))</f>
        <v>3</v>
      </c>
      <c r="AS42" s="114">
        <f>INDEX('half 21-22'!L4:L23,MATCH(LARGE('half 21-22'!O4:O23,16),'half 21-22'!O4:O23,0))</f>
        <v>9</v>
      </c>
      <c r="AT42" s="112">
        <f>INDEX('half 21-22'!M4:M23,MATCH(LARGE('half 21-22'!O4:O23,16),'half 21-22'!O4:O23,0))</f>
        <v>7</v>
      </c>
      <c r="AU42" s="113">
        <f>INDEX('half 21-22'!P4:P23,MATCH(LARGE('half 21-22'!O4:O23,16),'half 21-22'!O4:O23,0))</f>
        <v>10</v>
      </c>
      <c r="AV42" s="112">
        <f>INDEX('half 21-22'!Q4:Q23,MATCH(LARGE('half 21-22'!O4:O23,16),'half 21-22'!O4:O23,0))</f>
        <v>10</v>
      </c>
      <c r="AW42" s="57"/>
      <c r="AX42" s="95">
        <v>16</v>
      </c>
      <c r="AY42" s="175" t="str">
        <f>INDEX('half 21-22'!S4:S23,MATCH(LARGE('half 21-22'!X4:X23,16),'half 21-22'!X4:X23,0))</f>
        <v>Brentford</v>
      </c>
      <c r="AZ42" s="176"/>
      <c r="BA42" s="176"/>
      <c r="BB42" s="176"/>
      <c r="BC42" s="177"/>
      <c r="BD42" s="113">
        <f>INDEX('half 21-22'!T4:T23,MATCH(LARGE('half 21-22'!X4:X23,16),'half 21-22'!X4:X23,0))</f>
        <v>4</v>
      </c>
      <c r="BE42" s="114">
        <f>INDEX('half 21-22'!U4:U23,MATCH(LARGE('half 21-22'!X4:X23,16),'half 21-22'!X4:X23,0))</f>
        <v>5</v>
      </c>
      <c r="BF42" s="112">
        <f>INDEX('half 21-22'!V4:V23,MATCH(LARGE('half 21-22'!X4:X23,16),'half 21-22'!X4:X23,0))</f>
        <v>10</v>
      </c>
      <c r="BG42" s="113">
        <f>INDEX('half 21-22'!Y4:Y23,MATCH(LARGE('half 21-22'!X4:X23,16),'half 21-22'!X4:X23,0))</f>
        <v>10</v>
      </c>
      <c r="BH42" s="112">
        <f>INDEX('half 21-22'!Z4:Z23,MATCH(LARGE('half 21-22'!X4:X23,16),'half 21-22'!X4:X23,0))</f>
        <v>19</v>
      </c>
      <c r="BJ42" s="95">
        <v>16</v>
      </c>
      <c r="BK42" s="175" t="str">
        <f>INDEX('half 21-22'!S4:S23,MATCH(LARGE('half 21-22'!AF4:AF23,16),'half 21-22'!AF4:AF23,0))</f>
        <v>Everton</v>
      </c>
      <c r="BL42" s="176"/>
      <c r="BM42" s="176"/>
      <c r="BN42" s="176"/>
      <c r="BO42" s="177"/>
      <c r="BP42" s="113">
        <f>INDEX('half 21-22'!AB4:AB23,MATCH(LARGE('half 21-22'!AF4:AF23,16),'half 21-22'!AF4:AF23,0))</f>
        <v>4</v>
      </c>
      <c r="BQ42" s="114">
        <f>INDEX('half 21-22'!AC4:AC23,MATCH(LARGE('half 21-22'!AF4:AF23,16),'half 21-22'!AF4:AF23,0))</f>
        <v>6</v>
      </c>
      <c r="BR42" s="112">
        <f>INDEX('half 21-22'!AD4:AD23,MATCH(LARGE('half 21-22'!AF4:AF23,16),'half 21-22'!AF4:AF23,0))</f>
        <v>9</v>
      </c>
      <c r="BS42" s="113">
        <f>INDEX('half 21-22'!AG4:AG23,MATCH(LARGE('half 21-22'!AF4:AF23,16),'half 21-22'!AF4:AF23,0))</f>
        <v>8</v>
      </c>
      <c r="BT42" s="112">
        <f>INDEX('half 21-22'!AH4:AH23,MATCH(LARGE('half 21-22'!AF4:AF23,16),'half 21-22'!AF4:AF23,0))</f>
        <v>23</v>
      </c>
    </row>
    <row r="43" spans="2:72" x14ac:dyDescent="0.2">
      <c r="B43" s="95">
        <v>17</v>
      </c>
      <c r="C43" s="175" t="str">
        <f>INDEX('half 21-22'!B4:B23,MATCH(LARGE('half 21-22'!AO4:AO23,17),'half 21-22'!AO4:AO23,0))</f>
        <v>Everton</v>
      </c>
      <c r="D43" s="176"/>
      <c r="E43" s="176"/>
      <c r="F43" s="176"/>
      <c r="G43" s="177"/>
      <c r="H43" s="113">
        <f>INDEX('half 21-22'!AK4:AK23,MATCH(LARGE('half 21-22'!AO4:AO23,17),'half 21-22'!AO4:AO23,0))</f>
        <v>7</v>
      </c>
      <c r="I43" s="114">
        <f>INDEX('half 21-22'!AL4:AL23,MATCH(LARGE('half 21-22'!AO4:AO23,17),'half 21-22'!AO4:AO23,0))</f>
        <v>15</v>
      </c>
      <c r="J43" s="112">
        <f>INDEX('half 21-22'!AM4:AM23,MATCH(LARGE('half 21-22'!AO4:AO23,17),'half 21-22'!AO4:AO23,0))</f>
        <v>16</v>
      </c>
      <c r="K43" s="113">
        <f>INDEX('half 21-22'!AP4:AP23,MATCH(LARGE('half 21-22'!AO4:AO23,17),'half 21-22'!AO4:AO23,0))</f>
        <v>16</v>
      </c>
      <c r="L43" s="112">
        <f>INDEX('half 21-22'!AQ4:AQ23,MATCH(LARGE('half 21-22'!AO4:AO23,17),'half 21-22'!AO4:AO23,0))</f>
        <v>30</v>
      </c>
      <c r="M43" s="56"/>
      <c r="N43" s="95">
        <v>17</v>
      </c>
      <c r="O43" s="175" t="str">
        <f>INDEX('half 21-22'!B4:B23,MATCH(LARGE('half 21-22'!AX4:AX23,17),'half 21-22'!AX4:AX23,0))</f>
        <v>Newcastle</v>
      </c>
      <c r="P43" s="176"/>
      <c r="Q43" s="176"/>
      <c r="R43" s="176"/>
      <c r="S43" s="177"/>
      <c r="T43" s="113">
        <f>INDEX('half 21-22'!AT4:AT23,MATCH(LARGE('half 21-22'!AX4:AX23,17),'half 21-22'!AX4:AX23,0))</f>
        <v>9</v>
      </c>
      <c r="U43" s="114">
        <f>INDEX('half 21-22'!AU4:AU23,MATCH(LARGE('half 21-22'!AX4:AX23,17),'half 21-22'!AX4:AX23,0))</f>
        <v>13</v>
      </c>
      <c r="V43" s="112">
        <f>INDEX('half 21-22'!AV4:AV23,MATCH(LARGE('half 21-22'!AX4:AX23,17),'half 21-22'!AX4:AX23,0))</f>
        <v>16</v>
      </c>
      <c r="W43" s="113">
        <f>INDEX('half 21-22'!AY4:AY23,MATCH(LARGE('half 21-22'!AX4:AX23,17),'half 21-22'!AX4:AX23,0))</f>
        <v>19</v>
      </c>
      <c r="X43" s="112">
        <f>INDEX('half 21-22'!AZ4:AZ23,MATCH(LARGE('half 21-22'!AX4:AX23,17),'half 21-22'!AX4:AX23,0))</f>
        <v>38</v>
      </c>
      <c r="Z43" s="95">
        <v>17</v>
      </c>
      <c r="AA43" s="175" t="str">
        <f>INDEX('half 21-22'!B4:B23,MATCH(LARGE('half 21-22'!G4:G23,17),'half 21-22'!G4:G23,0))</f>
        <v>Brentford</v>
      </c>
      <c r="AB43" s="176"/>
      <c r="AC43" s="176"/>
      <c r="AD43" s="176"/>
      <c r="AE43" s="177"/>
      <c r="AF43" s="113">
        <f>INDEX('half 21-22'!C4:C23,MATCH(LARGE('half 21-22'!G4:G23,17),'half 21-22'!G4:G23,0))</f>
        <v>3</v>
      </c>
      <c r="AG43" s="114">
        <f>INDEX('half 21-22'!D4:D23,MATCH(LARGE('half 21-22'!G4:G23,17),'half 21-22'!G4:G23,0))</f>
        <v>10</v>
      </c>
      <c r="AH43" s="112">
        <f>INDEX('half 21-22'!E4:E23,MATCH(LARGE('half 21-22'!G4:G23,17),'half 21-22'!G4:G23,0))</f>
        <v>6</v>
      </c>
      <c r="AI43" s="113">
        <f>INDEX('half 21-22'!H4:H23,MATCH(LARGE('half 21-22'!G4:G23,17),'half 21-22'!G4:G23,0))</f>
        <v>6</v>
      </c>
      <c r="AJ43" s="112">
        <f>INDEX('half 21-22'!I4:I23,MATCH(LARGE('half 21-22'!G4:G23,17),'half 21-22'!G4:G23,0))</f>
        <v>10</v>
      </c>
      <c r="AL43" s="95">
        <v>17</v>
      </c>
      <c r="AM43" s="175" t="str">
        <f>INDEX('half 21-22'!B4:B23,MATCH(LARGE('half 21-22'!O4:O23,17),'half 21-22'!O4:O23,0))</f>
        <v>Southampton</v>
      </c>
      <c r="AN43" s="176"/>
      <c r="AO43" s="176"/>
      <c r="AP43" s="176"/>
      <c r="AQ43" s="177"/>
      <c r="AR43" s="113">
        <f>INDEX('half 21-22'!K4:K23,MATCH(LARGE('half 21-22'!O4:O23,17),'half 21-22'!O4:O23,0))</f>
        <v>4</v>
      </c>
      <c r="AS43" s="114">
        <f>INDEX('half 21-22'!L4:L23,MATCH(LARGE('half 21-22'!O4:O23,17),'half 21-22'!O4:O23,0))</f>
        <v>6</v>
      </c>
      <c r="AT43" s="112">
        <f>INDEX('half 21-22'!M4:M23,MATCH(LARGE('half 21-22'!O4:O23,17),'half 21-22'!O4:O23,0))</f>
        <v>9</v>
      </c>
      <c r="AU43" s="113">
        <f>INDEX('half 21-22'!P4:P23,MATCH(LARGE('half 21-22'!O4:O23,17),'half 21-22'!O4:O23,0))</f>
        <v>7</v>
      </c>
      <c r="AV43" s="112">
        <f>INDEX('half 21-22'!Q4:Q23,MATCH(LARGE('half 21-22'!O4:O23,17),'half 21-22'!O4:O23,0))</f>
        <v>12</v>
      </c>
      <c r="AW43" s="57"/>
      <c r="AX43" s="95">
        <v>17</v>
      </c>
      <c r="AY43" s="175" t="str">
        <f>INDEX('half 21-22'!S4:S23,MATCH(LARGE('half 21-22'!X4:X23,17),'half 21-22'!X4:X23,0))</f>
        <v>Southampton</v>
      </c>
      <c r="AZ43" s="176"/>
      <c r="BA43" s="176"/>
      <c r="BB43" s="176"/>
      <c r="BC43" s="177"/>
      <c r="BD43" s="113">
        <f>INDEX('half 21-22'!T4:T23,MATCH(LARGE('half 21-22'!X4:X23,17),'half 21-22'!X4:X23,0))</f>
        <v>4</v>
      </c>
      <c r="BE43" s="114">
        <f>INDEX('half 21-22'!U4:U23,MATCH(LARGE('half 21-22'!X4:X23,17),'half 21-22'!X4:X23,0))</f>
        <v>5</v>
      </c>
      <c r="BF43" s="112">
        <f>INDEX('half 21-22'!V4:V23,MATCH(LARGE('half 21-22'!X4:X23,17),'half 21-22'!X4:X23,0))</f>
        <v>10</v>
      </c>
      <c r="BG43" s="113">
        <f>INDEX('half 21-22'!Y4:Y23,MATCH(LARGE('half 21-22'!X4:X23,17),'half 21-22'!X4:X23,0))</f>
        <v>8</v>
      </c>
      <c r="BH43" s="112">
        <f>INDEX('half 21-22'!Z4:Z23,MATCH(LARGE('half 21-22'!X4:X23,17),'half 21-22'!X4:X23,0))</f>
        <v>20</v>
      </c>
      <c r="BJ43" s="95">
        <v>17</v>
      </c>
      <c r="BK43" s="175" t="str">
        <f>INDEX('half 21-22'!S4:S23,MATCH(LARGE('half 21-22'!AF4:AF23,17),'half 21-22'!AF4:AF23,0))</f>
        <v>Arsenal</v>
      </c>
      <c r="BL43" s="176"/>
      <c r="BM43" s="176"/>
      <c r="BN43" s="176"/>
      <c r="BO43" s="177"/>
      <c r="BP43" s="113">
        <f>INDEX('half 21-22'!AB4:AB23,MATCH(LARGE('half 21-22'!AF4:AF23,17),'half 21-22'!AF4:AF23,0))</f>
        <v>3</v>
      </c>
      <c r="BQ43" s="114">
        <f>INDEX('half 21-22'!AC4:AC23,MATCH(LARGE('half 21-22'!AF4:AF23,17),'half 21-22'!AF4:AF23,0))</f>
        <v>8</v>
      </c>
      <c r="BR43" s="112">
        <f>INDEX('half 21-22'!AD4:AD23,MATCH(LARGE('half 21-22'!AF4:AF23,17),'half 21-22'!AF4:AF23,0))</f>
        <v>8</v>
      </c>
      <c r="BS43" s="113">
        <f>INDEX('half 21-22'!AG4:AG23,MATCH(LARGE('half 21-22'!AF4:AF23,17),'half 21-22'!AF4:AF23,0))</f>
        <v>9</v>
      </c>
      <c r="BT43" s="112">
        <f>INDEX('half 21-22'!AH4:AH23,MATCH(LARGE('half 21-22'!AF4:AF23,17),'half 21-22'!AF4:AF23,0))</f>
        <v>16</v>
      </c>
    </row>
    <row r="44" spans="2:72" x14ac:dyDescent="0.2">
      <c r="B44" s="95">
        <v>18</v>
      </c>
      <c r="C44" s="175" t="str">
        <f>INDEX('half 21-22'!B4:B23,MATCH(LARGE('half 21-22'!AO4:AO23,18),'half 21-22'!AO4:AO23,0))</f>
        <v>Burnley</v>
      </c>
      <c r="D44" s="176"/>
      <c r="E44" s="176"/>
      <c r="F44" s="176"/>
      <c r="G44" s="177"/>
      <c r="H44" s="113">
        <f>INDEX('half 21-22'!AK4:AK23,MATCH(LARGE('half 21-22'!AO4:AO23,18),'half 21-22'!AO4:AO23,0))</f>
        <v>7</v>
      </c>
      <c r="I44" s="114">
        <f>INDEX('half 21-22'!AL4:AL23,MATCH(LARGE('half 21-22'!AO4:AO23,18),'half 21-22'!AO4:AO23,0))</f>
        <v>13</v>
      </c>
      <c r="J44" s="112">
        <f>INDEX('half 21-22'!AM4:AM23,MATCH(LARGE('half 21-22'!AO4:AO23,18),'half 21-22'!AO4:AO23,0))</f>
        <v>18</v>
      </c>
      <c r="K44" s="113">
        <f>INDEX('half 21-22'!AP4:AP23,MATCH(LARGE('half 21-22'!AO4:AO23,18),'half 21-22'!AO4:AO23,0))</f>
        <v>17</v>
      </c>
      <c r="L44" s="112">
        <f>INDEX('half 21-22'!AQ4:AQ23,MATCH(LARGE('half 21-22'!AO4:AO23,18),'half 21-22'!AO4:AO23,0))</f>
        <v>27</v>
      </c>
      <c r="M44" s="56"/>
      <c r="N44" s="95">
        <v>18</v>
      </c>
      <c r="O44" s="175" t="str">
        <f>INDEX('half 21-22'!B4:B23,MATCH(LARGE('half 21-22'!AX4:AX23,18),'half 21-22'!AX4:AX23,0))</f>
        <v>Southampton</v>
      </c>
      <c r="P44" s="176"/>
      <c r="Q44" s="176"/>
      <c r="R44" s="176"/>
      <c r="S44" s="177"/>
      <c r="T44" s="113">
        <f>INDEX('half 21-22'!AT4:AT23,MATCH(LARGE('half 21-22'!AX4:AX23,18),'half 21-22'!AX4:AX23,0))</f>
        <v>8</v>
      </c>
      <c r="U44" s="114">
        <f>INDEX('half 21-22'!AU4:AU23,MATCH(LARGE('half 21-22'!AX4:AX23,18),'half 21-22'!AX4:AX23,0))</f>
        <v>11</v>
      </c>
      <c r="V44" s="112">
        <f>INDEX('half 21-22'!AV4:AV23,MATCH(LARGE('half 21-22'!AX4:AX23,18),'half 21-22'!AX4:AX23,0))</f>
        <v>19</v>
      </c>
      <c r="W44" s="113">
        <f>INDEX('half 21-22'!AY4:AY23,MATCH(LARGE('half 21-22'!AX4:AX23,18),'half 21-22'!AX4:AX23,0))</f>
        <v>19</v>
      </c>
      <c r="X44" s="112">
        <f>INDEX('half 21-22'!AZ4:AZ23,MATCH(LARGE('half 21-22'!AX4:AX23,18),'half 21-22'!AX4:AX23,0))</f>
        <v>35</v>
      </c>
      <c r="Z44" s="95">
        <v>18</v>
      </c>
      <c r="AA44" s="175" t="str">
        <f>INDEX('half 21-22'!B4:B23,MATCH(LARGE('half 21-22'!G4:G23,18),'half 21-22'!G4:G23,0))</f>
        <v>Burnley</v>
      </c>
      <c r="AB44" s="176"/>
      <c r="AC44" s="176"/>
      <c r="AD44" s="176"/>
      <c r="AE44" s="177"/>
      <c r="AF44" s="113">
        <f>INDEX('half 21-22'!C4:C23,MATCH(LARGE('half 21-22'!G4:G23,18),'half 21-22'!G4:G23,0))</f>
        <v>3</v>
      </c>
      <c r="AG44" s="114">
        <f>INDEX('half 21-22'!D4:D23,MATCH(LARGE('half 21-22'!G4:G23,18),'half 21-22'!G4:G23,0))</f>
        <v>8</v>
      </c>
      <c r="AH44" s="112">
        <f>INDEX('half 21-22'!E4:E23,MATCH(LARGE('half 21-22'!G4:G23,18),'half 21-22'!G4:G23,0))</f>
        <v>8</v>
      </c>
      <c r="AI44" s="113">
        <f>INDEX('half 21-22'!H4:H23,MATCH(LARGE('half 21-22'!G4:G23,18),'half 21-22'!G4:G23,0))</f>
        <v>9</v>
      </c>
      <c r="AJ44" s="112">
        <f>INDEX('half 21-22'!I4:I23,MATCH(LARGE('half 21-22'!G4:G23,18),'half 21-22'!G4:G23,0))</f>
        <v>13</v>
      </c>
      <c r="AL44" s="95">
        <v>18</v>
      </c>
      <c r="AM44" s="175" t="str">
        <f>INDEX('half 21-22'!B4:B23,MATCH(LARGE('half 21-22'!O4:O23,18),'half 21-22'!O4:O23,0))</f>
        <v>Leeds</v>
      </c>
      <c r="AN44" s="176"/>
      <c r="AO44" s="176"/>
      <c r="AP44" s="176"/>
      <c r="AQ44" s="177"/>
      <c r="AR44" s="113">
        <f>INDEX('half 21-22'!K4:K23,MATCH(LARGE('half 21-22'!O4:O23,18),'half 21-22'!O4:O23,0))</f>
        <v>4</v>
      </c>
      <c r="AS44" s="114">
        <f>INDEX('half 21-22'!L4:L23,MATCH(LARGE('half 21-22'!O4:O23,18),'half 21-22'!O4:O23,0))</f>
        <v>6</v>
      </c>
      <c r="AT44" s="112">
        <f>INDEX('half 21-22'!M4:M23,MATCH(LARGE('half 21-22'!O4:O23,18),'half 21-22'!O4:O23,0))</f>
        <v>9</v>
      </c>
      <c r="AU44" s="113">
        <f>INDEX('half 21-22'!P4:P23,MATCH(LARGE('half 21-22'!O4:O23,18),'half 21-22'!O4:O23,0))</f>
        <v>11</v>
      </c>
      <c r="AV44" s="112">
        <f>INDEX('half 21-22'!Q4:Q23,MATCH(LARGE('half 21-22'!O4:O23,18),'half 21-22'!O4:O23,0))</f>
        <v>22</v>
      </c>
      <c r="AW44" s="57"/>
      <c r="AX44" s="95">
        <v>18</v>
      </c>
      <c r="AY44" s="175" t="str">
        <f>INDEX('half 21-22'!S4:S23,MATCH(LARGE('half 21-22'!X4:X23,18),'half 21-22'!X4:X23,0))</f>
        <v>Everton</v>
      </c>
      <c r="AZ44" s="176"/>
      <c r="BA44" s="176"/>
      <c r="BB44" s="176"/>
      <c r="BC44" s="177"/>
      <c r="BD44" s="113">
        <f>INDEX('half 21-22'!T4:T23,MATCH(LARGE('half 21-22'!X4:X23,18),'half 21-22'!X4:X23,0))</f>
        <v>3</v>
      </c>
      <c r="BE44" s="114">
        <f>INDEX('half 21-22'!U4:U23,MATCH(LARGE('half 21-22'!X4:X23,18),'half 21-22'!X4:X23,0))</f>
        <v>7</v>
      </c>
      <c r="BF44" s="112">
        <f>INDEX('half 21-22'!V4:V23,MATCH(LARGE('half 21-22'!X4:X23,18),'half 21-22'!X4:X23,0))</f>
        <v>9</v>
      </c>
      <c r="BG44" s="113">
        <f>INDEX('half 21-22'!Y4:Y23,MATCH(LARGE('half 21-22'!X4:X23,18),'half 21-22'!X4:X23,0))</f>
        <v>8</v>
      </c>
      <c r="BH44" s="112">
        <f>INDEX('half 21-22'!Z4:Z23,MATCH(LARGE('half 21-22'!X4:X23,18),'half 21-22'!X4:X23,0))</f>
        <v>18</v>
      </c>
      <c r="BJ44" s="95">
        <v>18</v>
      </c>
      <c r="BK44" s="175" t="str">
        <f>INDEX('half 21-22'!S4:S23,MATCH(LARGE('half 21-22'!AF4:AF23,18),'half 21-22'!AF4:AF23,0))</f>
        <v>Southampton</v>
      </c>
      <c r="BL44" s="176"/>
      <c r="BM44" s="176"/>
      <c r="BN44" s="176"/>
      <c r="BO44" s="177"/>
      <c r="BP44" s="113">
        <f>INDEX('half 21-22'!AB4:AB23,MATCH(LARGE('half 21-22'!AF4:AF23,18),'half 21-22'!AF4:AF23,0))</f>
        <v>4</v>
      </c>
      <c r="BQ44" s="114">
        <f>INDEX('half 21-22'!AC4:AC23,MATCH(LARGE('half 21-22'!AF4:AF23,18),'half 21-22'!AF4:AF23,0))</f>
        <v>5</v>
      </c>
      <c r="BR44" s="112">
        <f>INDEX('half 21-22'!AD4:AD23,MATCH(LARGE('half 21-22'!AF4:AF23,18),'half 21-22'!AF4:AF23,0))</f>
        <v>10</v>
      </c>
      <c r="BS44" s="113">
        <f>INDEX('half 21-22'!AG4:AG23,MATCH(LARGE('half 21-22'!AF4:AF23,18),'half 21-22'!AF4:AF23,0))</f>
        <v>12</v>
      </c>
      <c r="BT44" s="112">
        <f>INDEX('half 21-22'!AH4:AH23,MATCH(LARGE('half 21-22'!AF4:AF23,18),'half 21-22'!AF4:AF23,0))</f>
        <v>23</v>
      </c>
    </row>
    <row r="45" spans="2:72" x14ac:dyDescent="0.2">
      <c r="B45" s="95">
        <v>19</v>
      </c>
      <c r="C45" s="175" t="str">
        <f>INDEX('half 21-22'!B4:B23,MATCH(LARGE('half 21-22'!AO4:AO23,19),'half 21-22'!AO4:AO23,0))</f>
        <v>Norwich</v>
      </c>
      <c r="D45" s="176"/>
      <c r="E45" s="176"/>
      <c r="F45" s="176"/>
      <c r="G45" s="177"/>
      <c r="H45" s="113">
        <f>INDEX('half 21-22'!AK4:AK23,MATCH(LARGE('half 21-22'!AO4:AO23,19),'half 21-22'!AO4:AO23,0))</f>
        <v>5</v>
      </c>
      <c r="I45" s="114">
        <f>INDEX('half 21-22'!AL4:AL23,MATCH(LARGE('half 21-22'!AO4:AO23,19),'half 21-22'!AO4:AO23,0))</f>
        <v>14</v>
      </c>
      <c r="J45" s="112">
        <f>INDEX('half 21-22'!AM4:AM23,MATCH(LARGE('half 21-22'!AO4:AO23,19),'half 21-22'!AO4:AO23,0))</f>
        <v>19</v>
      </c>
      <c r="K45" s="113">
        <f>INDEX('half 21-22'!AP4:AP23,MATCH(LARGE('half 21-22'!AO4:AO23,19),'half 21-22'!AO4:AO23,0))</f>
        <v>11</v>
      </c>
      <c r="L45" s="112">
        <f>INDEX('half 21-22'!AQ4:AQ23,MATCH(LARGE('half 21-22'!AO4:AO23,19),'half 21-22'!AO4:AO23,0))</f>
        <v>34</v>
      </c>
      <c r="M45" s="56"/>
      <c r="N45" s="95">
        <v>19</v>
      </c>
      <c r="O45" s="175" t="str">
        <f>INDEX('half 21-22'!B4:B23,MATCH(LARGE('half 21-22'!AX4:AX23,19),'half 21-22'!AX4:AX23,0))</f>
        <v>Watford</v>
      </c>
      <c r="P45" s="176"/>
      <c r="Q45" s="176"/>
      <c r="R45" s="176"/>
      <c r="S45" s="177"/>
      <c r="T45" s="113">
        <f>INDEX('half 21-22'!AT4:AT23,MATCH(LARGE('half 21-22'!AX4:AX23,19),'half 21-22'!AX4:AX23,0))</f>
        <v>5</v>
      </c>
      <c r="U45" s="114">
        <f>INDEX('half 21-22'!AU4:AU23,MATCH(LARGE('half 21-22'!AX4:AX23,19),'half 21-22'!AX4:AX23,0))</f>
        <v>15</v>
      </c>
      <c r="V45" s="112">
        <f>INDEX('half 21-22'!AV4:AV23,MATCH(LARGE('half 21-22'!AX4:AX23,19),'half 21-22'!AX4:AX23,0))</f>
        <v>18</v>
      </c>
      <c r="W45" s="113">
        <f>INDEX('half 21-22'!AY4:AY23,MATCH(LARGE('half 21-22'!AX4:AX23,19),'half 21-22'!AX4:AX23,0))</f>
        <v>17</v>
      </c>
      <c r="X45" s="112">
        <f>INDEX('half 21-22'!AZ4:AZ23,MATCH(LARGE('half 21-22'!AX4:AX23,19),'half 21-22'!AX4:AX23,0))</f>
        <v>40</v>
      </c>
      <c r="Z45" s="95">
        <v>19</v>
      </c>
      <c r="AA45" s="175" t="str">
        <f>INDEX('half 21-22'!B4:B23,MATCH(LARGE('half 21-22'!G4:G23,19),'half 21-22'!G4:G23,0))</f>
        <v>Norwich</v>
      </c>
      <c r="AB45" s="176"/>
      <c r="AC45" s="176"/>
      <c r="AD45" s="176"/>
      <c r="AE45" s="177"/>
      <c r="AF45" s="113">
        <f>INDEX('half 21-22'!C4:C23,MATCH(LARGE('half 21-22'!G4:G23,19),'half 21-22'!G4:G23,0))</f>
        <v>3</v>
      </c>
      <c r="AG45" s="114">
        <f>INDEX('half 21-22'!D4:D23,MATCH(LARGE('half 21-22'!G4:G23,19),'half 21-22'!G4:G23,0))</f>
        <v>7</v>
      </c>
      <c r="AH45" s="112">
        <f>INDEX('half 21-22'!E4:E23,MATCH(LARGE('half 21-22'!G4:G23,19),'half 21-22'!G4:G23,0))</f>
        <v>9</v>
      </c>
      <c r="AI45" s="113">
        <f>INDEX('half 21-22'!H4:H23,MATCH(LARGE('half 21-22'!G4:G23,19),'half 21-22'!G4:G23,0))</f>
        <v>7</v>
      </c>
      <c r="AJ45" s="112">
        <f>INDEX('half 21-22'!I4:I23,MATCH(LARGE('half 21-22'!G4:G23,19),'half 21-22'!G4:G23,0))</f>
        <v>18</v>
      </c>
      <c r="AL45" s="95">
        <v>19</v>
      </c>
      <c r="AM45" s="175" t="str">
        <f>INDEX('half 21-22'!B4:B23,MATCH(LARGE('half 21-22'!O4:O23,19),'half 21-22'!O4:O23,0))</f>
        <v>Watford</v>
      </c>
      <c r="AN45" s="176"/>
      <c r="AO45" s="176"/>
      <c r="AP45" s="176"/>
      <c r="AQ45" s="177"/>
      <c r="AR45" s="113">
        <f>INDEX('half 21-22'!K4:K23,MATCH(LARGE('half 21-22'!O4:O23,19),'half 21-22'!O4:O23,0))</f>
        <v>2</v>
      </c>
      <c r="AS45" s="114">
        <f>INDEX('half 21-22'!L4:L23,MATCH(LARGE('half 21-22'!O4:O23,19),'half 21-22'!O4:O23,0))</f>
        <v>5</v>
      </c>
      <c r="AT45" s="112">
        <f>INDEX('half 21-22'!M4:M23,MATCH(LARGE('half 21-22'!O4:O23,19),'half 21-22'!O4:O23,0))</f>
        <v>12</v>
      </c>
      <c r="AU45" s="113">
        <f>INDEX('half 21-22'!P4:P23,MATCH(LARGE('half 21-22'!O4:O23,19),'half 21-22'!O4:O23,0))</f>
        <v>7</v>
      </c>
      <c r="AV45" s="112">
        <f>INDEX('half 21-22'!Q4:Q23,MATCH(LARGE('half 21-22'!O4:O23,19),'half 21-22'!O4:O23,0))</f>
        <v>28</v>
      </c>
      <c r="AW45" s="57"/>
      <c r="AX45" s="95">
        <v>19</v>
      </c>
      <c r="AY45" s="175" t="str">
        <f>INDEX('half 21-22'!S4:S23,MATCH(LARGE('half 21-22'!X4:X23,19),'half 21-22'!X4:X23,0))</f>
        <v>Watford</v>
      </c>
      <c r="AZ45" s="176"/>
      <c r="BA45" s="176"/>
      <c r="BB45" s="176"/>
      <c r="BC45" s="177"/>
      <c r="BD45" s="113">
        <f>INDEX('half 21-22'!T4:T23,MATCH(LARGE('half 21-22'!X4:X23,19),'half 21-22'!X4:X23,0))</f>
        <v>2</v>
      </c>
      <c r="BE45" s="114">
        <f>INDEX('half 21-22'!U4:U23,MATCH(LARGE('half 21-22'!X4:X23,19),'half 21-22'!X4:X23,0))</f>
        <v>8</v>
      </c>
      <c r="BF45" s="112">
        <f>INDEX('half 21-22'!V4:V23,MATCH(LARGE('half 21-22'!X4:X23,19),'half 21-22'!X4:X23,0))</f>
        <v>9</v>
      </c>
      <c r="BG45" s="113">
        <f>INDEX('half 21-22'!Y4:Y23,MATCH(LARGE('half 21-22'!X4:X23,19),'half 21-22'!X4:X23,0))</f>
        <v>7</v>
      </c>
      <c r="BH45" s="112">
        <f>INDEX('half 21-22'!Z4:Z23,MATCH(LARGE('half 21-22'!X4:X23,19),'half 21-22'!X4:X23,0))</f>
        <v>19</v>
      </c>
      <c r="BJ45" s="95">
        <v>19</v>
      </c>
      <c r="BK45" s="175" t="str">
        <f>INDEX('half 21-22'!S4:S23,MATCH(LARGE('half 21-22'!AF4:AF23,19),'half 21-22'!AF4:AF23,0))</f>
        <v>Newcastle</v>
      </c>
      <c r="BL45" s="176"/>
      <c r="BM45" s="176"/>
      <c r="BN45" s="176"/>
      <c r="BO45" s="177"/>
      <c r="BP45" s="113">
        <f>INDEX('half 21-22'!AB4:AB23,MATCH(LARGE('half 21-22'!AF4:AF23,19),'half 21-22'!AF4:AF23,0))</f>
        <v>4</v>
      </c>
      <c r="BQ45" s="114">
        <f>INDEX('half 21-22'!AC4:AC23,MATCH(LARGE('half 21-22'!AF4:AF23,19),'half 21-22'!AF4:AF23,0))</f>
        <v>4</v>
      </c>
      <c r="BR45" s="112">
        <f>INDEX('half 21-22'!AD4:AD23,MATCH(LARGE('half 21-22'!AF4:AF23,19),'half 21-22'!AF4:AF23,0))</f>
        <v>11</v>
      </c>
      <c r="BS45" s="113">
        <f>INDEX('half 21-22'!AG4:AG23,MATCH(LARGE('half 21-22'!AF4:AF23,19),'half 21-22'!AF4:AF23,0))</f>
        <v>7</v>
      </c>
      <c r="BT45" s="112">
        <f>INDEX('half 21-22'!AH4:AH23,MATCH(LARGE('half 21-22'!AF4:AF23,19),'half 21-22'!AF4:AF23,0))</f>
        <v>23</v>
      </c>
    </row>
    <row r="46" spans="2:72" ht="13.5" thickBot="1" x14ac:dyDescent="0.25">
      <c r="B46" s="96">
        <v>20</v>
      </c>
      <c r="C46" s="178" t="str">
        <f>INDEX('half 21-22'!B4:B23,MATCH(LARGE('half 21-22'!AO4:AO23,20),'half 21-22'!AO4:AO23,0))</f>
        <v>Watford</v>
      </c>
      <c r="D46" s="179"/>
      <c r="E46" s="179"/>
      <c r="F46" s="179"/>
      <c r="G46" s="180"/>
      <c r="H46" s="115">
        <f>INDEX('half 21-22'!AK4:AK23,MATCH(LARGE('half 21-22'!AO4:AO23,20),'half 21-22'!AO4:AO23,0))</f>
        <v>5</v>
      </c>
      <c r="I46" s="116">
        <f>INDEX('half 21-22'!AL4:AL23,MATCH(LARGE('half 21-22'!AO4:AO23,20),'half 21-22'!AO4:AO23,0))</f>
        <v>13</v>
      </c>
      <c r="J46" s="117">
        <f>INDEX('half 21-22'!AM4:AM23,MATCH(LARGE('half 21-22'!AO4:AO23,20),'half 21-22'!AO4:AO23,0))</f>
        <v>20</v>
      </c>
      <c r="K46" s="115">
        <f>INDEX('half 21-22'!AP4:AP23,MATCH(LARGE('half 21-22'!AO4:AO23,20),'half 21-22'!AO4:AO23,0))</f>
        <v>17</v>
      </c>
      <c r="L46" s="117">
        <f>INDEX('half 21-22'!AQ4:AQ23,MATCH(LARGE('half 21-22'!AO4:AO23,20),'half 21-22'!AO4:AO23,0))</f>
        <v>37</v>
      </c>
      <c r="M46" s="56"/>
      <c r="N46" s="96">
        <v>20</v>
      </c>
      <c r="O46" s="178" t="str">
        <f>INDEX('half 21-22'!B4:B23,MATCH(LARGE('half 21-22'!AX4:AX23,20),'half 21-22'!AX4:AX23,0))</f>
        <v>Norwich</v>
      </c>
      <c r="P46" s="179"/>
      <c r="Q46" s="179"/>
      <c r="R46" s="179"/>
      <c r="S46" s="180"/>
      <c r="T46" s="115">
        <f>INDEX('half 21-22'!AT4:AT23,MATCH(LARGE('half 21-22'!AX4:AX23,20),'half 21-22'!AX4:AX23,0))</f>
        <v>3</v>
      </c>
      <c r="U46" s="116">
        <f>INDEX('half 21-22'!AU4:AU23,MATCH(LARGE('half 21-22'!AX4:AX23,20),'half 21-22'!AX4:AX23,0))</f>
        <v>9</v>
      </c>
      <c r="V46" s="117">
        <f>INDEX('half 21-22'!AV4:AV23,MATCH(LARGE('half 21-22'!AX4:AX23,20),'half 21-22'!AX4:AX23,0))</f>
        <v>26</v>
      </c>
      <c r="W46" s="115">
        <f>INDEX('half 21-22'!AY4:AY23,MATCH(LARGE('half 21-22'!AX4:AX23,20),'half 21-22'!AX4:AX23,0))</f>
        <v>12</v>
      </c>
      <c r="X46" s="117">
        <f>INDEX('half 21-22'!AZ4:AZ23,MATCH(LARGE('half 21-22'!AX4:AX23,20),'half 21-22'!AX4:AX23,0))</f>
        <v>50</v>
      </c>
      <c r="Z46" s="96">
        <v>20</v>
      </c>
      <c r="AA46" s="178" t="str">
        <f>INDEX('half 21-22'!B4:B23,MATCH(LARGE('half 21-22'!G4:G23,20),'half 21-22'!G4:G23,0))</f>
        <v>Watford</v>
      </c>
      <c r="AB46" s="179"/>
      <c r="AC46" s="179"/>
      <c r="AD46" s="179"/>
      <c r="AE46" s="180"/>
      <c r="AF46" s="115">
        <f>INDEX('half 21-22'!C4:C23,MATCH(LARGE('half 21-22'!G4:G23,20),'half 21-22'!G4:G23,0))</f>
        <v>3</v>
      </c>
      <c r="AG46" s="116">
        <f>INDEX('half 21-22'!D4:D23,MATCH(LARGE('half 21-22'!G4:G23,20),'half 21-22'!G4:G23,0))</f>
        <v>5</v>
      </c>
      <c r="AH46" s="117">
        <f>INDEX('half 21-22'!E4:E23,MATCH(LARGE('half 21-22'!G4:G23,20),'half 21-22'!G4:G23,0))</f>
        <v>11</v>
      </c>
      <c r="AI46" s="115">
        <f>INDEX('half 21-22'!H4:H23,MATCH(LARGE('half 21-22'!G4:G23,20),'half 21-22'!G4:G23,0))</f>
        <v>10</v>
      </c>
      <c r="AJ46" s="117">
        <f>INDEX('half 21-22'!I4:I23,MATCH(LARGE('half 21-22'!G4:G23,20),'half 21-22'!G4:G23,0))</f>
        <v>18</v>
      </c>
      <c r="AL46" s="96">
        <v>20</v>
      </c>
      <c r="AM46" s="178" t="str">
        <f>INDEX('half 21-22'!B4:B23,MATCH(LARGE('half 21-22'!O4:O23,20),'half 21-22'!O4:O23,0))</f>
        <v>Norwich</v>
      </c>
      <c r="AN46" s="179"/>
      <c r="AO46" s="179"/>
      <c r="AP46" s="179"/>
      <c r="AQ46" s="180"/>
      <c r="AR46" s="115">
        <f>INDEX('half 21-22'!K4:K23,MATCH(LARGE('half 21-22'!O4:O23,20),'half 21-22'!O4:O23,0))</f>
        <v>2</v>
      </c>
      <c r="AS46" s="116">
        <f>INDEX('half 21-22'!L4:L23,MATCH(LARGE('half 21-22'!O4:O23,20),'half 21-22'!O4:O23,0))</f>
        <v>3</v>
      </c>
      <c r="AT46" s="117">
        <f>INDEX('half 21-22'!M4:M23,MATCH(LARGE('half 21-22'!O4:O23,20),'half 21-22'!O4:O23,0))</f>
        <v>14</v>
      </c>
      <c r="AU46" s="115">
        <f>INDEX('half 21-22'!P4:P23,MATCH(LARGE('half 21-22'!O4:O23,20),'half 21-22'!O4:O23,0))</f>
        <v>5</v>
      </c>
      <c r="AV46" s="117">
        <f>INDEX('half 21-22'!Q4:Q23,MATCH(LARGE('half 21-22'!O4:O23,20),'half 21-22'!O4:O23,0))</f>
        <v>25</v>
      </c>
      <c r="AW46" s="57"/>
      <c r="AX46" s="96">
        <v>20</v>
      </c>
      <c r="AY46" s="178" t="str">
        <f>INDEX('half 21-22'!S4:S23,MATCH(LARGE('half 21-22'!X4:X23,20),'half 21-22'!X4:X23,0))</f>
        <v>Norwich</v>
      </c>
      <c r="AZ46" s="179"/>
      <c r="BA46" s="179"/>
      <c r="BB46" s="179"/>
      <c r="BC46" s="180"/>
      <c r="BD46" s="115">
        <f>INDEX('half 21-22'!T4:T23,MATCH(LARGE('half 21-22'!X4:X23,20),'half 21-22'!X4:X23,0))</f>
        <v>2</v>
      </c>
      <c r="BE46" s="116">
        <f>INDEX('half 21-22'!U4:U23,MATCH(LARGE('half 21-22'!X4:X23,20),'half 21-22'!X4:X23,0))</f>
        <v>7</v>
      </c>
      <c r="BF46" s="117">
        <f>INDEX('half 21-22'!V4:V23,MATCH(LARGE('half 21-22'!X4:X23,20),'half 21-22'!X4:X23,0))</f>
        <v>10</v>
      </c>
      <c r="BG46" s="115">
        <f>INDEX('half 21-22'!Y4:Y23,MATCH(LARGE('half 21-22'!X4:X23,20),'half 21-22'!X4:X23,0))</f>
        <v>4</v>
      </c>
      <c r="BH46" s="117">
        <f>INDEX('half 21-22'!Z4:Z23,MATCH(LARGE('half 21-22'!X4:X23,20),'half 21-22'!X4:X23,0))</f>
        <v>16</v>
      </c>
      <c r="BJ46" s="96">
        <v>20</v>
      </c>
      <c r="BK46" s="178" t="str">
        <f>INDEX('half 21-22'!S4:S23,MATCH(LARGE('half 21-22'!AF4:AF23,20),'half 21-22'!AF4:AF23,0))</f>
        <v>Norwich</v>
      </c>
      <c r="BL46" s="179"/>
      <c r="BM46" s="179"/>
      <c r="BN46" s="179"/>
      <c r="BO46" s="180"/>
      <c r="BP46" s="115">
        <f>INDEX('half 21-22'!AB4:AB23,MATCH(LARGE('half 21-22'!AF4:AF23,20),'half 21-22'!AF4:AF23,0))</f>
        <v>1</v>
      </c>
      <c r="BQ46" s="116">
        <f>INDEX('half 21-22'!AC4:AC23,MATCH(LARGE('half 21-22'!AF4:AF23,20),'half 21-22'!AF4:AF23,0))</f>
        <v>6</v>
      </c>
      <c r="BR46" s="117">
        <f>INDEX('half 21-22'!AD4:AD23,MATCH(LARGE('half 21-22'!AF4:AF23,20),'half 21-22'!AF4:AF23,0))</f>
        <v>12</v>
      </c>
      <c r="BS46" s="115">
        <f>INDEX('half 21-22'!AG4:AG23,MATCH(LARGE('half 21-22'!AF4:AF23,20),'half 21-22'!AF4:AF23,0))</f>
        <v>7</v>
      </c>
      <c r="BT46" s="117">
        <f>INDEX('half 21-22'!AH4:AH23,MATCH(LARGE('half 21-22'!AF4:AF23,20),'half 21-22'!AF4:AF23,0))</f>
        <v>25</v>
      </c>
    </row>
    <row r="47" spans="2:72" ht="15.75" thickBot="1" x14ac:dyDescent="0.3">
      <c r="B47" s="29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 s="29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R47"/>
      <c r="AS47"/>
      <c r="AT47"/>
    </row>
    <row r="48" spans="2:72" ht="15.75" thickBot="1" x14ac:dyDescent="0.3">
      <c r="B48" s="159" t="s">
        <v>37</v>
      </c>
      <c r="C48" s="160"/>
      <c r="D48" s="160"/>
      <c r="E48" s="160"/>
      <c r="F48" s="160"/>
      <c r="G48" s="160"/>
      <c r="H48" s="160"/>
      <c r="I48" s="160"/>
      <c r="J48" s="160"/>
      <c r="K48" s="160"/>
      <c r="L48" s="160"/>
      <c r="M48" s="56"/>
      <c r="N48" s="161" t="s">
        <v>38</v>
      </c>
      <c r="O48" s="162"/>
      <c r="P48" s="162"/>
      <c r="Q48" s="162"/>
      <c r="R48" s="162"/>
      <c r="S48" s="162"/>
      <c r="T48" s="162"/>
      <c r="U48" s="162"/>
      <c r="V48" s="162"/>
      <c r="W48" s="162"/>
      <c r="X48" s="163"/>
      <c r="Y48"/>
      <c r="Z48" s="164" t="s">
        <v>39</v>
      </c>
      <c r="AA48" s="165"/>
      <c r="AB48" s="165"/>
      <c r="AC48" s="165"/>
      <c r="AD48" s="165"/>
      <c r="AE48" s="165"/>
      <c r="AF48" s="165"/>
      <c r="AG48" s="165"/>
      <c r="AH48" s="165"/>
      <c r="AI48" s="165"/>
      <c r="AJ48" s="166"/>
      <c r="AK48"/>
      <c r="AL48" s="159" t="s">
        <v>42</v>
      </c>
      <c r="AM48" s="160"/>
      <c r="AN48" s="160"/>
      <c r="AO48" s="160"/>
      <c r="AP48" s="160"/>
      <c r="AQ48" s="160"/>
      <c r="AR48" s="160"/>
      <c r="AS48" s="160"/>
      <c r="AT48" s="160"/>
      <c r="AU48" s="160"/>
      <c r="AV48" s="160"/>
      <c r="AX48" s="161" t="s">
        <v>43</v>
      </c>
      <c r="AY48" s="162"/>
      <c r="AZ48" s="162"/>
      <c r="BA48" s="162"/>
      <c r="BB48" s="162"/>
      <c r="BC48" s="162"/>
      <c r="BD48" s="162"/>
      <c r="BE48" s="162"/>
      <c r="BF48" s="162"/>
      <c r="BG48" s="162"/>
      <c r="BH48" s="163"/>
      <c r="BJ48" s="164" t="s">
        <v>44</v>
      </c>
      <c r="BK48" s="165"/>
      <c r="BL48" s="165"/>
      <c r="BM48" s="165"/>
      <c r="BN48" s="165"/>
      <c r="BO48" s="165"/>
      <c r="BP48" s="165"/>
      <c r="BQ48" s="165"/>
      <c r="BR48" s="165"/>
      <c r="BS48" s="165"/>
      <c r="BT48" s="166"/>
    </row>
    <row r="49" spans="2:72" ht="13.5" thickBot="1" x14ac:dyDescent="0.25">
      <c r="B49" s="97" t="s">
        <v>31</v>
      </c>
      <c r="C49" s="167" t="s">
        <v>32</v>
      </c>
      <c r="D49" s="168"/>
      <c r="E49" s="168"/>
      <c r="F49" s="168"/>
      <c r="G49" s="169"/>
      <c r="H49" s="98" t="s">
        <v>34</v>
      </c>
      <c r="I49" s="170" t="s">
        <v>40</v>
      </c>
      <c r="J49" s="171"/>
      <c r="K49" s="170" t="s">
        <v>70</v>
      </c>
      <c r="L49" s="171"/>
      <c r="N49" s="97" t="s">
        <v>31</v>
      </c>
      <c r="O49" s="167" t="s">
        <v>32</v>
      </c>
      <c r="P49" s="168"/>
      <c r="Q49" s="168"/>
      <c r="R49" s="168"/>
      <c r="S49" s="169"/>
      <c r="T49" s="98" t="s">
        <v>34</v>
      </c>
      <c r="U49" s="170" t="s">
        <v>40</v>
      </c>
      <c r="V49" s="171"/>
      <c r="W49" s="170" t="s">
        <v>70</v>
      </c>
      <c r="X49" s="171"/>
      <c r="Z49" s="97" t="s">
        <v>31</v>
      </c>
      <c r="AA49" s="167" t="s">
        <v>32</v>
      </c>
      <c r="AB49" s="168"/>
      <c r="AC49" s="168"/>
      <c r="AD49" s="168"/>
      <c r="AE49" s="169"/>
      <c r="AF49" s="98" t="s">
        <v>34</v>
      </c>
      <c r="AG49" s="170" t="s">
        <v>40</v>
      </c>
      <c r="AH49" s="171"/>
      <c r="AI49" s="170" t="s">
        <v>70</v>
      </c>
      <c r="AJ49" s="171"/>
      <c r="AL49" s="97" t="s">
        <v>31</v>
      </c>
      <c r="AM49" s="167" t="s">
        <v>32</v>
      </c>
      <c r="AN49" s="168"/>
      <c r="AO49" s="168"/>
      <c r="AP49" s="168"/>
      <c r="AQ49" s="169"/>
      <c r="AR49" s="98" t="s">
        <v>34</v>
      </c>
      <c r="AS49" s="170" t="s">
        <v>45</v>
      </c>
      <c r="AT49" s="171"/>
      <c r="AU49" s="170" t="s">
        <v>46</v>
      </c>
      <c r="AV49" s="171"/>
      <c r="AX49" s="97" t="s">
        <v>31</v>
      </c>
      <c r="AY49" s="167" t="s">
        <v>32</v>
      </c>
      <c r="AZ49" s="168"/>
      <c r="BA49" s="168"/>
      <c r="BB49" s="168"/>
      <c r="BC49" s="169"/>
      <c r="BD49" s="98" t="s">
        <v>34</v>
      </c>
      <c r="BE49" s="170" t="s">
        <v>45</v>
      </c>
      <c r="BF49" s="171"/>
      <c r="BG49" s="170" t="s">
        <v>46</v>
      </c>
      <c r="BH49" s="171"/>
      <c r="BJ49" s="97" t="s">
        <v>31</v>
      </c>
      <c r="BK49" s="167" t="s">
        <v>32</v>
      </c>
      <c r="BL49" s="168"/>
      <c r="BM49" s="168"/>
      <c r="BN49" s="168"/>
      <c r="BO49" s="169"/>
      <c r="BP49" s="98" t="s">
        <v>34</v>
      </c>
      <c r="BQ49" s="170" t="s">
        <v>45</v>
      </c>
      <c r="BR49" s="171"/>
      <c r="BS49" s="170" t="s">
        <v>46</v>
      </c>
      <c r="BT49" s="171"/>
    </row>
    <row r="50" spans="2:72" ht="15.75" customHeight="1" x14ac:dyDescent="0.2">
      <c r="B50" s="95">
        <v>1</v>
      </c>
      <c r="C50" s="153" t="str">
        <f>INDEX('h 21-22.'!C30:C49,MATCH(LARGE('h 21-22.'!J30:J49,1),'h 21-22.'!J30:J49,0))</f>
        <v>Man City</v>
      </c>
      <c r="D50" s="154"/>
      <c r="E50" s="154"/>
      <c r="F50" s="154"/>
      <c r="G50" s="155"/>
      <c r="H50" s="67">
        <f>INDEX('h 21-22.'!D30:D49,MATCH(LARGE('h 21-22.'!J30:J49,1),'h 21-22.'!J30:J49,0))</f>
        <v>38</v>
      </c>
      <c r="I50" s="68">
        <f>INDEX('h 21-22.'!E30:E49,MATCH(LARGE('h 21-22.'!J30:J49,1),'h 21-22.'!J30:J49,0))</f>
        <v>316</v>
      </c>
      <c r="J50" s="70">
        <f>INDEX('h 21-22.'!F30:F49,MATCH(LARGE('h 21-22.'!J30:J49,1),'h 21-22.'!J30:J49,0))</f>
        <v>108</v>
      </c>
      <c r="K50" s="68">
        <f>INDEX('h 21-22.'!G30:G49,MATCH(LARGE('h 21-22.'!J30:J49,1),'h 21-22.'!J30:J49,0))</f>
        <v>155</v>
      </c>
      <c r="L50" s="70">
        <f>INDEX('h 21-22.'!H30:H49,MATCH(LARGE('h 21-22.'!J30:J49,1),'h 21-22.'!J30:J49,0))</f>
        <v>47</v>
      </c>
      <c r="N50" s="95">
        <v>1</v>
      </c>
      <c r="O50" s="153" t="str">
        <f>INDEX('h 21-22.'!O30:O49,MATCH(LARGE('h 21-22.'!X30:X49,1),'h 21-22.'!X30:X49,0))</f>
        <v>Man City</v>
      </c>
      <c r="P50" s="154"/>
      <c r="Q50" s="154"/>
      <c r="R50" s="154"/>
      <c r="S50" s="155"/>
      <c r="T50" s="67">
        <f>INDEX('h 21-22.'!P30:P49,MATCH(LARGE('h 21-22.'!X30:X49,1),'h 21-22.'!X30:X49,0))</f>
        <v>19</v>
      </c>
      <c r="U50" s="68">
        <f>INDEX('h 21-22.'!S30:S49,MATCH(LARGE('h 21-22.'!X30:X49,1),'h 21-22.'!X30:X49,0))</f>
        <v>170</v>
      </c>
      <c r="V50" s="70">
        <f>INDEX('h 21-22.'!T30:T49,MATCH(LARGE('h 21-22.'!X30:X49,1),'h 21-22.'!X30:X49,0))</f>
        <v>40</v>
      </c>
      <c r="W50" s="68">
        <f>INDEX('h 21-22.'!U30:U49,MATCH(LARGE('h 21-22.'!X30:X49,1),'h 21-22.'!X30:X49,0))</f>
        <v>78</v>
      </c>
      <c r="X50" s="70">
        <f>INDEX('h 21-22.'!V30:V49,MATCH(LARGE('h 21-22.'!X30:X49,1),'h 21-22.'!X30:X49,0))</f>
        <v>18</v>
      </c>
      <c r="Z50" s="95">
        <v>1</v>
      </c>
      <c r="AA50" s="153" t="str">
        <f>INDEX('h 21-22.'!AC30:AC49,MATCH(LARGE('h 21-22.'!AL30:AL49,1),'h 21-22.'!AL30:AL49,0))</f>
        <v>Man City</v>
      </c>
      <c r="AB50" s="154"/>
      <c r="AC50" s="154"/>
      <c r="AD50" s="154"/>
      <c r="AE50" s="155"/>
      <c r="AF50" s="67">
        <f>INDEX('h 21-22.'!AD30:AD49,MATCH(LARGE('h 21-22.'!AL30:AL49,1),'h 21-22.'!AL30:AL49,0))</f>
        <v>19</v>
      </c>
      <c r="AG50" s="68">
        <f>INDEX('h 21-22.'!AG30:AG49,MATCH(LARGE('h 21-22.'!AL30:AL49,1),'h 21-22.'!AL30:AL49,0))</f>
        <v>146</v>
      </c>
      <c r="AH50" s="70">
        <f>INDEX('h 21-22.'!AH30:AH49,MATCH(LARGE('h 21-22.'!AL30:AL49,1),'h 21-22.'!AL30:AL49,0))</f>
        <v>68</v>
      </c>
      <c r="AI50" s="68">
        <f>INDEX('h 21-22.'!AI30:AI49,MATCH(LARGE('h 21-22.'!AL30:AL49,1),'h 21-22.'!AL30:AL49,0))</f>
        <v>77</v>
      </c>
      <c r="AJ50" s="70">
        <f>INDEX('h 21-22.'!AJ30:AJ49,MATCH(LARGE('h 21-22.'!AL30:AL49,1),'h 21-22.'!AL30:AL49,0))</f>
        <v>29</v>
      </c>
      <c r="AL50" s="95">
        <v>1</v>
      </c>
      <c r="AM50" s="153" t="str">
        <f>INDEX('h 21-22.'!C55:C74,MATCH(LARGE('h 21-22.'!J55:J74,1),'h 21-22.'!J55:J74,0))</f>
        <v>Leeds</v>
      </c>
      <c r="AN50" s="154"/>
      <c r="AO50" s="154"/>
      <c r="AP50" s="154"/>
      <c r="AQ50" s="155"/>
      <c r="AR50" s="67">
        <f>INDEX('h 21-22.'!D55:D74,MATCH(LARGE('h 21-22.'!J55:J74,1),'h 21-22.'!J55:J74,0))</f>
        <v>38</v>
      </c>
      <c r="AS50" s="68">
        <f>INDEX('h 21-22.'!E55:E74,MATCH(LARGE('h 21-22.'!J55:J74,1),'h 21-22.'!J55:J74,0))</f>
        <v>100</v>
      </c>
      <c r="AT50" s="70">
        <f>INDEX('h 21-22.'!F55:F74,MATCH(LARGE('h 21-22.'!J55:J74,1),'h 21-22.'!J55:J74,0))</f>
        <v>72</v>
      </c>
      <c r="AU50" s="68">
        <f>INDEX('h 21-22.'!G55:G74,MATCH(LARGE('h 21-22.'!J55:J74,1),'h 21-22.'!J55:J74,0))</f>
        <v>3</v>
      </c>
      <c r="AV50" s="70">
        <f>INDEX('h 21-22.'!H55:H74,MATCH(LARGE('h 21-22.'!J55:J74,1),'h 21-22.'!J55:J74,0))</f>
        <v>3</v>
      </c>
      <c r="AX50" s="95">
        <v>1</v>
      </c>
      <c r="AY50" s="153" t="str">
        <f>INDEX('h 21-22.'!O55:O74,MATCH(LARGE('h 21-22.'!X55:X74,1),'h 21-22.'!X55:X74,0))</f>
        <v>Leeds</v>
      </c>
      <c r="AZ50" s="154"/>
      <c r="BA50" s="154"/>
      <c r="BB50" s="154"/>
      <c r="BC50" s="155"/>
      <c r="BD50" s="67">
        <f>INDEX('h 21-22.'!P55:P74,MATCH(LARGE('h 21-22.'!X55:X74,1),'h 21-22.'!X55:X74,0))</f>
        <v>19</v>
      </c>
      <c r="BE50" s="68">
        <f>INDEX('h 21-22.'!S55:S74,MATCH(LARGE('h 21-22.'!X55:X74,1),'h 21-22.'!X55:X74,0))</f>
        <v>53</v>
      </c>
      <c r="BF50" s="70">
        <f>INDEX('h 21-22.'!T55:T74,MATCH(LARGE('h 21-22.'!X55:X74,1),'h 21-22.'!X55:X74,0))</f>
        <v>39</v>
      </c>
      <c r="BG50" s="68">
        <f>INDEX('h 21-22.'!U55:U74,MATCH(LARGE('h 21-22.'!X55:X74,1),'h 21-22.'!X55:X74,0))</f>
        <v>2</v>
      </c>
      <c r="BH50" s="70">
        <f>INDEX('h 21-22.'!V55:V74,MATCH(LARGE('h 21-22.'!X55:X74,1),'h 21-22.'!X55:X74,0))</f>
        <v>0</v>
      </c>
      <c r="BJ50" s="95">
        <v>1</v>
      </c>
      <c r="BK50" s="153" t="str">
        <f>INDEX('h 21-22.'!AC55:AC74,MATCH(LARGE('h 21-22.'!AL55:AL74,1),'h 21-22.'!AL55:AL74,0))</f>
        <v>Leeds</v>
      </c>
      <c r="BL50" s="154"/>
      <c r="BM50" s="154"/>
      <c r="BN50" s="154"/>
      <c r="BO50" s="155"/>
      <c r="BP50" s="67">
        <f>INDEX('h 21-22.'!AD55:AD74,MATCH(LARGE('h 21-22.'!AL55:AL74,1),'h 21-22.'!AL55:AL74,0))</f>
        <v>19</v>
      </c>
      <c r="BQ50" s="68">
        <f>INDEX('h 21-22.'!AG55:AG74,MATCH(LARGE('h 21-22.'!AL55:AL74,1),'h 21-22.'!AL55:AL74,0))</f>
        <v>47</v>
      </c>
      <c r="BR50" s="70">
        <f>INDEX('h 21-22.'!AH55:AH74,MATCH(LARGE('h 21-22.'!AL55:AL74,1),'h 21-22.'!AL55:AL74,0))</f>
        <v>33</v>
      </c>
      <c r="BS50" s="68">
        <f>INDEX('h 21-22.'!AI55:AI74,MATCH(LARGE('h 21-22.'!AL55:AL74,1),'h 21-22.'!AL55:AL74,0))</f>
        <v>1</v>
      </c>
      <c r="BT50" s="70">
        <f>INDEX('h 21-22.'!AJ55:AJ74,MATCH(LARGE('h 21-22.'!AL55:AL74,1),'h 21-22.'!AL55:AL74,0))</f>
        <v>3</v>
      </c>
    </row>
    <row r="51" spans="2:72" x14ac:dyDescent="0.2">
      <c r="B51" s="95">
        <v>2</v>
      </c>
      <c r="C51" s="153" t="str">
        <f>INDEX('h 21-22.'!C30:C49,MATCH(LARGE('h 21-22.'!J30:J49,2),'h 21-22.'!J30:J49,0))</f>
        <v>Liverpool</v>
      </c>
      <c r="D51" s="154"/>
      <c r="E51" s="154"/>
      <c r="F51" s="154"/>
      <c r="G51" s="155"/>
      <c r="H51" s="73">
        <f>INDEX('h 21-22.'!D30:D49,MATCH(LARGE('h 21-22.'!J30:J49,2),'h 21-22.'!J30:J49,0))</f>
        <v>38</v>
      </c>
      <c r="I51" s="74">
        <f>INDEX('h 21-22.'!E30:E49,MATCH(LARGE('h 21-22.'!J30:J49,2),'h 21-22.'!J30:J49,0))</f>
        <v>282</v>
      </c>
      <c r="J51" s="76">
        <f>INDEX('h 21-22.'!F30:F49,MATCH(LARGE('h 21-22.'!J30:J49,2),'h 21-22.'!J30:J49,0))</f>
        <v>117</v>
      </c>
      <c r="K51" s="74">
        <f>INDEX('h 21-22.'!G30:G49,MATCH(LARGE('h 21-22.'!J30:J49,2),'h 21-22.'!J30:J49,0))</f>
        <v>147</v>
      </c>
      <c r="L51" s="76">
        <f>INDEX('h 21-22.'!H30:H49,MATCH(LARGE('h 21-22.'!J30:J49,2),'h 21-22.'!J30:J49,0))</f>
        <v>55</v>
      </c>
      <c r="N51" s="95">
        <v>2</v>
      </c>
      <c r="O51" s="153" t="str">
        <f>INDEX('h 21-22.'!O30:O49,MATCH(LARGE('h 21-22.'!X30:X49,2),'h 21-22.'!X30:X49,0))</f>
        <v>Liverpool</v>
      </c>
      <c r="P51" s="154"/>
      <c r="Q51" s="154"/>
      <c r="R51" s="154"/>
      <c r="S51" s="155"/>
      <c r="T51" s="73">
        <f>INDEX('h 21-22.'!P30:P49,MATCH(LARGE('h 21-22.'!X30:X49,2),'h 21-22.'!X30:X49,0))</f>
        <v>19</v>
      </c>
      <c r="U51" s="74">
        <f>INDEX('h 21-22.'!S30:S49,MATCH(LARGE('h 21-22.'!X30:X49,2),'h 21-22.'!X30:X49,0))</f>
        <v>150</v>
      </c>
      <c r="V51" s="76">
        <f>INDEX('h 21-22.'!T30:T49,MATCH(LARGE('h 21-22.'!X30:X49,2),'h 21-22.'!X30:X49,0))</f>
        <v>60</v>
      </c>
      <c r="W51" s="74">
        <f>INDEX('h 21-22.'!U30:U49,MATCH(LARGE('h 21-22.'!X30:X49,2),'h 21-22.'!X30:X49,0))</f>
        <v>74</v>
      </c>
      <c r="X51" s="76">
        <f>INDEX('h 21-22.'!V30:V49,MATCH(LARGE('h 21-22.'!X30:X49,2),'h 21-22.'!X30:X49,0))</f>
        <v>32</v>
      </c>
      <c r="Z51" s="95">
        <v>2</v>
      </c>
      <c r="AA51" s="153" t="str">
        <f>INDEX('h 21-22.'!AC30:AC49,MATCH(LARGE('h 21-22.'!AL30:AL49,2),'h 21-22.'!AL30:AL49,0))</f>
        <v>Liverpool</v>
      </c>
      <c r="AB51" s="154"/>
      <c r="AC51" s="154"/>
      <c r="AD51" s="154"/>
      <c r="AE51" s="155"/>
      <c r="AF51" s="73">
        <f>INDEX('h 21-22.'!AD30:AD49,MATCH(LARGE('h 21-22.'!AL30:AL49,2),'h 21-22.'!AL30:AL49,0))</f>
        <v>19</v>
      </c>
      <c r="AG51" s="74">
        <f>INDEX('h 21-22.'!AG30:AG49,MATCH(LARGE('h 21-22.'!AL30:AL49,2),'h 21-22.'!AL30:AL49,0))</f>
        <v>132</v>
      </c>
      <c r="AH51" s="76">
        <f>INDEX('h 21-22.'!AH30:AH49,MATCH(LARGE('h 21-22.'!AL30:AL49,2),'h 21-22.'!AL30:AL49,0))</f>
        <v>57</v>
      </c>
      <c r="AI51" s="74">
        <f>INDEX('h 21-22.'!AI30:AI49,MATCH(LARGE('h 21-22.'!AL30:AL49,2),'h 21-22.'!AL30:AL49,0))</f>
        <v>73</v>
      </c>
      <c r="AJ51" s="76">
        <f>INDEX('h 21-22.'!AJ30:AJ49,MATCH(LARGE('h 21-22.'!AL30:AL49,2),'h 21-22.'!AL30:AL49,0))</f>
        <v>23</v>
      </c>
      <c r="AL51" s="95">
        <v>2</v>
      </c>
      <c r="AM51" s="153" t="str">
        <f>INDEX('h 21-22.'!C55:C74,MATCH(LARGE('h 21-22.'!J55:J74,2),'h 21-22.'!J55:J74,0))</f>
        <v>Everton</v>
      </c>
      <c r="AN51" s="154"/>
      <c r="AO51" s="154"/>
      <c r="AP51" s="154"/>
      <c r="AQ51" s="155"/>
      <c r="AR51" s="73">
        <f>INDEX('h 21-22.'!D55:D74,MATCH(LARGE('h 21-22.'!J55:J74,2),'h 21-22.'!J55:J74,0))</f>
        <v>38</v>
      </c>
      <c r="AS51" s="74">
        <f>INDEX('h 21-22.'!E55:E74,MATCH(LARGE('h 21-22.'!J55:J74,2),'h 21-22.'!J55:J74,0))</f>
        <v>80</v>
      </c>
      <c r="AT51" s="76">
        <f>INDEX('h 21-22.'!F55:F74,MATCH(LARGE('h 21-22.'!J55:J74,2),'h 21-22.'!J55:J74,0))</f>
        <v>72</v>
      </c>
      <c r="AU51" s="74">
        <f>INDEX('h 21-22.'!G55:G74,MATCH(LARGE('h 21-22.'!J55:J74,2),'h 21-22.'!J55:J74,0))</f>
        <v>6</v>
      </c>
      <c r="AV51" s="76">
        <f>INDEX('h 21-22.'!H55:H74,MATCH(LARGE('h 21-22.'!J55:J74,2),'h 21-22.'!J55:J74,0))</f>
        <v>0</v>
      </c>
      <c r="AX51" s="95">
        <v>2</v>
      </c>
      <c r="AY51" s="153" t="str">
        <f>INDEX('h 21-22.'!O55:O74,MATCH(LARGE('h 21-22.'!X55:X74,2),'h 21-22.'!X55:X74,0))</f>
        <v>Everton</v>
      </c>
      <c r="AZ51" s="154"/>
      <c r="BA51" s="154"/>
      <c r="BB51" s="154"/>
      <c r="BC51" s="155"/>
      <c r="BD51" s="73">
        <f>INDEX('h 21-22.'!P55:P74,MATCH(LARGE('h 21-22.'!X55:X74,2),'h 21-22.'!X55:X74,0))</f>
        <v>19</v>
      </c>
      <c r="BE51" s="74">
        <f>INDEX('h 21-22.'!S55:S74,MATCH(LARGE('h 21-22.'!X55:X74,2),'h 21-22.'!X55:X74,0))</f>
        <v>43</v>
      </c>
      <c r="BF51" s="76">
        <f>INDEX('h 21-22.'!T55:T74,MATCH(LARGE('h 21-22.'!X55:X74,2),'h 21-22.'!X55:X74,0))</f>
        <v>43</v>
      </c>
      <c r="BG51" s="74">
        <f>INDEX('h 21-22.'!U55:U74,MATCH(LARGE('h 21-22.'!X55:X74,2),'h 21-22.'!X55:X74,0))</f>
        <v>5</v>
      </c>
      <c r="BH51" s="76">
        <f>INDEX('h 21-22.'!V55:V74,MATCH(LARGE('h 21-22.'!X55:X74,2),'h 21-22.'!X55:X74,0))</f>
        <v>0</v>
      </c>
      <c r="BJ51" s="95">
        <v>2</v>
      </c>
      <c r="BK51" s="153" t="str">
        <f>INDEX('h 21-22.'!AC55:AC74,MATCH(LARGE('h 21-22.'!AL55:AL74,2),'h 21-22.'!AL55:AL74,0))</f>
        <v>Aston Villa</v>
      </c>
      <c r="BL51" s="154"/>
      <c r="BM51" s="154"/>
      <c r="BN51" s="154"/>
      <c r="BO51" s="155"/>
      <c r="BP51" s="73">
        <f>INDEX('h 21-22.'!AD55:AD74,MATCH(LARGE('h 21-22.'!AL55:AL74,2),'h 21-22.'!AL55:AL74,0))</f>
        <v>19</v>
      </c>
      <c r="BQ51" s="74">
        <f>INDEX('h 21-22.'!AG55:AG74,MATCH(LARGE('h 21-22.'!AL55:AL74,2),'h 21-22.'!AL55:AL74,0))</f>
        <v>48</v>
      </c>
      <c r="BR51" s="76">
        <f>INDEX('h 21-22.'!AH55:AH74,MATCH(LARGE('h 21-22.'!AL55:AL74,2),'h 21-22.'!AL55:AL74,0))</f>
        <v>47</v>
      </c>
      <c r="BS51" s="74">
        <f>INDEX('h 21-22.'!AI55:AI74,MATCH(LARGE('h 21-22.'!AL55:AL74,2),'h 21-22.'!AL55:AL74,0))</f>
        <v>0</v>
      </c>
      <c r="BT51" s="76">
        <f>INDEX('h 21-22.'!AJ55:AJ74,MATCH(LARGE('h 21-22.'!AL55:AL74,2),'h 21-22.'!AL55:AL74,0))</f>
        <v>0</v>
      </c>
    </row>
    <row r="52" spans="2:72" x14ac:dyDescent="0.2">
      <c r="B52" s="95">
        <v>3</v>
      </c>
      <c r="C52" s="153" t="str">
        <f>INDEX('h 21-22.'!C30:C49,MATCH(LARGE('h 21-22.'!J30:J49,3),'h 21-22.'!J30:J49,0))</f>
        <v>Chelsea</v>
      </c>
      <c r="D52" s="154"/>
      <c r="E52" s="154"/>
      <c r="F52" s="154"/>
      <c r="G52" s="155"/>
      <c r="H52" s="73">
        <f>INDEX('h 21-22.'!D30:D49,MATCH(LARGE('h 21-22.'!J30:J49,3),'h 21-22.'!J30:J49,0))</f>
        <v>38</v>
      </c>
      <c r="I52" s="74">
        <f>INDEX('h 21-22.'!E30:E49,MATCH(LARGE('h 21-22.'!J30:J49,3),'h 21-22.'!J30:J49,0))</f>
        <v>241</v>
      </c>
      <c r="J52" s="76">
        <f>INDEX('h 21-22.'!F30:F49,MATCH(LARGE('h 21-22.'!J30:J49,3),'h 21-22.'!J30:J49,0))</f>
        <v>151</v>
      </c>
      <c r="K52" s="74">
        <f>INDEX('h 21-22.'!G30:G49,MATCH(LARGE('h 21-22.'!J30:J49,3),'h 21-22.'!J30:J49,0))</f>
        <v>116</v>
      </c>
      <c r="L52" s="76">
        <f>INDEX('h 21-22.'!H30:H49,MATCH(LARGE('h 21-22.'!J30:J49,3),'h 21-22.'!J30:J49,0))</f>
        <v>73</v>
      </c>
      <c r="N52" s="95">
        <v>3</v>
      </c>
      <c r="O52" s="153" t="str">
        <f>INDEX('h 21-22.'!O30:O49,MATCH(LARGE('h 21-22.'!X30:X49,3),'h 21-22.'!X30:X49,0))</f>
        <v>Chelsea</v>
      </c>
      <c r="P52" s="154"/>
      <c r="Q52" s="154"/>
      <c r="R52" s="154"/>
      <c r="S52" s="155"/>
      <c r="T52" s="73">
        <f>INDEX('h 21-22.'!P30:P49,MATCH(LARGE('h 21-22.'!X30:X49,3),'h 21-22.'!X30:X49,0))</f>
        <v>19</v>
      </c>
      <c r="U52" s="74">
        <f>INDEX('h 21-22.'!S30:S49,MATCH(LARGE('h 21-22.'!X30:X49,3),'h 21-22.'!X30:X49,0))</f>
        <v>138</v>
      </c>
      <c r="V52" s="76">
        <f>INDEX('h 21-22.'!T30:T49,MATCH(LARGE('h 21-22.'!X30:X49,3),'h 21-22.'!X30:X49,0))</f>
        <v>70</v>
      </c>
      <c r="W52" s="74">
        <f>INDEX('h 21-22.'!U30:U49,MATCH(LARGE('h 21-22.'!X30:X49,3),'h 21-22.'!X30:X49,0))</f>
        <v>75</v>
      </c>
      <c r="X52" s="76">
        <f>INDEX('h 21-22.'!V30:V49,MATCH(LARGE('h 21-22.'!X30:X49,3),'h 21-22.'!X30:X49,0))</f>
        <v>31</v>
      </c>
      <c r="Z52" s="95">
        <v>3</v>
      </c>
      <c r="AA52" s="153" t="str">
        <f>INDEX('h 21-22.'!AC30:AC49,MATCH(LARGE('h 21-22.'!AL30:AL49,3),'h 21-22.'!AL30:AL49,0))</f>
        <v>Southampton</v>
      </c>
      <c r="AB52" s="154"/>
      <c r="AC52" s="154"/>
      <c r="AD52" s="154"/>
      <c r="AE52" s="155"/>
      <c r="AF52" s="73">
        <f>INDEX('h 21-22.'!AD30:AD49,MATCH(LARGE('h 21-22.'!AL30:AL49,3),'h 21-22.'!AL30:AL49,0))</f>
        <v>19</v>
      </c>
      <c r="AG52" s="74">
        <f>INDEX('h 21-22.'!AG30:AG49,MATCH(LARGE('h 21-22.'!AL30:AL49,3),'h 21-22.'!AL30:AL49,0))</f>
        <v>119</v>
      </c>
      <c r="AH52" s="76">
        <f>INDEX('h 21-22.'!AH30:AH49,MATCH(LARGE('h 21-22.'!AL30:AL49,3),'h 21-22.'!AL30:AL49,0))</f>
        <v>99</v>
      </c>
      <c r="AI52" s="74">
        <f>INDEX('h 21-22.'!AI30:AI49,MATCH(LARGE('h 21-22.'!AL30:AL49,3),'h 21-22.'!AL30:AL49,0))</f>
        <v>60</v>
      </c>
      <c r="AJ52" s="76">
        <f>INDEX('h 21-22.'!AJ30:AJ49,MATCH(LARGE('h 21-22.'!AL30:AL49,3),'h 21-22.'!AL30:AL49,0))</f>
        <v>47</v>
      </c>
      <c r="AL52" s="95">
        <v>3</v>
      </c>
      <c r="AM52" s="153" t="str">
        <f>INDEX('h 21-22.'!C55:C74,MATCH(LARGE('h 21-22.'!J55:J74,3),'h 21-22.'!J55:J74,0))</f>
        <v>Aston Villa</v>
      </c>
      <c r="AN52" s="154"/>
      <c r="AO52" s="154"/>
      <c r="AP52" s="154"/>
      <c r="AQ52" s="155"/>
      <c r="AR52" s="73">
        <f>INDEX('h 21-22.'!D55:D74,MATCH(LARGE('h 21-22.'!J55:J74,3),'h 21-22.'!J55:J74,0))</f>
        <v>38</v>
      </c>
      <c r="AS52" s="74">
        <f>INDEX('h 21-22.'!E55:E74,MATCH(LARGE('h 21-22.'!J55:J74,3),'h 21-22.'!J55:J74,0))</f>
        <v>80</v>
      </c>
      <c r="AT52" s="76">
        <f>INDEX('h 21-22.'!F55:F74,MATCH(LARGE('h 21-22.'!J55:J74,3),'h 21-22.'!J55:J74,0))</f>
        <v>84</v>
      </c>
      <c r="AU52" s="74">
        <f>INDEX('h 21-22.'!G55:G74,MATCH(LARGE('h 21-22.'!J55:J74,3),'h 21-22.'!J55:J74,0))</f>
        <v>2</v>
      </c>
      <c r="AV52" s="76">
        <f>INDEX('h 21-22.'!H55:H74,MATCH(LARGE('h 21-22.'!J55:J74,3),'h 21-22.'!J55:J74,0))</f>
        <v>1</v>
      </c>
      <c r="AX52" s="95">
        <v>3</v>
      </c>
      <c r="AY52" s="153" t="str">
        <f>INDEX('h 21-22.'!O55:O74,MATCH(LARGE('h 21-22.'!X55:X74,3),'h 21-22.'!X55:X74,0))</f>
        <v>Newcastle</v>
      </c>
      <c r="AZ52" s="154"/>
      <c r="BA52" s="154"/>
      <c r="BB52" s="154"/>
      <c r="BC52" s="155"/>
      <c r="BD52" s="73">
        <f>INDEX('h 21-22.'!P55:P74,MATCH(LARGE('h 21-22.'!X55:X74,3),'h 21-22.'!X55:X74,0))</f>
        <v>19</v>
      </c>
      <c r="BE52" s="74">
        <f>INDEX('h 21-22.'!S55:S74,MATCH(LARGE('h 21-22.'!X55:X74,3),'h 21-22.'!X55:X74,0))</f>
        <v>35</v>
      </c>
      <c r="BF52" s="76">
        <f>INDEX('h 21-22.'!T55:T74,MATCH(LARGE('h 21-22.'!X55:X74,3),'h 21-22.'!X55:X74,0))</f>
        <v>36</v>
      </c>
      <c r="BG52" s="74">
        <f>INDEX('h 21-22.'!U55:U74,MATCH(LARGE('h 21-22.'!X55:X74,3),'h 21-22.'!X55:X74,0))</f>
        <v>2</v>
      </c>
      <c r="BH52" s="76">
        <f>INDEX('h 21-22.'!V55:V74,MATCH(LARGE('h 21-22.'!X55:X74,3),'h 21-22.'!X55:X74,0))</f>
        <v>0</v>
      </c>
      <c r="BJ52" s="95">
        <v>3</v>
      </c>
      <c r="BK52" s="153" t="str">
        <f>INDEX('h 21-22.'!AC55:AC74,MATCH(LARGE('h 21-22.'!AL55:AL74,3),'h 21-22.'!AL55:AL74,0))</f>
        <v>Man Utd</v>
      </c>
      <c r="BL52" s="154"/>
      <c r="BM52" s="154"/>
      <c r="BN52" s="154"/>
      <c r="BO52" s="155"/>
      <c r="BP52" s="73">
        <f>INDEX('h 21-22.'!AD55:AD74,MATCH(LARGE('h 21-22.'!AL55:AL74,3),'h 21-22.'!AL55:AL74,0))</f>
        <v>19</v>
      </c>
      <c r="BQ52" s="74">
        <f>INDEX('h 21-22.'!AG55:AG74,MATCH(LARGE('h 21-22.'!AL55:AL74,3),'h 21-22.'!AL55:AL74,0))</f>
        <v>45</v>
      </c>
      <c r="BR52" s="76">
        <f>INDEX('h 21-22.'!AH55:AH74,MATCH(LARGE('h 21-22.'!AL55:AL74,3),'h 21-22.'!AL55:AL74,0))</f>
        <v>32</v>
      </c>
      <c r="BS52" s="74">
        <f>INDEX('h 21-22.'!AI55:AI74,MATCH(LARGE('h 21-22.'!AL55:AL74,3),'h 21-22.'!AL55:AL74,0))</f>
        <v>1</v>
      </c>
      <c r="BT52" s="76">
        <f>INDEX('h 21-22.'!AJ55:AJ74,MATCH(LARGE('h 21-22.'!AL55:AL74,3),'h 21-22.'!AL55:AL74,0))</f>
        <v>0</v>
      </c>
    </row>
    <row r="53" spans="2:72" x14ac:dyDescent="0.2">
      <c r="B53" s="95">
        <v>4</v>
      </c>
      <c r="C53" s="153" t="str">
        <f>INDEX('h 21-22.'!C30:C49,MATCH(LARGE('h 21-22.'!J30:J49,4),'h 21-22.'!J30:J49,0))</f>
        <v>Southampton</v>
      </c>
      <c r="D53" s="154"/>
      <c r="E53" s="154"/>
      <c r="F53" s="154"/>
      <c r="G53" s="155"/>
      <c r="H53" s="73">
        <f>INDEX('h 21-22.'!D30:D49,MATCH(LARGE('h 21-22.'!J30:J49,4),'h 21-22.'!J30:J49,0))</f>
        <v>38</v>
      </c>
      <c r="I53" s="74">
        <f>INDEX('h 21-22.'!E30:E49,MATCH(LARGE('h 21-22.'!J30:J49,4),'h 21-22.'!J30:J49,0))</f>
        <v>233</v>
      </c>
      <c r="J53" s="76">
        <f>INDEX('h 21-22.'!F30:F49,MATCH(LARGE('h 21-22.'!J30:J49,4),'h 21-22.'!J30:J49,0))</f>
        <v>197</v>
      </c>
      <c r="K53" s="74">
        <f>INDEX('h 21-22.'!G30:G49,MATCH(LARGE('h 21-22.'!J30:J49,4),'h 21-22.'!J30:J49,0))</f>
        <v>125</v>
      </c>
      <c r="L53" s="76">
        <f>INDEX('h 21-22.'!H30:H49,MATCH(LARGE('h 21-22.'!J30:J49,4),'h 21-22.'!J30:J49,0))</f>
        <v>85</v>
      </c>
      <c r="N53" s="95">
        <v>4</v>
      </c>
      <c r="O53" s="153" t="str">
        <f>INDEX('h 21-22.'!O30:O49,MATCH(LARGE('h 21-22.'!X30:X49,4),'h 21-22.'!X30:X49,0))</f>
        <v>Arsenal</v>
      </c>
      <c r="P53" s="154"/>
      <c r="Q53" s="154"/>
      <c r="R53" s="154"/>
      <c r="S53" s="155"/>
      <c r="T53" s="73">
        <f>INDEX('h 21-22.'!P30:P49,MATCH(LARGE('h 21-22.'!X30:X49,4),'h 21-22.'!X30:X49,0))</f>
        <v>19</v>
      </c>
      <c r="U53" s="74">
        <f>INDEX('h 21-22.'!S30:S49,MATCH(LARGE('h 21-22.'!X30:X49,4),'h 21-22.'!X30:X49,0))</f>
        <v>127</v>
      </c>
      <c r="V53" s="76">
        <f>INDEX('h 21-22.'!T30:T49,MATCH(LARGE('h 21-22.'!X30:X49,4),'h 21-22.'!X30:X49,0))</f>
        <v>77</v>
      </c>
      <c r="W53" s="74">
        <f>INDEX('h 21-22.'!U30:U49,MATCH(LARGE('h 21-22.'!X30:X49,4),'h 21-22.'!X30:X49,0))</f>
        <v>59</v>
      </c>
      <c r="X53" s="76">
        <f>INDEX('h 21-22.'!V30:V49,MATCH(LARGE('h 21-22.'!X30:X49,4),'h 21-22.'!X30:X49,0))</f>
        <v>40</v>
      </c>
      <c r="Z53" s="95">
        <v>4</v>
      </c>
      <c r="AA53" s="153" t="str">
        <f>INDEX('h 21-22.'!AC30:AC49,MATCH(LARGE('h 21-22.'!AL30:AL49,4),'h 21-22.'!AL30:AL49,0))</f>
        <v>Aston Villa</v>
      </c>
      <c r="AB53" s="154"/>
      <c r="AC53" s="154"/>
      <c r="AD53" s="154"/>
      <c r="AE53" s="155"/>
      <c r="AF53" s="73">
        <f>INDEX('h 21-22.'!AD30:AD49,MATCH(LARGE('h 21-22.'!AL30:AL49,4),'h 21-22.'!AL30:AL49,0))</f>
        <v>19</v>
      </c>
      <c r="AG53" s="74">
        <f>INDEX('h 21-22.'!AG30:AG49,MATCH(LARGE('h 21-22.'!AL30:AL49,4),'h 21-22.'!AL30:AL49,0))</f>
        <v>106</v>
      </c>
      <c r="AH53" s="76">
        <f>INDEX('h 21-22.'!AH30:AH49,MATCH(LARGE('h 21-22.'!AL30:AL49,4),'h 21-22.'!AL30:AL49,0))</f>
        <v>116</v>
      </c>
      <c r="AI53" s="74">
        <f>INDEX('h 21-22.'!AI30:AI49,MATCH(LARGE('h 21-22.'!AL30:AL49,4),'h 21-22.'!AL30:AL49,0))</f>
        <v>47</v>
      </c>
      <c r="AJ53" s="76">
        <f>INDEX('h 21-22.'!AJ30:AJ49,MATCH(LARGE('h 21-22.'!AL30:AL49,4),'h 21-22.'!AL30:AL49,0))</f>
        <v>65</v>
      </c>
      <c r="AL53" s="95">
        <v>4</v>
      </c>
      <c r="AM53" s="153" t="str">
        <f>INDEX('h 21-22.'!C55:C74,MATCH(LARGE('h 21-22.'!J55:J74,4),'h 21-22.'!J55:J74,0))</f>
        <v>Newcastle</v>
      </c>
      <c r="AN53" s="154"/>
      <c r="AO53" s="154"/>
      <c r="AP53" s="154"/>
      <c r="AQ53" s="155"/>
      <c r="AR53" s="73">
        <f>INDEX('h 21-22.'!D55:D74,MATCH(LARGE('h 21-22.'!J55:J74,4),'h 21-22.'!J55:J74,0))</f>
        <v>38</v>
      </c>
      <c r="AS53" s="74">
        <f>INDEX('h 21-22.'!E55:E74,MATCH(LARGE('h 21-22.'!J55:J74,4),'h 21-22.'!J55:J74,0))</f>
        <v>80</v>
      </c>
      <c r="AT53" s="76">
        <f>INDEX('h 21-22.'!F55:F74,MATCH(LARGE('h 21-22.'!J55:J74,4),'h 21-22.'!J55:J74,0))</f>
        <v>75</v>
      </c>
      <c r="AU53" s="74">
        <f>INDEX('h 21-22.'!G55:G74,MATCH(LARGE('h 21-22.'!J55:J74,4),'h 21-22.'!J55:J74,0))</f>
        <v>2</v>
      </c>
      <c r="AV53" s="76">
        <f>INDEX('h 21-22.'!H55:H74,MATCH(LARGE('h 21-22.'!J55:J74,4),'h 21-22.'!J55:J74,0))</f>
        <v>3</v>
      </c>
      <c r="AX53" s="95">
        <v>4</v>
      </c>
      <c r="AY53" s="153" t="str">
        <f>INDEX('h 21-22.'!O55:O74,MATCH(LARGE('h 21-22.'!X55:X74,4),'h 21-22.'!X55:X74,0))</f>
        <v>Watford</v>
      </c>
      <c r="AZ53" s="154"/>
      <c r="BA53" s="154"/>
      <c r="BB53" s="154"/>
      <c r="BC53" s="155"/>
      <c r="BD53" s="73">
        <f>INDEX('h 21-22.'!P55:P74,MATCH(LARGE('h 21-22.'!X55:X74,4),'h 21-22.'!X55:X74,0))</f>
        <v>19</v>
      </c>
      <c r="BE53" s="74">
        <f>INDEX('h 21-22.'!S55:S74,MATCH(LARGE('h 21-22.'!X55:X74,4),'h 21-22.'!X55:X74,0))</f>
        <v>34</v>
      </c>
      <c r="BF53" s="76">
        <f>INDEX('h 21-22.'!T55:T74,MATCH(LARGE('h 21-22.'!X55:X74,4),'h 21-22.'!X55:X74,0))</f>
        <v>28</v>
      </c>
      <c r="BG53" s="74">
        <f>INDEX('h 21-22.'!U55:U74,MATCH(LARGE('h 21-22.'!X55:X74,4),'h 21-22.'!X55:X74,0))</f>
        <v>1</v>
      </c>
      <c r="BH53" s="76">
        <f>INDEX('h 21-22.'!V55:V74,MATCH(LARGE('h 21-22.'!X55:X74,4),'h 21-22.'!X55:X74,0))</f>
        <v>1</v>
      </c>
      <c r="BJ53" s="95">
        <v>4</v>
      </c>
      <c r="BK53" s="153" t="str">
        <f>INDEX('h 21-22.'!AC55:AC74,MATCH(LARGE('h 21-22.'!AL55:AL74,4),'h 21-22.'!AL55:AL74,0))</f>
        <v>Newcastle</v>
      </c>
      <c r="BL53" s="154"/>
      <c r="BM53" s="154"/>
      <c r="BN53" s="154"/>
      <c r="BO53" s="155"/>
      <c r="BP53" s="73">
        <f>INDEX('h 21-22.'!AD55:AD74,MATCH(LARGE('h 21-22.'!AL55:AL74,4),'h 21-22.'!AL55:AL74,0))</f>
        <v>19</v>
      </c>
      <c r="BQ53" s="74">
        <f>INDEX('h 21-22.'!AG55:AG74,MATCH(LARGE('h 21-22.'!AL55:AL74,4),'h 21-22.'!AL55:AL74,0))</f>
        <v>45</v>
      </c>
      <c r="BR53" s="76">
        <f>INDEX('h 21-22.'!AH55:AH74,MATCH(LARGE('h 21-22.'!AL55:AL74,4),'h 21-22.'!AL55:AL74,0))</f>
        <v>39</v>
      </c>
      <c r="BS53" s="74">
        <f>INDEX('h 21-22.'!AI55:AI74,MATCH(LARGE('h 21-22.'!AL55:AL74,4),'h 21-22.'!AL55:AL74,0))</f>
        <v>0</v>
      </c>
      <c r="BT53" s="76">
        <f>INDEX('h 21-22.'!AJ55:AJ74,MATCH(LARGE('h 21-22.'!AL55:AL74,4),'h 21-22.'!AL55:AL74,0))</f>
        <v>3</v>
      </c>
    </row>
    <row r="54" spans="2:72" x14ac:dyDescent="0.2">
      <c r="B54" s="95">
        <v>5</v>
      </c>
      <c r="C54" s="153" t="str">
        <f>INDEX('h 21-22.'!C30:C49,MATCH(LARGE('h 21-22.'!J30:J49,5),'h 21-22.'!J30:J49,0))</f>
        <v>Arsenal</v>
      </c>
      <c r="D54" s="154"/>
      <c r="E54" s="154"/>
      <c r="F54" s="154"/>
      <c r="G54" s="155"/>
      <c r="H54" s="73">
        <f>INDEX('h 21-22.'!D30:D49,MATCH(LARGE('h 21-22.'!J30:J49,5),'h 21-22.'!J30:J49,0))</f>
        <v>38</v>
      </c>
      <c r="I54" s="74">
        <f>INDEX('h 21-22.'!E30:E49,MATCH(LARGE('h 21-22.'!J30:J49,5),'h 21-22.'!J30:J49,0))</f>
        <v>208</v>
      </c>
      <c r="J54" s="76">
        <f>INDEX('h 21-22.'!F30:F49,MATCH(LARGE('h 21-22.'!J30:J49,5),'h 21-22.'!J30:J49,0))</f>
        <v>175</v>
      </c>
      <c r="K54" s="74">
        <f>INDEX('h 21-22.'!G30:G49,MATCH(LARGE('h 21-22.'!J30:J49,5),'h 21-22.'!J30:J49,0))</f>
        <v>96</v>
      </c>
      <c r="L54" s="76">
        <f>INDEX('h 21-22.'!H30:H49,MATCH(LARGE('h 21-22.'!J30:J49,5),'h 21-22.'!J30:J49,0))</f>
        <v>88</v>
      </c>
      <c r="N54" s="95">
        <v>5</v>
      </c>
      <c r="O54" s="153" t="str">
        <f>INDEX('h 21-22.'!O30:O49,MATCH(LARGE('h 21-22.'!X30:X49,5),'h 21-22.'!X30:X49,0))</f>
        <v>Brighton</v>
      </c>
      <c r="P54" s="154"/>
      <c r="Q54" s="154"/>
      <c r="R54" s="154"/>
      <c r="S54" s="155"/>
      <c r="T54" s="73">
        <f>INDEX('h 21-22.'!P30:P49,MATCH(LARGE('h 21-22.'!X30:X49,5),'h 21-22.'!X30:X49,0))</f>
        <v>19</v>
      </c>
      <c r="U54" s="74">
        <f>INDEX('h 21-22.'!S30:S49,MATCH(LARGE('h 21-22.'!X30:X49,5),'h 21-22.'!X30:X49,0))</f>
        <v>118</v>
      </c>
      <c r="V54" s="76">
        <f>INDEX('h 21-22.'!T30:T49,MATCH(LARGE('h 21-22.'!X30:X49,5),'h 21-22.'!X30:X49,0))</f>
        <v>87</v>
      </c>
      <c r="W54" s="74">
        <f>INDEX('h 21-22.'!U30:U49,MATCH(LARGE('h 21-22.'!X30:X49,5),'h 21-22.'!X30:X49,0))</f>
        <v>54</v>
      </c>
      <c r="X54" s="76">
        <f>INDEX('h 21-22.'!V30:V49,MATCH(LARGE('h 21-22.'!X30:X49,5),'h 21-22.'!X30:X49,0))</f>
        <v>35</v>
      </c>
      <c r="Z54" s="95">
        <v>5</v>
      </c>
      <c r="AA54" s="153" t="str">
        <f>INDEX('h 21-22.'!AC30:AC49,MATCH(LARGE('h 21-22.'!AL30:AL49,5),'h 21-22.'!AL30:AL49,0))</f>
        <v>Chelsea</v>
      </c>
      <c r="AB54" s="154"/>
      <c r="AC54" s="154"/>
      <c r="AD54" s="154"/>
      <c r="AE54" s="155"/>
      <c r="AF54" s="73">
        <f>INDEX('h 21-22.'!AD30:AD49,MATCH(LARGE('h 21-22.'!AL30:AL49,5),'h 21-22.'!AL30:AL49,0))</f>
        <v>19</v>
      </c>
      <c r="AG54" s="74">
        <f>INDEX('h 21-22.'!AG30:AG49,MATCH(LARGE('h 21-22.'!AL30:AL49,5),'h 21-22.'!AL30:AL49,0))</f>
        <v>103</v>
      </c>
      <c r="AH54" s="76">
        <f>INDEX('h 21-22.'!AH30:AH49,MATCH(LARGE('h 21-22.'!AL30:AL49,5),'h 21-22.'!AL30:AL49,0))</f>
        <v>81</v>
      </c>
      <c r="AI54" s="74">
        <f>INDEX('h 21-22.'!AI30:AI49,MATCH(LARGE('h 21-22.'!AL30:AL49,5),'h 21-22.'!AL30:AL49,0))</f>
        <v>41</v>
      </c>
      <c r="AJ54" s="76">
        <f>INDEX('h 21-22.'!AJ30:AJ49,MATCH(LARGE('h 21-22.'!AL30:AL49,5),'h 21-22.'!AL30:AL49,0))</f>
        <v>42</v>
      </c>
      <c r="AL54" s="95">
        <v>5</v>
      </c>
      <c r="AM54" s="153" t="str">
        <f>INDEX('h 21-22.'!C55:C74,MATCH(LARGE('h 21-22.'!J55:J74,5),'h 21-22.'!J55:J74,0))</f>
        <v>Man Utd</v>
      </c>
      <c r="AN54" s="154"/>
      <c r="AO54" s="154"/>
      <c r="AP54" s="154"/>
      <c r="AQ54" s="155"/>
      <c r="AR54" s="73">
        <f>INDEX('h 21-22.'!D55:D74,MATCH(LARGE('h 21-22.'!J55:J74,5),'h 21-22.'!J55:J74,0))</f>
        <v>38</v>
      </c>
      <c r="AS54" s="74">
        <f>INDEX('h 21-22.'!E55:E74,MATCH(LARGE('h 21-22.'!J55:J74,5),'h 21-22.'!J55:J74,0))</f>
        <v>76</v>
      </c>
      <c r="AT54" s="76">
        <f>INDEX('h 21-22.'!F55:F74,MATCH(LARGE('h 21-22.'!J55:J74,5),'h 21-22.'!J55:J74,0))</f>
        <v>48</v>
      </c>
      <c r="AU54" s="74">
        <f>INDEX('h 21-22.'!G55:G74,MATCH(LARGE('h 21-22.'!J55:J74,5),'h 21-22.'!J55:J74,0))</f>
        <v>2</v>
      </c>
      <c r="AV54" s="76">
        <f>INDEX('h 21-22.'!H55:H74,MATCH(LARGE('h 21-22.'!J55:J74,5),'h 21-22.'!J55:J74,0))</f>
        <v>1</v>
      </c>
      <c r="AX54" s="95">
        <v>5</v>
      </c>
      <c r="AY54" s="153" t="str">
        <f>INDEX('h 21-22.'!O55:O74,MATCH(LARGE('h 21-22.'!X55:X74,5),'h 21-22.'!X55:X74,0))</f>
        <v>Aston Villa</v>
      </c>
      <c r="AZ54" s="154"/>
      <c r="BA54" s="154"/>
      <c r="BB54" s="154"/>
      <c r="BC54" s="155"/>
      <c r="BD54" s="73">
        <f>INDEX('h 21-22.'!P55:P74,MATCH(LARGE('h 21-22.'!X55:X74,5),'h 21-22.'!X55:X74,0))</f>
        <v>19</v>
      </c>
      <c r="BE54" s="74">
        <f>INDEX('h 21-22.'!S55:S74,MATCH(LARGE('h 21-22.'!X55:X74,5),'h 21-22.'!X55:X74,0))</f>
        <v>32</v>
      </c>
      <c r="BF54" s="76">
        <f>INDEX('h 21-22.'!T55:T74,MATCH(LARGE('h 21-22.'!X55:X74,5),'h 21-22.'!X55:X74,0))</f>
        <v>37</v>
      </c>
      <c r="BG54" s="74">
        <f>INDEX('h 21-22.'!U55:U74,MATCH(LARGE('h 21-22.'!X55:X74,5),'h 21-22.'!X55:X74,0))</f>
        <v>2</v>
      </c>
      <c r="BH54" s="76">
        <f>INDEX('h 21-22.'!V55:V74,MATCH(LARGE('h 21-22.'!X55:X74,5),'h 21-22.'!X55:X74,0))</f>
        <v>1</v>
      </c>
      <c r="BJ54" s="95">
        <v>5</v>
      </c>
      <c r="BK54" s="153" t="str">
        <f>INDEX('h 21-22.'!AC55:AC74,MATCH(LARGE('h 21-22.'!AL55:AL74,5),'h 21-22.'!AL55:AL74,0))</f>
        <v>Brighton</v>
      </c>
      <c r="BL54" s="154"/>
      <c r="BM54" s="154"/>
      <c r="BN54" s="154"/>
      <c r="BO54" s="155"/>
      <c r="BP54" s="73">
        <f>INDEX('h 21-22.'!AD55:AD74,MATCH(LARGE('h 21-22.'!AL55:AL74,5),'h 21-22.'!AL55:AL74,0))</f>
        <v>19</v>
      </c>
      <c r="BQ54" s="74">
        <f>INDEX('h 21-22.'!AG55:AG74,MATCH(LARGE('h 21-22.'!AL55:AL74,5),'h 21-22.'!AL55:AL74,0))</f>
        <v>40</v>
      </c>
      <c r="BR54" s="76">
        <f>INDEX('h 21-22.'!AH55:AH74,MATCH(LARGE('h 21-22.'!AL55:AL74,5),'h 21-22.'!AL55:AL74,0))</f>
        <v>42</v>
      </c>
      <c r="BS54" s="74">
        <f>INDEX('h 21-22.'!AI55:AI74,MATCH(LARGE('h 21-22.'!AL55:AL74,5),'h 21-22.'!AL55:AL74,0))</f>
        <v>1</v>
      </c>
      <c r="BT54" s="76">
        <f>INDEX('h 21-22.'!AJ55:AJ74,MATCH(LARGE('h 21-22.'!AL55:AL74,5),'h 21-22.'!AL55:AL74,0))</f>
        <v>0</v>
      </c>
    </row>
    <row r="55" spans="2:72" x14ac:dyDescent="0.2">
      <c r="B55" s="95">
        <v>6</v>
      </c>
      <c r="C55" s="153" t="str">
        <f>INDEX('h 21-22.'!C30:C49,MATCH(LARGE('h 21-22.'!J30:J49,6),'h 21-22.'!J30:J49,0))</f>
        <v>Brighton</v>
      </c>
      <c r="D55" s="154"/>
      <c r="E55" s="154"/>
      <c r="F55" s="154"/>
      <c r="G55" s="155"/>
      <c r="H55" s="73">
        <f>INDEX('h 21-22.'!D30:D49,MATCH(LARGE('h 21-22.'!J30:J49,6),'h 21-22.'!J30:J49,0))</f>
        <v>38</v>
      </c>
      <c r="I55" s="74">
        <f>INDEX('h 21-22.'!E30:E49,MATCH(LARGE('h 21-22.'!J30:J49,6),'h 21-22.'!J30:J49,0))</f>
        <v>200</v>
      </c>
      <c r="J55" s="76">
        <f>INDEX('h 21-22.'!F30:F49,MATCH(LARGE('h 21-22.'!J30:J49,6),'h 21-22.'!J30:J49,0))</f>
        <v>211</v>
      </c>
      <c r="K55" s="74">
        <f>INDEX('h 21-22.'!G30:G49,MATCH(LARGE('h 21-22.'!J30:J49,6),'h 21-22.'!J30:J49,0))</f>
        <v>94</v>
      </c>
      <c r="L55" s="76">
        <f>INDEX('h 21-22.'!H30:H49,MATCH(LARGE('h 21-22.'!J30:J49,6),'h 21-22.'!J30:J49,0))</f>
        <v>90</v>
      </c>
      <c r="N55" s="95">
        <v>6</v>
      </c>
      <c r="O55" s="153" t="str">
        <f>INDEX('h 21-22.'!O30:O49,MATCH(LARGE('h 21-22.'!X30:X49,6),'h 21-22.'!X30:X49,0))</f>
        <v>Southampton</v>
      </c>
      <c r="P55" s="154"/>
      <c r="Q55" s="154"/>
      <c r="R55" s="154"/>
      <c r="S55" s="155"/>
      <c r="T55" s="73">
        <f>INDEX('h 21-22.'!P30:P49,MATCH(LARGE('h 21-22.'!X30:X49,6),'h 21-22.'!X30:X49,0))</f>
        <v>19</v>
      </c>
      <c r="U55" s="74">
        <f>INDEX('h 21-22.'!S30:S49,MATCH(LARGE('h 21-22.'!X30:X49,6),'h 21-22.'!X30:X49,0))</f>
        <v>114</v>
      </c>
      <c r="V55" s="76">
        <f>INDEX('h 21-22.'!T30:T49,MATCH(LARGE('h 21-22.'!X30:X49,6),'h 21-22.'!X30:X49,0))</f>
        <v>98</v>
      </c>
      <c r="W55" s="74">
        <f>INDEX('h 21-22.'!U30:U49,MATCH(LARGE('h 21-22.'!X30:X49,6),'h 21-22.'!X30:X49,0))</f>
        <v>65</v>
      </c>
      <c r="X55" s="76">
        <f>INDEX('h 21-22.'!V30:V49,MATCH(LARGE('h 21-22.'!X30:X49,6),'h 21-22.'!X30:X49,0))</f>
        <v>38</v>
      </c>
      <c r="Z55" s="95">
        <v>6</v>
      </c>
      <c r="AA55" s="153" t="str">
        <f>INDEX('h 21-22.'!AC30:AC49,MATCH(LARGE('h 21-22.'!AL30:AL49,6),'h 21-22.'!AL30:AL49,0))</f>
        <v>Man Utd</v>
      </c>
      <c r="AB55" s="154"/>
      <c r="AC55" s="154"/>
      <c r="AD55" s="154"/>
      <c r="AE55" s="155"/>
      <c r="AF55" s="73">
        <f>INDEX('h 21-22.'!AD30:AD49,MATCH(LARGE('h 21-22.'!AL30:AL49,6),'h 21-22.'!AL30:AL49,0))</f>
        <v>19</v>
      </c>
      <c r="AG55" s="74">
        <f>INDEX('h 21-22.'!AG30:AG49,MATCH(LARGE('h 21-22.'!AL30:AL49,6),'h 21-22.'!AL30:AL49,0))</f>
        <v>102</v>
      </c>
      <c r="AH55" s="76">
        <f>INDEX('h 21-22.'!AH30:AH49,MATCH(LARGE('h 21-22.'!AL30:AL49,6),'h 21-22.'!AL30:AL49,0))</f>
        <v>109</v>
      </c>
      <c r="AI55" s="74">
        <f>INDEX('h 21-22.'!AI30:AI49,MATCH(LARGE('h 21-22.'!AL30:AL49,6),'h 21-22.'!AL30:AL49,0))</f>
        <v>51</v>
      </c>
      <c r="AJ55" s="76">
        <f>INDEX('h 21-22.'!AJ30:AJ49,MATCH(LARGE('h 21-22.'!AL30:AL49,6),'h 21-22.'!AL30:AL49,0))</f>
        <v>47</v>
      </c>
      <c r="AL55" s="95">
        <v>6</v>
      </c>
      <c r="AM55" s="153" t="str">
        <f>INDEX('h 21-22.'!C55:C74,MATCH(LARGE('h 21-22.'!J55:J74,6),'h 21-22.'!J55:J74,0))</f>
        <v>Brighton</v>
      </c>
      <c r="AN55" s="154"/>
      <c r="AO55" s="154"/>
      <c r="AP55" s="154"/>
      <c r="AQ55" s="155"/>
      <c r="AR55" s="73">
        <f>INDEX('h 21-22.'!D55:D74,MATCH(LARGE('h 21-22.'!J55:J74,6),'h 21-22.'!J55:J74,0))</f>
        <v>38</v>
      </c>
      <c r="AS55" s="74">
        <f>INDEX('h 21-22.'!E55:E74,MATCH(LARGE('h 21-22.'!J55:J74,6),'h 21-22.'!J55:J74,0))</f>
        <v>72</v>
      </c>
      <c r="AT55" s="76">
        <f>INDEX('h 21-22.'!F55:F74,MATCH(LARGE('h 21-22.'!J55:J74,6),'h 21-22.'!J55:J74,0))</f>
        <v>79</v>
      </c>
      <c r="AU55" s="74">
        <f>INDEX('h 21-22.'!G55:G74,MATCH(LARGE('h 21-22.'!J55:J74,6),'h 21-22.'!J55:J74,0))</f>
        <v>2</v>
      </c>
      <c r="AV55" s="76">
        <f>INDEX('h 21-22.'!H55:H74,MATCH(LARGE('h 21-22.'!J55:J74,6),'h 21-22.'!J55:J74,0))</f>
        <v>0</v>
      </c>
      <c r="AX55" s="95">
        <v>6</v>
      </c>
      <c r="AY55" s="153" t="str">
        <f>INDEX('h 21-22.'!O55:O74,MATCH(LARGE('h 21-22.'!X55:X74,6),'h 21-22.'!X55:X74,0))</f>
        <v>Burnley</v>
      </c>
      <c r="AZ55" s="154"/>
      <c r="BA55" s="154"/>
      <c r="BB55" s="154"/>
      <c r="BC55" s="155"/>
      <c r="BD55" s="73">
        <f>INDEX('h 21-22.'!P55:P74,MATCH(LARGE('h 21-22.'!X55:X74,6),'h 21-22.'!X55:X74,0))</f>
        <v>19</v>
      </c>
      <c r="BE55" s="74">
        <f>INDEX('h 21-22.'!S55:S74,MATCH(LARGE('h 21-22.'!X55:X74,6),'h 21-22.'!X55:X74,0))</f>
        <v>34</v>
      </c>
      <c r="BF55" s="76">
        <f>INDEX('h 21-22.'!T55:T74,MATCH(LARGE('h 21-22.'!X55:X74,6),'h 21-22.'!X55:X74,0))</f>
        <v>24</v>
      </c>
      <c r="BG55" s="74">
        <f>INDEX('h 21-22.'!U55:U74,MATCH(LARGE('h 21-22.'!X55:X74,6),'h 21-22.'!X55:X74,0))</f>
        <v>0</v>
      </c>
      <c r="BH55" s="76">
        <f>INDEX('h 21-22.'!V55:V74,MATCH(LARGE('h 21-22.'!X55:X74,6),'h 21-22.'!X55:X74,0))</f>
        <v>0</v>
      </c>
      <c r="BJ55" s="95">
        <v>6</v>
      </c>
      <c r="BK55" s="153" t="str">
        <f>INDEX('h 21-22.'!AC55:AC74,MATCH(LARGE('h 21-22.'!AL55:AL74,6),'h 21-22.'!AL55:AL74,0))</f>
        <v>Everton</v>
      </c>
      <c r="BL55" s="154"/>
      <c r="BM55" s="154"/>
      <c r="BN55" s="154"/>
      <c r="BO55" s="155"/>
      <c r="BP55" s="73">
        <f>INDEX('h 21-22.'!AD55:AD74,MATCH(LARGE('h 21-22.'!AL55:AL74,6),'h 21-22.'!AL55:AL74,0))</f>
        <v>19</v>
      </c>
      <c r="BQ55" s="74">
        <f>INDEX('h 21-22.'!AG55:AG74,MATCH(LARGE('h 21-22.'!AL55:AL74,6),'h 21-22.'!AL55:AL74,0))</f>
        <v>37</v>
      </c>
      <c r="BR55" s="76">
        <f>INDEX('h 21-22.'!AH55:AH74,MATCH(LARGE('h 21-22.'!AL55:AL74,6),'h 21-22.'!AL55:AL74,0))</f>
        <v>29</v>
      </c>
      <c r="BS55" s="74">
        <f>INDEX('h 21-22.'!AI55:AI74,MATCH(LARGE('h 21-22.'!AL55:AL74,6),'h 21-22.'!AL55:AL74,0))</f>
        <v>1</v>
      </c>
      <c r="BT55" s="76">
        <f>INDEX('h 21-22.'!AJ55:AJ74,MATCH(LARGE('h 21-22.'!AL55:AL74,6),'h 21-22.'!AL55:AL74,0))</f>
        <v>0</v>
      </c>
    </row>
    <row r="56" spans="2:72" x14ac:dyDescent="0.2">
      <c r="B56" s="95">
        <v>7</v>
      </c>
      <c r="C56" s="153" t="str">
        <f>INDEX('h 21-22.'!C30:C49,MATCH(LARGE('h 21-22.'!J30:J49,7),'h 21-22.'!J30:J49,0))</f>
        <v>West Ham</v>
      </c>
      <c r="D56" s="154"/>
      <c r="E56" s="154"/>
      <c r="F56" s="154"/>
      <c r="G56" s="155"/>
      <c r="H56" s="73">
        <f>INDEX('h 21-22.'!D30:D49,MATCH(LARGE('h 21-22.'!J30:J49,7),'h 21-22.'!J30:J49,0))</f>
        <v>38</v>
      </c>
      <c r="I56" s="74">
        <f>INDEX('h 21-22.'!E30:E49,MATCH(LARGE('h 21-22.'!J30:J49,7),'h 21-22.'!J30:J49,0))</f>
        <v>200</v>
      </c>
      <c r="J56" s="76">
        <f>INDEX('h 21-22.'!F30:F49,MATCH(LARGE('h 21-22.'!J30:J49,7),'h 21-22.'!J30:J49,0))</f>
        <v>200</v>
      </c>
      <c r="K56" s="74">
        <f>INDEX('h 21-22.'!G30:G49,MATCH(LARGE('h 21-22.'!J30:J49,7),'h 21-22.'!J30:J49,0))</f>
        <v>99</v>
      </c>
      <c r="L56" s="76">
        <f>INDEX('h 21-22.'!H30:H49,MATCH(LARGE('h 21-22.'!J30:J49,7),'h 21-22.'!J30:J49,0))</f>
        <v>94</v>
      </c>
      <c r="N56" s="95">
        <v>7</v>
      </c>
      <c r="O56" s="153" t="str">
        <f>INDEX('h 21-22.'!O30:O49,MATCH(LARGE('h 21-22.'!X30:X49,7),'h 21-22.'!X30:X49,0))</f>
        <v>West Ham</v>
      </c>
      <c r="P56" s="154"/>
      <c r="Q56" s="154"/>
      <c r="R56" s="154"/>
      <c r="S56" s="155"/>
      <c r="T56" s="73">
        <f>INDEX('h 21-22.'!P30:P49,MATCH(LARGE('h 21-22.'!X30:X49,7),'h 21-22.'!X30:X49,0))</f>
        <v>19</v>
      </c>
      <c r="U56" s="74">
        <f>INDEX('h 21-22.'!S30:S49,MATCH(LARGE('h 21-22.'!X30:X49,7),'h 21-22.'!X30:X49,0))</f>
        <v>105</v>
      </c>
      <c r="V56" s="76">
        <f>INDEX('h 21-22.'!T30:T49,MATCH(LARGE('h 21-22.'!X30:X49,7),'h 21-22.'!X30:X49,0))</f>
        <v>96</v>
      </c>
      <c r="W56" s="74">
        <f>INDEX('h 21-22.'!U30:U49,MATCH(LARGE('h 21-22.'!X30:X49,7),'h 21-22.'!X30:X49,0))</f>
        <v>52</v>
      </c>
      <c r="X56" s="76">
        <f>INDEX('h 21-22.'!V30:V49,MATCH(LARGE('h 21-22.'!X30:X49,7),'h 21-22.'!X30:X49,0))</f>
        <v>46</v>
      </c>
      <c r="Z56" s="95">
        <v>7</v>
      </c>
      <c r="AA56" s="153" t="str">
        <f>INDEX('h 21-22.'!AC30:AC49,MATCH(LARGE('h 21-22.'!AL30:AL49,7),'h 21-22.'!AL30:AL49,0))</f>
        <v>West Ham</v>
      </c>
      <c r="AB56" s="154"/>
      <c r="AC56" s="154"/>
      <c r="AD56" s="154"/>
      <c r="AE56" s="155"/>
      <c r="AF56" s="73">
        <f>INDEX('h 21-22.'!AD30:AD49,MATCH(LARGE('h 21-22.'!AL30:AL49,7),'h 21-22.'!AL30:AL49,0))</f>
        <v>19</v>
      </c>
      <c r="AG56" s="74">
        <f>INDEX('h 21-22.'!AG30:AG49,MATCH(LARGE('h 21-22.'!AL30:AL49,7),'h 21-22.'!AL30:AL49,0))</f>
        <v>95</v>
      </c>
      <c r="AH56" s="76">
        <f>INDEX('h 21-22.'!AH30:AH49,MATCH(LARGE('h 21-22.'!AL30:AL49,7),'h 21-22.'!AL30:AL49,0))</f>
        <v>104</v>
      </c>
      <c r="AI56" s="74">
        <f>INDEX('h 21-22.'!AI30:AI49,MATCH(LARGE('h 21-22.'!AL30:AL49,7),'h 21-22.'!AL30:AL49,0))</f>
        <v>47</v>
      </c>
      <c r="AJ56" s="76">
        <f>INDEX('h 21-22.'!AJ30:AJ49,MATCH(LARGE('h 21-22.'!AL30:AL49,7),'h 21-22.'!AL30:AL49,0))</f>
        <v>48</v>
      </c>
      <c r="AL56" s="95">
        <v>7</v>
      </c>
      <c r="AM56" s="153" t="str">
        <f>INDEX('h 21-22.'!C55:C74,MATCH(LARGE('h 21-22.'!J55:J74,7),'h 21-22.'!J55:J74,0))</f>
        <v>Burnley</v>
      </c>
      <c r="AN56" s="154"/>
      <c r="AO56" s="154"/>
      <c r="AP56" s="154"/>
      <c r="AQ56" s="155"/>
      <c r="AR56" s="73">
        <f>INDEX('h 21-22.'!D55:D74,MATCH(LARGE('h 21-22.'!J55:J74,7),'h 21-22.'!J55:J74,0))</f>
        <v>38</v>
      </c>
      <c r="AS56" s="74">
        <f>INDEX('h 21-22.'!E55:E74,MATCH(LARGE('h 21-22.'!J55:J74,7),'h 21-22.'!J55:J74,0))</f>
        <v>68</v>
      </c>
      <c r="AT56" s="76">
        <f>INDEX('h 21-22.'!F55:F74,MATCH(LARGE('h 21-22.'!J55:J74,7),'h 21-22.'!J55:J74,0))</f>
        <v>44</v>
      </c>
      <c r="AU56" s="74">
        <f>INDEX('h 21-22.'!G55:G74,MATCH(LARGE('h 21-22.'!J55:J74,7),'h 21-22.'!J55:J74,0))</f>
        <v>2</v>
      </c>
      <c r="AV56" s="76">
        <f>INDEX('h 21-22.'!H55:H74,MATCH(LARGE('h 21-22.'!J55:J74,7),'h 21-22.'!J55:J74,0))</f>
        <v>0</v>
      </c>
      <c r="AX56" s="95">
        <v>7</v>
      </c>
      <c r="AY56" s="153" t="str">
        <f>INDEX('h 21-22.'!O55:O74,MATCH(LARGE('h 21-22.'!X55:X74,7),'h 21-22.'!X55:X74,0))</f>
        <v>Southampton</v>
      </c>
      <c r="AZ56" s="154"/>
      <c r="BA56" s="154"/>
      <c r="BB56" s="154"/>
      <c r="BC56" s="155"/>
      <c r="BD56" s="73">
        <f>INDEX('h 21-22.'!P55:P74,MATCH(LARGE('h 21-22.'!X55:X74,7),'h 21-22.'!X55:X74,0))</f>
        <v>19</v>
      </c>
      <c r="BE56" s="74">
        <f>INDEX('h 21-22.'!S55:S74,MATCH(LARGE('h 21-22.'!X55:X74,7),'h 21-22.'!X55:X74,0))</f>
        <v>32</v>
      </c>
      <c r="BF56" s="76">
        <f>INDEX('h 21-22.'!T55:T74,MATCH(LARGE('h 21-22.'!X55:X74,7),'h 21-22.'!X55:X74,0))</f>
        <v>32</v>
      </c>
      <c r="BG56" s="74">
        <f>INDEX('h 21-22.'!U55:U74,MATCH(LARGE('h 21-22.'!X55:X74,7),'h 21-22.'!X55:X74,0))</f>
        <v>1</v>
      </c>
      <c r="BH56" s="76">
        <f>INDEX('h 21-22.'!V55:V74,MATCH(LARGE('h 21-22.'!X55:X74,7),'h 21-22.'!X55:X74,0))</f>
        <v>1</v>
      </c>
      <c r="BJ56" s="95">
        <v>7</v>
      </c>
      <c r="BK56" s="153" t="str">
        <f>INDEX('h 21-22.'!AC55:AC74,MATCH(LARGE('h 21-22.'!AL55:AL74,7),'h 21-22.'!AL55:AL74,0))</f>
        <v>Burnley</v>
      </c>
      <c r="BL56" s="154"/>
      <c r="BM56" s="154"/>
      <c r="BN56" s="154"/>
      <c r="BO56" s="155"/>
      <c r="BP56" s="73">
        <f>INDEX('h 21-22.'!AD55:AD74,MATCH(LARGE('h 21-22.'!AL55:AL74,7),'h 21-22.'!AL55:AL74,0))</f>
        <v>19</v>
      </c>
      <c r="BQ56" s="74">
        <f>INDEX('h 21-22.'!AG55:AG74,MATCH(LARGE('h 21-22.'!AL55:AL74,7),'h 21-22.'!AL55:AL74,0))</f>
        <v>34</v>
      </c>
      <c r="BR56" s="76">
        <f>INDEX('h 21-22.'!AH55:AH74,MATCH(LARGE('h 21-22.'!AL55:AL74,7),'h 21-22.'!AL55:AL74,0))</f>
        <v>20</v>
      </c>
      <c r="BS56" s="74">
        <f>INDEX('h 21-22.'!AI55:AI74,MATCH(LARGE('h 21-22.'!AL55:AL74,7),'h 21-22.'!AL55:AL74,0))</f>
        <v>2</v>
      </c>
      <c r="BT56" s="76">
        <f>INDEX('h 21-22.'!AJ55:AJ74,MATCH(LARGE('h 21-22.'!AL55:AL74,7),'h 21-22.'!AL55:AL74,0))</f>
        <v>0</v>
      </c>
    </row>
    <row r="57" spans="2:72" x14ac:dyDescent="0.2">
      <c r="B57" s="95">
        <v>8</v>
      </c>
      <c r="C57" s="153" t="str">
        <f>INDEX('h 21-22.'!C30:C49,MATCH(LARGE('h 21-22.'!J30:J49,8),'h 21-22.'!J30:J49,0))</f>
        <v>Man Utd</v>
      </c>
      <c r="D57" s="154"/>
      <c r="E57" s="154"/>
      <c r="F57" s="154"/>
      <c r="G57" s="155"/>
      <c r="H57" s="73">
        <f>INDEX('h 21-22.'!D30:D49,MATCH(LARGE('h 21-22.'!J30:J49,8),'h 21-22.'!J30:J49,0))</f>
        <v>38</v>
      </c>
      <c r="I57" s="74">
        <f>INDEX('h 21-22.'!E30:E49,MATCH(LARGE('h 21-22.'!J30:J49,8),'h 21-22.'!J30:J49,0))</f>
        <v>197</v>
      </c>
      <c r="J57" s="76">
        <f>INDEX('h 21-22.'!F30:F49,MATCH(LARGE('h 21-22.'!J30:J49,8),'h 21-22.'!J30:J49,0))</f>
        <v>207</v>
      </c>
      <c r="K57" s="74">
        <f>INDEX('h 21-22.'!G30:G49,MATCH(LARGE('h 21-22.'!J30:J49,8),'h 21-22.'!J30:J49,0))</f>
        <v>97</v>
      </c>
      <c r="L57" s="76">
        <f>INDEX('h 21-22.'!H30:H49,MATCH(LARGE('h 21-22.'!J30:J49,8),'h 21-22.'!J30:J49,0))</f>
        <v>93</v>
      </c>
      <c r="N57" s="95">
        <v>8</v>
      </c>
      <c r="O57" s="153" t="str">
        <f>INDEX('h 21-22.'!O30:O49,MATCH(LARGE('h 21-22.'!X30:X49,8),'h 21-22.'!X30:X49,0))</f>
        <v>Tottenham</v>
      </c>
      <c r="P57" s="154"/>
      <c r="Q57" s="154"/>
      <c r="R57" s="154"/>
      <c r="S57" s="155"/>
      <c r="T57" s="73">
        <f>INDEX('h 21-22.'!P30:P49,MATCH(LARGE('h 21-22.'!X30:X49,8),'h 21-22.'!X30:X49,0))</f>
        <v>19</v>
      </c>
      <c r="U57" s="74">
        <f>INDEX('h 21-22.'!S30:S49,MATCH(LARGE('h 21-22.'!X30:X49,8),'h 21-22.'!X30:X49,0))</f>
        <v>104</v>
      </c>
      <c r="V57" s="76">
        <f>INDEX('h 21-22.'!T30:T49,MATCH(LARGE('h 21-22.'!X30:X49,8),'h 21-22.'!X30:X49,0))</f>
        <v>87</v>
      </c>
      <c r="W57" s="74">
        <f>INDEX('h 21-22.'!U30:U49,MATCH(LARGE('h 21-22.'!X30:X49,8),'h 21-22.'!X30:X49,0))</f>
        <v>53</v>
      </c>
      <c r="X57" s="76">
        <f>INDEX('h 21-22.'!V30:V49,MATCH(LARGE('h 21-22.'!X30:X49,8),'h 21-22.'!X30:X49,0))</f>
        <v>35</v>
      </c>
      <c r="Z57" s="95">
        <v>8</v>
      </c>
      <c r="AA57" s="153" t="str">
        <f>INDEX('h 21-22.'!AC30:AC49,MATCH(LARGE('h 21-22.'!AL30:AL49,8),'h 21-22.'!AL30:AL49,0))</f>
        <v>Leicester</v>
      </c>
      <c r="AB57" s="154"/>
      <c r="AC57" s="154"/>
      <c r="AD57" s="154"/>
      <c r="AE57" s="155"/>
      <c r="AF57" s="73">
        <f>INDEX('h 21-22.'!AD30:AD49,MATCH(LARGE('h 21-22.'!AL30:AL49,8),'h 21-22.'!AL30:AL49,0))</f>
        <v>19</v>
      </c>
      <c r="AG57" s="74">
        <f>INDEX('h 21-22.'!AG30:AG49,MATCH(LARGE('h 21-22.'!AL30:AL49,8),'h 21-22.'!AL30:AL49,0))</f>
        <v>92</v>
      </c>
      <c r="AH57" s="76">
        <f>INDEX('h 21-22.'!AH30:AH49,MATCH(LARGE('h 21-22.'!AL30:AL49,8),'h 21-22.'!AL30:AL49,0))</f>
        <v>117</v>
      </c>
      <c r="AI57" s="74">
        <f>INDEX('h 21-22.'!AI30:AI49,MATCH(LARGE('h 21-22.'!AL30:AL49,8),'h 21-22.'!AL30:AL49,0))</f>
        <v>37</v>
      </c>
      <c r="AJ57" s="76">
        <f>INDEX('h 21-22.'!AJ30:AJ49,MATCH(LARGE('h 21-22.'!AL30:AL49,8),'h 21-22.'!AL30:AL49,0))</f>
        <v>64</v>
      </c>
      <c r="AL57" s="95">
        <v>8</v>
      </c>
      <c r="AM57" s="153" t="str">
        <f>INDEX('h 21-22.'!C55:C74,MATCH(LARGE('h 21-22.'!J55:J74,8),'h 21-22.'!J55:J74,0))</f>
        <v>Arsenal</v>
      </c>
      <c r="AN57" s="154"/>
      <c r="AO57" s="154"/>
      <c r="AP57" s="154"/>
      <c r="AQ57" s="155"/>
      <c r="AR57" s="73">
        <f>INDEX('h 21-22.'!D55:D74,MATCH(LARGE('h 21-22.'!J55:J74,8),'h 21-22.'!J55:J74,0))</f>
        <v>38</v>
      </c>
      <c r="AS57" s="74">
        <f>INDEX('h 21-22.'!E55:E74,MATCH(LARGE('h 21-22.'!J55:J74,8),'h 21-22.'!J55:J74,0))</f>
        <v>63</v>
      </c>
      <c r="AT57" s="76">
        <f>INDEX('h 21-22.'!F55:F74,MATCH(LARGE('h 21-22.'!J55:J74,8),'h 21-22.'!J55:J74,0))</f>
        <v>67</v>
      </c>
      <c r="AU57" s="74">
        <f>INDEX('h 21-22.'!G55:G74,MATCH(LARGE('h 21-22.'!J55:J74,8),'h 21-22.'!J55:J74,0))</f>
        <v>4</v>
      </c>
      <c r="AV57" s="76">
        <f>INDEX('h 21-22.'!H55:H74,MATCH(LARGE('h 21-22.'!J55:J74,8),'h 21-22.'!J55:J74,0))</f>
        <v>3</v>
      </c>
      <c r="AX57" s="95">
        <v>8</v>
      </c>
      <c r="AY57" s="153" t="str">
        <f>INDEX('h 21-22.'!O55:O74,MATCH(LARGE('h 21-22.'!X55:X74,8),'h 21-22.'!X55:X74,0))</f>
        <v>Brentford</v>
      </c>
      <c r="AZ57" s="154"/>
      <c r="BA57" s="154"/>
      <c r="BB57" s="154"/>
      <c r="BC57" s="155"/>
      <c r="BD57" s="73">
        <f>INDEX('h 21-22.'!P55:P74,MATCH(LARGE('h 21-22.'!X55:X74,8),'h 21-22.'!X55:X74,0))</f>
        <v>19</v>
      </c>
      <c r="BE57" s="74">
        <f>INDEX('h 21-22.'!S55:S74,MATCH(LARGE('h 21-22.'!X55:X74,8),'h 21-22.'!X55:X74,0))</f>
        <v>30</v>
      </c>
      <c r="BF57" s="76">
        <f>INDEX('h 21-22.'!T55:T74,MATCH(LARGE('h 21-22.'!X55:X74,8),'h 21-22.'!X55:X74,0))</f>
        <v>22</v>
      </c>
      <c r="BG57" s="74">
        <f>INDEX('h 21-22.'!U55:U74,MATCH(LARGE('h 21-22.'!X55:X74,8),'h 21-22.'!X55:X74,0))</f>
        <v>2</v>
      </c>
      <c r="BH57" s="76">
        <f>INDEX('h 21-22.'!V55:V74,MATCH(LARGE('h 21-22.'!X55:X74,8),'h 21-22.'!X55:X74,0))</f>
        <v>1</v>
      </c>
      <c r="BJ57" s="95">
        <v>8</v>
      </c>
      <c r="BK57" s="153" t="str">
        <f>INDEX('h 21-22.'!AC55:AC74,MATCH(LARGE('h 21-22.'!AL55:AL74,8),'h 21-22.'!AL55:AL74,0))</f>
        <v>Arsenal</v>
      </c>
      <c r="BL57" s="154"/>
      <c r="BM57" s="154"/>
      <c r="BN57" s="154"/>
      <c r="BO57" s="155"/>
      <c r="BP57" s="73">
        <f>INDEX('h 21-22.'!AD55:AD74,MATCH(LARGE('h 21-22.'!AL55:AL74,8),'h 21-22.'!AL55:AL74,0))</f>
        <v>19</v>
      </c>
      <c r="BQ57" s="74">
        <f>INDEX('h 21-22.'!AG55:AG74,MATCH(LARGE('h 21-22.'!AL55:AL74,8),'h 21-22.'!AL55:AL74,0))</f>
        <v>31</v>
      </c>
      <c r="BR57" s="76">
        <f>INDEX('h 21-22.'!AH55:AH74,MATCH(LARGE('h 21-22.'!AL55:AL74,8),'h 21-22.'!AL55:AL74,0))</f>
        <v>30</v>
      </c>
      <c r="BS57" s="74">
        <f>INDEX('h 21-22.'!AI55:AI74,MATCH(LARGE('h 21-22.'!AL55:AL74,8),'h 21-22.'!AL55:AL74,0))</f>
        <v>3</v>
      </c>
      <c r="BT57" s="76">
        <f>INDEX('h 21-22.'!AJ55:AJ74,MATCH(LARGE('h 21-22.'!AL55:AL74,8),'h 21-22.'!AL55:AL74,0))</f>
        <v>0</v>
      </c>
    </row>
    <row r="58" spans="2:72" x14ac:dyDescent="0.2">
      <c r="B58" s="95">
        <v>9</v>
      </c>
      <c r="C58" s="153" t="str">
        <f>INDEX('h 21-22.'!C30:C49,MATCH(LARGE('h 21-22.'!J30:J49,9),'h 21-22.'!J30:J49,0))</f>
        <v>Aston Villa</v>
      </c>
      <c r="D58" s="154"/>
      <c r="E58" s="154"/>
      <c r="F58" s="154"/>
      <c r="G58" s="155"/>
      <c r="H58" s="73">
        <f>INDEX('h 21-22.'!D30:D49,MATCH(LARGE('h 21-22.'!J30:J49,9),'h 21-22.'!J30:J49,0))</f>
        <v>38</v>
      </c>
      <c r="I58" s="74">
        <f>INDEX('h 21-22.'!E30:E49,MATCH(LARGE('h 21-22.'!J30:J49,9),'h 21-22.'!J30:J49,0))</f>
        <v>196</v>
      </c>
      <c r="J58" s="76">
        <f>INDEX('h 21-22.'!F30:F49,MATCH(LARGE('h 21-22.'!J30:J49,9),'h 21-22.'!J30:J49,0))</f>
        <v>220</v>
      </c>
      <c r="K58" s="74">
        <f>INDEX('h 21-22.'!G30:G49,MATCH(LARGE('h 21-22.'!J30:J49,9),'h 21-22.'!J30:J49,0))</f>
        <v>101</v>
      </c>
      <c r="L58" s="76">
        <f>INDEX('h 21-22.'!H30:H49,MATCH(LARGE('h 21-22.'!J30:J49,9),'h 21-22.'!J30:J49,0))</f>
        <v>114</v>
      </c>
      <c r="N58" s="95">
        <v>9</v>
      </c>
      <c r="O58" s="153" t="str">
        <f>INDEX('h 21-22.'!O30:O49,MATCH(LARGE('h 21-22.'!X30:X49,9),'h 21-22.'!X30:X49,0))</f>
        <v>Burnley</v>
      </c>
      <c r="P58" s="154"/>
      <c r="Q58" s="154"/>
      <c r="R58" s="154"/>
      <c r="S58" s="155"/>
      <c r="T58" s="73">
        <f>INDEX('h 21-22.'!P30:P49,MATCH(LARGE('h 21-22.'!X30:X49,9),'h 21-22.'!X30:X49,0))</f>
        <v>19</v>
      </c>
      <c r="U58" s="74">
        <f>INDEX('h 21-22.'!S30:S49,MATCH(LARGE('h 21-22.'!X30:X49,9),'h 21-22.'!X30:X49,0))</f>
        <v>102</v>
      </c>
      <c r="V58" s="76">
        <f>INDEX('h 21-22.'!T30:T49,MATCH(LARGE('h 21-22.'!X30:X49,9),'h 21-22.'!X30:X49,0))</f>
        <v>120</v>
      </c>
      <c r="W58" s="74">
        <f>INDEX('h 21-22.'!U30:U49,MATCH(LARGE('h 21-22.'!X30:X49,9),'h 21-22.'!X30:X49,0))</f>
        <v>54</v>
      </c>
      <c r="X58" s="76">
        <f>INDEX('h 21-22.'!V30:V49,MATCH(LARGE('h 21-22.'!X30:X49,9),'h 21-22.'!X30:X49,0))</f>
        <v>49</v>
      </c>
      <c r="Z58" s="95">
        <v>9</v>
      </c>
      <c r="AA58" s="153" t="str">
        <f>INDEX('h 21-22.'!AC30:AC49,MATCH(LARGE('h 21-22.'!AL30:AL49,9),'h 21-22.'!AL30:AL49,0))</f>
        <v>Tottenham</v>
      </c>
      <c r="AB58" s="154"/>
      <c r="AC58" s="154"/>
      <c r="AD58" s="154"/>
      <c r="AE58" s="155"/>
      <c r="AF58" s="73">
        <f>INDEX('h 21-22.'!AD30:AD49,MATCH(LARGE('h 21-22.'!AL30:AL49,9),'h 21-22.'!AL30:AL49,0))</f>
        <v>19</v>
      </c>
      <c r="AG58" s="74">
        <f>INDEX('h 21-22.'!AG30:AG49,MATCH(LARGE('h 21-22.'!AL30:AL49,9),'h 21-22.'!AL30:AL49,0))</f>
        <v>89</v>
      </c>
      <c r="AH58" s="76">
        <f>INDEX('h 21-22.'!AH30:AH49,MATCH(LARGE('h 21-22.'!AL30:AL49,9),'h 21-22.'!AL30:AL49,0))</f>
        <v>106</v>
      </c>
      <c r="AI58" s="74">
        <f>INDEX('h 21-22.'!AI30:AI49,MATCH(LARGE('h 21-22.'!AL30:AL49,9),'h 21-22.'!AL30:AL49,0))</f>
        <v>31</v>
      </c>
      <c r="AJ58" s="76">
        <f>INDEX('h 21-22.'!AJ30:AJ49,MATCH(LARGE('h 21-22.'!AL30:AL49,9),'h 21-22.'!AL30:AL49,0))</f>
        <v>52</v>
      </c>
      <c r="AL58" s="95">
        <v>9</v>
      </c>
      <c r="AM58" s="153" t="str">
        <f>INDEX('h 21-22.'!C55:C74,MATCH(LARGE('h 21-22.'!J55:J74,9),'h 21-22.'!J55:J74,0))</f>
        <v>Tottenham</v>
      </c>
      <c r="AN58" s="154"/>
      <c r="AO58" s="154"/>
      <c r="AP58" s="154"/>
      <c r="AQ58" s="155"/>
      <c r="AR58" s="73">
        <f>INDEX('h 21-22.'!D55:D74,MATCH(LARGE('h 21-22.'!J55:J74,9),'h 21-22.'!J55:J74,0))</f>
        <v>38</v>
      </c>
      <c r="AS58" s="74">
        <f>INDEX('h 21-22.'!E55:E74,MATCH(LARGE('h 21-22.'!J55:J74,9),'h 21-22.'!J55:J74,0))</f>
        <v>69</v>
      </c>
      <c r="AT58" s="76">
        <f>INDEX('h 21-22.'!F55:F74,MATCH(LARGE('h 21-22.'!J55:J74,9),'h 21-22.'!J55:J74,0))</f>
        <v>79</v>
      </c>
      <c r="AU58" s="74">
        <f>INDEX('h 21-22.'!G55:G74,MATCH(LARGE('h 21-22.'!J55:J74,9),'h 21-22.'!J55:J74,0))</f>
        <v>1</v>
      </c>
      <c r="AV58" s="76">
        <f>INDEX('h 21-22.'!H55:H74,MATCH(LARGE('h 21-22.'!J55:J74,9),'h 21-22.'!J55:J74,0))</f>
        <v>6</v>
      </c>
      <c r="AX58" s="95">
        <v>9</v>
      </c>
      <c r="AY58" s="153" t="str">
        <f ca="1">INDEX('h 21-22.'!O55:O74,MATCH(LARGE('h 21-22.'!X55:X74,9),'h 21-22.'!X55:X74,0))</f>
        <v>Wolves</v>
      </c>
      <c r="AZ58" s="154"/>
      <c r="BA58" s="154"/>
      <c r="BB58" s="154"/>
      <c r="BC58" s="155"/>
      <c r="BD58" s="73">
        <f>INDEX('h 21-22.'!P55:P74,MATCH(LARGE('h 21-22.'!X55:X74,9),'h 21-22.'!X55:X74,0))</f>
        <v>19</v>
      </c>
      <c r="BE58" s="74">
        <f>INDEX('h 21-22.'!S55:S74,MATCH(LARGE('h 21-22.'!X55:X74,9),'h 21-22.'!X55:X74,0))</f>
        <v>32</v>
      </c>
      <c r="BF58" s="76">
        <f>INDEX('h 21-22.'!T55:T74,MATCH(LARGE('h 21-22.'!X55:X74,9),'h 21-22.'!X55:X74,0))</f>
        <v>50</v>
      </c>
      <c r="BG58" s="74">
        <f>INDEX('h 21-22.'!U55:U74,MATCH(LARGE('h 21-22.'!X55:X74,9),'h 21-22.'!X55:X74,0))</f>
        <v>1</v>
      </c>
      <c r="BH58" s="76">
        <f>INDEX('h 21-22.'!V55:V74,MATCH(LARGE('h 21-22.'!X55:X74,9),'h 21-22.'!X55:X74,0))</f>
        <v>2</v>
      </c>
      <c r="BJ58" s="95">
        <v>9</v>
      </c>
      <c r="BK58" s="153" t="str">
        <f>INDEX('h 21-22.'!AC55:AC74,MATCH(LARGE('h 21-22.'!AL55:AL74,9),'h 21-22.'!AL55:AL74,0))</f>
        <v>Tottenham</v>
      </c>
      <c r="BL58" s="154"/>
      <c r="BM58" s="154"/>
      <c r="BN58" s="154"/>
      <c r="BO58" s="155"/>
      <c r="BP58" s="73">
        <f>INDEX('h 21-22.'!AD55:AD74,MATCH(LARGE('h 21-22.'!AL55:AL74,9),'h 21-22.'!AL55:AL74,0))</f>
        <v>19</v>
      </c>
      <c r="BQ58" s="74">
        <f>INDEX('h 21-22.'!AG55:AG74,MATCH(LARGE('h 21-22.'!AL55:AL74,9),'h 21-22.'!AL55:AL74,0))</f>
        <v>35</v>
      </c>
      <c r="BR58" s="76">
        <f>INDEX('h 21-22.'!AH55:AH74,MATCH(LARGE('h 21-22.'!AL55:AL74,9),'h 21-22.'!AL55:AL74,0))</f>
        <v>38</v>
      </c>
      <c r="BS58" s="74">
        <f>INDEX('h 21-22.'!AI55:AI74,MATCH(LARGE('h 21-22.'!AL55:AL74,9),'h 21-22.'!AL55:AL74,0))</f>
        <v>1</v>
      </c>
      <c r="BT58" s="76">
        <f>INDEX('h 21-22.'!AJ55:AJ74,MATCH(LARGE('h 21-22.'!AL55:AL74,9),'h 21-22.'!AL55:AL74,0))</f>
        <v>3</v>
      </c>
    </row>
    <row r="59" spans="2:72" x14ac:dyDescent="0.2">
      <c r="B59" s="95">
        <v>10</v>
      </c>
      <c r="C59" s="153" t="str">
        <f>INDEX('h 21-22.'!C30:C49,MATCH(LARGE('h 21-22.'!J30:J49,10),'h 21-22.'!J30:J49,0))</f>
        <v>Tottenham</v>
      </c>
      <c r="D59" s="154"/>
      <c r="E59" s="154"/>
      <c r="F59" s="154"/>
      <c r="G59" s="155"/>
      <c r="H59" s="73">
        <f>INDEX('h 21-22.'!D30:D49,MATCH(LARGE('h 21-22.'!J30:J49,10),'h 21-22.'!J30:J49,0))</f>
        <v>38</v>
      </c>
      <c r="I59" s="74">
        <f>INDEX('h 21-22.'!E30:E49,MATCH(LARGE('h 21-22.'!J30:J49,10),'h 21-22.'!J30:J49,0))</f>
        <v>193</v>
      </c>
      <c r="J59" s="76">
        <f>INDEX('h 21-22.'!F30:F49,MATCH(LARGE('h 21-22.'!J30:J49,10),'h 21-22.'!J30:J49,0))</f>
        <v>193</v>
      </c>
      <c r="K59" s="74">
        <f>INDEX('h 21-22.'!G30:G49,MATCH(LARGE('h 21-22.'!J30:J49,10),'h 21-22.'!J30:J49,0))</f>
        <v>84</v>
      </c>
      <c r="L59" s="76">
        <f>INDEX('h 21-22.'!H30:H49,MATCH(LARGE('h 21-22.'!J30:J49,10),'h 21-22.'!J30:J49,0))</f>
        <v>87</v>
      </c>
      <c r="N59" s="95">
        <v>10</v>
      </c>
      <c r="O59" s="153" t="str">
        <f>INDEX('h 21-22.'!O30:O49,MATCH(LARGE('h 21-22.'!X30:X49,10),'h 21-22.'!X30:X49,0))</f>
        <v>Norwich</v>
      </c>
      <c r="P59" s="154"/>
      <c r="Q59" s="154"/>
      <c r="R59" s="154"/>
      <c r="S59" s="155"/>
      <c r="T59" s="73">
        <f>INDEX('h 21-22.'!P30:P49,MATCH(LARGE('h 21-22.'!X30:X49,10),'h 21-22.'!X30:X49,0))</f>
        <v>19</v>
      </c>
      <c r="U59" s="74">
        <f>INDEX('h 21-22.'!S30:S49,MATCH(LARGE('h 21-22.'!X30:X49,10),'h 21-22.'!X30:X49,0))</f>
        <v>100</v>
      </c>
      <c r="V59" s="76">
        <f>INDEX('h 21-22.'!T30:T49,MATCH(LARGE('h 21-22.'!X30:X49,10),'h 21-22.'!X30:X49,0))</f>
        <v>118</v>
      </c>
      <c r="W59" s="74">
        <f>INDEX('h 21-22.'!U30:U49,MATCH(LARGE('h 21-22.'!X30:X49,10),'h 21-22.'!X30:X49,0))</f>
        <v>44</v>
      </c>
      <c r="X59" s="76">
        <f>INDEX('h 21-22.'!V30:V49,MATCH(LARGE('h 21-22.'!X30:X49,10),'h 21-22.'!X30:X49,0))</f>
        <v>71</v>
      </c>
      <c r="Z59" s="95">
        <v>10</v>
      </c>
      <c r="AA59" s="153" t="str">
        <f>INDEX('h 21-22.'!AC30:AC49,MATCH(LARGE('h 21-22.'!AL30:AL49,10),'h 21-22.'!AL30:AL49,0))</f>
        <v>Crystal P</v>
      </c>
      <c r="AB59" s="154"/>
      <c r="AC59" s="154"/>
      <c r="AD59" s="154"/>
      <c r="AE59" s="155"/>
      <c r="AF59" s="73">
        <f>INDEX('h 21-22.'!AD30:AD49,MATCH(LARGE('h 21-22.'!AL30:AL49,10),'h 21-22.'!AL30:AL49,0))</f>
        <v>19</v>
      </c>
      <c r="AG59" s="74">
        <f>INDEX('h 21-22.'!AG30:AG49,MATCH(LARGE('h 21-22.'!AL30:AL49,10),'h 21-22.'!AL30:AL49,0))</f>
        <v>84</v>
      </c>
      <c r="AH59" s="76">
        <f>INDEX('h 21-22.'!AH30:AH49,MATCH(LARGE('h 21-22.'!AL30:AL49,10),'h 21-22.'!AL30:AL49,0))</f>
        <v>101</v>
      </c>
      <c r="AI59" s="74">
        <f>INDEX('h 21-22.'!AI30:AI49,MATCH(LARGE('h 21-22.'!AL30:AL49,10),'h 21-22.'!AL30:AL49,0))</f>
        <v>40</v>
      </c>
      <c r="AJ59" s="76">
        <f>INDEX('h 21-22.'!AJ30:AJ49,MATCH(LARGE('h 21-22.'!AL30:AL49,10),'h 21-22.'!AL30:AL49,0))</f>
        <v>57</v>
      </c>
      <c r="AL59" s="95">
        <v>10</v>
      </c>
      <c r="AM59" s="153" t="str">
        <f>INDEX('h 21-22.'!C55:C74,MATCH(LARGE('h 21-22.'!J55:J74,10),'h 21-22.'!J55:J74,0))</f>
        <v>Brentford</v>
      </c>
      <c r="AN59" s="154"/>
      <c r="AO59" s="154"/>
      <c r="AP59" s="154"/>
      <c r="AQ59" s="155"/>
      <c r="AR59" s="73">
        <f>INDEX('h 21-22.'!D55:D74,MATCH(LARGE('h 21-22.'!J55:J74,10),'h 21-22.'!J55:J74,0))</f>
        <v>38</v>
      </c>
      <c r="AS59" s="74">
        <f>INDEX('h 21-22.'!E55:E74,MATCH(LARGE('h 21-22.'!J55:J74,10),'h 21-22.'!J55:J74,0))</f>
        <v>63</v>
      </c>
      <c r="AT59" s="76">
        <f>INDEX('h 21-22.'!F55:F74,MATCH(LARGE('h 21-22.'!J55:J74,10),'h 21-22.'!J55:J74,0))</f>
        <v>50</v>
      </c>
      <c r="AU59" s="74">
        <f>INDEX('h 21-22.'!G55:G74,MATCH(LARGE('h 21-22.'!J55:J74,10),'h 21-22.'!J55:J74,0))</f>
        <v>3</v>
      </c>
      <c r="AV59" s="76">
        <f>INDEX('h 21-22.'!H55:H74,MATCH(LARGE('h 21-22.'!J55:J74,10),'h 21-22.'!J55:J74,0))</f>
        <v>3</v>
      </c>
      <c r="AX59" s="95">
        <v>10</v>
      </c>
      <c r="AY59" s="153" t="str">
        <f>INDEX('h 21-22.'!O55:O74,MATCH(LARGE('h 21-22.'!X55:X74,10),'h 21-22.'!X55:X74,0))</f>
        <v>Brighton</v>
      </c>
      <c r="AZ59" s="154"/>
      <c r="BA59" s="154"/>
      <c r="BB59" s="154"/>
      <c r="BC59" s="155"/>
      <c r="BD59" s="73">
        <f>INDEX('h 21-22.'!P55:P74,MATCH(LARGE('h 21-22.'!X55:X74,10),'h 21-22.'!X55:X74,0))</f>
        <v>19</v>
      </c>
      <c r="BE59" s="74">
        <f>INDEX('h 21-22.'!S55:S74,MATCH(LARGE('h 21-22.'!X55:X74,10),'h 21-22.'!X55:X74,0))</f>
        <v>32</v>
      </c>
      <c r="BF59" s="76">
        <f>INDEX('h 21-22.'!T55:T74,MATCH(LARGE('h 21-22.'!X55:X74,10),'h 21-22.'!X55:X74,0))</f>
        <v>37</v>
      </c>
      <c r="BG59" s="74">
        <f>INDEX('h 21-22.'!U55:U74,MATCH(LARGE('h 21-22.'!X55:X74,10),'h 21-22.'!X55:X74,0))</f>
        <v>1</v>
      </c>
      <c r="BH59" s="76">
        <f>INDEX('h 21-22.'!V55:V74,MATCH(LARGE('h 21-22.'!X55:X74,10),'h 21-22.'!X55:X74,0))</f>
        <v>0</v>
      </c>
      <c r="BJ59" s="95">
        <v>10</v>
      </c>
      <c r="BK59" s="153" t="str">
        <f>INDEX('h 21-22.'!AC55:AC74,MATCH(LARGE('h 21-22.'!AL55:AL74,10),'h 21-22.'!AL55:AL74,0))</f>
        <v>Crystal P</v>
      </c>
      <c r="BL59" s="154"/>
      <c r="BM59" s="154"/>
      <c r="BN59" s="154"/>
      <c r="BO59" s="155"/>
      <c r="BP59" s="73">
        <f>INDEX('h 21-22.'!AD55:AD74,MATCH(LARGE('h 21-22.'!AL55:AL74,10),'h 21-22.'!AL55:AL74,0))</f>
        <v>19</v>
      </c>
      <c r="BQ59" s="74">
        <f>INDEX('h 21-22.'!AG55:AG74,MATCH(LARGE('h 21-22.'!AL55:AL74,10),'h 21-22.'!AL55:AL74,0))</f>
        <v>34</v>
      </c>
      <c r="BR59" s="76">
        <f>INDEX('h 21-22.'!AH55:AH74,MATCH(LARGE('h 21-22.'!AL55:AL74,10),'h 21-22.'!AL55:AL74,0))</f>
        <v>26</v>
      </c>
      <c r="BS59" s="74">
        <f>INDEX('h 21-22.'!AI55:AI74,MATCH(LARGE('h 21-22.'!AL55:AL74,10),'h 21-22.'!AL55:AL74,0))</f>
        <v>1</v>
      </c>
      <c r="BT59" s="76">
        <f>INDEX('h 21-22.'!AJ55:AJ74,MATCH(LARGE('h 21-22.'!AL55:AL74,10),'h 21-22.'!AL55:AL74,0))</f>
        <v>1</v>
      </c>
    </row>
    <row r="60" spans="2:72" x14ac:dyDescent="0.2">
      <c r="B60" s="95">
        <v>11</v>
      </c>
      <c r="C60" s="153" t="str">
        <f>INDEX('h 21-22.'!C30:C49,MATCH(LARGE('h 21-22.'!J30:J49,11),'h 21-22.'!J30:J49,0))</f>
        <v>Leicester</v>
      </c>
      <c r="D60" s="154"/>
      <c r="E60" s="154"/>
      <c r="F60" s="154"/>
      <c r="G60" s="155"/>
      <c r="H60" s="73">
        <f>INDEX('h 21-22.'!D30:D49,MATCH(LARGE('h 21-22.'!J30:J49,11),'h 21-22.'!J30:J49,0))</f>
        <v>38</v>
      </c>
      <c r="I60" s="74">
        <f>INDEX('h 21-22.'!E30:E49,MATCH(LARGE('h 21-22.'!J30:J49,11),'h 21-22.'!J30:J49,0))</f>
        <v>185</v>
      </c>
      <c r="J60" s="76">
        <f>INDEX('h 21-22.'!F30:F49,MATCH(LARGE('h 21-22.'!J30:J49,11),'h 21-22.'!J30:J49,0))</f>
        <v>218</v>
      </c>
      <c r="K60" s="74">
        <f>INDEX('h 21-22.'!G30:G49,MATCH(LARGE('h 21-22.'!J30:J49,11),'h 21-22.'!J30:J49,0))</f>
        <v>76</v>
      </c>
      <c r="L60" s="76">
        <f>INDEX('h 21-22.'!H30:H49,MATCH(LARGE('h 21-22.'!J30:J49,11),'h 21-22.'!J30:J49,0))</f>
        <v>115</v>
      </c>
      <c r="N60" s="95">
        <v>11</v>
      </c>
      <c r="O60" s="153" t="str">
        <f>INDEX('h 21-22.'!O30:O49,MATCH(LARGE('h 21-22.'!X30:X49,11),'h 21-22.'!X30:X49,0))</f>
        <v>Leeds</v>
      </c>
      <c r="P60" s="154"/>
      <c r="Q60" s="154"/>
      <c r="R60" s="154"/>
      <c r="S60" s="155"/>
      <c r="T60" s="73">
        <f>INDEX('h 21-22.'!P30:P49,MATCH(LARGE('h 21-22.'!X30:X49,11),'h 21-22.'!X30:X49,0))</f>
        <v>19</v>
      </c>
      <c r="U60" s="74">
        <f>INDEX('h 21-22.'!S30:S49,MATCH(LARGE('h 21-22.'!X30:X49,11),'h 21-22.'!X30:X49,0))</f>
        <v>96</v>
      </c>
      <c r="V60" s="76">
        <f>INDEX('h 21-22.'!T30:T49,MATCH(LARGE('h 21-22.'!X30:X49,11),'h 21-22.'!X30:X49,0))</f>
        <v>87</v>
      </c>
      <c r="W60" s="74">
        <f>INDEX('h 21-22.'!U30:U49,MATCH(LARGE('h 21-22.'!X30:X49,11),'h 21-22.'!X30:X49,0))</f>
        <v>45</v>
      </c>
      <c r="X60" s="76">
        <f>INDEX('h 21-22.'!V30:V49,MATCH(LARGE('h 21-22.'!X30:X49,11),'h 21-22.'!X30:X49,0))</f>
        <v>40</v>
      </c>
      <c r="Z60" s="95">
        <v>11</v>
      </c>
      <c r="AA60" s="153" t="str">
        <f>INDEX('h 21-22.'!AC30:AC49,MATCH(LARGE('h 21-22.'!AL30:AL49,11),'h 21-22.'!AL30:AL49,0))</f>
        <v>Newcastle</v>
      </c>
      <c r="AB60" s="154"/>
      <c r="AC60" s="154"/>
      <c r="AD60" s="154"/>
      <c r="AE60" s="155"/>
      <c r="AF60" s="73">
        <f>INDEX('h 21-22.'!AD30:AD49,MATCH(LARGE('h 21-22.'!AL30:AL49,11),'h 21-22.'!AL30:AL49,0))</f>
        <v>19</v>
      </c>
      <c r="AG60" s="74">
        <f>INDEX('h 21-22.'!AG30:AG49,MATCH(LARGE('h 21-22.'!AL30:AL49,11),'h 21-22.'!AL30:AL49,0))</f>
        <v>83</v>
      </c>
      <c r="AH60" s="76">
        <f>INDEX('h 21-22.'!AH30:AH49,MATCH(LARGE('h 21-22.'!AL30:AL49,11),'h 21-22.'!AL30:AL49,0))</f>
        <v>98</v>
      </c>
      <c r="AI60" s="74">
        <f>INDEX('h 21-22.'!AI30:AI49,MATCH(LARGE('h 21-22.'!AL30:AL49,11),'h 21-22.'!AL30:AL49,0))</f>
        <v>42</v>
      </c>
      <c r="AJ60" s="76">
        <f>INDEX('h 21-22.'!AJ30:AJ49,MATCH(LARGE('h 21-22.'!AL30:AL49,11),'h 21-22.'!AL30:AL49,0))</f>
        <v>49</v>
      </c>
      <c r="AL60" s="95">
        <v>11</v>
      </c>
      <c r="AM60" s="153" t="str">
        <f>INDEX('h 21-22.'!C55:C74,MATCH(LARGE('h 21-22.'!J55:J74,11),'h 21-22.'!J55:J74,0))</f>
        <v>Crystal P</v>
      </c>
      <c r="AN60" s="154"/>
      <c r="AO60" s="154"/>
      <c r="AP60" s="154"/>
      <c r="AQ60" s="155"/>
      <c r="AR60" s="73">
        <f>INDEX('h 21-22.'!D55:D74,MATCH(LARGE('h 21-22.'!J55:J74,11),'h 21-22.'!J55:J74,0))</f>
        <v>38</v>
      </c>
      <c r="AS60" s="74">
        <f>INDEX('h 21-22.'!E55:E74,MATCH(LARGE('h 21-22.'!J55:J74,11),'h 21-22.'!J55:J74,0))</f>
        <v>67</v>
      </c>
      <c r="AT60" s="76">
        <f>INDEX('h 21-22.'!F55:F74,MATCH(LARGE('h 21-22.'!J55:J74,11),'h 21-22.'!J55:J74,0))</f>
        <v>71</v>
      </c>
      <c r="AU60" s="74">
        <f>INDEX('h 21-22.'!G55:G74,MATCH(LARGE('h 21-22.'!J55:J74,11),'h 21-22.'!J55:J74,0))</f>
        <v>1</v>
      </c>
      <c r="AV60" s="76">
        <f>INDEX('h 21-22.'!H55:H74,MATCH(LARGE('h 21-22.'!J55:J74,11),'h 21-22.'!J55:J74,0))</f>
        <v>3</v>
      </c>
      <c r="AX60" s="95">
        <v>11</v>
      </c>
      <c r="AY60" s="153" t="str">
        <f>INDEX('h 21-22.'!O55:O74,MATCH(LARGE('h 21-22.'!X55:X74,11),'h 21-22.'!X55:X74,0))</f>
        <v>Arsenal</v>
      </c>
      <c r="AZ60" s="154"/>
      <c r="BA60" s="154"/>
      <c r="BB60" s="154"/>
      <c r="BC60" s="155"/>
      <c r="BD60" s="73">
        <f>INDEX('h 21-22.'!P55:P74,MATCH(LARGE('h 21-22.'!X55:X74,11),'h 21-22.'!X55:X74,0))</f>
        <v>19</v>
      </c>
      <c r="BE60" s="74">
        <f>INDEX('h 21-22.'!S55:S74,MATCH(LARGE('h 21-22.'!X55:X74,11),'h 21-22.'!X55:X74,0))</f>
        <v>32</v>
      </c>
      <c r="BF60" s="76">
        <f>INDEX('h 21-22.'!T55:T74,MATCH(LARGE('h 21-22.'!X55:X74,11),'h 21-22.'!X55:X74,0))</f>
        <v>37</v>
      </c>
      <c r="BG60" s="74">
        <f>INDEX('h 21-22.'!U55:U74,MATCH(LARGE('h 21-22.'!X55:X74,11),'h 21-22.'!X55:X74,0))</f>
        <v>1</v>
      </c>
      <c r="BH60" s="76">
        <f>INDEX('h 21-22.'!V55:V74,MATCH(LARGE('h 21-22.'!X55:X74,11),'h 21-22.'!X55:X74,0))</f>
        <v>3</v>
      </c>
      <c r="BJ60" s="95">
        <v>11</v>
      </c>
      <c r="BK60" s="153" t="str">
        <f>INDEX('h 21-22.'!AC55:AC74,MATCH(LARGE('h 21-22.'!AL55:AL74,11),'h 21-22.'!AL55:AL74,0))</f>
        <v>Brentford</v>
      </c>
      <c r="BL60" s="154"/>
      <c r="BM60" s="154"/>
      <c r="BN60" s="154"/>
      <c r="BO60" s="155"/>
      <c r="BP60" s="73">
        <f>INDEX('h 21-22.'!AD55:AD74,MATCH(LARGE('h 21-22.'!AL55:AL74,11),'h 21-22.'!AL55:AL74,0))</f>
        <v>19</v>
      </c>
      <c r="BQ60" s="74">
        <f>INDEX('h 21-22.'!AG55:AG74,MATCH(LARGE('h 21-22.'!AL55:AL74,11),'h 21-22.'!AL55:AL74,0))</f>
        <v>33</v>
      </c>
      <c r="BR60" s="76">
        <f>INDEX('h 21-22.'!AH55:AH74,MATCH(LARGE('h 21-22.'!AL55:AL74,11),'h 21-22.'!AL55:AL74,0))</f>
        <v>28</v>
      </c>
      <c r="BS60" s="74">
        <f>INDEX('h 21-22.'!AI55:AI74,MATCH(LARGE('h 21-22.'!AL55:AL74,11),'h 21-22.'!AL55:AL74,0))</f>
        <v>1</v>
      </c>
      <c r="BT60" s="76">
        <f>INDEX('h 21-22.'!AJ55:AJ74,MATCH(LARGE('h 21-22.'!AL55:AL74,11),'h 21-22.'!AL55:AL74,0))</f>
        <v>2</v>
      </c>
    </row>
    <row r="61" spans="2:72" x14ac:dyDescent="0.2">
      <c r="B61" s="95">
        <v>12</v>
      </c>
      <c r="C61" s="153" t="str">
        <f>INDEX('h 21-22.'!C30:C49,MATCH(LARGE('h 21-22.'!J30:J49,12),'h 21-22.'!J30:J49,0))</f>
        <v>Burnley</v>
      </c>
      <c r="D61" s="154"/>
      <c r="E61" s="154"/>
      <c r="F61" s="154"/>
      <c r="G61" s="155"/>
      <c r="H61" s="73">
        <f>INDEX('h 21-22.'!D30:D49,MATCH(LARGE('h 21-22.'!J30:J49,12),'h 21-22.'!J30:J49,0))</f>
        <v>38</v>
      </c>
      <c r="I61" s="74">
        <f>INDEX('h 21-22.'!E30:E49,MATCH(LARGE('h 21-22.'!J30:J49,12),'h 21-22.'!J30:J49,0))</f>
        <v>183</v>
      </c>
      <c r="J61" s="76">
        <f>INDEX('h 21-22.'!F30:F49,MATCH(LARGE('h 21-22.'!J30:J49,12),'h 21-22.'!J30:J49,0))</f>
        <v>265</v>
      </c>
      <c r="K61" s="74">
        <f>INDEX('h 21-22.'!G30:G49,MATCH(LARGE('h 21-22.'!J30:J49,12),'h 21-22.'!J30:J49,0))</f>
        <v>102</v>
      </c>
      <c r="L61" s="76">
        <f>INDEX('h 21-22.'!H30:H49,MATCH(LARGE('h 21-22.'!J30:J49,12),'h 21-22.'!J30:J49,0))</f>
        <v>116</v>
      </c>
      <c r="N61" s="95">
        <v>12</v>
      </c>
      <c r="O61" s="153" t="str">
        <f>INDEX('h 21-22.'!O30:O49,MATCH(LARGE('h 21-22.'!X30:X49,12),'h 21-22.'!X30:X49,0))</f>
        <v>Man Utd</v>
      </c>
      <c r="P61" s="154"/>
      <c r="Q61" s="154"/>
      <c r="R61" s="154"/>
      <c r="S61" s="155"/>
      <c r="T61" s="73">
        <f>INDEX('h 21-22.'!P30:P49,MATCH(LARGE('h 21-22.'!X30:X49,12),'h 21-22.'!X30:X49,0))</f>
        <v>19</v>
      </c>
      <c r="U61" s="74">
        <f>INDEX('h 21-22.'!S30:S49,MATCH(LARGE('h 21-22.'!X30:X49,12),'h 21-22.'!X30:X49,0))</f>
        <v>95</v>
      </c>
      <c r="V61" s="76">
        <f>INDEX('h 21-22.'!T30:T49,MATCH(LARGE('h 21-22.'!X30:X49,12),'h 21-22.'!X30:X49,0))</f>
        <v>98</v>
      </c>
      <c r="W61" s="74">
        <f>INDEX('h 21-22.'!U30:U49,MATCH(LARGE('h 21-22.'!X30:X49,12),'h 21-22.'!X30:X49,0))</f>
        <v>46</v>
      </c>
      <c r="X61" s="76">
        <f>INDEX('h 21-22.'!V30:V49,MATCH(LARGE('h 21-22.'!X30:X49,12),'h 21-22.'!X30:X49,0))</f>
        <v>46</v>
      </c>
      <c r="Z61" s="95">
        <v>12</v>
      </c>
      <c r="AA61" s="153" t="str">
        <f>INDEX('h 21-22.'!AC30:AC49,MATCH(LARGE('h 21-22.'!AL30:AL49,12),'h 21-22.'!AL30:AL49,0))</f>
        <v>Brighton</v>
      </c>
      <c r="AB61" s="154"/>
      <c r="AC61" s="154"/>
      <c r="AD61" s="154"/>
      <c r="AE61" s="155"/>
      <c r="AF61" s="73">
        <f>INDEX('h 21-22.'!AD30:AD49,MATCH(LARGE('h 21-22.'!AL30:AL49,12),'h 21-22.'!AL30:AL49,0))</f>
        <v>19</v>
      </c>
      <c r="AG61" s="74">
        <f>INDEX('h 21-22.'!AG30:AG49,MATCH(LARGE('h 21-22.'!AL30:AL49,12),'h 21-22.'!AL30:AL49,0))</f>
        <v>82</v>
      </c>
      <c r="AH61" s="76">
        <f>INDEX('h 21-22.'!AH30:AH49,MATCH(LARGE('h 21-22.'!AL30:AL49,12),'h 21-22.'!AL30:AL49,0))</f>
        <v>124</v>
      </c>
      <c r="AI61" s="74">
        <f>INDEX('h 21-22.'!AI30:AI49,MATCH(LARGE('h 21-22.'!AL30:AL49,12),'h 21-22.'!AL30:AL49,0))</f>
        <v>40</v>
      </c>
      <c r="AJ61" s="76">
        <f>INDEX('h 21-22.'!AJ30:AJ49,MATCH(LARGE('h 21-22.'!AL30:AL49,12),'h 21-22.'!AL30:AL49,0))</f>
        <v>55</v>
      </c>
      <c r="AL61" s="95">
        <v>12</v>
      </c>
      <c r="AM61" s="153" t="str">
        <f>INDEX('h 21-22.'!C55:C74,MATCH(LARGE('h 21-22.'!J55:J74,12),'h 21-22.'!J55:J74,0))</f>
        <v>Southampton</v>
      </c>
      <c r="AN61" s="154"/>
      <c r="AO61" s="154"/>
      <c r="AP61" s="154"/>
      <c r="AQ61" s="155"/>
      <c r="AR61" s="73">
        <f>INDEX('h 21-22.'!D55:D74,MATCH(LARGE('h 21-22.'!J55:J74,12),'h 21-22.'!J55:J74,0))</f>
        <v>38</v>
      </c>
      <c r="AS61" s="74">
        <f>INDEX('h 21-22.'!E55:E74,MATCH(LARGE('h 21-22.'!J55:J74,12),'h 21-22.'!J55:J74,0))</f>
        <v>64</v>
      </c>
      <c r="AT61" s="76">
        <f>INDEX('h 21-22.'!F55:F74,MATCH(LARGE('h 21-22.'!J55:J74,12),'h 21-22.'!J55:J74,0))</f>
        <v>63</v>
      </c>
      <c r="AU61" s="74">
        <f>INDEX('h 21-22.'!G55:G74,MATCH(LARGE('h 21-22.'!J55:J74,12),'h 21-22.'!J55:J74,0))</f>
        <v>2</v>
      </c>
      <c r="AV61" s="76">
        <f>INDEX('h 21-22.'!H55:H74,MATCH(LARGE('h 21-22.'!J55:J74,12),'h 21-22.'!J55:J74,0))</f>
        <v>1</v>
      </c>
      <c r="AX61" s="95">
        <v>12</v>
      </c>
      <c r="AY61" s="153" t="str">
        <f>INDEX('h 21-22.'!O55:O74,MATCH(LARGE('h 21-22.'!X55:X74,12),'h 21-22.'!X55:X74,0))</f>
        <v>Tottenham</v>
      </c>
      <c r="AZ61" s="154"/>
      <c r="BA61" s="154"/>
      <c r="BB61" s="154"/>
      <c r="BC61" s="155"/>
      <c r="BD61" s="73">
        <f>INDEX('h 21-22.'!P55:P74,MATCH(LARGE('h 21-22.'!X55:X74,12),'h 21-22.'!X55:X74,0))</f>
        <v>19</v>
      </c>
      <c r="BE61" s="74">
        <f>INDEX('h 21-22.'!S55:S74,MATCH(LARGE('h 21-22.'!X55:X74,12),'h 21-22.'!X55:X74,0))</f>
        <v>34</v>
      </c>
      <c r="BF61" s="76">
        <f>INDEX('h 21-22.'!T55:T74,MATCH(LARGE('h 21-22.'!X55:X74,12),'h 21-22.'!X55:X74,0))</f>
        <v>41</v>
      </c>
      <c r="BG61" s="74">
        <f>INDEX('h 21-22.'!U55:U74,MATCH(LARGE('h 21-22.'!X55:X74,12),'h 21-22.'!X55:X74,0))</f>
        <v>0</v>
      </c>
      <c r="BH61" s="76">
        <f>INDEX('h 21-22.'!V55:V74,MATCH(LARGE('h 21-22.'!X55:X74,12),'h 21-22.'!X55:X74,0))</f>
        <v>3</v>
      </c>
      <c r="BJ61" s="95">
        <v>12</v>
      </c>
      <c r="BK61" s="153" t="str">
        <f>INDEX('h 21-22.'!AC55:AC74,MATCH(LARGE('h 21-22.'!AL55:AL74,12),'h 21-22.'!AL55:AL74,0))</f>
        <v>Leicester</v>
      </c>
      <c r="BL61" s="154"/>
      <c r="BM61" s="154"/>
      <c r="BN61" s="154"/>
      <c r="BO61" s="155"/>
      <c r="BP61" s="73">
        <f>INDEX('h 21-22.'!AD55:AD74,MATCH(LARGE('h 21-22.'!AL55:AL74,12),'h 21-22.'!AL55:AL74,0))</f>
        <v>19</v>
      </c>
      <c r="BQ61" s="74">
        <f>INDEX('h 21-22.'!AG55:AG74,MATCH(LARGE('h 21-22.'!AL55:AL74,12),'h 21-22.'!AL55:AL74,0))</f>
        <v>33</v>
      </c>
      <c r="BR61" s="76">
        <f>INDEX('h 21-22.'!AH55:AH74,MATCH(LARGE('h 21-22.'!AL55:AL74,12),'h 21-22.'!AL55:AL74,0))</f>
        <v>31</v>
      </c>
      <c r="BS61" s="74">
        <f>INDEX('h 21-22.'!AI55:AI74,MATCH(LARGE('h 21-22.'!AL55:AL74,12),'h 21-22.'!AL55:AL74,0))</f>
        <v>1</v>
      </c>
      <c r="BT61" s="76">
        <f>INDEX('h 21-22.'!AJ55:AJ74,MATCH(LARGE('h 21-22.'!AL55:AL74,12),'h 21-22.'!AL55:AL74,0))</f>
        <v>0</v>
      </c>
    </row>
    <row r="62" spans="2:72" x14ac:dyDescent="0.2">
      <c r="B62" s="95">
        <v>13</v>
      </c>
      <c r="C62" s="153" t="str">
        <f>INDEX('h 21-22.'!C30:C49,MATCH(LARGE('h 21-22.'!J30:J49,13),'h 21-22.'!J30:J49,0))</f>
        <v>Crystal P</v>
      </c>
      <c r="D62" s="154"/>
      <c r="E62" s="154"/>
      <c r="F62" s="154"/>
      <c r="G62" s="155"/>
      <c r="H62" s="73">
        <f>INDEX('h 21-22.'!D30:D49,MATCH(LARGE('h 21-22.'!J30:J49,13),'h 21-22.'!J30:J49,0))</f>
        <v>38</v>
      </c>
      <c r="I62" s="74">
        <f>INDEX('h 21-22.'!E30:E49,MATCH(LARGE('h 21-22.'!J30:J49,13),'h 21-22.'!J30:J49,0))</f>
        <v>175</v>
      </c>
      <c r="J62" s="76">
        <f>INDEX('h 21-22.'!F30:F49,MATCH(LARGE('h 21-22.'!J30:J49,13),'h 21-22.'!J30:J49,0))</f>
        <v>184</v>
      </c>
      <c r="K62" s="74">
        <f>INDEX('h 21-22.'!G30:G49,MATCH(LARGE('h 21-22.'!J30:J49,13),'h 21-22.'!J30:J49,0))</f>
        <v>80</v>
      </c>
      <c r="L62" s="76">
        <f>INDEX('h 21-22.'!H30:H49,MATCH(LARGE('h 21-22.'!J30:J49,13),'h 21-22.'!J30:J49,0))</f>
        <v>99</v>
      </c>
      <c r="N62" s="95">
        <v>13</v>
      </c>
      <c r="O62" s="153" t="str">
        <f>INDEX('h 21-22.'!O30:O49,MATCH(LARGE('h 21-22.'!X30:X49,13),'h 21-22.'!X30:X49,0))</f>
        <v>Everton</v>
      </c>
      <c r="P62" s="154"/>
      <c r="Q62" s="154"/>
      <c r="R62" s="154"/>
      <c r="S62" s="155"/>
      <c r="T62" s="73">
        <f>INDEX('h 21-22.'!P30:P49,MATCH(LARGE('h 21-22.'!X30:X49,13),'h 21-22.'!X30:X49,0))</f>
        <v>19</v>
      </c>
      <c r="U62" s="74">
        <f>INDEX('h 21-22.'!S30:S49,MATCH(LARGE('h 21-22.'!X30:X49,13),'h 21-22.'!X30:X49,0))</f>
        <v>93</v>
      </c>
      <c r="V62" s="76">
        <f>INDEX('h 21-22.'!T30:T49,MATCH(LARGE('h 21-22.'!X30:X49,13),'h 21-22.'!X30:X49,0))</f>
        <v>97</v>
      </c>
      <c r="W62" s="74">
        <f>INDEX('h 21-22.'!U30:U49,MATCH(LARGE('h 21-22.'!X30:X49,13),'h 21-22.'!X30:X49,0))</f>
        <v>36</v>
      </c>
      <c r="X62" s="76">
        <f>INDEX('h 21-22.'!V30:V49,MATCH(LARGE('h 21-22.'!X30:X49,13),'h 21-22.'!X30:X49,0))</f>
        <v>43</v>
      </c>
      <c r="Z62" s="95">
        <v>13</v>
      </c>
      <c r="AA62" s="153" t="str">
        <f>INDEX('h 21-22.'!AC30:AC49,MATCH(LARGE('h 21-22.'!AL30:AL49,13),'h 21-22.'!AL30:AL49,0))</f>
        <v>Burnley</v>
      </c>
      <c r="AB62" s="154"/>
      <c r="AC62" s="154"/>
      <c r="AD62" s="154"/>
      <c r="AE62" s="155"/>
      <c r="AF62" s="73">
        <f>INDEX('h 21-22.'!AD30:AD49,MATCH(LARGE('h 21-22.'!AL30:AL49,13),'h 21-22.'!AL30:AL49,0))</f>
        <v>19</v>
      </c>
      <c r="AG62" s="74">
        <f>INDEX('h 21-22.'!AG30:AG49,MATCH(LARGE('h 21-22.'!AL30:AL49,13),'h 21-22.'!AL30:AL49,0))</f>
        <v>81</v>
      </c>
      <c r="AH62" s="76">
        <f>INDEX('h 21-22.'!AH30:AH49,MATCH(LARGE('h 21-22.'!AL30:AL49,13),'h 21-22.'!AL30:AL49,0))</f>
        <v>145</v>
      </c>
      <c r="AI62" s="74">
        <f>INDEX('h 21-22.'!AI30:AI49,MATCH(LARGE('h 21-22.'!AL30:AL49,13),'h 21-22.'!AL30:AL49,0))</f>
        <v>48</v>
      </c>
      <c r="AJ62" s="76">
        <f>INDEX('h 21-22.'!AJ30:AJ49,MATCH(LARGE('h 21-22.'!AL30:AL49,13),'h 21-22.'!AL30:AL49,0))</f>
        <v>67</v>
      </c>
      <c r="AL62" s="95">
        <v>13</v>
      </c>
      <c r="AM62" s="153" t="str">
        <f>INDEX('h 21-22.'!C55:C74,MATCH(LARGE('h 21-22.'!J55:J74,13),'h 21-22.'!J55:J74,0))</f>
        <v>Watford</v>
      </c>
      <c r="AN62" s="154"/>
      <c r="AO62" s="154"/>
      <c r="AP62" s="154"/>
      <c r="AQ62" s="155"/>
      <c r="AR62" s="73">
        <f>INDEX('h 21-22.'!D55:D74,MATCH(LARGE('h 21-22.'!J55:J74,13),'h 21-22.'!J55:J74,0))</f>
        <v>38</v>
      </c>
      <c r="AS62" s="74">
        <f>INDEX('h 21-22.'!E55:E74,MATCH(LARGE('h 21-22.'!J55:J74,13),'h 21-22.'!J55:J74,0))</f>
        <v>60</v>
      </c>
      <c r="AT62" s="76">
        <f>INDEX('h 21-22.'!F55:F74,MATCH(LARGE('h 21-22.'!J55:J74,13),'h 21-22.'!J55:J74,0))</f>
        <v>63</v>
      </c>
      <c r="AU62" s="74">
        <f>INDEX('h 21-22.'!G55:G74,MATCH(LARGE('h 21-22.'!J55:J74,13),'h 21-22.'!J55:J74,0))</f>
        <v>3</v>
      </c>
      <c r="AV62" s="76">
        <f>INDEX('h 21-22.'!H55:H74,MATCH(LARGE('h 21-22.'!J55:J74,13),'h 21-22.'!J55:J74,0))</f>
        <v>1</v>
      </c>
      <c r="AX62" s="95">
        <v>13</v>
      </c>
      <c r="AY62" s="153" t="str">
        <f>INDEX('h 21-22.'!O55:O74,MATCH(LARGE('h 21-22.'!X55:X74,13),'h 21-22.'!X55:X74,0))</f>
        <v>Crystal P</v>
      </c>
      <c r="AZ62" s="154"/>
      <c r="BA62" s="154"/>
      <c r="BB62" s="154"/>
      <c r="BC62" s="155"/>
      <c r="BD62" s="73">
        <f>INDEX('h 21-22.'!P55:P74,MATCH(LARGE('h 21-22.'!X55:X74,13),'h 21-22.'!X55:X74,0))</f>
        <v>19</v>
      </c>
      <c r="BE62" s="74">
        <f>INDEX('h 21-22.'!S55:S74,MATCH(LARGE('h 21-22.'!X55:X74,13),'h 21-22.'!X55:X74,0))</f>
        <v>33</v>
      </c>
      <c r="BF62" s="76">
        <f>INDEX('h 21-22.'!T55:T74,MATCH(LARGE('h 21-22.'!X55:X74,13),'h 21-22.'!X55:X74,0))</f>
        <v>45</v>
      </c>
      <c r="BG62" s="74">
        <f>INDEX('h 21-22.'!U55:U74,MATCH(LARGE('h 21-22.'!X55:X74,13),'h 21-22.'!X55:X74,0))</f>
        <v>0</v>
      </c>
      <c r="BH62" s="76">
        <f>INDEX('h 21-22.'!V55:V74,MATCH(LARGE('h 21-22.'!X55:X74,13),'h 21-22.'!X55:X74,0))</f>
        <v>2</v>
      </c>
      <c r="BJ62" s="95">
        <v>13</v>
      </c>
      <c r="BK62" s="153" t="str">
        <f>INDEX('h 21-22.'!AC55:AC74,MATCH(LARGE('h 21-22.'!AL55:AL74,13),'h 21-22.'!AL55:AL74,0))</f>
        <v>Southampton</v>
      </c>
      <c r="BL62" s="154"/>
      <c r="BM62" s="154"/>
      <c r="BN62" s="154"/>
      <c r="BO62" s="155"/>
      <c r="BP62" s="73">
        <f>INDEX('h 21-22.'!AD55:AD74,MATCH(LARGE('h 21-22.'!AL55:AL74,13),'h 21-22.'!AL55:AL74,0))</f>
        <v>19</v>
      </c>
      <c r="BQ62" s="74">
        <f>INDEX('h 21-22.'!AG55:AG74,MATCH(LARGE('h 21-22.'!AL55:AL74,13),'h 21-22.'!AL55:AL74,0))</f>
        <v>32</v>
      </c>
      <c r="BR62" s="76">
        <f>INDEX('h 21-22.'!AH55:AH74,MATCH(LARGE('h 21-22.'!AL55:AL74,13),'h 21-22.'!AL55:AL74,0))</f>
        <v>31</v>
      </c>
      <c r="BS62" s="74">
        <f>INDEX('h 21-22.'!AI55:AI74,MATCH(LARGE('h 21-22.'!AL55:AL74,13),'h 21-22.'!AL55:AL74,0))</f>
        <v>1</v>
      </c>
      <c r="BT62" s="76">
        <f>INDEX('h 21-22.'!AJ55:AJ74,MATCH(LARGE('h 21-22.'!AL55:AL74,13),'h 21-22.'!AL55:AL74,0))</f>
        <v>0</v>
      </c>
    </row>
    <row r="63" spans="2:72" x14ac:dyDescent="0.2">
      <c r="B63" s="95">
        <v>14</v>
      </c>
      <c r="C63" s="153" t="str">
        <f>INDEX('h 21-22.'!C30:C49,MATCH(LARGE('h 21-22.'!J30:J49,14),'h 21-22.'!J30:J49,0))</f>
        <v>Leeds</v>
      </c>
      <c r="D63" s="154"/>
      <c r="E63" s="154"/>
      <c r="F63" s="154"/>
      <c r="G63" s="155"/>
      <c r="H63" s="73">
        <f>INDEX('h 21-22.'!D30:D49,MATCH(LARGE('h 21-22.'!J30:J49,14),'h 21-22.'!J30:J49,0))</f>
        <v>38</v>
      </c>
      <c r="I63" s="74">
        <f>INDEX('h 21-22.'!E30:E49,MATCH(LARGE('h 21-22.'!J30:J49,14),'h 21-22.'!J30:J49,0))</f>
        <v>170</v>
      </c>
      <c r="J63" s="76">
        <f>INDEX('h 21-22.'!F30:F49,MATCH(LARGE('h 21-22.'!J30:J49,14),'h 21-22.'!J30:J49,0))</f>
        <v>181</v>
      </c>
      <c r="K63" s="74">
        <f>INDEX('h 21-22.'!G30:G49,MATCH(LARGE('h 21-22.'!J30:J49,14),'h 21-22.'!J30:J49,0))</f>
        <v>77</v>
      </c>
      <c r="L63" s="76">
        <f>INDEX('h 21-22.'!H30:H49,MATCH(LARGE('h 21-22.'!J30:J49,14),'h 21-22.'!J30:J49,0))</f>
        <v>89</v>
      </c>
      <c r="N63" s="95">
        <v>14</v>
      </c>
      <c r="O63" s="153" t="str">
        <f>INDEX('h 21-22.'!O30:O49,MATCH(LARGE('h 21-22.'!X30:X49,14),'h 21-22.'!X30:X49,0))</f>
        <v>Leicester</v>
      </c>
      <c r="P63" s="154"/>
      <c r="Q63" s="154"/>
      <c r="R63" s="154"/>
      <c r="S63" s="155"/>
      <c r="T63" s="73">
        <f>INDEX('h 21-22.'!P30:P49,MATCH(LARGE('h 21-22.'!X30:X49,14),'h 21-22.'!X30:X49,0))</f>
        <v>19</v>
      </c>
      <c r="U63" s="74">
        <f>INDEX('h 21-22.'!S30:S49,MATCH(LARGE('h 21-22.'!X30:X49,14),'h 21-22.'!X30:X49,0))</f>
        <v>93</v>
      </c>
      <c r="V63" s="76">
        <f>INDEX('h 21-22.'!T30:T49,MATCH(LARGE('h 21-22.'!X30:X49,14),'h 21-22.'!X30:X49,0))</f>
        <v>101</v>
      </c>
      <c r="W63" s="74">
        <f>INDEX('h 21-22.'!U30:U49,MATCH(LARGE('h 21-22.'!X30:X49,14),'h 21-22.'!X30:X49,0))</f>
        <v>39</v>
      </c>
      <c r="X63" s="76">
        <f>INDEX('h 21-22.'!V30:V49,MATCH(LARGE('h 21-22.'!X30:X49,14),'h 21-22.'!X30:X49,0))</f>
        <v>51</v>
      </c>
      <c r="Z63" s="95">
        <v>14</v>
      </c>
      <c r="AA63" s="153" t="str">
        <f>INDEX('h 21-22.'!AC30:AC49,MATCH(LARGE('h 21-22.'!AL30:AL49,14),'h 21-22.'!AL30:AL49,0))</f>
        <v>Arsenal</v>
      </c>
      <c r="AB63" s="154"/>
      <c r="AC63" s="154"/>
      <c r="AD63" s="154"/>
      <c r="AE63" s="155"/>
      <c r="AF63" s="73">
        <f>INDEX('h 21-22.'!AD30:AD49,MATCH(LARGE('h 21-22.'!AL30:AL49,14),'h 21-22.'!AL30:AL49,0))</f>
        <v>19</v>
      </c>
      <c r="AG63" s="74">
        <f>INDEX('h 21-22.'!AG30:AG49,MATCH(LARGE('h 21-22.'!AL30:AL49,14),'h 21-22.'!AL30:AL49,0))</f>
        <v>81</v>
      </c>
      <c r="AH63" s="76">
        <f>INDEX('h 21-22.'!AH30:AH49,MATCH(LARGE('h 21-22.'!AL30:AL49,14),'h 21-22.'!AL30:AL49,0))</f>
        <v>98</v>
      </c>
      <c r="AI63" s="74">
        <f>INDEX('h 21-22.'!AI30:AI49,MATCH(LARGE('h 21-22.'!AL30:AL49,14),'h 21-22.'!AL30:AL49,0))</f>
        <v>37</v>
      </c>
      <c r="AJ63" s="76">
        <f>INDEX('h 21-22.'!AJ30:AJ49,MATCH(LARGE('h 21-22.'!AL30:AL49,14),'h 21-22.'!AL30:AL49,0))</f>
        <v>48</v>
      </c>
      <c r="AL63" s="95">
        <v>14</v>
      </c>
      <c r="AM63" s="153" t="str">
        <f ca="1">INDEX('h 21-22.'!C55:C74,MATCH(LARGE('h 21-22.'!J55:J74,14),'h 21-22.'!J55:J74,0))</f>
        <v>Wolves</v>
      </c>
      <c r="AN63" s="154"/>
      <c r="AO63" s="154"/>
      <c r="AP63" s="154"/>
      <c r="AQ63" s="155"/>
      <c r="AR63" s="73">
        <f>INDEX('h 21-22.'!D55:D74,MATCH(LARGE('h 21-22.'!J55:J74,14),'h 21-22.'!J55:J74,0))</f>
        <v>38</v>
      </c>
      <c r="AS63" s="74">
        <f>INDEX('h 21-22.'!E55:E74,MATCH(LARGE('h 21-22.'!J55:J74,14),'h 21-22.'!J55:J74,0))</f>
        <v>61</v>
      </c>
      <c r="AT63" s="76">
        <f>INDEX('h 21-22.'!F55:F74,MATCH(LARGE('h 21-22.'!J55:J74,14),'h 21-22.'!J55:J74,0))</f>
        <v>86</v>
      </c>
      <c r="AU63" s="74">
        <f>INDEX('h 21-22.'!G55:G74,MATCH(LARGE('h 21-22.'!J55:J74,14),'h 21-22.'!J55:J74,0))</f>
        <v>2</v>
      </c>
      <c r="AV63" s="76">
        <f>INDEX('h 21-22.'!H55:H74,MATCH(LARGE('h 21-22.'!J55:J74,14),'h 21-22.'!J55:J74,0))</f>
        <v>3</v>
      </c>
      <c r="AX63" s="95">
        <v>14</v>
      </c>
      <c r="AY63" s="153" t="str">
        <f>INDEX('h 21-22.'!O55:O74,MATCH(LARGE('h 21-22.'!X55:X74,14),'h 21-22.'!X55:X74,0))</f>
        <v>Man Utd</v>
      </c>
      <c r="AZ63" s="154"/>
      <c r="BA63" s="154"/>
      <c r="BB63" s="154"/>
      <c r="BC63" s="155"/>
      <c r="BD63" s="73">
        <f>INDEX('h 21-22.'!P55:P74,MATCH(LARGE('h 21-22.'!X55:X74,14),'h 21-22.'!X55:X74,0))</f>
        <v>19</v>
      </c>
      <c r="BE63" s="74">
        <f>INDEX('h 21-22.'!S55:S74,MATCH(LARGE('h 21-22.'!X55:X74,14),'h 21-22.'!X55:X74,0))</f>
        <v>31</v>
      </c>
      <c r="BF63" s="76">
        <f>INDEX('h 21-22.'!T55:T74,MATCH(LARGE('h 21-22.'!X55:X74,14),'h 21-22.'!X55:X74,0))</f>
        <v>16</v>
      </c>
      <c r="BG63" s="74">
        <f>INDEX('h 21-22.'!U55:U74,MATCH(LARGE('h 21-22.'!X55:X74,14),'h 21-22.'!X55:X74,0))</f>
        <v>1</v>
      </c>
      <c r="BH63" s="76">
        <f>INDEX('h 21-22.'!V55:V74,MATCH(LARGE('h 21-22.'!X55:X74,14),'h 21-22.'!X55:X74,0))</f>
        <v>1</v>
      </c>
      <c r="BJ63" s="95">
        <v>14</v>
      </c>
      <c r="BK63" s="153" t="str">
        <f>INDEX('h 21-22.'!AC55:AC74,MATCH(LARGE('h 21-22.'!AL55:AL74,14),'h 21-22.'!AL55:AL74,0))</f>
        <v>Chelsea</v>
      </c>
      <c r="BL63" s="154"/>
      <c r="BM63" s="154"/>
      <c r="BN63" s="154"/>
      <c r="BO63" s="155"/>
      <c r="BP63" s="73">
        <f>INDEX('h 21-22.'!AD55:AD74,MATCH(LARGE('h 21-22.'!AL55:AL74,14),'h 21-22.'!AL55:AL74,0))</f>
        <v>19</v>
      </c>
      <c r="BQ63" s="74">
        <f>INDEX('h 21-22.'!AG55:AG74,MATCH(LARGE('h 21-22.'!AL55:AL74,14),'h 21-22.'!AL55:AL74,0))</f>
        <v>31</v>
      </c>
      <c r="BR63" s="76">
        <f>INDEX('h 21-22.'!AH55:AH74,MATCH(LARGE('h 21-22.'!AL55:AL74,14),'h 21-22.'!AL55:AL74,0))</f>
        <v>27</v>
      </c>
      <c r="BS63" s="74">
        <f>INDEX('h 21-22.'!AI55:AI74,MATCH(LARGE('h 21-22.'!AL55:AL74,14),'h 21-22.'!AL55:AL74,0))</f>
        <v>1</v>
      </c>
      <c r="BT63" s="76">
        <f>INDEX('h 21-22.'!AJ55:AJ74,MATCH(LARGE('h 21-22.'!AL55:AL74,14),'h 21-22.'!AL55:AL74,0))</f>
        <v>1</v>
      </c>
    </row>
    <row r="64" spans="2:72" x14ac:dyDescent="0.2">
      <c r="B64" s="95">
        <v>15</v>
      </c>
      <c r="C64" s="153" t="str">
        <f ca="1">INDEX('h 21-22.'!C30:C49,MATCH(LARGE('h 21-22.'!J30:J49,15),'h 21-22.'!J30:J49,0))</f>
        <v>Wolves</v>
      </c>
      <c r="D64" s="154"/>
      <c r="E64" s="154"/>
      <c r="F64" s="154"/>
      <c r="G64" s="155"/>
      <c r="H64" s="73">
        <f>INDEX('h 21-22.'!D30:D49,MATCH(LARGE('h 21-22.'!J30:J49,15),'h 21-22.'!J30:J49,0))</f>
        <v>38</v>
      </c>
      <c r="I64" s="74">
        <f>INDEX('h 21-22.'!E30:E49,MATCH(LARGE('h 21-22.'!J30:J49,15),'h 21-22.'!J30:J49,0))</f>
        <v>168</v>
      </c>
      <c r="J64" s="76">
        <f>INDEX('h 21-22.'!F30:F49,MATCH(LARGE('h 21-22.'!J30:J49,15),'h 21-22.'!J30:J49,0))</f>
        <v>204</v>
      </c>
      <c r="K64" s="74">
        <f>INDEX('h 21-22.'!G30:G49,MATCH(LARGE('h 21-22.'!J30:J49,15),'h 21-22.'!J30:J49,0))</f>
        <v>76</v>
      </c>
      <c r="L64" s="76">
        <f>INDEX('h 21-22.'!H30:H49,MATCH(LARGE('h 21-22.'!J30:J49,15),'h 21-22.'!J30:J49,0))</f>
        <v>91</v>
      </c>
      <c r="N64" s="95">
        <v>15</v>
      </c>
      <c r="O64" s="153" t="str">
        <f>INDEX('h 21-22.'!O30:O49,MATCH(LARGE('h 21-22.'!X30:X49,15),'h 21-22.'!X30:X49,0))</f>
        <v>Crystal P</v>
      </c>
      <c r="P64" s="154"/>
      <c r="Q64" s="154"/>
      <c r="R64" s="154"/>
      <c r="S64" s="155"/>
      <c r="T64" s="73">
        <f>INDEX('h 21-22.'!P30:P49,MATCH(LARGE('h 21-22.'!X30:X49,15),'h 21-22.'!X30:X49,0))</f>
        <v>19</v>
      </c>
      <c r="U64" s="74">
        <f>INDEX('h 21-22.'!S30:S49,MATCH(LARGE('h 21-22.'!X30:X49,15),'h 21-22.'!X30:X49,0))</f>
        <v>91</v>
      </c>
      <c r="V64" s="76">
        <f>INDEX('h 21-22.'!T30:T49,MATCH(LARGE('h 21-22.'!X30:X49,15),'h 21-22.'!X30:X49,0))</f>
        <v>83</v>
      </c>
      <c r="W64" s="74">
        <f>INDEX('h 21-22.'!U30:U49,MATCH(LARGE('h 21-22.'!X30:X49,15),'h 21-22.'!X30:X49,0))</f>
        <v>40</v>
      </c>
      <c r="X64" s="76">
        <f>INDEX('h 21-22.'!V30:V49,MATCH(LARGE('h 21-22.'!X30:X49,15),'h 21-22.'!X30:X49,0))</f>
        <v>42</v>
      </c>
      <c r="Z64" s="95">
        <v>15</v>
      </c>
      <c r="AA64" s="153" t="str">
        <f ca="1">INDEX('h 21-22.'!AC30:AC49,MATCH(LARGE('h 21-22.'!AL30:AL49,15),'h 21-22.'!AL30:AL49,0))</f>
        <v>Wolves</v>
      </c>
      <c r="AB64" s="154"/>
      <c r="AC64" s="154"/>
      <c r="AD64" s="154"/>
      <c r="AE64" s="155"/>
      <c r="AF64" s="73">
        <f>INDEX('h 21-22.'!AD30:AD49,MATCH(LARGE('h 21-22.'!AL30:AL49,15),'h 21-22.'!AL30:AL49,0))</f>
        <v>19</v>
      </c>
      <c r="AG64" s="74">
        <f>INDEX('h 21-22.'!AG30:AG49,MATCH(LARGE('h 21-22.'!AL30:AL49,15),'h 21-22.'!AL30:AL49,0))</f>
        <v>80</v>
      </c>
      <c r="AH64" s="76">
        <f>INDEX('h 21-22.'!AH30:AH49,MATCH(LARGE('h 21-22.'!AL30:AL49,15),'h 21-22.'!AL30:AL49,0))</f>
        <v>104</v>
      </c>
      <c r="AI64" s="74">
        <f>INDEX('h 21-22.'!AI30:AI49,MATCH(LARGE('h 21-22.'!AL30:AL49,15),'h 21-22.'!AL30:AL49,0))</f>
        <v>31</v>
      </c>
      <c r="AJ64" s="76">
        <f>INDEX('h 21-22.'!AJ30:AJ49,MATCH(LARGE('h 21-22.'!AL30:AL49,15),'h 21-22.'!AL30:AL49,0))</f>
        <v>44</v>
      </c>
      <c r="AL64" s="95">
        <v>15</v>
      </c>
      <c r="AM64" s="153" t="str">
        <f>INDEX('h 21-22.'!C55:C74,MATCH(LARGE('h 21-22.'!J55:J74,15),'h 21-22.'!J55:J74,0))</f>
        <v>Chelsea</v>
      </c>
      <c r="AN64" s="154"/>
      <c r="AO64" s="154"/>
      <c r="AP64" s="154"/>
      <c r="AQ64" s="155"/>
      <c r="AR64" s="73">
        <f>INDEX('h 21-22.'!D55:D74,MATCH(LARGE('h 21-22.'!J55:J74,15),'h 21-22.'!J55:J74,0))</f>
        <v>38</v>
      </c>
      <c r="AS64" s="74">
        <f>INDEX('h 21-22.'!E55:E74,MATCH(LARGE('h 21-22.'!J55:J74,15),'h 21-22.'!J55:J74,0))</f>
        <v>63</v>
      </c>
      <c r="AT64" s="76">
        <f>INDEX('h 21-22.'!F55:F74,MATCH(LARGE('h 21-22.'!J55:J74,15),'h 21-22.'!J55:J74,0))</f>
        <v>68</v>
      </c>
      <c r="AU64" s="74">
        <f>INDEX('h 21-22.'!G55:G74,MATCH(LARGE('h 21-22.'!J55:J74,15),'h 21-22.'!J55:J74,0))</f>
        <v>1</v>
      </c>
      <c r="AV64" s="76">
        <f>INDEX('h 21-22.'!H55:H74,MATCH(LARGE('h 21-22.'!J55:J74,15),'h 21-22.'!J55:J74,0))</f>
        <v>4</v>
      </c>
      <c r="AX64" s="95">
        <v>15</v>
      </c>
      <c r="AY64" s="153" t="str">
        <f>INDEX('h 21-22.'!O55:O74,MATCH(LARGE('h 21-22.'!X55:X74,15),'h 21-22.'!X55:X74,0))</f>
        <v>Chelsea</v>
      </c>
      <c r="AZ64" s="154"/>
      <c r="BA64" s="154"/>
      <c r="BB64" s="154"/>
      <c r="BC64" s="155"/>
      <c r="BD64" s="73">
        <f>INDEX('h 21-22.'!P55:P74,MATCH(LARGE('h 21-22.'!X55:X74,15),'h 21-22.'!X55:X74,0))</f>
        <v>19</v>
      </c>
      <c r="BE64" s="74">
        <f>INDEX('h 21-22.'!S55:S74,MATCH(LARGE('h 21-22.'!X55:X74,15),'h 21-22.'!X55:X74,0))</f>
        <v>32</v>
      </c>
      <c r="BF64" s="76">
        <f>INDEX('h 21-22.'!T55:T74,MATCH(LARGE('h 21-22.'!X55:X74,15),'h 21-22.'!X55:X74,0))</f>
        <v>41</v>
      </c>
      <c r="BG64" s="74">
        <f>INDEX('h 21-22.'!U55:U74,MATCH(LARGE('h 21-22.'!X55:X74,15),'h 21-22.'!X55:X74,0))</f>
        <v>0</v>
      </c>
      <c r="BH64" s="76">
        <f>INDEX('h 21-22.'!V55:V74,MATCH(LARGE('h 21-22.'!X55:X74,15),'h 21-22.'!X55:X74,0))</f>
        <v>3</v>
      </c>
      <c r="BJ64" s="95">
        <v>15</v>
      </c>
      <c r="BK64" s="153" t="str">
        <f ca="1">INDEX('h 21-22.'!AC55:AC74,MATCH(LARGE('h 21-22.'!AL55:AL74,15),'h 21-22.'!AL55:AL74,0))</f>
        <v>Wolves</v>
      </c>
      <c r="BL64" s="154"/>
      <c r="BM64" s="154"/>
      <c r="BN64" s="154"/>
      <c r="BO64" s="155"/>
      <c r="BP64" s="73">
        <f>INDEX('h 21-22.'!AD55:AD74,MATCH(LARGE('h 21-22.'!AL55:AL74,15),'h 21-22.'!AL55:AL74,0))</f>
        <v>19</v>
      </c>
      <c r="BQ64" s="74">
        <f>INDEX('h 21-22.'!AG55:AG74,MATCH(LARGE('h 21-22.'!AL55:AL74,15),'h 21-22.'!AL55:AL74,0))</f>
        <v>29</v>
      </c>
      <c r="BR64" s="76">
        <f>INDEX('h 21-22.'!AH55:AH74,MATCH(LARGE('h 21-22.'!AL55:AL74,15),'h 21-22.'!AL55:AL74,0))</f>
        <v>36</v>
      </c>
      <c r="BS64" s="74">
        <f>INDEX('h 21-22.'!AI55:AI74,MATCH(LARGE('h 21-22.'!AL55:AL74,15),'h 21-22.'!AL55:AL74,0))</f>
        <v>1</v>
      </c>
      <c r="BT64" s="76">
        <f>INDEX('h 21-22.'!AJ55:AJ74,MATCH(LARGE('h 21-22.'!AL55:AL74,15),'h 21-22.'!AL55:AL74,0))</f>
        <v>1</v>
      </c>
    </row>
    <row r="65" spans="2:72" x14ac:dyDescent="0.2">
      <c r="B65" s="95">
        <v>16</v>
      </c>
      <c r="C65" s="153" t="str">
        <f>INDEX('h 21-22.'!C30:C49,MATCH(LARGE('h 21-22.'!J30:J49,16),'h 21-22.'!J30:J49,0))</f>
        <v>Norwich</v>
      </c>
      <c r="D65" s="154"/>
      <c r="E65" s="154"/>
      <c r="F65" s="154"/>
      <c r="G65" s="155"/>
      <c r="H65" s="73">
        <f>INDEX('h 21-22.'!D30:D49,MATCH(LARGE('h 21-22.'!J30:J49,16),'h 21-22.'!J30:J49,0))</f>
        <v>38</v>
      </c>
      <c r="I65" s="74">
        <f>INDEX('h 21-22.'!E30:E49,MATCH(LARGE('h 21-22.'!J30:J49,16),'h 21-22.'!J30:J49,0))</f>
        <v>165</v>
      </c>
      <c r="J65" s="76">
        <f>INDEX('h 21-22.'!F30:F49,MATCH(LARGE('h 21-22.'!J30:J49,16),'h 21-22.'!J30:J49,0))</f>
        <v>251</v>
      </c>
      <c r="K65" s="74">
        <f>INDEX('h 21-22.'!G30:G49,MATCH(LARGE('h 21-22.'!J30:J49,16),'h 21-22.'!J30:J49,0))</f>
        <v>73</v>
      </c>
      <c r="L65" s="76">
        <f>INDEX('h 21-22.'!H30:H49,MATCH(LARGE('h 21-22.'!J30:J49,16),'h 21-22.'!J30:J49,0))</f>
        <v>133</v>
      </c>
      <c r="N65" s="95">
        <v>16</v>
      </c>
      <c r="O65" s="153" t="str">
        <f>INDEX('h 21-22.'!O30:O49,MATCH(LARGE('h 21-22.'!X30:X49,16),'h 21-22.'!X30:X49,0))</f>
        <v>Aston Villa</v>
      </c>
      <c r="P65" s="154"/>
      <c r="Q65" s="154"/>
      <c r="R65" s="154"/>
      <c r="S65" s="155"/>
      <c r="T65" s="73">
        <f>INDEX('h 21-22.'!P30:P49,MATCH(LARGE('h 21-22.'!X30:X49,16),'h 21-22.'!X30:X49,0))</f>
        <v>19</v>
      </c>
      <c r="U65" s="74">
        <f>INDEX('h 21-22.'!S30:S49,MATCH(LARGE('h 21-22.'!X30:X49,16),'h 21-22.'!X30:X49,0))</f>
        <v>90</v>
      </c>
      <c r="V65" s="76">
        <f>INDEX('h 21-22.'!T30:T49,MATCH(LARGE('h 21-22.'!X30:X49,16),'h 21-22.'!X30:X49,0))</f>
        <v>104</v>
      </c>
      <c r="W65" s="74">
        <f>INDEX('h 21-22.'!U30:U49,MATCH(LARGE('h 21-22.'!X30:X49,16),'h 21-22.'!X30:X49,0))</f>
        <v>54</v>
      </c>
      <c r="X65" s="76">
        <f>INDEX('h 21-22.'!V30:V49,MATCH(LARGE('h 21-22.'!X30:X49,16),'h 21-22.'!X30:X49,0))</f>
        <v>49</v>
      </c>
      <c r="Z65" s="95">
        <v>16</v>
      </c>
      <c r="AA65" s="153" t="str">
        <f>INDEX('h 21-22.'!AC30:AC49,MATCH(LARGE('h 21-22.'!AL30:AL49,16),'h 21-22.'!AL30:AL49,0))</f>
        <v>Watford</v>
      </c>
      <c r="AB65" s="154"/>
      <c r="AC65" s="154"/>
      <c r="AD65" s="154"/>
      <c r="AE65" s="155"/>
      <c r="AF65" s="73">
        <f>INDEX('h 21-22.'!AD30:AD49,MATCH(LARGE('h 21-22.'!AL30:AL49,16),'h 21-22.'!AL30:AL49,0))</f>
        <v>19</v>
      </c>
      <c r="AG65" s="74">
        <f>INDEX('h 21-22.'!AG30:AG49,MATCH(LARGE('h 21-22.'!AL30:AL49,16),'h 21-22.'!AL30:AL49,0))</f>
        <v>78</v>
      </c>
      <c r="AH65" s="76">
        <f>INDEX('h 21-22.'!AH30:AH49,MATCH(LARGE('h 21-22.'!AL30:AL49,16),'h 21-22.'!AL30:AL49,0))</f>
        <v>124</v>
      </c>
      <c r="AI65" s="74">
        <f>INDEX('h 21-22.'!AI30:AI49,MATCH(LARGE('h 21-22.'!AL30:AL49,16),'h 21-22.'!AL30:AL49,0))</f>
        <v>40</v>
      </c>
      <c r="AJ65" s="76">
        <f>INDEX('h 21-22.'!AJ30:AJ49,MATCH(LARGE('h 21-22.'!AL30:AL49,16),'h 21-22.'!AL30:AL49,0))</f>
        <v>62</v>
      </c>
      <c r="AL65" s="95">
        <v>16</v>
      </c>
      <c r="AM65" s="153" t="str">
        <f>INDEX('h 21-22.'!C55:C74,MATCH(LARGE('h 21-22.'!J55:J74,16),'h 21-22.'!J55:J74,0))</f>
        <v>Norwich</v>
      </c>
      <c r="AN65" s="154"/>
      <c r="AO65" s="154"/>
      <c r="AP65" s="154"/>
      <c r="AQ65" s="155"/>
      <c r="AR65" s="73">
        <f>INDEX('h 21-22.'!D55:D74,MATCH(LARGE('h 21-22.'!J55:J74,16),'h 21-22.'!J55:J74,0))</f>
        <v>38</v>
      </c>
      <c r="AS65" s="74">
        <f>INDEX('h 21-22.'!E55:E74,MATCH(LARGE('h 21-22.'!J55:J74,16),'h 21-22.'!J55:J74,0))</f>
        <v>56</v>
      </c>
      <c r="AT65" s="76">
        <f>INDEX('h 21-22.'!F55:F74,MATCH(LARGE('h 21-22.'!J55:J74,16),'h 21-22.'!J55:J74,0))</f>
        <v>60</v>
      </c>
      <c r="AU65" s="74">
        <f>INDEX('h 21-22.'!G55:G74,MATCH(LARGE('h 21-22.'!J55:J74,16),'h 21-22.'!J55:J74,0))</f>
        <v>1</v>
      </c>
      <c r="AV65" s="76">
        <f>INDEX('h 21-22.'!H55:H74,MATCH(LARGE('h 21-22.'!J55:J74,16),'h 21-22.'!J55:J74,0))</f>
        <v>2</v>
      </c>
      <c r="AX65" s="95">
        <v>16</v>
      </c>
      <c r="AY65" s="153" t="str">
        <f>INDEX('h 21-22.'!O55:O74,MATCH(LARGE('h 21-22.'!X55:X74,16),'h 21-22.'!X55:X74,0))</f>
        <v>Norwich</v>
      </c>
      <c r="AZ65" s="154"/>
      <c r="BA65" s="154"/>
      <c r="BB65" s="154"/>
      <c r="BC65" s="155"/>
      <c r="BD65" s="73">
        <f>INDEX('h 21-22.'!P55:P74,MATCH(LARGE('h 21-22.'!X55:X74,16),'h 21-22.'!X55:X74,0))</f>
        <v>19</v>
      </c>
      <c r="BE65" s="74">
        <f>INDEX('h 21-22.'!S55:S74,MATCH(LARGE('h 21-22.'!X55:X74,16),'h 21-22.'!X55:X74,0))</f>
        <v>29</v>
      </c>
      <c r="BF65" s="76">
        <f>INDEX('h 21-22.'!T55:T74,MATCH(LARGE('h 21-22.'!X55:X74,16),'h 21-22.'!X55:X74,0))</f>
        <v>37</v>
      </c>
      <c r="BG65" s="74">
        <f>INDEX('h 21-22.'!U55:U74,MATCH(LARGE('h 21-22.'!X55:X74,16),'h 21-22.'!X55:X74,0))</f>
        <v>0</v>
      </c>
      <c r="BH65" s="76">
        <f>INDEX('h 21-22.'!V55:V74,MATCH(LARGE('h 21-22.'!X55:X74,16),'h 21-22.'!X55:X74,0))</f>
        <v>0</v>
      </c>
      <c r="BJ65" s="95">
        <v>16</v>
      </c>
      <c r="BK65" s="153" t="str">
        <f>INDEX('h 21-22.'!AC55:AC74,MATCH(LARGE('h 21-22.'!AL55:AL74,16),'h 21-22.'!AL55:AL74,0))</f>
        <v>Watford</v>
      </c>
      <c r="BL65" s="154"/>
      <c r="BM65" s="154"/>
      <c r="BN65" s="154"/>
      <c r="BO65" s="155"/>
      <c r="BP65" s="73">
        <f>INDEX('h 21-22.'!AD55:AD74,MATCH(LARGE('h 21-22.'!AL55:AL74,16),'h 21-22.'!AL55:AL74,0))</f>
        <v>19</v>
      </c>
      <c r="BQ65" s="74">
        <f>INDEX('h 21-22.'!AG55:AG74,MATCH(LARGE('h 21-22.'!AL55:AL74,16),'h 21-22.'!AL55:AL74,0))</f>
        <v>26</v>
      </c>
      <c r="BR65" s="76">
        <f>INDEX('h 21-22.'!AH55:AH74,MATCH(LARGE('h 21-22.'!AL55:AL74,16),'h 21-22.'!AL55:AL74,0))</f>
        <v>35</v>
      </c>
      <c r="BS65" s="74">
        <f>INDEX('h 21-22.'!AI55:AI74,MATCH(LARGE('h 21-22.'!AL55:AL74,16),'h 21-22.'!AL55:AL74,0))</f>
        <v>2</v>
      </c>
      <c r="BT65" s="76">
        <f>INDEX('h 21-22.'!AJ55:AJ74,MATCH(LARGE('h 21-22.'!AL55:AL74,16),'h 21-22.'!AL55:AL74,0))</f>
        <v>0</v>
      </c>
    </row>
    <row r="66" spans="2:72" x14ac:dyDescent="0.2">
      <c r="B66" s="95">
        <v>17</v>
      </c>
      <c r="C66" s="153" t="str">
        <f>INDEX('h 21-22.'!C30:C49,MATCH(LARGE('h 21-22.'!J30:J49,17),'h 21-22.'!J30:J49,0))</f>
        <v>Watford</v>
      </c>
      <c r="D66" s="154"/>
      <c r="E66" s="154"/>
      <c r="F66" s="154"/>
      <c r="G66" s="155"/>
      <c r="H66" s="73">
        <f>INDEX('h 21-22.'!D30:D49,MATCH(LARGE('h 21-22.'!J30:J49,17),'h 21-22.'!J30:J49,0))</f>
        <v>38</v>
      </c>
      <c r="I66" s="74">
        <f>INDEX('h 21-22.'!E30:E49,MATCH(LARGE('h 21-22.'!J30:J49,17),'h 21-22.'!J30:J49,0))</f>
        <v>161</v>
      </c>
      <c r="J66" s="76">
        <f>INDEX('h 21-22.'!F30:F49,MATCH(LARGE('h 21-22.'!J30:J49,17),'h 21-22.'!J30:J49,0))</f>
        <v>234</v>
      </c>
      <c r="K66" s="74">
        <f>INDEX('h 21-22.'!G30:G49,MATCH(LARGE('h 21-22.'!J30:J49,17),'h 21-22.'!J30:J49,0))</f>
        <v>77</v>
      </c>
      <c r="L66" s="76">
        <f>INDEX('h 21-22.'!H30:H49,MATCH(LARGE('h 21-22.'!J30:J49,17),'h 21-22.'!J30:J49,0))</f>
        <v>117</v>
      </c>
      <c r="N66" s="95">
        <v>17</v>
      </c>
      <c r="O66" s="153" t="str">
        <f>INDEX('h 21-22.'!O30:O49,MATCH(LARGE('h 21-22.'!X30:X49,17),'h 21-22.'!X30:X49,0))</f>
        <v>Brentford</v>
      </c>
      <c r="P66" s="154"/>
      <c r="Q66" s="154"/>
      <c r="R66" s="154"/>
      <c r="S66" s="155"/>
      <c r="T66" s="73">
        <f>INDEX('h 21-22.'!P30:P49,MATCH(LARGE('h 21-22.'!X30:X49,17),'h 21-22.'!X30:X49,0))</f>
        <v>19</v>
      </c>
      <c r="U66" s="74">
        <f>INDEX('h 21-22.'!S30:S49,MATCH(LARGE('h 21-22.'!X30:X49,17),'h 21-22.'!X30:X49,0))</f>
        <v>89</v>
      </c>
      <c r="V66" s="76">
        <f>INDEX('h 21-22.'!T30:T49,MATCH(LARGE('h 21-22.'!X30:X49,17),'h 21-22.'!X30:X49,0))</f>
        <v>106</v>
      </c>
      <c r="W66" s="74">
        <f>INDEX('h 21-22.'!U30:U49,MATCH(LARGE('h 21-22.'!X30:X49,17),'h 21-22.'!X30:X49,0))</f>
        <v>51</v>
      </c>
      <c r="X66" s="76">
        <f>INDEX('h 21-22.'!V30:V49,MATCH(LARGE('h 21-22.'!X30:X49,17),'h 21-22.'!X30:X49,0))</f>
        <v>52</v>
      </c>
      <c r="Z66" s="95">
        <v>17</v>
      </c>
      <c r="AA66" s="153" t="str">
        <f>INDEX('h 21-22.'!AC30:AC49,MATCH(LARGE('h 21-22.'!AL30:AL49,17),'h 21-22.'!AL30:AL49,0))</f>
        <v>Leeds</v>
      </c>
      <c r="AB66" s="154"/>
      <c r="AC66" s="154"/>
      <c r="AD66" s="154"/>
      <c r="AE66" s="155"/>
      <c r="AF66" s="73">
        <f>INDEX('h 21-22.'!AD30:AD49,MATCH(LARGE('h 21-22.'!AL30:AL49,17),'h 21-22.'!AL30:AL49,0))</f>
        <v>19</v>
      </c>
      <c r="AG66" s="74">
        <f>INDEX('h 21-22.'!AG30:AG49,MATCH(LARGE('h 21-22.'!AL30:AL49,17),'h 21-22.'!AL30:AL49,0))</f>
        <v>74</v>
      </c>
      <c r="AH66" s="76">
        <f>INDEX('h 21-22.'!AH30:AH49,MATCH(LARGE('h 21-22.'!AL30:AL49,17),'h 21-22.'!AL30:AL49,0))</f>
        <v>94</v>
      </c>
      <c r="AI66" s="74">
        <f>INDEX('h 21-22.'!AI30:AI49,MATCH(LARGE('h 21-22.'!AL30:AL49,17),'h 21-22.'!AL30:AL49,0))</f>
        <v>32</v>
      </c>
      <c r="AJ66" s="76">
        <f>INDEX('h 21-22.'!AJ30:AJ49,MATCH(LARGE('h 21-22.'!AL30:AL49,17),'h 21-22.'!AL30:AL49,0))</f>
        <v>49</v>
      </c>
      <c r="AL66" s="95">
        <v>17</v>
      </c>
      <c r="AM66" s="153" t="str">
        <f>INDEX('h 21-22.'!C55:C74,MATCH(LARGE('h 21-22.'!J55:J74,17),'h 21-22.'!J55:J74,0))</f>
        <v>Leicester</v>
      </c>
      <c r="AN66" s="154"/>
      <c r="AO66" s="154"/>
      <c r="AP66" s="154"/>
      <c r="AQ66" s="155"/>
      <c r="AR66" s="73">
        <f>INDEX('h 21-22.'!D55:D74,MATCH(LARGE('h 21-22.'!J55:J74,17),'h 21-22.'!J55:J74,0))</f>
        <v>38</v>
      </c>
      <c r="AS66" s="74">
        <f>INDEX('h 21-22.'!E55:E74,MATCH(LARGE('h 21-22.'!J55:J74,17),'h 21-22.'!J55:J74,0))</f>
        <v>55</v>
      </c>
      <c r="AT66" s="76">
        <f>INDEX('h 21-22.'!F55:F74,MATCH(LARGE('h 21-22.'!J55:J74,17),'h 21-22.'!J55:J74,0))</f>
        <v>60</v>
      </c>
      <c r="AU66" s="74">
        <f>INDEX('h 21-22.'!G55:G74,MATCH(LARGE('h 21-22.'!J55:J74,17),'h 21-22.'!J55:J74,0))</f>
        <v>1</v>
      </c>
      <c r="AV66" s="76">
        <f>INDEX('h 21-22.'!H55:H74,MATCH(LARGE('h 21-22.'!J55:J74,17),'h 21-22.'!J55:J74,0))</f>
        <v>0</v>
      </c>
      <c r="AX66" s="95">
        <v>17</v>
      </c>
      <c r="AY66" s="153" t="str">
        <f>INDEX('h 21-22.'!O55:O74,MATCH(LARGE('h 21-22.'!X55:X74,17),'h 21-22.'!X55:X74,0))</f>
        <v>West Ham</v>
      </c>
      <c r="AZ66" s="154"/>
      <c r="BA66" s="154"/>
      <c r="BB66" s="154"/>
      <c r="BC66" s="155"/>
      <c r="BD66" s="73">
        <f>INDEX('h 21-22.'!P55:P74,MATCH(LARGE('h 21-22.'!X55:X74,17),'h 21-22.'!X55:X74,0))</f>
        <v>19</v>
      </c>
      <c r="BE66" s="74">
        <f>INDEX('h 21-22.'!S55:S74,MATCH(LARGE('h 21-22.'!X55:X74,17),'h 21-22.'!X55:X74,0))</f>
        <v>28</v>
      </c>
      <c r="BF66" s="76">
        <f>INDEX('h 21-22.'!T55:T74,MATCH(LARGE('h 21-22.'!X55:X74,17),'h 21-22.'!X55:X74,0))</f>
        <v>26</v>
      </c>
      <c r="BG66" s="74">
        <f>INDEX('h 21-22.'!U55:U74,MATCH(LARGE('h 21-22.'!X55:X74,17),'h 21-22.'!X55:X74,0))</f>
        <v>0</v>
      </c>
      <c r="BH66" s="76">
        <f>INDEX('h 21-22.'!V55:V74,MATCH(LARGE('h 21-22.'!X55:X74,17),'h 21-22.'!X55:X74,0))</f>
        <v>2</v>
      </c>
      <c r="BJ66" s="95">
        <v>17</v>
      </c>
      <c r="BK66" s="153" t="str">
        <f>INDEX('h 21-22.'!AC55:AC74,MATCH(LARGE('h 21-22.'!AL55:AL74,17),'h 21-22.'!AL55:AL74,0))</f>
        <v>Norwich</v>
      </c>
      <c r="BL66" s="154"/>
      <c r="BM66" s="154"/>
      <c r="BN66" s="154"/>
      <c r="BO66" s="155"/>
      <c r="BP66" s="73">
        <f>INDEX('h 21-22.'!AD55:AD74,MATCH(LARGE('h 21-22.'!AL55:AL74,17),'h 21-22.'!AL55:AL74,0))</f>
        <v>19</v>
      </c>
      <c r="BQ66" s="74">
        <f>INDEX('h 21-22.'!AG55:AG74,MATCH(LARGE('h 21-22.'!AL55:AL74,17),'h 21-22.'!AL55:AL74,0))</f>
        <v>27</v>
      </c>
      <c r="BR66" s="76">
        <f>INDEX('h 21-22.'!AH55:AH74,MATCH(LARGE('h 21-22.'!AL55:AL74,17),'h 21-22.'!AL55:AL74,0))</f>
        <v>23</v>
      </c>
      <c r="BS66" s="74">
        <f>INDEX('h 21-22.'!AI55:AI74,MATCH(LARGE('h 21-22.'!AL55:AL74,17),'h 21-22.'!AL55:AL74,0))</f>
        <v>1</v>
      </c>
      <c r="BT66" s="76">
        <f>INDEX('h 21-22.'!AJ55:AJ74,MATCH(LARGE('h 21-22.'!AL55:AL74,17),'h 21-22.'!AL55:AL74,0))</f>
        <v>2</v>
      </c>
    </row>
    <row r="67" spans="2:72" x14ac:dyDescent="0.2">
      <c r="B67" s="95">
        <v>18</v>
      </c>
      <c r="C67" s="153" t="str">
        <f>INDEX('h 21-22.'!C30:C49,MATCH(LARGE('h 21-22.'!J30:J49,18),'h 21-22.'!J30:J49,0))</f>
        <v>Everton</v>
      </c>
      <c r="D67" s="154"/>
      <c r="E67" s="154"/>
      <c r="F67" s="154"/>
      <c r="G67" s="155"/>
      <c r="H67" s="73">
        <f>INDEX('h 21-22.'!D30:D49,MATCH(LARGE('h 21-22.'!J30:J49,18),'h 21-22.'!J30:J49,0))</f>
        <v>38</v>
      </c>
      <c r="I67" s="74">
        <f>INDEX('h 21-22.'!E30:E49,MATCH(LARGE('h 21-22.'!J30:J49,18),'h 21-22.'!J30:J49,0))</f>
        <v>161</v>
      </c>
      <c r="J67" s="76">
        <f>INDEX('h 21-22.'!F30:F49,MATCH(LARGE('h 21-22.'!J30:J49,18),'h 21-22.'!J30:J49,0))</f>
        <v>219</v>
      </c>
      <c r="K67" s="74">
        <f>INDEX('h 21-22.'!G30:G49,MATCH(LARGE('h 21-22.'!J30:J49,18),'h 21-22.'!J30:J49,0))</f>
        <v>64</v>
      </c>
      <c r="L67" s="76">
        <f>INDEX('h 21-22.'!H30:H49,MATCH(LARGE('h 21-22.'!J30:J49,18),'h 21-22.'!J30:J49,0))</f>
        <v>100</v>
      </c>
      <c r="N67" s="95">
        <v>18</v>
      </c>
      <c r="O67" s="153" t="str">
        <f ca="1">INDEX('h 21-22.'!O30:O49,MATCH(LARGE('h 21-22.'!X30:X49,18),'h 21-22.'!X30:X49,0))</f>
        <v>Wolves</v>
      </c>
      <c r="P67" s="154"/>
      <c r="Q67" s="154"/>
      <c r="R67" s="154"/>
      <c r="S67" s="155"/>
      <c r="T67" s="73">
        <f>INDEX('h 21-22.'!P30:P49,MATCH(LARGE('h 21-22.'!X30:X49,18),'h 21-22.'!X30:X49,0))</f>
        <v>19</v>
      </c>
      <c r="U67" s="74">
        <f>INDEX('h 21-22.'!S30:S49,MATCH(LARGE('h 21-22.'!X30:X49,18),'h 21-22.'!X30:X49,0))</f>
        <v>88</v>
      </c>
      <c r="V67" s="76">
        <f>INDEX('h 21-22.'!T30:T49,MATCH(LARGE('h 21-22.'!X30:X49,18),'h 21-22.'!X30:X49,0))</f>
        <v>100</v>
      </c>
      <c r="W67" s="74">
        <f>INDEX('h 21-22.'!U30:U49,MATCH(LARGE('h 21-22.'!X30:X49,18),'h 21-22.'!X30:X49,0))</f>
        <v>45</v>
      </c>
      <c r="X67" s="76">
        <f>INDEX('h 21-22.'!V30:V49,MATCH(LARGE('h 21-22.'!X30:X49,18),'h 21-22.'!X30:X49,0))</f>
        <v>47</v>
      </c>
      <c r="Z67" s="95">
        <v>18</v>
      </c>
      <c r="AA67" s="153" t="str">
        <f>INDEX('h 21-22.'!AC30:AC49,MATCH(LARGE('h 21-22.'!AL30:AL49,18),'h 21-22.'!AL30:AL49,0))</f>
        <v>Brentford</v>
      </c>
      <c r="AB67" s="154"/>
      <c r="AC67" s="154"/>
      <c r="AD67" s="154"/>
      <c r="AE67" s="155"/>
      <c r="AF67" s="73">
        <f>INDEX('h 21-22.'!AD30:AD49,MATCH(LARGE('h 21-22.'!AL30:AL49,18),'h 21-22.'!AL30:AL49,0))</f>
        <v>19</v>
      </c>
      <c r="AG67" s="74">
        <f>INDEX('h 21-22.'!AG30:AG49,MATCH(LARGE('h 21-22.'!AL30:AL49,18),'h 21-22.'!AL30:AL49,0))</f>
        <v>71</v>
      </c>
      <c r="AH67" s="76">
        <f>INDEX('h 21-22.'!AH30:AH49,MATCH(LARGE('h 21-22.'!AL30:AL49,18),'h 21-22.'!AL30:AL49,0))</f>
        <v>123</v>
      </c>
      <c r="AI67" s="74">
        <f>INDEX('h 21-22.'!AI30:AI49,MATCH(LARGE('h 21-22.'!AL30:AL49,18),'h 21-22.'!AL30:AL49,0))</f>
        <v>28</v>
      </c>
      <c r="AJ67" s="76">
        <f>INDEX('h 21-22.'!AJ30:AJ49,MATCH(LARGE('h 21-22.'!AL30:AL49,18),'h 21-22.'!AL30:AL49,0))</f>
        <v>72</v>
      </c>
      <c r="AL67" s="95">
        <v>18</v>
      </c>
      <c r="AM67" s="153" t="str">
        <f>INDEX('h 21-22.'!C55:C74,MATCH(LARGE('h 21-22.'!J55:J74,18),'h 21-22.'!J55:J74,0))</f>
        <v>West Ham</v>
      </c>
      <c r="AN67" s="154"/>
      <c r="AO67" s="154"/>
      <c r="AP67" s="154"/>
      <c r="AQ67" s="155"/>
      <c r="AR67" s="73">
        <f>INDEX('h 21-22.'!D55:D74,MATCH(LARGE('h 21-22.'!J55:J74,18),'h 21-22.'!J55:J74,0))</f>
        <v>38</v>
      </c>
      <c r="AS67" s="74">
        <f>INDEX('h 21-22.'!E55:E74,MATCH(LARGE('h 21-22.'!J55:J74,18),'h 21-22.'!J55:J74,0))</f>
        <v>50</v>
      </c>
      <c r="AT67" s="76">
        <f>INDEX('h 21-22.'!F55:F74,MATCH(LARGE('h 21-22.'!J55:J74,18),'h 21-22.'!J55:J74,0))</f>
        <v>48</v>
      </c>
      <c r="AU67" s="74">
        <f>INDEX('h 21-22.'!G55:G74,MATCH(LARGE('h 21-22.'!J55:J74,18),'h 21-22.'!J55:J74,0))</f>
        <v>3</v>
      </c>
      <c r="AV67" s="76">
        <f>INDEX('h 21-22.'!H55:H74,MATCH(LARGE('h 21-22.'!J55:J74,18),'h 21-22.'!J55:J74,0))</f>
        <v>3</v>
      </c>
      <c r="AX67" s="95">
        <v>18</v>
      </c>
      <c r="AY67" s="153" t="str">
        <f>INDEX('h 21-22.'!O55:O74,MATCH(LARGE('h 21-22.'!X55:X74,18),'h 21-22.'!X55:X74,0))</f>
        <v>Liverpool</v>
      </c>
      <c r="AZ67" s="154"/>
      <c r="BA67" s="154"/>
      <c r="BB67" s="154"/>
      <c r="BC67" s="155"/>
      <c r="BD67" s="73">
        <f>INDEX('h 21-22.'!P55:P74,MATCH(LARGE('h 21-22.'!X55:X74,18),'h 21-22.'!X55:X74,0))</f>
        <v>19</v>
      </c>
      <c r="BE67" s="74">
        <f>INDEX('h 21-22.'!S55:S74,MATCH(LARGE('h 21-22.'!X55:X74,18),'h 21-22.'!X55:X74,0))</f>
        <v>23</v>
      </c>
      <c r="BF67" s="76">
        <f>INDEX('h 21-22.'!T55:T74,MATCH(LARGE('h 21-22.'!X55:X74,18),'h 21-22.'!X55:X74,0))</f>
        <v>30</v>
      </c>
      <c r="BG67" s="74">
        <f>INDEX('h 21-22.'!U55:U74,MATCH(LARGE('h 21-22.'!X55:X74,18),'h 21-22.'!X55:X74,0))</f>
        <v>0</v>
      </c>
      <c r="BH67" s="76">
        <f>INDEX('h 21-22.'!V55:V74,MATCH(LARGE('h 21-22.'!X55:X74,18),'h 21-22.'!X55:X74,0))</f>
        <v>1</v>
      </c>
      <c r="BJ67" s="95">
        <v>18</v>
      </c>
      <c r="BK67" s="153" t="str">
        <f>INDEX('h 21-22.'!AC55:AC74,MATCH(LARGE('h 21-22.'!AL55:AL74,18),'h 21-22.'!AL55:AL74,0))</f>
        <v>Liverpool</v>
      </c>
      <c r="BL67" s="154"/>
      <c r="BM67" s="154"/>
      <c r="BN67" s="154"/>
      <c r="BO67" s="155"/>
      <c r="BP67" s="73">
        <f>INDEX('h 21-22.'!AD55:AD74,MATCH(LARGE('h 21-22.'!AL55:AL74,18),'h 21-22.'!AL55:AL74,0))</f>
        <v>19</v>
      </c>
      <c r="BQ67" s="74">
        <f>INDEX('h 21-22.'!AG55:AG74,MATCH(LARGE('h 21-22.'!AL55:AL74,18),'h 21-22.'!AL55:AL74,0))</f>
        <v>27</v>
      </c>
      <c r="BR67" s="76">
        <f>INDEX('h 21-22.'!AH55:AH74,MATCH(LARGE('h 21-22.'!AL55:AL74,18),'h 21-22.'!AL55:AL74,0))</f>
        <v>33</v>
      </c>
      <c r="BS67" s="74">
        <f>INDEX('h 21-22.'!AI55:AI74,MATCH(LARGE('h 21-22.'!AL55:AL74,18),'h 21-22.'!AL55:AL74,0))</f>
        <v>1</v>
      </c>
      <c r="BT67" s="76">
        <f>INDEX('h 21-22.'!AJ55:AJ74,MATCH(LARGE('h 21-22.'!AL55:AL74,18),'h 21-22.'!AL55:AL74,0))</f>
        <v>2</v>
      </c>
    </row>
    <row r="68" spans="2:72" x14ac:dyDescent="0.2">
      <c r="B68" s="95">
        <v>19</v>
      </c>
      <c r="C68" s="153" t="str">
        <f>INDEX('h 21-22.'!C30:C49,MATCH(LARGE('h 21-22.'!J30:J49,19),'h 21-22.'!J30:J49,0))</f>
        <v>Brentford</v>
      </c>
      <c r="D68" s="154"/>
      <c r="E68" s="154"/>
      <c r="F68" s="154"/>
      <c r="G68" s="155"/>
      <c r="H68" s="73">
        <f>INDEX('h 21-22.'!D30:D49,MATCH(LARGE('h 21-22.'!J30:J49,19),'h 21-22.'!J30:J49,0))</f>
        <v>38</v>
      </c>
      <c r="I68" s="74">
        <f>INDEX('h 21-22.'!E30:E49,MATCH(LARGE('h 21-22.'!J30:J49,19),'h 21-22.'!J30:J49,0))</f>
        <v>160</v>
      </c>
      <c r="J68" s="76">
        <f>INDEX('h 21-22.'!F30:F49,MATCH(LARGE('h 21-22.'!J30:J49,19),'h 21-22.'!J30:J49,0))</f>
        <v>229</v>
      </c>
      <c r="K68" s="74">
        <f>INDEX('h 21-22.'!G30:G49,MATCH(LARGE('h 21-22.'!J30:J49,19),'h 21-22.'!J30:J49,0))</f>
        <v>79</v>
      </c>
      <c r="L68" s="76">
        <f>INDEX('h 21-22.'!H30:H49,MATCH(LARGE('h 21-22.'!J30:J49,19),'h 21-22.'!J30:J49,0))</f>
        <v>124</v>
      </c>
      <c r="N68" s="95">
        <v>19</v>
      </c>
      <c r="O68" s="153" t="str">
        <f>INDEX('h 21-22.'!O30:O49,MATCH(LARGE('h 21-22.'!X30:X49,19),'h 21-22.'!X30:X49,0))</f>
        <v>Watford</v>
      </c>
      <c r="P68" s="154"/>
      <c r="Q68" s="154"/>
      <c r="R68" s="154"/>
      <c r="S68" s="155"/>
      <c r="T68" s="73">
        <f>INDEX('h 21-22.'!P30:P49,MATCH(LARGE('h 21-22.'!X30:X49,19),'h 21-22.'!X30:X49,0))</f>
        <v>19</v>
      </c>
      <c r="U68" s="74">
        <f>INDEX('h 21-22.'!S30:S49,MATCH(LARGE('h 21-22.'!X30:X49,19),'h 21-22.'!X30:X49,0))</f>
        <v>83</v>
      </c>
      <c r="V68" s="76">
        <f>INDEX('h 21-22.'!T30:T49,MATCH(LARGE('h 21-22.'!X30:X49,19),'h 21-22.'!X30:X49,0))</f>
        <v>110</v>
      </c>
      <c r="W68" s="74">
        <f>INDEX('h 21-22.'!U30:U49,MATCH(LARGE('h 21-22.'!X30:X49,19),'h 21-22.'!X30:X49,0))</f>
        <v>37</v>
      </c>
      <c r="X68" s="76">
        <f>INDEX('h 21-22.'!V30:V49,MATCH(LARGE('h 21-22.'!X30:X49,19),'h 21-22.'!X30:X49,0))</f>
        <v>55</v>
      </c>
      <c r="Z68" s="95">
        <v>19</v>
      </c>
      <c r="AA68" s="153" t="str">
        <f>INDEX('h 21-22.'!AC30:AC49,MATCH(LARGE('h 21-22.'!AL30:AL49,19),'h 21-22.'!AL30:AL49,0))</f>
        <v>Everton</v>
      </c>
      <c r="AB68" s="154"/>
      <c r="AC68" s="154"/>
      <c r="AD68" s="154"/>
      <c r="AE68" s="155"/>
      <c r="AF68" s="73">
        <f>INDEX('h 21-22.'!AD30:AD49,MATCH(LARGE('h 21-22.'!AL30:AL49,19),'h 21-22.'!AL30:AL49,0))</f>
        <v>19</v>
      </c>
      <c r="AG68" s="74">
        <f>INDEX('h 21-22.'!AG30:AG49,MATCH(LARGE('h 21-22.'!AL30:AL49,19),'h 21-22.'!AL30:AL49,0))</f>
        <v>68</v>
      </c>
      <c r="AH68" s="76">
        <f>INDEX('h 21-22.'!AH30:AH49,MATCH(LARGE('h 21-22.'!AL30:AL49,19),'h 21-22.'!AL30:AL49,0))</f>
        <v>122</v>
      </c>
      <c r="AI68" s="74">
        <f>INDEX('h 21-22.'!AI30:AI49,MATCH(LARGE('h 21-22.'!AL30:AL49,19),'h 21-22.'!AL30:AL49,0))</f>
        <v>28</v>
      </c>
      <c r="AJ68" s="76">
        <f>INDEX('h 21-22.'!AJ30:AJ49,MATCH(LARGE('h 21-22.'!AL30:AL49,19),'h 21-22.'!AL30:AL49,0))</f>
        <v>57</v>
      </c>
      <c r="AL68" s="95">
        <v>19</v>
      </c>
      <c r="AM68" s="153" t="str">
        <f>INDEX('h 21-22.'!C55:C74,MATCH(LARGE('h 21-22.'!J55:J74,19),'h 21-22.'!J55:J74,0))</f>
        <v>Liverpool</v>
      </c>
      <c r="AN68" s="154"/>
      <c r="AO68" s="154"/>
      <c r="AP68" s="154"/>
      <c r="AQ68" s="155"/>
      <c r="AR68" s="73">
        <f>INDEX('h 21-22.'!D55:D74,MATCH(LARGE('h 21-22.'!J55:J74,19),'h 21-22.'!J55:J74,0))</f>
        <v>38</v>
      </c>
      <c r="AS68" s="74">
        <f>INDEX('h 21-22.'!E55:E74,MATCH(LARGE('h 21-22.'!J55:J74,19),'h 21-22.'!J55:J74,0))</f>
        <v>50</v>
      </c>
      <c r="AT68" s="76">
        <f>INDEX('h 21-22.'!F55:F74,MATCH(LARGE('h 21-22.'!J55:J74,19),'h 21-22.'!J55:J74,0))</f>
        <v>63</v>
      </c>
      <c r="AU68" s="74">
        <f>INDEX('h 21-22.'!G55:G74,MATCH(LARGE('h 21-22.'!J55:J74,19),'h 21-22.'!J55:J74,0))</f>
        <v>1</v>
      </c>
      <c r="AV68" s="76">
        <f>INDEX('h 21-22.'!H55:H74,MATCH(LARGE('h 21-22.'!J55:J74,19),'h 21-22.'!J55:J74,0))</f>
        <v>3</v>
      </c>
      <c r="AX68" s="95">
        <v>19</v>
      </c>
      <c r="AY68" s="153" t="str">
        <f>INDEX('h 21-22.'!O55:O74,MATCH(LARGE('h 21-22.'!X55:X74,19),'h 21-22.'!X55:X74,0))</f>
        <v>Leicester</v>
      </c>
      <c r="AZ68" s="154"/>
      <c r="BA68" s="154"/>
      <c r="BB68" s="154"/>
      <c r="BC68" s="155"/>
      <c r="BD68" s="73">
        <f>INDEX('h 21-22.'!P55:P74,MATCH(LARGE('h 21-22.'!X55:X74,19),'h 21-22.'!X55:X74,0))</f>
        <v>19</v>
      </c>
      <c r="BE68" s="74">
        <f>INDEX('h 21-22.'!S55:S74,MATCH(LARGE('h 21-22.'!X55:X74,19),'h 21-22.'!X55:X74,0))</f>
        <v>22</v>
      </c>
      <c r="BF68" s="76">
        <f>INDEX('h 21-22.'!T55:T74,MATCH(LARGE('h 21-22.'!X55:X74,19),'h 21-22.'!X55:X74,0))</f>
        <v>29</v>
      </c>
      <c r="BG68" s="74">
        <f>INDEX('h 21-22.'!U55:U74,MATCH(LARGE('h 21-22.'!X55:X74,19),'h 21-22.'!X55:X74,0))</f>
        <v>0</v>
      </c>
      <c r="BH68" s="76">
        <f>INDEX('h 21-22.'!V55:V74,MATCH(LARGE('h 21-22.'!X55:X74,19),'h 21-22.'!X55:X74,0))</f>
        <v>0</v>
      </c>
      <c r="BJ68" s="95">
        <v>19</v>
      </c>
      <c r="BK68" s="153" t="str">
        <f>INDEX('h 21-22.'!AC55:AC74,MATCH(LARGE('h 21-22.'!AL55:AL74,19),'h 21-22.'!AL55:AL74,0))</f>
        <v>West Ham</v>
      </c>
      <c r="BL68" s="154"/>
      <c r="BM68" s="154"/>
      <c r="BN68" s="154"/>
      <c r="BO68" s="155"/>
      <c r="BP68" s="73">
        <f>INDEX('h 21-22.'!AD55:AD74,MATCH(LARGE('h 21-22.'!AL55:AL74,19),'h 21-22.'!AL55:AL74,0))</f>
        <v>19</v>
      </c>
      <c r="BQ68" s="74">
        <f>INDEX('h 21-22.'!AG55:AG74,MATCH(LARGE('h 21-22.'!AL55:AL74,19),'h 21-22.'!AL55:AL74,0))</f>
        <v>22</v>
      </c>
      <c r="BR68" s="76">
        <f>INDEX('h 21-22.'!AH55:AH74,MATCH(LARGE('h 21-22.'!AL55:AL74,19),'h 21-22.'!AL55:AL74,0))</f>
        <v>22</v>
      </c>
      <c r="BS68" s="74">
        <f>INDEX('h 21-22.'!AI55:AI74,MATCH(LARGE('h 21-22.'!AL55:AL74,19),'h 21-22.'!AL55:AL74,0))</f>
        <v>3</v>
      </c>
      <c r="BT68" s="76">
        <f>INDEX('h 21-22.'!AJ55:AJ74,MATCH(LARGE('h 21-22.'!AL55:AL74,19),'h 21-22.'!AL55:AL74,0))</f>
        <v>1</v>
      </c>
    </row>
    <row r="69" spans="2:72" ht="13.5" thickBot="1" x14ac:dyDescent="0.25">
      <c r="B69" s="96">
        <v>20</v>
      </c>
      <c r="C69" s="156" t="str">
        <f>INDEX('h 21-22.'!C30:C49,MATCH(LARGE('h 21-22.'!J30:J49,20),'h 21-22.'!J30:J49,0))</f>
        <v>Newcastle</v>
      </c>
      <c r="D69" s="157"/>
      <c r="E69" s="157"/>
      <c r="F69" s="157"/>
      <c r="G69" s="158"/>
      <c r="H69" s="81">
        <f>INDEX('h 21-22.'!D30:D49,MATCH(LARGE('h 21-22.'!J30:J49,20),'h 21-22.'!J30:J49,0))</f>
        <v>38</v>
      </c>
      <c r="I69" s="82">
        <f>INDEX('h 21-22.'!E30:E49,MATCH(LARGE('h 21-22.'!J30:J49,20),'h 21-22.'!J30:J49,0))</f>
        <v>160</v>
      </c>
      <c r="J69" s="84">
        <f>INDEX('h 21-22.'!F30:F49,MATCH(LARGE('h 21-22.'!J30:J49,20),'h 21-22.'!J30:J49,0))</f>
        <v>190</v>
      </c>
      <c r="K69" s="82">
        <f>INDEX('h 21-22.'!G30:G49,MATCH(LARGE('h 21-22.'!J30:J49,20),'h 21-22.'!J30:J49,0))</f>
        <v>80</v>
      </c>
      <c r="L69" s="84">
        <f>INDEX('h 21-22.'!H30:H49,MATCH(LARGE('h 21-22.'!J30:J49,20),'h 21-22.'!J30:J49,0))</f>
        <v>88</v>
      </c>
      <c r="N69" s="96">
        <v>20</v>
      </c>
      <c r="O69" s="156" t="str">
        <f>INDEX('h 21-22.'!O30:O49,MATCH(LARGE('h 21-22.'!X30:X49,20),'h 21-22.'!X30:X49,0))</f>
        <v>Newcastle</v>
      </c>
      <c r="P69" s="157"/>
      <c r="Q69" s="157"/>
      <c r="R69" s="157"/>
      <c r="S69" s="158"/>
      <c r="T69" s="81">
        <f>INDEX('h 21-22.'!P30:P49,MATCH(LARGE('h 21-22.'!X30:X49,20),'h 21-22.'!X30:X49,0))</f>
        <v>19</v>
      </c>
      <c r="U69" s="82">
        <f>INDEX('h 21-22.'!S30:S49,MATCH(LARGE('h 21-22.'!X30:X49,20),'h 21-22.'!X30:X49,0))</f>
        <v>77</v>
      </c>
      <c r="V69" s="84">
        <f>INDEX('h 21-22.'!T30:T49,MATCH(LARGE('h 21-22.'!X30:X49,20),'h 21-22.'!X30:X49,0))</f>
        <v>92</v>
      </c>
      <c r="W69" s="82">
        <f>INDEX('h 21-22.'!U30:U49,MATCH(LARGE('h 21-22.'!X30:X49,20),'h 21-22.'!X30:X49,0))</f>
        <v>38</v>
      </c>
      <c r="X69" s="84">
        <f>INDEX('h 21-22.'!V30:V49,MATCH(LARGE('h 21-22.'!X30:X49,20),'h 21-22.'!X30:X49,0))</f>
        <v>39</v>
      </c>
      <c r="Z69" s="96">
        <v>20</v>
      </c>
      <c r="AA69" s="156" t="str">
        <f>INDEX('h 21-22.'!AC30:AC49,MATCH(LARGE('h 21-22.'!AL30:AL49,20),'h 21-22.'!AL30:AL49,0))</f>
        <v>Norwich</v>
      </c>
      <c r="AB69" s="157"/>
      <c r="AC69" s="157"/>
      <c r="AD69" s="157"/>
      <c r="AE69" s="158"/>
      <c r="AF69" s="81">
        <f>INDEX('h 21-22.'!AD30:AD49,MATCH(LARGE('h 21-22.'!AL30:AL49,20),'h 21-22.'!AL30:AL49,0))</f>
        <v>19</v>
      </c>
      <c r="AG69" s="82">
        <f>INDEX('h 21-22.'!AG30:AG49,MATCH(LARGE('h 21-22.'!AL30:AL49,20),'h 21-22.'!AL30:AL49,0))</f>
        <v>65</v>
      </c>
      <c r="AH69" s="84">
        <f>INDEX('h 21-22.'!AH30:AH49,MATCH(LARGE('h 21-22.'!AL30:AL49,20),'h 21-22.'!AL30:AL49,0))</f>
        <v>133</v>
      </c>
      <c r="AI69" s="82">
        <f>INDEX('h 21-22.'!AI30:AI49,MATCH(LARGE('h 21-22.'!AL30:AL49,20),'h 21-22.'!AL30:AL49,0))</f>
        <v>29</v>
      </c>
      <c r="AJ69" s="84">
        <f>INDEX('h 21-22.'!AJ30:AJ49,MATCH(LARGE('h 21-22.'!AL30:AL49,20),'h 21-22.'!AL30:AL49,0))</f>
        <v>62</v>
      </c>
      <c r="AL69" s="96">
        <v>20</v>
      </c>
      <c r="AM69" s="156" t="str">
        <f>INDEX('h 21-22.'!C55:C74,MATCH(LARGE('h 21-22.'!J55:J74,20),'h 21-22.'!J55:J74,0))</f>
        <v>Man City</v>
      </c>
      <c r="AN69" s="157"/>
      <c r="AO69" s="157"/>
      <c r="AP69" s="157"/>
      <c r="AQ69" s="158"/>
      <c r="AR69" s="81">
        <f>INDEX('h 21-22.'!D55:D74,MATCH(LARGE('h 21-22.'!J55:J74,20),'h 21-22.'!J55:J74,0))</f>
        <v>38</v>
      </c>
      <c r="AS69" s="82">
        <f>INDEX('h 21-22.'!E55:E74,MATCH(LARGE('h 21-22.'!J55:J74,20),'h 21-22.'!J55:J74,0))</f>
        <v>41</v>
      </c>
      <c r="AT69" s="84">
        <f>INDEX('h 21-22.'!F55:F74,MATCH(LARGE('h 21-22.'!J55:J74,20),'h 21-22.'!J55:J74,0))</f>
        <v>66</v>
      </c>
      <c r="AU69" s="82">
        <f>INDEX('h 21-22.'!G55:G74,MATCH(LARGE('h 21-22.'!J55:J74,20),'h 21-22.'!J55:J74,0))</f>
        <v>1</v>
      </c>
      <c r="AV69" s="84">
        <f>INDEX('h 21-22.'!H55:H74,MATCH(LARGE('h 21-22.'!J55:J74,20),'h 21-22.'!J55:J74,0))</f>
        <v>3</v>
      </c>
      <c r="AX69" s="96">
        <v>20</v>
      </c>
      <c r="AY69" s="156" t="str">
        <f>INDEX('h 21-22.'!O55:O74,MATCH(LARGE('h 21-22.'!X55:X74,20),'h 21-22.'!X55:X74,0))</f>
        <v>Man City</v>
      </c>
      <c r="AZ69" s="157"/>
      <c r="BA69" s="157"/>
      <c r="BB69" s="157"/>
      <c r="BC69" s="158"/>
      <c r="BD69" s="81">
        <f>INDEX('h 21-22.'!P55:P74,MATCH(LARGE('h 21-22.'!X55:X74,20),'h 21-22.'!X55:X74,0))</f>
        <v>19</v>
      </c>
      <c r="BE69" s="82">
        <f>INDEX('h 21-22.'!S55:S74,MATCH(LARGE('h 21-22.'!X55:X74,20),'h 21-22.'!X55:X74,0))</f>
        <v>15</v>
      </c>
      <c r="BF69" s="84">
        <f>INDEX('h 21-22.'!T55:T74,MATCH(LARGE('h 21-22.'!X55:X74,20),'h 21-22.'!X55:X74,0))</f>
        <v>32</v>
      </c>
      <c r="BG69" s="82">
        <f>INDEX('h 21-22.'!U55:U74,MATCH(LARGE('h 21-22.'!X55:X74,20),'h 21-22.'!X55:X74,0))</f>
        <v>1</v>
      </c>
      <c r="BH69" s="84">
        <f>INDEX('h 21-22.'!V55:V74,MATCH(LARGE('h 21-22.'!X55:X74,20),'h 21-22.'!X55:X74,0))</f>
        <v>2</v>
      </c>
      <c r="BJ69" s="96">
        <v>20</v>
      </c>
      <c r="BK69" s="156" t="str">
        <f>INDEX('h 21-22.'!AC55:AC74,MATCH(LARGE('h 21-22.'!AL55:AL74,20),'h 21-22.'!AL55:AL74,0))</f>
        <v>Man City</v>
      </c>
      <c r="BL69" s="157"/>
      <c r="BM69" s="157"/>
      <c r="BN69" s="157"/>
      <c r="BO69" s="158"/>
      <c r="BP69" s="81">
        <f>INDEX('h 21-22.'!AD55:AD74,MATCH(LARGE('h 21-22.'!AL55:AL74,20),'h 21-22.'!AL55:AL74,0))</f>
        <v>19</v>
      </c>
      <c r="BQ69" s="82">
        <f>INDEX('h 21-22.'!AG55:AG74,MATCH(LARGE('h 21-22.'!AL55:AL74,20),'h 21-22.'!AL55:AL74,0))</f>
        <v>26</v>
      </c>
      <c r="BR69" s="84">
        <f>INDEX('h 21-22.'!AH55:AH74,MATCH(LARGE('h 21-22.'!AL55:AL74,20),'h 21-22.'!AL55:AL74,0))</f>
        <v>34</v>
      </c>
      <c r="BS69" s="82">
        <f>INDEX('h 21-22.'!AI55:AI74,MATCH(LARGE('h 21-22.'!AL55:AL74,20),'h 21-22.'!AL55:AL74,0))</f>
        <v>0</v>
      </c>
      <c r="BT69" s="84">
        <f>INDEX('h 21-22.'!AJ55:AJ74,MATCH(LARGE('h 21-22.'!AL55:AL74,20),'h 21-22.'!AL55:AL74,0))</f>
        <v>1</v>
      </c>
    </row>
    <row r="70" spans="2:72" ht="15" x14ac:dyDescent="0.25">
      <c r="B70" s="29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 s="29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R70"/>
      <c r="AS70"/>
      <c r="AT70"/>
    </row>
  </sheetData>
  <mergeCells count="355">
    <mergeCell ref="BK46:BO46"/>
    <mergeCell ref="BK40:BO40"/>
    <mergeCell ref="BK41:BO41"/>
    <mergeCell ref="BK42:BO42"/>
    <mergeCell ref="BK43:BO43"/>
    <mergeCell ref="BK44:BO44"/>
    <mergeCell ref="BK45:BO45"/>
    <mergeCell ref="BK34:BO34"/>
    <mergeCell ref="BK35:BO35"/>
    <mergeCell ref="BK36:BO36"/>
    <mergeCell ref="BK37:BO37"/>
    <mergeCell ref="BK38:BO38"/>
    <mergeCell ref="BK39:BO39"/>
    <mergeCell ref="BJ25:BT25"/>
    <mergeCell ref="BK26:BO26"/>
    <mergeCell ref="BK27:BO27"/>
    <mergeCell ref="BK28:BO28"/>
    <mergeCell ref="BK29:BO29"/>
    <mergeCell ref="BK30:BO30"/>
    <mergeCell ref="BK31:BO31"/>
    <mergeCell ref="BK32:BO32"/>
    <mergeCell ref="AY39:BC39"/>
    <mergeCell ref="AY33:BC33"/>
    <mergeCell ref="AY34:BC34"/>
    <mergeCell ref="AY35:BC35"/>
    <mergeCell ref="AY36:BC36"/>
    <mergeCell ref="AY37:BC37"/>
    <mergeCell ref="AY38:BC38"/>
    <mergeCell ref="BS26:BT26"/>
    <mergeCell ref="BK33:BO33"/>
    <mergeCell ref="AM45:AQ45"/>
    <mergeCell ref="AM46:AQ46"/>
    <mergeCell ref="AX25:BH25"/>
    <mergeCell ref="AY26:BC26"/>
    <mergeCell ref="AY27:BC27"/>
    <mergeCell ref="AY28:BC28"/>
    <mergeCell ref="AY29:BC29"/>
    <mergeCell ref="AY30:BC30"/>
    <mergeCell ref="AY31:BC31"/>
    <mergeCell ref="AY32:BC32"/>
    <mergeCell ref="AM38:AQ38"/>
    <mergeCell ref="AM39:AQ39"/>
    <mergeCell ref="AM40:AQ40"/>
    <mergeCell ref="AM41:AQ41"/>
    <mergeCell ref="AM42:AQ42"/>
    <mergeCell ref="AM43:AQ43"/>
    <mergeCell ref="BG26:BH26"/>
    <mergeCell ref="AY45:BC45"/>
    <mergeCell ref="AY46:BC46"/>
    <mergeCell ref="AY40:BC40"/>
    <mergeCell ref="AY41:BC41"/>
    <mergeCell ref="AY42:BC42"/>
    <mergeCell ref="AY43:BC43"/>
    <mergeCell ref="AY44:BC44"/>
    <mergeCell ref="AM31:AQ31"/>
    <mergeCell ref="AM32:AQ32"/>
    <mergeCell ref="AM33:AQ33"/>
    <mergeCell ref="AA40:AE40"/>
    <mergeCell ref="AA41:AE41"/>
    <mergeCell ref="AA42:AE42"/>
    <mergeCell ref="AA43:AE43"/>
    <mergeCell ref="AA34:AE34"/>
    <mergeCell ref="AA35:AE35"/>
    <mergeCell ref="AA36:AE36"/>
    <mergeCell ref="AA37:AE37"/>
    <mergeCell ref="AA38:AE38"/>
    <mergeCell ref="AA39:AE39"/>
    <mergeCell ref="C43:G43"/>
    <mergeCell ref="C44:G44"/>
    <mergeCell ref="C29:G29"/>
    <mergeCell ref="O46:S46"/>
    <mergeCell ref="Z25:AJ25"/>
    <mergeCell ref="AA26:AE26"/>
    <mergeCell ref="AA27:AE27"/>
    <mergeCell ref="AA28:AE28"/>
    <mergeCell ref="AA29:AE29"/>
    <mergeCell ref="AA30:AE30"/>
    <mergeCell ref="AA31:AE31"/>
    <mergeCell ref="AA32:AE32"/>
    <mergeCell ref="AA33:AE33"/>
    <mergeCell ref="O38:S38"/>
    <mergeCell ref="O39:S39"/>
    <mergeCell ref="O40:S40"/>
    <mergeCell ref="O41:S41"/>
    <mergeCell ref="O42:S42"/>
    <mergeCell ref="O43:S43"/>
    <mergeCell ref="O45:S45"/>
    <mergeCell ref="AA46:AE46"/>
    <mergeCell ref="AA44:AE44"/>
    <mergeCell ref="AA45:AE45"/>
    <mergeCell ref="C35:G35"/>
    <mergeCell ref="AM44:AQ44"/>
    <mergeCell ref="AM34:AQ34"/>
    <mergeCell ref="AM35:AQ35"/>
    <mergeCell ref="AM36:AQ36"/>
    <mergeCell ref="AM37:AQ37"/>
    <mergeCell ref="O44:S44"/>
    <mergeCell ref="O34:S34"/>
    <mergeCell ref="O35:S35"/>
    <mergeCell ref="O36:S36"/>
    <mergeCell ref="O37:S37"/>
    <mergeCell ref="O31:S31"/>
    <mergeCell ref="O32:S32"/>
    <mergeCell ref="O33:S33"/>
    <mergeCell ref="K26:L26"/>
    <mergeCell ref="W26:X26"/>
    <mergeCell ref="AI3:AM3"/>
    <mergeCell ref="AI4:AM4"/>
    <mergeCell ref="AI5:AM5"/>
    <mergeCell ref="AI6:AM6"/>
    <mergeCell ref="AI7:AM7"/>
    <mergeCell ref="AI8:AM8"/>
    <mergeCell ref="AI9:AM9"/>
    <mergeCell ref="S15:W15"/>
    <mergeCell ref="S16:W16"/>
    <mergeCell ref="S9:W9"/>
    <mergeCell ref="S10:W10"/>
    <mergeCell ref="S11:W11"/>
    <mergeCell ref="S12:W12"/>
    <mergeCell ref="S13:W13"/>
    <mergeCell ref="S14:W14"/>
    <mergeCell ref="AI16:AM16"/>
    <mergeCell ref="AI10:AM10"/>
    <mergeCell ref="AM29:AQ29"/>
    <mergeCell ref="AM30:AQ30"/>
    <mergeCell ref="C42:G42"/>
    <mergeCell ref="C31:G31"/>
    <mergeCell ref="C32:G32"/>
    <mergeCell ref="C33:G33"/>
    <mergeCell ref="C34:G34"/>
    <mergeCell ref="C36:G36"/>
    <mergeCell ref="C22:G22"/>
    <mergeCell ref="C23:G23"/>
    <mergeCell ref="C27:G27"/>
    <mergeCell ref="C21:G21"/>
    <mergeCell ref="S17:W17"/>
    <mergeCell ref="S18:W18"/>
    <mergeCell ref="S19:W19"/>
    <mergeCell ref="S20:W20"/>
    <mergeCell ref="S23:W23"/>
    <mergeCell ref="B25:L25"/>
    <mergeCell ref="C26:G26"/>
    <mergeCell ref="N25:X25"/>
    <mergeCell ref="O26:S26"/>
    <mergeCell ref="S21:W21"/>
    <mergeCell ref="S22:W22"/>
    <mergeCell ref="C10:G10"/>
    <mergeCell ref="AI22:AM22"/>
    <mergeCell ref="AI23:AM23"/>
    <mergeCell ref="AI17:AM17"/>
    <mergeCell ref="AI18:AM18"/>
    <mergeCell ref="AI19:AM19"/>
    <mergeCell ref="AI20:AM20"/>
    <mergeCell ref="AI21:AM21"/>
    <mergeCell ref="AL25:AV25"/>
    <mergeCell ref="C14:G14"/>
    <mergeCell ref="C15:G15"/>
    <mergeCell ref="AI11:AM11"/>
    <mergeCell ref="AI12:AM12"/>
    <mergeCell ref="AI13:AM13"/>
    <mergeCell ref="AI14:AM14"/>
    <mergeCell ref="AI15:AM15"/>
    <mergeCell ref="C11:G11"/>
    <mergeCell ref="C12:G12"/>
    <mergeCell ref="C13:G13"/>
    <mergeCell ref="C16:G16"/>
    <mergeCell ref="C17:G17"/>
    <mergeCell ref="C18:G18"/>
    <mergeCell ref="C19:G19"/>
    <mergeCell ref="C20:G20"/>
    <mergeCell ref="C9:G9"/>
    <mergeCell ref="B2:P2"/>
    <mergeCell ref="R2:AF2"/>
    <mergeCell ref="AH2:AV2"/>
    <mergeCell ref="M3:N3"/>
    <mergeCell ref="O3:P3"/>
    <mergeCell ref="AC3:AD3"/>
    <mergeCell ref="AE3:AF3"/>
    <mergeCell ref="AS3:AT3"/>
    <mergeCell ref="AU3:AV3"/>
    <mergeCell ref="C5:G5"/>
    <mergeCell ref="C3:G3"/>
    <mergeCell ref="C6:G6"/>
    <mergeCell ref="C4:G4"/>
    <mergeCell ref="C7:G7"/>
    <mergeCell ref="C8:G8"/>
    <mergeCell ref="S3:W3"/>
    <mergeCell ref="S4:W4"/>
    <mergeCell ref="S5:W5"/>
    <mergeCell ref="S6:W6"/>
    <mergeCell ref="S7:W7"/>
    <mergeCell ref="S8:W8"/>
    <mergeCell ref="AX23:AY23"/>
    <mergeCell ref="AM27:AQ27"/>
    <mergeCell ref="AM28:AQ28"/>
    <mergeCell ref="C28:G28"/>
    <mergeCell ref="AI26:AJ26"/>
    <mergeCell ref="AU26:AV26"/>
    <mergeCell ref="AM26:AQ26"/>
    <mergeCell ref="B48:L48"/>
    <mergeCell ref="N48:X48"/>
    <mergeCell ref="Z48:AJ48"/>
    <mergeCell ref="AL48:AV48"/>
    <mergeCell ref="AX48:BH48"/>
    <mergeCell ref="C30:G30"/>
    <mergeCell ref="O27:S27"/>
    <mergeCell ref="O28:S28"/>
    <mergeCell ref="O29:S29"/>
    <mergeCell ref="O30:S30"/>
    <mergeCell ref="C45:G45"/>
    <mergeCell ref="C46:G46"/>
    <mergeCell ref="C37:G37"/>
    <mergeCell ref="C38:G38"/>
    <mergeCell ref="C39:G39"/>
    <mergeCell ref="C40:G40"/>
    <mergeCell ref="C41:G41"/>
    <mergeCell ref="BJ48:BT48"/>
    <mergeCell ref="C49:G49"/>
    <mergeCell ref="I49:J49"/>
    <mergeCell ref="K49:L49"/>
    <mergeCell ref="O49:S49"/>
    <mergeCell ref="U49:V49"/>
    <mergeCell ref="W49:X49"/>
    <mergeCell ref="AA49:AE49"/>
    <mergeCell ref="AG49:AH49"/>
    <mergeCell ref="AI49:AJ49"/>
    <mergeCell ref="AM49:AQ49"/>
    <mergeCell ref="AS49:AT49"/>
    <mergeCell ref="AU49:AV49"/>
    <mergeCell ref="AY49:BC49"/>
    <mergeCell ref="BE49:BF49"/>
    <mergeCell ref="BG49:BH49"/>
    <mergeCell ref="BK49:BO49"/>
    <mergeCell ref="BQ49:BR49"/>
    <mergeCell ref="BS49:BT49"/>
    <mergeCell ref="C50:G50"/>
    <mergeCell ref="O50:S50"/>
    <mergeCell ref="AA50:AE50"/>
    <mergeCell ref="AM50:AQ50"/>
    <mergeCell ref="AY50:BC50"/>
    <mergeCell ref="BK50:BO50"/>
    <mergeCell ref="C51:G51"/>
    <mergeCell ref="O51:S51"/>
    <mergeCell ref="AA51:AE51"/>
    <mergeCell ref="AM51:AQ51"/>
    <mergeCell ref="AY51:BC51"/>
    <mergeCell ref="BK51:BO51"/>
    <mergeCell ref="C52:G52"/>
    <mergeCell ref="O52:S52"/>
    <mergeCell ref="AA52:AE52"/>
    <mergeCell ref="AM52:AQ52"/>
    <mergeCell ref="AY52:BC52"/>
    <mergeCell ref="BK52:BO52"/>
    <mergeCell ref="C53:G53"/>
    <mergeCell ref="O53:S53"/>
    <mergeCell ref="AA53:AE53"/>
    <mergeCell ref="AM53:AQ53"/>
    <mergeCell ref="AY53:BC53"/>
    <mergeCell ref="BK53:BO53"/>
    <mergeCell ref="C54:G54"/>
    <mergeCell ref="O54:S54"/>
    <mergeCell ref="AA54:AE54"/>
    <mergeCell ref="AM54:AQ54"/>
    <mergeCell ref="AY54:BC54"/>
    <mergeCell ref="BK54:BO54"/>
    <mergeCell ref="C55:G55"/>
    <mergeCell ref="O55:S55"/>
    <mergeCell ref="AA55:AE55"/>
    <mergeCell ref="AM55:AQ55"/>
    <mergeCell ref="AY55:BC55"/>
    <mergeCell ref="BK55:BO55"/>
    <mergeCell ref="C56:G56"/>
    <mergeCell ref="O56:S56"/>
    <mergeCell ref="AA56:AE56"/>
    <mergeCell ref="AM56:AQ56"/>
    <mergeCell ref="AY56:BC56"/>
    <mergeCell ref="BK56:BO56"/>
    <mergeCell ref="C57:G57"/>
    <mergeCell ref="O57:S57"/>
    <mergeCell ref="AA57:AE57"/>
    <mergeCell ref="AM57:AQ57"/>
    <mergeCell ref="AY57:BC57"/>
    <mergeCell ref="BK57:BO57"/>
    <mergeCell ref="C58:G58"/>
    <mergeCell ref="O58:S58"/>
    <mergeCell ref="AA58:AE58"/>
    <mergeCell ref="AM58:AQ58"/>
    <mergeCell ref="AY58:BC58"/>
    <mergeCell ref="BK58:BO58"/>
    <mergeCell ref="C59:G59"/>
    <mergeCell ref="O59:S59"/>
    <mergeCell ref="AA59:AE59"/>
    <mergeCell ref="AM59:AQ59"/>
    <mergeCell ref="AY59:BC59"/>
    <mergeCell ref="BK59:BO59"/>
    <mergeCell ref="C60:G60"/>
    <mergeCell ref="O60:S60"/>
    <mergeCell ref="AA60:AE60"/>
    <mergeCell ref="AM60:AQ60"/>
    <mergeCell ref="AY60:BC60"/>
    <mergeCell ref="BK60:BO60"/>
    <mergeCell ref="C61:G61"/>
    <mergeCell ref="O61:S61"/>
    <mergeCell ref="AA61:AE61"/>
    <mergeCell ref="AM61:AQ61"/>
    <mergeCell ref="AY61:BC61"/>
    <mergeCell ref="BK61:BO61"/>
    <mergeCell ref="C62:G62"/>
    <mergeCell ref="O62:S62"/>
    <mergeCell ref="AA62:AE62"/>
    <mergeCell ref="AM62:AQ62"/>
    <mergeCell ref="AY62:BC62"/>
    <mergeCell ref="BK62:BO62"/>
    <mergeCell ref="C63:G63"/>
    <mergeCell ref="O63:S63"/>
    <mergeCell ref="AA63:AE63"/>
    <mergeCell ref="AM63:AQ63"/>
    <mergeCell ref="AY63:BC63"/>
    <mergeCell ref="BK63:BO63"/>
    <mergeCell ref="C64:G64"/>
    <mergeCell ref="O64:S64"/>
    <mergeCell ref="AA64:AE64"/>
    <mergeCell ref="AM64:AQ64"/>
    <mergeCell ref="AY64:BC64"/>
    <mergeCell ref="BK64:BO64"/>
    <mergeCell ref="C65:G65"/>
    <mergeCell ref="O65:S65"/>
    <mergeCell ref="AA65:AE65"/>
    <mergeCell ref="AM65:AQ65"/>
    <mergeCell ref="AY65:BC65"/>
    <mergeCell ref="BK65:BO65"/>
    <mergeCell ref="C66:G66"/>
    <mergeCell ref="O66:S66"/>
    <mergeCell ref="AA66:AE66"/>
    <mergeCell ref="AM66:AQ66"/>
    <mergeCell ref="AY66:BC66"/>
    <mergeCell ref="BK66:BO66"/>
    <mergeCell ref="C67:G67"/>
    <mergeCell ref="O67:S67"/>
    <mergeCell ref="AA67:AE67"/>
    <mergeCell ref="AM67:AQ67"/>
    <mergeCell ref="AY67:BC67"/>
    <mergeCell ref="BK67:BO67"/>
    <mergeCell ref="C68:G68"/>
    <mergeCell ref="O68:S68"/>
    <mergeCell ref="AA68:AE68"/>
    <mergeCell ref="AM68:AQ68"/>
    <mergeCell ref="AY68:BC68"/>
    <mergeCell ref="BK68:BO68"/>
    <mergeCell ref="C69:G69"/>
    <mergeCell ref="O69:S69"/>
    <mergeCell ref="AA69:AE69"/>
    <mergeCell ref="AM69:AQ69"/>
    <mergeCell ref="AY69:BC69"/>
    <mergeCell ref="BK69:BO69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39056-FBE7-438F-A121-18855A10064E}">
  <sheetPr codeName="Sheet21">
    <tabColor theme="9" tint="0.79998168889431442"/>
  </sheetPr>
  <dimension ref="B1:BT92"/>
  <sheetViews>
    <sheetView workbookViewId="0">
      <selection activeCell="BK27" sqref="BK27:BO46"/>
    </sheetView>
  </sheetViews>
  <sheetFormatPr defaultColWidth="9.140625" defaultRowHeight="12.75" x14ac:dyDescent="0.2"/>
  <cols>
    <col min="1" max="1" width="2.140625" style="56" customWidth="1"/>
    <col min="2" max="2" width="3" style="57" bestFit="1" customWidth="1"/>
    <col min="3" max="7" width="3.7109375" style="56" customWidth="1"/>
    <col min="8" max="8" width="3.28515625" style="57" customWidth="1"/>
    <col min="9" max="12" width="4" style="57" bestFit="1" customWidth="1"/>
    <col min="13" max="14" width="3.28515625" style="57" customWidth="1"/>
    <col min="15" max="16" width="4.28515625" style="57" customWidth="1"/>
    <col min="17" max="17" width="3.7109375" style="56" customWidth="1"/>
    <col min="18" max="18" width="3" style="57" bestFit="1" customWidth="1"/>
    <col min="19" max="20" width="3.7109375" style="56" customWidth="1"/>
    <col min="21" max="22" width="4" style="56" bestFit="1" customWidth="1"/>
    <col min="23" max="23" width="3" style="56" bestFit="1" customWidth="1"/>
    <col min="24" max="24" width="3" style="57" bestFit="1" customWidth="1"/>
    <col min="25" max="30" width="3.28515625" style="57" customWidth="1"/>
    <col min="31" max="32" width="4.28515625" style="57" customWidth="1"/>
    <col min="33" max="33" width="3.7109375" style="56" customWidth="1"/>
    <col min="34" max="34" width="4" style="57" bestFit="1" customWidth="1"/>
    <col min="35" max="39" width="3.7109375" style="56" customWidth="1"/>
    <col min="40" max="46" width="3.28515625" style="57" customWidth="1"/>
    <col min="47" max="48" width="4.28515625" style="57" customWidth="1"/>
    <col min="49" max="49" width="3.42578125" style="56" customWidth="1"/>
    <col min="50" max="72" width="3.7109375" style="56" customWidth="1"/>
    <col min="73" max="16384" width="9.140625" style="56"/>
  </cols>
  <sheetData>
    <row r="1" spans="2:48" ht="13.5" thickBot="1" x14ac:dyDescent="0.25"/>
    <row r="2" spans="2:48" ht="13.5" thickBot="1" x14ac:dyDescent="0.25">
      <c r="B2" s="172" t="s">
        <v>28</v>
      </c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4"/>
      <c r="R2" s="161" t="s">
        <v>29</v>
      </c>
      <c r="S2" s="162"/>
      <c r="T2" s="162"/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2"/>
      <c r="AF2" s="163"/>
      <c r="AH2" s="164" t="s">
        <v>30</v>
      </c>
      <c r="AI2" s="165"/>
      <c r="AJ2" s="165"/>
      <c r="AK2" s="165"/>
      <c r="AL2" s="165"/>
      <c r="AM2" s="165"/>
      <c r="AN2" s="165"/>
      <c r="AO2" s="165"/>
      <c r="AP2" s="165"/>
      <c r="AQ2" s="165"/>
      <c r="AR2" s="165"/>
      <c r="AS2" s="165"/>
      <c r="AT2" s="165"/>
      <c r="AU2" s="165"/>
      <c r="AV2" s="166"/>
    </row>
    <row r="3" spans="2:48" s="101" customFormat="1" ht="15.75" customHeight="1" thickBot="1" x14ac:dyDescent="0.3">
      <c r="B3" s="97" t="s">
        <v>31</v>
      </c>
      <c r="C3" s="167" t="s">
        <v>32</v>
      </c>
      <c r="D3" s="168"/>
      <c r="E3" s="168"/>
      <c r="F3" s="168"/>
      <c r="G3" s="169"/>
      <c r="H3" s="97" t="s">
        <v>33</v>
      </c>
      <c r="I3" s="98" t="s">
        <v>34</v>
      </c>
      <c r="J3" s="99" t="s">
        <v>8</v>
      </c>
      <c r="K3" s="100" t="s">
        <v>9</v>
      </c>
      <c r="L3" s="98" t="s">
        <v>10</v>
      </c>
      <c r="M3" s="170" t="s">
        <v>35</v>
      </c>
      <c r="N3" s="171"/>
      <c r="O3" s="170" t="s">
        <v>36</v>
      </c>
      <c r="P3" s="171"/>
      <c r="R3" s="97" t="s">
        <v>31</v>
      </c>
      <c r="S3" s="167" t="s">
        <v>32</v>
      </c>
      <c r="T3" s="168"/>
      <c r="U3" s="168"/>
      <c r="V3" s="168"/>
      <c r="W3" s="169"/>
      <c r="X3" s="97" t="s">
        <v>33</v>
      </c>
      <c r="Y3" s="98" t="s">
        <v>34</v>
      </c>
      <c r="Z3" s="99" t="s">
        <v>8</v>
      </c>
      <c r="AA3" s="100" t="s">
        <v>9</v>
      </c>
      <c r="AB3" s="98" t="s">
        <v>10</v>
      </c>
      <c r="AC3" s="170" t="s">
        <v>35</v>
      </c>
      <c r="AD3" s="171"/>
      <c r="AE3" s="170" t="s">
        <v>36</v>
      </c>
      <c r="AF3" s="171"/>
      <c r="AH3" s="97" t="s">
        <v>31</v>
      </c>
      <c r="AI3" s="167" t="s">
        <v>32</v>
      </c>
      <c r="AJ3" s="168"/>
      <c r="AK3" s="168"/>
      <c r="AL3" s="168"/>
      <c r="AM3" s="169"/>
      <c r="AN3" s="97" t="s">
        <v>33</v>
      </c>
      <c r="AO3" s="98" t="s">
        <v>34</v>
      </c>
      <c r="AP3" s="99" t="s">
        <v>8</v>
      </c>
      <c r="AQ3" s="100" t="s">
        <v>9</v>
      </c>
      <c r="AR3" s="98" t="s">
        <v>10</v>
      </c>
      <c r="AS3" s="170" t="s">
        <v>35</v>
      </c>
      <c r="AT3" s="171"/>
      <c r="AU3" s="170" t="s">
        <v>36</v>
      </c>
      <c r="AV3" s="171"/>
    </row>
    <row r="4" spans="2:48" x14ac:dyDescent="0.2">
      <c r="B4" s="95">
        <v>1</v>
      </c>
      <c r="C4" s="175" t="str">
        <f>'20-21'!$B$6</f>
        <v>Man City</v>
      </c>
      <c r="D4" s="176"/>
      <c r="E4" s="176"/>
      <c r="F4" s="176"/>
      <c r="G4" s="177"/>
      <c r="H4" s="66">
        <f>'20-21'!$I$6</f>
        <v>86</v>
      </c>
      <c r="I4" s="67">
        <f>J4+K4+L4</f>
        <v>38</v>
      </c>
      <c r="J4" s="68">
        <f>'20-21'!$F$6</f>
        <v>27</v>
      </c>
      <c r="K4" s="69">
        <f>'20-21'!$G$6</f>
        <v>5</v>
      </c>
      <c r="L4" s="70">
        <f>'20-21'!$H$6</f>
        <v>6</v>
      </c>
      <c r="M4" s="68">
        <f>'20-21'!$N$6</f>
        <v>83</v>
      </c>
      <c r="N4" s="70">
        <f>'20-21'!$O$6</f>
        <v>32</v>
      </c>
      <c r="O4" s="68">
        <f>'20-21'!$L$6</f>
        <v>43</v>
      </c>
      <c r="P4" s="70">
        <f>'20-21'!$M$6</f>
        <v>13</v>
      </c>
      <c r="R4" s="95">
        <v>1</v>
      </c>
      <c r="S4" s="175" t="str">
        <f>INDEX('h 20-21.'!O6:O25,MATCH(LARGE('h 20-21.'!R6:R25,1),'h 20-21.'!R6:R25,0))</f>
        <v>Man City</v>
      </c>
      <c r="T4" s="176"/>
      <c r="U4" s="176"/>
      <c r="V4" s="176"/>
      <c r="W4" s="177"/>
      <c r="X4" s="66">
        <f>INDEX('h 20-21.'!P6:P25,MATCH(LARGE('h 20-21.'!R6:R25,1),'h 20-21.'!R6:R25,0))</f>
        <v>41</v>
      </c>
      <c r="Y4" s="67">
        <f>INDEX('h 20-21.'!S6:S25,MATCH(LARGE('h 20-21.'!R6:R25,1),'h 20-21.'!R6:R25,0))</f>
        <v>19</v>
      </c>
      <c r="Z4" s="68">
        <f>INDEX('h 20-21.'!T6:T25,MATCH(LARGE('h 20-21.'!R6:R25,1),'h 20-21.'!R6:R25,0))</f>
        <v>13</v>
      </c>
      <c r="AA4" s="69">
        <f>INDEX('h 20-21.'!U6:U25,MATCH(LARGE('h 20-21.'!R6:R25,1),'h 20-21.'!R6:R25,0))</f>
        <v>2</v>
      </c>
      <c r="AB4" s="70">
        <f>INDEX('h 20-21.'!V6:V25,MATCH(LARGE('h 20-21.'!R6:R25,1),'h 20-21.'!R6:R25,0))</f>
        <v>4</v>
      </c>
      <c r="AC4" s="68">
        <f>INDEX('h 20-21.'!W6:W25,MATCH(LARGE('h 20-21.'!R6:R25,1),'h 20-21.'!R6:R25,0))</f>
        <v>43</v>
      </c>
      <c r="AD4" s="70">
        <f>INDEX('h 20-21.'!X6:X25,MATCH(LARGE('h 20-21.'!R6:R25,1),'h 20-21.'!R6:R25,0))</f>
        <v>17</v>
      </c>
      <c r="AE4" s="68">
        <f>INDEX('h 20-21.'!Y6:Y25,MATCH(LARGE('h 20-21.'!R6:R25,1),'h 20-21.'!R6:R25,0))</f>
        <v>22</v>
      </c>
      <c r="AF4" s="70">
        <f>INDEX('h 20-21.'!Z6:Z25,MATCH(LARGE('h 20-21.'!R6:R25,1),'h 20-21.'!R6:R25,0))</f>
        <v>7</v>
      </c>
      <c r="AH4" s="95">
        <v>1</v>
      </c>
      <c r="AI4" s="175" t="str">
        <f>INDEX('h 20-21.'!AC6:AC25,MATCH(LARGE('h 20-21.'!AF6:AF25,1),'h 20-21.'!AF6:AF25,0))</f>
        <v>Man City</v>
      </c>
      <c r="AJ4" s="176"/>
      <c r="AK4" s="176"/>
      <c r="AL4" s="176"/>
      <c r="AM4" s="177"/>
      <c r="AN4" s="66">
        <f>INDEX('h 20-21.'!AD6:AD25,MATCH(LARGE('h 20-21.'!AF6:AF25,1),'h 20-21.'!AF6:AF25,0))</f>
        <v>45</v>
      </c>
      <c r="AO4" s="67">
        <f>INDEX('h 20-21.'!AG6:AG25,MATCH(LARGE('h 20-21.'!AF6:AF25,1),'h 20-21.'!AF6:AF25,0))</f>
        <v>19</v>
      </c>
      <c r="AP4" s="68">
        <f>INDEX('h 20-21.'!AH6:AH25,MATCH(LARGE('h 20-21.'!AF6:AF25,1),'h 20-21.'!AF6:AF25,0))</f>
        <v>14</v>
      </c>
      <c r="AQ4" s="69">
        <f>INDEX('h 20-21.'!AI6:AI25,MATCH(LARGE('h 20-21.'!AF6:AF25,1),'h 20-21.'!AF6:AF25,0))</f>
        <v>3</v>
      </c>
      <c r="AR4" s="70">
        <f>INDEX('h 20-21.'!AJ6:AJ25,MATCH(LARGE('h 20-21.'!AF6:AF25,1),'h 20-21.'!AF6:AF25,0))</f>
        <v>2</v>
      </c>
      <c r="AS4" s="68">
        <f>INDEX('h 20-21.'!AK6:AK25,MATCH(LARGE('h 20-21.'!AF6:AF25,1),'h 20-21.'!AF6:AF25,0))</f>
        <v>40</v>
      </c>
      <c r="AT4" s="70">
        <f>INDEX('h 20-21.'!AL6:AL25,MATCH(LARGE('h 20-21.'!AF6:AF25,1),'h 20-21.'!AF6:AF25,0))</f>
        <v>15</v>
      </c>
      <c r="AU4" s="68">
        <f>INDEX('h 20-21.'!AM6:AM25,MATCH(LARGE('h 20-21.'!AF6:AF25,1),'h 20-21.'!AF6:AF25,0))</f>
        <v>21</v>
      </c>
      <c r="AV4" s="70">
        <f>INDEX('h 20-21.'!AN6:AN25,MATCH(LARGE('h 20-21.'!AF6:AF25,1),'h 20-21.'!AF6:AF25,0))</f>
        <v>6</v>
      </c>
    </row>
    <row r="5" spans="2:48" x14ac:dyDescent="0.2">
      <c r="B5" s="95">
        <v>2</v>
      </c>
      <c r="C5" s="175" t="str">
        <f>'20-21'!$B$7</f>
        <v>Man Utd</v>
      </c>
      <c r="D5" s="176"/>
      <c r="E5" s="176"/>
      <c r="F5" s="176"/>
      <c r="G5" s="177"/>
      <c r="H5" s="72">
        <f>'20-21'!$I$7</f>
        <v>74</v>
      </c>
      <c r="I5" s="73">
        <f t="shared" ref="I5:I23" si="0">J5+K5+L5</f>
        <v>38</v>
      </c>
      <c r="J5" s="74">
        <f>'20-21'!$F$7</f>
        <v>21</v>
      </c>
      <c r="K5" s="75">
        <f>'20-21'!$G$7</f>
        <v>11</v>
      </c>
      <c r="L5" s="76">
        <f>'20-21'!$H$7</f>
        <v>6</v>
      </c>
      <c r="M5" s="74">
        <f>'20-21'!$N$7</f>
        <v>73</v>
      </c>
      <c r="N5" s="76">
        <f>'20-21'!$O$7</f>
        <v>44</v>
      </c>
      <c r="O5" s="74">
        <f>'20-21'!$L$7</f>
        <v>28</v>
      </c>
      <c r="P5" s="76">
        <f>'20-21'!$M$7</f>
        <v>25</v>
      </c>
      <c r="R5" s="95">
        <v>2</v>
      </c>
      <c r="S5" s="175" t="str">
        <f>INDEX('h 20-21.'!O6:O25,MATCH(LARGE('h 20-21.'!R6:R25,2),'h 20-21.'!R6:R25,0))</f>
        <v>West Ham</v>
      </c>
      <c r="T5" s="176"/>
      <c r="U5" s="176"/>
      <c r="V5" s="176"/>
      <c r="W5" s="177"/>
      <c r="X5" s="72">
        <f>INDEX('h 20-21.'!P6:P25,MATCH(LARGE('h 20-21.'!R6:R25,2),'h 20-21.'!R6:R25,0))</f>
        <v>34</v>
      </c>
      <c r="Y5" s="73">
        <f>INDEX('h 20-21.'!S6:S25,MATCH(LARGE('h 20-21.'!R6:R25,2),'h 20-21.'!R6:R25,0))</f>
        <v>19</v>
      </c>
      <c r="Z5" s="74">
        <f>INDEX('h 20-21.'!T6:T25,MATCH(LARGE('h 20-21.'!R6:R25,2),'h 20-21.'!R6:R25,0))</f>
        <v>10</v>
      </c>
      <c r="AA5" s="75">
        <f>INDEX('h 20-21.'!U6:U25,MATCH(LARGE('h 20-21.'!R6:R25,2),'h 20-21.'!R6:R25,0))</f>
        <v>4</v>
      </c>
      <c r="AB5" s="76">
        <f>INDEX('h 20-21.'!V6:V25,MATCH(LARGE('h 20-21.'!R6:R25,2),'h 20-21.'!R6:R25,0))</f>
        <v>5</v>
      </c>
      <c r="AC5" s="74">
        <f>INDEX('h 20-21.'!W6:W25,MATCH(LARGE('h 20-21.'!R6:R25,2),'h 20-21.'!R6:R25,0))</f>
        <v>32</v>
      </c>
      <c r="AD5" s="76">
        <f>INDEX('h 20-21.'!X6:X25,MATCH(LARGE('h 20-21.'!R6:R25,2),'h 20-21.'!R6:R25,0))</f>
        <v>22</v>
      </c>
      <c r="AE5" s="74">
        <f>INDEX('h 20-21.'!Y6:Y25,MATCH(LARGE('h 20-21.'!R6:R25,2),'h 20-21.'!R6:R25,0))</f>
        <v>17</v>
      </c>
      <c r="AF5" s="76">
        <f>INDEX('h 20-21.'!Z6:Z25,MATCH(LARGE('h 20-21.'!R6:R25,2),'h 20-21.'!R6:R25,0))</f>
        <v>6</v>
      </c>
      <c r="AH5" s="95">
        <v>2</v>
      </c>
      <c r="AI5" s="175" t="str">
        <f>INDEX('h 20-21.'!AC6:AC25,MATCH(LARGE('h 20-21.'!AF6:AF25,2),'h 20-21.'!AF6:AF25,0))</f>
        <v>Man Utd</v>
      </c>
      <c r="AJ5" s="176"/>
      <c r="AK5" s="176"/>
      <c r="AL5" s="176"/>
      <c r="AM5" s="177"/>
      <c r="AN5" s="72">
        <f>INDEX('h 20-21.'!AD6:AD25,MATCH(LARGE('h 20-21.'!AF6:AF25,2),'h 20-21.'!AF6:AF25,0))</f>
        <v>43</v>
      </c>
      <c r="AO5" s="73">
        <f>INDEX('h 20-21.'!AG6:AG25,MATCH(LARGE('h 20-21.'!AF6:AF25,2),'h 20-21.'!AF6:AF25,0))</f>
        <v>19</v>
      </c>
      <c r="AP5" s="74">
        <f>INDEX('h 20-21.'!AH6:AH25,MATCH(LARGE('h 20-21.'!AF6:AF25,2),'h 20-21.'!AF6:AF25,0))</f>
        <v>12</v>
      </c>
      <c r="AQ5" s="75">
        <f>INDEX('h 20-21.'!AI6:AI25,MATCH(LARGE('h 20-21.'!AF6:AF25,2),'h 20-21.'!AF6:AF25,0))</f>
        <v>7</v>
      </c>
      <c r="AR5" s="76">
        <f>INDEX('h 20-21.'!AJ6:AJ25,MATCH(LARGE('h 20-21.'!AF6:AF25,2),'h 20-21.'!AF6:AF25,0))</f>
        <v>0</v>
      </c>
      <c r="AS5" s="74">
        <f>INDEX('h 20-21.'!AK6:AK25,MATCH(LARGE('h 20-21.'!AF6:AF25,2),'h 20-21.'!AF6:AF25,0))</f>
        <v>35</v>
      </c>
      <c r="AT5" s="76">
        <f>INDEX('h 20-21.'!AL6:AL25,MATCH(LARGE('h 20-21.'!AF6:AF25,2),'h 20-21.'!AF6:AF25,0))</f>
        <v>16</v>
      </c>
      <c r="AU5" s="74">
        <f>INDEX('h 20-21.'!AM6:AM25,MATCH(LARGE('h 20-21.'!AF6:AF25,2),'h 20-21.'!AF6:AF25,0))</f>
        <v>12</v>
      </c>
      <c r="AV5" s="76">
        <f>INDEX('h 20-21.'!AN6:AN25,MATCH(LARGE('h 20-21.'!AF6:AF25,2),'h 20-21.'!AF6:AF25,0))</f>
        <v>13</v>
      </c>
    </row>
    <row r="6" spans="2:48" x14ac:dyDescent="0.2">
      <c r="B6" s="95">
        <v>3</v>
      </c>
      <c r="C6" s="175" t="str">
        <f>'20-21'!$B$8</f>
        <v>Liverpool</v>
      </c>
      <c r="D6" s="176"/>
      <c r="E6" s="176"/>
      <c r="F6" s="176"/>
      <c r="G6" s="177"/>
      <c r="H6" s="72">
        <f>'20-21'!$I$8</f>
        <v>69</v>
      </c>
      <c r="I6" s="73">
        <f t="shared" si="0"/>
        <v>38</v>
      </c>
      <c r="J6" s="74">
        <f>'20-21'!$F$8</f>
        <v>20</v>
      </c>
      <c r="K6" s="75">
        <f>'20-21'!$G$8</f>
        <v>9</v>
      </c>
      <c r="L6" s="76">
        <f>'20-21'!$H$8</f>
        <v>9</v>
      </c>
      <c r="M6" s="74">
        <f>'20-21'!$N$8</f>
        <v>68</v>
      </c>
      <c r="N6" s="76">
        <f>'20-21'!$O$8</f>
        <v>42</v>
      </c>
      <c r="O6" s="74">
        <f>'20-21'!$L$8</f>
        <v>28</v>
      </c>
      <c r="P6" s="76">
        <f>'20-21'!$M$8</f>
        <v>20</v>
      </c>
      <c r="R6" s="95">
        <v>3</v>
      </c>
      <c r="S6" s="175" t="str">
        <f>INDEX('h 20-21.'!O6:O25,MATCH(LARGE('h 20-21.'!R6:R25,3),'h 20-21.'!R6:R25,0))</f>
        <v>Tottenham</v>
      </c>
      <c r="T6" s="176"/>
      <c r="U6" s="176"/>
      <c r="V6" s="176"/>
      <c r="W6" s="177"/>
      <c r="X6" s="72">
        <f>INDEX('h 20-21.'!P6:P25,MATCH(LARGE('h 20-21.'!R6:R25,3),'h 20-21.'!R6:R25,0))</f>
        <v>33</v>
      </c>
      <c r="Y6" s="73">
        <f>INDEX('h 20-21.'!S6:S25,MATCH(LARGE('h 20-21.'!R6:R25,3),'h 20-21.'!R6:R25,0))</f>
        <v>19</v>
      </c>
      <c r="Z6" s="74">
        <f>INDEX('h 20-21.'!T6:T25,MATCH(LARGE('h 20-21.'!R6:R25,3),'h 20-21.'!R6:R25,0))</f>
        <v>10</v>
      </c>
      <c r="AA6" s="75">
        <f>INDEX('h 20-21.'!U6:U25,MATCH(LARGE('h 20-21.'!R6:R25,3),'h 20-21.'!R6:R25,0))</f>
        <v>3</v>
      </c>
      <c r="AB6" s="76">
        <f>INDEX('h 20-21.'!V6:V25,MATCH(LARGE('h 20-21.'!R6:R25,3),'h 20-21.'!R6:R25,0))</f>
        <v>6</v>
      </c>
      <c r="AC6" s="74">
        <f>INDEX('h 20-21.'!W6:W25,MATCH(LARGE('h 20-21.'!R6:R25,3),'h 20-21.'!R6:R25,0))</f>
        <v>35</v>
      </c>
      <c r="AD6" s="76">
        <f>INDEX('h 20-21.'!X6:X25,MATCH(LARGE('h 20-21.'!R6:R25,3),'h 20-21.'!R6:R25,0))</f>
        <v>20</v>
      </c>
      <c r="AE6" s="74">
        <f>INDEX('h 20-21.'!Y6:Y25,MATCH(LARGE('h 20-21.'!R6:R25,3),'h 20-21.'!R6:R25,0))</f>
        <v>19</v>
      </c>
      <c r="AF6" s="76">
        <f>INDEX('h 20-21.'!Z6:Z25,MATCH(LARGE('h 20-21.'!R6:R25,3),'h 20-21.'!R6:R25,0))</f>
        <v>7</v>
      </c>
      <c r="AH6" s="95">
        <v>3</v>
      </c>
      <c r="AI6" s="175" t="str">
        <f>INDEX('h 20-21.'!AC6:AC25,MATCH(LARGE('h 20-21.'!AF6:AF25,3),'h 20-21.'!AF6:AF25,0))</f>
        <v>Leicester</v>
      </c>
      <c r="AJ6" s="176"/>
      <c r="AK6" s="176"/>
      <c r="AL6" s="176"/>
      <c r="AM6" s="177"/>
      <c r="AN6" s="72">
        <f>INDEX('h 20-21.'!AD6:AD25,MATCH(LARGE('h 20-21.'!AF6:AF25,3),'h 20-21.'!AF6:AF25,0))</f>
        <v>38</v>
      </c>
      <c r="AO6" s="73">
        <f>INDEX('h 20-21.'!AG6:AG25,MATCH(LARGE('h 20-21.'!AF6:AF25,3),'h 20-21.'!AF6:AF25,0))</f>
        <v>19</v>
      </c>
      <c r="AP6" s="74">
        <f>INDEX('h 20-21.'!AH6:AH25,MATCH(LARGE('h 20-21.'!AF6:AF25,3),'h 20-21.'!AF6:AF25,0))</f>
        <v>11</v>
      </c>
      <c r="AQ6" s="75">
        <f>INDEX('h 20-21.'!AI6:AI25,MATCH(LARGE('h 20-21.'!AF6:AF25,3),'h 20-21.'!AF6:AF25,0))</f>
        <v>5</v>
      </c>
      <c r="AR6" s="76">
        <f>INDEX('h 20-21.'!AJ6:AJ25,MATCH(LARGE('h 20-21.'!AF6:AF25,3),'h 20-21.'!AF6:AF25,0))</f>
        <v>3</v>
      </c>
      <c r="AS6" s="74">
        <f>INDEX('h 20-21.'!AK6:AK25,MATCH(LARGE('h 20-21.'!AF6:AF25,3),'h 20-21.'!AF6:AF25,0))</f>
        <v>34</v>
      </c>
      <c r="AT6" s="76">
        <f>INDEX('h 20-21.'!AL6:AL25,MATCH(LARGE('h 20-21.'!AF6:AF25,3),'h 20-21.'!AF6:AF25,0))</f>
        <v>20</v>
      </c>
      <c r="AU6" s="74">
        <f>INDEX('h 20-21.'!AM6:AM25,MATCH(LARGE('h 20-21.'!AF6:AF25,3),'h 20-21.'!AF6:AF25,0))</f>
        <v>11</v>
      </c>
      <c r="AV6" s="76">
        <f>INDEX('h 20-21.'!AN6:AN25,MATCH(LARGE('h 20-21.'!AF6:AF25,3),'h 20-21.'!AF6:AF25,0))</f>
        <v>10</v>
      </c>
    </row>
    <row r="7" spans="2:48" x14ac:dyDescent="0.2">
      <c r="B7" s="95">
        <v>4</v>
      </c>
      <c r="C7" s="175" t="str">
        <f>'20-21'!$B$9</f>
        <v>Chelsea</v>
      </c>
      <c r="D7" s="176"/>
      <c r="E7" s="176"/>
      <c r="F7" s="176"/>
      <c r="G7" s="177"/>
      <c r="H7" s="72">
        <f>'20-21'!$I$9</f>
        <v>67</v>
      </c>
      <c r="I7" s="73">
        <f t="shared" si="0"/>
        <v>38</v>
      </c>
      <c r="J7" s="74">
        <f>'20-21'!$F$9</f>
        <v>19</v>
      </c>
      <c r="K7" s="75">
        <f>'20-21'!$G$9</f>
        <v>10</v>
      </c>
      <c r="L7" s="76">
        <f>'20-21'!$H$9</f>
        <v>9</v>
      </c>
      <c r="M7" s="74">
        <f>'20-21'!$N$9</f>
        <v>58</v>
      </c>
      <c r="N7" s="76">
        <f>'20-21'!$O$9</f>
        <v>36</v>
      </c>
      <c r="O7" s="74">
        <f>'20-21'!$L$9</f>
        <v>23</v>
      </c>
      <c r="P7" s="76">
        <f>'20-21'!$M$9</f>
        <v>20</v>
      </c>
      <c r="R7" s="95">
        <v>4</v>
      </c>
      <c r="S7" s="175" t="str">
        <f>INDEX('h 20-21.'!O6:O25,MATCH(LARGE('h 20-21.'!R6:R25,4),'h 20-21.'!R6:R25,0))</f>
        <v>Chelsea</v>
      </c>
      <c r="T7" s="176"/>
      <c r="U7" s="176"/>
      <c r="V7" s="176"/>
      <c r="W7" s="177"/>
      <c r="X7" s="72">
        <f>INDEX('h 20-21.'!P6:P25,MATCH(LARGE('h 20-21.'!R6:R25,4),'h 20-21.'!R6:R25,0))</f>
        <v>33</v>
      </c>
      <c r="Y7" s="73">
        <f>INDEX('h 20-21.'!S6:S25,MATCH(LARGE('h 20-21.'!R6:R25,4),'h 20-21.'!R6:R25,0))</f>
        <v>19</v>
      </c>
      <c r="Z7" s="74">
        <f>INDEX('h 20-21.'!T6:T25,MATCH(LARGE('h 20-21.'!R6:R25,4),'h 20-21.'!R6:R25,0))</f>
        <v>9</v>
      </c>
      <c r="AA7" s="75">
        <f>INDEX('h 20-21.'!U6:U25,MATCH(LARGE('h 20-21.'!R6:R25,4),'h 20-21.'!R6:R25,0))</f>
        <v>6</v>
      </c>
      <c r="AB7" s="76">
        <f>INDEX('h 20-21.'!V6:V25,MATCH(LARGE('h 20-21.'!R6:R25,4),'h 20-21.'!R6:R25,0))</f>
        <v>4</v>
      </c>
      <c r="AC7" s="74">
        <f>INDEX('h 20-21.'!W6:W25,MATCH(LARGE('h 20-21.'!R6:R25,4),'h 20-21.'!R6:R25,0))</f>
        <v>31</v>
      </c>
      <c r="AD7" s="76">
        <f>INDEX('h 20-21.'!X6:X25,MATCH(LARGE('h 20-21.'!R6:R25,4),'h 20-21.'!R6:R25,0))</f>
        <v>18</v>
      </c>
      <c r="AE7" s="74">
        <f>INDEX('h 20-21.'!Y6:Y25,MATCH(LARGE('h 20-21.'!R6:R25,4),'h 20-21.'!R6:R25,0))</f>
        <v>13</v>
      </c>
      <c r="AF7" s="76">
        <f>INDEX('h 20-21.'!Z6:Z25,MATCH(LARGE('h 20-21.'!R6:R25,4),'h 20-21.'!R6:R25,0))</f>
        <v>9</v>
      </c>
      <c r="AH7" s="95">
        <v>4</v>
      </c>
      <c r="AI7" s="175" t="str">
        <f>INDEX('h 20-21.'!AC6:AC25,MATCH(LARGE('h 20-21.'!AF6:AF25,4),'h 20-21.'!AF6:AF25,0))</f>
        <v>Everton</v>
      </c>
      <c r="AJ7" s="176"/>
      <c r="AK7" s="176"/>
      <c r="AL7" s="176"/>
      <c r="AM7" s="177"/>
      <c r="AN7" s="72">
        <f>INDEX('h 20-21.'!AD6:AD25,MATCH(LARGE('h 20-21.'!AF6:AF25,4),'h 20-21.'!AF6:AF25,0))</f>
        <v>37</v>
      </c>
      <c r="AO7" s="73">
        <f>INDEX('h 20-21.'!AG6:AG25,MATCH(LARGE('h 20-21.'!AF6:AF25,4),'h 20-21.'!AF6:AF25,0))</f>
        <v>19</v>
      </c>
      <c r="AP7" s="74">
        <f>INDEX('h 20-21.'!AH6:AH25,MATCH(LARGE('h 20-21.'!AF6:AF25,4),'h 20-21.'!AF6:AF25,0))</f>
        <v>11</v>
      </c>
      <c r="AQ7" s="75">
        <f>INDEX('h 20-21.'!AI6:AI25,MATCH(LARGE('h 20-21.'!AF6:AF25,4),'h 20-21.'!AF6:AF25,0))</f>
        <v>4</v>
      </c>
      <c r="AR7" s="76">
        <f>INDEX('h 20-21.'!AJ6:AJ25,MATCH(LARGE('h 20-21.'!AF6:AF25,4),'h 20-21.'!AF6:AF25,0))</f>
        <v>4</v>
      </c>
      <c r="AS7" s="74">
        <f>INDEX('h 20-21.'!AK6:AK25,MATCH(LARGE('h 20-21.'!AF6:AF25,4),'h 20-21.'!AF6:AF25,0))</f>
        <v>23</v>
      </c>
      <c r="AT7" s="76">
        <f>INDEX('h 20-21.'!AL6:AL25,MATCH(LARGE('h 20-21.'!AF6:AF25,4),'h 20-21.'!AF6:AF25,0))</f>
        <v>20</v>
      </c>
      <c r="AU7" s="74">
        <f>INDEX('h 20-21.'!AM6:AM25,MATCH(LARGE('h 20-21.'!AF6:AF25,4),'h 20-21.'!AF6:AF25,0))</f>
        <v>12</v>
      </c>
      <c r="AV7" s="76">
        <f>INDEX('h 20-21.'!AN6:AN25,MATCH(LARGE('h 20-21.'!AF6:AF25,4),'h 20-21.'!AF6:AF25,0))</f>
        <v>11</v>
      </c>
    </row>
    <row r="8" spans="2:48" x14ac:dyDescent="0.2">
      <c r="B8" s="95">
        <v>5</v>
      </c>
      <c r="C8" s="175" t="str">
        <f>'20-21'!$B$10</f>
        <v>Leicester</v>
      </c>
      <c r="D8" s="176"/>
      <c r="E8" s="176"/>
      <c r="F8" s="176"/>
      <c r="G8" s="177"/>
      <c r="H8" s="72">
        <f>'20-21'!$I$10</f>
        <v>66</v>
      </c>
      <c r="I8" s="73">
        <f t="shared" si="0"/>
        <v>38</v>
      </c>
      <c r="J8" s="74">
        <f>'20-21'!$F$10</f>
        <v>20</v>
      </c>
      <c r="K8" s="75">
        <f>'20-21'!$G$10</f>
        <v>6</v>
      </c>
      <c r="L8" s="76">
        <f>'20-21'!$H$10</f>
        <v>12</v>
      </c>
      <c r="M8" s="74">
        <f>'20-21'!$N$10</f>
        <v>68</v>
      </c>
      <c r="N8" s="76">
        <f>'20-21'!$O$10</f>
        <v>50</v>
      </c>
      <c r="O8" s="74">
        <f>'20-21'!$L$10</f>
        <v>27</v>
      </c>
      <c r="P8" s="76">
        <f>'20-21'!$M$10</f>
        <v>24</v>
      </c>
      <c r="R8" s="95">
        <v>5</v>
      </c>
      <c r="S8" s="175" t="str">
        <f>INDEX('h 20-21.'!O6:O25,MATCH(LARGE('h 20-21.'!R6:R25,5),'h 20-21.'!R6:R25,0))</f>
        <v>Liverpool</v>
      </c>
      <c r="T8" s="176"/>
      <c r="U8" s="176"/>
      <c r="V8" s="176"/>
      <c r="W8" s="177"/>
      <c r="X8" s="72">
        <f>INDEX('h 20-21.'!P6:P25,MATCH(LARGE('h 20-21.'!R6:R25,5),'h 20-21.'!R6:R25,0))</f>
        <v>33</v>
      </c>
      <c r="Y8" s="73">
        <f>INDEX('h 20-21.'!S6:S25,MATCH(LARGE('h 20-21.'!R6:R25,5),'h 20-21.'!R6:R25,0))</f>
        <v>19</v>
      </c>
      <c r="Z8" s="74">
        <f>INDEX('h 20-21.'!T6:T25,MATCH(LARGE('h 20-21.'!R6:R25,5),'h 20-21.'!R6:R25,0))</f>
        <v>10</v>
      </c>
      <c r="AA8" s="75">
        <f>INDEX('h 20-21.'!U6:U25,MATCH(LARGE('h 20-21.'!R6:R25,5),'h 20-21.'!R6:R25,0))</f>
        <v>3</v>
      </c>
      <c r="AB8" s="76">
        <f>INDEX('h 20-21.'!V6:V25,MATCH(LARGE('h 20-21.'!R6:R25,5),'h 20-21.'!R6:R25,0))</f>
        <v>6</v>
      </c>
      <c r="AC8" s="74">
        <f>INDEX('h 20-21.'!W6:W25,MATCH(LARGE('h 20-21.'!R6:R25,5),'h 20-21.'!R6:R25,0))</f>
        <v>29</v>
      </c>
      <c r="AD8" s="76">
        <f>INDEX('h 20-21.'!X6:X25,MATCH(LARGE('h 20-21.'!R6:R25,5),'h 20-21.'!R6:R25,0))</f>
        <v>20</v>
      </c>
      <c r="AE8" s="74">
        <f>INDEX('h 20-21.'!Y6:Y25,MATCH(LARGE('h 20-21.'!R6:R25,5),'h 20-21.'!R6:R25,0))</f>
        <v>15</v>
      </c>
      <c r="AF8" s="76">
        <f>INDEX('h 20-21.'!Z6:Z25,MATCH(LARGE('h 20-21.'!R6:R25,5),'h 20-21.'!R6:R25,0))</f>
        <v>10</v>
      </c>
      <c r="AH8" s="95">
        <v>5</v>
      </c>
      <c r="AI8" s="175" t="str">
        <f>INDEX('h 20-21.'!AC6:AC25,MATCH(LARGE('h 20-21.'!AF6:AF25,5),'h 20-21.'!AF6:AF25,0))</f>
        <v>Liverpool</v>
      </c>
      <c r="AJ8" s="176"/>
      <c r="AK8" s="176"/>
      <c r="AL8" s="176"/>
      <c r="AM8" s="177"/>
      <c r="AN8" s="72">
        <f>INDEX('h 20-21.'!AD6:AD25,MATCH(LARGE('h 20-21.'!AF6:AF25,5),'h 20-21.'!AF6:AF25,0))</f>
        <v>36</v>
      </c>
      <c r="AO8" s="73">
        <f>INDEX('h 20-21.'!AG6:AG25,MATCH(LARGE('h 20-21.'!AF6:AF25,5),'h 20-21.'!AF6:AF25,0))</f>
        <v>19</v>
      </c>
      <c r="AP8" s="74">
        <f>INDEX('h 20-21.'!AH6:AH25,MATCH(LARGE('h 20-21.'!AF6:AF25,5),'h 20-21.'!AF6:AF25,0))</f>
        <v>10</v>
      </c>
      <c r="AQ8" s="75">
        <f>INDEX('h 20-21.'!AI6:AI25,MATCH(LARGE('h 20-21.'!AF6:AF25,5),'h 20-21.'!AF6:AF25,0))</f>
        <v>6</v>
      </c>
      <c r="AR8" s="76">
        <f>INDEX('h 20-21.'!AJ6:AJ25,MATCH(LARGE('h 20-21.'!AF6:AF25,5),'h 20-21.'!AF6:AF25,0))</f>
        <v>3</v>
      </c>
      <c r="AS8" s="74">
        <f>INDEX('h 20-21.'!AK6:AK25,MATCH(LARGE('h 20-21.'!AF6:AF25,5),'h 20-21.'!AF6:AF25,0))</f>
        <v>39</v>
      </c>
      <c r="AT8" s="76">
        <f>INDEX('h 20-21.'!AL6:AL25,MATCH(LARGE('h 20-21.'!AF6:AF25,5),'h 20-21.'!AF6:AF25,0))</f>
        <v>22</v>
      </c>
      <c r="AU8" s="74">
        <f>INDEX('h 20-21.'!AM6:AM25,MATCH(LARGE('h 20-21.'!AF6:AF25,5),'h 20-21.'!AF6:AF25,0))</f>
        <v>13</v>
      </c>
      <c r="AV8" s="76">
        <f>INDEX('h 20-21.'!AN6:AN25,MATCH(LARGE('h 20-21.'!AF6:AF25,5),'h 20-21.'!AF6:AF25,0))</f>
        <v>10</v>
      </c>
    </row>
    <row r="9" spans="2:48" x14ac:dyDescent="0.2">
      <c r="B9" s="95">
        <v>6</v>
      </c>
      <c r="C9" s="175" t="str">
        <f>'20-21'!$B$11</f>
        <v>West Ham</v>
      </c>
      <c r="D9" s="176"/>
      <c r="E9" s="176"/>
      <c r="F9" s="176"/>
      <c r="G9" s="177"/>
      <c r="H9" s="72">
        <f>'20-21'!$I$11</f>
        <v>65</v>
      </c>
      <c r="I9" s="73">
        <f t="shared" si="0"/>
        <v>38</v>
      </c>
      <c r="J9" s="74">
        <f>'20-21'!$F$11</f>
        <v>19</v>
      </c>
      <c r="K9" s="75">
        <f>'20-21'!$G$11</f>
        <v>8</v>
      </c>
      <c r="L9" s="76">
        <f>'20-21'!$H$11</f>
        <v>11</v>
      </c>
      <c r="M9" s="74">
        <f>'20-21'!$N$11</f>
        <v>62</v>
      </c>
      <c r="N9" s="76">
        <f>'20-21'!$O$11</f>
        <v>47</v>
      </c>
      <c r="O9" s="74">
        <f>'20-21'!$L$11</f>
        <v>31</v>
      </c>
      <c r="P9" s="76">
        <f>'20-21'!$M$11</f>
        <v>20</v>
      </c>
      <c r="R9" s="95">
        <v>6</v>
      </c>
      <c r="S9" s="175" t="str">
        <f>INDEX('h 20-21.'!O6:O25,MATCH(LARGE('h 20-21.'!R6:R25,6),'h 20-21.'!R6:R25,0))</f>
        <v>Man Utd</v>
      </c>
      <c r="T9" s="176"/>
      <c r="U9" s="176"/>
      <c r="V9" s="176"/>
      <c r="W9" s="177"/>
      <c r="X9" s="72">
        <f>INDEX('h 20-21.'!P6:P25,MATCH(LARGE('h 20-21.'!R6:R25,6),'h 20-21.'!R6:R25,0))</f>
        <v>31</v>
      </c>
      <c r="Y9" s="73">
        <f>INDEX('h 20-21.'!S6:S25,MATCH(LARGE('h 20-21.'!R6:R25,6),'h 20-21.'!R6:R25,0))</f>
        <v>19</v>
      </c>
      <c r="Z9" s="74">
        <f>INDEX('h 20-21.'!T6:T25,MATCH(LARGE('h 20-21.'!R6:R25,6),'h 20-21.'!R6:R25,0))</f>
        <v>9</v>
      </c>
      <c r="AA9" s="75">
        <f>INDEX('h 20-21.'!U6:U25,MATCH(LARGE('h 20-21.'!R6:R25,6),'h 20-21.'!R6:R25,0))</f>
        <v>4</v>
      </c>
      <c r="AB9" s="76">
        <f>INDEX('h 20-21.'!V6:V25,MATCH(LARGE('h 20-21.'!R6:R25,6),'h 20-21.'!R6:R25,0))</f>
        <v>6</v>
      </c>
      <c r="AC9" s="74">
        <f>INDEX('h 20-21.'!W6:W25,MATCH(LARGE('h 20-21.'!R6:R25,6),'h 20-21.'!R6:R25,0))</f>
        <v>38</v>
      </c>
      <c r="AD9" s="76">
        <f>INDEX('h 20-21.'!X6:X25,MATCH(LARGE('h 20-21.'!R6:R25,6),'h 20-21.'!R6:R25,0))</f>
        <v>28</v>
      </c>
      <c r="AE9" s="74">
        <f>INDEX('h 20-21.'!Y6:Y25,MATCH(LARGE('h 20-21.'!R6:R25,6),'h 20-21.'!R6:R25,0))</f>
        <v>16</v>
      </c>
      <c r="AF9" s="76">
        <f>INDEX('h 20-21.'!Z6:Z25,MATCH(LARGE('h 20-21.'!R6:R25,6),'h 20-21.'!R6:R25,0))</f>
        <v>12</v>
      </c>
      <c r="AH9" s="95">
        <v>6</v>
      </c>
      <c r="AI9" s="175" t="str">
        <f>INDEX('h 20-21.'!AC6:AC25,MATCH(LARGE('h 20-21.'!AF6:AF25,6),'h 20-21.'!AF6:AF25,0))</f>
        <v>Chelsea</v>
      </c>
      <c r="AJ9" s="176"/>
      <c r="AK9" s="176"/>
      <c r="AL9" s="176"/>
      <c r="AM9" s="177"/>
      <c r="AN9" s="72">
        <f>INDEX('h 20-21.'!AD6:AD25,MATCH(LARGE('h 20-21.'!AF6:AF25,6),'h 20-21.'!AF6:AF25,0))</f>
        <v>34</v>
      </c>
      <c r="AO9" s="73">
        <f>INDEX('h 20-21.'!AG6:AG25,MATCH(LARGE('h 20-21.'!AF6:AF25,6),'h 20-21.'!AF6:AF25,0))</f>
        <v>19</v>
      </c>
      <c r="AP9" s="74">
        <f>INDEX('h 20-21.'!AH6:AH25,MATCH(LARGE('h 20-21.'!AF6:AF25,6),'h 20-21.'!AF6:AF25,0))</f>
        <v>10</v>
      </c>
      <c r="AQ9" s="75">
        <f>INDEX('h 20-21.'!AI6:AI25,MATCH(LARGE('h 20-21.'!AF6:AF25,6),'h 20-21.'!AF6:AF25,0))</f>
        <v>4</v>
      </c>
      <c r="AR9" s="76">
        <f>INDEX('h 20-21.'!AJ6:AJ25,MATCH(LARGE('h 20-21.'!AF6:AF25,6),'h 20-21.'!AF6:AF25,0))</f>
        <v>5</v>
      </c>
      <c r="AS9" s="74">
        <f>INDEX('h 20-21.'!AK6:AK25,MATCH(LARGE('h 20-21.'!AF6:AF25,6),'h 20-21.'!AF6:AF25,0))</f>
        <v>27</v>
      </c>
      <c r="AT9" s="76">
        <f>INDEX('h 20-21.'!AL6:AL25,MATCH(LARGE('h 20-21.'!AF6:AF25,6),'h 20-21.'!AF6:AF25,0))</f>
        <v>18</v>
      </c>
      <c r="AU9" s="74">
        <f>INDEX('h 20-21.'!AM6:AM25,MATCH(LARGE('h 20-21.'!AF6:AF25,6),'h 20-21.'!AF6:AF25,0))</f>
        <v>10</v>
      </c>
      <c r="AV9" s="76">
        <f>INDEX('h 20-21.'!AN6:AN25,MATCH(LARGE('h 20-21.'!AF6:AF25,6),'h 20-21.'!AF6:AF25,0))</f>
        <v>11</v>
      </c>
    </row>
    <row r="10" spans="2:48" x14ac:dyDescent="0.2">
      <c r="B10" s="95">
        <v>7</v>
      </c>
      <c r="C10" s="175" t="str">
        <f>'20-21'!$B$12</f>
        <v>Tottenham</v>
      </c>
      <c r="D10" s="176"/>
      <c r="E10" s="176"/>
      <c r="F10" s="176"/>
      <c r="G10" s="177"/>
      <c r="H10" s="72">
        <f>'20-21'!$I$12</f>
        <v>62</v>
      </c>
      <c r="I10" s="73">
        <f t="shared" si="0"/>
        <v>38</v>
      </c>
      <c r="J10" s="74">
        <f>'20-21'!$F$12</f>
        <v>18</v>
      </c>
      <c r="K10" s="75">
        <f>'20-21'!$G$12</f>
        <v>8</v>
      </c>
      <c r="L10" s="76">
        <f>'20-21'!$H$12</f>
        <v>12</v>
      </c>
      <c r="M10" s="74">
        <f>'20-21'!$N$12</f>
        <v>68</v>
      </c>
      <c r="N10" s="76">
        <f>'20-21'!$O$12</f>
        <v>45</v>
      </c>
      <c r="O10" s="74">
        <f>'20-21'!$L$12</f>
        <v>37</v>
      </c>
      <c r="P10" s="76">
        <f>'20-21'!$M$12</f>
        <v>19</v>
      </c>
      <c r="R10" s="95">
        <v>7</v>
      </c>
      <c r="S10" s="175" t="str">
        <f>INDEX('h 20-21.'!O6:O25,MATCH(LARGE('h 20-21.'!R6:R25,7),'h 20-21.'!R6:R25,0))</f>
        <v>Leeds</v>
      </c>
      <c r="T10" s="176"/>
      <c r="U10" s="176"/>
      <c r="V10" s="176"/>
      <c r="W10" s="177"/>
      <c r="X10" s="72">
        <f>INDEX('h 20-21.'!P6:P25,MATCH(LARGE('h 20-21.'!R6:R25,7),'h 20-21.'!R6:R25,0))</f>
        <v>29</v>
      </c>
      <c r="Y10" s="73">
        <f>INDEX('h 20-21.'!S6:S25,MATCH(LARGE('h 20-21.'!R6:R25,7),'h 20-21.'!R6:R25,0))</f>
        <v>19</v>
      </c>
      <c r="Z10" s="74">
        <f>INDEX('h 20-21.'!T6:T25,MATCH(LARGE('h 20-21.'!R6:R25,7),'h 20-21.'!R6:R25,0))</f>
        <v>8</v>
      </c>
      <c r="AA10" s="75">
        <f>INDEX('h 20-21.'!U6:U25,MATCH(LARGE('h 20-21.'!R6:R25,7),'h 20-21.'!R6:R25,0))</f>
        <v>5</v>
      </c>
      <c r="AB10" s="76">
        <f>INDEX('h 20-21.'!V6:V25,MATCH(LARGE('h 20-21.'!R6:R25,7),'h 20-21.'!R6:R25,0))</f>
        <v>6</v>
      </c>
      <c r="AC10" s="74">
        <f>INDEX('h 20-21.'!W6:W25,MATCH(LARGE('h 20-21.'!R6:R25,7),'h 20-21.'!R6:R25,0))</f>
        <v>28</v>
      </c>
      <c r="AD10" s="76">
        <f>INDEX('h 20-21.'!X6:X25,MATCH(LARGE('h 20-21.'!R6:R25,7),'h 20-21.'!R6:R25,0))</f>
        <v>21</v>
      </c>
      <c r="AE10" s="74">
        <f>INDEX('h 20-21.'!Y6:Y25,MATCH(LARGE('h 20-21.'!R6:R25,7),'h 20-21.'!R6:R25,0))</f>
        <v>11</v>
      </c>
      <c r="AF10" s="76">
        <f>INDEX('h 20-21.'!Z6:Z25,MATCH(LARGE('h 20-21.'!R6:R25,7),'h 20-21.'!R6:R25,0))</f>
        <v>13</v>
      </c>
      <c r="AH10" s="95">
        <v>7</v>
      </c>
      <c r="AI10" s="175" t="str">
        <f>INDEX('h 20-21.'!AC6:AC25,MATCH(LARGE('h 20-21.'!AF6:AF25,7),'h 20-21.'!AF6:AF25,0))</f>
        <v>Arsenal</v>
      </c>
      <c r="AJ10" s="176"/>
      <c r="AK10" s="176"/>
      <c r="AL10" s="176"/>
      <c r="AM10" s="177"/>
      <c r="AN10" s="72">
        <f>INDEX('h 20-21.'!AD6:AD25,MATCH(LARGE('h 20-21.'!AF6:AF25,7),'h 20-21.'!AF6:AF25,0))</f>
        <v>33</v>
      </c>
      <c r="AO10" s="73">
        <f>INDEX('h 20-21.'!AG6:AG25,MATCH(LARGE('h 20-21.'!AF6:AF25,7),'h 20-21.'!AF6:AF25,0))</f>
        <v>19</v>
      </c>
      <c r="AP10" s="74">
        <f>INDEX('h 20-21.'!AH6:AH25,MATCH(LARGE('h 20-21.'!AF6:AF25,7),'h 20-21.'!AF6:AF25,0))</f>
        <v>10</v>
      </c>
      <c r="AQ10" s="75">
        <f>INDEX('h 20-21.'!AI6:AI25,MATCH(LARGE('h 20-21.'!AF6:AF25,7),'h 20-21.'!AF6:AF25,0))</f>
        <v>3</v>
      </c>
      <c r="AR10" s="76">
        <f>INDEX('h 20-21.'!AJ6:AJ25,MATCH(LARGE('h 20-21.'!AF6:AF25,7),'h 20-21.'!AF6:AF25,0))</f>
        <v>6</v>
      </c>
      <c r="AS10" s="74">
        <f>INDEX('h 20-21.'!AK6:AK25,MATCH(LARGE('h 20-21.'!AF6:AF25,7),'h 20-21.'!AF6:AF25,0))</f>
        <v>31</v>
      </c>
      <c r="AT10" s="76">
        <f>INDEX('h 20-21.'!AL6:AL25,MATCH(LARGE('h 20-21.'!AF6:AF25,7),'h 20-21.'!AF6:AF25,0))</f>
        <v>18</v>
      </c>
      <c r="AU10" s="74">
        <f>INDEX('h 20-21.'!AM6:AM25,MATCH(LARGE('h 20-21.'!AF6:AF25,7),'h 20-21.'!AF6:AF25,0))</f>
        <v>16</v>
      </c>
      <c r="AV10" s="76">
        <f>INDEX('h 20-21.'!AN6:AN25,MATCH(LARGE('h 20-21.'!AF6:AF25,7),'h 20-21.'!AF6:AF25,0))</f>
        <v>15</v>
      </c>
    </row>
    <row r="11" spans="2:48" x14ac:dyDescent="0.2">
      <c r="B11" s="95">
        <v>8</v>
      </c>
      <c r="C11" s="175" t="str">
        <f>'20-21'!$B$13</f>
        <v>Arsenal</v>
      </c>
      <c r="D11" s="176"/>
      <c r="E11" s="176"/>
      <c r="F11" s="176"/>
      <c r="G11" s="177"/>
      <c r="H11" s="72">
        <f>'20-21'!$I$13</f>
        <v>61</v>
      </c>
      <c r="I11" s="73">
        <f t="shared" si="0"/>
        <v>38</v>
      </c>
      <c r="J11" s="74">
        <f>'20-21'!$F$13</f>
        <v>18</v>
      </c>
      <c r="K11" s="75">
        <f>'20-21'!$G$13</f>
        <v>7</v>
      </c>
      <c r="L11" s="76">
        <f>'20-21'!$H$13</f>
        <v>13</v>
      </c>
      <c r="M11" s="74">
        <f>'20-21'!$N$13</f>
        <v>55</v>
      </c>
      <c r="N11" s="76">
        <f>'20-21'!$O$13</f>
        <v>39</v>
      </c>
      <c r="O11" s="74">
        <f>'20-21'!$L$13</f>
        <v>26</v>
      </c>
      <c r="P11" s="76">
        <f>'20-21'!$M$13</f>
        <v>22</v>
      </c>
      <c r="R11" s="95">
        <v>8</v>
      </c>
      <c r="S11" s="175" t="str">
        <f>INDEX('h 20-21.'!O6:O25,MATCH(LARGE('h 20-21.'!R6:R25,8),'h 20-21.'!R6:R25,0))</f>
        <v>Leicester</v>
      </c>
      <c r="T11" s="176"/>
      <c r="U11" s="176"/>
      <c r="V11" s="176"/>
      <c r="W11" s="177"/>
      <c r="X11" s="72">
        <f>INDEX('h 20-21.'!P6:P25,MATCH(LARGE('h 20-21.'!R6:R25,8),'h 20-21.'!R6:R25,0))</f>
        <v>28</v>
      </c>
      <c r="Y11" s="73">
        <f>INDEX('h 20-21.'!S6:S25,MATCH(LARGE('h 20-21.'!R6:R25,8),'h 20-21.'!R6:R25,0))</f>
        <v>19</v>
      </c>
      <c r="Z11" s="74">
        <f>INDEX('h 20-21.'!T6:T25,MATCH(LARGE('h 20-21.'!R6:R25,8),'h 20-21.'!R6:R25,0))</f>
        <v>9</v>
      </c>
      <c r="AA11" s="75">
        <f>INDEX('h 20-21.'!U6:U25,MATCH(LARGE('h 20-21.'!R6:R25,8),'h 20-21.'!R6:R25,0))</f>
        <v>1</v>
      </c>
      <c r="AB11" s="76">
        <f>INDEX('h 20-21.'!V6:V25,MATCH(LARGE('h 20-21.'!R6:R25,8),'h 20-21.'!R6:R25,0))</f>
        <v>9</v>
      </c>
      <c r="AC11" s="74">
        <f>INDEX('h 20-21.'!W6:W25,MATCH(LARGE('h 20-21.'!R6:R25,8),'h 20-21.'!R6:R25,0))</f>
        <v>34</v>
      </c>
      <c r="AD11" s="76">
        <f>INDEX('h 20-21.'!X6:X25,MATCH(LARGE('h 20-21.'!R6:R25,8),'h 20-21.'!R6:R25,0))</f>
        <v>30</v>
      </c>
      <c r="AE11" s="74">
        <f>INDEX('h 20-21.'!Y6:Y25,MATCH(LARGE('h 20-21.'!R6:R25,8),'h 20-21.'!R6:R25,0))</f>
        <v>16</v>
      </c>
      <c r="AF11" s="76">
        <f>INDEX('h 20-21.'!Z6:Z25,MATCH(LARGE('h 20-21.'!R6:R25,8),'h 20-21.'!R6:R25,0))</f>
        <v>14</v>
      </c>
      <c r="AH11" s="95">
        <v>8</v>
      </c>
      <c r="AI11" s="175" t="str">
        <f>INDEX('h 20-21.'!AC6:AC25,MATCH(LARGE('h 20-21.'!AF6:AF25,8),'h 20-21.'!AF6:AF25,0))</f>
        <v>West Ham</v>
      </c>
      <c r="AJ11" s="176"/>
      <c r="AK11" s="176"/>
      <c r="AL11" s="176"/>
      <c r="AM11" s="177"/>
      <c r="AN11" s="72">
        <f>INDEX('h 20-21.'!AD6:AD25,MATCH(LARGE('h 20-21.'!AF6:AF25,8),'h 20-21.'!AF6:AF25,0))</f>
        <v>31</v>
      </c>
      <c r="AO11" s="73">
        <f>INDEX('h 20-21.'!AG6:AG25,MATCH(LARGE('h 20-21.'!AF6:AF25,8),'h 20-21.'!AF6:AF25,0))</f>
        <v>19</v>
      </c>
      <c r="AP11" s="74">
        <f>INDEX('h 20-21.'!AH6:AH25,MATCH(LARGE('h 20-21.'!AF6:AF25,8),'h 20-21.'!AF6:AF25,0))</f>
        <v>9</v>
      </c>
      <c r="AQ11" s="75">
        <f>INDEX('h 20-21.'!AI6:AI25,MATCH(LARGE('h 20-21.'!AF6:AF25,8),'h 20-21.'!AF6:AF25,0))</f>
        <v>4</v>
      </c>
      <c r="AR11" s="76">
        <f>INDEX('h 20-21.'!AJ6:AJ25,MATCH(LARGE('h 20-21.'!AF6:AF25,8),'h 20-21.'!AF6:AF25,0))</f>
        <v>6</v>
      </c>
      <c r="AS11" s="74">
        <f>INDEX('h 20-21.'!AK6:AK25,MATCH(LARGE('h 20-21.'!AF6:AF25,8),'h 20-21.'!AF6:AF25,0))</f>
        <v>30</v>
      </c>
      <c r="AT11" s="76">
        <f>INDEX('h 20-21.'!AL6:AL25,MATCH(LARGE('h 20-21.'!AF6:AF25,8),'h 20-21.'!AF6:AF25,0))</f>
        <v>25</v>
      </c>
      <c r="AU11" s="74">
        <f>INDEX('h 20-21.'!AM6:AM25,MATCH(LARGE('h 20-21.'!AF6:AF25,8),'h 20-21.'!AF6:AF25,0))</f>
        <v>14</v>
      </c>
      <c r="AV11" s="76">
        <f>INDEX('h 20-21.'!AN6:AN25,MATCH(LARGE('h 20-21.'!AF6:AF25,8),'h 20-21.'!AF6:AF25,0))</f>
        <v>14</v>
      </c>
    </row>
    <row r="12" spans="2:48" x14ac:dyDescent="0.2">
      <c r="B12" s="95">
        <v>9</v>
      </c>
      <c r="C12" s="175" t="str">
        <f>'20-21'!$B$14</f>
        <v>Leeds</v>
      </c>
      <c r="D12" s="176"/>
      <c r="E12" s="176"/>
      <c r="F12" s="176"/>
      <c r="G12" s="177"/>
      <c r="H12" s="72">
        <f>'20-21'!$I$14</f>
        <v>59</v>
      </c>
      <c r="I12" s="73">
        <f t="shared" si="0"/>
        <v>38</v>
      </c>
      <c r="J12" s="74">
        <f>'20-21'!$F$14</f>
        <v>18</v>
      </c>
      <c r="K12" s="75">
        <f>'20-21'!$G$14</f>
        <v>5</v>
      </c>
      <c r="L12" s="76">
        <f>'20-21'!$H$14</f>
        <v>15</v>
      </c>
      <c r="M12" s="74">
        <f>'20-21'!$N$14</f>
        <v>62</v>
      </c>
      <c r="N12" s="76">
        <f>'20-21'!$O$14</f>
        <v>54</v>
      </c>
      <c r="O12" s="74">
        <f>'20-21'!$L$14</f>
        <v>25</v>
      </c>
      <c r="P12" s="76">
        <f>'20-21'!$M$14</f>
        <v>34</v>
      </c>
      <c r="R12" s="95">
        <v>9</v>
      </c>
      <c r="S12" s="175" t="str">
        <f>INDEX('h 20-21.'!O6:O25,MATCH(LARGE('h 20-21.'!R6:R25,9),'h 20-21.'!R6:R25,0))</f>
        <v>Arsenal</v>
      </c>
      <c r="T12" s="176"/>
      <c r="U12" s="176"/>
      <c r="V12" s="176"/>
      <c r="W12" s="177"/>
      <c r="X12" s="72">
        <f>INDEX('h 20-21.'!P6:P25,MATCH(LARGE('h 20-21.'!R6:R25,9),'h 20-21.'!R6:R25,0))</f>
        <v>28</v>
      </c>
      <c r="Y12" s="73">
        <f>INDEX('h 20-21.'!S6:S25,MATCH(LARGE('h 20-21.'!R6:R25,9),'h 20-21.'!R6:R25,0))</f>
        <v>19</v>
      </c>
      <c r="Z12" s="74">
        <f>INDEX('h 20-21.'!T6:T25,MATCH(LARGE('h 20-21.'!R6:R25,9),'h 20-21.'!R6:R25,0))</f>
        <v>8</v>
      </c>
      <c r="AA12" s="75">
        <f>INDEX('h 20-21.'!U6:U25,MATCH(LARGE('h 20-21.'!R6:R25,9),'h 20-21.'!R6:R25,0))</f>
        <v>4</v>
      </c>
      <c r="AB12" s="76">
        <f>INDEX('h 20-21.'!V6:V25,MATCH(LARGE('h 20-21.'!R6:R25,9),'h 20-21.'!R6:R25,0))</f>
        <v>7</v>
      </c>
      <c r="AC12" s="74">
        <f>INDEX('h 20-21.'!W6:W25,MATCH(LARGE('h 20-21.'!R6:R25,9),'h 20-21.'!R6:R25,0))</f>
        <v>24</v>
      </c>
      <c r="AD12" s="76">
        <f>INDEX('h 20-21.'!X6:X25,MATCH(LARGE('h 20-21.'!R6:R25,9),'h 20-21.'!R6:R25,0))</f>
        <v>21</v>
      </c>
      <c r="AE12" s="74">
        <f>INDEX('h 20-21.'!Y6:Y25,MATCH(LARGE('h 20-21.'!R6:R25,9),'h 20-21.'!R6:R25,0))</f>
        <v>10</v>
      </c>
      <c r="AF12" s="76">
        <f>INDEX('h 20-21.'!Z6:Z25,MATCH(LARGE('h 20-21.'!R6:R25,9),'h 20-21.'!R6:R25,0))</f>
        <v>7</v>
      </c>
      <c r="AH12" s="95">
        <v>9</v>
      </c>
      <c r="AI12" s="175" t="str">
        <f>INDEX('h 20-21.'!AC6:AC25,MATCH(LARGE('h 20-21.'!AF6:AF25,9),'h 20-21.'!AF6:AF25,0))</f>
        <v>Aston Villa</v>
      </c>
      <c r="AJ12" s="176"/>
      <c r="AK12" s="176"/>
      <c r="AL12" s="176"/>
      <c r="AM12" s="177"/>
      <c r="AN12" s="72">
        <f>INDEX('h 20-21.'!AD6:AD25,MATCH(LARGE('h 20-21.'!AF6:AF25,9),'h 20-21.'!AF6:AF25,0))</f>
        <v>30</v>
      </c>
      <c r="AO12" s="73">
        <f>INDEX('h 20-21.'!AG6:AG25,MATCH(LARGE('h 20-21.'!AF6:AF25,9),'h 20-21.'!AF6:AF25,0))</f>
        <v>19</v>
      </c>
      <c r="AP12" s="74">
        <f>INDEX('h 20-21.'!AH6:AH25,MATCH(LARGE('h 20-21.'!AF6:AF25,9),'h 20-21.'!AF6:AF25,0))</f>
        <v>9</v>
      </c>
      <c r="AQ12" s="75">
        <f>INDEX('h 20-21.'!AI6:AI25,MATCH(LARGE('h 20-21.'!AF6:AF25,9),'h 20-21.'!AF6:AF25,0))</f>
        <v>3</v>
      </c>
      <c r="AR12" s="76">
        <f>INDEX('h 20-21.'!AJ6:AJ25,MATCH(LARGE('h 20-21.'!AF6:AF25,9),'h 20-21.'!AF6:AF25,0))</f>
        <v>7</v>
      </c>
      <c r="AS12" s="74">
        <f>INDEX('h 20-21.'!AK6:AK25,MATCH(LARGE('h 20-21.'!AF6:AF25,9),'h 20-21.'!AF6:AF25,0))</f>
        <v>26</v>
      </c>
      <c r="AT12" s="76">
        <f>INDEX('h 20-21.'!AL6:AL25,MATCH(LARGE('h 20-21.'!AF6:AF25,9),'h 20-21.'!AF6:AF25,0))</f>
        <v>19</v>
      </c>
      <c r="AU12" s="74">
        <f>INDEX('h 20-21.'!AM6:AM25,MATCH(LARGE('h 20-21.'!AF6:AF25,9),'h 20-21.'!AF6:AF25,0))</f>
        <v>14</v>
      </c>
      <c r="AV12" s="76">
        <f>INDEX('h 20-21.'!AN6:AN25,MATCH(LARGE('h 20-21.'!AF6:AF25,9),'h 20-21.'!AF6:AF25,0))</f>
        <v>7</v>
      </c>
    </row>
    <row r="13" spans="2:48" x14ac:dyDescent="0.2">
      <c r="B13" s="95">
        <v>10</v>
      </c>
      <c r="C13" s="175" t="str">
        <f>'20-21'!$B$15</f>
        <v>Everton</v>
      </c>
      <c r="D13" s="176"/>
      <c r="E13" s="176"/>
      <c r="F13" s="176"/>
      <c r="G13" s="177"/>
      <c r="H13" s="72">
        <f>'20-21'!$I$15</f>
        <v>59</v>
      </c>
      <c r="I13" s="73">
        <f t="shared" si="0"/>
        <v>38</v>
      </c>
      <c r="J13" s="74">
        <f>'20-21'!$F$15</f>
        <v>17</v>
      </c>
      <c r="K13" s="75">
        <f>'20-21'!$G$15</f>
        <v>8</v>
      </c>
      <c r="L13" s="76">
        <f>'20-21'!$H$15</f>
        <v>13</v>
      </c>
      <c r="M13" s="74">
        <f>'20-21'!$N$15</f>
        <v>47</v>
      </c>
      <c r="N13" s="76">
        <f>'20-21'!$O$15</f>
        <v>48</v>
      </c>
      <c r="O13" s="74">
        <f>'20-21'!$L$15</f>
        <v>27</v>
      </c>
      <c r="P13" s="76">
        <f>'20-21'!$M$15</f>
        <v>23</v>
      </c>
      <c r="R13" s="95">
        <v>10</v>
      </c>
      <c r="S13" s="175" t="str">
        <f>INDEX('h 20-21.'!O6:O25,MATCH(LARGE('h 20-21.'!R6:R25,10),'h 20-21.'!R6:R25,0))</f>
        <v>Southampton</v>
      </c>
      <c r="T13" s="176"/>
      <c r="U13" s="176"/>
      <c r="V13" s="176"/>
      <c r="W13" s="177"/>
      <c r="X13" s="72">
        <f>INDEX('h 20-21.'!P6:P25,MATCH(LARGE('h 20-21.'!R6:R25,10),'h 20-21.'!R6:R25,0))</f>
        <v>27</v>
      </c>
      <c r="Y13" s="73">
        <f>INDEX('h 20-21.'!S6:S25,MATCH(LARGE('h 20-21.'!R6:R25,10),'h 20-21.'!R6:R25,0))</f>
        <v>19</v>
      </c>
      <c r="Z13" s="74">
        <f>INDEX('h 20-21.'!T6:T25,MATCH(LARGE('h 20-21.'!R6:R25,10),'h 20-21.'!R6:R25,0))</f>
        <v>8</v>
      </c>
      <c r="AA13" s="75">
        <f>INDEX('h 20-21.'!U6:U25,MATCH(LARGE('h 20-21.'!R6:R25,10),'h 20-21.'!R6:R25,0))</f>
        <v>3</v>
      </c>
      <c r="AB13" s="76">
        <f>INDEX('h 20-21.'!V6:V25,MATCH(LARGE('h 20-21.'!R6:R25,10),'h 20-21.'!R6:R25,0))</f>
        <v>8</v>
      </c>
      <c r="AC13" s="74">
        <f>INDEX('h 20-21.'!W6:W25,MATCH(LARGE('h 20-21.'!R6:R25,10),'h 20-21.'!R6:R25,0))</f>
        <v>28</v>
      </c>
      <c r="AD13" s="76">
        <f>INDEX('h 20-21.'!X6:X25,MATCH(LARGE('h 20-21.'!R6:R25,10),'h 20-21.'!R6:R25,0))</f>
        <v>25</v>
      </c>
      <c r="AE13" s="74">
        <f>INDEX('h 20-21.'!Y6:Y25,MATCH(LARGE('h 20-21.'!R6:R25,10),'h 20-21.'!R6:R25,0))</f>
        <v>17</v>
      </c>
      <c r="AF13" s="76">
        <f>INDEX('h 20-21.'!Z6:Z25,MATCH(LARGE('h 20-21.'!R6:R25,10),'h 20-21.'!R6:R25,0))</f>
        <v>9</v>
      </c>
      <c r="AH13" s="95">
        <v>10</v>
      </c>
      <c r="AI13" s="175" t="str">
        <f>INDEX('h 20-21.'!AC6:AC25,MATCH(LARGE('h 20-21.'!AF6:AF25,10),'h 20-21.'!AF6:AF25,0))</f>
        <v>Leeds</v>
      </c>
      <c r="AJ13" s="176"/>
      <c r="AK13" s="176"/>
      <c r="AL13" s="176"/>
      <c r="AM13" s="177"/>
      <c r="AN13" s="72">
        <f>INDEX('h 20-21.'!AD6:AD25,MATCH(LARGE('h 20-21.'!AF6:AF25,10),'h 20-21.'!AF6:AF25,0))</f>
        <v>30</v>
      </c>
      <c r="AO13" s="73">
        <f>INDEX('h 20-21.'!AG6:AG25,MATCH(LARGE('h 20-21.'!AF6:AF25,10),'h 20-21.'!AF6:AF25,0))</f>
        <v>19</v>
      </c>
      <c r="AP13" s="74">
        <f>INDEX('h 20-21.'!AH6:AH25,MATCH(LARGE('h 20-21.'!AF6:AF25,10),'h 20-21.'!AF6:AF25,0))</f>
        <v>10</v>
      </c>
      <c r="AQ13" s="75">
        <f>INDEX('h 20-21.'!AI6:AI25,MATCH(LARGE('h 20-21.'!AF6:AF25,10),'h 20-21.'!AF6:AF25,0))</f>
        <v>0</v>
      </c>
      <c r="AR13" s="76">
        <f>INDEX('h 20-21.'!AJ6:AJ25,MATCH(LARGE('h 20-21.'!AF6:AF25,10),'h 20-21.'!AF6:AF25,0))</f>
        <v>9</v>
      </c>
      <c r="AS13" s="74">
        <f>INDEX('h 20-21.'!AK6:AK25,MATCH(LARGE('h 20-21.'!AF6:AF25,10),'h 20-21.'!AF6:AF25,0))</f>
        <v>34</v>
      </c>
      <c r="AT13" s="76">
        <f>INDEX('h 20-21.'!AL6:AL25,MATCH(LARGE('h 20-21.'!AF6:AF25,10),'h 20-21.'!AF6:AF25,0))</f>
        <v>33</v>
      </c>
      <c r="AU13" s="74">
        <f>INDEX('h 20-21.'!AM6:AM25,MATCH(LARGE('h 20-21.'!AF6:AF25,10),'h 20-21.'!AF6:AF25,0))</f>
        <v>14</v>
      </c>
      <c r="AV13" s="76">
        <f>INDEX('h 20-21.'!AN6:AN25,MATCH(LARGE('h 20-21.'!AF6:AF25,10),'h 20-21.'!AF6:AF25,0))</f>
        <v>21</v>
      </c>
    </row>
    <row r="14" spans="2:48" x14ac:dyDescent="0.2">
      <c r="B14" s="95">
        <v>11</v>
      </c>
      <c r="C14" s="175" t="str">
        <f>'20-21'!$B$16</f>
        <v>Aston Villa</v>
      </c>
      <c r="D14" s="176"/>
      <c r="E14" s="176"/>
      <c r="F14" s="176"/>
      <c r="G14" s="177"/>
      <c r="H14" s="72">
        <f>'20-21'!$I$16</f>
        <v>55</v>
      </c>
      <c r="I14" s="73">
        <f t="shared" si="0"/>
        <v>38</v>
      </c>
      <c r="J14" s="74">
        <f>'20-21'!$F$16</f>
        <v>16</v>
      </c>
      <c r="K14" s="75">
        <f>'20-21'!$G$16</f>
        <v>7</v>
      </c>
      <c r="L14" s="76">
        <f>'20-21'!$H$16</f>
        <v>15</v>
      </c>
      <c r="M14" s="74">
        <f>'20-21'!$N$16</f>
        <v>55</v>
      </c>
      <c r="N14" s="76">
        <f>'20-21'!$O$16</f>
        <v>46</v>
      </c>
      <c r="O14" s="74">
        <f>'20-21'!$L$16</f>
        <v>26</v>
      </c>
      <c r="P14" s="76">
        <f>'20-21'!$M$16</f>
        <v>18</v>
      </c>
      <c r="R14" s="95">
        <v>11</v>
      </c>
      <c r="S14" s="175" t="str">
        <f>INDEX('h 20-21.'!O6:O25,MATCH(LARGE('h 20-21.'!R6:R25,11),'h 20-21.'!R6:R25,0))</f>
        <v>Aston Villa</v>
      </c>
      <c r="T14" s="176"/>
      <c r="U14" s="176"/>
      <c r="V14" s="176"/>
      <c r="W14" s="177"/>
      <c r="X14" s="72">
        <f>INDEX('h 20-21.'!P6:P25,MATCH(LARGE('h 20-21.'!R6:R25,11),'h 20-21.'!R6:R25,0))</f>
        <v>25</v>
      </c>
      <c r="Y14" s="73">
        <f>INDEX('h 20-21.'!S6:S25,MATCH(LARGE('h 20-21.'!R6:R25,11),'h 20-21.'!R6:R25,0))</f>
        <v>19</v>
      </c>
      <c r="Z14" s="74">
        <f>INDEX('h 20-21.'!T6:T25,MATCH(LARGE('h 20-21.'!R6:R25,11),'h 20-21.'!R6:R25,0))</f>
        <v>7</v>
      </c>
      <c r="AA14" s="75">
        <f>INDEX('h 20-21.'!U6:U25,MATCH(LARGE('h 20-21.'!R6:R25,11),'h 20-21.'!R6:R25,0))</f>
        <v>4</v>
      </c>
      <c r="AB14" s="76">
        <f>INDEX('h 20-21.'!V6:V25,MATCH(LARGE('h 20-21.'!R6:R25,11),'h 20-21.'!R6:R25,0))</f>
        <v>8</v>
      </c>
      <c r="AC14" s="74">
        <f>INDEX('h 20-21.'!W6:W25,MATCH(LARGE('h 20-21.'!R6:R25,11),'h 20-21.'!R6:R25,0))</f>
        <v>29</v>
      </c>
      <c r="AD14" s="76">
        <f>INDEX('h 20-21.'!X6:X25,MATCH(LARGE('h 20-21.'!R6:R25,11),'h 20-21.'!R6:R25,0))</f>
        <v>27</v>
      </c>
      <c r="AE14" s="74">
        <f>INDEX('h 20-21.'!Y6:Y25,MATCH(LARGE('h 20-21.'!R6:R25,11),'h 20-21.'!R6:R25,0))</f>
        <v>12</v>
      </c>
      <c r="AF14" s="76">
        <f>INDEX('h 20-21.'!Z6:Z25,MATCH(LARGE('h 20-21.'!R6:R25,11),'h 20-21.'!R6:R25,0))</f>
        <v>11</v>
      </c>
      <c r="AH14" s="95">
        <v>11</v>
      </c>
      <c r="AI14" s="175" t="str">
        <f>INDEX('h 20-21.'!AC6:AC25,MATCH(LARGE('h 20-21.'!AF6:AF25,11),'h 20-21.'!AF6:AF25,0))</f>
        <v>Tottenham</v>
      </c>
      <c r="AJ14" s="176"/>
      <c r="AK14" s="176"/>
      <c r="AL14" s="176"/>
      <c r="AM14" s="177"/>
      <c r="AN14" s="72">
        <f>INDEX('h 20-21.'!AD6:AD25,MATCH(LARGE('h 20-21.'!AF6:AF25,11),'h 20-21.'!AF6:AF25,0))</f>
        <v>29</v>
      </c>
      <c r="AO14" s="73">
        <f>INDEX('h 20-21.'!AG6:AG25,MATCH(LARGE('h 20-21.'!AF6:AF25,11),'h 20-21.'!AF6:AF25,0))</f>
        <v>19</v>
      </c>
      <c r="AP14" s="74">
        <f>INDEX('h 20-21.'!AH6:AH25,MATCH(LARGE('h 20-21.'!AF6:AF25,11),'h 20-21.'!AF6:AF25,0))</f>
        <v>8</v>
      </c>
      <c r="AQ14" s="75">
        <f>INDEX('h 20-21.'!AI6:AI25,MATCH(LARGE('h 20-21.'!AF6:AF25,11),'h 20-21.'!AF6:AF25,0))</f>
        <v>5</v>
      </c>
      <c r="AR14" s="76">
        <f>INDEX('h 20-21.'!AJ6:AJ25,MATCH(LARGE('h 20-21.'!AF6:AF25,11),'h 20-21.'!AF6:AF25,0))</f>
        <v>6</v>
      </c>
      <c r="AS14" s="74">
        <f>INDEX('h 20-21.'!AK6:AK25,MATCH(LARGE('h 20-21.'!AF6:AF25,11),'h 20-21.'!AF6:AF25,0))</f>
        <v>33</v>
      </c>
      <c r="AT14" s="76">
        <f>INDEX('h 20-21.'!AL6:AL25,MATCH(LARGE('h 20-21.'!AF6:AF25,11),'h 20-21.'!AF6:AF25,0))</f>
        <v>25</v>
      </c>
      <c r="AU14" s="74">
        <f>INDEX('h 20-21.'!AM6:AM25,MATCH(LARGE('h 20-21.'!AF6:AF25,11),'h 20-21.'!AF6:AF25,0))</f>
        <v>18</v>
      </c>
      <c r="AV14" s="76">
        <f>INDEX('h 20-21.'!AN6:AN25,MATCH(LARGE('h 20-21.'!AF6:AF25,11),'h 20-21.'!AF6:AF25,0))</f>
        <v>12</v>
      </c>
    </row>
    <row r="15" spans="2:48" x14ac:dyDescent="0.2">
      <c r="B15" s="95">
        <v>12</v>
      </c>
      <c r="C15" s="175" t="str">
        <f>'20-21'!$B$17</f>
        <v>Newcastle</v>
      </c>
      <c r="D15" s="176"/>
      <c r="E15" s="176"/>
      <c r="F15" s="176"/>
      <c r="G15" s="177"/>
      <c r="H15" s="72">
        <f>'20-21'!$I$17</f>
        <v>45</v>
      </c>
      <c r="I15" s="73">
        <f t="shared" si="0"/>
        <v>38</v>
      </c>
      <c r="J15" s="74">
        <f>'20-21'!$F$17</f>
        <v>12</v>
      </c>
      <c r="K15" s="75">
        <f>'20-21'!$G$17</f>
        <v>9</v>
      </c>
      <c r="L15" s="76">
        <f>'20-21'!$H$17</f>
        <v>17</v>
      </c>
      <c r="M15" s="74">
        <f>'20-21'!$N$17</f>
        <v>46</v>
      </c>
      <c r="N15" s="76">
        <f>'20-21'!$O$17</f>
        <v>62</v>
      </c>
      <c r="O15" s="74">
        <f>'20-21'!$L$17</f>
        <v>18</v>
      </c>
      <c r="P15" s="76">
        <f>'20-21'!$M$17</f>
        <v>26</v>
      </c>
      <c r="R15" s="95">
        <v>12</v>
      </c>
      <c r="S15" s="175" t="str">
        <f ca="1">INDEX('h 20-21.'!O6:O25,MATCH(LARGE('h 20-21.'!R6:R25,12),'h 20-21.'!R6:R25,0))</f>
        <v>Wolves</v>
      </c>
      <c r="T15" s="176"/>
      <c r="U15" s="176"/>
      <c r="V15" s="176"/>
      <c r="W15" s="177"/>
      <c r="X15" s="72">
        <f>INDEX('h 20-21.'!P6:P25,MATCH(LARGE('h 20-21.'!R6:R25,12),'h 20-21.'!R6:R25,0))</f>
        <v>25</v>
      </c>
      <c r="Y15" s="73">
        <f>INDEX('h 20-21.'!S6:S25,MATCH(LARGE('h 20-21.'!R6:R25,12),'h 20-21.'!R6:R25,0))</f>
        <v>19</v>
      </c>
      <c r="Z15" s="74">
        <f>INDEX('h 20-21.'!T6:T25,MATCH(LARGE('h 20-21.'!R6:R25,12),'h 20-21.'!R6:R25,0))</f>
        <v>7</v>
      </c>
      <c r="AA15" s="75">
        <f>INDEX('h 20-21.'!U6:U25,MATCH(LARGE('h 20-21.'!R6:R25,12),'h 20-21.'!R6:R25,0))</f>
        <v>4</v>
      </c>
      <c r="AB15" s="76">
        <f>INDEX('h 20-21.'!V6:V25,MATCH(LARGE('h 20-21.'!R6:R25,12),'h 20-21.'!R6:R25,0))</f>
        <v>8</v>
      </c>
      <c r="AC15" s="74">
        <f>INDEX('h 20-21.'!W6:W25,MATCH(LARGE('h 20-21.'!R6:R25,12),'h 20-21.'!R6:R25,0))</f>
        <v>21</v>
      </c>
      <c r="AD15" s="76">
        <f>INDEX('h 20-21.'!X6:X25,MATCH(LARGE('h 20-21.'!R6:R25,12),'h 20-21.'!R6:R25,0))</f>
        <v>25</v>
      </c>
      <c r="AE15" s="74">
        <f>INDEX('h 20-21.'!Y6:Y25,MATCH(LARGE('h 20-21.'!R6:R25,12),'h 20-21.'!R6:R25,0))</f>
        <v>8</v>
      </c>
      <c r="AF15" s="76">
        <f>INDEX('h 20-21.'!Z6:Z25,MATCH(LARGE('h 20-21.'!R6:R25,12),'h 20-21.'!R6:R25,0))</f>
        <v>16</v>
      </c>
      <c r="AH15" s="95">
        <v>12</v>
      </c>
      <c r="AI15" s="175" t="str">
        <f>INDEX('h 20-21.'!AC6:AC25,MATCH(LARGE('h 20-21.'!AF6:AF25,12),'h 20-21.'!AF6:AF25,0))</f>
        <v>Newcastle</v>
      </c>
      <c r="AJ15" s="176"/>
      <c r="AK15" s="176"/>
      <c r="AL15" s="176"/>
      <c r="AM15" s="177"/>
      <c r="AN15" s="72">
        <f>INDEX('h 20-21.'!AD6:AD25,MATCH(LARGE('h 20-21.'!AF6:AF25,12),'h 20-21.'!AF6:AF25,0))</f>
        <v>22</v>
      </c>
      <c r="AO15" s="73">
        <f>INDEX('h 20-21.'!AG6:AG25,MATCH(LARGE('h 20-21.'!AF6:AF25,12),'h 20-21.'!AF6:AF25,0))</f>
        <v>19</v>
      </c>
      <c r="AP15" s="74">
        <f>INDEX('h 20-21.'!AH6:AH25,MATCH(LARGE('h 20-21.'!AF6:AF25,12),'h 20-21.'!AF6:AF25,0))</f>
        <v>6</v>
      </c>
      <c r="AQ15" s="75">
        <f>INDEX('h 20-21.'!AI6:AI25,MATCH(LARGE('h 20-21.'!AF6:AF25,12),'h 20-21.'!AF6:AF25,0))</f>
        <v>4</v>
      </c>
      <c r="AR15" s="76">
        <f>INDEX('h 20-21.'!AJ6:AJ25,MATCH(LARGE('h 20-21.'!AF6:AF25,12),'h 20-21.'!AF6:AF25,0))</f>
        <v>9</v>
      </c>
      <c r="AS15" s="74">
        <f>INDEX('h 20-21.'!AK6:AK25,MATCH(LARGE('h 20-21.'!AF6:AF25,12),'h 20-21.'!AF6:AF25,0))</f>
        <v>20</v>
      </c>
      <c r="AT15" s="76">
        <f>INDEX('h 20-21.'!AL6:AL25,MATCH(LARGE('h 20-21.'!AF6:AF25,12),'h 20-21.'!AF6:AF25,0))</f>
        <v>29</v>
      </c>
      <c r="AU15" s="74">
        <f>INDEX('h 20-21.'!AM6:AM25,MATCH(LARGE('h 20-21.'!AF6:AF25,12),'h 20-21.'!AF6:AF25,0))</f>
        <v>5</v>
      </c>
      <c r="AV15" s="76">
        <f>INDEX('h 20-21.'!AN6:AN25,MATCH(LARGE('h 20-21.'!AF6:AF25,12),'h 20-21.'!AF6:AF25,0))</f>
        <v>12</v>
      </c>
    </row>
    <row r="16" spans="2:48" x14ac:dyDescent="0.2">
      <c r="B16" s="95">
        <v>13</v>
      </c>
      <c r="C16" s="175" t="str">
        <f ca="1">'20-21'!$B$18</f>
        <v>Wolves</v>
      </c>
      <c r="D16" s="176"/>
      <c r="E16" s="176"/>
      <c r="F16" s="176"/>
      <c r="G16" s="177"/>
      <c r="H16" s="72">
        <f>'20-21'!$I$18</f>
        <v>45</v>
      </c>
      <c r="I16" s="73">
        <f t="shared" si="0"/>
        <v>38</v>
      </c>
      <c r="J16" s="74">
        <f>'20-21'!$F$18</f>
        <v>12</v>
      </c>
      <c r="K16" s="75">
        <f>'20-21'!$G$18</f>
        <v>9</v>
      </c>
      <c r="L16" s="76">
        <f>'20-21'!$H$18</f>
        <v>17</v>
      </c>
      <c r="M16" s="74">
        <f>'20-21'!$N$18</f>
        <v>36</v>
      </c>
      <c r="N16" s="76">
        <f>'20-21'!$O$18</f>
        <v>52</v>
      </c>
      <c r="O16" s="74">
        <f>'20-21'!$L$18</f>
        <v>16</v>
      </c>
      <c r="P16" s="76">
        <f>'20-21'!$M$18</f>
        <v>25</v>
      </c>
      <c r="R16" s="95">
        <v>13</v>
      </c>
      <c r="S16" s="175" t="str">
        <f>INDEX('h 20-21.'!O6:O25,MATCH(LARGE('h 20-21.'!R6:R25,13),'h 20-21.'!R6:R25,0))</f>
        <v>Newcastle</v>
      </c>
      <c r="T16" s="176"/>
      <c r="U16" s="176"/>
      <c r="V16" s="176"/>
      <c r="W16" s="177"/>
      <c r="X16" s="72">
        <f>INDEX('h 20-21.'!P6:P25,MATCH(LARGE('h 20-21.'!R6:R25,13),'h 20-21.'!R6:R25,0))</f>
        <v>23</v>
      </c>
      <c r="Y16" s="73">
        <f>INDEX('h 20-21.'!S6:S25,MATCH(LARGE('h 20-21.'!R6:R25,13),'h 20-21.'!R6:R25,0))</f>
        <v>19</v>
      </c>
      <c r="Z16" s="74">
        <f>INDEX('h 20-21.'!T6:T25,MATCH(LARGE('h 20-21.'!R6:R25,13),'h 20-21.'!R6:R25,0))</f>
        <v>6</v>
      </c>
      <c r="AA16" s="75">
        <f>INDEX('h 20-21.'!U6:U25,MATCH(LARGE('h 20-21.'!R6:R25,13),'h 20-21.'!R6:R25,0))</f>
        <v>5</v>
      </c>
      <c r="AB16" s="76">
        <f>INDEX('h 20-21.'!V6:V25,MATCH(LARGE('h 20-21.'!R6:R25,13),'h 20-21.'!R6:R25,0))</f>
        <v>8</v>
      </c>
      <c r="AC16" s="74">
        <f>INDEX('h 20-21.'!W6:W25,MATCH(LARGE('h 20-21.'!R6:R25,13),'h 20-21.'!R6:R25,0))</f>
        <v>26</v>
      </c>
      <c r="AD16" s="76">
        <f>INDEX('h 20-21.'!X6:X25,MATCH(LARGE('h 20-21.'!R6:R25,13),'h 20-21.'!R6:R25,0))</f>
        <v>33</v>
      </c>
      <c r="AE16" s="74">
        <f>INDEX('h 20-21.'!Y6:Y25,MATCH(LARGE('h 20-21.'!R6:R25,13),'h 20-21.'!R6:R25,0))</f>
        <v>13</v>
      </c>
      <c r="AF16" s="76">
        <f>INDEX('h 20-21.'!Z6:Z25,MATCH(LARGE('h 20-21.'!R6:R25,13),'h 20-21.'!R6:R25,0))</f>
        <v>14</v>
      </c>
      <c r="AH16" s="95">
        <v>13</v>
      </c>
      <c r="AI16" s="175" t="str">
        <f>INDEX('h 20-21.'!AC6:AC25,MATCH(LARGE('h 20-21.'!AF6:AF25,13),'h 20-21.'!AF6:AF25,0))</f>
        <v>Burnley</v>
      </c>
      <c r="AJ16" s="176"/>
      <c r="AK16" s="176"/>
      <c r="AL16" s="176"/>
      <c r="AM16" s="177"/>
      <c r="AN16" s="72">
        <f>INDEX('h 20-21.'!AD6:AD25,MATCH(LARGE('h 20-21.'!AF6:AF25,13),'h 20-21.'!AF6:AF25,0))</f>
        <v>21</v>
      </c>
      <c r="AO16" s="73">
        <f>INDEX('h 20-21.'!AG6:AG25,MATCH(LARGE('h 20-21.'!AF6:AF25,13),'h 20-21.'!AF6:AF25,0))</f>
        <v>19</v>
      </c>
      <c r="AP16" s="74">
        <f>INDEX('h 20-21.'!AH6:AH25,MATCH(LARGE('h 20-21.'!AF6:AF25,13),'h 20-21.'!AF6:AF25,0))</f>
        <v>6</v>
      </c>
      <c r="AQ16" s="75">
        <f>INDEX('h 20-21.'!AI6:AI25,MATCH(LARGE('h 20-21.'!AF6:AF25,13),'h 20-21.'!AF6:AF25,0))</f>
        <v>3</v>
      </c>
      <c r="AR16" s="76">
        <f>INDEX('h 20-21.'!AJ6:AJ25,MATCH(LARGE('h 20-21.'!AF6:AF25,13),'h 20-21.'!AF6:AF25,0))</f>
        <v>10</v>
      </c>
      <c r="AS16" s="74">
        <f>INDEX('h 20-21.'!AK6:AK25,MATCH(LARGE('h 20-21.'!AF6:AF25,13),'h 20-21.'!AF6:AF25,0))</f>
        <v>19</v>
      </c>
      <c r="AT16" s="76">
        <f>INDEX('h 20-21.'!AL6:AL25,MATCH(LARGE('h 20-21.'!AF6:AF25,13),'h 20-21.'!AF6:AF25,0))</f>
        <v>28</v>
      </c>
      <c r="AU16" s="74">
        <f>INDEX('h 20-21.'!AM6:AM25,MATCH(LARGE('h 20-21.'!AF6:AF25,13),'h 20-21.'!AF6:AF25,0))</f>
        <v>12</v>
      </c>
      <c r="AV16" s="76">
        <f>INDEX('h 20-21.'!AN6:AN25,MATCH(LARGE('h 20-21.'!AF6:AF25,13),'h 20-21.'!AF6:AF25,0))</f>
        <v>15</v>
      </c>
    </row>
    <row r="17" spans="2:72" x14ac:dyDescent="0.2">
      <c r="B17" s="95">
        <v>14</v>
      </c>
      <c r="C17" s="175" t="str">
        <f>'20-21'!$B$19</f>
        <v>Crystal P</v>
      </c>
      <c r="D17" s="176"/>
      <c r="E17" s="176"/>
      <c r="F17" s="176"/>
      <c r="G17" s="177"/>
      <c r="H17" s="72">
        <f>'20-21'!$I$19</f>
        <v>44</v>
      </c>
      <c r="I17" s="73">
        <f t="shared" si="0"/>
        <v>38</v>
      </c>
      <c r="J17" s="74">
        <f>'20-21'!$F$19</f>
        <v>12</v>
      </c>
      <c r="K17" s="75">
        <f>'20-21'!$G$19</f>
        <v>8</v>
      </c>
      <c r="L17" s="76">
        <f>'20-21'!$H$19</f>
        <v>18</v>
      </c>
      <c r="M17" s="74">
        <f>'20-21'!$N$19</f>
        <v>41</v>
      </c>
      <c r="N17" s="76">
        <f>'20-21'!$O$19</f>
        <v>66</v>
      </c>
      <c r="O17" s="74">
        <f>'20-21'!$L$19</f>
        <v>22</v>
      </c>
      <c r="P17" s="76">
        <f>'20-21'!$M$19</f>
        <v>28</v>
      </c>
      <c r="R17" s="95">
        <v>14</v>
      </c>
      <c r="S17" s="175" t="str">
        <f>INDEX('h 20-21.'!O6:O25,MATCH(LARGE('h 20-21.'!R6:R25,14),'h 20-21.'!R6:R25,0))</f>
        <v>Crystal P</v>
      </c>
      <c r="T17" s="176"/>
      <c r="U17" s="176"/>
      <c r="V17" s="176"/>
      <c r="W17" s="177"/>
      <c r="X17" s="72">
        <f>INDEX('h 20-21.'!P6:P25,MATCH(LARGE('h 20-21.'!R6:R25,14),'h 20-21.'!R6:R25,0))</f>
        <v>23</v>
      </c>
      <c r="Y17" s="73">
        <f>INDEX('h 20-21.'!S6:S25,MATCH(LARGE('h 20-21.'!R6:R25,14),'h 20-21.'!R6:R25,0))</f>
        <v>19</v>
      </c>
      <c r="Z17" s="74">
        <f>INDEX('h 20-21.'!T6:T25,MATCH(LARGE('h 20-21.'!R6:R25,14),'h 20-21.'!R6:R25,0))</f>
        <v>6</v>
      </c>
      <c r="AA17" s="75">
        <f>INDEX('h 20-21.'!U6:U25,MATCH(LARGE('h 20-21.'!R6:R25,14),'h 20-21.'!R6:R25,0))</f>
        <v>5</v>
      </c>
      <c r="AB17" s="76">
        <f>INDEX('h 20-21.'!V6:V25,MATCH(LARGE('h 20-21.'!R6:R25,14),'h 20-21.'!R6:R25,0))</f>
        <v>8</v>
      </c>
      <c r="AC17" s="74">
        <f>INDEX('h 20-21.'!W6:W25,MATCH(LARGE('h 20-21.'!R6:R25,14),'h 20-21.'!R6:R25,0))</f>
        <v>20</v>
      </c>
      <c r="AD17" s="76">
        <f>INDEX('h 20-21.'!X6:X25,MATCH(LARGE('h 20-21.'!R6:R25,14),'h 20-21.'!R6:R25,0))</f>
        <v>32</v>
      </c>
      <c r="AE17" s="74">
        <f>INDEX('h 20-21.'!Y6:Y25,MATCH(LARGE('h 20-21.'!R6:R25,14),'h 20-21.'!R6:R25,0))</f>
        <v>11</v>
      </c>
      <c r="AF17" s="76">
        <f>INDEX('h 20-21.'!Z6:Z25,MATCH(LARGE('h 20-21.'!R6:R25,14),'h 20-21.'!R6:R25,0))</f>
        <v>17</v>
      </c>
      <c r="AH17" s="95">
        <v>14</v>
      </c>
      <c r="AI17" s="175" t="str">
        <f>INDEX('h 20-21.'!AC6:AC25,MATCH(LARGE('h 20-21.'!AF6:AF25,14),'h 20-21.'!AF6:AF25,0))</f>
        <v>Crystal P</v>
      </c>
      <c r="AJ17" s="176"/>
      <c r="AK17" s="176"/>
      <c r="AL17" s="176"/>
      <c r="AM17" s="177"/>
      <c r="AN17" s="72">
        <f>INDEX('h 20-21.'!AD6:AD25,MATCH(LARGE('h 20-21.'!AF6:AF25,14),'h 20-21.'!AF6:AF25,0))</f>
        <v>21</v>
      </c>
      <c r="AO17" s="73">
        <f>INDEX('h 20-21.'!AG6:AG25,MATCH(LARGE('h 20-21.'!AF6:AF25,14),'h 20-21.'!AF6:AF25,0))</f>
        <v>19</v>
      </c>
      <c r="AP17" s="74">
        <f>INDEX('h 20-21.'!AH6:AH25,MATCH(LARGE('h 20-21.'!AF6:AF25,14),'h 20-21.'!AF6:AF25,0))</f>
        <v>6</v>
      </c>
      <c r="AQ17" s="75">
        <f>INDEX('h 20-21.'!AI6:AI25,MATCH(LARGE('h 20-21.'!AF6:AF25,14),'h 20-21.'!AF6:AF25,0))</f>
        <v>3</v>
      </c>
      <c r="AR17" s="76">
        <f>INDEX('h 20-21.'!AJ6:AJ25,MATCH(LARGE('h 20-21.'!AF6:AF25,14),'h 20-21.'!AF6:AF25,0))</f>
        <v>10</v>
      </c>
      <c r="AS17" s="74">
        <f>INDEX('h 20-21.'!AK6:AK25,MATCH(LARGE('h 20-21.'!AF6:AF25,14),'h 20-21.'!AF6:AF25,0))</f>
        <v>21</v>
      </c>
      <c r="AT17" s="76">
        <f>INDEX('h 20-21.'!AL6:AL25,MATCH(LARGE('h 20-21.'!AF6:AF25,14),'h 20-21.'!AF6:AF25,0))</f>
        <v>34</v>
      </c>
      <c r="AU17" s="74">
        <f>INDEX('h 20-21.'!AM6:AM25,MATCH(LARGE('h 20-21.'!AF6:AF25,14),'h 20-21.'!AF6:AF25,0))</f>
        <v>11</v>
      </c>
      <c r="AV17" s="76">
        <f>INDEX('h 20-21.'!AN6:AN25,MATCH(LARGE('h 20-21.'!AF6:AF25,14),'h 20-21.'!AF6:AF25,0))</f>
        <v>11</v>
      </c>
    </row>
    <row r="18" spans="2:72" x14ac:dyDescent="0.2">
      <c r="B18" s="95">
        <v>15</v>
      </c>
      <c r="C18" s="175" t="str">
        <f>'20-21'!$B$20</f>
        <v>Southampton</v>
      </c>
      <c r="D18" s="176"/>
      <c r="E18" s="176"/>
      <c r="F18" s="176"/>
      <c r="G18" s="177"/>
      <c r="H18" s="72">
        <f>'20-21'!$I$20</f>
        <v>43</v>
      </c>
      <c r="I18" s="73">
        <f t="shared" si="0"/>
        <v>38</v>
      </c>
      <c r="J18" s="74">
        <f>'20-21'!$F$20</f>
        <v>12</v>
      </c>
      <c r="K18" s="75">
        <f>'20-21'!$G$20</f>
        <v>7</v>
      </c>
      <c r="L18" s="76">
        <f>'20-21'!$H$20</f>
        <v>19</v>
      </c>
      <c r="M18" s="74">
        <f>'20-21'!$N$20</f>
        <v>47</v>
      </c>
      <c r="N18" s="76">
        <f>'20-21'!$O$20</f>
        <v>68</v>
      </c>
      <c r="O18" s="74">
        <f>'20-21'!$L$20</f>
        <v>28</v>
      </c>
      <c r="P18" s="76">
        <f>'20-21'!$M$20</f>
        <v>30</v>
      </c>
      <c r="R18" s="95">
        <v>15</v>
      </c>
      <c r="S18" s="175" t="str">
        <f>INDEX('h 20-21.'!O6:O25,MATCH(LARGE('h 20-21.'!R6:R25,15),'h 20-21.'!R6:R25,0))</f>
        <v>Everton</v>
      </c>
      <c r="T18" s="176"/>
      <c r="U18" s="176"/>
      <c r="V18" s="176"/>
      <c r="W18" s="177"/>
      <c r="X18" s="72">
        <f>INDEX('h 20-21.'!P6:P25,MATCH(LARGE('h 20-21.'!R6:R25,15),'h 20-21.'!R6:R25,0))</f>
        <v>22</v>
      </c>
      <c r="Y18" s="73">
        <f>INDEX('h 20-21.'!S6:S25,MATCH(LARGE('h 20-21.'!R6:R25,15),'h 20-21.'!R6:R25,0))</f>
        <v>19</v>
      </c>
      <c r="Z18" s="74">
        <f>INDEX('h 20-21.'!T6:T25,MATCH(LARGE('h 20-21.'!R6:R25,15),'h 20-21.'!R6:R25,0))</f>
        <v>6</v>
      </c>
      <c r="AA18" s="75">
        <f>INDEX('h 20-21.'!U6:U25,MATCH(LARGE('h 20-21.'!R6:R25,15),'h 20-21.'!R6:R25,0))</f>
        <v>4</v>
      </c>
      <c r="AB18" s="76">
        <f>INDEX('h 20-21.'!V6:V25,MATCH(LARGE('h 20-21.'!R6:R25,15),'h 20-21.'!R6:R25,0))</f>
        <v>9</v>
      </c>
      <c r="AC18" s="74">
        <f>INDEX('h 20-21.'!W6:W25,MATCH(LARGE('h 20-21.'!R6:R25,15),'h 20-21.'!R6:R25,0))</f>
        <v>24</v>
      </c>
      <c r="AD18" s="76">
        <f>INDEX('h 20-21.'!X6:X25,MATCH(LARGE('h 20-21.'!R6:R25,15),'h 20-21.'!R6:R25,0))</f>
        <v>28</v>
      </c>
      <c r="AE18" s="74">
        <f>INDEX('h 20-21.'!Y6:Y25,MATCH(LARGE('h 20-21.'!R6:R25,15),'h 20-21.'!R6:R25,0))</f>
        <v>15</v>
      </c>
      <c r="AF18" s="76">
        <f>INDEX('h 20-21.'!Z6:Z25,MATCH(LARGE('h 20-21.'!R6:R25,15),'h 20-21.'!R6:R25,0))</f>
        <v>12</v>
      </c>
      <c r="AH18" s="95">
        <v>15</v>
      </c>
      <c r="AI18" s="175" t="str">
        <f>INDEX('h 20-21.'!AC6:AC25,MATCH(LARGE('h 20-21.'!AF6:AF25,15),'h 20-21.'!AF6:AF25,0))</f>
        <v>Brighton</v>
      </c>
      <c r="AJ18" s="176"/>
      <c r="AK18" s="176"/>
      <c r="AL18" s="176"/>
      <c r="AM18" s="177"/>
      <c r="AN18" s="72">
        <f>INDEX('h 20-21.'!AD6:AD25,MATCH(LARGE('h 20-21.'!AF6:AF25,15),'h 20-21.'!AF6:AF25,0))</f>
        <v>20</v>
      </c>
      <c r="AO18" s="73">
        <f>INDEX('h 20-21.'!AG6:AG25,MATCH(LARGE('h 20-21.'!AF6:AF25,15),'h 20-21.'!AF6:AF25,0))</f>
        <v>19</v>
      </c>
      <c r="AP18" s="74">
        <f>INDEX('h 20-21.'!AH6:AH25,MATCH(LARGE('h 20-21.'!AF6:AF25,15),'h 20-21.'!AF6:AF25,0))</f>
        <v>5</v>
      </c>
      <c r="AQ18" s="75">
        <f>INDEX('h 20-21.'!AI6:AI25,MATCH(LARGE('h 20-21.'!AF6:AF25,15),'h 20-21.'!AF6:AF25,0))</f>
        <v>5</v>
      </c>
      <c r="AR18" s="76">
        <f>INDEX('h 20-21.'!AJ6:AJ25,MATCH(LARGE('h 20-21.'!AF6:AF25,15),'h 20-21.'!AF6:AF25,0))</f>
        <v>9</v>
      </c>
      <c r="AS18" s="74">
        <f>INDEX('h 20-21.'!AK6:AK25,MATCH(LARGE('h 20-21.'!AF6:AF25,15),'h 20-21.'!AF6:AF25,0))</f>
        <v>18</v>
      </c>
      <c r="AT18" s="76">
        <f>INDEX('h 20-21.'!AL6:AL25,MATCH(LARGE('h 20-21.'!AF6:AF25,15),'h 20-21.'!AF6:AF25,0))</f>
        <v>24</v>
      </c>
      <c r="AU18" s="74">
        <f>INDEX('h 20-21.'!AM6:AM25,MATCH(LARGE('h 20-21.'!AF6:AF25,15),'h 20-21.'!AF6:AF25,0))</f>
        <v>10</v>
      </c>
      <c r="AV18" s="76">
        <f>INDEX('h 20-21.'!AN6:AN25,MATCH(LARGE('h 20-21.'!AF6:AF25,15),'h 20-21.'!AF6:AF25,0))</f>
        <v>11</v>
      </c>
    </row>
    <row r="19" spans="2:72" x14ac:dyDescent="0.2">
      <c r="B19" s="95">
        <v>16</v>
      </c>
      <c r="C19" s="175" t="str">
        <f>'20-21'!$B$21</f>
        <v>Brighton</v>
      </c>
      <c r="D19" s="176"/>
      <c r="E19" s="176"/>
      <c r="F19" s="176"/>
      <c r="G19" s="177"/>
      <c r="H19" s="72">
        <f>'20-21'!$I$21</f>
        <v>41</v>
      </c>
      <c r="I19" s="73">
        <f t="shared" si="0"/>
        <v>38</v>
      </c>
      <c r="J19" s="74">
        <f>'20-21'!$F$21</f>
        <v>9</v>
      </c>
      <c r="K19" s="75">
        <f>'20-21'!$G$21</f>
        <v>14</v>
      </c>
      <c r="L19" s="76">
        <f>'20-21'!$H$21</f>
        <v>15</v>
      </c>
      <c r="M19" s="74">
        <f>'20-21'!$N$21</f>
        <v>40</v>
      </c>
      <c r="N19" s="76">
        <f>'20-21'!$O$21</f>
        <v>46</v>
      </c>
      <c r="O19" s="74">
        <f>'20-21'!$L$21</f>
        <v>18</v>
      </c>
      <c r="P19" s="76">
        <f>'20-21'!$M$21</f>
        <v>19</v>
      </c>
      <c r="R19" s="95">
        <v>16</v>
      </c>
      <c r="S19" s="175" t="str">
        <f>INDEX('h 20-21.'!O6:O25,MATCH(LARGE('h 20-21.'!R6:R25,16),'h 20-21.'!R6:R25,0))</f>
        <v>Brighton</v>
      </c>
      <c r="T19" s="176"/>
      <c r="U19" s="176"/>
      <c r="V19" s="176"/>
      <c r="W19" s="177"/>
      <c r="X19" s="72">
        <f>INDEX('h 20-21.'!P6:P25,MATCH(LARGE('h 20-21.'!R6:R25,16),'h 20-21.'!R6:R25,0))</f>
        <v>21</v>
      </c>
      <c r="Y19" s="73">
        <f>INDEX('h 20-21.'!S6:S25,MATCH(LARGE('h 20-21.'!R6:R25,16),'h 20-21.'!R6:R25,0))</f>
        <v>19</v>
      </c>
      <c r="Z19" s="74">
        <f>INDEX('h 20-21.'!T6:T25,MATCH(LARGE('h 20-21.'!R6:R25,16),'h 20-21.'!R6:R25,0))</f>
        <v>4</v>
      </c>
      <c r="AA19" s="75">
        <f>INDEX('h 20-21.'!U6:U25,MATCH(LARGE('h 20-21.'!R6:R25,16),'h 20-21.'!R6:R25,0))</f>
        <v>9</v>
      </c>
      <c r="AB19" s="76">
        <f>INDEX('h 20-21.'!V6:V25,MATCH(LARGE('h 20-21.'!R6:R25,16),'h 20-21.'!R6:R25,0))</f>
        <v>6</v>
      </c>
      <c r="AC19" s="74">
        <f>INDEX('h 20-21.'!W6:W25,MATCH(LARGE('h 20-21.'!R6:R25,16),'h 20-21.'!R6:R25,0))</f>
        <v>22</v>
      </c>
      <c r="AD19" s="76">
        <f>INDEX('h 20-21.'!X6:X25,MATCH(LARGE('h 20-21.'!R6:R25,16),'h 20-21.'!R6:R25,0))</f>
        <v>22</v>
      </c>
      <c r="AE19" s="74">
        <f>INDEX('h 20-21.'!Y6:Y25,MATCH(LARGE('h 20-21.'!R6:R25,16),'h 20-21.'!R6:R25,0))</f>
        <v>8</v>
      </c>
      <c r="AF19" s="76">
        <f>INDEX('h 20-21.'!Z6:Z25,MATCH(LARGE('h 20-21.'!R6:R25,16),'h 20-21.'!R6:R25,0))</f>
        <v>8</v>
      </c>
      <c r="AH19" s="95">
        <v>16</v>
      </c>
      <c r="AI19" s="175" t="str">
        <f ca="1">INDEX('h 20-21.'!AC6:AC25,MATCH(LARGE('h 20-21.'!AF6:AF25,16),'h 20-21.'!AF6:AF25,0))</f>
        <v>Wolves</v>
      </c>
      <c r="AJ19" s="176"/>
      <c r="AK19" s="176"/>
      <c r="AL19" s="176"/>
      <c r="AM19" s="177"/>
      <c r="AN19" s="72">
        <f>INDEX('h 20-21.'!AD6:AD25,MATCH(LARGE('h 20-21.'!AF6:AF25,16),'h 20-21.'!AF6:AF25,0))</f>
        <v>20</v>
      </c>
      <c r="AO19" s="73">
        <f>INDEX('h 20-21.'!AG6:AG25,MATCH(LARGE('h 20-21.'!AF6:AF25,16),'h 20-21.'!AF6:AF25,0))</f>
        <v>19</v>
      </c>
      <c r="AP19" s="74">
        <f>INDEX('h 20-21.'!AH6:AH25,MATCH(LARGE('h 20-21.'!AF6:AF25,16),'h 20-21.'!AF6:AF25,0))</f>
        <v>5</v>
      </c>
      <c r="AQ19" s="75">
        <f>INDEX('h 20-21.'!AI6:AI25,MATCH(LARGE('h 20-21.'!AF6:AF25,16),'h 20-21.'!AF6:AF25,0))</f>
        <v>5</v>
      </c>
      <c r="AR19" s="76">
        <f>INDEX('h 20-21.'!AJ6:AJ25,MATCH(LARGE('h 20-21.'!AF6:AF25,16),'h 20-21.'!AF6:AF25,0))</f>
        <v>9</v>
      </c>
      <c r="AS19" s="74">
        <f>INDEX('h 20-21.'!AK6:AK25,MATCH(LARGE('h 20-21.'!AF6:AF25,16),'h 20-21.'!AF6:AF25,0))</f>
        <v>15</v>
      </c>
      <c r="AT19" s="76">
        <f>INDEX('h 20-21.'!AL6:AL25,MATCH(LARGE('h 20-21.'!AF6:AF25,16),'h 20-21.'!AF6:AF25,0))</f>
        <v>27</v>
      </c>
      <c r="AU19" s="74">
        <f>INDEX('h 20-21.'!AM6:AM25,MATCH(LARGE('h 20-21.'!AF6:AF25,16),'h 20-21.'!AF6:AF25,0))</f>
        <v>8</v>
      </c>
      <c r="AV19" s="76">
        <f>INDEX('h 20-21.'!AN6:AN25,MATCH(LARGE('h 20-21.'!AF6:AF25,16),'h 20-21.'!AF6:AF25,0))</f>
        <v>9</v>
      </c>
    </row>
    <row r="20" spans="2:72" x14ac:dyDescent="0.2">
      <c r="B20" s="95">
        <v>17</v>
      </c>
      <c r="C20" s="175" t="str">
        <f>'20-21'!$B$22</f>
        <v>Burnley</v>
      </c>
      <c r="D20" s="176"/>
      <c r="E20" s="176"/>
      <c r="F20" s="176"/>
      <c r="G20" s="177"/>
      <c r="H20" s="72">
        <f>'20-21'!$I$22</f>
        <v>39</v>
      </c>
      <c r="I20" s="73">
        <f t="shared" si="0"/>
        <v>38</v>
      </c>
      <c r="J20" s="74">
        <f>'20-21'!$F$22</f>
        <v>10</v>
      </c>
      <c r="K20" s="75">
        <f>'20-21'!$G$22</f>
        <v>9</v>
      </c>
      <c r="L20" s="76">
        <f>'20-21'!$H$22</f>
        <v>19</v>
      </c>
      <c r="M20" s="74">
        <f>'20-21'!$N$22</f>
        <v>33</v>
      </c>
      <c r="N20" s="76">
        <f>'20-21'!$O$22</f>
        <v>55</v>
      </c>
      <c r="O20" s="74">
        <f>'20-21'!$L$22</f>
        <v>20</v>
      </c>
      <c r="P20" s="76">
        <f>'20-21'!$M$22</f>
        <v>28</v>
      </c>
      <c r="R20" s="95">
        <v>17</v>
      </c>
      <c r="S20" s="175" t="str">
        <f>INDEX('h 20-21.'!O6:O25,MATCH(LARGE('h 20-21.'!R6:R25,17),'h 20-21.'!R6:R25,0))</f>
        <v>Burnley</v>
      </c>
      <c r="T20" s="176"/>
      <c r="U20" s="176"/>
      <c r="V20" s="176"/>
      <c r="W20" s="177"/>
      <c r="X20" s="72">
        <f>INDEX('h 20-21.'!P6:P25,MATCH(LARGE('h 20-21.'!R6:R25,17),'h 20-21.'!R6:R25,0))</f>
        <v>18</v>
      </c>
      <c r="Y20" s="73">
        <f>INDEX('h 20-21.'!S6:S25,MATCH(LARGE('h 20-21.'!R6:R25,17),'h 20-21.'!R6:R25,0))</f>
        <v>19</v>
      </c>
      <c r="Z20" s="74">
        <f>INDEX('h 20-21.'!T6:T25,MATCH(LARGE('h 20-21.'!R6:R25,17),'h 20-21.'!R6:R25,0))</f>
        <v>4</v>
      </c>
      <c r="AA20" s="75">
        <f>INDEX('h 20-21.'!U6:U25,MATCH(LARGE('h 20-21.'!R6:R25,17),'h 20-21.'!R6:R25,0))</f>
        <v>6</v>
      </c>
      <c r="AB20" s="76">
        <f>INDEX('h 20-21.'!V6:V25,MATCH(LARGE('h 20-21.'!R6:R25,17),'h 20-21.'!R6:R25,0))</f>
        <v>9</v>
      </c>
      <c r="AC20" s="74">
        <f>INDEX('h 20-21.'!W6:W25,MATCH(LARGE('h 20-21.'!R6:R25,17),'h 20-21.'!R6:R25,0))</f>
        <v>14</v>
      </c>
      <c r="AD20" s="76">
        <f>INDEX('h 20-21.'!X6:X25,MATCH(LARGE('h 20-21.'!R6:R25,17),'h 20-21.'!R6:R25,0))</f>
        <v>27</v>
      </c>
      <c r="AE20" s="74">
        <f>INDEX('h 20-21.'!Y6:Y25,MATCH(LARGE('h 20-21.'!R6:R25,17),'h 20-21.'!R6:R25,0))</f>
        <v>8</v>
      </c>
      <c r="AF20" s="76">
        <f>INDEX('h 20-21.'!Z6:Z25,MATCH(LARGE('h 20-21.'!R6:R25,17),'h 20-21.'!R6:R25,0))</f>
        <v>13</v>
      </c>
      <c r="AH20" s="95">
        <v>17</v>
      </c>
      <c r="AI20" s="175" t="str">
        <f>INDEX('h 20-21.'!AC6:AC25,MATCH(LARGE('h 20-21.'!AF6:AF25,17),'h 20-21.'!AF6:AF25,0))</f>
        <v>Fulham</v>
      </c>
      <c r="AJ20" s="176"/>
      <c r="AK20" s="176"/>
      <c r="AL20" s="176"/>
      <c r="AM20" s="177"/>
      <c r="AN20" s="72">
        <f>INDEX('h 20-21.'!AD6:AD25,MATCH(LARGE('h 20-21.'!AF6:AF25,17),'h 20-21.'!AF6:AF25,0))</f>
        <v>18</v>
      </c>
      <c r="AO20" s="73">
        <f>INDEX('h 20-21.'!AG6:AG25,MATCH(LARGE('h 20-21.'!AF6:AF25,17),'h 20-21.'!AF6:AF25,0))</f>
        <v>19</v>
      </c>
      <c r="AP20" s="74">
        <f>INDEX('h 20-21.'!AH6:AH25,MATCH(LARGE('h 20-21.'!AF6:AF25,17),'h 20-21.'!AF6:AF25,0))</f>
        <v>3</v>
      </c>
      <c r="AQ20" s="75">
        <f>INDEX('h 20-21.'!AI6:AI25,MATCH(LARGE('h 20-21.'!AF6:AF25,17),'h 20-21.'!AF6:AF25,0))</f>
        <v>9</v>
      </c>
      <c r="AR20" s="76">
        <f>INDEX('h 20-21.'!AJ6:AJ25,MATCH(LARGE('h 20-21.'!AF6:AF25,17),'h 20-21.'!AF6:AF25,0))</f>
        <v>7</v>
      </c>
      <c r="AS20" s="74">
        <f>INDEX('h 20-21.'!AK6:AK25,MATCH(LARGE('h 20-21.'!AF6:AF25,17),'h 20-21.'!AF6:AF25,0))</f>
        <v>18</v>
      </c>
      <c r="AT20" s="76">
        <f>INDEX('h 20-21.'!AL6:AL25,MATCH(LARGE('h 20-21.'!AF6:AF25,17),'h 20-21.'!AF6:AF25,0))</f>
        <v>25</v>
      </c>
      <c r="AU20" s="74">
        <f>INDEX('h 20-21.'!AM6:AM25,MATCH(LARGE('h 20-21.'!AF6:AF25,17),'h 20-21.'!AF6:AF25,0))</f>
        <v>6</v>
      </c>
      <c r="AV20" s="76">
        <f>INDEX('h 20-21.'!AN6:AN25,MATCH(LARGE('h 20-21.'!AF6:AF25,17),'h 20-21.'!AF6:AF25,0))</f>
        <v>8</v>
      </c>
    </row>
    <row r="21" spans="2:72" x14ac:dyDescent="0.2">
      <c r="B21" s="95">
        <v>18</v>
      </c>
      <c r="C21" s="175" t="str">
        <f>'20-21'!$B$23</f>
        <v>Fulham</v>
      </c>
      <c r="D21" s="176"/>
      <c r="E21" s="176"/>
      <c r="F21" s="176"/>
      <c r="G21" s="177"/>
      <c r="H21" s="72">
        <f>'20-21'!$I$23</f>
        <v>28</v>
      </c>
      <c r="I21" s="73">
        <f t="shared" si="0"/>
        <v>38</v>
      </c>
      <c r="J21" s="74">
        <f>'20-21'!$F$23</f>
        <v>5</v>
      </c>
      <c r="K21" s="75">
        <f>'20-21'!$G$23</f>
        <v>13</v>
      </c>
      <c r="L21" s="76">
        <f>'20-21'!$H$23</f>
        <v>20</v>
      </c>
      <c r="M21" s="74">
        <f>'20-21'!$N$23</f>
        <v>27</v>
      </c>
      <c r="N21" s="76">
        <f>'20-21'!$O$23</f>
        <v>53</v>
      </c>
      <c r="O21" s="74">
        <f>'20-21'!$L$23</f>
        <v>12</v>
      </c>
      <c r="P21" s="76">
        <f>'20-21'!$M$23</f>
        <v>23</v>
      </c>
      <c r="R21" s="95">
        <v>18</v>
      </c>
      <c r="S21" s="175" t="str">
        <f>INDEX('h 20-21.'!O6:O25,MATCH(LARGE('h 20-21.'!R6:R25,18),'h 20-21.'!R6:R25,0))</f>
        <v>Sheffield</v>
      </c>
      <c r="T21" s="176"/>
      <c r="U21" s="176"/>
      <c r="V21" s="176"/>
      <c r="W21" s="177"/>
      <c r="X21" s="72">
        <f>INDEX('h 20-21.'!P6:P25,MATCH(LARGE('h 20-21.'!R6:R25,18),'h 20-21.'!R6:R25,0))</f>
        <v>16</v>
      </c>
      <c r="Y21" s="73">
        <f>INDEX('h 20-21.'!S6:S25,MATCH(LARGE('h 20-21.'!R6:R25,18),'h 20-21.'!R6:R25,0))</f>
        <v>19</v>
      </c>
      <c r="Z21" s="74">
        <f>INDEX('h 20-21.'!T6:T25,MATCH(LARGE('h 20-21.'!R6:R25,18),'h 20-21.'!R6:R25,0))</f>
        <v>5</v>
      </c>
      <c r="AA21" s="75">
        <f>INDEX('h 20-21.'!U6:U25,MATCH(LARGE('h 20-21.'!R6:R25,18),'h 20-21.'!R6:R25,0))</f>
        <v>1</v>
      </c>
      <c r="AB21" s="76">
        <f>INDEX('h 20-21.'!V6:V25,MATCH(LARGE('h 20-21.'!R6:R25,18),'h 20-21.'!R6:R25,0))</f>
        <v>13</v>
      </c>
      <c r="AC21" s="74">
        <f>INDEX('h 20-21.'!W6:W25,MATCH(LARGE('h 20-21.'!R6:R25,18),'h 20-21.'!R6:R25,0))</f>
        <v>12</v>
      </c>
      <c r="AD21" s="76">
        <f>INDEX('h 20-21.'!X6:X25,MATCH(LARGE('h 20-21.'!R6:R25,18),'h 20-21.'!R6:R25,0))</f>
        <v>27</v>
      </c>
      <c r="AE21" s="74">
        <f>INDEX('h 20-21.'!Y6:Y25,MATCH(LARGE('h 20-21.'!R6:R25,18),'h 20-21.'!R6:R25,0))</f>
        <v>5</v>
      </c>
      <c r="AF21" s="76">
        <f>INDEX('h 20-21.'!Z6:Z25,MATCH(LARGE('h 20-21.'!R6:R25,18),'h 20-21.'!R6:R25,0))</f>
        <v>13</v>
      </c>
      <c r="AH21" s="95">
        <v>18</v>
      </c>
      <c r="AI21" s="175" t="str">
        <f>INDEX('h 20-21.'!AC6:AC25,MATCH(LARGE('h 20-21.'!AF6:AF25,18),'h 20-21.'!AF6:AF25,0))</f>
        <v>Southampton</v>
      </c>
      <c r="AJ21" s="176"/>
      <c r="AK21" s="176"/>
      <c r="AL21" s="176"/>
      <c r="AM21" s="177"/>
      <c r="AN21" s="72">
        <f>INDEX('h 20-21.'!AD6:AD25,MATCH(LARGE('h 20-21.'!AF6:AF25,18),'h 20-21.'!AF6:AF25,0))</f>
        <v>16</v>
      </c>
      <c r="AO21" s="73">
        <f>INDEX('h 20-21.'!AG6:AG25,MATCH(LARGE('h 20-21.'!AF6:AF25,18),'h 20-21.'!AF6:AF25,0))</f>
        <v>19</v>
      </c>
      <c r="AP21" s="74">
        <f>INDEX('h 20-21.'!AH6:AH25,MATCH(LARGE('h 20-21.'!AF6:AF25,18),'h 20-21.'!AF6:AF25,0))</f>
        <v>4</v>
      </c>
      <c r="AQ21" s="75">
        <f>INDEX('h 20-21.'!AI6:AI25,MATCH(LARGE('h 20-21.'!AF6:AF25,18),'h 20-21.'!AF6:AF25,0))</f>
        <v>4</v>
      </c>
      <c r="AR21" s="76">
        <f>INDEX('h 20-21.'!AJ6:AJ25,MATCH(LARGE('h 20-21.'!AF6:AF25,18),'h 20-21.'!AF6:AF25,0))</f>
        <v>11</v>
      </c>
      <c r="AS21" s="74">
        <f>INDEX('h 20-21.'!AK6:AK25,MATCH(LARGE('h 20-21.'!AF6:AF25,18),'h 20-21.'!AF6:AF25,0))</f>
        <v>19</v>
      </c>
      <c r="AT21" s="76">
        <f>INDEX('h 20-21.'!AL6:AL25,MATCH(LARGE('h 20-21.'!AF6:AF25,18),'h 20-21.'!AF6:AF25,0))</f>
        <v>43</v>
      </c>
      <c r="AU21" s="74">
        <f>INDEX('h 20-21.'!AM6:AM25,MATCH(LARGE('h 20-21.'!AF6:AF25,18),'h 20-21.'!AF6:AF25,0))</f>
        <v>11</v>
      </c>
      <c r="AV21" s="76">
        <f>INDEX('h 20-21.'!AN6:AN25,MATCH(LARGE('h 20-21.'!AF6:AF25,18),'h 20-21.'!AF6:AF25,0))</f>
        <v>21</v>
      </c>
    </row>
    <row r="22" spans="2:72" x14ac:dyDescent="0.2">
      <c r="B22" s="95">
        <v>19</v>
      </c>
      <c r="C22" s="175" t="str">
        <f>'20-21'!$B$24</f>
        <v>West Brom</v>
      </c>
      <c r="D22" s="176"/>
      <c r="E22" s="176"/>
      <c r="F22" s="176"/>
      <c r="G22" s="177"/>
      <c r="H22" s="72">
        <f>'20-21'!$I$24</f>
        <v>26</v>
      </c>
      <c r="I22" s="73">
        <f t="shared" si="0"/>
        <v>38</v>
      </c>
      <c r="J22" s="74">
        <f>'20-21'!$F$24</f>
        <v>5</v>
      </c>
      <c r="K22" s="75">
        <f>'20-21'!$G$24</f>
        <v>11</v>
      </c>
      <c r="L22" s="76">
        <f>'20-21'!$H$24</f>
        <v>22</v>
      </c>
      <c r="M22" s="74">
        <f>'20-21'!$N$24</f>
        <v>35</v>
      </c>
      <c r="N22" s="76">
        <f>'20-21'!$O$24</f>
        <v>76</v>
      </c>
      <c r="O22" s="74">
        <f>'20-21'!$L$24</f>
        <v>18</v>
      </c>
      <c r="P22" s="76">
        <f>'20-21'!$M$24</f>
        <v>39</v>
      </c>
      <c r="R22" s="95">
        <v>19</v>
      </c>
      <c r="S22" s="175" t="str">
        <f>INDEX('h 20-21.'!O6:O25,MATCH(LARGE('h 20-21.'!R6:R25,19),'h 20-21.'!R6:R25,0))</f>
        <v>West Brom</v>
      </c>
      <c r="T22" s="176"/>
      <c r="U22" s="176"/>
      <c r="V22" s="176"/>
      <c r="W22" s="177"/>
      <c r="X22" s="72">
        <f>INDEX('h 20-21.'!P6:P25,MATCH(LARGE('h 20-21.'!R6:R25,19),'h 20-21.'!R6:R25,0))</f>
        <v>15</v>
      </c>
      <c r="Y22" s="73">
        <f>INDEX('h 20-21.'!S6:S25,MATCH(LARGE('h 20-21.'!R6:R25,19),'h 20-21.'!R6:R25,0))</f>
        <v>19</v>
      </c>
      <c r="Z22" s="74">
        <f>INDEX('h 20-21.'!T6:T25,MATCH(LARGE('h 20-21.'!R6:R25,19),'h 20-21.'!R6:R25,0))</f>
        <v>3</v>
      </c>
      <c r="AA22" s="75">
        <f>INDEX('h 20-21.'!U6:U25,MATCH(LARGE('h 20-21.'!R6:R25,19),'h 20-21.'!R6:R25,0))</f>
        <v>6</v>
      </c>
      <c r="AB22" s="76">
        <f>INDEX('h 20-21.'!V6:V25,MATCH(LARGE('h 20-21.'!R6:R25,19),'h 20-21.'!R6:R25,0))</f>
        <v>10</v>
      </c>
      <c r="AC22" s="74">
        <f>INDEX('h 20-21.'!W6:W25,MATCH(LARGE('h 20-21.'!R6:R25,19),'h 20-21.'!R6:R25,0))</f>
        <v>15</v>
      </c>
      <c r="AD22" s="76">
        <f>INDEX('h 20-21.'!X6:X25,MATCH(LARGE('h 20-21.'!R6:R25,19),'h 20-21.'!R6:R25,0))</f>
        <v>39</v>
      </c>
      <c r="AE22" s="74">
        <f>INDEX('h 20-21.'!Y6:Y25,MATCH(LARGE('h 20-21.'!R6:R25,19),'h 20-21.'!R6:R25,0))</f>
        <v>11</v>
      </c>
      <c r="AF22" s="76">
        <f>INDEX('h 20-21.'!Z6:Z25,MATCH(LARGE('h 20-21.'!R6:R25,19),'h 20-21.'!R6:R25,0))</f>
        <v>17</v>
      </c>
      <c r="AH22" s="95">
        <v>19</v>
      </c>
      <c r="AI22" s="175" t="str">
        <f>INDEX('h 20-21.'!AC6:AC25,MATCH(LARGE('h 20-21.'!AF6:AF25,19),'h 20-21.'!AF6:AF25,0))</f>
        <v>West Brom</v>
      </c>
      <c r="AJ22" s="176"/>
      <c r="AK22" s="176"/>
      <c r="AL22" s="176"/>
      <c r="AM22" s="177"/>
      <c r="AN22" s="72">
        <f>INDEX('h 20-21.'!AD6:AD25,MATCH(LARGE('h 20-21.'!AF6:AF25,19),'h 20-21.'!AF6:AF25,0))</f>
        <v>11</v>
      </c>
      <c r="AO22" s="73">
        <f>INDEX('h 20-21.'!AG6:AG25,MATCH(LARGE('h 20-21.'!AF6:AF25,19),'h 20-21.'!AF6:AF25,0))</f>
        <v>19</v>
      </c>
      <c r="AP22" s="74">
        <f>INDEX('h 20-21.'!AH6:AH25,MATCH(LARGE('h 20-21.'!AF6:AF25,19),'h 20-21.'!AF6:AF25,0))</f>
        <v>2</v>
      </c>
      <c r="AQ22" s="75">
        <f>INDEX('h 20-21.'!AI6:AI25,MATCH(LARGE('h 20-21.'!AF6:AF25,19),'h 20-21.'!AF6:AF25,0))</f>
        <v>5</v>
      </c>
      <c r="AR22" s="76">
        <f>INDEX('h 20-21.'!AJ6:AJ25,MATCH(LARGE('h 20-21.'!AF6:AF25,19),'h 20-21.'!AF6:AF25,0))</f>
        <v>12</v>
      </c>
      <c r="AS22" s="74">
        <f>INDEX('h 20-21.'!AK6:AK25,MATCH(LARGE('h 20-21.'!AF6:AF25,19),'h 20-21.'!AF6:AF25,0))</f>
        <v>20</v>
      </c>
      <c r="AT22" s="76">
        <f>INDEX('h 20-21.'!AL6:AL25,MATCH(LARGE('h 20-21.'!AF6:AF25,19),'h 20-21.'!AF6:AF25,0))</f>
        <v>37</v>
      </c>
      <c r="AU22" s="74">
        <f>INDEX('h 20-21.'!AM6:AM25,MATCH(LARGE('h 20-21.'!AF6:AF25,19),'h 20-21.'!AF6:AF25,0))</f>
        <v>7</v>
      </c>
      <c r="AV22" s="76">
        <f>INDEX('h 20-21.'!AN6:AN25,MATCH(LARGE('h 20-21.'!AF6:AF25,19),'h 20-21.'!AF6:AF25,0))</f>
        <v>22</v>
      </c>
    </row>
    <row r="23" spans="2:72" ht="13.5" thickBot="1" x14ac:dyDescent="0.25">
      <c r="B23" s="96">
        <v>20</v>
      </c>
      <c r="C23" s="178" t="str">
        <f>'20-21'!$B$25</f>
        <v>Sheffield</v>
      </c>
      <c r="D23" s="179"/>
      <c r="E23" s="179"/>
      <c r="F23" s="179"/>
      <c r="G23" s="180"/>
      <c r="H23" s="80">
        <f>'20-21'!$I$25</f>
        <v>23</v>
      </c>
      <c r="I23" s="81">
        <f t="shared" si="0"/>
        <v>38</v>
      </c>
      <c r="J23" s="82">
        <f>'20-21'!$F$25</f>
        <v>7</v>
      </c>
      <c r="K23" s="83">
        <f>'20-21'!$G$25</f>
        <v>2</v>
      </c>
      <c r="L23" s="84">
        <f>'20-21'!$H$25</f>
        <v>29</v>
      </c>
      <c r="M23" s="82">
        <f>'20-21'!$N$25</f>
        <v>20</v>
      </c>
      <c r="N23" s="84">
        <f>'20-21'!$O$25</f>
        <v>63</v>
      </c>
      <c r="O23" s="82">
        <f>'20-21'!$L$25</f>
        <v>10</v>
      </c>
      <c r="P23" s="84">
        <f>'20-21'!$M$25</f>
        <v>27</v>
      </c>
      <c r="R23" s="96">
        <v>20</v>
      </c>
      <c r="S23" s="178" t="str">
        <f>INDEX('h 20-21.'!O6:O25,MATCH(LARGE('h 20-21.'!R6:R25,20),'h 20-21.'!R6:R25,0))</f>
        <v>Fulham</v>
      </c>
      <c r="T23" s="179"/>
      <c r="U23" s="179"/>
      <c r="V23" s="179"/>
      <c r="W23" s="180"/>
      <c r="X23" s="80">
        <f>INDEX('h 20-21.'!P6:P25,MATCH(LARGE('h 20-21.'!R6:R25,20),'h 20-21.'!R6:R25,0))</f>
        <v>10</v>
      </c>
      <c r="Y23" s="81">
        <f>INDEX('h 20-21.'!S6:S25,MATCH(LARGE('h 20-21.'!R6:R25,20),'h 20-21.'!R6:R25,0))</f>
        <v>19</v>
      </c>
      <c r="Z23" s="82">
        <f>INDEX('h 20-21.'!T6:T25,MATCH(LARGE('h 20-21.'!R6:R25,20),'h 20-21.'!R6:R25,0))</f>
        <v>2</v>
      </c>
      <c r="AA23" s="83">
        <f>INDEX('h 20-21.'!U6:U25,MATCH(LARGE('h 20-21.'!R6:R25,20),'h 20-21.'!R6:R25,0))</f>
        <v>4</v>
      </c>
      <c r="AB23" s="84">
        <f>INDEX('h 20-21.'!V6:V25,MATCH(LARGE('h 20-21.'!R6:R25,20),'h 20-21.'!R6:R25,0))</f>
        <v>13</v>
      </c>
      <c r="AC23" s="82">
        <f>INDEX('h 20-21.'!W6:W25,MATCH(LARGE('h 20-21.'!R6:R25,20),'h 20-21.'!R6:R25,0))</f>
        <v>9</v>
      </c>
      <c r="AD23" s="84">
        <f>INDEX('h 20-21.'!X6:X25,MATCH(LARGE('h 20-21.'!R6:R25,20),'h 20-21.'!R6:R25,0))</f>
        <v>28</v>
      </c>
      <c r="AE23" s="82">
        <f>INDEX('h 20-21.'!Y6:Y25,MATCH(LARGE('h 20-21.'!R6:R25,20),'h 20-21.'!R6:R25,0))</f>
        <v>6</v>
      </c>
      <c r="AF23" s="84">
        <f>INDEX('h 20-21.'!Z6:Z25,MATCH(LARGE('h 20-21.'!R6:R25,20),'h 20-21.'!R6:R25,0))</f>
        <v>15</v>
      </c>
      <c r="AH23" s="96">
        <v>20</v>
      </c>
      <c r="AI23" s="175" t="str">
        <f>INDEX('h 20-21.'!AC6:AC25,MATCH(LARGE('h 20-21.'!AF6:AF25,20),'h 20-21.'!AF6:AF25,0))</f>
        <v>Sheffield</v>
      </c>
      <c r="AJ23" s="176"/>
      <c r="AK23" s="176"/>
      <c r="AL23" s="176"/>
      <c r="AM23" s="177"/>
      <c r="AN23" s="80">
        <f>INDEX('h 20-21.'!AD6:AD25,MATCH(LARGE('h 20-21.'!AF6:AF25,20),'h 20-21.'!AF6:AF25,0))</f>
        <v>7</v>
      </c>
      <c r="AO23" s="81">
        <f>INDEX('h 20-21.'!AG6:AG25,MATCH(LARGE('h 20-21.'!AF6:AF25,20),'h 20-21.'!AF6:AF25,0))</f>
        <v>19</v>
      </c>
      <c r="AP23" s="82">
        <f>INDEX('h 20-21.'!AH6:AH25,MATCH(LARGE('h 20-21.'!AF6:AF25,20),'h 20-21.'!AF6:AF25,0))</f>
        <v>2</v>
      </c>
      <c r="AQ23" s="83">
        <f>INDEX('h 20-21.'!AI6:AI25,MATCH(LARGE('h 20-21.'!AF6:AF25,20),'h 20-21.'!AF6:AF25,0))</f>
        <v>1</v>
      </c>
      <c r="AR23" s="84">
        <f>INDEX('h 20-21.'!AJ6:AJ25,MATCH(LARGE('h 20-21.'!AF6:AF25,20),'h 20-21.'!AF6:AF25,0))</f>
        <v>16</v>
      </c>
      <c r="AS23" s="82">
        <f>INDEX('h 20-21.'!AK6:AK25,MATCH(LARGE('h 20-21.'!AF6:AF25,20),'h 20-21.'!AF6:AF25,0))</f>
        <v>8</v>
      </c>
      <c r="AT23" s="84">
        <f>INDEX('h 20-21.'!AL6:AL25,MATCH(LARGE('h 20-21.'!AF6:AF25,20),'h 20-21.'!AF6:AF25,0))</f>
        <v>36</v>
      </c>
      <c r="AU23" s="82">
        <f>INDEX('h 20-21.'!AM6:AM25,MATCH(LARGE('h 20-21.'!AF6:AF25,20),'h 20-21.'!AF6:AF25,0))</f>
        <v>5</v>
      </c>
      <c r="AV23" s="84">
        <f>INDEX('h 20-21.'!AN6:AN25,MATCH(LARGE('h 20-21.'!AF6:AF25,20),'h 20-21.'!AF6:AF25,0))</f>
        <v>14</v>
      </c>
      <c r="AX23" s="88"/>
    </row>
    <row r="24" spans="2:72" ht="13.5" thickBot="1" x14ac:dyDescent="0.25">
      <c r="AI24" s="65"/>
      <c r="AJ24" s="65"/>
      <c r="AK24" s="65"/>
      <c r="AL24" s="65"/>
      <c r="AM24" s="65"/>
    </row>
    <row r="25" spans="2:72" ht="15.75" customHeight="1" thickBot="1" x14ac:dyDescent="0.25">
      <c r="B25" s="172" t="s">
        <v>66</v>
      </c>
      <c r="C25" s="173"/>
      <c r="D25" s="173"/>
      <c r="E25" s="173"/>
      <c r="F25" s="173"/>
      <c r="G25" s="173"/>
      <c r="H25" s="173"/>
      <c r="I25" s="173"/>
      <c r="J25" s="173"/>
      <c r="K25" s="173"/>
      <c r="L25" s="174"/>
      <c r="M25" s="56"/>
      <c r="N25" s="172" t="s">
        <v>67</v>
      </c>
      <c r="O25" s="173"/>
      <c r="P25" s="173"/>
      <c r="Q25" s="173"/>
      <c r="R25" s="173"/>
      <c r="S25" s="173"/>
      <c r="T25" s="173"/>
      <c r="U25" s="173"/>
      <c r="V25" s="173"/>
      <c r="W25" s="173"/>
      <c r="X25" s="174"/>
      <c r="Z25" s="161" t="s">
        <v>50</v>
      </c>
      <c r="AA25" s="162"/>
      <c r="AB25" s="162"/>
      <c r="AC25" s="162"/>
      <c r="AD25" s="162"/>
      <c r="AE25" s="162"/>
      <c r="AF25" s="162"/>
      <c r="AG25" s="162"/>
      <c r="AH25" s="162"/>
      <c r="AI25" s="162"/>
      <c r="AJ25" s="163"/>
      <c r="AL25" s="161" t="s">
        <v>49</v>
      </c>
      <c r="AM25" s="162"/>
      <c r="AN25" s="162"/>
      <c r="AO25" s="162"/>
      <c r="AP25" s="162"/>
      <c r="AQ25" s="162"/>
      <c r="AR25" s="162"/>
      <c r="AS25" s="162"/>
      <c r="AT25" s="162"/>
      <c r="AU25" s="162"/>
      <c r="AV25" s="163"/>
      <c r="AW25" s="57"/>
      <c r="AX25" s="164" t="s">
        <v>68</v>
      </c>
      <c r="AY25" s="165"/>
      <c r="AZ25" s="165"/>
      <c r="BA25" s="165"/>
      <c r="BB25" s="165"/>
      <c r="BC25" s="165"/>
      <c r="BD25" s="165"/>
      <c r="BE25" s="165"/>
      <c r="BF25" s="165"/>
      <c r="BG25" s="165"/>
      <c r="BH25" s="166"/>
      <c r="BJ25" s="164" t="s">
        <v>69</v>
      </c>
      <c r="BK25" s="165"/>
      <c r="BL25" s="165"/>
      <c r="BM25" s="165"/>
      <c r="BN25" s="165"/>
      <c r="BO25" s="165"/>
      <c r="BP25" s="165"/>
      <c r="BQ25" s="165"/>
      <c r="BR25" s="165"/>
      <c r="BS25" s="165"/>
      <c r="BT25" s="166"/>
    </row>
    <row r="26" spans="2:72" ht="13.5" thickBot="1" x14ac:dyDescent="0.25">
      <c r="B26" s="97" t="s">
        <v>31</v>
      </c>
      <c r="C26" s="167" t="s">
        <v>32</v>
      </c>
      <c r="D26" s="168"/>
      <c r="E26" s="168"/>
      <c r="F26" s="168"/>
      <c r="G26" s="169"/>
      <c r="H26" s="99" t="s">
        <v>8</v>
      </c>
      <c r="I26" s="100" t="s">
        <v>9</v>
      </c>
      <c r="J26" s="98" t="s">
        <v>10</v>
      </c>
      <c r="K26" s="170" t="s">
        <v>36</v>
      </c>
      <c r="L26" s="171"/>
      <c r="M26" s="56"/>
      <c r="N26" s="97" t="s">
        <v>31</v>
      </c>
      <c r="O26" s="167" t="s">
        <v>32</v>
      </c>
      <c r="P26" s="168"/>
      <c r="Q26" s="168"/>
      <c r="R26" s="168"/>
      <c r="S26" s="169"/>
      <c r="T26" s="99" t="s">
        <v>8</v>
      </c>
      <c r="U26" s="100" t="s">
        <v>9</v>
      </c>
      <c r="V26" s="98" t="s">
        <v>10</v>
      </c>
      <c r="W26" s="170" t="s">
        <v>36</v>
      </c>
      <c r="X26" s="171"/>
      <c r="Z26" s="97" t="s">
        <v>31</v>
      </c>
      <c r="AA26" s="167" t="s">
        <v>32</v>
      </c>
      <c r="AB26" s="168"/>
      <c r="AC26" s="168"/>
      <c r="AD26" s="168"/>
      <c r="AE26" s="169"/>
      <c r="AF26" s="99" t="s">
        <v>8</v>
      </c>
      <c r="AG26" s="100" t="s">
        <v>9</v>
      </c>
      <c r="AH26" s="98" t="s">
        <v>10</v>
      </c>
      <c r="AI26" s="170" t="s">
        <v>36</v>
      </c>
      <c r="AJ26" s="171"/>
      <c r="AL26" s="97" t="s">
        <v>31</v>
      </c>
      <c r="AM26" s="167" t="s">
        <v>32</v>
      </c>
      <c r="AN26" s="168"/>
      <c r="AO26" s="168"/>
      <c r="AP26" s="168"/>
      <c r="AQ26" s="169"/>
      <c r="AR26" s="99" t="s">
        <v>8</v>
      </c>
      <c r="AS26" s="100" t="s">
        <v>9</v>
      </c>
      <c r="AT26" s="98" t="s">
        <v>10</v>
      </c>
      <c r="AU26" s="170" t="s">
        <v>36</v>
      </c>
      <c r="AV26" s="171"/>
      <c r="AW26" s="57"/>
      <c r="AX26" s="97" t="s">
        <v>31</v>
      </c>
      <c r="AY26" s="167" t="s">
        <v>32</v>
      </c>
      <c r="AZ26" s="168"/>
      <c r="BA26" s="168"/>
      <c r="BB26" s="168"/>
      <c r="BC26" s="169"/>
      <c r="BD26" s="99" t="s">
        <v>8</v>
      </c>
      <c r="BE26" s="100" t="s">
        <v>9</v>
      </c>
      <c r="BF26" s="98" t="s">
        <v>10</v>
      </c>
      <c r="BG26" s="170" t="s">
        <v>36</v>
      </c>
      <c r="BH26" s="171"/>
      <c r="BJ26" s="97" t="s">
        <v>31</v>
      </c>
      <c r="BK26" s="167" t="s">
        <v>32</v>
      </c>
      <c r="BL26" s="168"/>
      <c r="BM26" s="168"/>
      <c r="BN26" s="168"/>
      <c r="BO26" s="169"/>
      <c r="BP26" s="99" t="s">
        <v>8</v>
      </c>
      <c r="BQ26" s="100" t="s">
        <v>9</v>
      </c>
      <c r="BR26" s="98" t="s">
        <v>10</v>
      </c>
      <c r="BS26" s="170" t="s">
        <v>36</v>
      </c>
      <c r="BT26" s="171"/>
    </row>
    <row r="27" spans="2:72" ht="15.75" customHeight="1" x14ac:dyDescent="0.2">
      <c r="B27" s="95">
        <v>1</v>
      </c>
      <c r="C27" s="175" t="str">
        <f>INDEX('half 20-21'!B4:B23,MATCH(LARGE('half 20-21'!AO4:AO23,1),'half 20-21'!AO4:AO23,0))</f>
        <v>Man City</v>
      </c>
      <c r="D27" s="176"/>
      <c r="E27" s="176"/>
      <c r="F27" s="176"/>
      <c r="G27" s="177"/>
      <c r="H27" s="109">
        <f>INDEX('half 20-21'!AK4:AK23,MATCH(LARGE('half 20-21'!AO4:AO23,1),'half 20-21'!AO4:AO23,0))</f>
        <v>22</v>
      </c>
      <c r="I27" s="110">
        <f>INDEX('half 20-21'!AL4:AL23,MATCH(LARGE('half 20-21'!AO4:AO23,1),'half 20-21'!AO4:AO23,0))</f>
        <v>12</v>
      </c>
      <c r="J27" s="111">
        <f>INDEX('half 20-21'!AM4:AM23,MATCH(LARGE('half 20-21'!AO4:AO23,1),'half 20-21'!AO4:AO23,0))</f>
        <v>4</v>
      </c>
      <c r="K27" s="109">
        <f>INDEX('half 20-21'!AP4:AP23,MATCH(LARGE('half 20-21'!AO4:AO23,1),'half 20-21'!AO4:AO23,0))</f>
        <v>43</v>
      </c>
      <c r="L27" s="112">
        <f>INDEX('half 20-21'!AQ4:AQ23,MATCH(LARGE('half 20-21'!AO4:AO23,1),'half 20-21'!AO4:AO23,0))</f>
        <v>13</v>
      </c>
      <c r="M27" s="56"/>
      <c r="N27" s="95">
        <v>1</v>
      </c>
      <c r="O27" s="175" t="str">
        <f>INDEX('half 20-21'!B4:B23,MATCH(LARGE('half 20-21'!AX4:AX23,1),'half 20-21'!AX4:AX23,0))</f>
        <v>Man Utd</v>
      </c>
      <c r="P27" s="176"/>
      <c r="Q27" s="176"/>
      <c r="R27" s="176"/>
      <c r="S27" s="177"/>
      <c r="T27" s="109">
        <f>INDEX('half 20-21'!AT4:AT23,MATCH(LARGE('half 20-21'!AX4:AX23,1),'half 20-21'!AX4:AX23,0))</f>
        <v>18</v>
      </c>
      <c r="U27" s="110">
        <f>INDEX('half 20-21'!AU4:AU23,MATCH(LARGE('half 20-21'!AX4:AX23,1),'half 20-21'!AX4:AX23,0))</f>
        <v>13</v>
      </c>
      <c r="V27" s="111">
        <f>INDEX('half 20-21'!AV4:AV23,MATCH(LARGE('half 20-21'!AX4:AX23,1),'half 20-21'!AX4:AX23,0))</f>
        <v>7</v>
      </c>
      <c r="W27" s="109">
        <f>INDEX('half 20-21'!AY4:AY23,MATCH(LARGE('half 20-21'!AX4:AX23,1),'half 20-21'!AX4:AX23,0))</f>
        <v>45</v>
      </c>
      <c r="X27" s="112">
        <f>INDEX('half 20-21'!AZ4:AZ23,MATCH(LARGE('half 20-21'!AX4:AX23,1),'half 20-21'!AX4:AX23,0))</f>
        <v>19</v>
      </c>
      <c r="Z27" s="95">
        <v>1</v>
      </c>
      <c r="AA27" s="175" t="str">
        <f>INDEX('half 20-21'!B4:B23,MATCH(LARGE('half 20-21'!G4:G23,1),'half 20-21'!G4:G23,0))</f>
        <v>Man City</v>
      </c>
      <c r="AB27" s="176"/>
      <c r="AC27" s="176"/>
      <c r="AD27" s="176"/>
      <c r="AE27" s="177"/>
      <c r="AF27" s="109">
        <f>INDEX('half 20-21'!C4:C23,MATCH(LARGE('half 20-21'!G4:G23,1),'half 20-21'!G4:G23,0))</f>
        <v>12</v>
      </c>
      <c r="AG27" s="110">
        <f>INDEX('half 20-21'!D4:D23,MATCH(LARGE('half 20-21'!G4:G23,1),'half 20-21'!G4:G23,0))</f>
        <v>5</v>
      </c>
      <c r="AH27" s="111">
        <f>INDEX('half 20-21'!E4:E23,MATCH(LARGE('half 20-21'!G4:G23,1),'half 20-21'!G4:G23,0))</f>
        <v>2</v>
      </c>
      <c r="AI27" s="109">
        <f>INDEX('half 20-21'!H4:H23,MATCH(LARGE('half 20-21'!G4:G23,1),'half 20-21'!G4:G23,0))</f>
        <v>22</v>
      </c>
      <c r="AJ27" s="112">
        <f>INDEX('half 20-21'!I4:I23,MATCH(LARGE('half 20-21'!G4:G23,1),'half 20-21'!G4:G23,0))</f>
        <v>7</v>
      </c>
      <c r="AL27" s="95">
        <v>1</v>
      </c>
      <c r="AM27" s="175" t="str">
        <f>INDEX('half 20-21'!B4:B23,MATCH(LARGE('half 20-21'!O4:O23,1),'half 20-21'!O4:O23,0))</f>
        <v>Man City</v>
      </c>
      <c r="AN27" s="176"/>
      <c r="AO27" s="176"/>
      <c r="AP27" s="176"/>
      <c r="AQ27" s="177"/>
      <c r="AR27" s="109">
        <f>INDEX('half 20-21'!K4:K23,MATCH(LARGE('half 20-21'!O4:O23,1),'half 20-21'!O4:O23,0))</f>
        <v>9</v>
      </c>
      <c r="AS27" s="110">
        <f>INDEX('half 20-21'!L4:L23,MATCH(LARGE('half 20-21'!O4:O23,1),'half 20-21'!O4:O23,0))</f>
        <v>7</v>
      </c>
      <c r="AT27" s="111">
        <f>INDEX('half 20-21'!M4:M23,MATCH(LARGE('half 20-21'!O4:O23,1),'half 20-21'!O4:O23,0))</f>
        <v>3</v>
      </c>
      <c r="AU27" s="109">
        <f>INDEX('half 20-21'!P4:P23,MATCH(LARGE('half 20-21'!O4:O23,1),'half 20-21'!O4:O23,0))</f>
        <v>21</v>
      </c>
      <c r="AV27" s="112">
        <f>INDEX('half 20-21'!Q4:Q23,MATCH(LARGE('half 20-21'!O4:O23,1),'half 20-21'!O4:O23,0))</f>
        <v>10</v>
      </c>
      <c r="AW27" s="57"/>
      <c r="AX27" s="95">
        <v>1</v>
      </c>
      <c r="AY27" s="175" t="str">
        <f>INDEX('half 20-21'!S4:S23,MATCH(LARGE('half 20-21'!X4:X23,1),'half 20-21'!X4:X23,0))</f>
        <v>Man City</v>
      </c>
      <c r="AZ27" s="176"/>
      <c r="BA27" s="176"/>
      <c r="BB27" s="176"/>
      <c r="BC27" s="177"/>
      <c r="BD27" s="109">
        <f>INDEX('half 20-21'!T4:T23,MATCH(LARGE('half 20-21'!X4:X23,1),'half 20-21'!X4:X23,0))</f>
        <v>10</v>
      </c>
      <c r="BE27" s="110">
        <f>INDEX('half 20-21'!U4:U23,MATCH(LARGE('half 20-21'!X4:X23,1),'half 20-21'!X4:X23,0))</f>
        <v>7</v>
      </c>
      <c r="BF27" s="111">
        <f>INDEX('half 20-21'!V4:V23,MATCH(LARGE('half 20-21'!X4:X23,1),'half 20-21'!X4:X23,0))</f>
        <v>2</v>
      </c>
      <c r="BG27" s="109">
        <f>INDEX('half 20-21'!Y4:Y23,MATCH(LARGE('half 20-21'!X4:X23,1),'half 20-21'!X4:X23,0))</f>
        <v>21</v>
      </c>
      <c r="BH27" s="112">
        <f>INDEX('half 20-21'!Z4:Z23,MATCH(LARGE('half 20-21'!X4:X23,1),'half 20-21'!X4:X23,0))</f>
        <v>6</v>
      </c>
      <c r="BJ27" s="95">
        <v>1</v>
      </c>
      <c r="BK27" s="175" t="str">
        <f>INDEX('half 20-21'!S4:S23,MATCH(LARGE('half 20-21'!AF4:AF23,1),'half 20-21'!AF4:AF23,0))</f>
        <v>Man Utd</v>
      </c>
      <c r="BL27" s="176"/>
      <c r="BM27" s="176"/>
      <c r="BN27" s="176"/>
      <c r="BO27" s="177"/>
      <c r="BP27" s="109">
        <f>INDEX('half 20-21'!AB4:AB23,MATCH(LARGE('half 20-21'!AF4:AF23,1),'half 20-21'!AF4:AF23,0))</f>
        <v>10</v>
      </c>
      <c r="BQ27" s="110">
        <f>INDEX('half 20-21'!AC4:AC23,MATCH(LARGE('half 20-21'!AF4:AF23,1),'half 20-21'!AF4:AF23,0))</f>
        <v>9</v>
      </c>
      <c r="BR27" s="111">
        <f>INDEX('half 20-21'!AD4:AD23,MATCH(LARGE('half 20-21'!AF4:AF23,1),'half 20-21'!AF4:AF23,0))</f>
        <v>0</v>
      </c>
      <c r="BS27" s="109">
        <f>INDEX('half 20-21'!AG4:AG23,MATCH(LARGE('half 20-21'!AF4:AF23,1),'half 20-21'!AF4:AF23,0))</f>
        <v>23</v>
      </c>
      <c r="BT27" s="112">
        <f>INDEX('half 20-21'!AH4:AH23,MATCH(LARGE('half 20-21'!AF4:AF23,1),'half 20-21'!AF4:AF23,0))</f>
        <v>3</v>
      </c>
    </row>
    <row r="28" spans="2:72" x14ac:dyDescent="0.2">
      <c r="B28" s="95">
        <v>2</v>
      </c>
      <c r="C28" s="175" t="str">
        <f>INDEX('half 20-21'!B4:B23,MATCH(LARGE('half 20-21'!AO4:AO23,2),'half 20-21'!AO4:AO23,0))</f>
        <v>Tottenham</v>
      </c>
      <c r="D28" s="176"/>
      <c r="E28" s="176"/>
      <c r="F28" s="176"/>
      <c r="G28" s="177"/>
      <c r="H28" s="113">
        <f>INDEX('half 20-21'!AK4:AK23,MATCH(LARGE('half 20-21'!AO4:AO23,2),'half 20-21'!AO4:AO23,0))</f>
        <v>18</v>
      </c>
      <c r="I28" s="114">
        <f>INDEX('half 20-21'!AL4:AL23,MATCH(LARGE('half 20-21'!AO4:AO23,2),'half 20-21'!AO4:AO23,0))</f>
        <v>11</v>
      </c>
      <c r="J28" s="112">
        <f>INDEX('half 20-21'!AM4:AM23,MATCH(LARGE('half 20-21'!AO4:AO23,2),'half 20-21'!AO4:AO23,0))</f>
        <v>9</v>
      </c>
      <c r="K28" s="113">
        <f>INDEX('half 20-21'!AP4:AP23,MATCH(LARGE('half 20-21'!AO4:AO23,2),'half 20-21'!AO4:AO23,0))</f>
        <v>37</v>
      </c>
      <c r="L28" s="112">
        <f>INDEX('half 20-21'!AQ4:AQ23,MATCH(LARGE('half 20-21'!AO4:AO23,2),'half 20-21'!AO4:AO23,0))</f>
        <v>19</v>
      </c>
      <c r="M28" s="56"/>
      <c r="N28" s="95">
        <v>2</v>
      </c>
      <c r="O28" s="175" t="str">
        <f>INDEX('half 20-21'!B4:B23,MATCH(LARGE('half 20-21'!AX4:AX23,2),'half 20-21'!AX4:AX23,0))</f>
        <v>Liverpool</v>
      </c>
      <c r="P28" s="176"/>
      <c r="Q28" s="176"/>
      <c r="R28" s="176"/>
      <c r="S28" s="177"/>
      <c r="T28" s="113">
        <f>INDEX('half 20-21'!AT4:AT23,MATCH(LARGE('half 20-21'!AX4:AX23,2),'half 20-21'!AX4:AX23,0))</f>
        <v>19</v>
      </c>
      <c r="U28" s="114">
        <f>INDEX('half 20-21'!AU4:AU23,MATCH(LARGE('half 20-21'!AX4:AX23,2),'half 20-21'!AX4:AX23,0))</f>
        <v>10</v>
      </c>
      <c r="V28" s="112">
        <f>INDEX('half 20-21'!AV4:AV23,MATCH(LARGE('half 20-21'!AX4:AX23,2),'half 20-21'!AX4:AX23,0))</f>
        <v>9</v>
      </c>
      <c r="W28" s="113">
        <f>INDEX('half 20-21'!AY4:AY23,MATCH(LARGE('half 20-21'!AX4:AX23,2),'half 20-21'!AX4:AX23,0))</f>
        <v>40</v>
      </c>
      <c r="X28" s="112">
        <f>INDEX('half 20-21'!AZ4:AZ23,MATCH(LARGE('half 20-21'!AX4:AX23,2),'half 20-21'!AX4:AX23,0))</f>
        <v>22</v>
      </c>
      <c r="Z28" s="95">
        <v>2</v>
      </c>
      <c r="AA28" s="175" t="str">
        <f>INDEX('half 20-21'!B4:B23,MATCH(LARGE('half 20-21'!G4:G23,2),'half 20-21'!G4:G23,0))</f>
        <v>West Ham</v>
      </c>
      <c r="AB28" s="176"/>
      <c r="AC28" s="176"/>
      <c r="AD28" s="176"/>
      <c r="AE28" s="177"/>
      <c r="AF28" s="113">
        <f>INDEX('half 20-21'!C4:C23,MATCH(LARGE('half 20-21'!G4:G23,2),'half 20-21'!G4:G23,0))</f>
        <v>11</v>
      </c>
      <c r="AG28" s="114">
        <f>INDEX('half 20-21'!D4:D23,MATCH(LARGE('half 20-21'!G4:G23,2),'half 20-21'!G4:G23,0))</f>
        <v>4</v>
      </c>
      <c r="AH28" s="112">
        <f>INDEX('half 20-21'!E4:E23,MATCH(LARGE('half 20-21'!G4:G23,2),'half 20-21'!G4:G23,0))</f>
        <v>4</v>
      </c>
      <c r="AI28" s="113">
        <f>INDEX('half 20-21'!H4:H23,MATCH(LARGE('half 20-21'!G4:G23,2),'half 20-21'!G4:G23,0))</f>
        <v>17</v>
      </c>
      <c r="AJ28" s="112">
        <f>INDEX('half 20-21'!I4:I23,MATCH(LARGE('half 20-21'!G4:G23,2),'half 20-21'!G4:G23,0))</f>
        <v>6</v>
      </c>
      <c r="AL28" s="95">
        <v>2</v>
      </c>
      <c r="AM28" s="175" t="str">
        <f>INDEX('half 20-21'!B4:B23,MATCH(LARGE('half 20-21'!O4:O23,2),'half 20-21'!O4:O23,0))</f>
        <v>Chelsea</v>
      </c>
      <c r="AN28" s="176"/>
      <c r="AO28" s="176"/>
      <c r="AP28" s="176"/>
      <c r="AQ28" s="177"/>
      <c r="AR28" s="113">
        <f>INDEX('half 20-21'!K4:K23,MATCH(LARGE('half 20-21'!O4:O23,2),'half 20-21'!O4:O23,0))</f>
        <v>9</v>
      </c>
      <c r="AS28" s="114">
        <f>INDEX('half 20-21'!L4:L23,MATCH(LARGE('half 20-21'!O4:O23,2),'half 20-21'!O4:O23,0))</f>
        <v>6</v>
      </c>
      <c r="AT28" s="112">
        <f>INDEX('half 20-21'!M4:M23,MATCH(LARGE('half 20-21'!O4:O23,2),'half 20-21'!O4:O23,0))</f>
        <v>4</v>
      </c>
      <c r="AU28" s="113">
        <f>INDEX('half 20-21'!P4:P23,MATCH(LARGE('half 20-21'!O4:O23,2),'half 20-21'!O4:O23,0))</f>
        <v>18</v>
      </c>
      <c r="AV28" s="112">
        <f>INDEX('half 20-21'!Q4:Q23,MATCH(LARGE('half 20-21'!O4:O23,2),'half 20-21'!O4:O23,0))</f>
        <v>9</v>
      </c>
      <c r="AW28" s="57"/>
      <c r="AX28" s="95">
        <v>2</v>
      </c>
      <c r="AY28" s="175" t="str">
        <f>INDEX('half 20-21'!S4:S23,MATCH(LARGE('half 20-21'!X4:X23,2),'half 20-21'!X4:X23,0))</f>
        <v>Aston Villa</v>
      </c>
      <c r="AZ28" s="176"/>
      <c r="BA28" s="176"/>
      <c r="BB28" s="176"/>
      <c r="BC28" s="177"/>
      <c r="BD28" s="113">
        <f>INDEX('half 20-21'!T4:T23,MATCH(LARGE('half 20-21'!X4:X23,2),'half 20-21'!X4:X23,0))</f>
        <v>9</v>
      </c>
      <c r="BE28" s="114">
        <f>INDEX('half 20-21'!U4:U23,MATCH(LARGE('half 20-21'!X4:X23,2),'half 20-21'!X4:X23,0))</f>
        <v>7</v>
      </c>
      <c r="BF28" s="112">
        <f>INDEX('half 20-21'!V4:V23,MATCH(LARGE('half 20-21'!X4:X23,2),'half 20-21'!X4:X23,0))</f>
        <v>3</v>
      </c>
      <c r="BG28" s="113">
        <f>INDEX('half 20-21'!Y4:Y23,MATCH(LARGE('half 20-21'!X4:X23,2),'half 20-21'!X4:X23,0))</f>
        <v>14</v>
      </c>
      <c r="BH28" s="112">
        <f>INDEX('half 20-21'!Z4:Z23,MATCH(LARGE('half 20-21'!X4:X23,2),'half 20-21'!X4:X23,0))</f>
        <v>7</v>
      </c>
      <c r="BJ28" s="95">
        <v>2</v>
      </c>
      <c r="BK28" s="175" t="str">
        <f>INDEX('half 20-21'!S4:S23,MATCH(LARGE('half 20-21'!AF4:AF23,2),'half 20-21'!AF4:AF23,0))</f>
        <v>Leicester</v>
      </c>
      <c r="BL28" s="176"/>
      <c r="BM28" s="176"/>
      <c r="BN28" s="176"/>
      <c r="BO28" s="177"/>
      <c r="BP28" s="113">
        <f>INDEX('half 20-21'!AB4:AB23,MATCH(LARGE('half 20-21'!AF4:AF23,2),'half 20-21'!AF4:AF23,0))</f>
        <v>11</v>
      </c>
      <c r="BQ28" s="114">
        <f>INDEX('half 20-21'!AC4:AC23,MATCH(LARGE('half 20-21'!AF4:AF23,2),'half 20-21'!AF4:AF23,0))</f>
        <v>5</v>
      </c>
      <c r="BR28" s="112">
        <f>INDEX('half 20-21'!AD4:AD23,MATCH(LARGE('half 20-21'!AF4:AF23,2),'half 20-21'!AF4:AF23,0))</f>
        <v>3</v>
      </c>
      <c r="BS28" s="113">
        <f>INDEX('half 20-21'!AG4:AG23,MATCH(LARGE('half 20-21'!AF4:AF23,2),'half 20-21'!AF4:AF23,0))</f>
        <v>23</v>
      </c>
      <c r="BT28" s="112">
        <f>INDEX('half 20-21'!AH4:AH23,MATCH(LARGE('half 20-21'!AF4:AF23,2),'half 20-21'!AF4:AF23,0))</f>
        <v>10</v>
      </c>
    </row>
    <row r="29" spans="2:72" x14ac:dyDescent="0.2">
      <c r="B29" s="95">
        <v>3</v>
      </c>
      <c r="C29" s="175" t="str">
        <f>INDEX('half 20-21'!B4:B23,MATCH(LARGE('half 20-21'!AO4:AO23,3),'half 20-21'!AO4:AO23,0))</f>
        <v>West Ham</v>
      </c>
      <c r="D29" s="176"/>
      <c r="E29" s="176"/>
      <c r="F29" s="176"/>
      <c r="G29" s="177"/>
      <c r="H29" s="113">
        <f>INDEX('half 20-21'!AK4:AK23,MATCH(LARGE('half 20-21'!AO4:AO23,3),'half 20-21'!AO4:AO23,0))</f>
        <v>15</v>
      </c>
      <c r="I29" s="114">
        <f>INDEX('half 20-21'!AL4:AL23,MATCH(LARGE('half 20-21'!AO4:AO23,3),'half 20-21'!AO4:AO23,0))</f>
        <v>16</v>
      </c>
      <c r="J29" s="112">
        <f>INDEX('half 20-21'!AM4:AM23,MATCH(LARGE('half 20-21'!AO4:AO23,3),'half 20-21'!AO4:AO23,0))</f>
        <v>7</v>
      </c>
      <c r="K29" s="113">
        <f>INDEX('half 20-21'!AP4:AP23,MATCH(LARGE('half 20-21'!AO4:AO23,3),'half 20-21'!AO4:AO23,0))</f>
        <v>31</v>
      </c>
      <c r="L29" s="112">
        <f>INDEX('half 20-21'!AQ4:AQ23,MATCH(LARGE('half 20-21'!AO4:AO23,3),'half 20-21'!AO4:AO23,0))</f>
        <v>20</v>
      </c>
      <c r="M29" s="56"/>
      <c r="N29" s="95">
        <v>3</v>
      </c>
      <c r="O29" s="175" t="str">
        <f>INDEX('half 20-21'!B4:B23,MATCH(LARGE('half 20-21'!AX4:AX23,3),'half 20-21'!AX4:AX23,0))</f>
        <v>Man City</v>
      </c>
      <c r="P29" s="176"/>
      <c r="Q29" s="176"/>
      <c r="R29" s="176"/>
      <c r="S29" s="177"/>
      <c r="T29" s="113">
        <f>INDEX('half 20-21'!AT4:AT23,MATCH(LARGE('half 20-21'!AX4:AX23,3),'half 20-21'!AX4:AX23,0))</f>
        <v>17</v>
      </c>
      <c r="U29" s="114">
        <f>INDEX('half 20-21'!AU4:AU23,MATCH(LARGE('half 20-21'!AX4:AX23,3),'half 20-21'!AX4:AX23,0))</f>
        <v>14</v>
      </c>
      <c r="V29" s="112">
        <f>INDEX('half 20-21'!AV4:AV23,MATCH(LARGE('half 20-21'!AX4:AX23,3),'half 20-21'!AX4:AX23,0))</f>
        <v>7</v>
      </c>
      <c r="W29" s="113">
        <f>INDEX('half 20-21'!AY4:AY23,MATCH(LARGE('half 20-21'!AX4:AX23,3),'half 20-21'!AX4:AX23,0))</f>
        <v>40</v>
      </c>
      <c r="X29" s="112">
        <f>INDEX('half 20-21'!AZ4:AZ23,MATCH(LARGE('half 20-21'!AX4:AX23,3),'half 20-21'!AX4:AX23,0))</f>
        <v>19</v>
      </c>
      <c r="Z29" s="95">
        <v>3</v>
      </c>
      <c r="AA29" s="175" t="str">
        <f>INDEX('half 20-21'!B4:B23,MATCH(LARGE('half 20-21'!G4:G23,3),'half 20-21'!G4:G23,0))</f>
        <v>Tottenham</v>
      </c>
      <c r="AB29" s="176"/>
      <c r="AC29" s="176"/>
      <c r="AD29" s="176"/>
      <c r="AE29" s="177"/>
      <c r="AF29" s="113">
        <f>INDEX('half 20-21'!C4:C23,MATCH(LARGE('half 20-21'!G4:G23,3),'half 20-21'!G4:G23,0))</f>
        <v>11</v>
      </c>
      <c r="AG29" s="114">
        <f>INDEX('half 20-21'!D4:D23,MATCH(LARGE('half 20-21'!G4:G23,3),'half 20-21'!G4:G23,0))</f>
        <v>3</v>
      </c>
      <c r="AH29" s="112">
        <f>INDEX('half 20-21'!E4:E23,MATCH(LARGE('half 20-21'!G4:G23,3),'half 20-21'!G4:G23,0))</f>
        <v>5</v>
      </c>
      <c r="AI29" s="113">
        <f>INDEX('half 20-21'!H4:H23,MATCH(LARGE('half 20-21'!G4:G23,3),'half 20-21'!G4:G23,0))</f>
        <v>19</v>
      </c>
      <c r="AJ29" s="112">
        <f>INDEX('half 20-21'!I4:I23,MATCH(LARGE('half 20-21'!G4:G23,3),'half 20-21'!G4:G23,0))</f>
        <v>7</v>
      </c>
      <c r="AL29" s="95">
        <v>3</v>
      </c>
      <c r="AM29" s="175" t="str">
        <f>INDEX('half 20-21'!B4:B23,MATCH(LARGE('half 20-21'!O4:O23,3),'half 20-21'!O4:O23,0))</f>
        <v>Leeds</v>
      </c>
      <c r="AN29" s="176"/>
      <c r="AO29" s="176"/>
      <c r="AP29" s="176"/>
      <c r="AQ29" s="177"/>
      <c r="AR29" s="113">
        <f>INDEX('half 20-21'!K4:K23,MATCH(LARGE('half 20-21'!O4:O23,3),'half 20-21'!O4:O23,0))</f>
        <v>8</v>
      </c>
      <c r="AS29" s="114">
        <f>INDEX('half 20-21'!L4:L23,MATCH(LARGE('half 20-21'!O4:O23,3),'half 20-21'!O4:O23,0))</f>
        <v>8</v>
      </c>
      <c r="AT29" s="112">
        <f>INDEX('half 20-21'!M4:M23,MATCH(LARGE('half 20-21'!O4:O23,3),'half 20-21'!O4:O23,0))</f>
        <v>3</v>
      </c>
      <c r="AU29" s="113">
        <f>INDEX('half 20-21'!P4:P23,MATCH(LARGE('half 20-21'!O4:O23,3),'half 20-21'!O4:O23,0))</f>
        <v>17</v>
      </c>
      <c r="AV29" s="112">
        <f>INDEX('half 20-21'!Q4:Q23,MATCH(LARGE('half 20-21'!O4:O23,3),'half 20-21'!O4:O23,0))</f>
        <v>8</v>
      </c>
      <c r="AW29" s="57"/>
      <c r="AX29" s="95">
        <v>3</v>
      </c>
      <c r="AY29" s="175" t="str">
        <f>INDEX('half 20-21'!S4:S23,MATCH(LARGE('half 20-21'!X4:X23,3),'half 20-21'!X4:X23,0))</f>
        <v>Tottenham</v>
      </c>
      <c r="AZ29" s="176"/>
      <c r="BA29" s="176"/>
      <c r="BB29" s="176"/>
      <c r="BC29" s="177"/>
      <c r="BD29" s="113">
        <f>INDEX('half 20-21'!T4:T23,MATCH(LARGE('half 20-21'!X4:X23,3),'half 20-21'!X4:X23,0))</f>
        <v>7</v>
      </c>
      <c r="BE29" s="114">
        <f>INDEX('half 20-21'!U4:U23,MATCH(LARGE('half 20-21'!X4:X23,3),'half 20-21'!X4:X23,0))</f>
        <v>8</v>
      </c>
      <c r="BF29" s="112">
        <f>INDEX('half 20-21'!V4:V23,MATCH(LARGE('half 20-21'!X4:X23,3),'half 20-21'!X4:X23,0))</f>
        <v>4</v>
      </c>
      <c r="BG29" s="113">
        <f>INDEX('half 20-21'!Y4:Y23,MATCH(LARGE('half 20-21'!X4:X23,3),'half 20-21'!X4:X23,0))</f>
        <v>18</v>
      </c>
      <c r="BH29" s="112">
        <f>INDEX('half 20-21'!Z4:Z23,MATCH(LARGE('half 20-21'!X4:X23,3),'half 20-21'!X4:X23,0))</f>
        <v>12</v>
      </c>
      <c r="BJ29" s="95">
        <v>3</v>
      </c>
      <c r="BK29" s="175" t="str">
        <f>INDEX('half 20-21'!S4:S23,MATCH(LARGE('half 20-21'!AF4:AF23,3),'half 20-21'!AF4:AF23,0))</f>
        <v>Arsenal</v>
      </c>
      <c r="BL29" s="176"/>
      <c r="BM29" s="176"/>
      <c r="BN29" s="176"/>
      <c r="BO29" s="177"/>
      <c r="BP29" s="113">
        <f>INDEX('half 20-21'!AB4:AB23,MATCH(LARGE('half 20-21'!AF4:AF23,3),'half 20-21'!AF4:AF23,0))</f>
        <v>10</v>
      </c>
      <c r="BQ29" s="114">
        <f>INDEX('half 20-21'!AC4:AC23,MATCH(LARGE('half 20-21'!AF4:AF23,3),'half 20-21'!AF4:AF23,0))</f>
        <v>7</v>
      </c>
      <c r="BR29" s="112">
        <f>INDEX('half 20-21'!AD4:AD23,MATCH(LARGE('half 20-21'!AF4:AF23,3),'half 20-21'!AF4:AF23,0))</f>
        <v>2</v>
      </c>
      <c r="BS29" s="113">
        <f>INDEX('half 20-21'!AG4:AG23,MATCH(LARGE('half 20-21'!AF4:AF23,3),'half 20-21'!AF4:AF23,0))</f>
        <v>15</v>
      </c>
      <c r="BT29" s="112">
        <f>INDEX('half 20-21'!AH4:AH23,MATCH(LARGE('half 20-21'!AF4:AF23,3),'half 20-21'!AF4:AF23,0))</f>
        <v>3</v>
      </c>
    </row>
    <row r="30" spans="2:72" x14ac:dyDescent="0.2">
      <c r="B30" s="95">
        <v>4</v>
      </c>
      <c r="C30" s="175" t="str">
        <f>INDEX('half 20-21'!B4:B23,MATCH(LARGE('half 20-21'!AO4:AO23,4),'half 20-21'!AO4:AO23,0))</f>
        <v>Aston Villa</v>
      </c>
      <c r="D30" s="176"/>
      <c r="E30" s="176"/>
      <c r="F30" s="176"/>
      <c r="G30" s="177"/>
      <c r="H30" s="113">
        <f>INDEX('half 20-21'!AK4:AK23,MATCH(LARGE('half 20-21'!AO4:AO23,4),'half 20-21'!AO4:AO23,0))</f>
        <v>15</v>
      </c>
      <c r="I30" s="114">
        <f>INDEX('half 20-21'!AL4:AL23,MATCH(LARGE('half 20-21'!AO4:AO23,4),'half 20-21'!AO4:AO23,0))</f>
        <v>15</v>
      </c>
      <c r="J30" s="112">
        <f>INDEX('half 20-21'!AM4:AM23,MATCH(LARGE('half 20-21'!AO4:AO23,4),'half 20-21'!AO4:AO23,0))</f>
        <v>8</v>
      </c>
      <c r="K30" s="113">
        <f>INDEX('half 20-21'!AP4:AP23,MATCH(LARGE('half 20-21'!AO4:AO23,4),'half 20-21'!AO4:AO23,0))</f>
        <v>26</v>
      </c>
      <c r="L30" s="112">
        <f>INDEX('half 20-21'!AQ4:AQ23,MATCH(LARGE('half 20-21'!AO4:AO23,4),'half 20-21'!AO4:AO23,0))</f>
        <v>18</v>
      </c>
      <c r="M30" s="56"/>
      <c r="N30" s="95">
        <v>4</v>
      </c>
      <c r="O30" s="175" t="str">
        <f>INDEX('half 20-21'!B4:B23,MATCH(LARGE('half 20-21'!AX4:AX23,4),'half 20-21'!AX4:AX23,0))</f>
        <v>Chelsea</v>
      </c>
      <c r="P30" s="176"/>
      <c r="Q30" s="176"/>
      <c r="R30" s="176"/>
      <c r="S30" s="177"/>
      <c r="T30" s="113">
        <f>INDEX('half 20-21'!AT4:AT23,MATCH(LARGE('half 20-21'!AX4:AX23,4),'half 20-21'!AX4:AX23,0))</f>
        <v>16</v>
      </c>
      <c r="U30" s="114">
        <f>INDEX('half 20-21'!AU4:AU23,MATCH(LARGE('half 20-21'!AX4:AX23,4),'half 20-21'!AX4:AX23,0))</f>
        <v>17</v>
      </c>
      <c r="V30" s="112">
        <f>INDEX('half 20-21'!AV4:AV23,MATCH(LARGE('half 20-21'!AX4:AX23,4),'half 20-21'!AX4:AX23,0))</f>
        <v>5</v>
      </c>
      <c r="W30" s="113">
        <f>INDEX('half 20-21'!AY4:AY23,MATCH(LARGE('half 20-21'!AX4:AX23,4),'half 20-21'!AX4:AX23,0))</f>
        <v>35</v>
      </c>
      <c r="X30" s="112">
        <f>INDEX('half 20-21'!AZ4:AZ23,MATCH(LARGE('half 20-21'!AX4:AX23,4),'half 20-21'!AX4:AX23,0))</f>
        <v>16</v>
      </c>
      <c r="Z30" s="95">
        <v>4</v>
      </c>
      <c r="AA30" s="175" t="str">
        <f>INDEX('half 20-21'!B4:B23,MATCH(LARGE('half 20-21'!G4:G23,4),'half 20-21'!G4:G23,0))</f>
        <v>Southampton</v>
      </c>
      <c r="AB30" s="176"/>
      <c r="AC30" s="176"/>
      <c r="AD30" s="176"/>
      <c r="AE30" s="177"/>
      <c r="AF30" s="113">
        <f>INDEX('half 20-21'!C4:C23,MATCH(LARGE('half 20-21'!G4:G23,4),'half 20-21'!G4:G23,0))</f>
        <v>9</v>
      </c>
      <c r="AG30" s="114">
        <f>INDEX('half 20-21'!D4:D23,MATCH(LARGE('half 20-21'!G4:G23,4),'half 20-21'!G4:G23,0))</f>
        <v>7</v>
      </c>
      <c r="AH30" s="112">
        <f>INDEX('half 20-21'!E4:E23,MATCH(LARGE('half 20-21'!G4:G23,4),'half 20-21'!G4:G23,0))</f>
        <v>3</v>
      </c>
      <c r="AI30" s="113">
        <f>INDEX('half 20-21'!H4:H23,MATCH(LARGE('half 20-21'!G4:G23,4),'half 20-21'!G4:G23,0))</f>
        <v>17</v>
      </c>
      <c r="AJ30" s="112">
        <f>INDEX('half 20-21'!I4:I23,MATCH(LARGE('half 20-21'!G4:G23,4),'half 20-21'!G4:G23,0))</f>
        <v>9</v>
      </c>
      <c r="AL30" s="95">
        <v>4</v>
      </c>
      <c r="AM30" s="175" t="str">
        <f>INDEX('half 20-21'!B4:B23,MATCH(LARGE('half 20-21'!O4:O23,4),'half 20-21'!O4:O23,0))</f>
        <v>Liverpool</v>
      </c>
      <c r="AN30" s="176"/>
      <c r="AO30" s="176"/>
      <c r="AP30" s="176"/>
      <c r="AQ30" s="177"/>
      <c r="AR30" s="113">
        <f>INDEX('half 20-21'!K4:K23,MATCH(LARGE('half 20-21'!O4:O23,4),'half 20-21'!O4:O23,0))</f>
        <v>9</v>
      </c>
      <c r="AS30" s="114">
        <f>INDEX('half 20-21'!L4:L23,MATCH(LARGE('half 20-21'!O4:O23,4),'half 20-21'!O4:O23,0))</f>
        <v>4</v>
      </c>
      <c r="AT30" s="112">
        <f>INDEX('half 20-21'!M4:M23,MATCH(LARGE('half 20-21'!O4:O23,4),'half 20-21'!O4:O23,0))</f>
        <v>6</v>
      </c>
      <c r="AU30" s="113">
        <f>INDEX('half 20-21'!P4:P23,MATCH(LARGE('half 20-21'!O4:O23,4),'half 20-21'!O4:O23,0))</f>
        <v>14</v>
      </c>
      <c r="AV30" s="112">
        <f>INDEX('half 20-21'!Q4:Q23,MATCH(LARGE('half 20-21'!O4:O23,4),'half 20-21'!O4:O23,0))</f>
        <v>10</v>
      </c>
      <c r="AW30" s="57"/>
      <c r="AX30" s="95">
        <v>4</v>
      </c>
      <c r="AY30" s="175" t="str">
        <f>INDEX('half 20-21'!S4:S23,MATCH(LARGE('half 20-21'!X4:X23,4),'half 20-21'!X4:X23,0))</f>
        <v>Arsenal</v>
      </c>
      <c r="AZ30" s="176"/>
      <c r="BA30" s="176"/>
      <c r="BB30" s="176"/>
      <c r="BC30" s="177"/>
      <c r="BD30" s="113">
        <f>INDEX('half 20-21'!T4:T23,MATCH(LARGE('half 20-21'!X4:X23,4),'half 20-21'!X4:X23,0))</f>
        <v>8</v>
      </c>
      <c r="BE30" s="114">
        <f>INDEX('half 20-21'!U4:U23,MATCH(LARGE('half 20-21'!X4:X23,4),'half 20-21'!X4:X23,0))</f>
        <v>5</v>
      </c>
      <c r="BF30" s="112">
        <f>INDEX('half 20-21'!V4:V23,MATCH(LARGE('half 20-21'!X4:X23,4),'half 20-21'!X4:X23,0))</f>
        <v>6</v>
      </c>
      <c r="BG30" s="113">
        <f>INDEX('half 20-21'!Y4:Y23,MATCH(LARGE('half 20-21'!X4:X23,4),'half 20-21'!X4:X23,0))</f>
        <v>16</v>
      </c>
      <c r="BH30" s="112">
        <f>INDEX('half 20-21'!Z4:Z23,MATCH(LARGE('half 20-21'!X4:X23,4),'half 20-21'!X4:X23,0))</f>
        <v>15</v>
      </c>
      <c r="BJ30" s="95">
        <v>4</v>
      </c>
      <c r="BK30" s="175" t="str">
        <f>INDEX('half 20-21'!S4:S23,MATCH(LARGE('half 20-21'!AF4:AF23,4),'half 20-21'!AF4:AF23,0))</f>
        <v>Liverpool</v>
      </c>
      <c r="BL30" s="176"/>
      <c r="BM30" s="176"/>
      <c r="BN30" s="176"/>
      <c r="BO30" s="177"/>
      <c r="BP30" s="113">
        <f>INDEX('half 20-21'!AB4:AB23,MATCH(LARGE('half 20-21'!AF4:AF23,4),'half 20-21'!AF4:AF23,0))</f>
        <v>10</v>
      </c>
      <c r="BQ30" s="114">
        <f>INDEX('half 20-21'!AC4:AC23,MATCH(LARGE('half 20-21'!AF4:AF23,4),'half 20-21'!AF4:AF23,0))</f>
        <v>6</v>
      </c>
      <c r="BR30" s="112">
        <f>INDEX('half 20-21'!AD4:AD23,MATCH(LARGE('half 20-21'!AF4:AF23,4),'half 20-21'!AF4:AF23,0))</f>
        <v>3</v>
      </c>
      <c r="BS30" s="113">
        <f>INDEX('half 20-21'!AG4:AG23,MATCH(LARGE('half 20-21'!AF4:AF23,4),'half 20-21'!AF4:AF23,0))</f>
        <v>26</v>
      </c>
      <c r="BT30" s="112">
        <f>INDEX('half 20-21'!AH4:AH23,MATCH(LARGE('half 20-21'!AF4:AF23,4),'half 20-21'!AF4:AF23,0))</f>
        <v>12</v>
      </c>
    </row>
    <row r="31" spans="2:72" x14ac:dyDescent="0.2">
      <c r="B31" s="95">
        <v>5</v>
      </c>
      <c r="C31" s="175" t="str">
        <f>INDEX('half 20-21'!B4:B23,MATCH(LARGE('half 20-21'!AO4:AO23,5),'half 20-21'!AO4:AO23,0))</f>
        <v>Chelsea</v>
      </c>
      <c r="D31" s="176"/>
      <c r="E31" s="176"/>
      <c r="F31" s="176"/>
      <c r="G31" s="177"/>
      <c r="H31" s="113">
        <f>INDEX('half 20-21'!AK4:AK23,MATCH(LARGE('half 20-21'!AO4:AO23,5),'half 20-21'!AO4:AO23,0))</f>
        <v>16</v>
      </c>
      <c r="I31" s="114">
        <f>INDEX('half 20-21'!AL4:AL23,MATCH(LARGE('half 20-21'!AO4:AO23,5),'half 20-21'!AO4:AO23,0))</f>
        <v>12</v>
      </c>
      <c r="J31" s="112">
        <f>INDEX('half 20-21'!AM4:AM23,MATCH(LARGE('half 20-21'!AO4:AO23,5),'half 20-21'!AO4:AO23,0))</f>
        <v>10</v>
      </c>
      <c r="K31" s="113">
        <f>INDEX('half 20-21'!AP4:AP23,MATCH(LARGE('half 20-21'!AO4:AO23,5),'half 20-21'!AO4:AO23,0))</f>
        <v>23</v>
      </c>
      <c r="L31" s="112">
        <f>INDEX('half 20-21'!AQ4:AQ23,MATCH(LARGE('half 20-21'!AO4:AO23,5),'half 20-21'!AO4:AO23,0))</f>
        <v>20</v>
      </c>
      <c r="M31" s="56"/>
      <c r="N31" s="95">
        <v>5</v>
      </c>
      <c r="O31" s="175" t="str">
        <f>INDEX('half 20-21'!B4:B23,MATCH(LARGE('half 20-21'!AX4:AX23,5),'half 20-21'!AX4:AX23,0))</f>
        <v>Leeds</v>
      </c>
      <c r="P31" s="176"/>
      <c r="Q31" s="176"/>
      <c r="R31" s="176"/>
      <c r="S31" s="177"/>
      <c r="T31" s="113">
        <f>INDEX('half 20-21'!AT4:AT23,MATCH(LARGE('half 20-21'!AX4:AX23,5),'half 20-21'!AX4:AX23,0))</f>
        <v>17</v>
      </c>
      <c r="U31" s="114">
        <f>INDEX('half 20-21'!AU4:AU23,MATCH(LARGE('half 20-21'!AX4:AX23,5),'half 20-21'!AX4:AX23,0))</f>
        <v>12</v>
      </c>
      <c r="V31" s="112">
        <f>INDEX('half 20-21'!AV4:AV23,MATCH(LARGE('half 20-21'!AX4:AX23,5),'half 20-21'!AX4:AX23,0))</f>
        <v>9</v>
      </c>
      <c r="W31" s="113">
        <f>INDEX('half 20-21'!AY4:AY23,MATCH(LARGE('half 20-21'!AX4:AX23,5),'half 20-21'!AX4:AX23,0))</f>
        <v>37</v>
      </c>
      <c r="X31" s="112">
        <f>INDEX('half 20-21'!AZ4:AZ23,MATCH(LARGE('half 20-21'!AX4:AX23,5),'half 20-21'!AX4:AX23,0))</f>
        <v>20</v>
      </c>
      <c r="Z31" s="95">
        <v>5</v>
      </c>
      <c r="AA31" s="175" t="str">
        <f>INDEX('half 20-21'!B4:B23,MATCH(LARGE('half 20-21'!G4:G23,5),'half 20-21'!G4:G23,0))</f>
        <v>Chelsea</v>
      </c>
      <c r="AB31" s="176"/>
      <c r="AC31" s="176"/>
      <c r="AD31" s="176"/>
      <c r="AE31" s="177"/>
      <c r="AF31" s="113">
        <f>INDEX('half 20-21'!C4:C23,MATCH(LARGE('half 20-21'!G4:G23,5),'half 20-21'!G4:G23,0))</f>
        <v>8</v>
      </c>
      <c r="AG31" s="114">
        <f>INDEX('half 20-21'!D4:D23,MATCH(LARGE('half 20-21'!G4:G23,5),'half 20-21'!G4:G23,0))</f>
        <v>8</v>
      </c>
      <c r="AH31" s="112">
        <f>INDEX('half 20-21'!E4:E23,MATCH(LARGE('half 20-21'!G4:G23,5),'half 20-21'!G4:G23,0))</f>
        <v>3</v>
      </c>
      <c r="AI31" s="113">
        <f>INDEX('half 20-21'!H4:H23,MATCH(LARGE('half 20-21'!G4:G23,5),'half 20-21'!G4:G23,0))</f>
        <v>13</v>
      </c>
      <c r="AJ31" s="112">
        <f>INDEX('half 20-21'!I4:I23,MATCH(LARGE('half 20-21'!G4:G23,5),'half 20-21'!G4:G23,0))</f>
        <v>9</v>
      </c>
      <c r="AL31" s="95">
        <v>5</v>
      </c>
      <c r="AM31" s="175" t="str">
        <f>INDEX('half 20-21'!B4:B23,MATCH(LARGE('half 20-21'!O4:O23,5),'half 20-21'!O4:O23,0))</f>
        <v>Wolves</v>
      </c>
      <c r="AN31" s="176"/>
      <c r="AO31" s="176"/>
      <c r="AP31" s="176"/>
      <c r="AQ31" s="177"/>
      <c r="AR31" s="113">
        <f>INDEX('half 20-21'!K4:K23,MATCH(LARGE('half 20-21'!O4:O23,5),'half 20-21'!O4:O23,0))</f>
        <v>8</v>
      </c>
      <c r="AS31" s="114">
        <f>INDEX('half 20-21'!L4:L23,MATCH(LARGE('half 20-21'!O4:O23,5),'half 20-21'!O4:O23,0))</f>
        <v>7</v>
      </c>
      <c r="AT31" s="112">
        <f>INDEX('half 20-21'!M4:M23,MATCH(LARGE('half 20-21'!O4:O23,5),'half 20-21'!O4:O23,0))</f>
        <v>4</v>
      </c>
      <c r="AU31" s="113">
        <f>INDEX('half 20-21'!P4:P23,MATCH(LARGE('half 20-21'!O4:O23,5),'half 20-21'!O4:O23,0))</f>
        <v>13</v>
      </c>
      <c r="AV31" s="112">
        <f>INDEX('half 20-21'!Q4:Q23,MATCH(LARGE('half 20-21'!O4:O23,5),'half 20-21'!O4:O23,0))</f>
        <v>9</v>
      </c>
      <c r="AW31" s="57"/>
      <c r="AX31" s="95">
        <v>5</v>
      </c>
      <c r="AY31" s="175" t="str">
        <f>INDEX('half 20-21'!S4:S23,MATCH(LARGE('half 20-21'!X4:X23,5),'half 20-21'!X4:X23,0))</f>
        <v>Liverpool</v>
      </c>
      <c r="AZ31" s="176"/>
      <c r="BA31" s="176"/>
      <c r="BB31" s="176"/>
      <c r="BC31" s="177"/>
      <c r="BD31" s="113">
        <f>INDEX('half 20-21'!T4:T23,MATCH(LARGE('half 20-21'!X4:X23,5),'half 20-21'!X4:X23,0))</f>
        <v>6</v>
      </c>
      <c r="BE31" s="114">
        <f>INDEX('half 20-21'!U4:U23,MATCH(LARGE('half 20-21'!X4:X23,5),'half 20-21'!X4:X23,0))</f>
        <v>10</v>
      </c>
      <c r="BF31" s="112">
        <f>INDEX('half 20-21'!V4:V23,MATCH(LARGE('half 20-21'!X4:X23,5),'half 20-21'!X4:X23,0))</f>
        <v>3</v>
      </c>
      <c r="BG31" s="113">
        <f>INDEX('half 20-21'!Y4:Y23,MATCH(LARGE('half 20-21'!X4:X23,5),'half 20-21'!X4:X23,0))</f>
        <v>13</v>
      </c>
      <c r="BH31" s="112">
        <f>INDEX('half 20-21'!Z4:Z23,MATCH(LARGE('half 20-21'!X4:X23,5),'half 20-21'!X4:X23,0))</f>
        <v>10</v>
      </c>
      <c r="BJ31" s="95">
        <v>5</v>
      </c>
      <c r="BK31" s="175" t="str">
        <f>INDEX('half 20-21'!S4:S23,MATCH(LARGE('half 20-21'!AF4:AF23,5),'half 20-21'!AF4:AF23,0))</f>
        <v>Chelsea</v>
      </c>
      <c r="BL31" s="176"/>
      <c r="BM31" s="176"/>
      <c r="BN31" s="176"/>
      <c r="BO31" s="177"/>
      <c r="BP31" s="113">
        <f>INDEX('half 20-21'!AB4:AB23,MATCH(LARGE('half 20-21'!AF4:AF23,5),'half 20-21'!AF4:AF23,0))</f>
        <v>7</v>
      </c>
      <c r="BQ31" s="114">
        <f>INDEX('half 20-21'!AC4:AC23,MATCH(LARGE('half 20-21'!AF4:AF23,5),'half 20-21'!AF4:AF23,0))</f>
        <v>11</v>
      </c>
      <c r="BR31" s="112">
        <f>INDEX('half 20-21'!AD4:AD23,MATCH(LARGE('half 20-21'!AF4:AF23,5),'half 20-21'!AF4:AF23,0))</f>
        <v>1</v>
      </c>
      <c r="BS31" s="113">
        <f>INDEX('half 20-21'!AG4:AG23,MATCH(LARGE('half 20-21'!AF4:AF23,5),'half 20-21'!AF4:AF23,0))</f>
        <v>17</v>
      </c>
      <c r="BT31" s="112">
        <f>INDEX('half 20-21'!AH4:AH23,MATCH(LARGE('half 20-21'!AF4:AF23,5),'half 20-21'!AF4:AF23,0))</f>
        <v>7</v>
      </c>
    </row>
    <row r="32" spans="2:72" x14ac:dyDescent="0.2">
      <c r="B32" s="95">
        <v>6</v>
      </c>
      <c r="C32" s="175" t="str">
        <f>INDEX('half 20-21'!B4:B23,MATCH(LARGE('half 20-21'!AO4:AO23,6),'half 20-21'!AO4:AO23,0))</f>
        <v>Liverpool</v>
      </c>
      <c r="D32" s="176"/>
      <c r="E32" s="176"/>
      <c r="F32" s="176"/>
      <c r="G32" s="177"/>
      <c r="H32" s="113">
        <f>INDEX('half 20-21'!AK4:AK23,MATCH(LARGE('half 20-21'!AO4:AO23,6),'half 20-21'!AO4:AO23,0))</f>
        <v>14</v>
      </c>
      <c r="I32" s="114">
        <f>INDEX('half 20-21'!AL4:AL23,MATCH(LARGE('half 20-21'!AO4:AO23,6),'half 20-21'!AO4:AO23,0))</f>
        <v>17</v>
      </c>
      <c r="J32" s="112">
        <f>INDEX('half 20-21'!AM4:AM23,MATCH(LARGE('half 20-21'!AO4:AO23,6),'half 20-21'!AO4:AO23,0))</f>
        <v>7</v>
      </c>
      <c r="K32" s="113">
        <f>INDEX('half 20-21'!AP4:AP23,MATCH(LARGE('half 20-21'!AO4:AO23,6),'half 20-21'!AO4:AO23,0))</f>
        <v>28</v>
      </c>
      <c r="L32" s="112">
        <f>INDEX('half 20-21'!AQ4:AQ23,MATCH(LARGE('half 20-21'!AO4:AO23,6),'half 20-21'!AO4:AO23,0))</f>
        <v>20</v>
      </c>
      <c r="M32" s="56"/>
      <c r="N32" s="95">
        <v>6</v>
      </c>
      <c r="O32" s="175" t="str">
        <f>INDEX('half 20-21'!B4:B23,MATCH(LARGE('half 20-21'!AX4:AX23,6),'half 20-21'!AX4:AX23,0))</f>
        <v>Leicester</v>
      </c>
      <c r="P32" s="176"/>
      <c r="Q32" s="176"/>
      <c r="R32" s="176"/>
      <c r="S32" s="177"/>
      <c r="T32" s="113">
        <f>INDEX('half 20-21'!AT4:AT23,MATCH(LARGE('half 20-21'!AX4:AX23,6),'half 20-21'!AX4:AX23,0))</f>
        <v>17</v>
      </c>
      <c r="U32" s="114">
        <f>INDEX('half 20-21'!AU4:AU23,MATCH(LARGE('half 20-21'!AX4:AX23,6),'half 20-21'!AX4:AX23,0))</f>
        <v>11</v>
      </c>
      <c r="V32" s="112">
        <f>INDEX('half 20-21'!AV4:AV23,MATCH(LARGE('half 20-21'!AX4:AX23,6),'half 20-21'!AX4:AX23,0))</f>
        <v>10</v>
      </c>
      <c r="W32" s="113">
        <f>INDEX('half 20-21'!AY4:AY23,MATCH(LARGE('half 20-21'!AX4:AX23,6),'half 20-21'!AX4:AX23,0))</f>
        <v>41</v>
      </c>
      <c r="X32" s="112">
        <f>INDEX('half 20-21'!AZ4:AZ23,MATCH(LARGE('half 20-21'!AX4:AX23,6),'half 20-21'!AX4:AX23,0))</f>
        <v>26</v>
      </c>
      <c r="Z32" s="95">
        <v>6</v>
      </c>
      <c r="AA32" s="175" t="str">
        <f>INDEX('half 20-21'!B4:B23,MATCH(LARGE('half 20-21'!G4:G23,6),'half 20-21'!G4:G23,0))</f>
        <v>Liverpool</v>
      </c>
      <c r="AB32" s="176"/>
      <c r="AC32" s="176"/>
      <c r="AD32" s="176"/>
      <c r="AE32" s="177"/>
      <c r="AF32" s="113">
        <f>INDEX('half 20-21'!C4:C23,MATCH(LARGE('half 20-21'!G4:G23,6),'half 20-21'!G4:G23,0))</f>
        <v>8</v>
      </c>
      <c r="AG32" s="114">
        <f>INDEX('half 20-21'!D4:D23,MATCH(LARGE('half 20-21'!G4:G23,6),'half 20-21'!G4:G23,0))</f>
        <v>7</v>
      </c>
      <c r="AH32" s="112">
        <f>INDEX('half 20-21'!E4:E23,MATCH(LARGE('half 20-21'!G4:G23,6),'half 20-21'!G4:G23,0))</f>
        <v>4</v>
      </c>
      <c r="AI32" s="113">
        <f>INDEX('half 20-21'!H4:H23,MATCH(LARGE('half 20-21'!G4:G23,6),'half 20-21'!G4:G23,0))</f>
        <v>15</v>
      </c>
      <c r="AJ32" s="112">
        <f>INDEX('half 20-21'!I4:I23,MATCH(LARGE('half 20-21'!G4:G23,6),'half 20-21'!G4:G23,0))</f>
        <v>10</v>
      </c>
      <c r="AL32" s="95">
        <v>6</v>
      </c>
      <c r="AM32" s="175" t="str">
        <f>INDEX('half 20-21'!B4:B23,MATCH(LARGE('half 20-21'!O4:O23,6),'half 20-21'!O4:O23,0))</f>
        <v>Man Utd</v>
      </c>
      <c r="AN32" s="176"/>
      <c r="AO32" s="176"/>
      <c r="AP32" s="176"/>
      <c r="AQ32" s="177"/>
      <c r="AR32" s="113">
        <f>INDEX('half 20-21'!K4:K23,MATCH(LARGE('half 20-21'!O4:O23,6),'half 20-21'!O4:O23,0))</f>
        <v>8</v>
      </c>
      <c r="AS32" s="114">
        <f>INDEX('half 20-21'!L4:L23,MATCH(LARGE('half 20-21'!O4:O23,6),'half 20-21'!O4:O23,0))</f>
        <v>4</v>
      </c>
      <c r="AT32" s="112">
        <f>INDEX('half 20-21'!M4:M23,MATCH(LARGE('half 20-21'!O4:O23,6),'half 20-21'!O4:O23,0))</f>
        <v>7</v>
      </c>
      <c r="AU32" s="113">
        <f>INDEX('half 20-21'!P4:P23,MATCH(LARGE('half 20-21'!O4:O23,6),'half 20-21'!O4:O23,0))</f>
        <v>22</v>
      </c>
      <c r="AV32" s="112">
        <f>INDEX('half 20-21'!Q4:Q23,MATCH(LARGE('half 20-21'!O4:O23,6),'half 20-21'!O4:O23,0))</f>
        <v>16</v>
      </c>
      <c r="AW32" s="57"/>
      <c r="AX32" s="95">
        <v>6</v>
      </c>
      <c r="AY32" s="175" t="str">
        <f>INDEX('half 20-21'!S4:S23,MATCH(LARGE('half 20-21'!X4:X23,6),'half 20-21'!X4:X23,0))</f>
        <v>Chelsea</v>
      </c>
      <c r="AZ32" s="176"/>
      <c r="BA32" s="176"/>
      <c r="BB32" s="176"/>
      <c r="BC32" s="177"/>
      <c r="BD32" s="113">
        <f>INDEX('half 20-21'!T4:T23,MATCH(LARGE('half 20-21'!X4:X23,6),'half 20-21'!X4:X23,0))</f>
        <v>8</v>
      </c>
      <c r="BE32" s="114">
        <f>INDEX('half 20-21'!U4:U23,MATCH(LARGE('half 20-21'!X4:X23,6),'half 20-21'!X4:X23,0))</f>
        <v>4</v>
      </c>
      <c r="BF32" s="112">
        <f>INDEX('half 20-21'!V4:V23,MATCH(LARGE('half 20-21'!X4:X23,6),'half 20-21'!X4:X23,0))</f>
        <v>7</v>
      </c>
      <c r="BG32" s="113">
        <f>INDEX('half 20-21'!Y4:Y23,MATCH(LARGE('half 20-21'!X4:X23,6),'half 20-21'!X4:X23,0))</f>
        <v>10</v>
      </c>
      <c r="BH32" s="112">
        <f>INDEX('half 20-21'!Z4:Z23,MATCH(LARGE('half 20-21'!X4:X23,6),'half 20-21'!X4:X23,0))</f>
        <v>11</v>
      </c>
      <c r="BJ32" s="95">
        <v>6</v>
      </c>
      <c r="BK32" s="175" t="str">
        <f>INDEX('half 20-21'!S4:S23,MATCH(LARGE('half 20-21'!AF4:AF23,6),'half 20-21'!AF4:AF23,0))</f>
        <v>Man City</v>
      </c>
      <c r="BL32" s="176"/>
      <c r="BM32" s="176"/>
      <c r="BN32" s="176"/>
      <c r="BO32" s="177"/>
      <c r="BP32" s="113">
        <f>INDEX('half 20-21'!AB4:AB23,MATCH(LARGE('half 20-21'!AF4:AF23,6),'half 20-21'!AF4:AF23,0))</f>
        <v>8</v>
      </c>
      <c r="BQ32" s="114">
        <f>INDEX('half 20-21'!AC4:AC23,MATCH(LARGE('half 20-21'!AF4:AF23,6),'half 20-21'!AF4:AF23,0))</f>
        <v>7</v>
      </c>
      <c r="BR32" s="112">
        <f>INDEX('half 20-21'!AD4:AD23,MATCH(LARGE('half 20-21'!AF4:AF23,6),'half 20-21'!AF4:AF23,0))</f>
        <v>4</v>
      </c>
      <c r="BS32" s="113">
        <f>INDEX('half 20-21'!AG4:AG23,MATCH(LARGE('half 20-21'!AF4:AF23,6),'half 20-21'!AF4:AF23,0))</f>
        <v>19</v>
      </c>
      <c r="BT32" s="112">
        <f>INDEX('half 20-21'!AH4:AH23,MATCH(LARGE('half 20-21'!AF4:AF23,6),'half 20-21'!AF4:AF23,0))</f>
        <v>9</v>
      </c>
    </row>
    <row r="33" spans="2:72" x14ac:dyDescent="0.2">
      <c r="B33" s="95">
        <v>7</v>
      </c>
      <c r="C33" s="175" t="str">
        <f>INDEX('half 20-21'!B4:B23,MATCH(LARGE('half 20-21'!AO4:AO23,7),'half 20-21'!AO4:AO23,0))</f>
        <v>Everton</v>
      </c>
      <c r="D33" s="176"/>
      <c r="E33" s="176"/>
      <c r="F33" s="176"/>
      <c r="G33" s="177"/>
      <c r="H33" s="113">
        <f>INDEX('half 20-21'!AK4:AK23,MATCH(LARGE('half 20-21'!AO4:AO23,7),'half 20-21'!AO4:AO23,0))</f>
        <v>12</v>
      </c>
      <c r="I33" s="114">
        <f>INDEX('half 20-21'!AL4:AL23,MATCH(LARGE('half 20-21'!AO4:AO23,7),'half 20-21'!AO4:AO23,0))</f>
        <v>19</v>
      </c>
      <c r="J33" s="112">
        <f>INDEX('half 20-21'!AM4:AM23,MATCH(LARGE('half 20-21'!AO4:AO23,7),'half 20-21'!AO4:AO23,0))</f>
        <v>7</v>
      </c>
      <c r="K33" s="113">
        <f>INDEX('half 20-21'!AP4:AP23,MATCH(LARGE('half 20-21'!AO4:AO23,7),'half 20-21'!AO4:AO23,0))</f>
        <v>27</v>
      </c>
      <c r="L33" s="112">
        <f>INDEX('half 20-21'!AQ4:AQ23,MATCH(LARGE('half 20-21'!AO4:AO23,7),'half 20-21'!AO4:AO23,0))</f>
        <v>23</v>
      </c>
      <c r="M33" s="56"/>
      <c r="N33" s="95">
        <v>7</v>
      </c>
      <c r="O33" s="175" t="str">
        <f>INDEX('half 20-21'!B4:B23,MATCH(LARGE('half 20-21'!AX4:AX23,7),'half 20-21'!AX4:AX23,0))</f>
        <v>Arsenal</v>
      </c>
      <c r="P33" s="176"/>
      <c r="Q33" s="176"/>
      <c r="R33" s="176"/>
      <c r="S33" s="177"/>
      <c r="T33" s="113">
        <f>INDEX('half 20-21'!AT4:AT23,MATCH(LARGE('half 20-21'!AX4:AX23,7),'half 20-21'!AX4:AX23,0))</f>
        <v>16</v>
      </c>
      <c r="U33" s="114">
        <f>INDEX('half 20-21'!AU4:AU23,MATCH(LARGE('half 20-21'!AX4:AX23,7),'half 20-21'!AX4:AX23,0))</f>
        <v>14</v>
      </c>
      <c r="V33" s="112">
        <f>INDEX('half 20-21'!AV4:AV23,MATCH(LARGE('half 20-21'!AX4:AX23,7),'half 20-21'!AX4:AX23,0))</f>
        <v>8</v>
      </c>
      <c r="W33" s="113">
        <f>INDEX('half 20-21'!AY4:AY23,MATCH(LARGE('half 20-21'!AX4:AX23,7),'half 20-21'!AX4:AX23,0))</f>
        <v>29</v>
      </c>
      <c r="X33" s="112">
        <f>INDEX('half 20-21'!AZ4:AZ23,MATCH(LARGE('half 20-21'!AX4:AX23,7),'half 20-21'!AX4:AX23,0))</f>
        <v>17</v>
      </c>
      <c r="Z33" s="95">
        <v>7</v>
      </c>
      <c r="AA33" s="175" t="str">
        <f>INDEX('half 20-21'!B4:B23,MATCH(LARGE('half 20-21'!G4:G23,7),'half 20-21'!G4:G23,0))</f>
        <v>Everton</v>
      </c>
      <c r="AB33" s="176"/>
      <c r="AC33" s="176"/>
      <c r="AD33" s="176"/>
      <c r="AE33" s="177"/>
      <c r="AF33" s="113">
        <f>INDEX('half 20-21'!C4:C23,MATCH(LARGE('half 20-21'!G4:G23,7),'half 20-21'!G4:G23,0))</f>
        <v>6</v>
      </c>
      <c r="AG33" s="114">
        <f>INDEX('half 20-21'!D4:D23,MATCH(LARGE('half 20-21'!G4:G23,7),'half 20-21'!G4:G23,0))</f>
        <v>10</v>
      </c>
      <c r="AH33" s="112">
        <f>INDEX('half 20-21'!E4:E23,MATCH(LARGE('half 20-21'!G4:G23,7),'half 20-21'!G4:G23,0))</f>
        <v>3</v>
      </c>
      <c r="AI33" s="113">
        <f>INDEX('half 20-21'!H4:H23,MATCH(LARGE('half 20-21'!G4:G23,7),'half 20-21'!G4:G23,0))</f>
        <v>15</v>
      </c>
      <c r="AJ33" s="112">
        <f>INDEX('half 20-21'!I4:I23,MATCH(LARGE('half 20-21'!G4:G23,7),'half 20-21'!G4:G23,0))</f>
        <v>12</v>
      </c>
      <c r="AL33" s="95">
        <v>7</v>
      </c>
      <c r="AM33" s="175" t="str">
        <f>INDEX('half 20-21'!B4:B23,MATCH(LARGE('half 20-21'!O4:O23,7),'half 20-21'!O4:O23,0))</f>
        <v>Tottenham</v>
      </c>
      <c r="AN33" s="176"/>
      <c r="AO33" s="176"/>
      <c r="AP33" s="176"/>
      <c r="AQ33" s="177"/>
      <c r="AR33" s="113">
        <f>INDEX('half 20-21'!K4:K23,MATCH(LARGE('half 20-21'!O4:O23,7),'half 20-21'!O4:O23,0))</f>
        <v>8</v>
      </c>
      <c r="AS33" s="114">
        <f>INDEX('half 20-21'!L4:L23,MATCH(LARGE('half 20-21'!O4:O23,7),'half 20-21'!O4:O23,0))</f>
        <v>4</v>
      </c>
      <c r="AT33" s="112">
        <f>INDEX('half 20-21'!M4:M23,MATCH(LARGE('half 20-21'!O4:O23,7),'half 20-21'!O4:O23,0))</f>
        <v>7</v>
      </c>
      <c r="AU33" s="113">
        <f>INDEX('half 20-21'!P4:P23,MATCH(LARGE('half 20-21'!O4:O23,7),'half 20-21'!O4:O23,0))</f>
        <v>16</v>
      </c>
      <c r="AV33" s="112">
        <f>INDEX('half 20-21'!Q4:Q23,MATCH(LARGE('half 20-21'!O4:O23,7),'half 20-21'!O4:O23,0))</f>
        <v>13</v>
      </c>
      <c r="AW33" s="57"/>
      <c r="AX33" s="95">
        <v>7</v>
      </c>
      <c r="AY33" s="175" t="str">
        <f>INDEX('half 20-21'!S4:S23,MATCH(LARGE('half 20-21'!X4:X23,7),'half 20-21'!X4:X23,0))</f>
        <v>Everton</v>
      </c>
      <c r="AZ33" s="176"/>
      <c r="BA33" s="176"/>
      <c r="BB33" s="176"/>
      <c r="BC33" s="177"/>
      <c r="BD33" s="113">
        <f>INDEX('half 20-21'!T4:T23,MATCH(LARGE('half 20-21'!X4:X23,7),'half 20-21'!X4:X23,0))</f>
        <v>6</v>
      </c>
      <c r="BE33" s="114">
        <f>INDEX('half 20-21'!U4:U23,MATCH(LARGE('half 20-21'!X4:X23,7),'half 20-21'!X4:X23,0))</f>
        <v>9</v>
      </c>
      <c r="BF33" s="112">
        <f>INDEX('half 20-21'!V4:V23,MATCH(LARGE('half 20-21'!X4:X23,7),'half 20-21'!X4:X23,0))</f>
        <v>4</v>
      </c>
      <c r="BG33" s="113">
        <f>INDEX('half 20-21'!Y4:Y23,MATCH(LARGE('half 20-21'!X4:X23,7),'half 20-21'!X4:X23,0))</f>
        <v>12</v>
      </c>
      <c r="BH33" s="112">
        <f>INDEX('half 20-21'!Z4:Z23,MATCH(LARGE('half 20-21'!X4:X23,7),'half 20-21'!X4:X23,0))</f>
        <v>11</v>
      </c>
      <c r="BJ33" s="95">
        <v>7</v>
      </c>
      <c r="BK33" s="175" t="str">
        <f>INDEX('half 20-21'!S4:S23,MATCH(LARGE('half 20-21'!AF4:AF23,7),'half 20-21'!AF4:AF23,0))</f>
        <v>Leeds</v>
      </c>
      <c r="BL33" s="176"/>
      <c r="BM33" s="176"/>
      <c r="BN33" s="176"/>
      <c r="BO33" s="177"/>
      <c r="BP33" s="113">
        <f>INDEX('half 20-21'!AB4:AB23,MATCH(LARGE('half 20-21'!AF4:AF23,7),'half 20-21'!AF4:AF23,0))</f>
        <v>9</v>
      </c>
      <c r="BQ33" s="114">
        <f>INDEX('half 20-21'!AC4:AC23,MATCH(LARGE('half 20-21'!AF4:AF23,7),'half 20-21'!AF4:AF23,0))</f>
        <v>4</v>
      </c>
      <c r="BR33" s="112">
        <f>INDEX('half 20-21'!AD4:AD23,MATCH(LARGE('half 20-21'!AF4:AF23,7),'half 20-21'!AF4:AF23,0))</f>
        <v>6</v>
      </c>
      <c r="BS33" s="113">
        <f>INDEX('half 20-21'!AG4:AG23,MATCH(LARGE('half 20-21'!AF4:AF23,7),'half 20-21'!AF4:AF23,0))</f>
        <v>20</v>
      </c>
      <c r="BT33" s="112">
        <f>INDEX('half 20-21'!AH4:AH23,MATCH(LARGE('half 20-21'!AF4:AF23,7),'half 20-21'!AF4:AF23,0))</f>
        <v>12</v>
      </c>
    </row>
    <row r="34" spans="2:72" x14ac:dyDescent="0.2">
      <c r="B34" s="95">
        <v>8</v>
      </c>
      <c r="C34" s="175" t="str">
        <f>INDEX('half 20-21'!B4:B23,MATCH(LARGE('half 20-21'!AO4:AO23,8),'half 20-21'!AO4:AO23,0))</f>
        <v>Southampton</v>
      </c>
      <c r="D34" s="176"/>
      <c r="E34" s="176"/>
      <c r="F34" s="176"/>
      <c r="G34" s="177"/>
      <c r="H34" s="113">
        <f>INDEX('half 20-21'!AK4:AK23,MATCH(LARGE('half 20-21'!AO4:AO23,8),'half 20-21'!AO4:AO23,0))</f>
        <v>14</v>
      </c>
      <c r="I34" s="114">
        <f>INDEX('half 20-21'!AL4:AL23,MATCH(LARGE('half 20-21'!AO4:AO23,8),'half 20-21'!AO4:AO23,0))</f>
        <v>11</v>
      </c>
      <c r="J34" s="112">
        <f>INDEX('half 20-21'!AM4:AM23,MATCH(LARGE('half 20-21'!AO4:AO23,8),'half 20-21'!AO4:AO23,0))</f>
        <v>13</v>
      </c>
      <c r="K34" s="113">
        <f>INDEX('half 20-21'!AP4:AP23,MATCH(LARGE('half 20-21'!AO4:AO23,8),'half 20-21'!AO4:AO23,0))</f>
        <v>28</v>
      </c>
      <c r="L34" s="112">
        <f>INDEX('half 20-21'!AQ4:AQ23,MATCH(LARGE('half 20-21'!AO4:AO23,8),'half 20-21'!AO4:AO23,0))</f>
        <v>30</v>
      </c>
      <c r="M34" s="56"/>
      <c r="N34" s="95">
        <v>8</v>
      </c>
      <c r="O34" s="175" t="str">
        <f>INDEX('half 20-21'!B4:B23,MATCH(LARGE('half 20-21'!AX4:AX23,8),'half 20-21'!AX4:AX23,0))</f>
        <v>West Ham</v>
      </c>
      <c r="P34" s="176"/>
      <c r="Q34" s="176"/>
      <c r="R34" s="176"/>
      <c r="S34" s="177"/>
      <c r="T34" s="113">
        <f>INDEX('half 20-21'!AT4:AT23,MATCH(LARGE('half 20-21'!AX4:AX23,8),'half 20-21'!AX4:AX23,0))</f>
        <v>15</v>
      </c>
      <c r="U34" s="114">
        <f>INDEX('half 20-21'!AU4:AU23,MATCH(LARGE('half 20-21'!AX4:AX23,8),'half 20-21'!AX4:AX23,0))</f>
        <v>11</v>
      </c>
      <c r="V34" s="112">
        <f>INDEX('half 20-21'!AV4:AV23,MATCH(LARGE('half 20-21'!AX4:AX23,8),'half 20-21'!AX4:AX23,0))</f>
        <v>12</v>
      </c>
      <c r="W34" s="113">
        <f>INDEX('half 20-21'!AY4:AY23,MATCH(LARGE('half 20-21'!AX4:AX23,8),'half 20-21'!AX4:AX23,0))</f>
        <v>31</v>
      </c>
      <c r="X34" s="112">
        <f>INDEX('half 20-21'!AZ4:AZ23,MATCH(LARGE('half 20-21'!AX4:AX23,8),'half 20-21'!AX4:AX23,0))</f>
        <v>27</v>
      </c>
      <c r="Z34" s="95">
        <v>8</v>
      </c>
      <c r="AA34" s="175" t="str">
        <f>INDEX('half 20-21'!B4:B23,MATCH(LARGE('half 20-21'!G4:G23,8),'half 20-21'!G4:G23,0))</f>
        <v>Aston Villa</v>
      </c>
      <c r="AB34" s="176"/>
      <c r="AC34" s="176"/>
      <c r="AD34" s="176"/>
      <c r="AE34" s="177"/>
      <c r="AF34" s="113">
        <f>INDEX('half 20-21'!C4:C23,MATCH(LARGE('half 20-21'!G4:G23,8),'half 20-21'!G4:G23,0))</f>
        <v>6</v>
      </c>
      <c r="AG34" s="114">
        <f>INDEX('half 20-21'!D4:D23,MATCH(LARGE('half 20-21'!G4:G23,8),'half 20-21'!G4:G23,0))</f>
        <v>8</v>
      </c>
      <c r="AH34" s="112">
        <f>INDEX('half 20-21'!E4:E23,MATCH(LARGE('half 20-21'!G4:G23,8),'half 20-21'!G4:G23,0))</f>
        <v>5</v>
      </c>
      <c r="AI34" s="113">
        <f>INDEX('half 20-21'!H4:H23,MATCH(LARGE('half 20-21'!G4:G23,8),'half 20-21'!G4:G23,0))</f>
        <v>12</v>
      </c>
      <c r="AJ34" s="112">
        <f>INDEX('half 20-21'!I4:I23,MATCH(LARGE('half 20-21'!G4:G23,8),'half 20-21'!G4:G23,0))</f>
        <v>11</v>
      </c>
      <c r="AL34" s="95">
        <v>8</v>
      </c>
      <c r="AM34" s="175" t="str">
        <f>INDEX('half 20-21'!B4:B23,MATCH(LARGE('half 20-21'!O4:O23,8),'half 20-21'!O4:O23,0))</f>
        <v>Aston Villa</v>
      </c>
      <c r="AN34" s="176"/>
      <c r="AO34" s="176"/>
      <c r="AP34" s="176"/>
      <c r="AQ34" s="177"/>
      <c r="AR34" s="113">
        <f>INDEX('half 20-21'!K4:K23,MATCH(LARGE('half 20-21'!O4:O23,8),'half 20-21'!O4:O23,0))</f>
        <v>6</v>
      </c>
      <c r="AS34" s="114">
        <f>INDEX('half 20-21'!L4:L23,MATCH(LARGE('half 20-21'!O4:O23,8),'half 20-21'!O4:O23,0))</f>
        <v>9</v>
      </c>
      <c r="AT34" s="112">
        <f>INDEX('half 20-21'!M4:M23,MATCH(LARGE('half 20-21'!O4:O23,8),'half 20-21'!O4:O23,0))</f>
        <v>4</v>
      </c>
      <c r="AU34" s="113">
        <f>INDEX('half 20-21'!P4:P23,MATCH(LARGE('half 20-21'!O4:O23,8),'half 20-21'!O4:O23,0))</f>
        <v>17</v>
      </c>
      <c r="AV34" s="112">
        <f>INDEX('half 20-21'!Q4:Q23,MATCH(LARGE('half 20-21'!O4:O23,8),'half 20-21'!O4:O23,0))</f>
        <v>16</v>
      </c>
      <c r="AW34" s="57"/>
      <c r="AX34" s="95">
        <v>8</v>
      </c>
      <c r="AY34" s="175" t="str">
        <f>INDEX('half 20-21'!S4:S23,MATCH(LARGE('half 20-21'!X4:X23,8),'half 20-21'!X4:X23,0))</f>
        <v>Crystal P</v>
      </c>
      <c r="AZ34" s="176"/>
      <c r="BA34" s="176"/>
      <c r="BB34" s="176"/>
      <c r="BC34" s="177"/>
      <c r="BD34" s="113">
        <f>INDEX('half 20-21'!T4:T23,MATCH(LARGE('half 20-21'!X4:X23,8),'half 20-21'!X4:X23,0))</f>
        <v>7</v>
      </c>
      <c r="BE34" s="114">
        <f>INDEX('half 20-21'!U4:U23,MATCH(LARGE('half 20-21'!X4:X23,8),'half 20-21'!X4:X23,0))</f>
        <v>6</v>
      </c>
      <c r="BF34" s="112">
        <f>INDEX('half 20-21'!V4:V23,MATCH(LARGE('half 20-21'!X4:X23,8),'half 20-21'!X4:X23,0))</f>
        <v>6</v>
      </c>
      <c r="BG34" s="113">
        <f>INDEX('half 20-21'!Y4:Y23,MATCH(LARGE('half 20-21'!X4:X23,8),'half 20-21'!X4:X23,0))</f>
        <v>11</v>
      </c>
      <c r="BH34" s="112">
        <f>INDEX('half 20-21'!Z4:Z23,MATCH(LARGE('half 20-21'!X4:X23,8),'half 20-21'!X4:X23,0))</f>
        <v>11</v>
      </c>
      <c r="BJ34" s="95">
        <v>8</v>
      </c>
      <c r="BK34" s="175" t="str">
        <f>INDEX('half 20-21'!S4:S23,MATCH(LARGE('half 20-21'!AF4:AF23,8),'half 20-21'!AF4:AF23,0))</f>
        <v>Everton</v>
      </c>
      <c r="BL34" s="176"/>
      <c r="BM34" s="176"/>
      <c r="BN34" s="176"/>
      <c r="BO34" s="177"/>
      <c r="BP34" s="113">
        <f>INDEX('half 20-21'!AB4:AB23,MATCH(LARGE('half 20-21'!AF4:AF23,8),'half 20-21'!AF4:AF23,0))</f>
        <v>8</v>
      </c>
      <c r="BQ34" s="114">
        <f>INDEX('half 20-21'!AC4:AC23,MATCH(LARGE('half 20-21'!AF4:AF23,8),'half 20-21'!AF4:AF23,0))</f>
        <v>6</v>
      </c>
      <c r="BR34" s="112">
        <f>INDEX('half 20-21'!AD4:AD23,MATCH(LARGE('half 20-21'!AF4:AF23,8),'half 20-21'!AF4:AF23,0))</f>
        <v>5</v>
      </c>
      <c r="BS34" s="113">
        <f>INDEX('half 20-21'!AG4:AG23,MATCH(LARGE('half 20-21'!AF4:AF23,8),'half 20-21'!AF4:AF23,0))</f>
        <v>11</v>
      </c>
      <c r="BT34" s="112">
        <f>INDEX('half 20-21'!AH4:AH23,MATCH(LARGE('half 20-21'!AF4:AF23,8),'half 20-21'!AF4:AF23,0))</f>
        <v>9</v>
      </c>
    </row>
    <row r="35" spans="2:72" x14ac:dyDescent="0.2">
      <c r="B35" s="95">
        <v>9</v>
      </c>
      <c r="C35" s="175" t="str">
        <f>INDEX('half 20-21'!B4:B23,MATCH(LARGE('half 20-21'!AO4:AO23,9),'half 20-21'!AO4:AO23,0))</f>
        <v>Brighton</v>
      </c>
      <c r="D35" s="176"/>
      <c r="E35" s="176"/>
      <c r="F35" s="176"/>
      <c r="G35" s="177"/>
      <c r="H35" s="113">
        <f>INDEX('half 20-21'!AK4:AK23,MATCH(LARGE('half 20-21'!AO4:AO23,9),'half 20-21'!AO4:AO23,0))</f>
        <v>12</v>
      </c>
      <c r="I35" s="114">
        <f>INDEX('half 20-21'!AL4:AL23,MATCH(LARGE('half 20-21'!AO4:AO23,9),'half 20-21'!AO4:AO23,0))</f>
        <v>15</v>
      </c>
      <c r="J35" s="112">
        <f>INDEX('half 20-21'!AM4:AM23,MATCH(LARGE('half 20-21'!AO4:AO23,9),'half 20-21'!AO4:AO23,0))</f>
        <v>11</v>
      </c>
      <c r="K35" s="113">
        <f>INDEX('half 20-21'!AP4:AP23,MATCH(LARGE('half 20-21'!AO4:AO23,9),'half 20-21'!AO4:AO23,0))</f>
        <v>18</v>
      </c>
      <c r="L35" s="112">
        <f>INDEX('half 20-21'!AQ4:AQ23,MATCH(LARGE('half 20-21'!AO4:AO23,9),'half 20-21'!AO4:AO23,0))</f>
        <v>19</v>
      </c>
      <c r="M35" s="56"/>
      <c r="N35" s="95">
        <v>9</v>
      </c>
      <c r="O35" s="175" t="str">
        <f>INDEX('half 20-21'!B4:B23,MATCH(LARGE('half 20-21'!AX4:AX23,9),'half 20-21'!AX4:AX23,0))</f>
        <v>Aston Villa</v>
      </c>
      <c r="P35" s="176"/>
      <c r="Q35" s="176"/>
      <c r="R35" s="176"/>
      <c r="S35" s="177"/>
      <c r="T35" s="113">
        <f>INDEX('half 20-21'!AT4:AT23,MATCH(LARGE('half 20-21'!AX4:AX23,9),'half 20-21'!AX4:AX23,0))</f>
        <v>13</v>
      </c>
      <c r="U35" s="114">
        <f>INDEX('half 20-21'!AU4:AU23,MATCH(LARGE('half 20-21'!AX4:AX23,9),'half 20-21'!AX4:AX23,0))</f>
        <v>16</v>
      </c>
      <c r="V35" s="112">
        <f>INDEX('half 20-21'!AV4:AV23,MATCH(LARGE('half 20-21'!AX4:AX23,9),'half 20-21'!AX4:AX23,0))</f>
        <v>9</v>
      </c>
      <c r="W35" s="113">
        <f>INDEX('half 20-21'!AY4:AY23,MATCH(LARGE('half 20-21'!AX4:AX23,9),'half 20-21'!AX4:AX23,0))</f>
        <v>29</v>
      </c>
      <c r="X35" s="112">
        <f>INDEX('half 20-21'!AZ4:AZ23,MATCH(LARGE('half 20-21'!AX4:AX23,9),'half 20-21'!AX4:AX23,0))</f>
        <v>28</v>
      </c>
      <c r="Z35" s="95">
        <v>9</v>
      </c>
      <c r="AA35" s="175" t="str">
        <f>INDEX('half 20-21'!B4:B23,MATCH(LARGE('half 20-21'!G4:G23,9),'half 20-21'!G4:G23,0))</f>
        <v>Leicester</v>
      </c>
      <c r="AB35" s="176"/>
      <c r="AC35" s="176"/>
      <c r="AD35" s="176"/>
      <c r="AE35" s="177"/>
      <c r="AF35" s="113">
        <f>INDEX('half 20-21'!C4:C23,MATCH(LARGE('half 20-21'!G4:G23,9),'half 20-21'!G4:G23,0))</f>
        <v>6</v>
      </c>
      <c r="AG35" s="114">
        <f>INDEX('half 20-21'!D4:D23,MATCH(LARGE('half 20-21'!G4:G23,9),'half 20-21'!G4:G23,0))</f>
        <v>7</v>
      </c>
      <c r="AH35" s="112">
        <f>INDEX('half 20-21'!E4:E23,MATCH(LARGE('half 20-21'!G4:G23,9),'half 20-21'!G4:G23,0))</f>
        <v>6</v>
      </c>
      <c r="AI35" s="113">
        <f>INDEX('half 20-21'!H4:H23,MATCH(LARGE('half 20-21'!G4:G23,9),'half 20-21'!G4:G23,0))</f>
        <v>16</v>
      </c>
      <c r="AJ35" s="112">
        <f>INDEX('half 20-21'!I4:I23,MATCH(LARGE('half 20-21'!G4:G23,9),'half 20-21'!G4:G23,0))</f>
        <v>14</v>
      </c>
      <c r="AL35" s="95">
        <v>9</v>
      </c>
      <c r="AM35" s="175" t="str">
        <f>INDEX('half 20-21'!B4:B23,MATCH(LARGE('half 20-21'!O4:O23,9),'half 20-21'!O4:O23,0))</f>
        <v>West Ham</v>
      </c>
      <c r="AN35" s="176"/>
      <c r="AO35" s="176"/>
      <c r="AP35" s="176"/>
      <c r="AQ35" s="177"/>
      <c r="AR35" s="113">
        <f>INDEX('half 20-21'!K4:K23,MATCH(LARGE('half 20-21'!O4:O23,9),'half 20-21'!O4:O23,0))</f>
        <v>7</v>
      </c>
      <c r="AS35" s="114">
        <f>INDEX('half 20-21'!L4:L23,MATCH(LARGE('half 20-21'!O4:O23,9),'half 20-21'!O4:O23,0))</f>
        <v>6</v>
      </c>
      <c r="AT35" s="112">
        <f>INDEX('half 20-21'!M4:M23,MATCH(LARGE('half 20-21'!O4:O23,9),'half 20-21'!O4:O23,0))</f>
        <v>6</v>
      </c>
      <c r="AU35" s="113">
        <f>INDEX('half 20-21'!P4:P23,MATCH(LARGE('half 20-21'!O4:O23,9),'half 20-21'!O4:O23,0))</f>
        <v>15</v>
      </c>
      <c r="AV35" s="112">
        <f>INDEX('half 20-21'!Q4:Q23,MATCH(LARGE('half 20-21'!O4:O23,9),'half 20-21'!O4:O23,0))</f>
        <v>16</v>
      </c>
      <c r="AW35" s="57"/>
      <c r="AX35" s="95">
        <v>9</v>
      </c>
      <c r="AY35" s="175" t="str">
        <f>INDEX('half 20-21'!S4:S23,MATCH(LARGE('half 20-21'!X4:X23,9),'half 20-21'!X4:X23,0))</f>
        <v>Brighton</v>
      </c>
      <c r="AZ35" s="176"/>
      <c r="BA35" s="176"/>
      <c r="BB35" s="176"/>
      <c r="BC35" s="177"/>
      <c r="BD35" s="113">
        <f>INDEX('half 20-21'!T4:T23,MATCH(LARGE('half 20-21'!X4:X23,9),'half 20-21'!X4:X23,0))</f>
        <v>7</v>
      </c>
      <c r="BE35" s="114">
        <f>INDEX('half 20-21'!U4:U23,MATCH(LARGE('half 20-21'!X4:X23,9),'half 20-21'!X4:X23,0))</f>
        <v>5</v>
      </c>
      <c r="BF35" s="112">
        <f>INDEX('half 20-21'!V4:V23,MATCH(LARGE('half 20-21'!X4:X23,9),'half 20-21'!X4:X23,0))</f>
        <v>7</v>
      </c>
      <c r="BG35" s="113">
        <f>INDEX('half 20-21'!Y4:Y23,MATCH(LARGE('half 20-21'!X4:X23,9),'half 20-21'!X4:X23,0))</f>
        <v>10</v>
      </c>
      <c r="BH35" s="112">
        <f>INDEX('half 20-21'!Z4:Z23,MATCH(LARGE('half 20-21'!X4:X23,9),'half 20-21'!X4:X23,0))</f>
        <v>11</v>
      </c>
      <c r="BJ35" s="95">
        <v>9</v>
      </c>
      <c r="BK35" s="175" t="str">
        <f>INDEX('half 20-21'!S4:S23,MATCH(LARGE('half 20-21'!AF4:AF23,9),'half 20-21'!AF4:AF23,0))</f>
        <v>West Ham</v>
      </c>
      <c r="BL35" s="176"/>
      <c r="BM35" s="176"/>
      <c r="BN35" s="176"/>
      <c r="BO35" s="177"/>
      <c r="BP35" s="113">
        <f>INDEX('half 20-21'!AB4:AB23,MATCH(LARGE('half 20-21'!AF4:AF23,9),'half 20-21'!AF4:AF23,0))</f>
        <v>8</v>
      </c>
      <c r="BQ35" s="114">
        <f>INDEX('half 20-21'!AC4:AC23,MATCH(LARGE('half 20-21'!AF4:AF23,9),'half 20-21'!AF4:AF23,0))</f>
        <v>5</v>
      </c>
      <c r="BR35" s="112">
        <f>INDEX('half 20-21'!AD4:AD23,MATCH(LARGE('half 20-21'!AF4:AF23,9),'half 20-21'!AF4:AF23,0))</f>
        <v>6</v>
      </c>
      <c r="BS35" s="113">
        <f>INDEX('half 20-21'!AG4:AG23,MATCH(LARGE('half 20-21'!AF4:AF23,9),'half 20-21'!AF4:AF23,0))</f>
        <v>16</v>
      </c>
      <c r="BT35" s="112">
        <f>INDEX('half 20-21'!AH4:AH23,MATCH(LARGE('half 20-21'!AF4:AF23,9),'half 20-21'!AF4:AF23,0))</f>
        <v>11</v>
      </c>
    </row>
    <row r="36" spans="2:72" x14ac:dyDescent="0.2">
      <c r="B36" s="95">
        <v>10</v>
      </c>
      <c r="C36" s="175" t="str">
        <f>INDEX('half 20-21'!B4:B23,MATCH(LARGE('half 20-21'!AO4:AO23,10),'half 20-21'!AO4:AO23,0))</f>
        <v>Arsenal</v>
      </c>
      <c r="D36" s="176"/>
      <c r="E36" s="176"/>
      <c r="F36" s="176"/>
      <c r="G36" s="177"/>
      <c r="H36" s="113">
        <f>INDEX('half 20-21'!AK4:AK23,MATCH(LARGE('half 20-21'!AO4:AO23,10),'half 20-21'!AO4:AO23,0))</f>
        <v>11</v>
      </c>
      <c r="I36" s="114">
        <f>INDEX('half 20-21'!AL4:AL23,MATCH(LARGE('half 20-21'!AO4:AO23,10),'half 20-21'!AO4:AO23,0))</f>
        <v>17</v>
      </c>
      <c r="J36" s="112">
        <f>INDEX('half 20-21'!AM4:AM23,MATCH(LARGE('half 20-21'!AO4:AO23,10),'half 20-21'!AO4:AO23,0))</f>
        <v>10</v>
      </c>
      <c r="K36" s="113">
        <f>INDEX('half 20-21'!AP4:AP23,MATCH(LARGE('half 20-21'!AO4:AO23,10),'half 20-21'!AO4:AO23,0))</f>
        <v>26</v>
      </c>
      <c r="L36" s="112">
        <f>INDEX('half 20-21'!AQ4:AQ23,MATCH(LARGE('half 20-21'!AO4:AO23,10),'half 20-21'!AO4:AO23,0))</f>
        <v>22</v>
      </c>
      <c r="M36" s="56"/>
      <c r="N36" s="95">
        <v>10</v>
      </c>
      <c r="O36" s="175" t="str">
        <f>INDEX('half 20-21'!B4:B23,MATCH(LARGE('half 20-21'!AX4:AX23,10),'half 20-21'!AX4:AX23,0))</f>
        <v>Tottenham</v>
      </c>
      <c r="P36" s="176"/>
      <c r="Q36" s="176"/>
      <c r="R36" s="176"/>
      <c r="S36" s="177"/>
      <c r="T36" s="113">
        <f>INDEX('half 20-21'!AT4:AT23,MATCH(LARGE('half 20-21'!AX4:AX23,10),'half 20-21'!AX4:AX23,0))</f>
        <v>14</v>
      </c>
      <c r="U36" s="114">
        <f>INDEX('half 20-21'!AU4:AU23,MATCH(LARGE('half 20-21'!AX4:AX23,10),'half 20-21'!AX4:AX23,0))</f>
        <v>10</v>
      </c>
      <c r="V36" s="112">
        <f>INDEX('half 20-21'!AV4:AV23,MATCH(LARGE('half 20-21'!AX4:AX23,10),'half 20-21'!AX4:AX23,0))</f>
        <v>14</v>
      </c>
      <c r="W36" s="113">
        <f>INDEX('half 20-21'!AY4:AY23,MATCH(LARGE('half 20-21'!AX4:AX23,10),'half 20-21'!AX4:AX23,0))</f>
        <v>31</v>
      </c>
      <c r="X36" s="112">
        <f>INDEX('half 20-21'!AZ4:AZ23,MATCH(LARGE('half 20-21'!AX4:AX23,10),'half 20-21'!AX4:AX23,0))</f>
        <v>26</v>
      </c>
      <c r="Z36" s="95">
        <v>10</v>
      </c>
      <c r="AA36" s="175" t="str">
        <f>INDEX('half 20-21'!B4:B23,MATCH(LARGE('half 20-21'!G4:G23,10),'half 20-21'!G4:G23,0))</f>
        <v>Brighton</v>
      </c>
      <c r="AB36" s="176"/>
      <c r="AC36" s="176"/>
      <c r="AD36" s="176"/>
      <c r="AE36" s="177"/>
      <c r="AF36" s="113">
        <f>INDEX('half 20-21'!C4:C23,MATCH(LARGE('half 20-21'!G4:G23,10),'half 20-21'!G4:G23,0))</f>
        <v>5</v>
      </c>
      <c r="AG36" s="114">
        <f>INDEX('half 20-21'!D4:D23,MATCH(LARGE('half 20-21'!G4:G23,10),'half 20-21'!G4:G23,0))</f>
        <v>10</v>
      </c>
      <c r="AH36" s="112">
        <f>INDEX('half 20-21'!E4:E23,MATCH(LARGE('half 20-21'!G4:G23,10),'half 20-21'!G4:G23,0))</f>
        <v>4</v>
      </c>
      <c r="AI36" s="113">
        <f>INDEX('half 20-21'!H4:H23,MATCH(LARGE('half 20-21'!G4:G23,10),'half 20-21'!G4:G23,0))</f>
        <v>8</v>
      </c>
      <c r="AJ36" s="112">
        <f>INDEX('half 20-21'!I4:I23,MATCH(LARGE('half 20-21'!G4:G23,10),'half 20-21'!G4:G23,0))</f>
        <v>8</v>
      </c>
      <c r="AL36" s="95">
        <v>10</v>
      </c>
      <c r="AM36" s="175" t="str">
        <f>INDEX('half 20-21'!B4:B23,MATCH(LARGE('half 20-21'!O4:O23,10),'half 20-21'!O4:O23,0))</f>
        <v>Arsenal</v>
      </c>
      <c r="AN36" s="176"/>
      <c r="AO36" s="176"/>
      <c r="AP36" s="176"/>
      <c r="AQ36" s="177"/>
      <c r="AR36" s="113">
        <f>INDEX('half 20-21'!K4:K23,MATCH(LARGE('half 20-21'!O4:O23,10),'half 20-21'!O4:O23,0))</f>
        <v>6</v>
      </c>
      <c r="AS36" s="114">
        <f>INDEX('half 20-21'!L4:L23,MATCH(LARGE('half 20-21'!O4:O23,10),'half 20-21'!O4:O23,0))</f>
        <v>7</v>
      </c>
      <c r="AT36" s="112">
        <f>INDEX('half 20-21'!M4:M23,MATCH(LARGE('half 20-21'!O4:O23,10),'half 20-21'!O4:O23,0))</f>
        <v>6</v>
      </c>
      <c r="AU36" s="113">
        <f>INDEX('half 20-21'!P4:P23,MATCH(LARGE('half 20-21'!O4:O23,10),'half 20-21'!O4:O23,0))</f>
        <v>14</v>
      </c>
      <c r="AV36" s="112">
        <f>INDEX('half 20-21'!Q4:Q23,MATCH(LARGE('half 20-21'!O4:O23,10),'half 20-21'!O4:O23,0))</f>
        <v>14</v>
      </c>
      <c r="AW36" s="57"/>
      <c r="AX36" s="95">
        <v>10</v>
      </c>
      <c r="AY36" s="175" t="str">
        <f>INDEX('half 20-21'!S4:S23,MATCH(LARGE('half 20-21'!X4:X23,10),'half 20-21'!X4:X23,0))</f>
        <v>West Ham</v>
      </c>
      <c r="AZ36" s="176"/>
      <c r="BA36" s="176"/>
      <c r="BB36" s="176"/>
      <c r="BC36" s="177"/>
      <c r="BD36" s="113">
        <f>INDEX('half 20-21'!T4:T23,MATCH(LARGE('half 20-21'!X4:X23,10),'half 20-21'!X4:X23,0))</f>
        <v>4</v>
      </c>
      <c r="BE36" s="114">
        <f>INDEX('half 20-21'!U4:U23,MATCH(LARGE('half 20-21'!X4:X23,10),'half 20-21'!X4:X23,0))</f>
        <v>12</v>
      </c>
      <c r="BF36" s="112">
        <f>INDEX('half 20-21'!V4:V23,MATCH(LARGE('half 20-21'!X4:X23,10),'half 20-21'!X4:X23,0))</f>
        <v>3</v>
      </c>
      <c r="BG36" s="113">
        <f>INDEX('half 20-21'!Y4:Y23,MATCH(LARGE('half 20-21'!X4:X23,10),'half 20-21'!X4:X23,0))</f>
        <v>14</v>
      </c>
      <c r="BH36" s="112">
        <f>INDEX('half 20-21'!Z4:Z23,MATCH(LARGE('half 20-21'!X4:X23,10),'half 20-21'!X4:X23,0))</f>
        <v>14</v>
      </c>
      <c r="BJ36" s="95">
        <v>10</v>
      </c>
      <c r="BK36" s="175" t="str">
        <f>INDEX('half 20-21'!S4:S23,MATCH(LARGE('half 20-21'!AF4:AF23,10),'half 20-21'!AF4:AF23,0))</f>
        <v>Aston Villa</v>
      </c>
      <c r="BL36" s="176"/>
      <c r="BM36" s="176"/>
      <c r="BN36" s="176"/>
      <c r="BO36" s="177"/>
      <c r="BP36" s="113">
        <f>INDEX('half 20-21'!AB4:AB23,MATCH(LARGE('half 20-21'!AF4:AF23,10),'half 20-21'!AF4:AF23,0))</f>
        <v>7</v>
      </c>
      <c r="BQ36" s="114">
        <f>INDEX('half 20-21'!AC4:AC23,MATCH(LARGE('half 20-21'!AF4:AF23,10),'half 20-21'!AF4:AF23,0))</f>
        <v>7</v>
      </c>
      <c r="BR36" s="112">
        <f>INDEX('half 20-21'!AD4:AD23,MATCH(LARGE('half 20-21'!AF4:AF23,10),'half 20-21'!AF4:AF23,0))</f>
        <v>5</v>
      </c>
      <c r="BS36" s="113">
        <f>INDEX('half 20-21'!AG4:AG23,MATCH(LARGE('half 20-21'!AF4:AF23,10),'half 20-21'!AF4:AF23,0))</f>
        <v>12</v>
      </c>
      <c r="BT36" s="112">
        <f>INDEX('half 20-21'!AH4:AH23,MATCH(LARGE('half 20-21'!AF4:AF23,10),'half 20-21'!AF4:AF23,0))</f>
        <v>12</v>
      </c>
    </row>
    <row r="37" spans="2:72" x14ac:dyDescent="0.2">
      <c r="B37" s="95">
        <v>11</v>
      </c>
      <c r="C37" s="175" t="str">
        <f>INDEX('half 20-21'!B4:B23,MATCH(LARGE('half 20-21'!AO4:AO23,11),'half 20-21'!AO4:AO23,0))</f>
        <v>Leicester</v>
      </c>
      <c r="D37" s="176"/>
      <c r="E37" s="176"/>
      <c r="F37" s="176"/>
      <c r="G37" s="177"/>
      <c r="H37" s="113">
        <f>INDEX('half 20-21'!AK4:AK23,MATCH(LARGE('half 20-21'!AO4:AO23,11),'half 20-21'!AO4:AO23,0))</f>
        <v>10</v>
      </c>
      <c r="I37" s="114">
        <f>INDEX('half 20-21'!AL4:AL23,MATCH(LARGE('half 20-21'!AO4:AO23,11),'half 20-21'!AO4:AO23,0))</f>
        <v>18</v>
      </c>
      <c r="J37" s="112">
        <f>INDEX('half 20-21'!AM4:AM23,MATCH(LARGE('half 20-21'!AO4:AO23,11),'half 20-21'!AO4:AO23,0))</f>
        <v>10</v>
      </c>
      <c r="K37" s="113">
        <f>INDEX('half 20-21'!AP4:AP23,MATCH(LARGE('half 20-21'!AO4:AO23,11),'half 20-21'!AO4:AO23,0))</f>
        <v>27</v>
      </c>
      <c r="L37" s="112">
        <f>INDEX('half 20-21'!AQ4:AQ23,MATCH(LARGE('half 20-21'!AO4:AO23,11),'half 20-21'!AO4:AO23,0))</f>
        <v>24</v>
      </c>
      <c r="M37" s="56"/>
      <c r="N37" s="95">
        <v>11</v>
      </c>
      <c r="O37" s="175" t="str">
        <f>INDEX('half 20-21'!B4:B23,MATCH(LARGE('half 20-21'!AX4:AX23,11),'half 20-21'!AX4:AX23,0))</f>
        <v>Everton</v>
      </c>
      <c r="P37" s="176"/>
      <c r="Q37" s="176"/>
      <c r="R37" s="176"/>
      <c r="S37" s="177"/>
      <c r="T37" s="113">
        <f>INDEX('half 20-21'!AT4:AT23,MATCH(LARGE('half 20-21'!AX4:AX23,11),'half 20-21'!AX4:AX23,0))</f>
        <v>11</v>
      </c>
      <c r="U37" s="114">
        <f>INDEX('half 20-21'!AU4:AU23,MATCH(LARGE('half 20-21'!AX4:AX23,11),'half 20-21'!AX4:AX23,0))</f>
        <v>14</v>
      </c>
      <c r="V37" s="112">
        <f>INDEX('half 20-21'!AV4:AV23,MATCH(LARGE('half 20-21'!AX4:AX23,11),'half 20-21'!AX4:AX23,0))</f>
        <v>13</v>
      </c>
      <c r="W37" s="113">
        <f>INDEX('half 20-21'!AY4:AY23,MATCH(LARGE('half 20-21'!AX4:AX23,11),'half 20-21'!AX4:AX23,0))</f>
        <v>20</v>
      </c>
      <c r="X37" s="112">
        <f>INDEX('half 20-21'!AZ4:AZ23,MATCH(LARGE('half 20-21'!AX4:AX23,11),'half 20-21'!AX4:AX23,0))</f>
        <v>25</v>
      </c>
      <c r="Z37" s="95">
        <v>11</v>
      </c>
      <c r="AA37" s="175" t="str">
        <f>INDEX('half 20-21'!B4:B23,MATCH(LARGE('half 20-21'!G4:G23,11),'half 20-21'!G4:G23,0))</f>
        <v>Man Utd</v>
      </c>
      <c r="AB37" s="176"/>
      <c r="AC37" s="176"/>
      <c r="AD37" s="176"/>
      <c r="AE37" s="177"/>
      <c r="AF37" s="113">
        <f>INDEX('half 20-21'!C4:C23,MATCH(LARGE('half 20-21'!G4:G23,11),'half 20-21'!G4:G23,0))</f>
        <v>5</v>
      </c>
      <c r="AG37" s="114">
        <f>INDEX('half 20-21'!D4:D23,MATCH(LARGE('half 20-21'!G4:G23,11),'half 20-21'!G4:G23,0))</f>
        <v>9</v>
      </c>
      <c r="AH37" s="112">
        <f>INDEX('half 20-21'!E4:E23,MATCH(LARGE('half 20-21'!G4:G23,11),'half 20-21'!G4:G23,0))</f>
        <v>5</v>
      </c>
      <c r="AI37" s="113">
        <f>INDEX('half 20-21'!H4:H23,MATCH(LARGE('half 20-21'!G4:G23,11),'half 20-21'!G4:G23,0))</f>
        <v>16</v>
      </c>
      <c r="AJ37" s="112">
        <f>INDEX('half 20-21'!I4:I23,MATCH(LARGE('half 20-21'!G4:G23,11),'half 20-21'!G4:G23,0))</f>
        <v>12</v>
      </c>
      <c r="AL37" s="95">
        <v>11</v>
      </c>
      <c r="AM37" s="175" t="str">
        <f>INDEX('half 20-21'!B4:B23,MATCH(LARGE('half 20-21'!O4:O23,11),'half 20-21'!O4:O23,0))</f>
        <v>Leicester</v>
      </c>
      <c r="AN37" s="176"/>
      <c r="AO37" s="176"/>
      <c r="AP37" s="176"/>
      <c r="AQ37" s="177"/>
      <c r="AR37" s="113">
        <f>INDEX('half 20-21'!K4:K23,MATCH(LARGE('half 20-21'!O4:O23,11),'half 20-21'!O4:O23,0))</f>
        <v>6</v>
      </c>
      <c r="AS37" s="114">
        <f>INDEX('half 20-21'!L4:L23,MATCH(LARGE('half 20-21'!O4:O23,11),'half 20-21'!O4:O23,0))</f>
        <v>6</v>
      </c>
      <c r="AT37" s="112">
        <f>INDEX('half 20-21'!M4:M23,MATCH(LARGE('half 20-21'!O4:O23,11),'half 20-21'!O4:O23,0))</f>
        <v>7</v>
      </c>
      <c r="AU37" s="113">
        <f>INDEX('half 20-21'!P4:P23,MATCH(LARGE('half 20-21'!O4:O23,11),'half 20-21'!O4:O23,0))</f>
        <v>18</v>
      </c>
      <c r="AV37" s="112">
        <f>INDEX('half 20-21'!Q4:Q23,MATCH(LARGE('half 20-21'!O4:O23,11),'half 20-21'!O4:O23,0))</f>
        <v>16</v>
      </c>
      <c r="AW37" s="57"/>
      <c r="AX37" s="95">
        <v>11</v>
      </c>
      <c r="AY37" s="175" t="str">
        <f>INDEX('half 20-21'!S4:S23,MATCH(LARGE('half 20-21'!X4:X23,11),'half 20-21'!X4:X23,0))</f>
        <v>Leicester</v>
      </c>
      <c r="AZ37" s="176"/>
      <c r="BA37" s="176"/>
      <c r="BB37" s="176"/>
      <c r="BC37" s="177"/>
      <c r="BD37" s="113">
        <f>INDEX('half 20-21'!T4:T23,MATCH(LARGE('half 20-21'!X4:X23,11),'half 20-21'!X4:X23,0))</f>
        <v>4</v>
      </c>
      <c r="BE37" s="114">
        <f>INDEX('half 20-21'!U4:U23,MATCH(LARGE('half 20-21'!X4:X23,11),'half 20-21'!X4:X23,0))</f>
        <v>11</v>
      </c>
      <c r="BF37" s="112">
        <f>INDEX('half 20-21'!V4:V23,MATCH(LARGE('half 20-21'!X4:X23,11),'half 20-21'!X4:X23,0))</f>
        <v>4</v>
      </c>
      <c r="BG37" s="113">
        <f>INDEX('half 20-21'!Y4:Y23,MATCH(LARGE('half 20-21'!X4:X23,11),'half 20-21'!X4:X23,0))</f>
        <v>11</v>
      </c>
      <c r="BH37" s="112">
        <f>INDEX('half 20-21'!Z4:Z23,MATCH(LARGE('half 20-21'!X4:X23,11),'half 20-21'!X4:X23,0))</f>
        <v>10</v>
      </c>
      <c r="BJ37" s="95">
        <v>11</v>
      </c>
      <c r="BK37" s="175" t="str">
        <f>INDEX('half 20-21'!S4:S23,MATCH(LARGE('half 20-21'!AF4:AF23,11),'half 20-21'!AF4:AF23,0))</f>
        <v>Newcastle</v>
      </c>
      <c r="BL37" s="176"/>
      <c r="BM37" s="176"/>
      <c r="BN37" s="176"/>
      <c r="BO37" s="177"/>
      <c r="BP37" s="113">
        <f>INDEX('half 20-21'!AB4:AB23,MATCH(LARGE('half 20-21'!AF4:AF23,11),'half 20-21'!AF4:AF23,0))</f>
        <v>7</v>
      </c>
      <c r="BQ37" s="114">
        <f>INDEX('half 20-21'!AC4:AC23,MATCH(LARGE('half 20-21'!AF4:AF23,11),'half 20-21'!AF4:AF23,0))</f>
        <v>5</v>
      </c>
      <c r="BR37" s="112">
        <f>INDEX('half 20-21'!AD4:AD23,MATCH(LARGE('half 20-21'!AF4:AF23,11),'half 20-21'!AF4:AF23,0))</f>
        <v>7</v>
      </c>
      <c r="BS37" s="113">
        <f>INDEX('half 20-21'!AG4:AG23,MATCH(LARGE('half 20-21'!AF4:AF23,11),'half 20-21'!AF4:AF23,0))</f>
        <v>15</v>
      </c>
      <c r="BT37" s="112">
        <f>INDEX('half 20-21'!AH4:AH23,MATCH(LARGE('half 20-21'!AF4:AF23,11),'half 20-21'!AF4:AF23,0))</f>
        <v>17</v>
      </c>
    </row>
    <row r="38" spans="2:72" x14ac:dyDescent="0.2">
      <c r="B38" s="95">
        <v>12</v>
      </c>
      <c r="C38" s="175" t="str">
        <f>INDEX('half 20-21'!B4:B23,MATCH(LARGE('half 20-21'!AO4:AO23,12),'half 20-21'!AO4:AO23,0))</f>
        <v>Crystal P</v>
      </c>
      <c r="D38" s="176"/>
      <c r="E38" s="176"/>
      <c r="F38" s="176"/>
      <c r="G38" s="177"/>
      <c r="H38" s="113">
        <f>INDEX('half 20-21'!AK4:AK23,MATCH(LARGE('half 20-21'!AO4:AO23,12),'half 20-21'!AO4:AO23,0))</f>
        <v>12</v>
      </c>
      <c r="I38" s="114">
        <f>INDEX('half 20-21'!AL4:AL23,MATCH(LARGE('half 20-21'!AO4:AO23,12),'half 20-21'!AO4:AO23,0))</f>
        <v>12</v>
      </c>
      <c r="J38" s="112">
        <f>INDEX('half 20-21'!AM4:AM23,MATCH(LARGE('half 20-21'!AO4:AO23,12),'half 20-21'!AO4:AO23,0))</f>
        <v>14</v>
      </c>
      <c r="K38" s="113">
        <f>INDEX('half 20-21'!AP4:AP23,MATCH(LARGE('half 20-21'!AO4:AO23,12),'half 20-21'!AO4:AO23,0))</f>
        <v>22</v>
      </c>
      <c r="L38" s="112">
        <f>INDEX('half 20-21'!AQ4:AQ23,MATCH(LARGE('half 20-21'!AO4:AO23,12),'half 20-21'!AO4:AO23,0))</f>
        <v>28</v>
      </c>
      <c r="M38" s="56"/>
      <c r="N38" s="95">
        <v>12</v>
      </c>
      <c r="O38" s="175" t="str">
        <f>INDEX('half 20-21'!B4:B23,MATCH(LARGE('half 20-21'!AX4:AX23,12),'half 20-21'!AX4:AX23,0))</f>
        <v>Wolves</v>
      </c>
      <c r="P38" s="176"/>
      <c r="Q38" s="176"/>
      <c r="R38" s="176"/>
      <c r="S38" s="177"/>
      <c r="T38" s="113">
        <f>INDEX('half 20-21'!AT4:AT23,MATCH(LARGE('half 20-21'!AX4:AX23,12),'half 20-21'!AX4:AX23,0))</f>
        <v>11</v>
      </c>
      <c r="U38" s="114">
        <f>INDEX('half 20-21'!AU4:AU23,MATCH(LARGE('half 20-21'!AX4:AX23,12),'half 20-21'!AX4:AX23,0))</f>
        <v>14</v>
      </c>
      <c r="V38" s="112">
        <f>INDEX('half 20-21'!AV4:AV23,MATCH(LARGE('half 20-21'!AX4:AX23,12),'half 20-21'!AX4:AX23,0))</f>
        <v>13</v>
      </c>
      <c r="W38" s="113">
        <f>INDEX('half 20-21'!AY4:AY23,MATCH(LARGE('half 20-21'!AX4:AX23,12),'half 20-21'!AX4:AX23,0))</f>
        <v>20</v>
      </c>
      <c r="X38" s="112">
        <f>INDEX('half 20-21'!AZ4:AZ23,MATCH(LARGE('half 20-21'!AX4:AX23,12),'half 20-21'!AX4:AX23,0))</f>
        <v>27</v>
      </c>
      <c r="Z38" s="95">
        <v>12</v>
      </c>
      <c r="AA38" s="175" t="str">
        <f>INDEX('half 20-21'!B4:B23,MATCH(LARGE('half 20-21'!G4:G23,12),'half 20-21'!G4:G23,0))</f>
        <v>Leeds</v>
      </c>
      <c r="AB38" s="176"/>
      <c r="AC38" s="176"/>
      <c r="AD38" s="176"/>
      <c r="AE38" s="177"/>
      <c r="AF38" s="113">
        <f>INDEX('half 20-21'!C4:C23,MATCH(LARGE('half 20-21'!G4:G23,12),'half 20-21'!G4:G23,0))</f>
        <v>5</v>
      </c>
      <c r="AG38" s="114">
        <f>INDEX('half 20-21'!D4:D23,MATCH(LARGE('half 20-21'!G4:G23,12),'half 20-21'!G4:G23,0))</f>
        <v>8</v>
      </c>
      <c r="AH38" s="112">
        <f>INDEX('half 20-21'!E4:E23,MATCH(LARGE('half 20-21'!G4:G23,12),'half 20-21'!G4:G23,0))</f>
        <v>6</v>
      </c>
      <c r="AI38" s="113">
        <f>INDEX('half 20-21'!H4:H23,MATCH(LARGE('half 20-21'!G4:G23,12),'half 20-21'!G4:G23,0))</f>
        <v>11</v>
      </c>
      <c r="AJ38" s="112">
        <f>INDEX('half 20-21'!I4:I23,MATCH(LARGE('half 20-21'!G4:G23,12),'half 20-21'!G4:G23,0))</f>
        <v>13</v>
      </c>
      <c r="AL38" s="95">
        <v>12</v>
      </c>
      <c r="AM38" s="175" t="str">
        <f>INDEX('half 20-21'!B4:B23,MATCH(LARGE('half 20-21'!O4:O23,12),'half 20-21'!O4:O23,0))</f>
        <v>Southampton</v>
      </c>
      <c r="AN38" s="176"/>
      <c r="AO38" s="176"/>
      <c r="AP38" s="176"/>
      <c r="AQ38" s="177"/>
      <c r="AR38" s="113">
        <f>INDEX('half 20-21'!K4:K23,MATCH(LARGE('half 20-21'!O4:O23,12),'half 20-21'!O4:O23,0))</f>
        <v>6</v>
      </c>
      <c r="AS38" s="114">
        <f>INDEX('half 20-21'!L4:L23,MATCH(LARGE('half 20-21'!O4:O23,12),'half 20-21'!O4:O23,0))</f>
        <v>6</v>
      </c>
      <c r="AT38" s="112">
        <f>INDEX('half 20-21'!M4:M23,MATCH(LARGE('half 20-21'!O4:O23,12),'half 20-21'!O4:O23,0))</f>
        <v>7</v>
      </c>
      <c r="AU38" s="113">
        <f>INDEX('half 20-21'!P4:P23,MATCH(LARGE('half 20-21'!O4:O23,12),'half 20-21'!O4:O23,0))</f>
        <v>11</v>
      </c>
      <c r="AV38" s="112">
        <f>INDEX('half 20-21'!Q4:Q23,MATCH(LARGE('half 20-21'!O4:O23,12),'half 20-21'!O4:O23,0))</f>
        <v>16</v>
      </c>
      <c r="AW38" s="57"/>
      <c r="AX38" s="95">
        <v>12</v>
      </c>
      <c r="AY38" s="175" t="str">
        <f>INDEX('half 20-21'!S4:S23,MATCH(LARGE('half 20-21'!X4:X23,12),'half 20-21'!X4:X23,0))</f>
        <v>Man Utd</v>
      </c>
      <c r="AZ38" s="176"/>
      <c r="BA38" s="176"/>
      <c r="BB38" s="176"/>
      <c r="BC38" s="177"/>
      <c r="BD38" s="113">
        <f>INDEX('half 20-21'!T4:T23,MATCH(LARGE('half 20-21'!X4:X23,12),'half 20-21'!X4:X23,0))</f>
        <v>4</v>
      </c>
      <c r="BE38" s="114">
        <f>INDEX('half 20-21'!U4:U23,MATCH(LARGE('half 20-21'!X4:X23,12),'half 20-21'!X4:X23,0))</f>
        <v>11</v>
      </c>
      <c r="BF38" s="112">
        <f>INDEX('half 20-21'!V4:V23,MATCH(LARGE('half 20-21'!X4:X23,12),'half 20-21'!X4:X23,0))</f>
        <v>4</v>
      </c>
      <c r="BG38" s="113">
        <f>INDEX('half 20-21'!Y4:Y23,MATCH(LARGE('half 20-21'!X4:X23,12),'half 20-21'!X4:X23,0))</f>
        <v>12</v>
      </c>
      <c r="BH38" s="112">
        <f>INDEX('half 20-21'!Z4:Z23,MATCH(LARGE('half 20-21'!X4:X23,12),'half 20-21'!X4:X23,0))</f>
        <v>13</v>
      </c>
      <c r="BJ38" s="95">
        <v>12</v>
      </c>
      <c r="BK38" s="175" t="str">
        <f>INDEX('half 20-21'!S4:S23,MATCH(LARGE('half 20-21'!AF4:AF23,12),'half 20-21'!AF4:AF23,0))</f>
        <v>Tottenham</v>
      </c>
      <c r="BL38" s="176"/>
      <c r="BM38" s="176"/>
      <c r="BN38" s="176"/>
      <c r="BO38" s="177"/>
      <c r="BP38" s="113">
        <f>INDEX('half 20-21'!AB4:AB23,MATCH(LARGE('half 20-21'!AF4:AF23,12),'half 20-21'!AF4:AF23,0))</f>
        <v>6</v>
      </c>
      <c r="BQ38" s="114">
        <f>INDEX('half 20-21'!AC4:AC23,MATCH(LARGE('half 20-21'!AF4:AF23,12),'half 20-21'!AF4:AF23,0))</f>
        <v>6</v>
      </c>
      <c r="BR38" s="112">
        <f>INDEX('half 20-21'!AD4:AD23,MATCH(LARGE('half 20-21'!AF4:AF23,12),'half 20-21'!AF4:AF23,0))</f>
        <v>7</v>
      </c>
      <c r="BS38" s="113">
        <f>INDEX('half 20-21'!AG4:AG23,MATCH(LARGE('half 20-21'!AF4:AF23,12),'half 20-21'!AF4:AF23,0))</f>
        <v>15</v>
      </c>
      <c r="BT38" s="112">
        <f>INDEX('half 20-21'!AH4:AH23,MATCH(LARGE('half 20-21'!AF4:AF23,12),'half 20-21'!AF4:AF23,0))</f>
        <v>13</v>
      </c>
    </row>
    <row r="39" spans="2:72" x14ac:dyDescent="0.2">
      <c r="B39" s="95">
        <v>13</v>
      </c>
      <c r="C39" s="175" t="str">
        <f>INDEX('half 20-21'!B4:B23,MATCH(LARGE('half 20-21'!AO4:AO23,13),'half 20-21'!AO4:AO23,0))</f>
        <v>Man Utd</v>
      </c>
      <c r="D39" s="176"/>
      <c r="E39" s="176"/>
      <c r="F39" s="176"/>
      <c r="G39" s="177"/>
      <c r="H39" s="113">
        <f>INDEX('half 20-21'!AK4:AK23,MATCH(LARGE('half 20-21'!AO4:AO23,13),'half 20-21'!AO4:AO23,0))</f>
        <v>9</v>
      </c>
      <c r="I39" s="114">
        <f>INDEX('half 20-21'!AL4:AL23,MATCH(LARGE('half 20-21'!AO4:AO23,13),'half 20-21'!AO4:AO23,0))</f>
        <v>20</v>
      </c>
      <c r="J39" s="112">
        <f>INDEX('half 20-21'!AM4:AM23,MATCH(LARGE('half 20-21'!AO4:AO23,13),'half 20-21'!AO4:AO23,0))</f>
        <v>9</v>
      </c>
      <c r="K39" s="113">
        <f>INDEX('half 20-21'!AP4:AP23,MATCH(LARGE('half 20-21'!AO4:AO23,13),'half 20-21'!AO4:AO23,0))</f>
        <v>28</v>
      </c>
      <c r="L39" s="112">
        <f>INDEX('half 20-21'!AQ4:AQ23,MATCH(LARGE('half 20-21'!AO4:AO23,13),'half 20-21'!AO4:AO23,0))</f>
        <v>25</v>
      </c>
      <c r="M39" s="56"/>
      <c r="N39" s="95">
        <v>13</v>
      </c>
      <c r="O39" s="175" t="str">
        <f>INDEX('half 20-21'!B4:B23,MATCH(LARGE('half 20-21'!AX4:AX23,13),'half 20-21'!AX4:AX23,0))</f>
        <v>Newcastle</v>
      </c>
      <c r="P39" s="176"/>
      <c r="Q39" s="176"/>
      <c r="R39" s="176"/>
      <c r="S39" s="177"/>
      <c r="T39" s="113">
        <f>INDEX('half 20-21'!AT4:AT23,MATCH(LARGE('half 20-21'!AX4:AX23,13),'half 20-21'!AX4:AX23,0))</f>
        <v>11</v>
      </c>
      <c r="U39" s="114">
        <f>INDEX('half 20-21'!AU4:AU23,MATCH(LARGE('half 20-21'!AX4:AX23,13),'half 20-21'!AX4:AX23,0))</f>
        <v>12</v>
      </c>
      <c r="V39" s="112">
        <f>INDEX('half 20-21'!AV4:AV23,MATCH(LARGE('half 20-21'!AX4:AX23,13),'half 20-21'!AX4:AX23,0))</f>
        <v>15</v>
      </c>
      <c r="W39" s="113">
        <f>INDEX('half 20-21'!AY4:AY23,MATCH(LARGE('half 20-21'!AX4:AX23,13),'half 20-21'!AX4:AX23,0))</f>
        <v>28</v>
      </c>
      <c r="X39" s="112">
        <f>INDEX('half 20-21'!AZ4:AZ23,MATCH(LARGE('half 20-21'!AX4:AX23,13),'half 20-21'!AX4:AX23,0))</f>
        <v>36</v>
      </c>
      <c r="Z39" s="95">
        <v>13</v>
      </c>
      <c r="AA39" s="175" t="str">
        <f>INDEX('half 20-21'!B4:B23,MATCH(LARGE('half 20-21'!G4:G23,13),'half 20-21'!G4:G23,0))</f>
        <v>Newcastle</v>
      </c>
      <c r="AB39" s="176"/>
      <c r="AC39" s="176"/>
      <c r="AD39" s="176"/>
      <c r="AE39" s="177"/>
      <c r="AF39" s="113">
        <f>INDEX('half 20-21'!C4:C23,MATCH(LARGE('half 20-21'!G4:G23,13),'half 20-21'!G4:G23,0))</f>
        <v>5</v>
      </c>
      <c r="AG39" s="114">
        <f>INDEX('half 20-21'!D4:D23,MATCH(LARGE('half 20-21'!G4:G23,13),'half 20-21'!G4:G23,0))</f>
        <v>7</v>
      </c>
      <c r="AH39" s="112">
        <f>INDEX('half 20-21'!E4:E23,MATCH(LARGE('half 20-21'!G4:G23,13),'half 20-21'!G4:G23,0))</f>
        <v>7</v>
      </c>
      <c r="AI39" s="113">
        <f>INDEX('half 20-21'!H4:H23,MATCH(LARGE('half 20-21'!G4:G23,13),'half 20-21'!G4:G23,0))</f>
        <v>13</v>
      </c>
      <c r="AJ39" s="112">
        <f>INDEX('half 20-21'!I4:I23,MATCH(LARGE('half 20-21'!G4:G23,13),'half 20-21'!G4:G23,0))</f>
        <v>14</v>
      </c>
      <c r="AL39" s="95">
        <v>13</v>
      </c>
      <c r="AM39" s="175" t="str">
        <f>INDEX('half 20-21'!B4:B23,MATCH(LARGE('half 20-21'!O4:O23,13),'half 20-21'!O4:O23,0))</f>
        <v>Brighton</v>
      </c>
      <c r="AN39" s="176"/>
      <c r="AO39" s="176"/>
      <c r="AP39" s="176"/>
      <c r="AQ39" s="177"/>
      <c r="AR39" s="113">
        <f>INDEX('half 20-21'!K4:K23,MATCH(LARGE('half 20-21'!O4:O23,13),'half 20-21'!O4:O23,0))</f>
        <v>4</v>
      </c>
      <c r="AS39" s="114">
        <f>INDEX('half 20-21'!L4:L23,MATCH(LARGE('half 20-21'!O4:O23,13),'half 20-21'!O4:O23,0))</f>
        <v>9</v>
      </c>
      <c r="AT39" s="112">
        <f>INDEX('half 20-21'!M4:M23,MATCH(LARGE('half 20-21'!O4:O23,13),'half 20-21'!O4:O23,0))</f>
        <v>6</v>
      </c>
      <c r="AU39" s="113">
        <f>INDEX('half 20-21'!P4:P23,MATCH(LARGE('half 20-21'!O4:O23,13),'half 20-21'!O4:O23,0))</f>
        <v>14</v>
      </c>
      <c r="AV39" s="112">
        <f>INDEX('half 20-21'!Q4:Q23,MATCH(LARGE('half 20-21'!O4:O23,13),'half 20-21'!O4:O23,0))</f>
        <v>14</v>
      </c>
      <c r="AW39" s="57"/>
      <c r="AX39" s="95">
        <v>13</v>
      </c>
      <c r="AY39" s="175" t="str">
        <f>INDEX('half 20-21'!S4:S23,MATCH(LARGE('half 20-21'!X4:X23,13),'half 20-21'!X4:X23,0))</f>
        <v>Fulham</v>
      </c>
      <c r="AZ39" s="176"/>
      <c r="BA39" s="176"/>
      <c r="BB39" s="176"/>
      <c r="BC39" s="177"/>
      <c r="BD39" s="113">
        <f>INDEX('half 20-21'!T4:T23,MATCH(LARGE('half 20-21'!X4:X23,13),'half 20-21'!X4:X23,0))</f>
        <v>4</v>
      </c>
      <c r="BE39" s="114">
        <f>INDEX('half 20-21'!U4:U23,MATCH(LARGE('half 20-21'!X4:X23,13),'half 20-21'!X4:X23,0))</f>
        <v>9</v>
      </c>
      <c r="BF39" s="112">
        <f>INDEX('half 20-21'!V4:V23,MATCH(LARGE('half 20-21'!X4:X23,13),'half 20-21'!X4:X23,0))</f>
        <v>6</v>
      </c>
      <c r="BG39" s="113">
        <f>INDEX('half 20-21'!Y4:Y23,MATCH(LARGE('half 20-21'!X4:X23,13),'half 20-21'!X4:X23,0))</f>
        <v>6</v>
      </c>
      <c r="BH39" s="112">
        <f>INDEX('half 20-21'!Z4:Z23,MATCH(LARGE('half 20-21'!X4:X23,13),'half 20-21'!X4:X23,0))</f>
        <v>8</v>
      </c>
      <c r="BJ39" s="95">
        <v>13</v>
      </c>
      <c r="BK39" s="175" t="str">
        <f>INDEX('half 20-21'!S4:S23,MATCH(LARGE('half 20-21'!AF4:AF23,13),'half 20-21'!AF4:AF23,0))</f>
        <v>West Brom</v>
      </c>
      <c r="BL39" s="176"/>
      <c r="BM39" s="176"/>
      <c r="BN39" s="176"/>
      <c r="BO39" s="177"/>
      <c r="BP39" s="113">
        <f>INDEX('half 20-21'!AB4:AB23,MATCH(LARGE('half 20-21'!AF4:AF23,13),'half 20-21'!AF4:AF23,0))</f>
        <v>4</v>
      </c>
      <c r="BQ39" s="114">
        <f>INDEX('half 20-21'!AC4:AC23,MATCH(LARGE('half 20-21'!AF4:AF23,13),'half 20-21'!AF4:AF23,0))</f>
        <v>10</v>
      </c>
      <c r="BR39" s="112">
        <f>INDEX('half 20-21'!AD4:AD23,MATCH(LARGE('half 20-21'!AF4:AF23,13),'half 20-21'!AF4:AF23,0))</f>
        <v>5</v>
      </c>
      <c r="BS39" s="113">
        <f>INDEX('half 20-21'!AG4:AG23,MATCH(LARGE('half 20-21'!AF4:AF23,13),'half 20-21'!AF4:AF23,0))</f>
        <v>13</v>
      </c>
      <c r="BT39" s="112">
        <f>INDEX('half 20-21'!AH4:AH23,MATCH(LARGE('half 20-21'!AF4:AF23,13),'half 20-21'!AF4:AF23,0))</f>
        <v>15</v>
      </c>
    </row>
    <row r="40" spans="2:72" x14ac:dyDescent="0.2">
      <c r="B40" s="95">
        <v>14</v>
      </c>
      <c r="C40" s="175" t="str">
        <f>INDEX('half 20-21'!B4:B23,MATCH(LARGE('half 20-21'!AO4:AO23,14),'half 20-21'!AO4:AO23,0))</f>
        <v>Leeds</v>
      </c>
      <c r="D40" s="176"/>
      <c r="E40" s="176"/>
      <c r="F40" s="176"/>
      <c r="G40" s="177"/>
      <c r="H40" s="113">
        <f>INDEX('half 20-21'!AK4:AK23,MATCH(LARGE('half 20-21'!AO4:AO23,14),'half 20-21'!AO4:AO23,0))</f>
        <v>9</v>
      </c>
      <c r="I40" s="114">
        <f>INDEX('half 20-21'!AL4:AL23,MATCH(LARGE('half 20-21'!AO4:AO23,14),'half 20-21'!AO4:AO23,0))</f>
        <v>16</v>
      </c>
      <c r="J40" s="112">
        <f>INDEX('half 20-21'!AM4:AM23,MATCH(LARGE('half 20-21'!AO4:AO23,14),'half 20-21'!AO4:AO23,0))</f>
        <v>13</v>
      </c>
      <c r="K40" s="113">
        <f>INDEX('half 20-21'!AP4:AP23,MATCH(LARGE('half 20-21'!AO4:AO23,14),'half 20-21'!AO4:AO23,0))</f>
        <v>25</v>
      </c>
      <c r="L40" s="112">
        <f>INDEX('half 20-21'!AQ4:AQ23,MATCH(LARGE('half 20-21'!AO4:AO23,14),'half 20-21'!AO4:AO23,0))</f>
        <v>34</v>
      </c>
      <c r="M40" s="56"/>
      <c r="N40" s="95">
        <v>14</v>
      </c>
      <c r="O40" s="175" t="str">
        <f>INDEX('half 20-21'!B4:B23,MATCH(LARGE('half 20-21'!AX4:AX23,14),'half 20-21'!AX4:AX23,0))</f>
        <v>Brighton</v>
      </c>
      <c r="P40" s="176"/>
      <c r="Q40" s="176"/>
      <c r="R40" s="176"/>
      <c r="S40" s="177"/>
      <c r="T40" s="113">
        <f>INDEX('half 20-21'!AT4:AT23,MATCH(LARGE('half 20-21'!AX4:AX23,14),'half 20-21'!AX4:AX23,0))</f>
        <v>8</v>
      </c>
      <c r="U40" s="114">
        <f>INDEX('half 20-21'!AU4:AU23,MATCH(LARGE('half 20-21'!AX4:AX23,14),'half 20-21'!AX4:AX23,0))</f>
        <v>18</v>
      </c>
      <c r="V40" s="112">
        <f>INDEX('half 20-21'!AV4:AV23,MATCH(LARGE('half 20-21'!AX4:AX23,14),'half 20-21'!AX4:AX23,0))</f>
        <v>12</v>
      </c>
      <c r="W40" s="113">
        <f>INDEX('half 20-21'!AY4:AY23,MATCH(LARGE('half 20-21'!AX4:AX23,14),'half 20-21'!AX4:AX23,0))</f>
        <v>22</v>
      </c>
      <c r="X40" s="112">
        <f>INDEX('half 20-21'!AZ4:AZ23,MATCH(LARGE('half 20-21'!AX4:AX23,14),'half 20-21'!AX4:AX23,0))</f>
        <v>27</v>
      </c>
      <c r="Z40" s="95">
        <v>14</v>
      </c>
      <c r="AA40" s="175" t="str">
        <f>INDEX('half 20-21'!B4:B23,MATCH(LARGE('half 20-21'!G4:G23,14),'half 20-21'!G4:G23,0))</f>
        <v>Arsenal</v>
      </c>
      <c r="AB40" s="176"/>
      <c r="AC40" s="176"/>
      <c r="AD40" s="176"/>
      <c r="AE40" s="177"/>
      <c r="AF40" s="113">
        <f>INDEX('half 20-21'!C4:C23,MATCH(LARGE('half 20-21'!G4:G23,14),'half 20-21'!G4:G23,0))</f>
        <v>3</v>
      </c>
      <c r="AG40" s="114">
        <f>INDEX('half 20-21'!D4:D23,MATCH(LARGE('half 20-21'!G4:G23,14),'half 20-21'!G4:G23,0))</f>
        <v>12</v>
      </c>
      <c r="AH40" s="112">
        <f>INDEX('half 20-21'!E4:E23,MATCH(LARGE('half 20-21'!G4:G23,14),'half 20-21'!G4:G23,0))</f>
        <v>4</v>
      </c>
      <c r="AI40" s="113">
        <f>INDEX('half 20-21'!H4:H23,MATCH(LARGE('half 20-21'!G4:G23,14),'half 20-21'!G4:G23,0))</f>
        <v>10</v>
      </c>
      <c r="AJ40" s="112">
        <f>INDEX('half 20-21'!I4:I23,MATCH(LARGE('half 20-21'!G4:G23,14),'half 20-21'!G4:G23,0))</f>
        <v>7</v>
      </c>
      <c r="AL40" s="95">
        <v>14</v>
      </c>
      <c r="AM40" s="175" t="str">
        <f>INDEX('half 20-21'!B4:B23,MATCH(LARGE('half 20-21'!O4:O23,14),'half 20-21'!O4:O23,0))</f>
        <v>Crystal P</v>
      </c>
      <c r="AN40" s="176"/>
      <c r="AO40" s="176"/>
      <c r="AP40" s="176"/>
      <c r="AQ40" s="177"/>
      <c r="AR40" s="113">
        <f>INDEX('half 20-21'!K4:K23,MATCH(LARGE('half 20-21'!O4:O23,14),'half 20-21'!O4:O23,0))</f>
        <v>4</v>
      </c>
      <c r="AS40" s="114">
        <f>INDEX('half 20-21'!L4:L23,MATCH(LARGE('half 20-21'!O4:O23,14),'half 20-21'!O4:O23,0))</f>
        <v>9</v>
      </c>
      <c r="AT40" s="112">
        <f>INDEX('half 20-21'!M4:M23,MATCH(LARGE('half 20-21'!O4:O23,14),'half 20-21'!O4:O23,0))</f>
        <v>6</v>
      </c>
      <c r="AU40" s="113">
        <f>INDEX('half 20-21'!P4:P23,MATCH(LARGE('half 20-21'!O4:O23,14),'half 20-21'!O4:O23,0))</f>
        <v>9</v>
      </c>
      <c r="AV40" s="112">
        <f>INDEX('half 20-21'!Q4:Q23,MATCH(LARGE('half 20-21'!O4:O23,14),'half 20-21'!O4:O23,0))</f>
        <v>15</v>
      </c>
      <c r="AW40" s="57"/>
      <c r="AX40" s="95">
        <v>14</v>
      </c>
      <c r="AY40" s="175" t="str">
        <f>INDEX('half 20-21'!S4:S23,MATCH(LARGE('half 20-21'!X4:X23,14),'half 20-21'!X4:X23,0))</f>
        <v>Wolves</v>
      </c>
      <c r="AZ40" s="176"/>
      <c r="BA40" s="176"/>
      <c r="BB40" s="176"/>
      <c r="BC40" s="177"/>
      <c r="BD40" s="113">
        <f>INDEX('half 20-21'!T4:T23,MATCH(LARGE('half 20-21'!X4:X23,14),'half 20-21'!X4:X23,0))</f>
        <v>4</v>
      </c>
      <c r="BE40" s="114">
        <f>INDEX('half 20-21'!U4:U23,MATCH(LARGE('half 20-21'!X4:X23,14),'half 20-21'!X4:X23,0))</f>
        <v>8</v>
      </c>
      <c r="BF40" s="112">
        <f>INDEX('half 20-21'!V4:V23,MATCH(LARGE('half 20-21'!X4:X23,14),'half 20-21'!X4:X23,0))</f>
        <v>7</v>
      </c>
      <c r="BG40" s="113">
        <f>INDEX('half 20-21'!Y4:Y23,MATCH(LARGE('half 20-21'!X4:X23,14),'half 20-21'!X4:X23,0))</f>
        <v>8</v>
      </c>
      <c r="BH40" s="112">
        <f>INDEX('half 20-21'!Z4:Z23,MATCH(LARGE('half 20-21'!X4:X23,14),'half 20-21'!X4:X23,0))</f>
        <v>9</v>
      </c>
      <c r="BJ40" s="95">
        <v>14</v>
      </c>
      <c r="BK40" s="175" t="str">
        <f>INDEX('half 20-21'!S4:S23,MATCH(LARGE('half 20-21'!AF4:AF23,14),'half 20-21'!AF4:AF23,0))</f>
        <v>Brighton</v>
      </c>
      <c r="BL40" s="176"/>
      <c r="BM40" s="176"/>
      <c r="BN40" s="176"/>
      <c r="BO40" s="177"/>
      <c r="BP40" s="113">
        <f>INDEX('half 20-21'!AB4:AB23,MATCH(LARGE('half 20-21'!AF4:AF23,14),'half 20-21'!AF4:AF23,0))</f>
        <v>4</v>
      </c>
      <c r="BQ40" s="114">
        <f>INDEX('half 20-21'!AC4:AC23,MATCH(LARGE('half 20-21'!AF4:AF23,14),'half 20-21'!AF4:AF23,0))</f>
        <v>9</v>
      </c>
      <c r="BR40" s="112">
        <f>INDEX('half 20-21'!AD4:AD23,MATCH(LARGE('half 20-21'!AF4:AF23,14),'half 20-21'!AF4:AF23,0))</f>
        <v>6</v>
      </c>
      <c r="BS40" s="113">
        <f>INDEX('half 20-21'!AG4:AG23,MATCH(LARGE('half 20-21'!AF4:AF23,14),'half 20-21'!AF4:AF23,0))</f>
        <v>8</v>
      </c>
      <c r="BT40" s="112">
        <f>INDEX('half 20-21'!AH4:AH23,MATCH(LARGE('half 20-21'!AF4:AF23,14),'half 20-21'!AF4:AF23,0))</f>
        <v>13</v>
      </c>
    </row>
    <row r="41" spans="2:72" x14ac:dyDescent="0.2">
      <c r="B41" s="95">
        <v>15</v>
      </c>
      <c r="C41" s="175" t="str">
        <f>INDEX('half 20-21'!B4:B23,MATCH(LARGE('half 20-21'!AO4:AO23,15),'half 20-21'!AO4:AO23,0))</f>
        <v>Burnley</v>
      </c>
      <c r="D41" s="176"/>
      <c r="E41" s="176"/>
      <c r="F41" s="176"/>
      <c r="G41" s="177"/>
      <c r="H41" s="113">
        <f>INDEX('half 20-21'!AK4:AK23,MATCH(LARGE('half 20-21'!AO4:AO23,15),'half 20-21'!AO4:AO23,0))</f>
        <v>8</v>
      </c>
      <c r="I41" s="114">
        <f>INDEX('half 20-21'!AL4:AL23,MATCH(LARGE('half 20-21'!AO4:AO23,15),'half 20-21'!AO4:AO23,0))</f>
        <v>15</v>
      </c>
      <c r="J41" s="112">
        <f>INDEX('half 20-21'!AM4:AM23,MATCH(LARGE('half 20-21'!AO4:AO23,15),'half 20-21'!AO4:AO23,0))</f>
        <v>15</v>
      </c>
      <c r="K41" s="113">
        <f>INDEX('half 20-21'!AP4:AP23,MATCH(LARGE('half 20-21'!AO4:AO23,15),'half 20-21'!AO4:AO23,0))</f>
        <v>20</v>
      </c>
      <c r="L41" s="112">
        <f>INDEX('half 20-21'!AQ4:AQ23,MATCH(LARGE('half 20-21'!AO4:AO23,15),'half 20-21'!AO4:AO23,0))</f>
        <v>28</v>
      </c>
      <c r="M41" s="56"/>
      <c r="N41" s="95">
        <v>15</v>
      </c>
      <c r="O41" s="175" t="str">
        <f>INDEX('half 20-21'!B4:B23,MATCH(LARGE('half 20-21'!AX4:AX23,15),'half 20-21'!AX4:AX23,0))</f>
        <v>Southampton</v>
      </c>
      <c r="P41" s="176"/>
      <c r="Q41" s="176"/>
      <c r="R41" s="176"/>
      <c r="S41" s="177"/>
      <c r="T41" s="113">
        <f>INDEX('half 20-21'!AT4:AT23,MATCH(LARGE('half 20-21'!AX4:AX23,15),'half 20-21'!AX4:AX23,0))</f>
        <v>10</v>
      </c>
      <c r="U41" s="114">
        <f>INDEX('half 20-21'!AU4:AU23,MATCH(LARGE('half 20-21'!AX4:AX23,15),'half 20-21'!AX4:AX23,0))</f>
        <v>11</v>
      </c>
      <c r="V41" s="112">
        <f>INDEX('half 20-21'!AV4:AV23,MATCH(LARGE('half 20-21'!AX4:AX23,15),'half 20-21'!AX4:AX23,0))</f>
        <v>17</v>
      </c>
      <c r="W41" s="113">
        <f>INDEX('half 20-21'!AY4:AY23,MATCH(LARGE('half 20-21'!AX4:AX23,15),'half 20-21'!AX4:AX23,0))</f>
        <v>19</v>
      </c>
      <c r="X41" s="112">
        <f>INDEX('half 20-21'!AZ4:AZ23,MATCH(LARGE('half 20-21'!AX4:AX23,15),'half 20-21'!AX4:AX23,0))</f>
        <v>38</v>
      </c>
      <c r="Z41" s="95">
        <v>15</v>
      </c>
      <c r="AA41" s="175" t="str">
        <f>INDEX('half 20-21'!B4:B23,MATCH(LARGE('half 20-21'!G4:G23,15),'half 20-21'!G4:G23,0))</f>
        <v>Crystal P</v>
      </c>
      <c r="AB41" s="176"/>
      <c r="AC41" s="176"/>
      <c r="AD41" s="176"/>
      <c r="AE41" s="177"/>
      <c r="AF41" s="113">
        <f>INDEX('half 20-21'!C4:C23,MATCH(LARGE('half 20-21'!G4:G23,15),'half 20-21'!G4:G23,0))</f>
        <v>5</v>
      </c>
      <c r="AG41" s="114">
        <f>INDEX('half 20-21'!D4:D23,MATCH(LARGE('half 20-21'!G4:G23,15),'half 20-21'!G4:G23,0))</f>
        <v>6</v>
      </c>
      <c r="AH41" s="112">
        <f>INDEX('half 20-21'!E4:E23,MATCH(LARGE('half 20-21'!G4:G23,15),'half 20-21'!G4:G23,0))</f>
        <v>8</v>
      </c>
      <c r="AI41" s="113">
        <f>INDEX('half 20-21'!H4:H23,MATCH(LARGE('half 20-21'!G4:G23,15),'half 20-21'!G4:G23,0))</f>
        <v>11</v>
      </c>
      <c r="AJ41" s="112">
        <f>INDEX('half 20-21'!I4:I23,MATCH(LARGE('half 20-21'!G4:G23,15),'half 20-21'!G4:G23,0))</f>
        <v>17</v>
      </c>
      <c r="AL41" s="95">
        <v>15</v>
      </c>
      <c r="AM41" s="175" t="str">
        <f>INDEX('half 20-21'!B4:B23,MATCH(LARGE('half 20-21'!O4:O23,15),'half 20-21'!O4:O23,0))</f>
        <v>Newcastle</v>
      </c>
      <c r="AN41" s="176"/>
      <c r="AO41" s="176"/>
      <c r="AP41" s="176"/>
      <c r="AQ41" s="177"/>
      <c r="AR41" s="113">
        <f>INDEX('half 20-21'!K4:K23,MATCH(LARGE('half 20-21'!O4:O23,15),'half 20-21'!O4:O23,0))</f>
        <v>4</v>
      </c>
      <c r="AS41" s="114">
        <f>INDEX('half 20-21'!L4:L23,MATCH(LARGE('half 20-21'!O4:O23,15),'half 20-21'!O4:O23,0))</f>
        <v>7</v>
      </c>
      <c r="AT41" s="112">
        <f>INDEX('half 20-21'!M4:M23,MATCH(LARGE('half 20-21'!O4:O23,15),'half 20-21'!O4:O23,0))</f>
        <v>8</v>
      </c>
      <c r="AU41" s="113">
        <f>INDEX('half 20-21'!P4:P23,MATCH(LARGE('half 20-21'!O4:O23,15),'half 20-21'!O4:O23,0))</f>
        <v>13</v>
      </c>
      <c r="AV41" s="112">
        <f>INDEX('half 20-21'!Q4:Q23,MATCH(LARGE('half 20-21'!O4:O23,15),'half 20-21'!O4:O23,0))</f>
        <v>19</v>
      </c>
      <c r="AW41" s="57"/>
      <c r="AX41" s="95">
        <v>15</v>
      </c>
      <c r="AY41" s="175" t="str">
        <f>INDEX('half 20-21'!S4:S23,MATCH(LARGE('half 20-21'!X4:X23,15),'half 20-21'!X4:X23,0))</f>
        <v>Burnley</v>
      </c>
      <c r="AZ41" s="176"/>
      <c r="BA41" s="176"/>
      <c r="BB41" s="176"/>
      <c r="BC41" s="177"/>
      <c r="BD41" s="113">
        <f>INDEX('half 20-21'!T4:T23,MATCH(LARGE('half 20-21'!X4:X23,15),'half 20-21'!X4:X23,0))</f>
        <v>4</v>
      </c>
      <c r="BE41" s="114">
        <f>INDEX('half 20-21'!U4:U23,MATCH(LARGE('half 20-21'!X4:X23,15),'half 20-21'!X4:X23,0))</f>
        <v>8</v>
      </c>
      <c r="BF41" s="112">
        <f>INDEX('half 20-21'!V4:V23,MATCH(LARGE('half 20-21'!X4:X23,15),'half 20-21'!X4:X23,0))</f>
        <v>7</v>
      </c>
      <c r="BG41" s="113">
        <f>INDEX('half 20-21'!Y4:Y23,MATCH(LARGE('half 20-21'!X4:X23,15),'half 20-21'!X4:X23,0))</f>
        <v>12</v>
      </c>
      <c r="BH41" s="112">
        <f>INDEX('half 20-21'!Z4:Z23,MATCH(LARGE('half 20-21'!X4:X23,15),'half 20-21'!X4:X23,0))</f>
        <v>15</v>
      </c>
      <c r="BJ41" s="95">
        <v>15</v>
      </c>
      <c r="BK41" s="175" t="str">
        <f>INDEX('half 20-21'!S4:S23,MATCH(LARGE('half 20-21'!AF4:AF23,15),'half 20-21'!AF4:AF23,0))</f>
        <v>Burnley</v>
      </c>
      <c r="BL41" s="176"/>
      <c r="BM41" s="176"/>
      <c r="BN41" s="176"/>
      <c r="BO41" s="177"/>
      <c r="BP41" s="113">
        <f>INDEX('half 20-21'!AB4:AB23,MATCH(LARGE('half 20-21'!AF4:AF23,15),'half 20-21'!AF4:AF23,0))</f>
        <v>4</v>
      </c>
      <c r="BQ41" s="114">
        <f>INDEX('half 20-21'!AC4:AC23,MATCH(LARGE('half 20-21'!AF4:AF23,15),'half 20-21'!AF4:AF23,0))</f>
        <v>8</v>
      </c>
      <c r="BR41" s="112">
        <f>INDEX('half 20-21'!AD4:AD23,MATCH(LARGE('half 20-21'!AF4:AF23,15),'half 20-21'!AF4:AF23,0))</f>
        <v>7</v>
      </c>
      <c r="BS41" s="113">
        <f>INDEX('half 20-21'!AG4:AG23,MATCH(LARGE('half 20-21'!AF4:AF23,15),'half 20-21'!AF4:AF23,0))</f>
        <v>7</v>
      </c>
      <c r="BT41" s="112">
        <f>INDEX('half 20-21'!AH4:AH23,MATCH(LARGE('half 20-21'!AF4:AF23,15),'half 20-21'!AF4:AF23,0))</f>
        <v>13</v>
      </c>
    </row>
    <row r="42" spans="2:72" x14ac:dyDescent="0.2">
      <c r="B42" s="95">
        <v>16</v>
      </c>
      <c r="C42" s="175" t="str">
        <f>INDEX('half 20-21'!B4:B23,MATCH(LARGE('half 20-21'!AO4:AO23,16),'half 20-21'!AO4:AO23,0))</f>
        <v>Newcastle</v>
      </c>
      <c r="D42" s="176"/>
      <c r="E42" s="176"/>
      <c r="F42" s="176"/>
      <c r="G42" s="177"/>
      <c r="H42" s="113">
        <f>INDEX('half 20-21'!AK4:AK23,MATCH(LARGE('half 20-21'!AO4:AO23,16),'half 20-21'!AO4:AO23,0))</f>
        <v>7</v>
      </c>
      <c r="I42" s="114">
        <f>INDEX('half 20-21'!AL4:AL23,MATCH(LARGE('half 20-21'!AO4:AO23,16),'half 20-21'!AO4:AO23,0))</f>
        <v>16</v>
      </c>
      <c r="J42" s="112">
        <f>INDEX('half 20-21'!AM4:AM23,MATCH(LARGE('half 20-21'!AO4:AO23,16),'half 20-21'!AO4:AO23,0))</f>
        <v>15</v>
      </c>
      <c r="K42" s="113">
        <f>INDEX('half 20-21'!AP4:AP23,MATCH(LARGE('half 20-21'!AO4:AO23,16),'half 20-21'!AO4:AO23,0))</f>
        <v>18</v>
      </c>
      <c r="L42" s="112">
        <f>INDEX('half 20-21'!AQ4:AQ23,MATCH(LARGE('half 20-21'!AO4:AO23,16),'half 20-21'!AO4:AO23,0))</f>
        <v>26</v>
      </c>
      <c r="M42" s="56"/>
      <c r="N42" s="95">
        <v>16</v>
      </c>
      <c r="O42" s="175" t="str">
        <f>INDEX('half 20-21'!B4:B23,MATCH(LARGE('half 20-21'!AX4:AX23,16),'half 20-21'!AX4:AX23,0))</f>
        <v>Burnley</v>
      </c>
      <c r="P42" s="176"/>
      <c r="Q42" s="176"/>
      <c r="R42" s="176"/>
      <c r="S42" s="177"/>
      <c r="T42" s="113">
        <f>INDEX('half 20-21'!AT4:AT23,MATCH(LARGE('half 20-21'!AX4:AX23,16),'half 20-21'!AX4:AX23,0))</f>
        <v>6</v>
      </c>
      <c r="U42" s="114">
        <f>INDEX('half 20-21'!AU4:AU23,MATCH(LARGE('half 20-21'!AX4:AX23,16),'half 20-21'!AX4:AX23,0))</f>
        <v>19</v>
      </c>
      <c r="V42" s="112">
        <f>INDEX('half 20-21'!AV4:AV23,MATCH(LARGE('half 20-21'!AX4:AX23,16),'half 20-21'!AX4:AX23,0))</f>
        <v>13</v>
      </c>
      <c r="W42" s="113">
        <f>INDEX('half 20-21'!AY4:AY23,MATCH(LARGE('half 20-21'!AX4:AX23,16),'half 20-21'!AX4:AX23,0))</f>
        <v>13</v>
      </c>
      <c r="X42" s="112">
        <f>INDEX('half 20-21'!AZ4:AZ23,MATCH(LARGE('half 20-21'!AX4:AX23,16),'half 20-21'!AX4:AX23,0))</f>
        <v>27</v>
      </c>
      <c r="Z42" s="95">
        <v>16</v>
      </c>
      <c r="AA42" s="175" t="str">
        <f>INDEX('half 20-21'!B4:B23,MATCH(LARGE('half 20-21'!G4:G23,16),'half 20-21'!G4:G23,0))</f>
        <v>West Brom</v>
      </c>
      <c r="AB42" s="176"/>
      <c r="AC42" s="176"/>
      <c r="AD42" s="176"/>
      <c r="AE42" s="177"/>
      <c r="AF42" s="113">
        <f>INDEX('half 20-21'!C4:C23,MATCH(LARGE('half 20-21'!G4:G23,16),'half 20-21'!G4:G23,0))</f>
        <v>4</v>
      </c>
      <c r="AG42" s="114">
        <f>INDEX('half 20-21'!D4:D23,MATCH(LARGE('half 20-21'!G4:G23,16),'half 20-21'!G4:G23,0))</f>
        <v>9</v>
      </c>
      <c r="AH42" s="112">
        <f>INDEX('half 20-21'!E4:E23,MATCH(LARGE('half 20-21'!G4:G23,16),'half 20-21'!G4:G23,0))</f>
        <v>6</v>
      </c>
      <c r="AI42" s="113">
        <f>INDEX('half 20-21'!H4:H23,MATCH(LARGE('half 20-21'!G4:G23,16),'half 20-21'!G4:G23,0))</f>
        <v>11</v>
      </c>
      <c r="AJ42" s="112">
        <f>INDEX('half 20-21'!I4:I23,MATCH(LARGE('half 20-21'!G4:G23,16),'half 20-21'!G4:G23,0))</f>
        <v>17</v>
      </c>
      <c r="AL42" s="95">
        <v>16</v>
      </c>
      <c r="AM42" s="175" t="str">
        <f>INDEX('half 20-21'!B4:B23,MATCH(LARGE('half 20-21'!O4:O23,16),'half 20-21'!O4:O23,0))</f>
        <v>Everton</v>
      </c>
      <c r="AN42" s="176"/>
      <c r="AO42" s="176"/>
      <c r="AP42" s="176"/>
      <c r="AQ42" s="177"/>
      <c r="AR42" s="113">
        <f>INDEX('half 20-21'!K4:K23,MATCH(LARGE('half 20-21'!O4:O23,16),'half 20-21'!O4:O23,0))</f>
        <v>3</v>
      </c>
      <c r="AS42" s="114">
        <f>INDEX('half 20-21'!L4:L23,MATCH(LARGE('half 20-21'!O4:O23,16),'half 20-21'!O4:O23,0))</f>
        <v>8</v>
      </c>
      <c r="AT42" s="112">
        <f>INDEX('half 20-21'!M4:M23,MATCH(LARGE('half 20-21'!O4:O23,16),'half 20-21'!O4:O23,0))</f>
        <v>8</v>
      </c>
      <c r="AU42" s="113">
        <f>INDEX('half 20-21'!P4:P23,MATCH(LARGE('half 20-21'!O4:O23,16),'half 20-21'!O4:O23,0))</f>
        <v>9</v>
      </c>
      <c r="AV42" s="112">
        <f>INDEX('half 20-21'!Q4:Q23,MATCH(LARGE('half 20-21'!O4:O23,16),'half 20-21'!O4:O23,0))</f>
        <v>16</v>
      </c>
      <c r="AW42" s="57"/>
      <c r="AX42" s="95">
        <v>16</v>
      </c>
      <c r="AY42" s="175" t="str">
        <f>INDEX('half 20-21'!S4:S23,MATCH(LARGE('half 20-21'!X4:X23,16),'half 20-21'!X4:X23,0))</f>
        <v>Leeds</v>
      </c>
      <c r="AZ42" s="176"/>
      <c r="BA42" s="176"/>
      <c r="BB42" s="176"/>
      <c r="BC42" s="177"/>
      <c r="BD42" s="113">
        <f>INDEX('half 20-21'!T4:T23,MATCH(LARGE('half 20-21'!X4:X23,16),'half 20-21'!X4:X23,0))</f>
        <v>4</v>
      </c>
      <c r="BE42" s="114">
        <f>INDEX('half 20-21'!U4:U23,MATCH(LARGE('half 20-21'!X4:X23,16),'half 20-21'!X4:X23,0))</f>
        <v>8</v>
      </c>
      <c r="BF42" s="112">
        <f>INDEX('half 20-21'!V4:V23,MATCH(LARGE('half 20-21'!X4:X23,16),'half 20-21'!X4:X23,0))</f>
        <v>7</v>
      </c>
      <c r="BG42" s="113">
        <f>INDEX('half 20-21'!Y4:Y23,MATCH(LARGE('half 20-21'!X4:X23,16),'half 20-21'!X4:X23,0))</f>
        <v>14</v>
      </c>
      <c r="BH42" s="112">
        <f>INDEX('half 20-21'!Z4:Z23,MATCH(LARGE('half 20-21'!X4:X23,16),'half 20-21'!X4:X23,0))</f>
        <v>21</v>
      </c>
      <c r="BJ42" s="95">
        <v>16</v>
      </c>
      <c r="BK42" s="175" t="str">
        <f>INDEX('half 20-21'!S4:S23,MATCH(LARGE('half 20-21'!AF4:AF23,16),'half 20-21'!AF4:AF23,0))</f>
        <v>Fulham</v>
      </c>
      <c r="BL42" s="176"/>
      <c r="BM42" s="176"/>
      <c r="BN42" s="176"/>
      <c r="BO42" s="177"/>
      <c r="BP42" s="113">
        <f>INDEX('half 20-21'!AB4:AB23,MATCH(LARGE('half 20-21'!AF4:AF23,16),'half 20-21'!AF4:AF23,0))</f>
        <v>3</v>
      </c>
      <c r="BQ42" s="114">
        <f>INDEX('half 20-21'!AC4:AC23,MATCH(LARGE('half 20-21'!AF4:AF23,16),'half 20-21'!AF4:AF23,0))</f>
        <v>8</v>
      </c>
      <c r="BR42" s="112">
        <f>INDEX('half 20-21'!AD4:AD23,MATCH(LARGE('half 20-21'!AF4:AF23,16),'half 20-21'!AF4:AF23,0))</f>
        <v>8</v>
      </c>
      <c r="BS42" s="113">
        <f>INDEX('half 20-21'!AG4:AG23,MATCH(LARGE('half 20-21'!AF4:AF23,16),'half 20-21'!AF4:AF23,0))</f>
        <v>12</v>
      </c>
      <c r="BT42" s="112">
        <f>INDEX('half 20-21'!AH4:AH23,MATCH(LARGE('half 20-21'!AF4:AF23,16),'half 20-21'!AF4:AF23,0))</f>
        <v>17</v>
      </c>
    </row>
    <row r="43" spans="2:72" x14ac:dyDescent="0.2">
      <c r="B43" s="95">
        <v>17</v>
      </c>
      <c r="C43" s="175" t="str">
        <f>INDEX('half 20-21'!B4:B23,MATCH(LARGE('half 20-21'!AO4:AO23,17),'half 20-21'!AO4:AO23,0))</f>
        <v>Wolves</v>
      </c>
      <c r="D43" s="176"/>
      <c r="E43" s="176"/>
      <c r="F43" s="176"/>
      <c r="G43" s="177"/>
      <c r="H43" s="113">
        <f>INDEX('half 20-21'!AK4:AK23,MATCH(LARGE('half 20-21'!AO4:AO23,17),'half 20-21'!AO4:AO23,0))</f>
        <v>6</v>
      </c>
      <c r="I43" s="114">
        <f>INDEX('half 20-21'!AL4:AL23,MATCH(LARGE('half 20-21'!AO4:AO23,17),'half 20-21'!AO4:AO23,0))</f>
        <v>18</v>
      </c>
      <c r="J43" s="112">
        <f>INDEX('half 20-21'!AM4:AM23,MATCH(LARGE('half 20-21'!AO4:AO23,17),'half 20-21'!AO4:AO23,0))</f>
        <v>14</v>
      </c>
      <c r="K43" s="113">
        <f>INDEX('half 20-21'!AP4:AP23,MATCH(LARGE('half 20-21'!AO4:AO23,17),'half 20-21'!AO4:AO23,0))</f>
        <v>16</v>
      </c>
      <c r="L43" s="112">
        <f>INDEX('half 20-21'!AQ4:AQ23,MATCH(LARGE('half 20-21'!AO4:AO23,17),'half 20-21'!AO4:AO23,0))</f>
        <v>25</v>
      </c>
      <c r="M43" s="56"/>
      <c r="N43" s="95">
        <v>17</v>
      </c>
      <c r="O43" s="175" t="str">
        <f>INDEX('half 20-21'!B4:B23,MATCH(LARGE('half 20-21'!AX4:AX23,17),'half 20-21'!AX4:AX23,0))</f>
        <v>Crystal P</v>
      </c>
      <c r="P43" s="176"/>
      <c r="Q43" s="176"/>
      <c r="R43" s="176"/>
      <c r="S43" s="177"/>
      <c r="T43" s="113">
        <f>INDEX('half 20-21'!AT4:AT23,MATCH(LARGE('half 20-21'!AX4:AX23,17),'half 20-21'!AX4:AX23,0))</f>
        <v>7</v>
      </c>
      <c r="U43" s="114">
        <f>INDEX('half 20-21'!AU4:AU23,MATCH(LARGE('half 20-21'!AX4:AX23,17),'half 20-21'!AX4:AX23,0))</f>
        <v>16</v>
      </c>
      <c r="V43" s="112">
        <f>INDEX('half 20-21'!AV4:AV23,MATCH(LARGE('half 20-21'!AX4:AX23,17),'half 20-21'!AX4:AX23,0))</f>
        <v>15</v>
      </c>
      <c r="W43" s="113">
        <f>INDEX('half 20-21'!AY4:AY23,MATCH(LARGE('half 20-21'!AX4:AX23,17),'half 20-21'!AX4:AX23,0))</f>
        <v>19</v>
      </c>
      <c r="X43" s="112">
        <f>INDEX('half 20-21'!AZ4:AZ23,MATCH(LARGE('half 20-21'!AX4:AX23,17),'half 20-21'!AX4:AX23,0))</f>
        <v>38</v>
      </c>
      <c r="Z43" s="95">
        <v>17</v>
      </c>
      <c r="AA43" s="175" t="str">
        <f>INDEX('half 20-21'!B4:B23,MATCH(LARGE('half 20-21'!G4:G23,17),'half 20-21'!G4:G23,0))</f>
        <v>Burnley</v>
      </c>
      <c r="AB43" s="176"/>
      <c r="AC43" s="176"/>
      <c r="AD43" s="176"/>
      <c r="AE43" s="177"/>
      <c r="AF43" s="113">
        <f>INDEX('half 20-21'!C4:C23,MATCH(LARGE('half 20-21'!G4:G23,17),'half 20-21'!G4:G23,0))</f>
        <v>4</v>
      </c>
      <c r="AG43" s="114">
        <f>INDEX('half 20-21'!D4:D23,MATCH(LARGE('half 20-21'!G4:G23,17),'half 20-21'!G4:G23,0))</f>
        <v>7</v>
      </c>
      <c r="AH43" s="112">
        <f>INDEX('half 20-21'!E4:E23,MATCH(LARGE('half 20-21'!G4:G23,17),'half 20-21'!G4:G23,0))</f>
        <v>8</v>
      </c>
      <c r="AI43" s="113">
        <f>INDEX('half 20-21'!H4:H23,MATCH(LARGE('half 20-21'!G4:G23,17),'half 20-21'!G4:G23,0))</f>
        <v>8</v>
      </c>
      <c r="AJ43" s="112">
        <f>INDEX('half 20-21'!I4:I23,MATCH(LARGE('half 20-21'!G4:G23,17),'half 20-21'!G4:G23,0))</f>
        <v>13</v>
      </c>
      <c r="AL43" s="95">
        <v>17</v>
      </c>
      <c r="AM43" s="175" t="str">
        <f>INDEX('half 20-21'!B4:B23,MATCH(LARGE('half 20-21'!O4:O23,17),'half 20-21'!O4:O23,0))</f>
        <v>Burnley</v>
      </c>
      <c r="AN43" s="176"/>
      <c r="AO43" s="176"/>
      <c r="AP43" s="176"/>
      <c r="AQ43" s="177"/>
      <c r="AR43" s="113">
        <f>INDEX('half 20-21'!K4:K23,MATCH(LARGE('half 20-21'!O4:O23,17),'half 20-21'!O4:O23,0))</f>
        <v>2</v>
      </c>
      <c r="AS43" s="114">
        <f>INDEX('half 20-21'!L4:L23,MATCH(LARGE('half 20-21'!O4:O23,17),'half 20-21'!O4:O23,0))</f>
        <v>11</v>
      </c>
      <c r="AT43" s="112">
        <f>INDEX('half 20-21'!M4:M23,MATCH(LARGE('half 20-21'!O4:O23,17),'half 20-21'!O4:O23,0))</f>
        <v>6</v>
      </c>
      <c r="AU43" s="113">
        <f>INDEX('half 20-21'!P4:P23,MATCH(LARGE('half 20-21'!O4:O23,17),'half 20-21'!O4:O23,0))</f>
        <v>6</v>
      </c>
      <c r="AV43" s="112">
        <f>INDEX('half 20-21'!Q4:Q23,MATCH(LARGE('half 20-21'!O4:O23,17),'half 20-21'!O4:O23,0))</f>
        <v>14</v>
      </c>
      <c r="AW43" s="57"/>
      <c r="AX43" s="95">
        <v>17</v>
      </c>
      <c r="AY43" s="175" t="str">
        <f>INDEX('half 20-21'!S4:S23,MATCH(LARGE('half 20-21'!X4:X23,17),'half 20-21'!X4:X23,0))</f>
        <v>Southampton</v>
      </c>
      <c r="AZ43" s="176"/>
      <c r="BA43" s="176"/>
      <c r="BB43" s="176"/>
      <c r="BC43" s="177"/>
      <c r="BD43" s="113">
        <f>INDEX('half 20-21'!T4:T23,MATCH(LARGE('half 20-21'!X4:X23,17),'half 20-21'!X4:X23,0))</f>
        <v>5</v>
      </c>
      <c r="BE43" s="114">
        <f>INDEX('half 20-21'!U4:U23,MATCH(LARGE('half 20-21'!X4:X23,17),'half 20-21'!X4:X23,0))</f>
        <v>4</v>
      </c>
      <c r="BF43" s="112">
        <f>INDEX('half 20-21'!V4:V23,MATCH(LARGE('half 20-21'!X4:X23,17),'half 20-21'!X4:X23,0))</f>
        <v>10</v>
      </c>
      <c r="BG43" s="113">
        <f>INDEX('half 20-21'!Y4:Y23,MATCH(LARGE('half 20-21'!X4:X23,17),'half 20-21'!X4:X23,0))</f>
        <v>11</v>
      </c>
      <c r="BH43" s="112">
        <f>INDEX('half 20-21'!Z4:Z23,MATCH(LARGE('half 20-21'!X4:X23,17),'half 20-21'!X4:X23,0))</f>
        <v>21</v>
      </c>
      <c r="BJ43" s="95">
        <v>17</v>
      </c>
      <c r="BK43" s="175" t="str">
        <f>INDEX('half 20-21'!S4:S23,MATCH(LARGE('half 20-21'!AF4:AF23,17),'half 20-21'!AF4:AF23,0))</f>
        <v>Southampton</v>
      </c>
      <c r="BL43" s="176"/>
      <c r="BM43" s="176"/>
      <c r="BN43" s="176"/>
      <c r="BO43" s="177"/>
      <c r="BP43" s="113">
        <f>INDEX('half 20-21'!AB4:AB23,MATCH(LARGE('half 20-21'!AF4:AF23,17),'half 20-21'!AF4:AF23,0))</f>
        <v>4</v>
      </c>
      <c r="BQ43" s="114">
        <f>INDEX('half 20-21'!AC4:AC23,MATCH(LARGE('half 20-21'!AF4:AF23,17),'half 20-21'!AF4:AF23,0))</f>
        <v>5</v>
      </c>
      <c r="BR43" s="112">
        <f>INDEX('half 20-21'!AD4:AD23,MATCH(LARGE('half 20-21'!AF4:AF23,17),'half 20-21'!AF4:AF23,0))</f>
        <v>10</v>
      </c>
      <c r="BS43" s="113">
        <f>INDEX('half 20-21'!AG4:AG23,MATCH(LARGE('half 20-21'!AF4:AF23,17),'half 20-21'!AF4:AF23,0))</f>
        <v>8</v>
      </c>
      <c r="BT43" s="112">
        <f>INDEX('half 20-21'!AH4:AH23,MATCH(LARGE('half 20-21'!AF4:AF23,17),'half 20-21'!AF4:AF23,0))</f>
        <v>22</v>
      </c>
    </row>
    <row r="44" spans="2:72" x14ac:dyDescent="0.2">
      <c r="B44" s="95">
        <v>18</v>
      </c>
      <c r="C44" s="175" t="str">
        <f>INDEX('half 20-21'!B4:B23,MATCH(LARGE('half 20-21'!AO4:AO23,18),'half 20-21'!AO4:AO23,0))</f>
        <v>Fulham</v>
      </c>
      <c r="D44" s="176"/>
      <c r="E44" s="176"/>
      <c r="F44" s="176"/>
      <c r="G44" s="177"/>
      <c r="H44" s="113">
        <f>INDEX('half 20-21'!AK4:AK23,MATCH(LARGE('half 20-21'!AO4:AO23,18),'half 20-21'!AO4:AO23,0))</f>
        <v>6</v>
      </c>
      <c r="I44" s="114">
        <f>INDEX('half 20-21'!AL4:AL23,MATCH(LARGE('half 20-21'!AO4:AO23,18),'half 20-21'!AO4:AO23,0))</f>
        <v>18</v>
      </c>
      <c r="J44" s="112">
        <f>INDEX('half 20-21'!AM4:AM23,MATCH(LARGE('half 20-21'!AO4:AO23,18),'half 20-21'!AO4:AO23,0))</f>
        <v>14</v>
      </c>
      <c r="K44" s="113">
        <f>INDEX('half 20-21'!AP4:AP23,MATCH(LARGE('half 20-21'!AO4:AO23,18),'half 20-21'!AO4:AO23,0))</f>
        <v>12</v>
      </c>
      <c r="L44" s="112">
        <f>INDEX('half 20-21'!AQ4:AQ23,MATCH(LARGE('half 20-21'!AO4:AO23,18),'half 20-21'!AO4:AO23,0))</f>
        <v>23</v>
      </c>
      <c r="M44" s="56"/>
      <c r="N44" s="95">
        <v>18</v>
      </c>
      <c r="O44" s="175" t="str">
        <f>INDEX('half 20-21'!B4:B23,MATCH(LARGE('half 20-21'!AX4:AX23,18),'half 20-21'!AX4:AX23,0))</f>
        <v>West Brom</v>
      </c>
      <c r="P44" s="176"/>
      <c r="Q44" s="176"/>
      <c r="R44" s="176"/>
      <c r="S44" s="177"/>
      <c r="T44" s="113">
        <f>INDEX('half 20-21'!AT4:AT23,MATCH(LARGE('half 20-21'!AX4:AX23,18),'half 20-21'!AX4:AX23,0))</f>
        <v>7</v>
      </c>
      <c r="U44" s="114">
        <f>INDEX('half 20-21'!AU4:AU23,MATCH(LARGE('half 20-21'!AX4:AX23,18),'half 20-21'!AX4:AX23,0))</f>
        <v>15</v>
      </c>
      <c r="V44" s="112">
        <f>INDEX('half 20-21'!AV4:AV23,MATCH(LARGE('half 20-21'!AX4:AX23,18),'half 20-21'!AX4:AX23,0))</f>
        <v>16</v>
      </c>
      <c r="W44" s="113">
        <f>INDEX('half 20-21'!AY4:AY23,MATCH(LARGE('half 20-21'!AX4:AX23,18),'half 20-21'!AX4:AX23,0))</f>
        <v>17</v>
      </c>
      <c r="X44" s="112">
        <f>INDEX('half 20-21'!AZ4:AZ23,MATCH(LARGE('half 20-21'!AX4:AX23,18),'half 20-21'!AX4:AX23,0))</f>
        <v>37</v>
      </c>
      <c r="Z44" s="95">
        <v>18</v>
      </c>
      <c r="AA44" s="175" t="str">
        <f>INDEX('half 20-21'!B4:B23,MATCH(LARGE('half 20-21'!G4:G23,18),'half 20-21'!G4:G23,0))</f>
        <v>Wolves</v>
      </c>
      <c r="AB44" s="176"/>
      <c r="AC44" s="176"/>
      <c r="AD44" s="176"/>
      <c r="AE44" s="177"/>
      <c r="AF44" s="113">
        <f>INDEX('half 20-21'!C4:C23,MATCH(LARGE('half 20-21'!G4:G23,18),'half 20-21'!G4:G23,0))</f>
        <v>2</v>
      </c>
      <c r="AG44" s="114">
        <f>INDEX('half 20-21'!D4:D23,MATCH(LARGE('half 20-21'!G4:G23,18),'half 20-21'!G4:G23,0))</f>
        <v>10</v>
      </c>
      <c r="AH44" s="112">
        <f>INDEX('half 20-21'!E4:E23,MATCH(LARGE('half 20-21'!G4:G23,18),'half 20-21'!G4:G23,0))</f>
        <v>7</v>
      </c>
      <c r="AI44" s="113">
        <f>INDEX('half 20-21'!H4:H23,MATCH(LARGE('half 20-21'!G4:G23,18),'half 20-21'!G4:G23,0))</f>
        <v>8</v>
      </c>
      <c r="AJ44" s="112">
        <f>INDEX('half 20-21'!I4:I23,MATCH(LARGE('half 20-21'!G4:G23,18),'half 20-21'!G4:G23,0))</f>
        <v>16</v>
      </c>
      <c r="AL44" s="95">
        <v>18</v>
      </c>
      <c r="AM44" s="175" t="str">
        <f>INDEX('half 20-21'!B4:B23,MATCH(LARGE('half 20-21'!O4:O23,18),'half 20-21'!O4:O23,0))</f>
        <v>Sheffield</v>
      </c>
      <c r="AN44" s="176"/>
      <c r="AO44" s="176"/>
      <c r="AP44" s="176"/>
      <c r="AQ44" s="177"/>
      <c r="AR44" s="113">
        <f>INDEX('half 20-21'!K4:K23,MATCH(LARGE('half 20-21'!O4:O23,18),'half 20-21'!O4:O23,0))</f>
        <v>2</v>
      </c>
      <c r="AS44" s="114">
        <f>INDEX('half 20-21'!L4:L23,MATCH(LARGE('half 20-21'!O4:O23,18),'half 20-21'!O4:O23,0))</f>
        <v>9</v>
      </c>
      <c r="AT44" s="112">
        <f>INDEX('half 20-21'!M4:M23,MATCH(LARGE('half 20-21'!O4:O23,18),'half 20-21'!O4:O23,0))</f>
        <v>8</v>
      </c>
      <c r="AU44" s="113">
        <f>INDEX('half 20-21'!P4:P23,MATCH(LARGE('half 20-21'!O4:O23,18),'half 20-21'!O4:O23,0))</f>
        <v>7</v>
      </c>
      <c r="AV44" s="112">
        <f>INDEX('half 20-21'!Q4:Q23,MATCH(LARGE('half 20-21'!O4:O23,18),'half 20-21'!O4:O23,0))</f>
        <v>14</v>
      </c>
      <c r="AW44" s="57"/>
      <c r="AX44" s="95">
        <v>18</v>
      </c>
      <c r="AY44" s="175" t="str">
        <f>INDEX('half 20-21'!S4:S23,MATCH(LARGE('half 20-21'!X4:X23,18),'half 20-21'!X4:X23,0))</f>
        <v>Newcastle</v>
      </c>
      <c r="AZ44" s="176"/>
      <c r="BA44" s="176"/>
      <c r="BB44" s="176"/>
      <c r="BC44" s="177"/>
      <c r="BD44" s="113">
        <f>INDEX('half 20-21'!T4:T23,MATCH(LARGE('half 20-21'!X4:X23,18),'half 20-21'!X4:X23,0))</f>
        <v>2</v>
      </c>
      <c r="BE44" s="114">
        <f>INDEX('half 20-21'!U4:U23,MATCH(LARGE('half 20-21'!X4:X23,18),'half 20-21'!X4:X23,0))</f>
        <v>9</v>
      </c>
      <c r="BF44" s="112">
        <f>INDEX('half 20-21'!V4:V23,MATCH(LARGE('half 20-21'!X4:X23,18),'half 20-21'!X4:X23,0))</f>
        <v>8</v>
      </c>
      <c r="BG44" s="113">
        <f>INDEX('half 20-21'!Y4:Y23,MATCH(LARGE('half 20-21'!X4:X23,18),'half 20-21'!X4:X23,0))</f>
        <v>5</v>
      </c>
      <c r="BH44" s="112">
        <f>INDEX('half 20-21'!Z4:Z23,MATCH(LARGE('half 20-21'!X4:X23,18),'half 20-21'!X4:X23,0))</f>
        <v>12</v>
      </c>
      <c r="BJ44" s="95">
        <v>18</v>
      </c>
      <c r="BK44" s="175" t="str">
        <f>INDEX('half 20-21'!S4:S23,MATCH(LARGE('half 20-21'!AF4:AF23,18),'half 20-21'!AF4:AF23,0))</f>
        <v>Wolves</v>
      </c>
      <c r="BL44" s="176"/>
      <c r="BM44" s="176"/>
      <c r="BN44" s="176"/>
      <c r="BO44" s="177"/>
      <c r="BP44" s="113">
        <f>INDEX('half 20-21'!AB4:AB23,MATCH(LARGE('half 20-21'!AF4:AF23,18),'half 20-21'!AF4:AF23,0))</f>
        <v>3</v>
      </c>
      <c r="BQ44" s="114">
        <f>INDEX('half 20-21'!AC4:AC23,MATCH(LARGE('half 20-21'!AF4:AF23,18),'half 20-21'!AF4:AF23,0))</f>
        <v>7</v>
      </c>
      <c r="BR44" s="112">
        <f>INDEX('half 20-21'!AD4:AD23,MATCH(LARGE('half 20-21'!AF4:AF23,18),'half 20-21'!AF4:AF23,0))</f>
        <v>9</v>
      </c>
      <c r="BS44" s="113">
        <f>INDEX('half 20-21'!AG4:AG23,MATCH(LARGE('half 20-21'!AF4:AF23,18),'half 20-21'!AF4:AF23,0))</f>
        <v>7</v>
      </c>
      <c r="BT44" s="112">
        <f>INDEX('half 20-21'!AH4:AH23,MATCH(LARGE('half 20-21'!AF4:AF23,18),'half 20-21'!AF4:AF23,0))</f>
        <v>18</v>
      </c>
    </row>
    <row r="45" spans="2:72" x14ac:dyDescent="0.2">
      <c r="B45" s="95">
        <v>19</v>
      </c>
      <c r="C45" s="175" t="str">
        <f>INDEX('half 20-21'!B4:B23,MATCH(LARGE('half 20-21'!AO4:AO23,19),'half 20-21'!AO4:AO23,0))</f>
        <v>West Brom</v>
      </c>
      <c r="D45" s="176"/>
      <c r="E45" s="176"/>
      <c r="F45" s="176"/>
      <c r="G45" s="177"/>
      <c r="H45" s="113">
        <f>INDEX('half 20-21'!AK4:AK23,MATCH(LARGE('half 20-21'!AO4:AO23,19),'half 20-21'!AO4:AO23,0))</f>
        <v>6</v>
      </c>
      <c r="I45" s="114">
        <f>INDEX('half 20-21'!AL4:AL23,MATCH(LARGE('half 20-21'!AO4:AO23,19),'half 20-21'!AO4:AO23,0))</f>
        <v>14</v>
      </c>
      <c r="J45" s="112">
        <f>INDEX('half 20-21'!AM4:AM23,MATCH(LARGE('half 20-21'!AO4:AO23,19),'half 20-21'!AO4:AO23,0))</f>
        <v>18</v>
      </c>
      <c r="K45" s="113">
        <f>INDEX('half 20-21'!AP4:AP23,MATCH(LARGE('half 20-21'!AO4:AO23,19),'half 20-21'!AO4:AO23,0))</f>
        <v>18</v>
      </c>
      <c r="L45" s="112">
        <f>INDEX('half 20-21'!AQ4:AQ23,MATCH(LARGE('half 20-21'!AO4:AO23,19),'half 20-21'!AO4:AO23,0))</f>
        <v>39</v>
      </c>
      <c r="M45" s="56"/>
      <c r="N45" s="95">
        <v>19</v>
      </c>
      <c r="O45" s="175" t="str">
        <f>INDEX('half 20-21'!B4:B23,MATCH(LARGE('half 20-21'!AX4:AX23,19),'half 20-21'!AX4:AX23,0))</f>
        <v>Fulham</v>
      </c>
      <c r="P45" s="176"/>
      <c r="Q45" s="176"/>
      <c r="R45" s="176"/>
      <c r="S45" s="177"/>
      <c r="T45" s="113">
        <f>INDEX('half 20-21'!AT4:AT23,MATCH(LARGE('half 20-21'!AX4:AX23,19),'half 20-21'!AX4:AX23,0))</f>
        <v>5</v>
      </c>
      <c r="U45" s="114">
        <f>INDEX('half 20-21'!AU4:AU23,MATCH(LARGE('half 20-21'!AX4:AX23,19),'half 20-21'!AX4:AX23,0))</f>
        <v>16</v>
      </c>
      <c r="V45" s="112">
        <f>INDEX('half 20-21'!AV4:AV23,MATCH(LARGE('half 20-21'!AX4:AX23,19),'half 20-21'!AX4:AX23,0))</f>
        <v>17</v>
      </c>
      <c r="W45" s="113">
        <f>INDEX('half 20-21'!AY4:AY23,MATCH(LARGE('half 20-21'!AX4:AX23,19),'half 20-21'!AX4:AX23,0))</f>
        <v>15</v>
      </c>
      <c r="X45" s="112">
        <f>INDEX('half 20-21'!AZ4:AZ23,MATCH(LARGE('half 20-21'!AX4:AX23,19),'half 20-21'!AX4:AX23,0))</f>
        <v>30</v>
      </c>
      <c r="Z45" s="95">
        <v>19</v>
      </c>
      <c r="AA45" s="175" t="str">
        <f>INDEX('half 20-21'!B4:B23,MATCH(LARGE('half 20-21'!G4:G23,19),'half 20-21'!G4:G23,0))</f>
        <v>Sheffield</v>
      </c>
      <c r="AB45" s="176"/>
      <c r="AC45" s="176"/>
      <c r="AD45" s="176"/>
      <c r="AE45" s="177"/>
      <c r="AF45" s="113">
        <f>INDEX('half 20-21'!C4:C23,MATCH(LARGE('half 20-21'!G4:G23,19),'half 20-21'!G4:G23,0))</f>
        <v>3</v>
      </c>
      <c r="AG45" s="114">
        <f>INDEX('half 20-21'!D4:D23,MATCH(LARGE('half 20-21'!G4:G23,19),'half 20-21'!G4:G23,0))</f>
        <v>7</v>
      </c>
      <c r="AH45" s="112">
        <f>INDEX('half 20-21'!E4:E23,MATCH(LARGE('half 20-21'!G4:G23,19),'half 20-21'!G4:G23,0))</f>
        <v>9</v>
      </c>
      <c r="AI45" s="113">
        <f>INDEX('half 20-21'!H4:H23,MATCH(LARGE('half 20-21'!G4:G23,19),'half 20-21'!G4:G23,0))</f>
        <v>5</v>
      </c>
      <c r="AJ45" s="112">
        <f>INDEX('half 20-21'!I4:I23,MATCH(LARGE('half 20-21'!G4:G23,19),'half 20-21'!G4:G23,0))</f>
        <v>13</v>
      </c>
      <c r="AL45" s="95">
        <v>19</v>
      </c>
      <c r="AM45" s="175" t="str">
        <f>INDEX('half 20-21'!B4:B23,MATCH(LARGE('half 20-21'!O4:O23,19),'half 20-21'!O4:O23,0))</f>
        <v>Fulham</v>
      </c>
      <c r="AN45" s="176"/>
      <c r="AO45" s="176"/>
      <c r="AP45" s="176"/>
      <c r="AQ45" s="177"/>
      <c r="AR45" s="113">
        <f>INDEX('half 20-21'!K4:K23,MATCH(LARGE('half 20-21'!O4:O23,19),'half 20-21'!O4:O23,0))</f>
        <v>2</v>
      </c>
      <c r="AS45" s="114">
        <f>INDEX('half 20-21'!L4:L23,MATCH(LARGE('half 20-21'!O4:O23,19),'half 20-21'!O4:O23,0))</f>
        <v>8</v>
      </c>
      <c r="AT45" s="112">
        <f>INDEX('half 20-21'!M4:M23,MATCH(LARGE('half 20-21'!O4:O23,19),'half 20-21'!O4:O23,0))</f>
        <v>9</v>
      </c>
      <c r="AU45" s="113">
        <f>INDEX('half 20-21'!P4:P23,MATCH(LARGE('half 20-21'!O4:O23,19),'half 20-21'!O4:O23,0))</f>
        <v>3</v>
      </c>
      <c r="AV45" s="112">
        <f>INDEX('half 20-21'!Q4:Q23,MATCH(LARGE('half 20-21'!O4:O23,19),'half 20-21'!O4:O23,0))</f>
        <v>13</v>
      </c>
      <c r="AW45" s="57"/>
      <c r="AX45" s="95">
        <v>19</v>
      </c>
      <c r="AY45" s="175" t="str">
        <f>INDEX('half 20-21'!S4:S23,MATCH(LARGE('half 20-21'!X4:X23,19),'half 20-21'!X4:X23,0))</f>
        <v>Sheffield</v>
      </c>
      <c r="AZ45" s="176"/>
      <c r="BA45" s="176"/>
      <c r="BB45" s="176"/>
      <c r="BC45" s="177"/>
      <c r="BD45" s="113">
        <f>INDEX('half 20-21'!T4:T23,MATCH(LARGE('half 20-21'!X4:X23,19),'half 20-21'!X4:X23,0))</f>
        <v>2</v>
      </c>
      <c r="BE45" s="114">
        <f>INDEX('half 20-21'!U4:U23,MATCH(LARGE('half 20-21'!X4:X23,19),'half 20-21'!X4:X23,0))</f>
        <v>7</v>
      </c>
      <c r="BF45" s="112">
        <f>INDEX('half 20-21'!V4:V23,MATCH(LARGE('half 20-21'!X4:X23,19),'half 20-21'!X4:X23,0))</f>
        <v>10</v>
      </c>
      <c r="BG45" s="113">
        <f>INDEX('half 20-21'!Y4:Y23,MATCH(LARGE('half 20-21'!X4:X23,19),'half 20-21'!X4:X23,0))</f>
        <v>5</v>
      </c>
      <c r="BH45" s="112">
        <f>INDEX('half 20-21'!Z4:Z23,MATCH(LARGE('half 20-21'!X4:X23,19),'half 20-21'!X4:X23,0))</f>
        <v>14</v>
      </c>
      <c r="BJ45" s="95">
        <v>19</v>
      </c>
      <c r="BK45" s="175" t="str">
        <f>INDEX('half 20-21'!S4:S23,MATCH(LARGE('half 20-21'!AF4:AF23,19),'half 20-21'!AF4:AF23,0))</f>
        <v>Crystal P</v>
      </c>
      <c r="BL45" s="176"/>
      <c r="BM45" s="176"/>
      <c r="BN45" s="176"/>
      <c r="BO45" s="177"/>
      <c r="BP45" s="113">
        <f>INDEX('half 20-21'!AB4:AB23,MATCH(LARGE('half 20-21'!AF4:AF23,19),'half 20-21'!AF4:AF23,0))</f>
        <v>3</v>
      </c>
      <c r="BQ45" s="114">
        <f>INDEX('half 20-21'!AC4:AC23,MATCH(LARGE('half 20-21'!AF4:AF23,19),'half 20-21'!AF4:AF23,0))</f>
        <v>7</v>
      </c>
      <c r="BR45" s="112">
        <f>INDEX('half 20-21'!AD4:AD23,MATCH(LARGE('half 20-21'!AF4:AF23,19),'half 20-21'!AF4:AF23,0))</f>
        <v>9</v>
      </c>
      <c r="BS45" s="113">
        <f>INDEX('half 20-21'!AG4:AG23,MATCH(LARGE('half 20-21'!AF4:AF23,19),'half 20-21'!AF4:AF23,0))</f>
        <v>10</v>
      </c>
      <c r="BT45" s="112">
        <f>INDEX('half 20-21'!AH4:AH23,MATCH(LARGE('half 20-21'!AF4:AF23,19),'half 20-21'!AF4:AF23,0))</f>
        <v>23</v>
      </c>
    </row>
    <row r="46" spans="2:72" ht="13.5" thickBot="1" x14ac:dyDescent="0.25">
      <c r="B46" s="96">
        <v>20</v>
      </c>
      <c r="C46" s="178" t="str">
        <f>INDEX('half 20-21'!B4:B23,MATCH(LARGE('half 20-21'!AO4:AO23,20),'half 20-21'!AO4:AO23,0))</f>
        <v>Sheffield</v>
      </c>
      <c r="D46" s="179"/>
      <c r="E46" s="179"/>
      <c r="F46" s="179"/>
      <c r="G46" s="180"/>
      <c r="H46" s="115">
        <f>INDEX('half 20-21'!AK4:AK23,MATCH(LARGE('half 20-21'!AO4:AO23,20),'half 20-21'!AO4:AO23,0))</f>
        <v>5</v>
      </c>
      <c r="I46" s="116">
        <f>INDEX('half 20-21'!AL4:AL23,MATCH(LARGE('half 20-21'!AO4:AO23,20),'half 20-21'!AO4:AO23,0))</f>
        <v>14</v>
      </c>
      <c r="J46" s="117">
        <f>INDEX('half 20-21'!AM4:AM23,MATCH(LARGE('half 20-21'!AO4:AO23,20),'half 20-21'!AO4:AO23,0))</f>
        <v>19</v>
      </c>
      <c r="K46" s="115">
        <f>INDEX('half 20-21'!AP4:AP23,MATCH(LARGE('half 20-21'!AO4:AO23,20),'half 20-21'!AO4:AO23,0))</f>
        <v>10</v>
      </c>
      <c r="L46" s="117">
        <f>INDEX('half 20-21'!AQ4:AQ23,MATCH(LARGE('half 20-21'!AO4:AO23,20),'half 20-21'!AO4:AO23,0))</f>
        <v>27</v>
      </c>
      <c r="M46" s="56"/>
      <c r="N46" s="96">
        <v>20</v>
      </c>
      <c r="O46" s="178" t="str">
        <f>INDEX('half 20-21'!B4:B23,MATCH(LARGE('half 20-21'!AX4:AX23,20),'half 20-21'!AX4:AX23,0))</f>
        <v>Sheffield</v>
      </c>
      <c r="P46" s="179"/>
      <c r="Q46" s="179"/>
      <c r="R46" s="179"/>
      <c r="S46" s="180"/>
      <c r="T46" s="115">
        <f>INDEX('half 20-21'!AT4:AT23,MATCH(LARGE('half 20-21'!AX4:AX23,20),'half 20-21'!AX4:AX23,0))</f>
        <v>2</v>
      </c>
      <c r="U46" s="116">
        <f>INDEX('half 20-21'!AU4:AU23,MATCH(LARGE('half 20-21'!AX4:AX23,20),'half 20-21'!AX4:AX23,0))</f>
        <v>17</v>
      </c>
      <c r="V46" s="117">
        <f>INDEX('half 20-21'!AV4:AV23,MATCH(LARGE('half 20-21'!AX4:AX23,20),'half 20-21'!AX4:AX23,0))</f>
        <v>19</v>
      </c>
      <c r="W46" s="115">
        <f>INDEX('half 20-21'!AY4:AY23,MATCH(LARGE('half 20-21'!AX4:AX23,20),'half 20-21'!AX4:AX23,0))</f>
        <v>10</v>
      </c>
      <c r="X46" s="117">
        <f>INDEX('half 20-21'!AZ4:AZ23,MATCH(LARGE('half 20-21'!AX4:AX23,20),'half 20-21'!AX4:AX23,0))</f>
        <v>36</v>
      </c>
      <c r="Z46" s="96">
        <v>20</v>
      </c>
      <c r="AA46" s="178" t="str">
        <f>INDEX('half 20-21'!B4:B23,MATCH(LARGE('half 20-21'!G4:G23,20),'half 20-21'!G4:G23,0))</f>
        <v>Fulham</v>
      </c>
      <c r="AB46" s="179"/>
      <c r="AC46" s="179"/>
      <c r="AD46" s="179"/>
      <c r="AE46" s="180"/>
      <c r="AF46" s="115">
        <f>INDEX('half 20-21'!C4:C23,MATCH(LARGE('half 20-21'!G4:G23,20),'half 20-21'!G4:G23,0))</f>
        <v>2</v>
      </c>
      <c r="AG46" s="116">
        <f>INDEX('half 20-21'!D4:D23,MATCH(LARGE('half 20-21'!G4:G23,20),'half 20-21'!G4:G23,0))</f>
        <v>9</v>
      </c>
      <c r="AH46" s="117">
        <f>INDEX('half 20-21'!E4:E23,MATCH(LARGE('half 20-21'!G4:G23,20),'half 20-21'!G4:G23,0))</f>
        <v>8</v>
      </c>
      <c r="AI46" s="115">
        <f>INDEX('half 20-21'!H4:H23,MATCH(LARGE('half 20-21'!G4:G23,20),'half 20-21'!G4:G23,0))</f>
        <v>6</v>
      </c>
      <c r="AJ46" s="117">
        <f>INDEX('half 20-21'!I4:I23,MATCH(LARGE('half 20-21'!G4:G23,20),'half 20-21'!G4:G23,0))</f>
        <v>15</v>
      </c>
      <c r="AL46" s="96">
        <v>20</v>
      </c>
      <c r="AM46" s="178" t="str">
        <f>INDEX('half 20-21'!B4:B23,MATCH(LARGE('half 20-21'!O4:O23,20),'half 20-21'!O4:O23,0))</f>
        <v>West Brom</v>
      </c>
      <c r="AN46" s="179"/>
      <c r="AO46" s="179"/>
      <c r="AP46" s="179"/>
      <c r="AQ46" s="180"/>
      <c r="AR46" s="115">
        <f>INDEX('half 20-21'!K4:K23,MATCH(LARGE('half 20-21'!O4:O23,20),'half 20-21'!O4:O23,0))</f>
        <v>3</v>
      </c>
      <c r="AS46" s="116">
        <f>INDEX('half 20-21'!L4:L23,MATCH(LARGE('half 20-21'!O4:O23,20),'half 20-21'!O4:O23,0))</f>
        <v>5</v>
      </c>
      <c r="AT46" s="117">
        <f>INDEX('half 20-21'!M4:M23,MATCH(LARGE('half 20-21'!O4:O23,20),'half 20-21'!O4:O23,0))</f>
        <v>11</v>
      </c>
      <c r="AU46" s="115">
        <f>INDEX('half 20-21'!P4:P23,MATCH(LARGE('half 20-21'!O4:O23,20),'half 20-21'!O4:O23,0))</f>
        <v>4</v>
      </c>
      <c r="AV46" s="117">
        <f>INDEX('half 20-21'!Q4:Q23,MATCH(LARGE('half 20-21'!O4:O23,20),'half 20-21'!O4:O23,0))</f>
        <v>22</v>
      </c>
      <c r="AW46" s="57"/>
      <c r="AX46" s="96">
        <v>20</v>
      </c>
      <c r="AY46" s="178" t="str">
        <f>INDEX('half 20-21'!S4:S23,MATCH(LARGE('half 20-21'!X4:X23,20),'half 20-21'!X4:X23,0))</f>
        <v>West Brom</v>
      </c>
      <c r="AZ46" s="179"/>
      <c r="BA46" s="179"/>
      <c r="BB46" s="179"/>
      <c r="BC46" s="180"/>
      <c r="BD46" s="115">
        <f>INDEX('half 20-21'!T4:T23,MATCH(LARGE('half 20-21'!X4:X23,20),'half 20-21'!X4:X23,0))</f>
        <v>2</v>
      </c>
      <c r="BE46" s="116">
        <f>INDEX('half 20-21'!U4:U23,MATCH(LARGE('half 20-21'!X4:X23,20),'half 20-21'!X4:X23,0))</f>
        <v>5</v>
      </c>
      <c r="BF46" s="117">
        <f>INDEX('half 20-21'!V4:V23,MATCH(LARGE('half 20-21'!X4:X23,20),'half 20-21'!X4:X23,0))</f>
        <v>12</v>
      </c>
      <c r="BG46" s="115">
        <f>INDEX('half 20-21'!Y4:Y23,MATCH(LARGE('half 20-21'!X4:X23,20),'half 20-21'!X4:X23,0))</f>
        <v>7</v>
      </c>
      <c r="BH46" s="117">
        <f>INDEX('half 20-21'!Z4:Z23,MATCH(LARGE('half 20-21'!X4:X23,20),'half 20-21'!X4:X23,0))</f>
        <v>22</v>
      </c>
      <c r="BJ46" s="96">
        <v>20</v>
      </c>
      <c r="BK46" s="178" t="str">
        <f>INDEX('half 20-21'!S4:S23,MATCH(LARGE('half 20-21'!AF4:AF23,20),'half 20-21'!AF4:AF23,0))</f>
        <v>Sheffield</v>
      </c>
      <c r="BL46" s="179"/>
      <c r="BM46" s="179"/>
      <c r="BN46" s="179"/>
      <c r="BO46" s="180"/>
      <c r="BP46" s="115">
        <f>INDEX('half 20-21'!AB4:AB23,MATCH(LARGE('half 20-21'!AF4:AF23,20),'half 20-21'!AF4:AF23,0))</f>
        <v>0</v>
      </c>
      <c r="BQ46" s="116">
        <f>INDEX('half 20-21'!AC4:AC23,MATCH(LARGE('half 20-21'!AF4:AF23,20),'half 20-21'!AF4:AF23,0))</f>
        <v>8</v>
      </c>
      <c r="BR46" s="117">
        <f>INDEX('half 20-21'!AD4:AD23,MATCH(LARGE('half 20-21'!AF4:AF23,20),'half 20-21'!AF4:AF23,0))</f>
        <v>11</v>
      </c>
      <c r="BS46" s="115">
        <f>INDEX('half 20-21'!AG4:AG23,MATCH(LARGE('half 20-21'!AF4:AF23,20),'half 20-21'!AF4:AF23,0))</f>
        <v>3</v>
      </c>
      <c r="BT46" s="117">
        <f>INDEX('half 20-21'!AH4:AH23,MATCH(LARGE('half 20-21'!AF4:AF23,20),'half 20-21'!AF4:AF23,0))</f>
        <v>22</v>
      </c>
    </row>
    <row r="47" spans="2:72" ht="13.5" thickBot="1" x14ac:dyDescent="0.25">
      <c r="AI47" s="65"/>
      <c r="AJ47" s="65"/>
      <c r="AK47" s="65"/>
      <c r="AL47" s="65"/>
      <c r="AM47" s="65"/>
    </row>
    <row r="48" spans="2:72" ht="15.75" thickBot="1" x14ac:dyDescent="0.3">
      <c r="B48" s="159" t="s">
        <v>37</v>
      </c>
      <c r="C48" s="160"/>
      <c r="D48" s="160"/>
      <c r="E48" s="160"/>
      <c r="F48" s="160"/>
      <c r="G48" s="160"/>
      <c r="H48" s="160"/>
      <c r="I48" s="160"/>
      <c r="J48" s="160"/>
      <c r="K48" s="160"/>
      <c r="L48" s="160"/>
      <c r="M48" s="56"/>
      <c r="N48" s="161" t="s">
        <v>38</v>
      </c>
      <c r="O48" s="162"/>
      <c r="P48" s="162"/>
      <c r="Q48" s="162"/>
      <c r="R48" s="162"/>
      <c r="S48" s="162"/>
      <c r="T48" s="162"/>
      <c r="U48" s="162"/>
      <c r="V48" s="162"/>
      <c r="W48" s="162"/>
      <c r="X48" s="163"/>
      <c r="Y48"/>
      <c r="Z48" s="164" t="s">
        <v>39</v>
      </c>
      <c r="AA48" s="165"/>
      <c r="AB48" s="165"/>
      <c r="AC48" s="165"/>
      <c r="AD48" s="165"/>
      <c r="AE48" s="165"/>
      <c r="AF48" s="165"/>
      <c r="AG48" s="165"/>
      <c r="AH48" s="165"/>
      <c r="AI48" s="165"/>
      <c r="AJ48" s="166"/>
      <c r="AK48"/>
      <c r="AL48" s="159" t="s">
        <v>42</v>
      </c>
      <c r="AM48" s="160"/>
      <c r="AN48" s="160"/>
      <c r="AO48" s="160"/>
      <c r="AP48" s="160"/>
      <c r="AQ48" s="160"/>
      <c r="AR48" s="160"/>
      <c r="AS48" s="160"/>
      <c r="AT48" s="160"/>
      <c r="AU48" s="160"/>
      <c r="AV48" s="160"/>
      <c r="AX48" s="161" t="s">
        <v>43</v>
      </c>
      <c r="AY48" s="162"/>
      <c r="AZ48" s="162"/>
      <c r="BA48" s="162"/>
      <c r="BB48" s="162"/>
      <c r="BC48" s="162"/>
      <c r="BD48" s="162"/>
      <c r="BE48" s="162"/>
      <c r="BF48" s="162"/>
      <c r="BG48" s="162"/>
      <c r="BH48" s="163"/>
      <c r="BJ48" s="164" t="s">
        <v>44</v>
      </c>
      <c r="BK48" s="165"/>
      <c r="BL48" s="165"/>
      <c r="BM48" s="165"/>
      <c r="BN48" s="165"/>
      <c r="BO48" s="165"/>
      <c r="BP48" s="165"/>
      <c r="BQ48" s="165"/>
      <c r="BR48" s="165"/>
      <c r="BS48" s="165"/>
      <c r="BT48" s="166"/>
    </row>
    <row r="49" spans="2:72" ht="13.5" thickBot="1" x14ac:dyDescent="0.25">
      <c r="B49" s="97" t="s">
        <v>31</v>
      </c>
      <c r="C49" s="167" t="s">
        <v>32</v>
      </c>
      <c r="D49" s="168"/>
      <c r="E49" s="168"/>
      <c r="F49" s="168"/>
      <c r="G49" s="169"/>
      <c r="H49" s="98" t="s">
        <v>34</v>
      </c>
      <c r="I49" s="170" t="s">
        <v>40</v>
      </c>
      <c r="J49" s="171"/>
      <c r="K49" s="170" t="s">
        <v>70</v>
      </c>
      <c r="L49" s="171"/>
      <c r="N49" s="97" t="s">
        <v>31</v>
      </c>
      <c r="O49" s="167" t="s">
        <v>32</v>
      </c>
      <c r="P49" s="168"/>
      <c r="Q49" s="168"/>
      <c r="R49" s="168"/>
      <c r="S49" s="169"/>
      <c r="T49" s="98" t="s">
        <v>34</v>
      </c>
      <c r="U49" s="170" t="s">
        <v>40</v>
      </c>
      <c r="V49" s="171"/>
      <c r="W49" s="170" t="s">
        <v>70</v>
      </c>
      <c r="X49" s="171"/>
      <c r="Z49" s="97" t="s">
        <v>31</v>
      </c>
      <c r="AA49" s="167" t="s">
        <v>32</v>
      </c>
      <c r="AB49" s="168"/>
      <c r="AC49" s="168"/>
      <c r="AD49" s="168"/>
      <c r="AE49" s="169"/>
      <c r="AF49" s="98" t="s">
        <v>34</v>
      </c>
      <c r="AG49" s="170" t="s">
        <v>40</v>
      </c>
      <c r="AH49" s="171"/>
      <c r="AI49" s="170" t="s">
        <v>70</v>
      </c>
      <c r="AJ49" s="171"/>
      <c r="AL49" s="97" t="s">
        <v>31</v>
      </c>
      <c r="AM49" s="167" t="s">
        <v>32</v>
      </c>
      <c r="AN49" s="168"/>
      <c r="AO49" s="168"/>
      <c r="AP49" s="168"/>
      <c r="AQ49" s="169"/>
      <c r="AR49" s="98" t="s">
        <v>34</v>
      </c>
      <c r="AS49" s="170" t="s">
        <v>45</v>
      </c>
      <c r="AT49" s="171"/>
      <c r="AU49" s="170" t="s">
        <v>46</v>
      </c>
      <c r="AV49" s="171"/>
      <c r="AX49" s="97" t="s">
        <v>31</v>
      </c>
      <c r="AY49" s="167" t="s">
        <v>32</v>
      </c>
      <c r="AZ49" s="168"/>
      <c r="BA49" s="168"/>
      <c r="BB49" s="168"/>
      <c r="BC49" s="169"/>
      <c r="BD49" s="98" t="s">
        <v>34</v>
      </c>
      <c r="BE49" s="170" t="s">
        <v>45</v>
      </c>
      <c r="BF49" s="171"/>
      <c r="BG49" s="170" t="s">
        <v>46</v>
      </c>
      <c r="BH49" s="171"/>
      <c r="BJ49" s="97" t="s">
        <v>31</v>
      </c>
      <c r="BK49" s="167" t="s">
        <v>32</v>
      </c>
      <c r="BL49" s="168"/>
      <c r="BM49" s="168"/>
      <c r="BN49" s="168"/>
      <c r="BO49" s="169"/>
      <c r="BP49" s="98" t="s">
        <v>34</v>
      </c>
      <c r="BQ49" s="170" t="s">
        <v>45</v>
      </c>
      <c r="BR49" s="171"/>
      <c r="BS49" s="170" t="s">
        <v>46</v>
      </c>
      <c r="BT49" s="171"/>
    </row>
    <row r="50" spans="2:72" ht="15.75" customHeight="1" x14ac:dyDescent="0.2">
      <c r="B50" s="95">
        <v>1</v>
      </c>
      <c r="C50" s="153" t="str">
        <f>INDEX('h 20-21.'!C30:C49,MATCH(LARGE('h 20-21.'!J30:J49,1),'h 20-21.'!J30:J49,0))</f>
        <v>Liverpool</v>
      </c>
      <c r="D50" s="154"/>
      <c r="E50" s="154"/>
      <c r="F50" s="154"/>
      <c r="G50" s="155"/>
      <c r="H50" s="67">
        <f>INDEX('h 20-21.'!D30:D49,MATCH(LARGE('h 20-21.'!J30:J49,1),'h 20-21.'!J30:J49,0))</f>
        <v>38</v>
      </c>
      <c r="I50" s="68">
        <f>INDEX('h 20-21.'!E30:E49,MATCH(LARGE('h 20-21.'!J30:J49,1),'h 20-21.'!J30:J49,0))</f>
        <v>257</v>
      </c>
      <c r="J50" s="70">
        <f>INDEX('h 20-21.'!F30:F49,MATCH(LARGE('h 20-21.'!J30:J49,1),'h 20-21.'!J30:J49,0))</f>
        <v>122</v>
      </c>
      <c r="K50" s="68">
        <f>INDEX('h 20-21.'!G30:G49,MATCH(LARGE('h 20-21.'!J30:J49,1),'h 20-21.'!J30:J49,0))</f>
        <v>119</v>
      </c>
      <c r="L50" s="70">
        <f>INDEX('h 20-21.'!H30:H49,MATCH(LARGE('h 20-21.'!J30:J49,1),'h 20-21.'!J30:J49,0))</f>
        <v>50</v>
      </c>
      <c r="N50" s="95">
        <v>1</v>
      </c>
      <c r="O50" s="153" t="str">
        <f>INDEX('h 20-21.'!O30:O49,MATCH(LARGE('h 20-21.'!X30:X49,1),'h 20-21.'!X30:X49,0))</f>
        <v>Man City</v>
      </c>
      <c r="P50" s="154"/>
      <c r="Q50" s="154"/>
      <c r="R50" s="154"/>
      <c r="S50" s="155"/>
      <c r="T50" s="67">
        <f>INDEX('h 20-21.'!P30:P49,MATCH(LARGE('h 20-21.'!X30:X49,1),'h 20-21.'!X30:X49,0))</f>
        <v>19</v>
      </c>
      <c r="U50" s="68">
        <f>INDEX('h 20-21.'!S30:S49,MATCH(LARGE('h 20-21.'!X30:X49,1),'h 20-21.'!X30:X49,0))</f>
        <v>141</v>
      </c>
      <c r="V50" s="70">
        <f>INDEX('h 20-21.'!T30:T49,MATCH(LARGE('h 20-21.'!X30:X49,1),'h 20-21.'!X30:X49,0))</f>
        <v>53</v>
      </c>
      <c r="W50" s="68">
        <f>INDEX('h 20-21.'!U30:U49,MATCH(LARGE('h 20-21.'!X30:X49,1),'h 20-21.'!X30:X49,0))</f>
        <v>68</v>
      </c>
      <c r="X50" s="70">
        <f>INDEX('h 20-21.'!V30:V49,MATCH(LARGE('h 20-21.'!X30:X49,1),'h 20-21.'!X30:X49,0))</f>
        <v>23</v>
      </c>
      <c r="Z50" s="95">
        <v>1</v>
      </c>
      <c r="AA50" s="153" t="str">
        <f>INDEX('h 20-21.'!AC30:AC49,MATCH(LARGE('h 20-21.'!AL30:AL49,1),'h 20-21.'!AL30:AL49,0))</f>
        <v>Liverpool</v>
      </c>
      <c r="AB50" s="154"/>
      <c r="AC50" s="154"/>
      <c r="AD50" s="154"/>
      <c r="AE50" s="155"/>
      <c r="AF50" s="67">
        <f>INDEX('h 20-21.'!AD30:AD49,MATCH(LARGE('h 20-21.'!AL30:AL49,1),'h 20-21.'!AL30:AL49,0))</f>
        <v>19</v>
      </c>
      <c r="AG50" s="68">
        <f>INDEX('h 20-21.'!AG30:AG49,MATCH(LARGE('h 20-21.'!AL30:AL49,1),'h 20-21.'!AL30:AL49,0))</f>
        <v>119</v>
      </c>
      <c r="AH50" s="70">
        <f>INDEX('h 20-21.'!AH30:AH49,MATCH(LARGE('h 20-21.'!AL30:AL49,1),'h 20-21.'!AL30:AL49,0))</f>
        <v>75</v>
      </c>
      <c r="AI50" s="68">
        <f>INDEX('h 20-21.'!AI30:AI49,MATCH(LARGE('h 20-21.'!AL30:AL49,1),'h 20-21.'!AL30:AL49,0))</f>
        <v>60</v>
      </c>
      <c r="AJ50" s="70">
        <f>INDEX('h 20-21.'!AJ30:AJ49,MATCH(LARGE('h 20-21.'!AL30:AL49,1),'h 20-21.'!AL30:AL49,0))</f>
        <v>30</v>
      </c>
      <c r="AL50" s="95">
        <v>1</v>
      </c>
      <c r="AM50" s="153" t="str">
        <f>INDEX('h 20-21.'!C55:C74,MATCH(LARGE('h 20-21.'!J55:J74,1),'h 20-21.'!J55:J74,0))</f>
        <v>Sheffield</v>
      </c>
      <c r="AN50" s="154"/>
      <c r="AO50" s="154"/>
      <c r="AP50" s="154"/>
      <c r="AQ50" s="155"/>
      <c r="AR50" s="67">
        <f>INDEX('h 20-21.'!D55:D74,MATCH(LARGE('h 20-21.'!J55:J74,1),'h 20-21.'!J55:J74,0))</f>
        <v>38</v>
      </c>
      <c r="AS50" s="68">
        <f>INDEX('h 20-21.'!E55:E74,MATCH(LARGE('h 20-21.'!J55:J74,1),'h 20-21.'!J55:J74,0))</f>
        <v>73</v>
      </c>
      <c r="AT50" s="70">
        <f>INDEX('h 20-21.'!F55:F74,MATCH(LARGE('h 20-21.'!J55:J74,1),'h 20-21.'!J55:J74,0))</f>
        <v>38</v>
      </c>
      <c r="AU50" s="68">
        <f>INDEX('h 20-21.'!G55:G74,MATCH(LARGE('h 20-21.'!J55:J74,1),'h 20-21.'!J55:J74,0))</f>
        <v>3</v>
      </c>
      <c r="AV50" s="70">
        <f>INDEX('h 20-21.'!H55:H74,MATCH(LARGE('h 20-21.'!J55:J74,1),'h 20-21.'!J55:J74,0))</f>
        <v>1</v>
      </c>
      <c r="AX50" s="95">
        <v>1</v>
      </c>
      <c r="AY50" s="153" t="str">
        <f>INDEX('h 20-21.'!O55:O74,MATCH(LARGE('h 20-21.'!X55:X74,1),'h 20-21.'!X55:X74,0))</f>
        <v>Fulham</v>
      </c>
      <c r="AZ50" s="154"/>
      <c r="BA50" s="154"/>
      <c r="BB50" s="154"/>
      <c r="BC50" s="155"/>
      <c r="BD50" s="67">
        <f>INDEX('h 20-21.'!P55:P74,MATCH(LARGE('h 20-21.'!X55:X74,1),'h 20-21.'!X55:X74,0))</f>
        <v>19</v>
      </c>
      <c r="BE50" s="68">
        <f>INDEX('h 20-21.'!S55:S74,MATCH(LARGE('h 20-21.'!X55:X74,1),'h 20-21.'!X55:X74,0))</f>
        <v>36</v>
      </c>
      <c r="BF50" s="70">
        <f>INDEX('h 20-21.'!T55:T74,MATCH(LARGE('h 20-21.'!X55:X74,1),'h 20-21.'!X55:X74,0))</f>
        <v>22</v>
      </c>
      <c r="BG50" s="68">
        <f>INDEX('h 20-21.'!U55:U74,MATCH(LARGE('h 20-21.'!X55:X74,1),'h 20-21.'!X55:X74,0))</f>
        <v>2</v>
      </c>
      <c r="BH50" s="70">
        <f>INDEX('h 20-21.'!V55:V74,MATCH(LARGE('h 20-21.'!X55:X74,1),'h 20-21.'!X55:X74,0))</f>
        <v>1</v>
      </c>
      <c r="BJ50" s="95">
        <v>1</v>
      </c>
      <c r="BK50" s="153" t="str">
        <f>INDEX('h 20-21.'!AC55:AC74,MATCH(LARGE('h 20-21.'!AL55:AL74,1),'h 20-21.'!AL55:AL74,0))</f>
        <v>Sheffield</v>
      </c>
      <c r="BL50" s="154"/>
      <c r="BM50" s="154"/>
      <c r="BN50" s="154"/>
      <c r="BO50" s="155"/>
      <c r="BP50" s="67">
        <f>INDEX('h 20-21.'!AD55:AD74,MATCH(LARGE('h 20-21.'!AL55:AL74,1),'h 20-21.'!AL55:AL74,0))</f>
        <v>19</v>
      </c>
      <c r="BQ50" s="68">
        <f>INDEX('h 20-21.'!AG55:AG74,MATCH(LARGE('h 20-21.'!AL55:AL74,1),'h 20-21.'!AL55:AL74,0))</f>
        <v>41</v>
      </c>
      <c r="BR50" s="70">
        <f>INDEX('h 20-21.'!AH55:AH74,MATCH(LARGE('h 20-21.'!AL55:AL74,1),'h 20-21.'!AL55:AL74,0))</f>
        <v>14</v>
      </c>
      <c r="BS50" s="68">
        <f>INDEX('h 20-21.'!AI55:AI74,MATCH(LARGE('h 20-21.'!AL55:AL74,1),'h 20-21.'!AL55:AL74,0))</f>
        <v>2</v>
      </c>
      <c r="BT50" s="70">
        <f>INDEX('h 20-21.'!AJ55:AJ74,MATCH(LARGE('h 20-21.'!AL55:AL74,1),'h 20-21.'!AL55:AL74,0))</f>
        <v>0</v>
      </c>
    </row>
    <row r="51" spans="2:72" x14ac:dyDescent="0.2">
      <c r="B51" s="95">
        <v>2</v>
      </c>
      <c r="C51" s="182" t="str">
        <f>INDEX('h 20-21.'!C30:C49,MATCH(LARGE('h 20-21.'!J30:J49,2),'h 20-21.'!J30:J49,0))</f>
        <v>Man City</v>
      </c>
      <c r="D51" s="183"/>
      <c r="E51" s="183"/>
      <c r="F51" s="183"/>
      <c r="G51" s="184"/>
      <c r="H51" s="124">
        <f>INDEX('h 20-21.'!D30:D49,MATCH(LARGE('h 20-21.'!J30:J49,2),'h 20-21.'!J30:J49,0))</f>
        <v>38</v>
      </c>
      <c r="I51" s="125">
        <f>INDEX('h 20-21.'!E30:E49,MATCH(LARGE('h 20-21.'!J30:J49,2),'h 20-21.'!J30:J49,0))</f>
        <v>247</v>
      </c>
      <c r="J51" s="126">
        <f>INDEX('h 20-21.'!F30:F49,MATCH(LARGE('h 20-21.'!J30:J49,2),'h 20-21.'!J30:J49,0))</f>
        <v>111</v>
      </c>
      <c r="K51" s="74">
        <f>INDEX('h 20-21.'!G30:G49,MATCH(LARGE('h 20-21.'!J30:J49,2),'h 20-21.'!J30:J49,0))</f>
        <v>118</v>
      </c>
      <c r="L51" s="76">
        <f>INDEX('h 20-21.'!H30:H49,MATCH(LARGE('h 20-21.'!J30:J49,2),'h 20-21.'!J30:J49,0))</f>
        <v>53</v>
      </c>
      <c r="N51" s="95">
        <v>2</v>
      </c>
      <c r="O51" s="153" t="str">
        <f>INDEX('h 20-21.'!O30:O49,MATCH(LARGE('h 20-21.'!X30:X49,2),'h 20-21.'!X30:X49,0))</f>
        <v>Liverpool</v>
      </c>
      <c r="P51" s="154"/>
      <c r="Q51" s="154"/>
      <c r="R51" s="154"/>
      <c r="S51" s="155"/>
      <c r="T51" s="73">
        <f>INDEX('h 20-21.'!P30:P49,MATCH(LARGE('h 20-21.'!X30:X49,2),'h 20-21.'!X30:X49,0))</f>
        <v>19</v>
      </c>
      <c r="U51" s="74">
        <f>INDEX('h 20-21.'!S30:S49,MATCH(LARGE('h 20-21.'!X30:X49,2),'h 20-21.'!X30:X49,0))</f>
        <v>138</v>
      </c>
      <c r="V51" s="76">
        <f>INDEX('h 20-21.'!T30:T49,MATCH(LARGE('h 20-21.'!X30:X49,2),'h 20-21.'!X30:X49,0))</f>
        <v>47</v>
      </c>
      <c r="W51" s="74">
        <f>INDEX('h 20-21.'!U30:U49,MATCH(LARGE('h 20-21.'!X30:X49,2),'h 20-21.'!X30:X49,0))</f>
        <v>59</v>
      </c>
      <c r="X51" s="76">
        <f>INDEX('h 20-21.'!V30:V49,MATCH(LARGE('h 20-21.'!X30:X49,2),'h 20-21.'!X30:X49,0))</f>
        <v>20</v>
      </c>
      <c r="Z51" s="95">
        <v>2</v>
      </c>
      <c r="AA51" s="153" t="str">
        <f>INDEX('h 20-21.'!AC30:AC49,MATCH(LARGE('h 20-21.'!AL30:AL49,2),'h 20-21.'!AL30:AL49,0))</f>
        <v>Leeds</v>
      </c>
      <c r="AB51" s="154"/>
      <c r="AC51" s="154"/>
      <c r="AD51" s="154"/>
      <c r="AE51" s="155"/>
      <c r="AF51" s="73">
        <f>INDEX('h 20-21.'!AD30:AD49,MATCH(LARGE('h 20-21.'!AL30:AL49,2),'h 20-21.'!AL30:AL49,0))</f>
        <v>19</v>
      </c>
      <c r="AG51" s="74">
        <f>INDEX('h 20-21.'!AG30:AG49,MATCH(LARGE('h 20-21.'!AL30:AL49,2),'h 20-21.'!AL30:AL49,0))</f>
        <v>111</v>
      </c>
      <c r="AH51" s="76">
        <f>INDEX('h 20-21.'!AH30:AH49,MATCH(LARGE('h 20-21.'!AL30:AL49,2),'h 20-21.'!AL30:AL49,0))</f>
        <v>117</v>
      </c>
      <c r="AI51" s="74">
        <f>INDEX('h 20-21.'!AI30:AI49,MATCH(LARGE('h 20-21.'!AL30:AL49,2),'h 20-21.'!AL30:AL49,0))</f>
        <v>49</v>
      </c>
      <c r="AJ51" s="76">
        <f>INDEX('h 20-21.'!AJ30:AJ49,MATCH(LARGE('h 20-21.'!AL30:AL49,2),'h 20-21.'!AL30:AL49,0))</f>
        <v>48</v>
      </c>
      <c r="AL51" s="95">
        <v>2</v>
      </c>
      <c r="AM51" s="153" t="str">
        <f>INDEX('h 20-21.'!C55:C74,MATCH(LARGE('h 20-21.'!J55:J74,2),'h 20-21.'!J55:J74,0))</f>
        <v>Aston Villa</v>
      </c>
      <c r="AN51" s="154"/>
      <c r="AO51" s="154"/>
      <c r="AP51" s="154"/>
      <c r="AQ51" s="155"/>
      <c r="AR51" s="73">
        <f>INDEX('h 20-21.'!D55:D74,MATCH(LARGE('h 20-21.'!J55:J74,2),'h 20-21.'!J55:J74,0))</f>
        <v>38</v>
      </c>
      <c r="AS51" s="74">
        <f>INDEX('h 20-21.'!E55:E74,MATCH(LARGE('h 20-21.'!J55:J74,2),'h 20-21.'!J55:J74,0))</f>
        <v>67</v>
      </c>
      <c r="AT51" s="76">
        <f>INDEX('h 20-21.'!F55:F74,MATCH(LARGE('h 20-21.'!J55:J74,2),'h 20-21.'!J55:J74,0))</f>
        <v>71</v>
      </c>
      <c r="AU51" s="74">
        <f>INDEX('h 20-21.'!G55:G74,MATCH(LARGE('h 20-21.'!J55:J74,2),'h 20-21.'!J55:J74,0))</f>
        <v>4</v>
      </c>
      <c r="AV51" s="76">
        <f>INDEX('h 20-21.'!H55:H74,MATCH(LARGE('h 20-21.'!J55:J74,2),'h 20-21.'!J55:J74,0))</f>
        <v>7</v>
      </c>
      <c r="AX51" s="95">
        <v>2</v>
      </c>
      <c r="AY51" s="153" t="str">
        <f>INDEX('h 20-21.'!O55:O74,MATCH(LARGE('h 20-21.'!X55:X74,2),'h 20-21.'!X55:X74,0))</f>
        <v>Aston Villa</v>
      </c>
      <c r="AZ51" s="154"/>
      <c r="BA51" s="154"/>
      <c r="BB51" s="154"/>
      <c r="BC51" s="155"/>
      <c r="BD51" s="73">
        <f>INDEX('h 20-21.'!P55:P74,MATCH(LARGE('h 20-21.'!X55:X74,2),'h 20-21.'!X55:X74,0))</f>
        <v>19</v>
      </c>
      <c r="BE51" s="74">
        <f>INDEX('h 20-21.'!S55:S74,MATCH(LARGE('h 20-21.'!X55:X74,2),'h 20-21.'!X55:X74,0))</f>
        <v>32</v>
      </c>
      <c r="BF51" s="76">
        <f>INDEX('h 20-21.'!T55:T74,MATCH(LARGE('h 20-21.'!X55:X74,2),'h 20-21.'!X55:X74,0))</f>
        <v>33</v>
      </c>
      <c r="BG51" s="74">
        <f>INDEX('h 20-21.'!U55:U74,MATCH(LARGE('h 20-21.'!X55:X74,2),'h 20-21.'!X55:X74,0))</f>
        <v>3</v>
      </c>
      <c r="BH51" s="76">
        <f>INDEX('h 20-21.'!V55:V74,MATCH(LARGE('h 20-21.'!X55:X74,2),'h 20-21.'!X55:X74,0))</f>
        <v>4</v>
      </c>
      <c r="BJ51" s="95">
        <v>2</v>
      </c>
      <c r="BK51" s="153" t="str">
        <f>INDEX('h 20-21.'!AC55:AC74,MATCH(LARGE('h 20-21.'!AL55:AL74,2),'h 20-21.'!AL55:AL74,0))</f>
        <v>Aston Villa</v>
      </c>
      <c r="BL51" s="154"/>
      <c r="BM51" s="154"/>
      <c r="BN51" s="154"/>
      <c r="BO51" s="155"/>
      <c r="BP51" s="73">
        <f>INDEX('h 20-21.'!AD55:AD74,MATCH(LARGE('h 20-21.'!AL55:AL74,2),'h 20-21.'!AL55:AL74,0))</f>
        <v>19</v>
      </c>
      <c r="BQ51" s="74">
        <f>INDEX('h 20-21.'!AG55:AG74,MATCH(LARGE('h 20-21.'!AL55:AL74,2),'h 20-21.'!AL55:AL74,0))</f>
        <v>35</v>
      </c>
      <c r="BR51" s="76">
        <f>INDEX('h 20-21.'!AH55:AH74,MATCH(LARGE('h 20-21.'!AL55:AL74,2),'h 20-21.'!AL55:AL74,0))</f>
        <v>38</v>
      </c>
      <c r="BS51" s="74">
        <f>INDEX('h 20-21.'!AI55:AI74,MATCH(LARGE('h 20-21.'!AL55:AL74,2),'h 20-21.'!AL55:AL74,0))</f>
        <v>1</v>
      </c>
      <c r="BT51" s="76">
        <f>INDEX('h 20-21.'!AJ55:AJ74,MATCH(LARGE('h 20-21.'!AL55:AL74,2),'h 20-21.'!AL55:AL74,0))</f>
        <v>3</v>
      </c>
    </row>
    <row r="52" spans="2:72" x14ac:dyDescent="0.2">
      <c r="B52" s="95">
        <v>3</v>
      </c>
      <c r="C52" s="182" t="str">
        <f>INDEX('h 20-21.'!C30:C49,MATCH(LARGE('h 20-21.'!J30:J49,3),'h 20-21.'!J30:J49,0))</f>
        <v>Leeds</v>
      </c>
      <c r="D52" s="183"/>
      <c r="E52" s="183"/>
      <c r="F52" s="183"/>
      <c r="G52" s="184"/>
      <c r="H52" s="124">
        <f>INDEX('h 20-21.'!D30:D49,MATCH(LARGE('h 20-21.'!J30:J49,3),'h 20-21.'!J30:J49,0))</f>
        <v>38</v>
      </c>
      <c r="I52" s="125">
        <f>INDEX('h 20-21.'!E30:E49,MATCH(LARGE('h 20-21.'!J30:J49,3),'h 20-21.'!J30:J49,0))</f>
        <v>229</v>
      </c>
      <c r="J52" s="126">
        <f>INDEX('h 20-21.'!F30:F49,MATCH(LARGE('h 20-21.'!J30:J49,3),'h 20-21.'!J30:J49,0))</f>
        <v>211</v>
      </c>
      <c r="K52" s="74">
        <f>INDEX('h 20-21.'!G30:G49,MATCH(LARGE('h 20-21.'!J30:J49,3),'h 20-21.'!J30:J49,0))</f>
        <v>101</v>
      </c>
      <c r="L52" s="76">
        <f>INDEX('h 20-21.'!H30:H49,MATCH(LARGE('h 20-21.'!J30:J49,3),'h 20-21.'!J30:J49,0))</f>
        <v>89</v>
      </c>
      <c r="N52" s="95">
        <v>3</v>
      </c>
      <c r="O52" s="153" t="str">
        <f>INDEX('h 20-21.'!O30:O49,MATCH(LARGE('h 20-21.'!X30:X49,3),'h 20-21.'!X30:X49,0))</f>
        <v>Brighton</v>
      </c>
      <c r="P52" s="154"/>
      <c r="Q52" s="154"/>
      <c r="R52" s="154"/>
      <c r="S52" s="155"/>
      <c r="T52" s="73">
        <f>INDEX('h 20-21.'!P30:P49,MATCH(LARGE('h 20-21.'!X30:X49,3),'h 20-21.'!X30:X49,0))</f>
        <v>19</v>
      </c>
      <c r="U52" s="74">
        <f>INDEX('h 20-21.'!S30:S49,MATCH(LARGE('h 20-21.'!X30:X49,3),'h 20-21.'!X30:X49,0))</f>
        <v>124</v>
      </c>
      <c r="V52" s="76">
        <f>INDEX('h 20-21.'!T30:T49,MATCH(LARGE('h 20-21.'!X30:X49,3),'h 20-21.'!X30:X49,0))</f>
        <v>57</v>
      </c>
      <c r="W52" s="74">
        <f>INDEX('h 20-21.'!U30:U49,MATCH(LARGE('h 20-21.'!X30:X49,3),'h 20-21.'!X30:X49,0))</f>
        <v>56</v>
      </c>
      <c r="X52" s="76">
        <f>INDEX('h 20-21.'!V30:V49,MATCH(LARGE('h 20-21.'!X30:X49,3),'h 20-21.'!X30:X49,0))</f>
        <v>34</v>
      </c>
      <c r="Z52" s="95">
        <v>3</v>
      </c>
      <c r="AA52" s="153" t="str">
        <f>INDEX('h 20-21.'!AC30:AC49,MATCH(LARGE('h 20-21.'!AL30:AL49,3),'h 20-21.'!AL30:AL49,0))</f>
        <v>Chelsea</v>
      </c>
      <c r="AB52" s="154"/>
      <c r="AC52" s="154"/>
      <c r="AD52" s="154"/>
      <c r="AE52" s="155"/>
      <c r="AF52" s="73">
        <f>INDEX('h 20-21.'!AD30:AD49,MATCH(LARGE('h 20-21.'!AL30:AL49,3),'h 20-21.'!AL30:AL49,0))</f>
        <v>19</v>
      </c>
      <c r="AG52" s="74">
        <f>INDEX('h 20-21.'!AG30:AG49,MATCH(LARGE('h 20-21.'!AL30:AL49,3),'h 20-21.'!AL30:AL49,0))</f>
        <v>111</v>
      </c>
      <c r="AH52" s="76">
        <f>INDEX('h 20-21.'!AH30:AH49,MATCH(LARGE('h 20-21.'!AL30:AL49,3),'h 20-21.'!AL30:AL49,0))</f>
        <v>82</v>
      </c>
      <c r="AI52" s="74">
        <f>INDEX('h 20-21.'!AI30:AI49,MATCH(LARGE('h 20-21.'!AL30:AL49,3),'h 20-21.'!AL30:AL49,0))</f>
        <v>56</v>
      </c>
      <c r="AJ52" s="76">
        <f>INDEX('h 20-21.'!AJ30:AJ49,MATCH(LARGE('h 20-21.'!AL30:AL49,3),'h 20-21.'!AL30:AL49,0))</f>
        <v>38</v>
      </c>
      <c r="AL52" s="95">
        <v>3</v>
      </c>
      <c r="AM52" s="153" t="str">
        <f>INDEX('h 20-21.'!C55:C74,MATCH(LARGE('h 20-21.'!J55:J74,3),'h 20-21.'!J55:J74,0))</f>
        <v>Fulham</v>
      </c>
      <c r="AN52" s="154"/>
      <c r="AO52" s="154"/>
      <c r="AP52" s="154"/>
      <c r="AQ52" s="155"/>
      <c r="AR52" s="73">
        <f>INDEX('h 20-21.'!D55:D74,MATCH(LARGE('h 20-21.'!J55:J74,3),'h 20-21.'!J55:J74,0))</f>
        <v>38</v>
      </c>
      <c r="AS52" s="74">
        <f>INDEX('h 20-21.'!E55:E74,MATCH(LARGE('h 20-21.'!J55:J74,3),'h 20-21.'!J55:J74,0))</f>
        <v>67</v>
      </c>
      <c r="AT52" s="76">
        <f>INDEX('h 20-21.'!F55:F74,MATCH(LARGE('h 20-21.'!J55:J74,3),'h 20-21.'!J55:J74,0))</f>
        <v>40</v>
      </c>
      <c r="AU52" s="74">
        <f>INDEX('h 20-21.'!G55:G74,MATCH(LARGE('h 20-21.'!J55:J74,3),'h 20-21.'!J55:J74,0))</f>
        <v>3</v>
      </c>
      <c r="AV52" s="76">
        <f>INDEX('h 20-21.'!H55:H74,MATCH(LARGE('h 20-21.'!J55:J74,3),'h 20-21.'!J55:J74,0))</f>
        <v>1</v>
      </c>
      <c r="AX52" s="95">
        <v>3</v>
      </c>
      <c r="AY52" s="153" t="str">
        <f>INDEX('h 20-21.'!O55:O74,MATCH(LARGE('h 20-21.'!X55:X74,3),'h 20-21.'!X55:X74,0))</f>
        <v>Man Utd</v>
      </c>
      <c r="AZ52" s="154"/>
      <c r="BA52" s="154"/>
      <c r="BB52" s="154"/>
      <c r="BC52" s="155"/>
      <c r="BD52" s="73">
        <f>INDEX('h 20-21.'!P55:P74,MATCH(LARGE('h 20-21.'!X55:X74,3),'h 20-21.'!X55:X74,0))</f>
        <v>19</v>
      </c>
      <c r="BE52" s="74">
        <f>INDEX('h 20-21.'!S55:S74,MATCH(LARGE('h 20-21.'!X55:X74,3),'h 20-21.'!X55:X74,0))</f>
        <v>36</v>
      </c>
      <c r="BF52" s="76">
        <f>INDEX('h 20-21.'!T55:T74,MATCH(LARGE('h 20-21.'!X55:X74,3),'h 20-21.'!X55:X74,0))</f>
        <v>23</v>
      </c>
      <c r="BG52" s="74">
        <f>INDEX('h 20-21.'!U55:U74,MATCH(LARGE('h 20-21.'!X55:X74,3),'h 20-21.'!X55:X74,0))</f>
        <v>1</v>
      </c>
      <c r="BH52" s="76">
        <f>INDEX('h 20-21.'!V55:V74,MATCH(LARGE('h 20-21.'!X55:X74,3),'h 20-21.'!X55:X74,0))</f>
        <v>2</v>
      </c>
      <c r="BJ52" s="95">
        <v>3</v>
      </c>
      <c r="BK52" s="153" t="str">
        <f>INDEX('h 20-21.'!AC55:AC74,MATCH(LARGE('h 20-21.'!AL55:AL74,3),'h 20-21.'!AL55:AL74,0))</f>
        <v>Everton</v>
      </c>
      <c r="BL52" s="154"/>
      <c r="BM52" s="154"/>
      <c r="BN52" s="154"/>
      <c r="BO52" s="155"/>
      <c r="BP52" s="73">
        <f>INDEX('h 20-21.'!AD55:AD74,MATCH(LARGE('h 20-21.'!AL55:AL74,3),'h 20-21.'!AL55:AL74,0))</f>
        <v>19</v>
      </c>
      <c r="BQ52" s="74">
        <f>INDEX('h 20-21.'!AG55:AG74,MATCH(LARGE('h 20-21.'!AL55:AL74,3),'h 20-21.'!AL55:AL74,0))</f>
        <v>34</v>
      </c>
      <c r="BR52" s="76">
        <f>INDEX('h 20-21.'!AH55:AH74,MATCH(LARGE('h 20-21.'!AL55:AL74,3),'h 20-21.'!AL55:AL74,0))</f>
        <v>32</v>
      </c>
      <c r="BS52" s="74">
        <f>INDEX('h 20-21.'!AI55:AI74,MATCH(LARGE('h 20-21.'!AL55:AL74,3),'h 20-21.'!AL55:AL74,0))</f>
        <v>1</v>
      </c>
      <c r="BT52" s="76">
        <f>INDEX('h 20-21.'!AJ55:AJ74,MATCH(LARGE('h 20-21.'!AL55:AL74,3),'h 20-21.'!AL55:AL74,0))</f>
        <v>0</v>
      </c>
    </row>
    <row r="53" spans="2:72" x14ac:dyDescent="0.2">
      <c r="B53" s="95">
        <v>4</v>
      </c>
      <c r="C53" s="182" t="str">
        <f>INDEX('h 20-21.'!C30:C49,MATCH(LARGE('h 20-21.'!J30:J49,4),'h 20-21.'!J30:J49,0))</f>
        <v>Chelsea</v>
      </c>
      <c r="D53" s="183"/>
      <c r="E53" s="183"/>
      <c r="F53" s="183"/>
      <c r="G53" s="184"/>
      <c r="H53" s="124">
        <f>INDEX('h 20-21.'!D30:D49,MATCH(LARGE('h 20-21.'!J30:J49,4),'h 20-21.'!J30:J49,0))</f>
        <v>38</v>
      </c>
      <c r="I53" s="125">
        <f>INDEX('h 20-21.'!E30:E49,MATCH(LARGE('h 20-21.'!J30:J49,4),'h 20-21.'!J30:J49,0))</f>
        <v>226</v>
      </c>
      <c r="J53" s="126">
        <f>INDEX('h 20-21.'!F30:F49,MATCH(LARGE('h 20-21.'!J30:J49,4),'h 20-21.'!J30:J49,0))</f>
        <v>160</v>
      </c>
      <c r="K53" s="74">
        <f>INDEX('h 20-21.'!G30:G49,MATCH(LARGE('h 20-21.'!J30:J49,4),'h 20-21.'!J30:J49,0))</f>
        <v>113</v>
      </c>
      <c r="L53" s="76">
        <f>INDEX('h 20-21.'!H30:H49,MATCH(LARGE('h 20-21.'!J30:J49,4),'h 20-21.'!J30:J49,0))</f>
        <v>73</v>
      </c>
      <c r="N53" s="95">
        <v>4</v>
      </c>
      <c r="O53" s="153" t="str">
        <f ca="1">INDEX('h 20-21.'!O30:O49,MATCH(LARGE('h 20-21.'!X30:X49,4),'h 20-21.'!X30:X49,0))</f>
        <v>Wolves</v>
      </c>
      <c r="P53" s="154"/>
      <c r="Q53" s="154"/>
      <c r="R53" s="154"/>
      <c r="S53" s="155"/>
      <c r="T53" s="73">
        <f>INDEX('h 20-21.'!P30:P49,MATCH(LARGE('h 20-21.'!X30:X49,4),'h 20-21.'!X30:X49,0))</f>
        <v>19</v>
      </c>
      <c r="U53" s="74">
        <f>INDEX('h 20-21.'!S30:S49,MATCH(LARGE('h 20-21.'!X30:X49,4),'h 20-21.'!X30:X49,0))</f>
        <v>120</v>
      </c>
      <c r="V53" s="76">
        <f>INDEX('h 20-21.'!T30:T49,MATCH(LARGE('h 20-21.'!X30:X49,4),'h 20-21.'!X30:X49,0))</f>
        <v>78</v>
      </c>
      <c r="W53" s="74">
        <f>INDEX('h 20-21.'!U30:U49,MATCH(LARGE('h 20-21.'!X30:X49,4),'h 20-21.'!X30:X49,0))</f>
        <v>62</v>
      </c>
      <c r="X53" s="76">
        <f>INDEX('h 20-21.'!V30:V49,MATCH(LARGE('h 20-21.'!X30:X49,4),'h 20-21.'!X30:X49,0))</f>
        <v>46</v>
      </c>
      <c r="Z53" s="95">
        <v>4</v>
      </c>
      <c r="AA53" s="153" t="str">
        <f>INDEX('h 20-21.'!AC30:AC49,MATCH(LARGE('h 20-21.'!AL30:AL49,4),'h 20-21.'!AL30:AL49,0))</f>
        <v>Man City</v>
      </c>
      <c r="AB53" s="154"/>
      <c r="AC53" s="154"/>
      <c r="AD53" s="154"/>
      <c r="AE53" s="155"/>
      <c r="AF53" s="73">
        <f>INDEX('h 20-21.'!AD30:AD49,MATCH(LARGE('h 20-21.'!AL30:AL49,4),'h 20-21.'!AL30:AL49,0))</f>
        <v>19</v>
      </c>
      <c r="AG53" s="74">
        <f>INDEX('h 20-21.'!AG30:AG49,MATCH(LARGE('h 20-21.'!AL30:AL49,4),'h 20-21.'!AL30:AL49,0))</f>
        <v>106</v>
      </c>
      <c r="AH53" s="76">
        <f>INDEX('h 20-21.'!AH30:AH49,MATCH(LARGE('h 20-21.'!AL30:AL49,4),'h 20-21.'!AL30:AL49,0))</f>
        <v>58</v>
      </c>
      <c r="AI53" s="74">
        <f>INDEX('h 20-21.'!AI30:AI49,MATCH(LARGE('h 20-21.'!AL30:AL49,4),'h 20-21.'!AL30:AL49,0))</f>
        <v>50</v>
      </c>
      <c r="AJ53" s="76">
        <f>INDEX('h 20-21.'!AJ30:AJ49,MATCH(LARGE('h 20-21.'!AL30:AL49,4),'h 20-21.'!AL30:AL49,0))</f>
        <v>30</v>
      </c>
      <c r="AL53" s="95">
        <v>4</v>
      </c>
      <c r="AM53" s="153" t="str">
        <f>INDEX('h 20-21.'!C55:C74,MATCH(LARGE('h 20-21.'!J55:J74,4),'h 20-21.'!J55:J74,0))</f>
        <v>Newcastle</v>
      </c>
      <c r="AN53" s="154"/>
      <c r="AO53" s="154"/>
      <c r="AP53" s="154"/>
      <c r="AQ53" s="155"/>
      <c r="AR53" s="73">
        <f>INDEX('h 20-21.'!D55:D74,MATCH(LARGE('h 20-21.'!J55:J74,4),'h 20-21.'!J55:J74,0))</f>
        <v>38</v>
      </c>
      <c r="AS53" s="74">
        <f>INDEX('h 20-21.'!E55:E74,MATCH(LARGE('h 20-21.'!J55:J74,4),'h 20-21.'!J55:J74,0))</f>
        <v>63</v>
      </c>
      <c r="AT53" s="76">
        <f>INDEX('h 20-21.'!F55:F74,MATCH(LARGE('h 20-21.'!J55:J74,4),'h 20-21.'!J55:J74,0))</f>
        <v>59</v>
      </c>
      <c r="AU53" s="74">
        <f>INDEX('h 20-21.'!G55:G74,MATCH(LARGE('h 20-21.'!J55:J74,4),'h 20-21.'!J55:J74,0))</f>
        <v>3</v>
      </c>
      <c r="AV53" s="76">
        <f>INDEX('h 20-21.'!H55:H74,MATCH(LARGE('h 20-21.'!J55:J74,4),'h 20-21.'!J55:J74,0))</f>
        <v>3</v>
      </c>
      <c r="AX53" s="95">
        <v>4</v>
      </c>
      <c r="AY53" s="153" t="str">
        <f>INDEX('h 20-21.'!O55:O74,MATCH(LARGE('h 20-21.'!X55:X74,4),'h 20-21.'!X55:X74,0))</f>
        <v>Newcastle</v>
      </c>
      <c r="AZ53" s="154"/>
      <c r="BA53" s="154"/>
      <c r="BB53" s="154"/>
      <c r="BC53" s="155"/>
      <c r="BD53" s="73">
        <f>INDEX('h 20-21.'!P55:P74,MATCH(LARGE('h 20-21.'!X55:X74,4),'h 20-21.'!X55:X74,0))</f>
        <v>19</v>
      </c>
      <c r="BE53" s="74">
        <f>INDEX('h 20-21.'!S55:S74,MATCH(LARGE('h 20-21.'!X55:X74,4),'h 20-21.'!X55:X74,0))</f>
        <v>33</v>
      </c>
      <c r="BF53" s="76">
        <f>INDEX('h 20-21.'!T55:T74,MATCH(LARGE('h 20-21.'!X55:X74,4),'h 20-21.'!X55:X74,0))</f>
        <v>37</v>
      </c>
      <c r="BG53" s="74">
        <f>INDEX('h 20-21.'!U55:U74,MATCH(LARGE('h 20-21.'!X55:X74,4),'h 20-21.'!X55:X74,0))</f>
        <v>2</v>
      </c>
      <c r="BH53" s="76">
        <f>INDEX('h 20-21.'!V55:V74,MATCH(LARGE('h 20-21.'!X55:X74,4),'h 20-21.'!X55:X74,0))</f>
        <v>3</v>
      </c>
      <c r="BJ53" s="95">
        <v>4</v>
      </c>
      <c r="BK53" s="153" t="str">
        <f>INDEX('h 20-21.'!AC55:AC74,MATCH(LARGE('h 20-21.'!AL55:AL74,4),'h 20-21.'!AL55:AL74,0))</f>
        <v>Leicester</v>
      </c>
      <c r="BL53" s="154"/>
      <c r="BM53" s="154"/>
      <c r="BN53" s="154"/>
      <c r="BO53" s="155"/>
      <c r="BP53" s="73">
        <f>INDEX('h 20-21.'!AD55:AD74,MATCH(LARGE('h 20-21.'!AL55:AL74,4),'h 20-21.'!AL55:AL74,0))</f>
        <v>19</v>
      </c>
      <c r="BQ53" s="74">
        <f>INDEX('h 20-21.'!AG55:AG74,MATCH(LARGE('h 20-21.'!AL55:AL74,4),'h 20-21.'!AL55:AL74,0))</f>
        <v>36</v>
      </c>
      <c r="BR53" s="76">
        <f>INDEX('h 20-21.'!AH55:AH74,MATCH(LARGE('h 20-21.'!AL55:AL74,4),'h 20-21.'!AL55:AL74,0))</f>
        <v>22</v>
      </c>
      <c r="BS53" s="74">
        <f>INDEX('h 20-21.'!AI55:AI74,MATCH(LARGE('h 20-21.'!AL55:AL74,4),'h 20-21.'!AL55:AL74,0))</f>
        <v>0</v>
      </c>
      <c r="BT53" s="76">
        <f>INDEX('h 20-21.'!AJ55:AJ74,MATCH(LARGE('h 20-21.'!AL55:AL74,4),'h 20-21.'!AL55:AL74,0))</f>
        <v>1</v>
      </c>
    </row>
    <row r="54" spans="2:72" x14ac:dyDescent="0.2">
      <c r="B54" s="95">
        <v>5</v>
      </c>
      <c r="C54" s="182" t="str">
        <f>INDEX('h 20-21.'!C30:C49,MATCH(LARGE('h 20-21.'!J30:J49,5),'h 20-21.'!J30:J49,0))</f>
        <v>Brighton</v>
      </c>
      <c r="D54" s="183"/>
      <c r="E54" s="183"/>
      <c r="F54" s="183"/>
      <c r="G54" s="184"/>
      <c r="H54" s="124">
        <f>INDEX('h 20-21.'!D30:D49,MATCH(LARGE('h 20-21.'!J30:J49,5),'h 20-21.'!J30:J49,0))</f>
        <v>38</v>
      </c>
      <c r="I54" s="125">
        <f>INDEX('h 20-21.'!E30:E49,MATCH(LARGE('h 20-21.'!J30:J49,5),'h 20-21.'!J30:J49,0))</f>
        <v>219</v>
      </c>
      <c r="J54" s="126">
        <f>INDEX('h 20-21.'!F30:F49,MATCH(LARGE('h 20-21.'!J30:J49,5),'h 20-21.'!J30:J49,0))</f>
        <v>165</v>
      </c>
      <c r="K54" s="74">
        <f>INDEX('h 20-21.'!G30:G49,MATCH(LARGE('h 20-21.'!J30:J49,5),'h 20-21.'!J30:J49,0))</f>
        <v>94</v>
      </c>
      <c r="L54" s="76">
        <f>INDEX('h 20-21.'!H30:H49,MATCH(LARGE('h 20-21.'!J30:J49,5),'h 20-21.'!J30:J49,0))</f>
        <v>89</v>
      </c>
      <c r="N54" s="95">
        <v>5</v>
      </c>
      <c r="O54" s="153" t="str">
        <f>INDEX('h 20-21.'!O30:O49,MATCH(LARGE('h 20-21.'!X30:X49,5),'h 20-21.'!X30:X49,0))</f>
        <v>Leeds</v>
      </c>
      <c r="P54" s="154"/>
      <c r="Q54" s="154"/>
      <c r="R54" s="154"/>
      <c r="S54" s="155"/>
      <c r="T54" s="73">
        <f>INDEX('h 20-21.'!P30:P49,MATCH(LARGE('h 20-21.'!X30:X49,5),'h 20-21.'!X30:X49,0))</f>
        <v>19</v>
      </c>
      <c r="U54" s="74">
        <f>INDEX('h 20-21.'!S30:S49,MATCH(LARGE('h 20-21.'!X30:X49,5),'h 20-21.'!X30:X49,0))</f>
        <v>118</v>
      </c>
      <c r="V54" s="76">
        <f>INDEX('h 20-21.'!T30:T49,MATCH(LARGE('h 20-21.'!X30:X49,5),'h 20-21.'!X30:X49,0))</f>
        <v>94</v>
      </c>
      <c r="W54" s="74">
        <f>INDEX('h 20-21.'!U30:U49,MATCH(LARGE('h 20-21.'!X30:X49,5),'h 20-21.'!X30:X49,0))</f>
        <v>52</v>
      </c>
      <c r="X54" s="76">
        <f>INDEX('h 20-21.'!V30:V49,MATCH(LARGE('h 20-21.'!X30:X49,5),'h 20-21.'!X30:X49,0))</f>
        <v>41</v>
      </c>
      <c r="Z54" s="95">
        <v>5</v>
      </c>
      <c r="AA54" s="153" t="str">
        <f>INDEX('h 20-21.'!AC30:AC49,MATCH(LARGE('h 20-21.'!AL30:AL49,5),'h 20-21.'!AL30:AL49,0))</f>
        <v>Leicester</v>
      </c>
      <c r="AB54" s="154"/>
      <c r="AC54" s="154"/>
      <c r="AD54" s="154"/>
      <c r="AE54" s="155"/>
      <c r="AF54" s="73">
        <f>INDEX('h 20-21.'!AD30:AD49,MATCH(LARGE('h 20-21.'!AL30:AL49,5),'h 20-21.'!AL30:AL49,0))</f>
        <v>19</v>
      </c>
      <c r="AG54" s="74">
        <f>INDEX('h 20-21.'!AG30:AG49,MATCH(LARGE('h 20-21.'!AL30:AL49,5),'h 20-21.'!AL30:AL49,0))</f>
        <v>101</v>
      </c>
      <c r="AH54" s="76">
        <f>INDEX('h 20-21.'!AH30:AH49,MATCH(LARGE('h 20-21.'!AL30:AL49,5),'h 20-21.'!AL30:AL49,0))</f>
        <v>96</v>
      </c>
      <c r="AI54" s="74">
        <f>INDEX('h 20-21.'!AI30:AI49,MATCH(LARGE('h 20-21.'!AL30:AL49,5),'h 20-21.'!AL30:AL49,0))</f>
        <v>44</v>
      </c>
      <c r="AJ54" s="76">
        <f>INDEX('h 20-21.'!AJ30:AJ49,MATCH(LARGE('h 20-21.'!AL30:AL49,5),'h 20-21.'!AL30:AL49,0))</f>
        <v>44</v>
      </c>
      <c r="AL54" s="95">
        <v>5</v>
      </c>
      <c r="AM54" s="153" t="str">
        <f>INDEX('h 20-21.'!C55:C74,MATCH(LARGE('h 20-21.'!J55:J74,5),'h 20-21.'!J55:J74,0))</f>
        <v>Man Utd</v>
      </c>
      <c r="AN54" s="154"/>
      <c r="AO54" s="154"/>
      <c r="AP54" s="154"/>
      <c r="AQ54" s="155"/>
      <c r="AR54" s="73">
        <f>INDEX('h 20-21.'!D55:D74,MATCH(LARGE('h 20-21.'!J55:J74,5),'h 20-21.'!J55:J74,0))</f>
        <v>38</v>
      </c>
      <c r="AS54" s="74">
        <f>INDEX('h 20-21.'!E55:E74,MATCH(LARGE('h 20-21.'!J55:J74,5),'h 20-21.'!J55:J74,0))</f>
        <v>65</v>
      </c>
      <c r="AT54" s="76">
        <f>INDEX('h 20-21.'!F55:F74,MATCH(LARGE('h 20-21.'!J55:J74,5),'h 20-21.'!J55:J74,0))</f>
        <v>62</v>
      </c>
      <c r="AU54" s="74">
        <f>INDEX('h 20-21.'!G55:G74,MATCH(LARGE('h 20-21.'!J55:J74,5),'h 20-21.'!J55:J74,0))</f>
        <v>1</v>
      </c>
      <c r="AV54" s="76">
        <f>INDEX('h 20-21.'!H55:H74,MATCH(LARGE('h 20-21.'!J55:J74,5),'h 20-21.'!J55:J74,0))</f>
        <v>3</v>
      </c>
      <c r="AX54" s="95">
        <v>5</v>
      </c>
      <c r="AY54" s="153" t="str">
        <f>INDEX('h 20-21.'!O55:O74,MATCH(LARGE('h 20-21.'!X55:X74,5),'h 20-21.'!X55:X74,0))</f>
        <v>Sheffield</v>
      </c>
      <c r="AZ54" s="154"/>
      <c r="BA54" s="154"/>
      <c r="BB54" s="154"/>
      <c r="BC54" s="155"/>
      <c r="BD54" s="73">
        <f>INDEX('h 20-21.'!P55:P74,MATCH(LARGE('h 20-21.'!X55:X74,5),'h 20-21.'!X55:X74,0))</f>
        <v>19</v>
      </c>
      <c r="BE54" s="74">
        <f>INDEX('h 20-21.'!S55:S74,MATCH(LARGE('h 20-21.'!X55:X74,5),'h 20-21.'!X55:X74,0))</f>
        <v>32</v>
      </c>
      <c r="BF54" s="76">
        <f>INDEX('h 20-21.'!T55:T74,MATCH(LARGE('h 20-21.'!X55:X74,5),'h 20-21.'!X55:X74,0))</f>
        <v>24</v>
      </c>
      <c r="BG54" s="74">
        <f>INDEX('h 20-21.'!U55:U74,MATCH(LARGE('h 20-21.'!X55:X74,5),'h 20-21.'!X55:X74,0))</f>
        <v>1</v>
      </c>
      <c r="BH54" s="76">
        <f>INDEX('h 20-21.'!V55:V74,MATCH(LARGE('h 20-21.'!X55:X74,5),'h 20-21.'!X55:X74,0))</f>
        <v>1</v>
      </c>
      <c r="BJ54" s="95">
        <v>5</v>
      </c>
      <c r="BK54" s="153" t="str">
        <f>INDEX('h 20-21.'!AC55:AC74,MATCH(LARGE('h 20-21.'!AL55:AL74,5),'h 20-21.'!AL55:AL74,0))</f>
        <v>Arsenal</v>
      </c>
      <c r="BL54" s="154"/>
      <c r="BM54" s="154"/>
      <c r="BN54" s="154"/>
      <c r="BO54" s="155"/>
      <c r="BP54" s="73">
        <f>INDEX('h 20-21.'!AD55:AD74,MATCH(LARGE('h 20-21.'!AL55:AL74,5),'h 20-21.'!AL55:AL74,0))</f>
        <v>19</v>
      </c>
      <c r="BQ54" s="74">
        <f>INDEX('h 20-21.'!AG55:AG74,MATCH(LARGE('h 20-21.'!AL55:AL74,5),'h 20-21.'!AL55:AL74,0))</f>
        <v>28</v>
      </c>
      <c r="BR54" s="76">
        <f>INDEX('h 20-21.'!AH55:AH74,MATCH(LARGE('h 20-21.'!AL55:AL74,5),'h 20-21.'!AL55:AL74,0))</f>
        <v>37</v>
      </c>
      <c r="BS54" s="74">
        <f>INDEX('h 20-21.'!AI55:AI74,MATCH(LARGE('h 20-21.'!AL55:AL74,5),'h 20-21.'!AL55:AL74,0))</f>
        <v>3</v>
      </c>
      <c r="BT54" s="76">
        <f>INDEX('h 20-21.'!AJ55:AJ74,MATCH(LARGE('h 20-21.'!AL55:AL74,5),'h 20-21.'!AL55:AL74,0))</f>
        <v>1</v>
      </c>
    </row>
    <row r="55" spans="2:72" x14ac:dyDescent="0.2">
      <c r="B55" s="95">
        <v>6</v>
      </c>
      <c r="C55" s="182" t="str">
        <f>INDEX('h 20-21.'!C30:C49,MATCH(LARGE('h 20-21.'!J30:J49,6),'h 20-21.'!J30:J49,0))</f>
        <v>Aston Villa</v>
      </c>
      <c r="D55" s="183"/>
      <c r="E55" s="183"/>
      <c r="F55" s="183"/>
      <c r="G55" s="184"/>
      <c r="H55" s="124">
        <f>INDEX('h 20-21.'!D30:D49,MATCH(LARGE('h 20-21.'!J30:J49,6),'h 20-21.'!J30:J49,0))</f>
        <v>38</v>
      </c>
      <c r="I55" s="125">
        <f>INDEX('h 20-21.'!E30:E49,MATCH(LARGE('h 20-21.'!J30:J49,6),'h 20-21.'!J30:J49,0))</f>
        <v>212</v>
      </c>
      <c r="J55" s="126">
        <f>INDEX('h 20-21.'!F30:F49,MATCH(LARGE('h 20-21.'!J30:J49,6),'h 20-21.'!J30:J49,0))</f>
        <v>194</v>
      </c>
      <c r="K55" s="74">
        <f>INDEX('h 20-21.'!G30:G49,MATCH(LARGE('h 20-21.'!J30:J49,6),'h 20-21.'!J30:J49,0))</f>
        <v>102</v>
      </c>
      <c r="L55" s="76">
        <f>INDEX('h 20-21.'!H30:H49,MATCH(LARGE('h 20-21.'!J30:J49,6),'h 20-21.'!J30:J49,0))</f>
        <v>96</v>
      </c>
      <c r="N55" s="95">
        <v>6</v>
      </c>
      <c r="O55" s="153" t="str">
        <f>INDEX('h 20-21.'!O30:O49,MATCH(LARGE('h 20-21.'!X30:X49,6),'h 20-21.'!X30:X49,0))</f>
        <v>Aston Villa</v>
      </c>
      <c r="P55" s="154"/>
      <c r="Q55" s="154"/>
      <c r="R55" s="154"/>
      <c r="S55" s="155"/>
      <c r="T55" s="73">
        <f>INDEX('h 20-21.'!P30:P49,MATCH(LARGE('h 20-21.'!X30:X49,6),'h 20-21.'!X30:X49,0))</f>
        <v>19</v>
      </c>
      <c r="U55" s="74">
        <f>INDEX('h 20-21.'!S30:S49,MATCH(LARGE('h 20-21.'!X30:X49,6),'h 20-21.'!X30:X49,0))</f>
        <v>117</v>
      </c>
      <c r="V55" s="76">
        <f>INDEX('h 20-21.'!T30:T49,MATCH(LARGE('h 20-21.'!X30:X49,6),'h 20-21.'!X30:X49,0))</f>
        <v>93</v>
      </c>
      <c r="W55" s="74">
        <f>INDEX('h 20-21.'!U30:U49,MATCH(LARGE('h 20-21.'!X30:X49,6),'h 20-21.'!X30:X49,0))</f>
        <v>59</v>
      </c>
      <c r="X55" s="76">
        <f>INDEX('h 20-21.'!V30:V49,MATCH(LARGE('h 20-21.'!X30:X49,6),'h 20-21.'!X30:X49,0))</f>
        <v>46</v>
      </c>
      <c r="Z55" s="95">
        <v>6</v>
      </c>
      <c r="AA55" s="153" t="str">
        <f>INDEX('h 20-21.'!AC30:AC49,MATCH(LARGE('h 20-21.'!AL30:AL49,6),'h 20-21.'!AL30:AL49,0))</f>
        <v>Brighton</v>
      </c>
      <c r="AB55" s="154"/>
      <c r="AC55" s="154"/>
      <c r="AD55" s="154"/>
      <c r="AE55" s="155"/>
      <c r="AF55" s="73">
        <f>INDEX('h 20-21.'!AD30:AD49,MATCH(LARGE('h 20-21.'!AL30:AL49,6),'h 20-21.'!AL30:AL49,0))</f>
        <v>19</v>
      </c>
      <c r="AG55" s="74">
        <f>INDEX('h 20-21.'!AG30:AG49,MATCH(LARGE('h 20-21.'!AL30:AL49,6),'h 20-21.'!AL30:AL49,0))</f>
        <v>95</v>
      </c>
      <c r="AH55" s="76">
        <f>INDEX('h 20-21.'!AH30:AH49,MATCH(LARGE('h 20-21.'!AL30:AL49,6),'h 20-21.'!AL30:AL49,0))</f>
        <v>108</v>
      </c>
      <c r="AI55" s="74">
        <f>INDEX('h 20-21.'!AI30:AI49,MATCH(LARGE('h 20-21.'!AL30:AL49,6),'h 20-21.'!AL30:AL49,0))</f>
        <v>38</v>
      </c>
      <c r="AJ55" s="76">
        <f>INDEX('h 20-21.'!AJ30:AJ49,MATCH(LARGE('h 20-21.'!AL30:AL49,6),'h 20-21.'!AL30:AL49,0))</f>
        <v>55</v>
      </c>
      <c r="AL55" s="95">
        <v>6</v>
      </c>
      <c r="AM55" s="153" t="str">
        <f>INDEX('h 20-21.'!C55:C74,MATCH(LARGE('h 20-21.'!J55:J74,6),'h 20-21.'!J55:J74,0))</f>
        <v>Everton</v>
      </c>
      <c r="AN55" s="154"/>
      <c r="AO55" s="154"/>
      <c r="AP55" s="154"/>
      <c r="AQ55" s="155"/>
      <c r="AR55" s="73">
        <f>INDEX('h 20-21.'!D55:D74,MATCH(LARGE('h 20-21.'!J55:J74,6),'h 20-21.'!J55:J74,0))</f>
        <v>38</v>
      </c>
      <c r="AS55" s="74">
        <f>INDEX('h 20-21.'!E55:E74,MATCH(LARGE('h 20-21.'!J55:J74,6),'h 20-21.'!J55:J74,0))</f>
        <v>59</v>
      </c>
      <c r="AT55" s="76">
        <f>INDEX('h 20-21.'!F55:F74,MATCH(LARGE('h 20-21.'!J55:J74,6),'h 20-21.'!J55:J74,0))</f>
        <v>66</v>
      </c>
      <c r="AU55" s="74">
        <f>INDEX('h 20-21.'!G55:G74,MATCH(LARGE('h 20-21.'!J55:J74,6),'h 20-21.'!J55:J74,0))</f>
        <v>2</v>
      </c>
      <c r="AV55" s="76">
        <f>INDEX('h 20-21.'!H55:H74,MATCH(LARGE('h 20-21.'!J55:J74,6),'h 20-21.'!J55:J74,0))</f>
        <v>2</v>
      </c>
      <c r="AX55" s="95">
        <v>6</v>
      </c>
      <c r="AY55" s="153" t="str">
        <f ca="1">INDEX('h 20-21.'!O55:O74,MATCH(LARGE('h 20-21.'!X55:X74,6),'h 20-21.'!X55:X74,0))</f>
        <v>Wolves</v>
      </c>
      <c r="AZ55" s="154"/>
      <c r="BA55" s="154"/>
      <c r="BB55" s="154"/>
      <c r="BC55" s="155"/>
      <c r="BD55" s="73">
        <f>INDEX('h 20-21.'!P55:P74,MATCH(LARGE('h 20-21.'!X55:X74,6),'h 20-21.'!X55:X74,0))</f>
        <v>19</v>
      </c>
      <c r="BE55" s="74">
        <f>INDEX('h 20-21.'!S55:S74,MATCH(LARGE('h 20-21.'!X55:X74,6),'h 20-21.'!X55:X74,0))</f>
        <v>32</v>
      </c>
      <c r="BF55" s="76">
        <f>INDEX('h 20-21.'!T55:T74,MATCH(LARGE('h 20-21.'!X55:X74,6),'h 20-21.'!X55:X74,0))</f>
        <v>36</v>
      </c>
      <c r="BG55" s="74">
        <f>INDEX('h 20-21.'!U55:U74,MATCH(LARGE('h 20-21.'!X55:X74,6),'h 20-21.'!X55:X74,0))</f>
        <v>1</v>
      </c>
      <c r="BH55" s="76">
        <f>INDEX('h 20-21.'!V55:V74,MATCH(LARGE('h 20-21.'!X55:X74,6),'h 20-21.'!X55:X74,0))</f>
        <v>5</v>
      </c>
      <c r="BJ55" s="95">
        <v>6</v>
      </c>
      <c r="BK55" s="153" t="str">
        <f>INDEX('h 20-21.'!AC55:AC74,MATCH(LARGE('h 20-21.'!AL55:AL74,6),'h 20-21.'!AL55:AL74,0))</f>
        <v>Fulham</v>
      </c>
      <c r="BL55" s="154"/>
      <c r="BM55" s="154"/>
      <c r="BN55" s="154"/>
      <c r="BO55" s="155"/>
      <c r="BP55" s="73">
        <f>INDEX('h 20-21.'!AD55:AD74,MATCH(LARGE('h 20-21.'!AL55:AL74,6),'h 20-21.'!AL55:AL74,0))</f>
        <v>19</v>
      </c>
      <c r="BQ55" s="74">
        <f>INDEX('h 20-21.'!AG55:AG74,MATCH(LARGE('h 20-21.'!AL55:AL74,6),'h 20-21.'!AL55:AL74,0))</f>
        <v>31</v>
      </c>
      <c r="BR55" s="76">
        <f>INDEX('h 20-21.'!AH55:AH74,MATCH(LARGE('h 20-21.'!AL55:AL74,6),'h 20-21.'!AL55:AL74,0))</f>
        <v>18</v>
      </c>
      <c r="BS55" s="74">
        <f>INDEX('h 20-21.'!AI55:AI74,MATCH(LARGE('h 20-21.'!AL55:AL74,6),'h 20-21.'!AL55:AL74,0))</f>
        <v>1</v>
      </c>
      <c r="BT55" s="76">
        <f>INDEX('h 20-21.'!AJ55:AJ74,MATCH(LARGE('h 20-21.'!AL55:AL74,6),'h 20-21.'!AL55:AL74,0))</f>
        <v>0</v>
      </c>
    </row>
    <row r="56" spans="2:72" x14ac:dyDescent="0.2">
      <c r="B56" s="95">
        <v>7</v>
      </c>
      <c r="C56" s="182" t="str">
        <f>INDEX('h 20-21.'!C30:C49,MATCH(LARGE('h 20-21.'!J30:J49,7),'h 20-21.'!J30:J49,0))</f>
        <v>Leicester</v>
      </c>
      <c r="D56" s="183"/>
      <c r="E56" s="183"/>
      <c r="F56" s="183"/>
      <c r="G56" s="184"/>
      <c r="H56" s="124">
        <f>INDEX('h 20-21.'!D30:D49,MATCH(LARGE('h 20-21.'!J30:J49,7),'h 20-21.'!J30:J49,0))</f>
        <v>38</v>
      </c>
      <c r="I56" s="125">
        <f>INDEX('h 20-21.'!E30:E49,MATCH(LARGE('h 20-21.'!J30:J49,7),'h 20-21.'!J30:J49,0))</f>
        <v>212</v>
      </c>
      <c r="J56" s="126">
        <f>INDEX('h 20-21.'!F30:F49,MATCH(LARGE('h 20-21.'!J30:J49,7),'h 20-21.'!J30:J49,0))</f>
        <v>181</v>
      </c>
      <c r="K56" s="74">
        <f>INDEX('h 20-21.'!G30:G49,MATCH(LARGE('h 20-21.'!J30:J49,7),'h 20-21.'!J30:J49,0))</f>
        <v>85</v>
      </c>
      <c r="L56" s="76">
        <f>INDEX('h 20-21.'!H30:H49,MATCH(LARGE('h 20-21.'!J30:J49,7),'h 20-21.'!J30:J49,0))</f>
        <v>84</v>
      </c>
      <c r="N56" s="95">
        <v>7</v>
      </c>
      <c r="O56" s="153" t="str">
        <f>INDEX('h 20-21.'!O30:O49,MATCH(LARGE('h 20-21.'!X30:X49,7),'h 20-21.'!X30:X49,0))</f>
        <v>Arsenal</v>
      </c>
      <c r="P56" s="154"/>
      <c r="Q56" s="154"/>
      <c r="R56" s="154"/>
      <c r="S56" s="155"/>
      <c r="T56" s="73">
        <f>INDEX('h 20-21.'!P30:P49,MATCH(LARGE('h 20-21.'!X30:X49,7),'h 20-21.'!X30:X49,0))</f>
        <v>19</v>
      </c>
      <c r="U56" s="74">
        <f>INDEX('h 20-21.'!S30:S49,MATCH(LARGE('h 20-21.'!X30:X49,7),'h 20-21.'!X30:X49,0))</f>
        <v>116</v>
      </c>
      <c r="V56" s="76">
        <f>INDEX('h 20-21.'!T30:T49,MATCH(LARGE('h 20-21.'!X30:X49,7),'h 20-21.'!X30:X49,0))</f>
        <v>82</v>
      </c>
      <c r="W56" s="74">
        <f>INDEX('h 20-21.'!U30:U49,MATCH(LARGE('h 20-21.'!X30:X49,7),'h 20-21.'!X30:X49,0))</f>
        <v>58</v>
      </c>
      <c r="X56" s="76">
        <f>INDEX('h 20-21.'!V30:V49,MATCH(LARGE('h 20-21.'!X30:X49,7),'h 20-21.'!X30:X49,0))</f>
        <v>32</v>
      </c>
      <c r="Z56" s="95">
        <v>7</v>
      </c>
      <c r="AA56" s="153" t="str">
        <f>INDEX('h 20-21.'!AC30:AC49,MATCH(LARGE('h 20-21.'!AL30:AL49,7),'h 20-21.'!AL30:AL49,0))</f>
        <v>Aston Villa</v>
      </c>
      <c r="AB56" s="154"/>
      <c r="AC56" s="154"/>
      <c r="AD56" s="154"/>
      <c r="AE56" s="155"/>
      <c r="AF56" s="73">
        <f>INDEX('h 20-21.'!AD30:AD49,MATCH(LARGE('h 20-21.'!AL30:AL49,7),'h 20-21.'!AL30:AL49,0))</f>
        <v>19</v>
      </c>
      <c r="AG56" s="74">
        <f>INDEX('h 20-21.'!AG30:AG49,MATCH(LARGE('h 20-21.'!AL30:AL49,7),'h 20-21.'!AL30:AL49,0))</f>
        <v>95</v>
      </c>
      <c r="AH56" s="76">
        <f>INDEX('h 20-21.'!AH30:AH49,MATCH(LARGE('h 20-21.'!AL30:AL49,7),'h 20-21.'!AL30:AL49,0))</f>
        <v>101</v>
      </c>
      <c r="AI56" s="74">
        <f>INDEX('h 20-21.'!AI30:AI49,MATCH(LARGE('h 20-21.'!AL30:AL49,7),'h 20-21.'!AL30:AL49,0))</f>
        <v>43</v>
      </c>
      <c r="AJ56" s="76">
        <f>INDEX('h 20-21.'!AJ30:AJ49,MATCH(LARGE('h 20-21.'!AL30:AL49,7),'h 20-21.'!AL30:AL49,0))</f>
        <v>50</v>
      </c>
      <c r="AL56" s="95">
        <v>7</v>
      </c>
      <c r="AM56" s="153" t="str">
        <f>INDEX('h 20-21.'!C55:C74,MATCH(LARGE('h 20-21.'!J55:J74,7),'h 20-21.'!J55:J74,0))</f>
        <v>Leeds</v>
      </c>
      <c r="AN56" s="154"/>
      <c r="AO56" s="154"/>
      <c r="AP56" s="154"/>
      <c r="AQ56" s="155"/>
      <c r="AR56" s="73">
        <f>INDEX('h 20-21.'!D55:D74,MATCH(LARGE('h 20-21.'!J55:J74,7),'h 20-21.'!J55:J74,0))</f>
        <v>38</v>
      </c>
      <c r="AS56" s="74">
        <f>INDEX('h 20-21.'!E55:E74,MATCH(LARGE('h 20-21.'!J55:J74,7),'h 20-21.'!J55:J74,0))</f>
        <v>61</v>
      </c>
      <c r="AT56" s="76">
        <f>INDEX('h 20-21.'!F55:F74,MATCH(LARGE('h 20-21.'!J55:J74,7),'h 20-21.'!J55:J74,0))</f>
        <v>48</v>
      </c>
      <c r="AU56" s="74">
        <f>INDEX('h 20-21.'!G55:G74,MATCH(LARGE('h 20-21.'!J55:J74,7),'h 20-21.'!J55:J74,0))</f>
        <v>1</v>
      </c>
      <c r="AV56" s="76">
        <f>INDEX('h 20-21.'!H55:H74,MATCH(LARGE('h 20-21.'!J55:J74,7),'h 20-21.'!J55:J74,0))</f>
        <v>2</v>
      </c>
      <c r="AX56" s="95">
        <v>7</v>
      </c>
      <c r="AY56" s="153" t="str">
        <f>INDEX('h 20-21.'!O55:O74,MATCH(LARGE('h 20-21.'!X55:X74,7),'h 20-21.'!X55:X74,0))</f>
        <v>Leeds</v>
      </c>
      <c r="AZ56" s="154"/>
      <c r="BA56" s="154"/>
      <c r="BB56" s="154"/>
      <c r="BC56" s="155"/>
      <c r="BD56" s="73">
        <f>INDEX('h 20-21.'!P55:P74,MATCH(LARGE('h 20-21.'!X55:X74,7),'h 20-21.'!X55:X74,0))</f>
        <v>19</v>
      </c>
      <c r="BE56" s="74">
        <f>INDEX('h 20-21.'!S55:S74,MATCH(LARGE('h 20-21.'!X55:X74,7),'h 20-21.'!X55:X74,0))</f>
        <v>33</v>
      </c>
      <c r="BF56" s="76">
        <f>INDEX('h 20-21.'!T55:T74,MATCH(LARGE('h 20-21.'!X55:X74,7),'h 20-21.'!X55:X74,0))</f>
        <v>28</v>
      </c>
      <c r="BG56" s="74">
        <f>INDEX('h 20-21.'!U55:U74,MATCH(LARGE('h 20-21.'!X55:X74,7),'h 20-21.'!X55:X74,0))</f>
        <v>0</v>
      </c>
      <c r="BH56" s="76">
        <f>INDEX('h 20-21.'!V55:V74,MATCH(LARGE('h 20-21.'!X55:X74,7),'h 20-21.'!X55:X74,0))</f>
        <v>1</v>
      </c>
      <c r="BJ56" s="95">
        <v>7</v>
      </c>
      <c r="BK56" s="153" t="str">
        <f>INDEX('h 20-21.'!AC55:AC74,MATCH(LARGE('h 20-21.'!AL55:AL74,7),'h 20-21.'!AL55:AL74,0))</f>
        <v>Southampton</v>
      </c>
      <c r="BL56" s="154"/>
      <c r="BM56" s="154"/>
      <c r="BN56" s="154"/>
      <c r="BO56" s="155"/>
      <c r="BP56" s="73">
        <f>INDEX('h 20-21.'!AD55:AD74,MATCH(LARGE('h 20-21.'!AL55:AL74,7),'h 20-21.'!AL55:AL74,0))</f>
        <v>19</v>
      </c>
      <c r="BQ56" s="74">
        <f>INDEX('h 20-21.'!AG55:AG74,MATCH(LARGE('h 20-21.'!AL55:AL74,7),'h 20-21.'!AL55:AL74,0))</f>
        <v>29</v>
      </c>
      <c r="BR56" s="76">
        <f>INDEX('h 20-21.'!AH55:AH74,MATCH(LARGE('h 20-21.'!AL55:AL74,7),'h 20-21.'!AL55:AL74,0))</f>
        <v>29</v>
      </c>
      <c r="BS56" s="74">
        <f>INDEX('h 20-21.'!AI55:AI74,MATCH(LARGE('h 20-21.'!AL55:AL74,7),'h 20-21.'!AL55:AL74,0))</f>
        <v>2</v>
      </c>
      <c r="BT56" s="76">
        <f>INDEX('h 20-21.'!AJ55:AJ74,MATCH(LARGE('h 20-21.'!AL55:AL74,7),'h 20-21.'!AL55:AL74,0))</f>
        <v>2</v>
      </c>
    </row>
    <row r="57" spans="2:72" x14ac:dyDescent="0.2">
      <c r="B57" s="95">
        <v>8</v>
      </c>
      <c r="C57" s="182" t="str">
        <f ca="1">INDEX('h 20-21.'!C30:C49,MATCH(LARGE('h 20-21.'!J30:J49,8),'h 20-21.'!J30:J49,0))</f>
        <v>Wolves</v>
      </c>
      <c r="D57" s="183"/>
      <c r="E57" s="183"/>
      <c r="F57" s="183"/>
      <c r="G57" s="184"/>
      <c r="H57" s="124">
        <f>INDEX('h 20-21.'!D30:D49,MATCH(LARGE('h 20-21.'!J30:J49,8),'h 20-21.'!J30:J49,0))</f>
        <v>38</v>
      </c>
      <c r="I57" s="125">
        <f>INDEX('h 20-21.'!E30:E49,MATCH(LARGE('h 20-21.'!J30:J49,8),'h 20-21.'!J30:J49,0))</f>
        <v>208</v>
      </c>
      <c r="J57" s="126">
        <f>INDEX('h 20-21.'!F30:F49,MATCH(LARGE('h 20-21.'!J30:J49,8),'h 20-21.'!J30:J49,0))</f>
        <v>185</v>
      </c>
      <c r="K57" s="74">
        <f>INDEX('h 20-21.'!G30:G49,MATCH(LARGE('h 20-21.'!J30:J49,8),'h 20-21.'!J30:J49,0))</f>
        <v>103</v>
      </c>
      <c r="L57" s="76">
        <f>INDEX('h 20-21.'!H30:H49,MATCH(LARGE('h 20-21.'!J30:J49,8),'h 20-21.'!J30:J49,0))</f>
        <v>88</v>
      </c>
      <c r="N57" s="95">
        <v>8</v>
      </c>
      <c r="O57" s="153" t="str">
        <f>INDEX('h 20-21.'!O30:O49,MATCH(LARGE('h 20-21.'!X30:X49,8),'h 20-21.'!X30:X49,0))</f>
        <v>Chelsea</v>
      </c>
      <c r="P57" s="154"/>
      <c r="Q57" s="154"/>
      <c r="R57" s="154"/>
      <c r="S57" s="155"/>
      <c r="T57" s="73">
        <f>INDEX('h 20-21.'!P30:P49,MATCH(LARGE('h 20-21.'!X30:X49,8),'h 20-21.'!X30:X49,0))</f>
        <v>19</v>
      </c>
      <c r="U57" s="74">
        <f>INDEX('h 20-21.'!S30:S49,MATCH(LARGE('h 20-21.'!X30:X49,8),'h 20-21.'!X30:X49,0))</f>
        <v>115</v>
      </c>
      <c r="V57" s="76">
        <f>INDEX('h 20-21.'!T30:T49,MATCH(LARGE('h 20-21.'!X30:X49,8),'h 20-21.'!X30:X49,0))</f>
        <v>78</v>
      </c>
      <c r="W57" s="74">
        <f>INDEX('h 20-21.'!U30:U49,MATCH(LARGE('h 20-21.'!X30:X49,8),'h 20-21.'!X30:X49,0))</f>
        <v>57</v>
      </c>
      <c r="X57" s="76">
        <f>INDEX('h 20-21.'!V30:V49,MATCH(LARGE('h 20-21.'!X30:X49,8),'h 20-21.'!X30:X49,0))</f>
        <v>35</v>
      </c>
      <c r="Z57" s="95">
        <v>8</v>
      </c>
      <c r="AA57" s="153" t="str">
        <f>INDEX('h 20-21.'!AC30:AC49,MATCH(LARGE('h 20-21.'!AL30:AL49,8),'h 20-21.'!AL30:AL49,0))</f>
        <v>Arsenal</v>
      </c>
      <c r="AB57" s="154"/>
      <c r="AC57" s="154"/>
      <c r="AD57" s="154"/>
      <c r="AE57" s="155"/>
      <c r="AF57" s="73">
        <f>INDEX('h 20-21.'!AD30:AD49,MATCH(LARGE('h 20-21.'!AL30:AL49,8),'h 20-21.'!AL30:AL49,0))</f>
        <v>19</v>
      </c>
      <c r="AG57" s="74">
        <f>INDEX('h 20-21.'!AG30:AG49,MATCH(LARGE('h 20-21.'!AL30:AL49,8),'h 20-21.'!AL30:AL49,0))</f>
        <v>91</v>
      </c>
      <c r="AH57" s="76">
        <f>INDEX('h 20-21.'!AH30:AH49,MATCH(LARGE('h 20-21.'!AL30:AL49,8),'h 20-21.'!AL30:AL49,0))</f>
        <v>84</v>
      </c>
      <c r="AI57" s="74">
        <f>INDEX('h 20-21.'!AI30:AI49,MATCH(LARGE('h 20-21.'!AL30:AL49,8),'h 20-21.'!AL30:AL49,0))</f>
        <v>57</v>
      </c>
      <c r="AJ57" s="76">
        <f>INDEX('h 20-21.'!AJ30:AJ49,MATCH(LARGE('h 20-21.'!AL30:AL49,8),'h 20-21.'!AL30:AL49,0))</f>
        <v>38</v>
      </c>
      <c r="AL57" s="95">
        <v>8</v>
      </c>
      <c r="AM57" s="153" t="str">
        <f>INDEX('h 20-21.'!C55:C74,MATCH(LARGE('h 20-21.'!J55:J74,8),'h 20-21.'!J55:J74,0))</f>
        <v>West Brom</v>
      </c>
      <c r="AN57" s="154"/>
      <c r="AO57" s="154"/>
      <c r="AP57" s="154"/>
      <c r="AQ57" s="155"/>
      <c r="AR57" s="73">
        <f>INDEX('h 20-21.'!D55:D74,MATCH(LARGE('h 20-21.'!J55:J74,8),'h 20-21.'!J55:J74,0))</f>
        <v>38</v>
      </c>
      <c r="AS57" s="74">
        <f>INDEX('h 20-21.'!E55:E74,MATCH(LARGE('h 20-21.'!J55:J74,8),'h 20-21.'!J55:J74,0))</f>
        <v>51</v>
      </c>
      <c r="AT57" s="76">
        <f>INDEX('h 20-21.'!F55:F74,MATCH(LARGE('h 20-21.'!J55:J74,8),'h 20-21.'!J55:J74,0))</f>
        <v>49</v>
      </c>
      <c r="AU57" s="74">
        <f>INDEX('h 20-21.'!G55:G74,MATCH(LARGE('h 20-21.'!J55:J74,8),'h 20-21.'!J55:J74,0))</f>
        <v>5</v>
      </c>
      <c r="AV57" s="76">
        <f>INDEX('h 20-21.'!H55:H74,MATCH(LARGE('h 20-21.'!J55:J74,8),'h 20-21.'!J55:J74,0))</f>
        <v>1</v>
      </c>
      <c r="AX57" s="95">
        <v>8</v>
      </c>
      <c r="AY57" s="153" t="str">
        <f>INDEX('h 20-21.'!O55:O74,MATCH(LARGE('h 20-21.'!X55:X74,8),'h 20-21.'!X55:X74,0))</f>
        <v>Brighton</v>
      </c>
      <c r="AZ57" s="154"/>
      <c r="BA57" s="154"/>
      <c r="BB57" s="154"/>
      <c r="BC57" s="155"/>
      <c r="BD57" s="73">
        <f>INDEX('h 20-21.'!P55:P74,MATCH(LARGE('h 20-21.'!X55:X74,8),'h 20-21.'!X55:X74,0))</f>
        <v>19</v>
      </c>
      <c r="BE57" s="74">
        <f>INDEX('h 20-21.'!S55:S74,MATCH(LARGE('h 20-21.'!X55:X74,8),'h 20-21.'!X55:X74,0))</f>
        <v>32</v>
      </c>
      <c r="BF57" s="76">
        <f>INDEX('h 20-21.'!T55:T74,MATCH(LARGE('h 20-21.'!X55:X74,8),'h 20-21.'!X55:X74,0))</f>
        <v>25</v>
      </c>
      <c r="BG57" s="74">
        <f>INDEX('h 20-21.'!U55:U74,MATCH(LARGE('h 20-21.'!X55:X74,8),'h 20-21.'!X55:X74,0))</f>
        <v>0</v>
      </c>
      <c r="BH57" s="76">
        <f>INDEX('h 20-21.'!V55:V74,MATCH(LARGE('h 20-21.'!X55:X74,8),'h 20-21.'!X55:X74,0))</f>
        <v>2</v>
      </c>
      <c r="BJ57" s="95">
        <v>8</v>
      </c>
      <c r="BK57" s="153" t="str">
        <f>INDEX('h 20-21.'!AC55:AC74,MATCH(LARGE('h 20-21.'!AL55:AL74,8),'h 20-21.'!AL55:AL74,0))</f>
        <v>Crystal P</v>
      </c>
      <c r="BL57" s="154"/>
      <c r="BM57" s="154"/>
      <c r="BN57" s="154"/>
      <c r="BO57" s="155"/>
      <c r="BP57" s="73">
        <f>INDEX('h 20-21.'!AD55:AD74,MATCH(LARGE('h 20-21.'!AL55:AL74,8),'h 20-21.'!AL55:AL74,0))</f>
        <v>19</v>
      </c>
      <c r="BQ57" s="74">
        <f>INDEX('h 20-21.'!AG55:AG74,MATCH(LARGE('h 20-21.'!AL55:AL74,8),'h 20-21.'!AL55:AL74,0))</f>
        <v>28</v>
      </c>
      <c r="BR57" s="76">
        <f>INDEX('h 20-21.'!AH55:AH74,MATCH(LARGE('h 20-21.'!AL55:AL74,8),'h 20-21.'!AL55:AL74,0))</f>
        <v>23</v>
      </c>
      <c r="BS57" s="74">
        <f>INDEX('h 20-21.'!AI55:AI74,MATCH(LARGE('h 20-21.'!AL55:AL74,8),'h 20-21.'!AL55:AL74,0))</f>
        <v>2</v>
      </c>
      <c r="BT57" s="76">
        <f>INDEX('h 20-21.'!AJ55:AJ74,MATCH(LARGE('h 20-21.'!AL55:AL74,8),'h 20-21.'!AL55:AL74,0))</f>
        <v>3</v>
      </c>
    </row>
    <row r="58" spans="2:72" x14ac:dyDescent="0.2">
      <c r="B58" s="95">
        <v>9</v>
      </c>
      <c r="C58" s="182" t="str">
        <f>INDEX('h 20-21.'!C30:C49,MATCH(LARGE('h 20-21.'!J30:J49,9),'h 20-21.'!J30:J49,0))</f>
        <v>Arsenal</v>
      </c>
      <c r="D58" s="183"/>
      <c r="E58" s="183"/>
      <c r="F58" s="183"/>
      <c r="G58" s="184"/>
      <c r="H58" s="124">
        <f>INDEX('h 20-21.'!D30:D49,MATCH(LARGE('h 20-21.'!J30:J49,9),'h 20-21.'!J30:J49,0))</f>
        <v>38</v>
      </c>
      <c r="I58" s="125">
        <f>INDEX('h 20-21.'!E30:E49,MATCH(LARGE('h 20-21.'!J30:J49,9),'h 20-21.'!J30:J49,0))</f>
        <v>207</v>
      </c>
      <c r="J58" s="126">
        <f>INDEX('h 20-21.'!F30:F49,MATCH(LARGE('h 20-21.'!J30:J49,9),'h 20-21.'!J30:J49,0))</f>
        <v>166</v>
      </c>
      <c r="K58" s="74">
        <f>INDEX('h 20-21.'!G30:G49,MATCH(LARGE('h 20-21.'!J30:J49,9),'h 20-21.'!J30:J49,0))</f>
        <v>115</v>
      </c>
      <c r="L58" s="76">
        <f>INDEX('h 20-21.'!H30:H49,MATCH(LARGE('h 20-21.'!J30:J49,9),'h 20-21.'!J30:J49,0))</f>
        <v>70</v>
      </c>
      <c r="N58" s="95">
        <v>9</v>
      </c>
      <c r="O58" s="153" t="str">
        <f>INDEX('h 20-21.'!O30:O49,MATCH(LARGE('h 20-21.'!X30:X49,9),'h 20-21.'!X30:X49,0))</f>
        <v>Man Utd</v>
      </c>
      <c r="P58" s="154"/>
      <c r="Q58" s="154"/>
      <c r="R58" s="154"/>
      <c r="S58" s="155"/>
      <c r="T58" s="73">
        <f>INDEX('h 20-21.'!P30:P49,MATCH(LARGE('h 20-21.'!X30:X49,9),'h 20-21.'!X30:X49,0))</f>
        <v>19</v>
      </c>
      <c r="U58" s="74">
        <f>INDEX('h 20-21.'!S30:S49,MATCH(LARGE('h 20-21.'!X30:X49,9),'h 20-21.'!X30:X49,0))</f>
        <v>113</v>
      </c>
      <c r="V58" s="76">
        <f>INDEX('h 20-21.'!T30:T49,MATCH(LARGE('h 20-21.'!X30:X49,9),'h 20-21.'!X30:X49,0))</f>
        <v>76</v>
      </c>
      <c r="W58" s="74">
        <f>INDEX('h 20-21.'!U30:U49,MATCH(LARGE('h 20-21.'!X30:X49,9),'h 20-21.'!X30:X49,0))</f>
        <v>45</v>
      </c>
      <c r="X58" s="76">
        <f>INDEX('h 20-21.'!V30:V49,MATCH(LARGE('h 20-21.'!X30:X49,9),'h 20-21.'!X30:X49,0))</f>
        <v>49</v>
      </c>
      <c r="Z58" s="95">
        <v>9</v>
      </c>
      <c r="AA58" s="153" t="str">
        <f ca="1">INDEX('h 20-21.'!AC30:AC49,MATCH(LARGE('h 20-21.'!AL30:AL49,9),'h 20-21.'!AL30:AL49,0))</f>
        <v>Wolves</v>
      </c>
      <c r="AB58" s="154"/>
      <c r="AC58" s="154"/>
      <c r="AD58" s="154"/>
      <c r="AE58" s="155"/>
      <c r="AF58" s="73">
        <f>INDEX('h 20-21.'!AD30:AD49,MATCH(LARGE('h 20-21.'!AL30:AL49,9),'h 20-21.'!AL30:AL49,0))</f>
        <v>19</v>
      </c>
      <c r="AG58" s="74">
        <f>INDEX('h 20-21.'!AG30:AG49,MATCH(LARGE('h 20-21.'!AL30:AL49,9),'h 20-21.'!AL30:AL49,0))</f>
        <v>88</v>
      </c>
      <c r="AH58" s="76">
        <f>INDEX('h 20-21.'!AH30:AH49,MATCH(LARGE('h 20-21.'!AL30:AL49,9),'h 20-21.'!AL30:AL49,0))</f>
        <v>107</v>
      </c>
      <c r="AI58" s="74">
        <f>INDEX('h 20-21.'!AI30:AI49,MATCH(LARGE('h 20-21.'!AL30:AL49,9),'h 20-21.'!AL30:AL49,0))</f>
        <v>41</v>
      </c>
      <c r="AJ58" s="76">
        <f>INDEX('h 20-21.'!AJ30:AJ49,MATCH(LARGE('h 20-21.'!AL30:AL49,9),'h 20-21.'!AL30:AL49,0))</f>
        <v>42</v>
      </c>
      <c r="AL58" s="95">
        <v>9</v>
      </c>
      <c r="AM58" s="153" t="str">
        <f>INDEX('h 20-21.'!C55:C74,MATCH(LARGE('h 20-21.'!J55:J74,9),'h 20-21.'!J55:J74,0))</f>
        <v>Leicester</v>
      </c>
      <c r="AN58" s="154"/>
      <c r="AO58" s="154"/>
      <c r="AP58" s="154"/>
      <c r="AQ58" s="155"/>
      <c r="AR58" s="73">
        <f>INDEX('h 20-21.'!D55:D74,MATCH(LARGE('h 20-21.'!J55:J74,9),'h 20-21.'!J55:J74,0))</f>
        <v>38</v>
      </c>
      <c r="AS58" s="74">
        <f>INDEX('h 20-21.'!E55:E74,MATCH(LARGE('h 20-21.'!J55:J74,9),'h 20-21.'!J55:J74,0))</f>
        <v>60</v>
      </c>
      <c r="AT58" s="76">
        <f>INDEX('h 20-21.'!F55:F74,MATCH(LARGE('h 20-21.'!J55:J74,9),'h 20-21.'!J55:J74,0))</f>
        <v>61</v>
      </c>
      <c r="AU58" s="74">
        <f>INDEX('h 20-21.'!G55:G74,MATCH(LARGE('h 20-21.'!J55:J74,9),'h 20-21.'!J55:J74,0))</f>
        <v>0</v>
      </c>
      <c r="AV58" s="76">
        <f>INDEX('h 20-21.'!H55:H74,MATCH(LARGE('h 20-21.'!J55:J74,9),'h 20-21.'!J55:J74,0))</f>
        <v>1</v>
      </c>
      <c r="AX58" s="95">
        <v>9</v>
      </c>
      <c r="AY58" s="153" t="str">
        <f>INDEX('h 20-21.'!O55:O74,MATCH(LARGE('h 20-21.'!X55:X74,9),'h 20-21.'!X55:X74,0))</f>
        <v>West Brom</v>
      </c>
      <c r="AZ58" s="154"/>
      <c r="BA58" s="154"/>
      <c r="BB58" s="154"/>
      <c r="BC58" s="155"/>
      <c r="BD58" s="73">
        <f>INDEX('h 20-21.'!P55:P74,MATCH(LARGE('h 20-21.'!X55:X74,9),'h 20-21.'!X55:X74,0))</f>
        <v>19</v>
      </c>
      <c r="BE58" s="74">
        <f>INDEX('h 20-21.'!S55:S74,MATCH(LARGE('h 20-21.'!X55:X74,9),'h 20-21.'!X55:X74,0))</f>
        <v>26</v>
      </c>
      <c r="BF58" s="76">
        <f>INDEX('h 20-21.'!T55:T74,MATCH(LARGE('h 20-21.'!X55:X74,9),'h 20-21.'!X55:X74,0))</f>
        <v>20</v>
      </c>
      <c r="BG58" s="74">
        <f>INDEX('h 20-21.'!U55:U74,MATCH(LARGE('h 20-21.'!X55:X74,9),'h 20-21.'!X55:X74,0))</f>
        <v>2</v>
      </c>
      <c r="BH58" s="76">
        <f>INDEX('h 20-21.'!V55:V74,MATCH(LARGE('h 20-21.'!X55:X74,9),'h 20-21.'!X55:X74,0))</f>
        <v>0</v>
      </c>
      <c r="BJ58" s="95">
        <v>9</v>
      </c>
      <c r="BK58" s="153" t="str">
        <f>INDEX('h 20-21.'!AC55:AC74,MATCH(LARGE('h 20-21.'!AL55:AL74,9),'h 20-21.'!AL55:AL74,0))</f>
        <v>Newcastle</v>
      </c>
      <c r="BL58" s="154"/>
      <c r="BM58" s="154"/>
      <c r="BN58" s="154"/>
      <c r="BO58" s="155"/>
      <c r="BP58" s="73">
        <f>INDEX('h 20-21.'!AD55:AD74,MATCH(LARGE('h 20-21.'!AL55:AL74,9),'h 20-21.'!AL55:AL74,0))</f>
        <v>19</v>
      </c>
      <c r="BQ58" s="74">
        <f>INDEX('h 20-21.'!AG55:AG74,MATCH(LARGE('h 20-21.'!AL55:AL74,9),'h 20-21.'!AL55:AL74,0))</f>
        <v>30</v>
      </c>
      <c r="BR58" s="76">
        <f>INDEX('h 20-21.'!AH55:AH74,MATCH(LARGE('h 20-21.'!AL55:AL74,9),'h 20-21.'!AL55:AL74,0))</f>
        <v>22</v>
      </c>
      <c r="BS58" s="74">
        <f>INDEX('h 20-21.'!AI55:AI74,MATCH(LARGE('h 20-21.'!AL55:AL74,9),'h 20-21.'!AL55:AL74,0))</f>
        <v>1</v>
      </c>
      <c r="BT58" s="76">
        <f>INDEX('h 20-21.'!AJ55:AJ74,MATCH(LARGE('h 20-21.'!AL55:AL74,9),'h 20-21.'!AL55:AL74,0))</f>
        <v>0</v>
      </c>
    </row>
    <row r="59" spans="2:72" x14ac:dyDescent="0.2">
      <c r="B59" s="95">
        <v>10</v>
      </c>
      <c r="C59" s="182" t="str">
        <f>INDEX('h 20-21.'!C30:C49,MATCH(LARGE('h 20-21.'!J30:J49,10),'h 20-21.'!J30:J49,0))</f>
        <v>Man Utd</v>
      </c>
      <c r="D59" s="183"/>
      <c r="E59" s="183"/>
      <c r="F59" s="183"/>
      <c r="G59" s="184"/>
      <c r="H59" s="124">
        <f>INDEX('h 20-21.'!D30:D49,MATCH(LARGE('h 20-21.'!J30:J49,10),'h 20-21.'!J30:J49,0))</f>
        <v>38</v>
      </c>
      <c r="I59" s="125">
        <f>INDEX('h 20-21.'!E30:E49,MATCH(LARGE('h 20-21.'!J30:J49,10),'h 20-21.'!J30:J49,0))</f>
        <v>197</v>
      </c>
      <c r="J59" s="126">
        <f>INDEX('h 20-21.'!F30:F49,MATCH(LARGE('h 20-21.'!J30:J49,10),'h 20-21.'!J30:J49,0))</f>
        <v>162</v>
      </c>
      <c r="K59" s="74">
        <f>INDEX('h 20-21.'!G30:G49,MATCH(LARGE('h 20-21.'!J30:J49,10),'h 20-21.'!J30:J49,0))</f>
        <v>86</v>
      </c>
      <c r="L59" s="76">
        <f>INDEX('h 20-21.'!H30:H49,MATCH(LARGE('h 20-21.'!J30:J49,10),'h 20-21.'!J30:J49,0))</f>
        <v>88</v>
      </c>
      <c r="N59" s="95">
        <v>10</v>
      </c>
      <c r="O59" s="153" t="str">
        <f>INDEX('h 20-21.'!O30:O49,MATCH(LARGE('h 20-21.'!X30:X49,10),'h 20-21.'!X30:X49,0))</f>
        <v>Leicester</v>
      </c>
      <c r="P59" s="154"/>
      <c r="Q59" s="154"/>
      <c r="R59" s="154"/>
      <c r="S59" s="155"/>
      <c r="T59" s="73">
        <f>INDEX('h 20-21.'!P30:P49,MATCH(LARGE('h 20-21.'!X30:X49,10),'h 20-21.'!X30:X49,0))</f>
        <v>19</v>
      </c>
      <c r="U59" s="74">
        <f>INDEX('h 20-21.'!S30:S49,MATCH(LARGE('h 20-21.'!X30:X49,10),'h 20-21.'!X30:X49,0))</f>
        <v>111</v>
      </c>
      <c r="V59" s="76">
        <f>INDEX('h 20-21.'!T30:T49,MATCH(LARGE('h 20-21.'!X30:X49,10),'h 20-21.'!X30:X49,0))</f>
        <v>85</v>
      </c>
      <c r="W59" s="74">
        <f>INDEX('h 20-21.'!U30:U49,MATCH(LARGE('h 20-21.'!X30:X49,10),'h 20-21.'!X30:X49,0))</f>
        <v>41</v>
      </c>
      <c r="X59" s="76">
        <f>INDEX('h 20-21.'!V30:V49,MATCH(LARGE('h 20-21.'!X30:X49,10),'h 20-21.'!X30:X49,0))</f>
        <v>40</v>
      </c>
      <c r="Z59" s="95">
        <v>10</v>
      </c>
      <c r="AA59" s="153" t="str">
        <f>INDEX('h 20-21.'!AC30:AC49,MATCH(LARGE('h 20-21.'!AL30:AL49,10),'h 20-21.'!AL30:AL49,0))</f>
        <v>Southampton</v>
      </c>
      <c r="AB59" s="154"/>
      <c r="AC59" s="154"/>
      <c r="AD59" s="154"/>
      <c r="AE59" s="155"/>
      <c r="AF59" s="73">
        <f>INDEX('h 20-21.'!AD30:AD49,MATCH(LARGE('h 20-21.'!AL30:AL49,10),'h 20-21.'!AL30:AL49,0))</f>
        <v>19</v>
      </c>
      <c r="AG59" s="74">
        <f>INDEX('h 20-21.'!AG30:AG49,MATCH(LARGE('h 20-21.'!AL30:AL49,10),'h 20-21.'!AL30:AL49,0))</f>
        <v>84</v>
      </c>
      <c r="AH59" s="76">
        <f>INDEX('h 20-21.'!AH30:AH49,MATCH(LARGE('h 20-21.'!AL30:AL49,10),'h 20-21.'!AL30:AL49,0))</f>
        <v>96</v>
      </c>
      <c r="AI59" s="74">
        <f>INDEX('h 20-21.'!AI30:AI49,MATCH(LARGE('h 20-21.'!AL30:AL49,10),'h 20-21.'!AL30:AL49,0))</f>
        <v>41</v>
      </c>
      <c r="AJ59" s="76">
        <f>INDEX('h 20-21.'!AJ30:AJ49,MATCH(LARGE('h 20-21.'!AL30:AL49,10),'h 20-21.'!AL30:AL49,0))</f>
        <v>43</v>
      </c>
      <c r="AL59" s="95">
        <v>10</v>
      </c>
      <c r="AM59" s="153" t="str">
        <f>INDEX('h 20-21.'!C55:C74,MATCH(LARGE('h 20-21.'!J55:J74,10),'h 20-21.'!J55:J74,0))</f>
        <v>Tottenham</v>
      </c>
      <c r="AN59" s="154"/>
      <c r="AO59" s="154"/>
      <c r="AP59" s="154"/>
      <c r="AQ59" s="155"/>
      <c r="AR59" s="73">
        <f>INDEX('h 20-21.'!D55:D74,MATCH(LARGE('h 20-21.'!J55:J74,10),'h 20-21.'!J55:J74,0))</f>
        <v>38</v>
      </c>
      <c r="AS59" s="74">
        <f>INDEX('h 20-21.'!E55:E74,MATCH(LARGE('h 20-21.'!J55:J74,10),'h 20-21.'!J55:J74,0))</f>
        <v>55</v>
      </c>
      <c r="AT59" s="76">
        <f>INDEX('h 20-21.'!F55:F74,MATCH(LARGE('h 20-21.'!J55:J74,10),'h 20-21.'!J55:J74,0))</f>
        <v>77</v>
      </c>
      <c r="AU59" s="74">
        <f>INDEX('h 20-21.'!G55:G74,MATCH(LARGE('h 20-21.'!J55:J74,10),'h 20-21.'!J55:J74,0))</f>
        <v>2</v>
      </c>
      <c r="AV59" s="76">
        <f>INDEX('h 20-21.'!H55:H74,MATCH(LARGE('h 20-21.'!J55:J74,10),'h 20-21.'!J55:J74,0))</f>
        <v>1</v>
      </c>
      <c r="AX59" s="95">
        <v>10</v>
      </c>
      <c r="AY59" s="153" t="str">
        <f>INDEX('h 20-21.'!O55:O74,MATCH(LARGE('h 20-21.'!X55:X74,10),'h 20-21.'!X55:X74,0))</f>
        <v>Everton</v>
      </c>
      <c r="AZ59" s="154"/>
      <c r="BA59" s="154"/>
      <c r="BB59" s="154"/>
      <c r="BC59" s="155"/>
      <c r="BD59" s="73">
        <f>INDEX('h 20-21.'!P55:P74,MATCH(LARGE('h 20-21.'!X55:X74,10),'h 20-21.'!X55:X74,0))</f>
        <v>19</v>
      </c>
      <c r="BE59" s="74">
        <f>INDEX('h 20-21.'!S55:S74,MATCH(LARGE('h 20-21.'!X55:X74,10),'h 20-21.'!X55:X74,0))</f>
        <v>25</v>
      </c>
      <c r="BF59" s="76">
        <f>INDEX('h 20-21.'!T55:T74,MATCH(LARGE('h 20-21.'!X55:X74,10),'h 20-21.'!X55:X74,0))</f>
        <v>34</v>
      </c>
      <c r="BG59" s="74">
        <f>INDEX('h 20-21.'!U55:U74,MATCH(LARGE('h 20-21.'!X55:X74,10),'h 20-21.'!X55:X74,0))</f>
        <v>1</v>
      </c>
      <c r="BH59" s="76">
        <f>INDEX('h 20-21.'!V55:V74,MATCH(LARGE('h 20-21.'!X55:X74,10),'h 20-21.'!X55:X74,0))</f>
        <v>2</v>
      </c>
      <c r="BJ59" s="95">
        <v>10</v>
      </c>
      <c r="BK59" s="153" t="str">
        <f>INDEX('h 20-21.'!AC55:AC74,MATCH(LARGE('h 20-21.'!AL55:AL74,10),'h 20-21.'!AL55:AL74,0))</f>
        <v>Tottenham</v>
      </c>
      <c r="BL59" s="154"/>
      <c r="BM59" s="154"/>
      <c r="BN59" s="154"/>
      <c r="BO59" s="155"/>
      <c r="BP59" s="73">
        <f>INDEX('h 20-21.'!AD55:AD74,MATCH(LARGE('h 20-21.'!AL55:AL74,10),'h 20-21.'!AL55:AL74,0))</f>
        <v>19</v>
      </c>
      <c r="BQ59" s="74">
        <f>INDEX('h 20-21.'!AG55:AG74,MATCH(LARGE('h 20-21.'!AL55:AL74,10),'h 20-21.'!AL55:AL74,0))</f>
        <v>30</v>
      </c>
      <c r="BR59" s="76">
        <f>INDEX('h 20-21.'!AH55:AH74,MATCH(LARGE('h 20-21.'!AL55:AL74,10),'h 20-21.'!AL55:AL74,0))</f>
        <v>40</v>
      </c>
      <c r="BS59" s="74">
        <f>INDEX('h 20-21.'!AI55:AI74,MATCH(LARGE('h 20-21.'!AL55:AL74,10),'h 20-21.'!AL55:AL74,0))</f>
        <v>1</v>
      </c>
      <c r="BT59" s="76">
        <f>INDEX('h 20-21.'!AJ55:AJ74,MATCH(LARGE('h 20-21.'!AL55:AL74,10),'h 20-21.'!AL55:AL74,0))</f>
        <v>1</v>
      </c>
    </row>
    <row r="60" spans="2:72" x14ac:dyDescent="0.2">
      <c r="B60" s="95">
        <v>11</v>
      </c>
      <c r="C60" s="182" t="str">
        <f>INDEX('h 20-21.'!C30:C49,MATCH(LARGE('h 20-21.'!J30:J49,11),'h 20-21.'!J30:J49,0))</f>
        <v>Southampton</v>
      </c>
      <c r="D60" s="183"/>
      <c r="E60" s="183"/>
      <c r="F60" s="183"/>
      <c r="G60" s="184"/>
      <c r="H60" s="124">
        <f>INDEX('h 20-21.'!D30:D49,MATCH(LARGE('h 20-21.'!J30:J49,11),'h 20-21.'!J30:J49,0))</f>
        <v>38</v>
      </c>
      <c r="I60" s="125">
        <f>INDEX('h 20-21.'!E30:E49,MATCH(LARGE('h 20-21.'!J30:J49,11),'h 20-21.'!J30:J49,0))</f>
        <v>177</v>
      </c>
      <c r="J60" s="126">
        <f>INDEX('h 20-21.'!F30:F49,MATCH(LARGE('h 20-21.'!J30:J49,11),'h 20-21.'!J30:J49,0))</f>
        <v>196</v>
      </c>
      <c r="K60" s="74">
        <f>INDEX('h 20-21.'!G30:G49,MATCH(LARGE('h 20-21.'!J30:J49,11),'h 20-21.'!J30:J49,0))</f>
        <v>87</v>
      </c>
      <c r="L60" s="76">
        <f>INDEX('h 20-21.'!H30:H49,MATCH(LARGE('h 20-21.'!J30:J49,11),'h 20-21.'!J30:J49,0))</f>
        <v>84</v>
      </c>
      <c r="N60" s="95">
        <v>11</v>
      </c>
      <c r="O60" s="153" t="str">
        <f>INDEX('h 20-21.'!O30:O49,MATCH(LARGE('h 20-21.'!X30:X49,11),'h 20-21.'!X30:X49,0))</f>
        <v>West Brom</v>
      </c>
      <c r="P60" s="154"/>
      <c r="Q60" s="154"/>
      <c r="R60" s="154"/>
      <c r="S60" s="155"/>
      <c r="T60" s="73">
        <f>INDEX('h 20-21.'!P30:P49,MATCH(LARGE('h 20-21.'!X30:X49,11),'h 20-21.'!X30:X49,0))</f>
        <v>19</v>
      </c>
      <c r="U60" s="74">
        <f>INDEX('h 20-21.'!S30:S49,MATCH(LARGE('h 20-21.'!X30:X49,11),'h 20-21.'!X30:X49,0))</f>
        <v>100</v>
      </c>
      <c r="V60" s="76">
        <f>INDEX('h 20-21.'!T30:T49,MATCH(LARGE('h 20-21.'!X30:X49,11),'h 20-21.'!X30:X49,0))</f>
        <v>126</v>
      </c>
      <c r="W60" s="74">
        <f>INDEX('h 20-21.'!U30:U49,MATCH(LARGE('h 20-21.'!X30:X49,11),'h 20-21.'!X30:X49,0))</f>
        <v>51</v>
      </c>
      <c r="X60" s="76">
        <f>INDEX('h 20-21.'!V30:V49,MATCH(LARGE('h 20-21.'!X30:X49,11),'h 20-21.'!X30:X49,0))</f>
        <v>51</v>
      </c>
      <c r="Z60" s="95">
        <v>11</v>
      </c>
      <c r="AA60" s="153" t="str">
        <f>INDEX('h 20-21.'!AC30:AC49,MATCH(LARGE('h 20-21.'!AL30:AL49,11),'h 20-21.'!AL30:AL49,0))</f>
        <v>Man Utd</v>
      </c>
      <c r="AB60" s="154"/>
      <c r="AC60" s="154"/>
      <c r="AD60" s="154"/>
      <c r="AE60" s="155"/>
      <c r="AF60" s="73">
        <f>INDEX('h 20-21.'!AD30:AD49,MATCH(LARGE('h 20-21.'!AL30:AL49,11),'h 20-21.'!AL30:AL49,0))</f>
        <v>19</v>
      </c>
      <c r="AG60" s="74">
        <f>INDEX('h 20-21.'!AG30:AG49,MATCH(LARGE('h 20-21.'!AL30:AL49,11),'h 20-21.'!AL30:AL49,0))</f>
        <v>84</v>
      </c>
      <c r="AH60" s="76">
        <f>INDEX('h 20-21.'!AH30:AH49,MATCH(LARGE('h 20-21.'!AL30:AL49,11),'h 20-21.'!AL30:AL49,0))</f>
        <v>86</v>
      </c>
      <c r="AI60" s="74">
        <f>INDEX('h 20-21.'!AI30:AI49,MATCH(LARGE('h 20-21.'!AL30:AL49,11),'h 20-21.'!AL30:AL49,0))</f>
        <v>41</v>
      </c>
      <c r="AJ60" s="76">
        <f>INDEX('h 20-21.'!AJ30:AJ49,MATCH(LARGE('h 20-21.'!AL30:AL49,11),'h 20-21.'!AL30:AL49,0))</f>
        <v>39</v>
      </c>
      <c r="AL60" s="95">
        <v>11</v>
      </c>
      <c r="AM60" s="153" t="str">
        <f>INDEX('h 20-21.'!C55:C74,MATCH(LARGE('h 20-21.'!J55:J74,11),'h 20-21.'!J55:J74,0))</f>
        <v>Southampton</v>
      </c>
      <c r="AN60" s="154"/>
      <c r="AO60" s="154"/>
      <c r="AP60" s="154"/>
      <c r="AQ60" s="155"/>
      <c r="AR60" s="73">
        <f>INDEX('h 20-21.'!D55:D74,MATCH(LARGE('h 20-21.'!J55:J74,11),'h 20-21.'!J55:J74,0))</f>
        <v>38</v>
      </c>
      <c r="AS60" s="74">
        <f>INDEX('h 20-21.'!E55:E74,MATCH(LARGE('h 20-21.'!J55:J74,11),'h 20-21.'!J55:J74,0))</f>
        <v>52</v>
      </c>
      <c r="AT60" s="76">
        <f>INDEX('h 20-21.'!F55:F74,MATCH(LARGE('h 20-21.'!J55:J74,11),'h 20-21.'!J55:J74,0))</f>
        <v>56</v>
      </c>
      <c r="AU60" s="74">
        <f>INDEX('h 20-21.'!G55:G74,MATCH(LARGE('h 20-21.'!J55:J74,11),'h 20-21.'!J55:J74,0))</f>
        <v>3</v>
      </c>
      <c r="AV60" s="76">
        <f>INDEX('h 20-21.'!H55:H74,MATCH(LARGE('h 20-21.'!J55:J74,11),'h 20-21.'!J55:J74,0))</f>
        <v>3</v>
      </c>
      <c r="AX60" s="95">
        <v>11</v>
      </c>
      <c r="AY60" s="153" t="str">
        <f>INDEX('h 20-21.'!O55:O74,MATCH(LARGE('h 20-21.'!X55:X74,11),'h 20-21.'!X55:X74,0))</f>
        <v>Tottenham</v>
      </c>
      <c r="AZ60" s="154"/>
      <c r="BA60" s="154"/>
      <c r="BB60" s="154"/>
      <c r="BC60" s="155"/>
      <c r="BD60" s="73">
        <f>INDEX('h 20-21.'!P55:P74,MATCH(LARGE('h 20-21.'!X55:X74,11),'h 20-21.'!X55:X74,0))</f>
        <v>19</v>
      </c>
      <c r="BE60" s="74">
        <f>INDEX('h 20-21.'!S55:S74,MATCH(LARGE('h 20-21.'!X55:X74,11),'h 20-21.'!X55:X74,0))</f>
        <v>25</v>
      </c>
      <c r="BF60" s="76">
        <f>INDEX('h 20-21.'!T55:T74,MATCH(LARGE('h 20-21.'!X55:X74,11),'h 20-21.'!X55:X74,0))</f>
        <v>37</v>
      </c>
      <c r="BG60" s="74">
        <f>INDEX('h 20-21.'!U55:U74,MATCH(LARGE('h 20-21.'!X55:X74,11),'h 20-21.'!X55:X74,0))</f>
        <v>1</v>
      </c>
      <c r="BH60" s="76">
        <f>INDEX('h 20-21.'!V55:V74,MATCH(LARGE('h 20-21.'!X55:X74,11),'h 20-21.'!X55:X74,0))</f>
        <v>0</v>
      </c>
      <c r="BJ60" s="95">
        <v>11</v>
      </c>
      <c r="BK60" s="153" t="str">
        <f>INDEX('h 20-21.'!AC55:AC74,MATCH(LARGE('h 20-21.'!AL55:AL74,11),'h 20-21.'!AL55:AL74,0))</f>
        <v>West Brom</v>
      </c>
      <c r="BL60" s="154"/>
      <c r="BM60" s="154"/>
      <c r="BN60" s="154"/>
      <c r="BO60" s="155"/>
      <c r="BP60" s="73">
        <f>INDEX('h 20-21.'!AD55:AD74,MATCH(LARGE('h 20-21.'!AL55:AL74,11),'h 20-21.'!AL55:AL74,0))</f>
        <v>19</v>
      </c>
      <c r="BQ60" s="74">
        <f>INDEX('h 20-21.'!AG55:AG74,MATCH(LARGE('h 20-21.'!AL55:AL74,11),'h 20-21.'!AL55:AL74,0))</f>
        <v>25</v>
      </c>
      <c r="BR60" s="76">
        <f>INDEX('h 20-21.'!AH55:AH74,MATCH(LARGE('h 20-21.'!AL55:AL74,11),'h 20-21.'!AL55:AL74,0))</f>
        <v>29</v>
      </c>
      <c r="BS60" s="74">
        <f>INDEX('h 20-21.'!AI55:AI74,MATCH(LARGE('h 20-21.'!AL55:AL74,11),'h 20-21.'!AL55:AL74,0))</f>
        <v>3</v>
      </c>
      <c r="BT60" s="76">
        <f>INDEX('h 20-21.'!AJ55:AJ74,MATCH(LARGE('h 20-21.'!AL55:AL74,11),'h 20-21.'!AL55:AL74,0))</f>
        <v>1</v>
      </c>
    </row>
    <row r="61" spans="2:72" x14ac:dyDescent="0.2">
      <c r="B61" s="95">
        <v>12</v>
      </c>
      <c r="C61" s="182" t="str">
        <f>INDEX('h 20-21.'!C30:C49,MATCH(LARGE('h 20-21.'!J30:J49,12),'h 20-21.'!J30:J49,0))</f>
        <v>Burnley</v>
      </c>
      <c r="D61" s="183"/>
      <c r="E61" s="183"/>
      <c r="F61" s="183"/>
      <c r="G61" s="184"/>
      <c r="H61" s="124">
        <f>INDEX('h 20-21.'!D30:D49,MATCH(LARGE('h 20-21.'!J30:J49,12),'h 20-21.'!J30:J49,0))</f>
        <v>38</v>
      </c>
      <c r="I61" s="125">
        <f>INDEX('h 20-21.'!E30:E49,MATCH(LARGE('h 20-21.'!J30:J49,12),'h 20-21.'!J30:J49,0))</f>
        <v>172</v>
      </c>
      <c r="J61" s="126">
        <f>INDEX('h 20-21.'!F30:F49,MATCH(LARGE('h 20-21.'!J30:J49,12),'h 20-21.'!J30:J49,0))</f>
        <v>237</v>
      </c>
      <c r="K61" s="74">
        <f>INDEX('h 20-21.'!G30:G49,MATCH(LARGE('h 20-21.'!J30:J49,12),'h 20-21.'!J30:J49,0))</f>
        <v>67</v>
      </c>
      <c r="L61" s="76">
        <f>INDEX('h 20-21.'!H30:H49,MATCH(LARGE('h 20-21.'!J30:J49,12),'h 20-21.'!J30:J49,0))</f>
        <v>118</v>
      </c>
      <c r="N61" s="95">
        <v>12</v>
      </c>
      <c r="O61" s="153" t="str">
        <f>INDEX('h 20-21.'!O30:O49,MATCH(LARGE('h 20-21.'!X30:X49,12),'h 20-21.'!X30:X49,0))</f>
        <v>Everton</v>
      </c>
      <c r="P61" s="154"/>
      <c r="Q61" s="154"/>
      <c r="R61" s="154"/>
      <c r="S61" s="155"/>
      <c r="T61" s="73">
        <f>INDEX('h 20-21.'!P30:P49,MATCH(LARGE('h 20-21.'!X30:X49,12),'h 20-21.'!X30:X49,0))</f>
        <v>19</v>
      </c>
      <c r="U61" s="74">
        <f>INDEX('h 20-21.'!S30:S49,MATCH(LARGE('h 20-21.'!X30:X49,12),'h 20-21.'!X30:X49,0))</f>
        <v>98</v>
      </c>
      <c r="V61" s="76">
        <f>INDEX('h 20-21.'!T30:T49,MATCH(LARGE('h 20-21.'!X30:X49,12),'h 20-21.'!X30:X49,0))</f>
        <v>113</v>
      </c>
      <c r="W61" s="74">
        <f>INDEX('h 20-21.'!U30:U49,MATCH(LARGE('h 20-21.'!X30:X49,12),'h 20-21.'!X30:X49,0))</f>
        <v>39</v>
      </c>
      <c r="X61" s="76">
        <f>INDEX('h 20-21.'!V30:V49,MATCH(LARGE('h 20-21.'!X30:X49,12),'h 20-21.'!X30:X49,0))</f>
        <v>52</v>
      </c>
      <c r="Z61" s="95">
        <v>12</v>
      </c>
      <c r="AA61" s="153" t="str">
        <f>INDEX('h 20-21.'!AC30:AC49,MATCH(LARGE('h 20-21.'!AL30:AL49,12),'h 20-21.'!AL30:AL49,0))</f>
        <v>Tottenham</v>
      </c>
      <c r="AB61" s="154"/>
      <c r="AC61" s="154"/>
      <c r="AD61" s="154"/>
      <c r="AE61" s="155"/>
      <c r="AF61" s="73">
        <f>INDEX('h 20-21.'!AD30:AD49,MATCH(LARGE('h 20-21.'!AL30:AL49,12),'h 20-21.'!AL30:AL49,0))</f>
        <v>19</v>
      </c>
      <c r="AG61" s="74">
        <f>INDEX('h 20-21.'!AG30:AG49,MATCH(LARGE('h 20-21.'!AL30:AL49,12),'h 20-21.'!AL30:AL49,0))</f>
        <v>82</v>
      </c>
      <c r="AH61" s="76">
        <f>INDEX('h 20-21.'!AH30:AH49,MATCH(LARGE('h 20-21.'!AL30:AL49,12),'h 20-21.'!AL30:AL49,0))</f>
        <v>108</v>
      </c>
      <c r="AI61" s="74">
        <f>INDEX('h 20-21.'!AI30:AI49,MATCH(LARGE('h 20-21.'!AL30:AL49,12),'h 20-21.'!AL30:AL49,0))</f>
        <v>30</v>
      </c>
      <c r="AJ61" s="76">
        <f>INDEX('h 20-21.'!AJ30:AJ49,MATCH(LARGE('h 20-21.'!AL30:AL49,12),'h 20-21.'!AL30:AL49,0))</f>
        <v>45</v>
      </c>
      <c r="AL61" s="95">
        <v>12</v>
      </c>
      <c r="AM61" s="153" t="str">
        <f>INDEX('h 20-21.'!C55:C74,MATCH(LARGE('h 20-21.'!J55:J74,12),'h 20-21.'!J55:J74,0))</f>
        <v>Crystal P</v>
      </c>
      <c r="AN61" s="154"/>
      <c r="AO61" s="154"/>
      <c r="AP61" s="154"/>
      <c r="AQ61" s="155"/>
      <c r="AR61" s="73">
        <f>INDEX('h 20-21.'!D55:D74,MATCH(LARGE('h 20-21.'!J55:J74,12),'h 20-21.'!J55:J74,0))</f>
        <v>38</v>
      </c>
      <c r="AS61" s="74">
        <f>INDEX('h 20-21.'!E55:E74,MATCH(LARGE('h 20-21.'!J55:J74,12),'h 20-21.'!J55:J74,0))</f>
        <v>54</v>
      </c>
      <c r="AT61" s="76">
        <f>INDEX('h 20-21.'!F55:F74,MATCH(LARGE('h 20-21.'!J55:J74,12),'h 20-21.'!J55:J74,0))</f>
        <v>44</v>
      </c>
      <c r="AU61" s="74">
        <f>INDEX('h 20-21.'!G55:G74,MATCH(LARGE('h 20-21.'!J55:J74,12),'h 20-21.'!J55:J74,0))</f>
        <v>2</v>
      </c>
      <c r="AV61" s="76">
        <f>INDEX('h 20-21.'!H55:H74,MATCH(LARGE('h 20-21.'!J55:J74,12),'h 20-21.'!J55:J74,0))</f>
        <v>4</v>
      </c>
      <c r="AX61" s="95">
        <v>12</v>
      </c>
      <c r="AY61" s="153" t="str">
        <f>INDEX('h 20-21.'!O55:O74,MATCH(LARGE('h 20-21.'!X55:X74,12),'h 20-21.'!X55:X74,0))</f>
        <v>Crystal P</v>
      </c>
      <c r="AZ61" s="154"/>
      <c r="BA61" s="154"/>
      <c r="BB61" s="154"/>
      <c r="BC61" s="155"/>
      <c r="BD61" s="73">
        <f>INDEX('h 20-21.'!P55:P74,MATCH(LARGE('h 20-21.'!X55:X74,12),'h 20-21.'!X55:X74,0))</f>
        <v>19</v>
      </c>
      <c r="BE61" s="74">
        <f>INDEX('h 20-21.'!S55:S74,MATCH(LARGE('h 20-21.'!X55:X74,12),'h 20-21.'!X55:X74,0))</f>
        <v>26</v>
      </c>
      <c r="BF61" s="76">
        <f>INDEX('h 20-21.'!T55:T74,MATCH(LARGE('h 20-21.'!X55:X74,12),'h 20-21.'!X55:X74,0))</f>
        <v>21</v>
      </c>
      <c r="BG61" s="74">
        <f>INDEX('h 20-21.'!U55:U74,MATCH(LARGE('h 20-21.'!X55:X74,12),'h 20-21.'!X55:X74,0))</f>
        <v>0</v>
      </c>
      <c r="BH61" s="76">
        <f>INDEX('h 20-21.'!V55:V74,MATCH(LARGE('h 20-21.'!X55:X74,12),'h 20-21.'!X55:X74,0))</f>
        <v>1</v>
      </c>
      <c r="BJ61" s="95">
        <v>12</v>
      </c>
      <c r="BK61" s="153" t="str">
        <f>INDEX('h 20-21.'!AC55:AC74,MATCH(LARGE('h 20-21.'!AL55:AL74,12),'h 20-21.'!AL55:AL74,0))</f>
        <v>Leeds</v>
      </c>
      <c r="BL61" s="154"/>
      <c r="BM61" s="154"/>
      <c r="BN61" s="154"/>
      <c r="BO61" s="155"/>
      <c r="BP61" s="73">
        <f>INDEX('h 20-21.'!AD55:AD74,MATCH(LARGE('h 20-21.'!AL55:AL74,12),'h 20-21.'!AL55:AL74,0))</f>
        <v>19</v>
      </c>
      <c r="BQ61" s="74">
        <f>INDEX('h 20-21.'!AG55:AG74,MATCH(LARGE('h 20-21.'!AL55:AL74,12),'h 20-21.'!AL55:AL74,0))</f>
        <v>28</v>
      </c>
      <c r="BR61" s="76">
        <f>INDEX('h 20-21.'!AH55:AH74,MATCH(LARGE('h 20-21.'!AL55:AL74,12),'h 20-21.'!AL55:AL74,0))</f>
        <v>20</v>
      </c>
      <c r="BS61" s="74">
        <f>INDEX('h 20-21.'!AI55:AI74,MATCH(LARGE('h 20-21.'!AL55:AL74,12),'h 20-21.'!AL55:AL74,0))</f>
        <v>1</v>
      </c>
      <c r="BT61" s="76">
        <f>INDEX('h 20-21.'!AJ55:AJ74,MATCH(LARGE('h 20-21.'!AL55:AL74,12),'h 20-21.'!AL55:AL74,0))</f>
        <v>1</v>
      </c>
    </row>
    <row r="62" spans="2:72" x14ac:dyDescent="0.2">
      <c r="B62" s="95">
        <v>13</v>
      </c>
      <c r="C62" s="182" t="str">
        <f>INDEX('h 20-21.'!C30:C49,MATCH(LARGE('h 20-21.'!J30:J49,13),'h 20-21.'!J30:J49,0))</f>
        <v>Sheffield</v>
      </c>
      <c r="D62" s="183"/>
      <c r="E62" s="183"/>
      <c r="F62" s="183"/>
      <c r="G62" s="184"/>
      <c r="H62" s="124">
        <f>INDEX('h 20-21.'!D30:D49,MATCH(LARGE('h 20-21.'!J30:J49,13),'h 20-21.'!J30:J49,0))</f>
        <v>38</v>
      </c>
      <c r="I62" s="125">
        <f>INDEX('h 20-21.'!E30:E49,MATCH(LARGE('h 20-21.'!J30:J49,13),'h 20-21.'!J30:J49,0))</f>
        <v>170</v>
      </c>
      <c r="J62" s="126">
        <f>INDEX('h 20-21.'!F30:F49,MATCH(LARGE('h 20-21.'!J30:J49,13),'h 20-21.'!J30:J49,0))</f>
        <v>243</v>
      </c>
      <c r="K62" s="74">
        <f>INDEX('h 20-21.'!G30:G49,MATCH(LARGE('h 20-21.'!J30:J49,13),'h 20-21.'!J30:J49,0))</f>
        <v>70</v>
      </c>
      <c r="L62" s="76">
        <f>INDEX('h 20-21.'!H30:H49,MATCH(LARGE('h 20-21.'!J30:J49,13),'h 20-21.'!J30:J49,0))</f>
        <v>118</v>
      </c>
      <c r="N62" s="95">
        <v>13</v>
      </c>
      <c r="O62" s="153" t="str">
        <f>INDEX('h 20-21.'!O30:O49,MATCH(LARGE('h 20-21.'!X30:X49,13),'h 20-21.'!X30:X49,0))</f>
        <v>Southampton</v>
      </c>
      <c r="P62" s="154"/>
      <c r="Q62" s="154"/>
      <c r="R62" s="154"/>
      <c r="S62" s="155"/>
      <c r="T62" s="73">
        <f>INDEX('h 20-21.'!P30:P49,MATCH(LARGE('h 20-21.'!X30:X49,13),'h 20-21.'!X30:X49,0))</f>
        <v>19</v>
      </c>
      <c r="U62" s="74">
        <f>INDEX('h 20-21.'!S30:S49,MATCH(LARGE('h 20-21.'!X30:X49,13),'h 20-21.'!X30:X49,0))</f>
        <v>93</v>
      </c>
      <c r="V62" s="76">
        <f>INDEX('h 20-21.'!T30:T49,MATCH(LARGE('h 20-21.'!X30:X49,13),'h 20-21.'!X30:X49,0))</f>
        <v>100</v>
      </c>
      <c r="W62" s="74">
        <f>INDEX('h 20-21.'!U30:U49,MATCH(LARGE('h 20-21.'!X30:X49,13),'h 20-21.'!X30:X49,0))</f>
        <v>46</v>
      </c>
      <c r="X62" s="76">
        <f>INDEX('h 20-21.'!V30:V49,MATCH(LARGE('h 20-21.'!X30:X49,13),'h 20-21.'!X30:X49,0))</f>
        <v>41</v>
      </c>
      <c r="Z62" s="95">
        <v>13</v>
      </c>
      <c r="AA62" s="153" t="str">
        <f>INDEX('h 20-21.'!AC30:AC49,MATCH(LARGE('h 20-21.'!AL30:AL49,13),'h 20-21.'!AL30:AL49,0))</f>
        <v>Sheffield</v>
      </c>
      <c r="AB62" s="154"/>
      <c r="AC62" s="154"/>
      <c r="AD62" s="154"/>
      <c r="AE62" s="155"/>
      <c r="AF62" s="73">
        <f>INDEX('h 20-21.'!AD30:AD49,MATCH(LARGE('h 20-21.'!AL30:AL49,13),'h 20-21.'!AL30:AL49,0))</f>
        <v>19</v>
      </c>
      <c r="AG62" s="74">
        <f>INDEX('h 20-21.'!AG30:AG49,MATCH(LARGE('h 20-21.'!AL30:AL49,13),'h 20-21.'!AL30:AL49,0))</f>
        <v>80</v>
      </c>
      <c r="AH62" s="76">
        <f>INDEX('h 20-21.'!AH30:AH49,MATCH(LARGE('h 20-21.'!AL30:AL49,13),'h 20-21.'!AL30:AL49,0))</f>
        <v>136</v>
      </c>
      <c r="AI62" s="74">
        <f>INDEX('h 20-21.'!AI30:AI49,MATCH(LARGE('h 20-21.'!AL30:AL49,13),'h 20-21.'!AL30:AL49,0))</f>
        <v>29</v>
      </c>
      <c r="AJ62" s="76">
        <f>INDEX('h 20-21.'!AJ30:AJ49,MATCH(LARGE('h 20-21.'!AL30:AL49,13),'h 20-21.'!AL30:AL49,0))</f>
        <v>68</v>
      </c>
      <c r="AL62" s="95">
        <v>13</v>
      </c>
      <c r="AM62" s="153" t="str">
        <f>INDEX('h 20-21.'!C55:C74,MATCH(LARGE('h 20-21.'!J55:J74,13),'h 20-21.'!J55:J74,0))</f>
        <v>Arsenal</v>
      </c>
      <c r="AN62" s="154"/>
      <c r="AO62" s="154"/>
      <c r="AP62" s="154"/>
      <c r="AQ62" s="155"/>
      <c r="AR62" s="73">
        <f>INDEX('h 20-21.'!D55:D74,MATCH(LARGE('h 20-21.'!J55:J74,13),'h 20-21.'!J55:J74,0))</f>
        <v>38</v>
      </c>
      <c r="AS62" s="74">
        <f>INDEX('h 20-21.'!E55:E74,MATCH(LARGE('h 20-21.'!J55:J74,13),'h 20-21.'!J55:J74,0))</f>
        <v>48</v>
      </c>
      <c r="AT62" s="76">
        <f>INDEX('h 20-21.'!F55:F74,MATCH(LARGE('h 20-21.'!J55:J74,13),'h 20-21.'!J55:J74,0))</f>
        <v>73</v>
      </c>
      <c r="AU62" s="74">
        <f>INDEX('h 20-21.'!G55:G74,MATCH(LARGE('h 20-21.'!J55:J74,13),'h 20-21.'!J55:J74,0))</f>
        <v>5</v>
      </c>
      <c r="AV62" s="76">
        <f>INDEX('h 20-21.'!H55:H74,MATCH(LARGE('h 20-21.'!J55:J74,13),'h 20-21.'!J55:J74,0))</f>
        <v>2</v>
      </c>
      <c r="AX62" s="95">
        <v>13</v>
      </c>
      <c r="AY62" s="153" t="str">
        <f>INDEX('h 20-21.'!O55:O74,MATCH(LARGE('h 20-21.'!X55:X74,13),'h 20-21.'!X55:X74,0))</f>
        <v>West Ham</v>
      </c>
      <c r="AZ62" s="154"/>
      <c r="BA62" s="154"/>
      <c r="BB62" s="154"/>
      <c r="BC62" s="155"/>
      <c r="BD62" s="73">
        <f>INDEX('h 20-21.'!P55:P74,MATCH(LARGE('h 20-21.'!X55:X74,13),'h 20-21.'!X55:X74,0))</f>
        <v>19</v>
      </c>
      <c r="BE62" s="74">
        <f>INDEX('h 20-21.'!S55:S74,MATCH(LARGE('h 20-21.'!X55:X74,13),'h 20-21.'!X55:X74,0))</f>
        <v>24</v>
      </c>
      <c r="BF62" s="76">
        <f>INDEX('h 20-21.'!T55:T74,MATCH(LARGE('h 20-21.'!X55:X74,13),'h 20-21.'!X55:X74,0))</f>
        <v>28</v>
      </c>
      <c r="BG62" s="74">
        <f>INDEX('h 20-21.'!U55:U74,MATCH(LARGE('h 20-21.'!X55:X74,13),'h 20-21.'!X55:X74,0))</f>
        <v>1</v>
      </c>
      <c r="BH62" s="76">
        <f>INDEX('h 20-21.'!V55:V74,MATCH(LARGE('h 20-21.'!X55:X74,13),'h 20-21.'!X55:X74,0))</f>
        <v>1</v>
      </c>
      <c r="BJ62" s="95">
        <v>13</v>
      </c>
      <c r="BK62" s="153" t="str">
        <f>INDEX('h 20-21.'!AC55:AC74,MATCH(LARGE('h 20-21.'!AL55:AL74,13),'h 20-21.'!AL55:AL74,0))</f>
        <v>Chelsea</v>
      </c>
      <c r="BL62" s="154"/>
      <c r="BM62" s="154"/>
      <c r="BN62" s="154"/>
      <c r="BO62" s="155"/>
      <c r="BP62" s="73">
        <f>INDEX('h 20-21.'!AD55:AD74,MATCH(LARGE('h 20-21.'!AL55:AL74,13),'h 20-21.'!AL55:AL74,0))</f>
        <v>19</v>
      </c>
      <c r="BQ62" s="74">
        <f>INDEX('h 20-21.'!AG55:AG74,MATCH(LARGE('h 20-21.'!AL55:AL74,13),'h 20-21.'!AL55:AL74,0))</f>
        <v>28</v>
      </c>
      <c r="BR62" s="76">
        <f>INDEX('h 20-21.'!AH55:AH74,MATCH(LARGE('h 20-21.'!AL55:AL74,13),'h 20-21.'!AL55:AL74,0))</f>
        <v>30</v>
      </c>
      <c r="BS62" s="74">
        <f>INDEX('h 20-21.'!AI55:AI74,MATCH(LARGE('h 20-21.'!AL55:AL74,13),'h 20-21.'!AL55:AL74,0))</f>
        <v>1</v>
      </c>
      <c r="BT62" s="76">
        <f>INDEX('h 20-21.'!AJ55:AJ74,MATCH(LARGE('h 20-21.'!AL55:AL74,13),'h 20-21.'!AL55:AL74,0))</f>
        <v>2</v>
      </c>
    </row>
    <row r="63" spans="2:72" x14ac:dyDescent="0.2">
      <c r="B63" s="95">
        <v>14</v>
      </c>
      <c r="C63" s="182" t="str">
        <f>INDEX('h 20-21.'!C30:C49,MATCH(LARGE('h 20-21.'!J30:J49,14),'h 20-21.'!J30:J49,0))</f>
        <v>Tottenham</v>
      </c>
      <c r="D63" s="183"/>
      <c r="E63" s="183"/>
      <c r="F63" s="183"/>
      <c r="G63" s="184"/>
      <c r="H63" s="124">
        <f>INDEX('h 20-21.'!D30:D49,MATCH(LARGE('h 20-21.'!J30:J49,14),'h 20-21.'!J30:J49,0))</f>
        <v>38</v>
      </c>
      <c r="I63" s="125">
        <f>INDEX('h 20-21.'!E30:E49,MATCH(LARGE('h 20-21.'!J30:J49,14),'h 20-21.'!J30:J49,0))</f>
        <v>168</v>
      </c>
      <c r="J63" s="126">
        <f>INDEX('h 20-21.'!F30:F49,MATCH(LARGE('h 20-21.'!J30:J49,14),'h 20-21.'!J30:J49,0))</f>
        <v>201</v>
      </c>
      <c r="K63" s="74">
        <f>INDEX('h 20-21.'!G30:G49,MATCH(LARGE('h 20-21.'!J30:J49,14),'h 20-21.'!J30:J49,0))</f>
        <v>68</v>
      </c>
      <c r="L63" s="76">
        <f>INDEX('h 20-21.'!H30:H49,MATCH(LARGE('h 20-21.'!J30:J49,14),'h 20-21.'!J30:J49,0))</f>
        <v>87</v>
      </c>
      <c r="N63" s="95">
        <v>14</v>
      </c>
      <c r="O63" s="153" t="str">
        <f>INDEX('h 20-21.'!O30:O49,MATCH(LARGE('h 20-21.'!X30:X49,14),'h 20-21.'!X30:X49,0))</f>
        <v>Burnley</v>
      </c>
      <c r="P63" s="154"/>
      <c r="Q63" s="154"/>
      <c r="R63" s="154"/>
      <c r="S63" s="155"/>
      <c r="T63" s="73">
        <f>INDEX('h 20-21.'!P30:P49,MATCH(LARGE('h 20-21.'!X30:X49,14),'h 20-21.'!X30:X49,0))</f>
        <v>19</v>
      </c>
      <c r="U63" s="74">
        <f>INDEX('h 20-21.'!S30:S49,MATCH(LARGE('h 20-21.'!X30:X49,14),'h 20-21.'!X30:X49,0))</f>
        <v>92</v>
      </c>
      <c r="V63" s="76">
        <f>INDEX('h 20-21.'!T30:T49,MATCH(LARGE('h 20-21.'!X30:X49,14),'h 20-21.'!X30:X49,0))</f>
        <v>95</v>
      </c>
      <c r="W63" s="74">
        <f>INDEX('h 20-21.'!U30:U49,MATCH(LARGE('h 20-21.'!X30:X49,14),'h 20-21.'!X30:X49,0))</f>
        <v>35</v>
      </c>
      <c r="X63" s="76">
        <f>INDEX('h 20-21.'!V30:V49,MATCH(LARGE('h 20-21.'!X30:X49,14),'h 20-21.'!X30:X49,0))</f>
        <v>53</v>
      </c>
      <c r="Z63" s="95">
        <v>14</v>
      </c>
      <c r="AA63" s="153" t="str">
        <f>INDEX('h 20-21.'!AC30:AC49,MATCH(LARGE('h 20-21.'!AL30:AL49,14),'h 20-21.'!AL30:AL49,0))</f>
        <v>Burnley</v>
      </c>
      <c r="AB63" s="154"/>
      <c r="AC63" s="154"/>
      <c r="AD63" s="154"/>
      <c r="AE63" s="155"/>
      <c r="AF63" s="73">
        <f>INDEX('h 20-21.'!AD30:AD49,MATCH(LARGE('h 20-21.'!AL30:AL49,14),'h 20-21.'!AL30:AL49,0))</f>
        <v>19</v>
      </c>
      <c r="AG63" s="74">
        <f>INDEX('h 20-21.'!AG30:AG49,MATCH(LARGE('h 20-21.'!AL30:AL49,14),'h 20-21.'!AL30:AL49,0))</f>
        <v>80</v>
      </c>
      <c r="AH63" s="76">
        <f>INDEX('h 20-21.'!AH30:AH49,MATCH(LARGE('h 20-21.'!AL30:AL49,14),'h 20-21.'!AL30:AL49,0))</f>
        <v>142</v>
      </c>
      <c r="AI63" s="74">
        <f>INDEX('h 20-21.'!AI30:AI49,MATCH(LARGE('h 20-21.'!AL30:AL49,14),'h 20-21.'!AL30:AL49,0))</f>
        <v>32</v>
      </c>
      <c r="AJ63" s="76">
        <f>INDEX('h 20-21.'!AJ30:AJ49,MATCH(LARGE('h 20-21.'!AL30:AL49,14),'h 20-21.'!AL30:AL49,0))</f>
        <v>65</v>
      </c>
      <c r="AL63" s="95">
        <v>14</v>
      </c>
      <c r="AM63" s="153" t="str">
        <f>INDEX('h 20-21.'!C55:C74,MATCH(LARGE('h 20-21.'!J55:J74,14),'h 20-21.'!J55:J74,0))</f>
        <v>Brighton</v>
      </c>
      <c r="AN63" s="154"/>
      <c r="AO63" s="154"/>
      <c r="AP63" s="154"/>
      <c r="AQ63" s="155"/>
      <c r="AR63" s="73">
        <f>INDEX('h 20-21.'!D55:D74,MATCH(LARGE('h 20-21.'!J55:J74,14),'h 20-21.'!J55:J74,0))</f>
        <v>38</v>
      </c>
      <c r="AS63" s="74">
        <f>INDEX('h 20-21.'!E55:E74,MATCH(LARGE('h 20-21.'!J55:J74,14),'h 20-21.'!J55:J74,0))</f>
        <v>47</v>
      </c>
      <c r="AT63" s="76">
        <f>INDEX('h 20-21.'!F55:F74,MATCH(LARGE('h 20-21.'!J55:J74,14),'h 20-21.'!J55:J74,0))</f>
        <v>51</v>
      </c>
      <c r="AU63" s="74">
        <f>INDEX('h 20-21.'!G55:G74,MATCH(LARGE('h 20-21.'!J55:J74,14),'h 20-21.'!J55:J74,0))</f>
        <v>5</v>
      </c>
      <c r="AV63" s="76">
        <f>INDEX('h 20-21.'!H55:H74,MATCH(LARGE('h 20-21.'!J55:J74,14),'h 20-21.'!J55:J74,0))</f>
        <v>2</v>
      </c>
      <c r="AX63" s="95">
        <v>14</v>
      </c>
      <c r="AY63" s="153" t="str">
        <f>INDEX('h 20-21.'!O55:O74,MATCH(LARGE('h 20-21.'!X55:X74,14),'h 20-21.'!X55:X74,0))</f>
        <v>Chelsea</v>
      </c>
      <c r="AZ63" s="154"/>
      <c r="BA63" s="154"/>
      <c r="BB63" s="154"/>
      <c r="BC63" s="155"/>
      <c r="BD63" s="73">
        <f>INDEX('h 20-21.'!P55:P74,MATCH(LARGE('h 20-21.'!X55:X74,14),'h 20-21.'!X55:X74,0))</f>
        <v>19</v>
      </c>
      <c r="BE63" s="74">
        <f>INDEX('h 20-21.'!S55:S74,MATCH(LARGE('h 20-21.'!X55:X74,14),'h 20-21.'!X55:X74,0))</f>
        <v>22</v>
      </c>
      <c r="BF63" s="76">
        <f>INDEX('h 20-21.'!T55:T74,MATCH(LARGE('h 20-21.'!X55:X74,14),'h 20-21.'!X55:X74,0))</f>
        <v>24</v>
      </c>
      <c r="BG63" s="74">
        <f>INDEX('h 20-21.'!U55:U74,MATCH(LARGE('h 20-21.'!X55:X74,14),'h 20-21.'!X55:X74,0))</f>
        <v>2</v>
      </c>
      <c r="BH63" s="76">
        <f>INDEX('h 20-21.'!V55:V74,MATCH(LARGE('h 20-21.'!X55:X74,14),'h 20-21.'!X55:X74,0))</f>
        <v>1</v>
      </c>
      <c r="BJ63" s="95">
        <v>14</v>
      </c>
      <c r="BK63" s="153" t="str">
        <f>INDEX('h 20-21.'!AC55:AC74,MATCH(LARGE('h 20-21.'!AL55:AL74,14),'h 20-21.'!AL55:AL74,0))</f>
        <v>West Ham</v>
      </c>
      <c r="BL63" s="154"/>
      <c r="BM63" s="154"/>
      <c r="BN63" s="154"/>
      <c r="BO63" s="155"/>
      <c r="BP63" s="73">
        <f>INDEX('h 20-21.'!AD55:AD74,MATCH(LARGE('h 20-21.'!AL55:AL74,14),'h 20-21.'!AL55:AL74,0))</f>
        <v>19</v>
      </c>
      <c r="BQ63" s="74">
        <f>INDEX('h 20-21.'!AG55:AG74,MATCH(LARGE('h 20-21.'!AL55:AL74,14),'h 20-21.'!AL55:AL74,0))</f>
        <v>25</v>
      </c>
      <c r="BR63" s="76">
        <f>INDEX('h 20-21.'!AH55:AH74,MATCH(LARGE('h 20-21.'!AL55:AL74,14),'h 20-21.'!AL55:AL74,0))</f>
        <v>23</v>
      </c>
      <c r="BS63" s="74">
        <f>INDEX('h 20-21.'!AI55:AI74,MATCH(LARGE('h 20-21.'!AL55:AL74,14),'h 20-21.'!AL55:AL74,0))</f>
        <v>2</v>
      </c>
      <c r="BT63" s="76">
        <f>INDEX('h 20-21.'!AJ55:AJ74,MATCH(LARGE('h 20-21.'!AL55:AL74,14),'h 20-21.'!AL55:AL74,0))</f>
        <v>0</v>
      </c>
    </row>
    <row r="64" spans="2:72" x14ac:dyDescent="0.2">
      <c r="B64" s="95">
        <v>15</v>
      </c>
      <c r="C64" s="182" t="str">
        <f>INDEX('h 20-21.'!C30:C49,MATCH(LARGE('h 20-21.'!J30:J49,15),'h 20-21.'!J30:J49,0))</f>
        <v>Everton</v>
      </c>
      <c r="D64" s="183"/>
      <c r="E64" s="183"/>
      <c r="F64" s="183"/>
      <c r="G64" s="184"/>
      <c r="H64" s="124">
        <f>INDEX('h 20-21.'!D30:D49,MATCH(LARGE('h 20-21.'!J30:J49,15),'h 20-21.'!J30:J49,0))</f>
        <v>38</v>
      </c>
      <c r="I64" s="125">
        <f>INDEX('h 20-21.'!E30:E49,MATCH(LARGE('h 20-21.'!J30:J49,15),'h 20-21.'!J30:J49,0))</f>
        <v>167</v>
      </c>
      <c r="J64" s="126">
        <f>INDEX('h 20-21.'!F30:F49,MATCH(LARGE('h 20-21.'!J30:J49,15),'h 20-21.'!J30:J49,0))</f>
        <v>226</v>
      </c>
      <c r="K64" s="74">
        <f>INDEX('h 20-21.'!G30:G49,MATCH(LARGE('h 20-21.'!J30:J49,15),'h 20-21.'!J30:J49,0))</f>
        <v>78</v>
      </c>
      <c r="L64" s="76">
        <f>INDEX('h 20-21.'!H30:H49,MATCH(LARGE('h 20-21.'!J30:J49,15),'h 20-21.'!J30:J49,0))</f>
        <v>100</v>
      </c>
      <c r="N64" s="95">
        <v>15</v>
      </c>
      <c r="O64" s="153" t="str">
        <f>INDEX('h 20-21.'!O30:O49,MATCH(LARGE('h 20-21.'!X30:X49,15),'h 20-21.'!X30:X49,0))</f>
        <v>Sheffield</v>
      </c>
      <c r="P64" s="154"/>
      <c r="Q64" s="154"/>
      <c r="R64" s="154"/>
      <c r="S64" s="155"/>
      <c r="T64" s="73">
        <f>INDEX('h 20-21.'!P30:P49,MATCH(LARGE('h 20-21.'!X30:X49,15),'h 20-21.'!X30:X49,0))</f>
        <v>19</v>
      </c>
      <c r="U64" s="74">
        <f>INDEX('h 20-21.'!S30:S49,MATCH(LARGE('h 20-21.'!X30:X49,15),'h 20-21.'!X30:X49,0))</f>
        <v>90</v>
      </c>
      <c r="V64" s="76">
        <f>INDEX('h 20-21.'!T30:T49,MATCH(LARGE('h 20-21.'!X30:X49,15),'h 20-21.'!X30:X49,0))</f>
        <v>107</v>
      </c>
      <c r="W64" s="74">
        <f>INDEX('h 20-21.'!U30:U49,MATCH(LARGE('h 20-21.'!X30:X49,15),'h 20-21.'!X30:X49,0))</f>
        <v>41</v>
      </c>
      <c r="X64" s="76">
        <f>INDEX('h 20-21.'!V30:V49,MATCH(LARGE('h 20-21.'!X30:X49,15),'h 20-21.'!X30:X49,0))</f>
        <v>50</v>
      </c>
      <c r="Z64" s="95">
        <v>15</v>
      </c>
      <c r="AA64" s="153" t="str">
        <f>INDEX('h 20-21.'!AC30:AC49,MATCH(LARGE('h 20-21.'!AL30:AL49,15),'h 20-21.'!AL30:AL49,0))</f>
        <v>Newcastle</v>
      </c>
      <c r="AB64" s="154"/>
      <c r="AC64" s="154"/>
      <c r="AD64" s="154"/>
      <c r="AE64" s="155"/>
      <c r="AF64" s="73">
        <f>INDEX('h 20-21.'!AD30:AD49,MATCH(LARGE('h 20-21.'!AL30:AL49,15),'h 20-21.'!AL30:AL49,0))</f>
        <v>19</v>
      </c>
      <c r="AG64" s="74">
        <f>INDEX('h 20-21.'!AG30:AG49,MATCH(LARGE('h 20-21.'!AL30:AL49,15),'h 20-21.'!AL30:AL49,0))</f>
        <v>80</v>
      </c>
      <c r="AH64" s="76">
        <f>INDEX('h 20-21.'!AH30:AH49,MATCH(LARGE('h 20-21.'!AL30:AL49,15),'h 20-21.'!AL30:AL49,0))</f>
        <v>132</v>
      </c>
      <c r="AI64" s="74">
        <f>INDEX('h 20-21.'!AI30:AI49,MATCH(LARGE('h 20-21.'!AL30:AL49,15),'h 20-21.'!AL30:AL49,0))</f>
        <v>46</v>
      </c>
      <c r="AJ64" s="76">
        <f>INDEX('h 20-21.'!AJ30:AJ49,MATCH(LARGE('h 20-21.'!AL30:AL49,15),'h 20-21.'!AL30:AL49,0))</f>
        <v>54</v>
      </c>
      <c r="AL64" s="95">
        <v>15</v>
      </c>
      <c r="AM64" s="153" t="str">
        <f ca="1">INDEX('h 20-21.'!C55:C74,MATCH(LARGE('h 20-21.'!J55:J74,15),'h 20-21.'!J55:J74,0))</f>
        <v>Wolves</v>
      </c>
      <c r="AN64" s="154"/>
      <c r="AO64" s="154"/>
      <c r="AP64" s="154"/>
      <c r="AQ64" s="155"/>
      <c r="AR64" s="73">
        <f>INDEX('h 20-21.'!D55:D74,MATCH(LARGE('h 20-21.'!J55:J74,15),'h 20-21.'!J55:J74,0))</f>
        <v>38</v>
      </c>
      <c r="AS64" s="74">
        <f>INDEX('h 20-21.'!E55:E74,MATCH(LARGE('h 20-21.'!J55:J74,15),'h 20-21.'!J55:J74,0))</f>
        <v>54</v>
      </c>
      <c r="AT64" s="76">
        <f>INDEX('h 20-21.'!F55:F74,MATCH(LARGE('h 20-21.'!J55:J74,15),'h 20-21.'!J55:J74,0))</f>
        <v>61</v>
      </c>
      <c r="AU64" s="74">
        <f>INDEX('h 20-21.'!G55:G74,MATCH(LARGE('h 20-21.'!J55:J74,15),'h 20-21.'!J55:J74,0))</f>
        <v>1</v>
      </c>
      <c r="AV64" s="76">
        <f>INDEX('h 20-21.'!H55:H74,MATCH(LARGE('h 20-21.'!J55:J74,15),'h 20-21.'!J55:J74,0))</f>
        <v>5</v>
      </c>
      <c r="AX64" s="95">
        <v>15</v>
      </c>
      <c r="AY64" s="153" t="str">
        <f>INDEX('h 20-21.'!O55:O74,MATCH(LARGE('h 20-21.'!X55:X74,15),'h 20-21.'!X55:X74,0))</f>
        <v>Southampton</v>
      </c>
      <c r="AZ64" s="154"/>
      <c r="BA64" s="154"/>
      <c r="BB64" s="154"/>
      <c r="BC64" s="155"/>
      <c r="BD64" s="73">
        <f>INDEX('h 20-21.'!P55:P74,MATCH(LARGE('h 20-21.'!X55:X74,15),'h 20-21.'!X55:X74,0))</f>
        <v>19</v>
      </c>
      <c r="BE64" s="74">
        <f>INDEX('h 20-21.'!S55:S74,MATCH(LARGE('h 20-21.'!X55:X74,15),'h 20-21.'!X55:X74,0))</f>
        <v>23</v>
      </c>
      <c r="BF64" s="76">
        <f>INDEX('h 20-21.'!T55:T74,MATCH(LARGE('h 20-21.'!X55:X74,15),'h 20-21.'!X55:X74,0))</f>
        <v>27</v>
      </c>
      <c r="BG64" s="74">
        <f>INDEX('h 20-21.'!U55:U74,MATCH(LARGE('h 20-21.'!X55:X74,15),'h 20-21.'!X55:X74,0))</f>
        <v>1</v>
      </c>
      <c r="BH64" s="76">
        <f>INDEX('h 20-21.'!V55:V74,MATCH(LARGE('h 20-21.'!X55:X74,15),'h 20-21.'!X55:X74,0))</f>
        <v>1</v>
      </c>
      <c r="BJ64" s="95">
        <v>15</v>
      </c>
      <c r="BK64" s="153" t="str">
        <f>INDEX('h 20-21.'!AC55:AC74,MATCH(LARGE('h 20-21.'!AL55:AL74,15),'h 20-21.'!AL55:AL74,0))</f>
        <v>Man Utd</v>
      </c>
      <c r="BL64" s="154"/>
      <c r="BM64" s="154"/>
      <c r="BN64" s="154"/>
      <c r="BO64" s="155"/>
      <c r="BP64" s="73">
        <f>INDEX('h 20-21.'!AD55:AD74,MATCH(LARGE('h 20-21.'!AL55:AL74,15),'h 20-21.'!AL55:AL74,0))</f>
        <v>19</v>
      </c>
      <c r="BQ64" s="74">
        <f>INDEX('h 20-21.'!AG55:AG74,MATCH(LARGE('h 20-21.'!AL55:AL74,15),'h 20-21.'!AL55:AL74,0))</f>
        <v>29</v>
      </c>
      <c r="BR64" s="76">
        <f>INDEX('h 20-21.'!AH55:AH74,MATCH(LARGE('h 20-21.'!AL55:AL74,15),'h 20-21.'!AL55:AL74,0))</f>
        <v>39</v>
      </c>
      <c r="BS64" s="74">
        <f>INDEX('h 20-21.'!AI55:AI74,MATCH(LARGE('h 20-21.'!AL55:AL74,15),'h 20-21.'!AL55:AL74,0))</f>
        <v>0</v>
      </c>
      <c r="BT64" s="76">
        <f>INDEX('h 20-21.'!AJ55:AJ74,MATCH(LARGE('h 20-21.'!AL55:AL74,15),'h 20-21.'!AL55:AL74,0))</f>
        <v>1</v>
      </c>
    </row>
    <row r="65" spans="2:72" x14ac:dyDescent="0.2">
      <c r="B65" s="95">
        <v>16</v>
      </c>
      <c r="C65" s="182" t="str">
        <f>INDEX('h 20-21.'!C30:C49,MATCH(LARGE('h 20-21.'!J30:J49,16),'h 20-21.'!J30:J49,0))</f>
        <v>West Ham</v>
      </c>
      <c r="D65" s="183"/>
      <c r="E65" s="183"/>
      <c r="F65" s="183"/>
      <c r="G65" s="184"/>
      <c r="H65" s="124">
        <f>INDEX('h 20-21.'!D30:D49,MATCH(LARGE('h 20-21.'!J30:J49,16),'h 20-21.'!J30:J49,0))</f>
        <v>38</v>
      </c>
      <c r="I65" s="125">
        <f>INDEX('h 20-21.'!E30:E49,MATCH(LARGE('h 20-21.'!J30:J49,16),'h 20-21.'!J30:J49,0))</f>
        <v>167</v>
      </c>
      <c r="J65" s="126">
        <f>INDEX('h 20-21.'!F30:F49,MATCH(LARGE('h 20-21.'!J30:J49,16),'h 20-21.'!J30:J49,0))</f>
        <v>183</v>
      </c>
      <c r="K65" s="74">
        <f>INDEX('h 20-21.'!G30:G49,MATCH(LARGE('h 20-21.'!J30:J49,16),'h 20-21.'!J30:J49,0))</f>
        <v>78</v>
      </c>
      <c r="L65" s="76">
        <f>INDEX('h 20-21.'!H30:H49,MATCH(LARGE('h 20-21.'!J30:J49,16),'h 20-21.'!J30:J49,0))</f>
        <v>89</v>
      </c>
      <c r="N65" s="95">
        <v>16</v>
      </c>
      <c r="O65" s="153" t="str">
        <f>INDEX('h 20-21.'!O30:O49,MATCH(LARGE('h 20-21.'!X30:X49,16),'h 20-21.'!X30:X49,0))</f>
        <v>Fulham</v>
      </c>
      <c r="P65" s="154"/>
      <c r="Q65" s="154"/>
      <c r="R65" s="154"/>
      <c r="S65" s="155"/>
      <c r="T65" s="73">
        <f>INDEX('h 20-21.'!P30:P49,MATCH(LARGE('h 20-21.'!X30:X49,16),'h 20-21.'!X30:X49,0))</f>
        <v>19</v>
      </c>
      <c r="U65" s="74">
        <f>INDEX('h 20-21.'!S30:S49,MATCH(LARGE('h 20-21.'!X30:X49,16),'h 20-21.'!X30:X49,0))</f>
        <v>89</v>
      </c>
      <c r="V65" s="76">
        <f>INDEX('h 20-21.'!T30:T49,MATCH(LARGE('h 20-21.'!X30:X49,16),'h 20-21.'!X30:X49,0))</f>
        <v>87</v>
      </c>
      <c r="W65" s="74">
        <f>INDEX('h 20-21.'!U30:U49,MATCH(LARGE('h 20-21.'!X30:X49,16),'h 20-21.'!X30:X49,0))</f>
        <v>40</v>
      </c>
      <c r="X65" s="76">
        <f>INDEX('h 20-21.'!V30:V49,MATCH(LARGE('h 20-21.'!X30:X49,16),'h 20-21.'!X30:X49,0))</f>
        <v>33</v>
      </c>
      <c r="Z65" s="95">
        <v>16</v>
      </c>
      <c r="AA65" s="153" t="str">
        <f>INDEX('h 20-21.'!AC30:AC49,MATCH(LARGE('h 20-21.'!AL30:AL49,16),'h 20-21.'!AL30:AL49,0))</f>
        <v>West Ham</v>
      </c>
      <c r="AB65" s="154"/>
      <c r="AC65" s="154"/>
      <c r="AD65" s="154"/>
      <c r="AE65" s="155"/>
      <c r="AF65" s="73">
        <f>INDEX('h 20-21.'!AD30:AD49,MATCH(LARGE('h 20-21.'!AL30:AL49,16),'h 20-21.'!AL30:AL49,0))</f>
        <v>19</v>
      </c>
      <c r="AG65" s="74">
        <f>INDEX('h 20-21.'!AG30:AG49,MATCH(LARGE('h 20-21.'!AL30:AL49,16),'h 20-21.'!AL30:AL49,0))</f>
        <v>80</v>
      </c>
      <c r="AH65" s="76">
        <f>INDEX('h 20-21.'!AH30:AH49,MATCH(LARGE('h 20-21.'!AL30:AL49,16),'h 20-21.'!AL30:AL49,0))</f>
        <v>86</v>
      </c>
      <c r="AI65" s="74">
        <f>INDEX('h 20-21.'!AI30:AI49,MATCH(LARGE('h 20-21.'!AL30:AL49,16),'h 20-21.'!AL30:AL49,0))</f>
        <v>35</v>
      </c>
      <c r="AJ65" s="76">
        <f>INDEX('h 20-21.'!AJ30:AJ49,MATCH(LARGE('h 20-21.'!AL30:AL49,16),'h 20-21.'!AL30:AL49,0))</f>
        <v>42</v>
      </c>
      <c r="AL65" s="95">
        <v>16</v>
      </c>
      <c r="AM65" s="153" t="str">
        <f>INDEX('h 20-21.'!C55:C74,MATCH(LARGE('h 20-21.'!J55:J74,16),'h 20-21.'!J55:J74,0))</f>
        <v>Chelsea</v>
      </c>
      <c r="AN65" s="154"/>
      <c r="AO65" s="154"/>
      <c r="AP65" s="154"/>
      <c r="AQ65" s="155"/>
      <c r="AR65" s="73">
        <f>INDEX('h 20-21.'!D55:D74,MATCH(LARGE('h 20-21.'!J55:J74,16),'h 20-21.'!J55:J74,0))</f>
        <v>38</v>
      </c>
      <c r="AS65" s="74">
        <f>INDEX('h 20-21.'!E55:E74,MATCH(LARGE('h 20-21.'!J55:J74,16),'h 20-21.'!J55:J74,0))</f>
        <v>50</v>
      </c>
      <c r="AT65" s="76">
        <f>INDEX('h 20-21.'!F55:F74,MATCH(LARGE('h 20-21.'!J55:J74,16),'h 20-21.'!J55:J74,0))</f>
        <v>54</v>
      </c>
      <c r="AU65" s="74">
        <f>INDEX('h 20-21.'!G55:G74,MATCH(LARGE('h 20-21.'!J55:J74,16),'h 20-21.'!J55:J74,0))</f>
        <v>3</v>
      </c>
      <c r="AV65" s="76">
        <f>INDEX('h 20-21.'!H55:H74,MATCH(LARGE('h 20-21.'!J55:J74,16),'h 20-21.'!J55:J74,0))</f>
        <v>3</v>
      </c>
      <c r="AX65" s="95">
        <v>16</v>
      </c>
      <c r="AY65" s="153" t="str">
        <f>INDEX('h 20-21.'!O55:O74,MATCH(LARGE('h 20-21.'!X55:X74,16),'h 20-21.'!X55:X74,0))</f>
        <v>Burnley</v>
      </c>
      <c r="AZ65" s="154"/>
      <c r="BA65" s="154"/>
      <c r="BB65" s="154"/>
      <c r="BC65" s="155"/>
      <c r="BD65" s="73">
        <f>INDEX('h 20-21.'!P55:P74,MATCH(LARGE('h 20-21.'!X55:X74,16),'h 20-21.'!X55:X74,0))</f>
        <v>19</v>
      </c>
      <c r="BE65" s="74">
        <f>INDEX('h 20-21.'!S55:S74,MATCH(LARGE('h 20-21.'!X55:X74,16),'h 20-21.'!X55:X74,0))</f>
        <v>24</v>
      </c>
      <c r="BF65" s="76">
        <f>INDEX('h 20-21.'!T55:T74,MATCH(LARGE('h 20-21.'!X55:X74,16),'h 20-21.'!X55:X74,0))</f>
        <v>12</v>
      </c>
      <c r="BG65" s="74">
        <f>INDEX('h 20-21.'!U55:U74,MATCH(LARGE('h 20-21.'!X55:X74,16),'h 20-21.'!X55:X74,0))</f>
        <v>0</v>
      </c>
      <c r="BH65" s="76">
        <f>INDEX('h 20-21.'!V55:V74,MATCH(LARGE('h 20-21.'!X55:X74,16),'h 20-21.'!X55:X74,0))</f>
        <v>1</v>
      </c>
      <c r="BJ65" s="95">
        <v>16</v>
      </c>
      <c r="BK65" s="153" t="str">
        <f>INDEX('h 20-21.'!AC55:AC74,MATCH(LARGE('h 20-21.'!AL55:AL74,16),'h 20-21.'!AL55:AL74,0))</f>
        <v>Man City</v>
      </c>
      <c r="BL65" s="154"/>
      <c r="BM65" s="154"/>
      <c r="BN65" s="154"/>
      <c r="BO65" s="155"/>
      <c r="BP65" s="73">
        <f>INDEX('h 20-21.'!AD55:AD74,MATCH(LARGE('h 20-21.'!AL55:AL74,16),'h 20-21.'!AL55:AL74,0))</f>
        <v>19</v>
      </c>
      <c r="BQ65" s="74">
        <f>INDEX('h 20-21.'!AG55:AG74,MATCH(LARGE('h 20-21.'!AL55:AL74,16),'h 20-21.'!AL55:AL74,0))</f>
        <v>24</v>
      </c>
      <c r="BR65" s="76">
        <f>INDEX('h 20-21.'!AH55:AH74,MATCH(LARGE('h 20-21.'!AL55:AL74,16),'h 20-21.'!AL55:AL74,0))</f>
        <v>32</v>
      </c>
      <c r="BS65" s="74">
        <f>INDEX('h 20-21.'!AI55:AI74,MATCH(LARGE('h 20-21.'!AL55:AL74,16),'h 20-21.'!AL55:AL74,0))</f>
        <v>2</v>
      </c>
      <c r="BT65" s="76">
        <f>INDEX('h 20-21.'!AJ55:AJ74,MATCH(LARGE('h 20-21.'!AL55:AL74,16),'h 20-21.'!AL55:AL74,0))</f>
        <v>1</v>
      </c>
    </row>
    <row r="66" spans="2:72" x14ac:dyDescent="0.2">
      <c r="B66" s="95">
        <v>17</v>
      </c>
      <c r="C66" s="182" t="str">
        <f>INDEX('h 20-21.'!C30:C49,MATCH(LARGE('h 20-21.'!J30:J49,17),'h 20-21.'!J30:J49,0))</f>
        <v>Fulham</v>
      </c>
      <c r="D66" s="183"/>
      <c r="E66" s="183"/>
      <c r="F66" s="183"/>
      <c r="G66" s="184"/>
      <c r="H66" s="124">
        <f>INDEX('h 20-21.'!D30:D49,MATCH(LARGE('h 20-21.'!J30:J49,17),'h 20-21.'!J30:J49,0))</f>
        <v>38</v>
      </c>
      <c r="I66" s="125">
        <f>INDEX('h 20-21.'!E30:E49,MATCH(LARGE('h 20-21.'!J30:J49,17),'h 20-21.'!J30:J49,0))</f>
        <v>164</v>
      </c>
      <c r="J66" s="126">
        <f>INDEX('h 20-21.'!F30:F49,MATCH(LARGE('h 20-21.'!J30:J49,17),'h 20-21.'!J30:J49,0))</f>
        <v>191</v>
      </c>
      <c r="K66" s="74">
        <f>INDEX('h 20-21.'!G30:G49,MATCH(LARGE('h 20-21.'!J30:J49,17),'h 20-21.'!J30:J49,0))</f>
        <v>82</v>
      </c>
      <c r="L66" s="76">
        <f>INDEX('h 20-21.'!H30:H49,MATCH(LARGE('h 20-21.'!J30:J49,17),'h 20-21.'!J30:J49,0))</f>
        <v>83</v>
      </c>
      <c r="N66" s="95">
        <v>17</v>
      </c>
      <c r="O66" s="153" t="str">
        <f>INDEX('h 20-21.'!O30:O49,MATCH(LARGE('h 20-21.'!X30:X49,17),'h 20-21.'!X30:X49,0))</f>
        <v>West Ham</v>
      </c>
      <c r="P66" s="154"/>
      <c r="Q66" s="154"/>
      <c r="R66" s="154"/>
      <c r="S66" s="155"/>
      <c r="T66" s="73">
        <f>INDEX('h 20-21.'!P30:P49,MATCH(LARGE('h 20-21.'!X30:X49,17),'h 20-21.'!X30:X49,0))</f>
        <v>19</v>
      </c>
      <c r="U66" s="74">
        <f>INDEX('h 20-21.'!S30:S49,MATCH(LARGE('h 20-21.'!X30:X49,17),'h 20-21.'!X30:X49,0))</f>
        <v>87</v>
      </c>
      <c r="V66" s="76">
        <f>INDEX('h 20-21.'!T30:T49,MATCH(LARGE('h 20-21.'!X30:X49,17),'h 20-21.'!X30:X49,0))</f>
        <v>97</v>
      </c>
      <c r="W66" s="74">
        <f>INDEX('h 20-21.'!U30:U49,MATCH(LARGE('h 20-21.'!X30:X49,17),'h 20-21.'!X30:X49,0))</f>
        <v>43</v>
      </c>
      <c r="X66" s="76">
        <f>INDEX('h 20-21.'!V30:V49,MATCH(LARGE('h 20-21.'!X30:X49,17),'h 20-21.'!X30:X49,0))</f>
        <v>47</v>
      </c>
      <c r="Z66" s="95">
        <v>17</v>
      </c>
      <c r="AA66" s="153" t="str">
        <f>INDEX('h 20-21.'!AC30:AC49,MATCH(LARGE('h 20-21.'!AL30:AL49,17),'h 20-21.'!AL30:AL49,0))</f>
        <v>Crystal P</v>
      </c>
      <c r="AB66" s="154"/>
      <c r="AC66" s="154"/>
      <c r="AD66" s="154"/>
      <c r="AE66" s="155"/>
      <c r="AF66" s="73">
        <f>INDEX('h 20-21.'!AD30:AD49,MATCH(LARGE('h 20-21.'!AL30:AL49,17),'h 20-21.'!AL30:AL49,0))</f>
        <v>19</v>
      </c>
      <c r="AG66" s="74">
        <f>INDEX('h 20-21.'!AG30:AG49,MATCH(LARGE('h 20-21.'!AL30:AL49,17),'h 20-21.'!AL30:AL49,0))</f>
        <v>77</v>
      </c>
      <c r="AH66" s="76">
        <f>INDEX('h 20-21.'!AH30:AH49,MATCH(LARGE('h 20-21.'!AL30:AL49,17),'h 20-21.'!AL30:AL49,0))</f>
        <v>132</v>
      </c>
      <c r="AI66" s="74">
        <f>INDEX('h 20-21.'!AI30:AI49,MATCH(LARGE('h 20-21.'!AL30:AL49,17),'h 20-21.'!AL30:AL49,0))</f>
        <v>36</v>
      </c>
      <c r="AJ66" s="76">
        <f>INDEX('h 20-21.'!AJ30:AJ49,MATCH(LARGE('h 20-21.'!AL30:AL49,17),'h 20-21.'!AL30:AL49,0))</f>
        <v>68</v>
      </c>
      <c r="AL66" s="95">
        <v>17</v>
      </c>
      <c r="AM66" s="153" t="str">
        <f>INDEX('h 20-21.'!C55:C74,MATCH(LARGE('h 20-21.'!J55:J74,17),'h 20-21.'!J55:J74,0))</f>
        <v>West Ham</v>
      </c>
      <c r="AN66" s="154"/>
      <c r="AO66" s="154"/>
      <c r="AP66" s="154"/>
      <c r="AQ66" s="155"/>
      <c r="AR66" s="73">
        <f>INDEX('h 20-21.'!D55:D74,MATCH(LARGE('h 20-21.'!J55:J74,17),'h 20-21.'!J55:J74,0))</f>
        <v>38</v>
      </c>
      <c r="AS66" s="74">
        <f>INDEX('h 20-21.'!E55:E74,MATCH(LARGE('h 20-21.'!J55:J74,17),'h 20-21.'!J55:J74,0))</f>
        <v>49</v>
      </c>
      <c r="AT66" s="76">
        <f>INDEX('h 20-21.'!F55:F74,MATCH(LARGE('h 20-21.'!J55:J74,17),'h 20-21.'!J55:J74,0))</f>
        <v>51</v>
      </c>
      <c r="AU66" s="74">
        <f>INDEX('h 20-21.'!G55:G74,MATCH(LARGE('h 20-21.'!J55:J74,17),'h 20-21.'!J55:J74,0))</f>
        <v>3</v>
      </c>
      <c r="AV66" s="76">
        <f>INDEX('h 20-21.'!H55:H74,MATCH(LARGE('h 20-21.'!J55:J74,17),'h 20-21.'!J55:J74,0))</f>
        <v>1</v>
      </c>
      <c r="AX66" s="95">
        <v>17</v>
      </c>
      <c r="AY66" s="153" t="str">
        <f>INDEX('h 20-21.'!O55:O74,MATCH(LARGE('h 20-21.'!X55:X74,17),'h 20-21.'!X55:X74,0))</f>
        <v>Arsenal</v>
      </c>
      <c r="AZ66" s="154"/>
      <c r="BA66" s="154"/>
      <c r="BB66" s="154"/>
      <c r="BC66" s="155"/>
      <c r="BD66" s="73">
        <f>INDEX('h 20-21.'!P55:P74,MATCH(LARGE('h 20-21.'!X55:X74,17),'h 20-21.'!X55:X74,0))</f>
        <v>19</v>
      </c>
      <c r="BE66" s="74">
        <f>INDEX('h 20-21.'!S55:S74,MATCH(LARGE('h 20-21.'!X55:X74,17),'h 20-21.'!X55:X74,0))</f>
        <v>20</v>
      </c>
      <c r="BF66" s="76">
        <f>INDEX('h 20-21.'!T55:T74,MATCH(LARGE('h 20-21.'!X55:X74,17),'h 20-21.'!X55:X74,0))</f>
        <v>36</v>
      </c>
      <c r="BG66" s="74">
        <f>INDEX('h 20-21.'!U55:U74,MATCH(LARGE('h 20-21.'!X55:X74,17),'h 20-21.'!X55:X74,0))</f>
        <v>2</v>
      </c>
      <c r="BH66" s="76">
        <f>INDEX('h 20-21.'!V55:V74,MATCH(LARGE('h 20-21.'!X55:X74,17),'h 20-21.'!X55:X74,0))</f>
        <v>1</v>
      </c>
      <c r="BJ66" s="95">
        <v>17</v>
      </c>
      <c r="BK66" s="153" t="str">
        <f>INDEX('h 20-21.'!AC55:AC74,MATCH(LARGE('h 20-21.'!AL55:AL74,17),'h 20-21.'!AL55:AL74,0))</f>
        <v>Brighton</v>
      </c>
      <c r="BL66" s="154"/>
      <c r="BM66" s="154"/>
      <c r="BN66" s="154"/>
      <c r="BO66" s="155"/>
      <c r="BP66" s="73">
        <f>INDEX('h 20-21.'!AD55:AD74,MATCH(LARGE('h 20-21.'!AL55:AL74,17),'h 20-21.'!AL55:AL74,0))</f>
        <v>19</v>
      </c>
      <c r="BQ66" s="74">
        <f>INDEX('h 20-21.'!AG55:AG74,MATCH(LARGE('h 20-21.'!AL55:AL74,17),'h 20-21.'!AL55:AL74,0))</f>
        <v>15</v>
      </c>
      <c r="BR66" s="76">
        <f>INDEX('h 20-21.'!AH55:AH74,MATCH(LARGE('h 20-21.'!AL55:AL74,17),'h 20-21.'!AL55:AL74,0))</f>
        <v>26</v>
      </c>
      <c r="BS66" s="74">
        <f>INDEX('h 20-21.'!AI55:AI74,MATCH(LARGE('h 20-21.'!AL55:AL74,17),'h 20-21.'!AL55:AL74,0))</f>
        <v>5</v>
      </c>
      <c r="BT66" s="76">
        <f>INDEX('h 20-21.'!AJ55:AJ74,MATCH(LARGE('h 20-21.'!AL55:AL74,17),'h 20-21.'!AL55:AL74,0))</f>
        <v>0</v>
      </c>
    </row>
    <row r="67" spans="2:72" x14ac:dyDescent="0.2">
      <c r="B67" s="95">
        <v>18</v>
      </c>
      <c r="C67" s="182" t="str">
        <f>INDEX('h 20-21.'!C30:C49,MATCH(LARGE('h 20-21.'!J30:J49,18),'h 20-21.'!J30:J49,0))</f>
        <v>Newcastle</v>
      </c>
      <c r="D67" s="183"/>
      <c r="E67" s="183"/>
      <c r="F67" s="183"/>
      <c r="G67" s="184"/>
      <c r="H67" s="124">
        <f>INDEX('h 20-21.'!D30:D49,MATCH(LARGE('h 20-21.'!J30:J49,18),'h 20-21.'!J30:J49,0))</f>
        <v>38</v>
      </c>
      <c r="I67" s="125">
        <f>INDEX('h 20-21.'!E30:E49,MATCH(LARGE('h 20-21.'!J30:J49,18),'h 20-21.'!J30:J49,0))</f>
        <v>161</v>
      </c>
      <c r="J67" s="126">
        <f>INDEX('h 20-21.'!F30:F49,MATCH(LARGE('h 20-21.'!J30:J49,18),'h 20-21.'!J30:J49,0))</f>
        <v>226</v>
      </c>
      <c r="K67" s="74">
        <f>INDEX('h 20-21.'!G30:G49,MATCH(LARGE('h 20-21.'!J30:J49,18),'h 20-21.'!J30:J49,0))</f>
        <v>86</v>
      </c>
      <c r="L67" s="76">
        <f>INDEX('h 20-21.'!H30:H49,MATCH(LARGE('h 20-21.'!J30:J49,18),'h 20-21.'!J30:J49,0))</f>
        <v>98</v>
      </c>
      <c r="N67" s="95">
        <v>18</v>
      </c>
      <c r="O67" s="153" t="str">
        <f>INDEX('h 20-21.'!O30:O49,MATCH(LARGE('h 20-21.'!X30:X49,18),'h 20-21.'!X30:X49,0))</f>
        <v>Tottenham</v>
      </c>
      <c r="P67" s="154"/>
      <c r="Q67" s="154"/>
      <c r="R67" s="154"/>
      <c r="S67" s="155"/>
      <c r="T67" s="73">
        <f>INDEX('h 20-21.'!P30:P49,MATCH(LARGE('h 20-21.'!X30:X49,18),'h 20-21.'!X30:X49,0))</f>
        <v>19</v>
      </c>
      <c r="U67" s="74">
        <f>INDEX('h 20-21.'!S30:S49,MATCH(LARGE('h 20-21.'!X30:X49,18),'h 20-21.'!X30:X49,0))</f>
        <v>86</v>
      </c>
      <c r="V67" s="76">
        <f>INDEX('h 20-21.'!T30:T49,MATCH(LARGE('h 20-21.'!X30:X49,18),'h 20-21.'!X30:X49,0))</f>
        <v>93</v>
      </c>
      <c r="W67" s="74">
        <f>INDEX('h 20-21.'!U30:U49,MATCH(LARGE('h 20-21.'!X30:X49,18),'h 20-21.'!X30:X49,0))</f>
        <v>38</v>
      </c>
      <c r="X67" s="76">
        <f>INDEX('h 20-21.'!V30:V49,MATCH(LARGE('h 20-21.'!X30:X49,18),'h 20-21.'!X30:X49,0))</f>
        <v>42</v>
      </c>
      <c r="Z67" s="95">
        <v>18</v>
      </c>
      <c r="AA67" s="153" t="str">
        <f>INDEX('h 20-21.'!AC30:AC49,MATCH(LARGE('h 20-21.'!AL30:AL49,18),'h 20-21.'!AL30:AL49,0))</f>
        <v>Fulham</v>
      </c>
      <c r="AB67" s="154"/>
      <c r="AC67" s="154"/>
      <c r="AD67" s="154"/>
      <c r="AE67" s="155"/>
      <c r="AF67" s="73">
        <f>INDEX('h 20-21.'!AD30:AD49,MATCH(LARGE('h 20-21.'!AL30:AL49,18),'h 20-21.'!AL30:AL49,0))</f>
        <v>19</v>
      </c>
      <c r="AG67" s="74">
        <f>INDEX('h 20-21.'!AG30:AG49,MATCH(LARGE('h 20-21.'!AL30:AL49,18),'h 20-21.'!AL30:AL49,0))</f>
        <v>75</v>
      </c>
      <c r="AH67" s="76">
        <f>INDEX('h 20-21.'!AH30:AH49,MATCH(LARGE('h 20-21.'!AL30:AL49,18),'h 20-21.'!AL30:AL49,0))</f>
        <v>104</v>
      </c>
      <c r="AI67" s="74">
        <f>INDEX('h 20-21.'!AI30:AI49,MATCH(LARGE('h 20-21.'!AL30:AL49,18),'h 20-21.'!AL30:AL49,0))</f>
        <v>42</v>
      </c>
      <c r="AJ67" s="76">
        <f>INDEX('h 20-21.'!AJ30:AJ49,MATCH(LARGE('h 20-21.'!AL30:AL49,18),'h 20-21.'!AL30:AL49,0))</f>
        <v>50</v>
      </c>
      <c r="AL67" s="95">
        <v>18</v>
      </c>
      <c r="AM67" s="153" t="str">
        <f>INDEX('h 20-21.'!C55:C74,MATCH(LARGE('h 20-21.'!J55:J74,18),'h 20-21.'!J55:J74,0))</f>
        <v>Man City</v>
      </c>
      <c r="AN67" s="154"/>
      <c r="AO67" s="154"/>
      <c r="AP67" s="154"/>
      <c r="AQ67" s="155"/>
      <c r="AR67" s="73">
        <f>INDEX('h 20-21.'!D55:D74,MATCH(LARGE('h 20-21.'!J55:J74,18),'h 20-21.'!J55:J74,0))</f>
        <v>38</v>
      </c>
      <c r="AS67" s="74">
        <f>INDEX('h 20-21.'!E55:E74,MATCH(LARGE('h 20-21.'!J55:J74,18),'h 20-21.'!J55:J74,0))</f>
        <v>46</v>
      </c>
      <c r="AT67" s="76">
        <f>INDEX('h 20-21.'!F55:F74,MATCH(LARGE('h 20-21.'!J55:J74,18),'h 20-21.'!J55:J74,0))</f>
        <v>60</v>
      </c>
      <c r="AU67" s="74">
        <f>INDEX('h 20-21.'!G55:G74,MATCH(LARGE('h 20-21.'!J55:J74,18),'h 20-21.'!J55:J74,0))</f>
        <v>2</v>
      </c>
      <c r="AV67" s="76">
        <f>INDEX('h 20-21.'!H55:H74,MATCH(LARGE('h 20-21.'!J55:J74,18),'h 20-21.'!J55:J74,0))</f>
        <v>2</v>
      </c>
      <c r="AX67" s="95">
        <v>18</v>
      </c>
      <c r="AY67" s="153" t="str">
        <f>INDEX('h 20-21.'!O55:O74,MATCH(LARGE('h 20-21.'!X55:X74,18),'h 20-21.'!X55:X74,0))</f>
        <v>Leicester</v>
      </c>
      <c r="AZ67" s="154"/>
      <c r="BA67" s="154"/>
      <c r="BB67" s="154"/>
      <c r="BC67" s="155"/>
      <c r="BD67" s="73">
        <f>INDEX('h 20-21.'!P55:P74,MATCH(LARGE('h 20-21.'!X55:X74,18),'h 20-21.'!X55:X74,0))</f>
        <v>19</v>
      </c>
      <c r="BE67" s="74">
        <f>INDEX('h 20-21.'!S55:S74,MATCH(LARGE('h 20-21.'!X55:X74,18),'h 20-21.'!X55:X74,0))</f>
        <v>24</v>
      </c>
      <c r="BF67" s="76">
        <f>INDEX('h 20-21.'!T55:T74,MATCH(LARGE('h 20-21.'!X55:X74,18),'h 20-21.'!X55:X74,0))</f>
        <v>39</v>
      </c>
      <c r="BG67" s="74">
        <f>INDEX('h 20-21.'!U55:U74,MATCH(LARGE('h 20-21.'!X55:X74,18),'h 20-21.'!X55:X74,0))</f>
        <v>0</v>
      </c>
      <c r="BH67" s="76">
        <f>INDEX('h 20-21.'!V55:V74,MATCH(LARGE('h 20-21.'!X55:X74,18),'h 20-21.'!X55:X74,0))</f>
        <v>0</v>
      </c>
      <c r="BJ67" s="95">
        <v>18</v>
      </c>
      <c r="BK67" s="153" t="str">
        <f>INDEX('h 20-21.'!AC55:AC74,MATCH(LARGE('h 20-21.'!AL55:AL74,18),'h 20-21.'!AL55:AL74,0))</f>
        <v>Burnley</v>
      </c>
      <c r="BL67" s="154"/>
      <c r="BM67" s="154"/>
      <c r="BN67" s="154"/>
      <c r="BO67" s="155"/>
      <c r="BP67" s="73">
        <f>INDEX('h 20-21.'!AD55:AD74,MATCH(LARGE('h 20-21.'!AL55:AL74,18),'h 20-21.'!AL55:AL74,0))</f>
        <v>19</v>
      </c>
      <c r="BQ67" s="74">
        <f>INDEX('h 20-21.'!AG55:AG74,MATCH(LARGE('h 20-21.'!AL55:AL74,18),'h 20-21.'!AL55:AL74,0))</f>
        <v>24</v>
      </c>
      <c r="BR67" s="76">
        <f>INDEX('h 20-21.'!AH55:AH74,MATCH(LARGE('h 20-21.'!AL55:AL74,18),'h 20-21.'!AL55:AL74,0))</f>
        <v>20</v>
      </c>
      <c r="BS67" s="74">
        <f>INDEX('h 20-21.'!AI55:AI74,MATCH(LARGE('h 20-21.'!AL55:AL74,18),'h 20-21.'!AL55:AL74,0))</f>
        <v>0</v>
      </c>
      <c r="BT67" s="76">
        <f>INDEX('h 20-21.'!AJ55:AJ74,MATCH(LARGE('h 20-21.'!AL55:AL74,18),'h 20-21.'!AL55:AL74,0))</f>
        <v>1</v>
      </c>
    </row>
    <row r="68" spans="2:72" x14ac:dyDescent="0.2">
      <c r="B68" s="95">
        <v>19</v>
      </c>
      <c r="C68" s="182" t="str">
        <f>INDEX('h 20-21.'!C30:C49,MATCH(LARGE('h 20-21.'!J30:J49,19),'h 20-21.'!J30:J49,0))</f>
        <v>Crystal P</v>
      </c>
      <c r="D68" s="183"/>
      <c r="E68" s="183"/>
      <c r="F68" s="183"/>
      <c r="G68" s="184"/>
      <c r="H68" s="124">
        <f>INDEX('h 20-21.'!D30:D49,MATCH(LARGE('h 20-21.'!J30:J49,19),'h 20-21.'!J30:J49,0))</f>
        <v>38</v>
      </c>
      <c r="I68" s="125">
        <f>INDEX('h 20-21.'!E30:E49,MATCH(LARGE('h 20-21.'!J30:J49,19),'h 20-21.'!J30:J49,0))</f>
        <v>151</v>
      </c>
      <c r="J68" s="126">
        <f>INDEX('h 20-21.'!F30:F49,MATCH(LARGE('h 20-21.'!J30:J49,19),'h 20-21.'!J30:J49,0))</f>
        <v>230</v>
      </c>
      <c r="K68" s="74">
        <f>INDEX('h 20-21.'!G30:G49,MATCH(LARGE('h 20-21.'!J30:J49,19),'h 20-21.'!J30:J49,0))</f>
        <v>69</v>
      </c>
      <c r="L68" s="76">
        <f>INDEX('h 20-21.'!H30:H49,MATCH(LARGE('h 20-21.'!J30:J49,19),'h 20-21.'!J30:J49,0))</f>
        <v>115</v>
      </c>
      <c r="N68" s="95">
        <v>19</v>
      </c>
      <c r="O68" s="153" t="str">
        <f>INDEX('h 20-21.'!O30:O49,MATCH(LARGE('h 20-21.'!X30:X49,19),'h 20-21.'!X30:X49,0))</f>
        <v>Newcastle</v>
      </c>
      <c r="P68" s="154"/>
      <c r="Q68" s="154"/>
      <c r="R68" s="154"/>
      <c r="S68" s="155"/>
      <c r="T68" s="73">
        <f>INDEX('h 20-21.'!P30:P49,MATCH(LARGE('h 20-21.'!X30:X49,19),'h 20-21.'!X30:X49,0))</f>
        <v>19</v>
      </c>
      <c r="U68" s="74">
        <f>INDEX('h 20-21.'!S30:S49,MATCH(LARGE('h 20-21.'!X30:X49,19),'h 20-21.'!X30:X49,0))</f>
        <v>81</v>
      </c>
      <c r="V68" s="76">
        <f>INDEX('h 20-21.'!T30:T49,MATCH(LARGE('h 20-21.'!X30:X49,19),'h 20-21.'!X30:X49,0))</f>
        <v>94</v>
      </c>
      <c r="W68" s="74">
        <f>INDEX('h 20-21.'!U30:U49,MATCH(LARGE('h 20-21.'!X30:X49,19),'h 20-21.'!X30:X49,0))</f>
        <v>40</v>
      </c>
      <c r="X68" s="76">
        <f>INDEX('h 20-21.'!V30:V49,MATCH(LARGE('h 20-21.'!X30:X49,19),'h 20-21.'!X30:X49,0))</f>
        <v>44</v>
      </c>
      <c r="Z68" s="95">
        <v>19</v>
      </c>
      <c r="AA68" s="153" t="str">
        <f>INDEX('h 20-21.'!AC30:AC49,MATCH(LARGE('h 20-21.'!AL30:AL49,19),'h 20-21.'!AL30:AL49,0))</f>
        <v>Everton</v>
      </c>
      <c r="AB68" s="154"/>
      <c r="AC68" s="154"/>
      <c r="AD68" s="154"/>
      <c r="AE68" s="155"/>
      <c r="AF68" s="73">
        <f>INDEX('h 20-21.'!AD30:AD49,MATCH(LARGE('h 20-21.'!AL30:AL49,19),'h 20-21.'!AL30:AL49,0))</f>
        <v>19</v>
      </c>
      <c r="AG68" s="74">
        <f>INDEX('h 20-21.'!AG30:AG49,MATCH(LARGE('h 20-21.'!AL30:AL49,19),'h 20-21.'!AL30:AL49,0))</f>
        <v>69</v>
      </c>
      <c r="AH68" s="76">
        <f>INDEX('h 20-21.'!AH30:AH49,MATCH(LARGE('h 20-21.'!AL30:AL49,19),'h 20-21.'!AL30:AL49,0))</f>
        <v>113</v>
      </c>
      <c r="AI68" s="74">
        <f>INDEX('h 20-21.'!AI30:AI49,MATCH(LARGE('h 20-21.'!AL30:AL49,19),'h 20-21.'!AL30:AL49,0))</f>
        <v>39</v>
      </c>
      <c r="AJ68" s="76">
        <f>INDEX('h 20-21.'!AJ30:AJ49,MATCH(LARGE('h 20-21.'!AL30:AL49,19),'h 20-21.'!AL30:AL49,0))</f>
        <v>48</v>
      </c>
      <c r="AL68" s="95">
        <v>19</v>
      </c>
      <c r="AM68" s="153" t="str">
        <f>INDEX('h 20-21.'!C55:C74,MATCH(LARGE('h 20-21.'!J55:J74,19),'h 20-21.'!J55:J74,0))</f>
        <v>Burnley</v>
      </c>
      <c r="AN68" s="154"/>
      <c r="AO68" s="154"/>
      <c r="AP68" s="154"/>
      <c r="AQ68" s="155"/>
      <c r="AR68" s="73">
        <f>INDEX('h 20-21.'!D55:D74,MATCH(LARGE('h 20-21.'!J55:J74,19),'h 20-21.'!J55:J74,0))</f>
        <v>38</v>
      </c>
      <c r="AS68" s="74">
        <f>INDEX('h 20-21.'!E55:E74,MATCH(LARGE('h 20-21.'!J55:J74,19),'h 20-21.'!J55:J74,0))</f>
        <v>48</v>
      </c>
      <c r="AT68" s="76">
        <f>INDEX('h 20-21.'!F55:F74,MATCH(LARGE('h 20-21.'!J55:J74,19),'h 20-21.'!J55:J74,0))</f>
        <v>32</v>
      </c>
      <c r="AU68" s="74">
        <f>INDEX('h 20-21.'!G55:G74,MATCH(LARGE('h 20-21.'!J55:J74,19),'h 20-21.'!J55:J74,0))</f>
        <v>0</v>
      </c>
      <c r="AV68" s="76">
        <f>INDEX('h 20-21.'!H55:H74,MATCH(LARGE('h 20-21.'!J55:J74,19),'h 20-21.'!J55:J74,0))</f>
        <v>2</v>
      </c>
      <c r="AX68" s="95">
        <v>19</v>
      </c>
      <c r="AY68" s="153" t="str">
        <f>INDEX('h 20-21.'!O55:O74,MATCH(LARGE('h 20-21.'!X55:X74,19),'h 20-21.'!X55:X74,0))</f>
        <v>Man City</v>
      </c>
      <c r="AZ68" s="154"/>
      <c r="BA68" s="154"/>
      <c r="BB68" s="154"/>
      <c r="BC68" s="155"/>
      <c r="BD68" s="73">
        <f>INDEX('h 20-21.'!P55:P74,MATCH(LARGE('h 20-21.'!X55:X74,19),'h 20-21.'!X55:X74,0))</f>
        <v>19</v>
      </c>
      <c r="BE68" s="74">
        <f>INDEX('h 20-21.'!S55:S74,MATCH(LARGE('h 20-21.'!X55:X74,19),'h 20-21.'!X55:X74,0))</f>
        <v>22</v>
      </c>
      <c r="BF68" s="76">
        <f>INDEX('h 20-21.'!T55:T74,MATCH(LARGE('h 20-21.'!X55:X74,19),'h 20-21.'!X55:X74,0))</f>
        <v>28</v>
      </c>
      <c r="BG68" s="74">
        <f>INDEX('h 20-21.'!U55:U74,MATCH(LARGE('h 20-21.'!X55:X74,19),'h 20-21.'!X55:X74,0))</f>
        <v>0</v>
      </c>
      <c r="BH68" s="76">
        <f>INDEX('h 20-21.'!V55:V74,MATCH(LARGE('h 20-21.'!X55:X74,19),'h 20-21.'!X55:X74,0))</f>
        <v>1</v>
      </c>
      <c r="BJ68" s="95">
        <v>19</v>
      </c>
      <c r="BK68" s="153" t="str">
        <f ca="1">INDEX('h 20-21.'!AC55:AC74,MATCH(LARGE('h 20-21.'!AL55:AL74,19),'h 20-21.'!AL55:AL74,0))</f>
        <v>Wolves</v>
      </c>
      <c r="BL68" s="154"/>
      <c r="BM68" s="154"/>
      <c r="BN68" s="154"/>
      <c r="BO68" s="155"/>
      <c r="BP68" s="73">
        <f>INDEX('h 20-21.'!AD55:AD74,MATCH(LARGE('h 20-21.'!AL55:AL74,19),'h 20-21.'!AL55:AL74,0))</f>
        <v>19</v>
      </c>
      <c r="BQ68" s="74">
        <f>INDEX('h 20-21.'!AG55:AG74,MATCH(LARGE('h 20-21.'!AL55:AL74,19),'h 20-21.'!AL55:AL74,0))</f>
        <v>22</v>
      </c>
      <c r="BR68" s="76">
        <f>INDEX('h 20-21.'!AH55:AH74,MATCH(LARGE('h 20-21.'!AL55:AL74,19),'h 20-21.'!AL55:AL74,0))</f>
        <v>25</v>
      </c>
      <c r="BS68" s="74">
        <f>INDEX('h 20-21.'!AI55:AI74,MATCH(LARGE('h 20-21.'!AL55:AL74,19),'h 20-21.'!AL55:AL74,0))</f>
        <v>0</v>
      </c>
      <c r="BT68" s="76">
        <f>INDEX('h 20-21.'!AJ55:AJ74,MATCH(LARGE('h 20-21.'!AL55:AL74,19),'h 20-21.'!AL55:AL74,0))</f>
        <v>0</v>
      </c>
    </row>
    <row r="69" spans="2:72" ht="13.5" thickBot="1" x14ac:dyDescent="0.25">
      <c r="B69" s="96">
        <v>20</v>
      </c>
      <c r="C69" s="185" t="str">
        <f>INDEX('h 20-21.'!C30:C49,MATCH(LARGE('h 20-21.'!J30:J49,20),'h 20-21.'!J30:J49,0))</f>
        <v>West Brom</v>
      </c>
      <c r="D69" s="186"/>
      <c r="E69" s="186"/>
      <c r="F69" s="186"/>
      <c r="G69" s="187"/>
      <c r="H69" s="127">
        <f>INDEX('h 20-21.'!D30:D49,MATCH(LARGE('h 20-21.'!J30:J49,20),'h 20-21.'!J30:J49,0))</f>
        <v>38</v>
      </c>
      <c r="I69" s="128">
        <f>INDEX('h 20-21.'!E30:E49,MATCH(LARGE('h 20-21.'!J30:J49,20),'h 20-21.'!J30:J49,0))</f>
        <v>145</v>
      </c>
      <c r="J69" s="129">
        <f>INDEX('h 20-21.'!F30:F49,MATCH(LARGE('h 20-21.'!J30:J49,20),'h 20-21.'!J30:J49,0))</f>
        <v>266</v>
      </c>
      <c r="K69" s="82">
        <f>INDEX('h 20-21.'!G30:G49,MATCH(LARGE('h 20-21.'!J30:J49,20),'h 20-21.'!J30:J49,0))</f>
        <v>68</v>
      </c>
      <c r="L69" s="84">
        <f>INDEX('h 20-21.'!H30:H49,MATCH(LARGE('h 20-21.'!J30:J49,20),'h 20-21.'!J30:J49,0))</f>
        <v>117</v>
      </c>
      <c r="N69" s="96">
        <v>20</v>
      </c>
      <c r="O69" s="156" t="str">
        <f>INDEX('h 20-21.'!O30:O49,MATCH(LARGE('h 20-21.'!X30:X49,20),'h 20-21.'!X30:X49,0))</f>
        <v>Crystal P</v>
      </c>
      <c r="P69" s="157"/>
      <c r="Q69" s="157"/>
      <c r="R69" s="157"/>
      <c r="S69" s="158"/>
      <c r="T69" s="81">
        <f>INDEX('h 20-21.'!P30:P49,MATCH(LARGE('h 20-21.'!X30:X49,20),'h 20-21.'!X30:X49,0))</f>
        <v>19</v>
      </c>
      <c r="U69" s="82">
        <f>INDEX('h 20-21.'!S30:S49,MATCH(LARGE('h 20-21.'!X30:X49,20),'h 20-21.'!X30:X49,0))</f>
        <v>74</v>
      </c>
      <c r="V69" s="84">
        <f>INDEX('h 20-21.'!T30:T49,MATCH(LARGE('h 20-21.'!X30:X49,20),'h 20-21.'!X30:X49,0))</f>
        <v>98</v>
      </c>
      <c r="W69" s="82">
        <f>INDEX('h 20-21.'!U30:U49,MATCH(LARGE('h 20-21.'!X30:X49,20),'h 20-21.'!X30:X49,0))</f>
        <v>33</v>
      </c>
      <c r="X69" s="84">
        <f>INDEX('h 20-21.'!V30:V49,MATCH(LARGE('h 20-21.'!X30:X49,20),'h 20-21.'!X30:X49,0))</f>
        <v>47</v>
      </c>
      <c r="Z69" s="96">
        <v>20</v>
      </c>
      <c r="AA69" s="156" t="str">
        <f>INDEX('h 20-21.'!AC30:AC49,MATCH(LARGE('h 20-21.'!AL30:AL49,20),'h 20-21.'!AL30:AL49,0))</f>
        <v>West Brom</v>
      </c>
      <c r="AB69" s="157"/>
      <c r="AC69" s="157"/>
      <c r="AD69" s="157"/>
      <c r="AE69" s="158"/>
      <c r="AF69" s="81">
        <f>INDEX('h 20-21.'!AD30:AD49,MATCH(LARGE('h 20-21.'!AL30:AL49,20),'h 20-21.'!AL30:AL49,0))</f>
        <v>19</v>
      </c>
      <c r="AG69" s="82">
        <f>INDEX('h 20-21.'!AG30:AG49,MATCH(LARGE('h 20-21.'!AL30:AL49,20),'h 20-21.'!AL30:AL49,0))</f>
        <v>45</v>
      </c>
      <c r="AH69" s="84">
        <f>INDEX('h 20-21.'!AH30:AH49,MATCH(LARGE('h 20-21.'!AL30:AL49,20),'h 20-21.'!AL30:AL49,0))</f>
        <v>140</v>
      </c>
      <c r="AI69" s="82">
        <f>INDEX('h 20-21.'!AI30:AI49,MATCH(LARGE('h 20-21.'!AL30:AL49,20),'h 20-21.'!AL30:AL49,0))</f>
        <v>17</v>
      </c>
      <c r="AJ69" s="84">
        <f>INDEX('h 20-21.'!AJ30:AJ49,MATCH(LARGE('h 20-21.'!AL30:AL49,20),'h 20-21.'!AL30:AL49,0))</f>
        <v>66</v>
      </c>
      <c r="AL69" s="96">
        <v>20</v>
      </c>
      <c r="AM69" s="156" t="str">
        <f>INDEX('h 20-21.'!C55:C74,MATCH(LARGE('h 20-21.'!J55:J74,20),'h 20-21.'!J55:J74,0))</f>
        <v>Liverpool</v>
      </c>
      <c r="AN69" s="157"/>
      <c r="AO69" s="157"/>
      <c r="AP69" s="157"/>
      <c r="AQ69" s="158"/>
      <c r="AR69" s="81">
        <f>INDEX('h 20-21.'!D55:D74,MATCH(LARGE('h 20-21.'!J55:J74,20),'h 20-21.'!J55:J74,0))</f>
        <v>38</v>
      </c>
      <c r="AS69" s="82">
        <f>INDEX('h 20-21.'!E55:E74,MATCH(LARGE('h 20-21.'!J55:J74,20),'h 20-21.'!J55:J74,0))</f>
        <v>40</v>
      </c>
      <c r="AT69" s="84">
        <f>INDEX('h 20-21.'!F55:F74,MATCH(LARGE('h 20-21.'!J55:J74,20),'h 20-21.'!J55:J74,0))</f>
        <v>56</v>
      </c>
      <c r="AU69" s="82">
        <f>INDEX('h 20-21.'!G55:G74,MATCH(LARGE('h 20-21.'!J55:J74,20),'h 20-21.'!J55:J74,0))</f>
        <v>0</v>
      </c>
      <c r="AV69" s="84">
        <f>INDEX('h 20-21.'!H55:H74,MATCH(LARGE('h 20-21.'!J55:J74,20),'h 20-21.'!J55:J74,0))</f>
        <v>2</v>
      </c>
      <c r="AX69" s="96">
        <v>20</v>
      </c>
      <c r="AY69" s="156" t="str">
        <f>INDEX('h 20-21.'!O55:O74,MATCH(LARGE('h 20-21.'!X55:X74,20),'h 20-21.'!X55:X74,0))</f>
        <v>Liverpool</v>
      </c>
      <c r="AZ69" s="157"/>
      <c r="BA69" s="157"/>
      <c r="BB69" s="157"/>
      <c r="BC69" s="158"/>
      <c r="BD69" s="81">
        <f>INDEX('h 20-21.'!P55:P74,MATCH(LARGE('h 20-21.'!X55:X74,20),'h 20-21.'!X55:X74,0))</f>
        <v>19</v>
      </c>
      <c r="BE69" s="82">
        <f>INDEX('h 20-21.'!S55:S74,MATCH(LARGE('h 20-21.'!X55:X74,20),'h 20-21.'!X55:X74,0))</f>
        <v>21</v>
      </c>
      <c r="BF69" s="84">
        <f>INDEX('h 20-21.'!T55:T74,MATCH(LARGE('h 20-21.'!X55:X74,20),'h 20-21.'!X55:X74,0))</f>
        <v>27</v>
      </c>
      <c r="BG69" s="82">
        <f>INDEX('h 20-21.'!U55:U74,MATCH(LARGE('h 20-21.'!X55:X74,20),'h 20-21.'!X55:X74,0))</f>
        <v>0</v>
      </c>
      <c r="BH69" s="84">
        <f>INDEX('h 20-21.'!V55:V74,MATCH(LARGE('h 20-21.'!X55:X74,20),'h 20-21.'!X55:X74,0))</f>
        <v>0</v>
      </c>
      <c r="BJ69" s="96">
        <v>20</v>
      </c>
      <c r="BK69" s="156" t="str">
        <f>INDEX('h 20-21.'!AC55:AC74,MATCH(LARGE('h 20-21.'!AL55:AL74,20),'h 20-21.'!AL55:AL74,0))</f>
        <v>Liverpool</v>
      </c>
      <c r="BL69" s="157"/>
      <c r="BM69" s="157"/>
      <c r="BN69" s="157"/>
      <c r="BO69" s="158"/>
      <c r="BP69" s="81">
        <f>INDEX('h 20-21.'!AD55:AD74,MATCH(LARGE('h 20-21.'!AL55:AL74,20),'h 20-21.'!AL55:AL74,0))</f>
        <v>19</v>
      </c>
      <c r="BQ69" s="82">
        <f>INDEX('h 20-21.'!AG55:AG74,MATCH(LARGE('h 20-21.'!AL55:AL74,20),'h 20-21.'!AL55:AL74,0))</f>
        <v>19</v>
      </c>
      <c r="BR69" s="84">
        <f>INDEX('h 20-21.'!AH55:AH74,MATCH(LARGE('h 20-21.'!AL55:AL74,20),'h 20-21.'!AL55:AL74,0))</f>
        <v>29</v>
      </c>
      <c r="BS69" s="82">
        <f>INDEX('h 20-21.'!AI55:AI74,MATCH(LARGE('h 20-21.'!AL55:AL74,20),'h 20-21.'!AL55:AL74,0))</f>
        <v>0</v>
      </c>
      <c r="BT69" s="84">
        <f>INDEX('h 20-21.'!AJ55:AJ74,MATCH(LARGE('h 20-21.'!AL55:AL74,20),'h 20-21.'!AL55:AL74,0))</f>
        <v>2</v>
      </c>
    </row>
    <row r="70" spans="2:72" ht="15" x14ac:dyDescent="0.25">
      <c r="B70" s="29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 s="29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R70"/>
      <c r="AS70"/>
      <c r="AT70"/>
    </row>
    <row r="71" spans="2:72" x14ac:dyDescent="0.2">
      <c r="M71" s="56"/>
      <c r="AC71" s="56"/>
      <c r="AS71" s="56"/>
    </row>
    <row r="72" spans="2:72" x14ac:dyDescent="0.2">
      <c r="M72" s="56"/>
      <c r="N72" s="56"/>
      <c r="O72" s="56"/>
      <c r="P72" s="56"/>
      <c r="AC72" s="56"/>
      <c r="AD72" s="56"/>
      <c r="AE72" s="56"/>
      <c r="AF72" s="56"/>
      <c r="AS72" s="56"/>
      <c r="AT72" s="56"/>
      <c r="AU72" s="56"/>
      <c r="AV72" s="56"/>
    </row>
    <row r="73" spans="2:72" ht="15.75" customHeight="1" x14ac:dyDescent="0.2">
      <c r="M73" s="56"/>
      <c r="N73" s="56"/>
      <c r="O73" s="56"/>
      <c r="P73" s="56"/>
      <c r="AC73" s="56"/>
      <c r="AD73" s="56"/>
      <c r="AE73" s="56"/>
      <c r="AF73" s="56"/>
      <c r="AS73" s="56"/>
      <c r="AT73" s="56"/>
      <c r="AU73" s="56"/>
      <c r="AV73" s="56"/>
    </row>
    <row r="74" spans="2:72" x14ac:dyDescent="0.2">
      <c r="M74" s="56"/>
      <c r="N74" s="56"/>
      <c r="O74" s="56"/>
      <c r="P74" s="56"/>
      <c r="AC74" s="56"/>
      <c r="AD74" s="56"/>
      <c r="AE74" s="56"/>
      <c r="AF74" s="56"/>
      <c r="AS74" s="56"/>
      <c r="AT74" s="56"/>
      <c r="AU74" s="56"/>
      <c r="AV74" s="56"/>
    </row>
    <row r="75" spans="2:72" x14ac:dyDescent="0.2">
      <c r="M75" s="56"/>
      <c r="N75" s="56"/>
      <c r="O75" s="56"/>
      <c r="P75" s="56"/>
      <c r="AC75" s="56"/>
      <c r="AD75" s="56"/>
      <c r="AE75" s="56"/>
      <c r="AF75" s="56"/>
      <c r="AS75" s="56"/>
      <c r="AT75" s="56"/>
      <c r="AU75" s="56"/>
      <c r="AV75" s="56"/>
    </row>
    <row r="76" spans="2:72" x14ac:dyDescent="0.2">
      <c r="M76" s="56"/>
      <c r="N76" s="56"/>
      <c r="O76" s="56"/>
      <c r="P76" s="56"/>
      <c r="AC76" s="56"/>
      <c r="AD76" s="56"/>
      <c r="AE76" s="56"/>
      <c r="AF76" s="56"/>
      <c r="AS76" s="56"/>
      <c r="AT76" s="56"/>
      <c r="AU76" s="56"/>
      <c r="AV76" s="56"/>
    </row>
    <row r="77" spans="2:72" x14ac:dyDescent="0.2">
      <c r="M77" s="56"/>
      <c r="N77" s="56"/>
      <c r="O77" s="56"/>
      <c r="P77" s="56"/>
      <c r="AC77" s="56"/>
      <c r="AD77" s="56"/>
      <c r="AE77" s="56"/>
      <c r="AF77" s="56"/>
      <c r="AS77" s="56"/>
      <c r="AT77" s="56"/>
      <c r="AU77" s="56"/>
      <c r="AV77" s="56"/>
    </row>
    <row r="78" spans="2:72" x14ac:dyDescent="0.2">
      <c r="M78" s="56"/>
      <c r="N78" s="56"/>
      <c r="O78" s="56"/>
      <c r="P78" s="56"/>
      <c r="AC78" s="56"/>
      <c r="AD78" s="56"/>
      <c r="AE78" s="56"/>
      <c r="AF78" s="56"/>
      <c r="AS78" s="56"/>
      <c r="AT78" s="56"/>
      <c r="AU78" s="56"/>
      <c r="AV78" s="56"/>
    </row>
    <row r="79" spans="2:72" x14ac:dyDescent="0.2">
      <c r="M79" s="56"/>
      <c r="N79" s="56"/>
      <c r="O79" s="56"/>
      <c r="P79" s="56"/>
      <c r="AC79" s="56"/>
      <c r="AD79" s="56"/>
      <c r="AE79" s="56"/>
      <c r="AF79" s="56"/>
      <c r="AS79" s="56"/>
      <c r="AT79" s="56"/>
      <c r="AU79" s="56"/>
      <c r="AV79" s="56"/>
    </row>
    <row r="80" spans="2:72" x14ac:dyDescent="0.2">
      <c r="M80" s="56"/>
      <c r="N80" s="56"/>
      <c r="O80" s="56"/>
      <c r="P80" s="56"/>
      <c r="AC80" s="56"/>
      <c r="AD80" s="56"/>
      <c r="AE80" s="56"/>
      <c r="AF80" s="56"/>
      <c r="AS80" s="56"/>
      <c r="AT80" s="56"/>
      <c r="AU80" s="56"/>
      <c r="AV80" s="56"/>
    </row>
    <row r="81" spans="13:48" x14ac:dyDescent="0.2">
      <c r="M81" s="56"/>
      <c r="N81" s="56"/>
      <c r="O81" s="56"/>
      <c r="P81" s="56"/>
      <c r="AC81" s="56"/>
      <c r="AD81" s="56"/>
      <c r="AE81" s="56"/>
      <c r="AF81" s="56"/>
      <c r="AS81" s="56"/>
      <c r="AT81" s="56"/>
      <c r="AU81" s="56"/>
      <c r="AV81" s="56"/>
    </row>
    <row r="82" spans="13:48" x14ac:dyDescent="0.2">
      <c r="M82" s="56"/>
      <c r="N82" s="56"/>
      <c r="O82" s="56"/>
      <c r="P82" s="56"/>
      <c r="AC82" s="56"/>
      <c r="AD82" s="56"/>
      <c r="AE82" s="56"/>
      <c r="AF82" s="56"/>
      <c r="AS82" s="56"/>
      <c r="AT82" s="56"/>
      <c r="AU82" s="56"/>
      <c r="AV82" s="56"/>
    </row>
    <row r="83" spans="13:48" x14ac:dyDescent="0.2">
      <c r="M83" s="56"/>
      <c r="N83" s="56"/>
      <c r="O83" s="56"/>
      <c r="P83" s="56"/>
      <c r="AC83" s="56"/>
      <c r="AD83" s="56"/>
      <c r="AE83" s="56"/>
      <c r="AF83" s="56"/>
      <c r="AS83" s="56"/>
      <c r="AT83" s="56"/>
      <c r="AU83" s="56"/>
      <c r="AV83" s="56"/>
    </row>
    <row r="84" spans="13:48" x14ac:dyDescent="0.2">
      <c r="M84" s="56"/>
      <c r="N84" s="56"/>
      <c r="O84" s="56"/>
      <c r="P84" s="56"/>
      <c r="AC84" s="56"/>
      <c r="AD84" s="56"/>
      <c r="AE84" s="56"/>
      <c r="AF84" s="56"/>
      <c r="AS84" s="56"/>
      <c r="AT84" s="56"/>
      <c r="AU84" s="56"/>
      <c r="AV84" s="56"/>
    </row>
    <row r="85" spans="13:48" x14ac:dyDescent="0.2">
      <c r="M85" s="56"/>
      <c r="N85" s="56"/>
      <c r="O85" s="56"/>
      <c r="P85" s="56"/>
      <c r="AC85" s="56"/>
      <c r="AD85" s="56"/>
      <c r="AE85" s="56"/>
      <c r="AF85" s="56"/>
      <c r="AS85" s="56"/>
      <c r="AT85" s="56"/>
      <c r="AU85" s="56"/>
      <c r="AV85" s="56"/>
    </row>
    <row r="86" spans="13:48" x14ac:dyDescent="0.2">
      <c r="M86" s="56"/>
      <c r="N86" s="56"/>
      <c r="O86" s="56"/>
      <c r="P86" s="56"/>
      <c r="AC86" s="56"/>
      <c r="AD86" s="56"/>
      <c r="AE86" s="56"/>
      <c r="AF86" s="56"/>
      <c r="AS86" s="56"/>
      <c r="AT86" s="56"/>
      <c r="AU86" s="56"/>
      <c r="AV86" s="56"/>
    </row>
    <row r="87" spans="13:48" x14ac:dyDescent="0.2">
      <c r="M87" s="56"/>
      <c r="N87" s="56"/>
      <c r="O87" s="56"/>
      <c r="P87" s="56"/>
      <c r="AC87" s="56"/>
      <c r="AD87" s="56"/>
      <c r="AE87" s="56"/>
      <c r="AF87" s="56"/>
      <c r="AS87" s="56"/>
      <c r="AT87" s="56"/>
      <c r="AU87" s="56"/>
      <c r="AV87" s="56"/>
    </row>
    <row r="88" spans="13:48" x14ac:dyDescent="0.2">
      <c r="M88" s="56"/>
      <c r="N88" s="56"/>
      <c r="O88" s="56"/>
      <c r="P88" s="56"/>
      <c r="AC88" s="56"/>
      <c r="AD88" s="56"/>
      <c r="AE88" s="56"/>
      <c r="AF88" s="56"/>
      <c r="AS88" s="56"/>
      <c r="AT88" s="56"/>
      <c r="AU88" s="56"/>
      <c r="AV88" s="56"/>
    </row>
    <row r="89" spans="13:48" x14ac:dyDescent="0.2">
      <c r="M89" s="56"/>
      <c r="N89" s="56"/>
      <c r="O89" s="56"/>
      <c r="P89" s="56"/>
      <c r="AC89" s="56"/>
      <c r="AD89" s="56"/>
      <c r="AE89" s="56"/>
      <c r="AF89" s="56"/>
      <c r="AS89" s="56"/>
      <c r="AT89" s="56"/>
      <c r="AU89" s="56"/>
      <c r="AV89" s="56"/>
    </row>
    <row r="90" spans="13:48" x14ac:dyDescent="0.2">
      <c r="M90" s="56"/>
      <c r="N90" s="56"/>
      <c r="O90" s="56"/>
      <c r="P90" s="56"/>
      <c r="AC90" s="56"/>
      <c r="AD90" s="56"/>
      <c r="AE90" s="56"/>
      <c r="AF90" s="56"/>
      <c r="AS90" s="56"/>
      <c r="AT90" s="56"/>
      <c r="AU90" s="56"/>
      <c r="AV90" s="56"/>
    </row>
    <row r="91" spans="13:48" x14ac:dyDescent="0.2">
      <c r="M91" s="56"/>
      <c r="N91" s="56"/>
      <c r="O91" s="56"/>
      <c r="P91" s="56"/>
      <c r="AC91" s="56"/>
      <c r="AD91" s="56"/>
      <c r="AE91" s="56"/>
      <c r="AF91" s="56"/>
      <c r="AS91" s="56"/>
      <c r="AT91" s="56"/>
      <c r="AU91" s="56"/>
      <c r="AV91" s="56"/>
    </row>
    <row r="92" spans="13:48" x14ac:dyDescent="0.2">
      <c r="M92" s="56"/>
      <c r="N92" s="56"/>
      <c r="O92" s="56"/>
      <c r="P92" s="56"/>
      <c r="AC92" s="56"/>
      <c r="AD92" s="56"/>
      <c r="AE92" s="56"/>
      <c r="AF92" s="56"/>
      <c r="AS92" s="56"/>
      <c r="AT92" s="56"/>
      <c r="AU92" s="56"/>
      <c r="AV92" s="56"/>
    </row>
  </sheetData>
  <mergeCells count="354">
    <mergeCell ref="C46:G46"/>
    <mergeCell ref="O46:S46"/>
    <mergeCell ref="AA46:AE46"/>
    <mergeCell ref="AM46:AQ46"/>
    <mergeCell ref="AY46:BC46"/>
    <mergeCell ref="BK46:BO46"/>
    <mergeCell ref="C45:G45"/>
    <mergeCell ref="O45:S45"/>
    <mergeCell ref="AA45:AE45"/>
    <mergeCell ref="AM45:AQ45"/>
    <mergeCell ref="AY45:BC45"/>
    <mergeCell ref="BK45:BO45"/>
    <mergeCell ref="C44:G44"/>
    <mergeCell ref="O44:S44"/>
    <mergeCell ref="AA44:AE44"/>
    <mergeCell ref="AM44:AQ44"/>
    <mergeCell ref="AY44:BC44"/>
    <mergeCell ref="BK44:BO44"/>
    <mergeCell ref="C43:G43"/>
    <mergeCell ref="O43:S43"/>
    <mergeCell ref="AA43:AE43"/>
    <mergeCell ref="AM43:AQ43"/>
    <mergeCell ref="AY43:BC43"/>
    <mergeCell ref="BK43:BO43"/>
    <mergeCell ref="C42:G42"/>
    <mergeCell ref="O42:S42"/>
    <mergeCell ref="AA42:AE42"/>
    <mergeCell ref="AM42:AQ42"/>
    <mergeCell ref="AY42:BC42"/>
    <mergeCell ref="BK42:BO42"/>
    <mergeCell ref="C41:G41"/>
    <mergeCell ref="O41:S41"/>
    <mergeCell ref="AA41:AE41"/>
    <mergeCell ref="AM41:AQ41"/>
    <mergeCell ref="AY41:BC41"/>
    <mergeCell ref="BK41:BO41"/>
    <mergeCell ref="C40:G40"/>
    <mergeCell ref="O40:S40"/>
    <mergeCell ref="AA40:AE40"/>
    <mergeCell ref="AM40:AQ40"/>
    <mergeCell ref="AY40:BC40"/>
    <mergeCell ref="BK40:BO40"/>
    <mergeCell ref="C39:G39"/>
    <mergeCell ref="O39:S39"/>
    <mergeCell ref="AA39:AE39"/>
    <mergeCell ref="AM39:AQ39"/>
    <mergeCell ref="AY39:BC39"/>
    <mergeCell ref="BK39:BO39"/>
    <mergeCell ref="C38:G38"/>
    <mergeCell ref="O38:S38"/>
    <mergeCell ref="AA38:AE38"/>
    <mergeCell ref="AM38:AQ38"/>
    <mergeCell ref="AY38:BC38"/>
    <mergeCell ref="BK38:BO38"/>
    <mergeCell ref="C37:G37"/>
    <mergeCell ref="O37:S37"/>
    <mergeCell ref="AA37:AE37"/>
    <mergeCell ref="AM37:AQ37"/>
    <mergeCell ref="AY37:BC37"/>
    <mergeCell ref="BK37:BO37"/>
    <mergeCell ref="C36:G36"/>
    <mergeCell ref="O36:S36"/>
    <mergeCell ref="AA36:AE36"/>
    <mergeCell ref="AM36:AQ36"/>
    <mergeCell ref="AY36:BC36"/>
    <mergeCell ref="BK36:BO36"/>
    <mergeCell ref="C35:G35"/>
    <mergeCell ref="O35:S35"/>
    <mergeCell ref="AA35:AE35"/>
    <mergeCell ref="AM35:AQ35"/>
    <mergeCell ref="AY35:BC35"/>
    <mergeCell ref="BK35:BO35"/>
    <mergeCell ref="C34:G34"/>
    <mergeCell ref="O34:S34"/>
    <mergeCell ref="AA34:AE34"/>
    <mergeCell ref="AM34:AQ34"/>
    <mergeCell ref="AY34:BC34"/>
    <mergeCell ref="BK34:BO34"/>
    <mergeCell ref="C33:G33"/>
    <mergeCell ref="O33:S33"/>
    <mergeCell ref="AA33:AE33"/>
    <mergeCell ref="AM33:AQ33"/>
    <mergeCell ref="AY33:BC33"/>
    <mergeCell ref="BK33:BO33"/>
    <mergeCell ref="C32:G32"/>
    <mergeCell ref="O32:S32"/>
    <mergeCell ref="AA32:AE32"/>
    <mergeCell ref="AM32:AQ32"/>
    <mergeCell ref="AY32:BC32"/>
    <mergeCell ref="BK32:BO32"/>
    <mergeCell ref="C31:G31"/>
    <mergeCell ref="O31:S31"/>
    <mergeCell ref="AA31:AE31"/>
    <mergeCell ref="AM31:AQ31"/>
    <mergeCell ref="AY31:BC31"/>
    <mergeCell ref="BK31:BO31"/>
    <mergeCell ref="C30:G30"/>
    <mergeCell ref="O30:S30"/>
    <mergeCell ref="AA30:AE30"/>
    <mergeCell ref="AM30:AQ30"/>
    <mergeCell ref="AY30:BC30"/>
    <mergeCell ref="BK30:BO30"/>
    <mergeCell ref="C29:G29"/>
    <mergeCell ref="O29:S29"/>
    <mergeCell ref="AA29:AE29"/>
    <mergeCell ref="AM29:AQ29"/>
    <mergeCell ref="AY29:BC29"/>
    <mergeCell ref="BK29:BO29"/>
    <mergeCell ref="C28:G28"/>
    <mergeCell ref="O28:S28"/>
    <mergeCell ref="AA28:AE28"/>
    <mergeCell ref="AM28:AQ28"/>
    <mergeCell ref="AY28:BC28"/>
    <mergeCell ref="BK28:BO28"/>
    <mergeCell ref="C27:G27"/>
    <mergeCell ref="O27:S27"/>
    <mergeCell ref="AA27:AE27"/>
    <mergeCell ref="AM27:AQ27"/>
    <mergeCell ref="AY27:BC27"/>
    <mergeCell ref="BK27:BO27"/>
    <mergeCell ref="AY26:BC26"/>
    <mergeCell ref="BG26:BH26"/>
    <mergeCell ref="BK26:BO26"/>
    <mergeCell ref="BS26:BT26"/>
    <mergeCell ref="AA26:AE26"/>
    <mergeCell ref="AI26:AJ26"/>
    <mergeCell ref="AM26:AQ26"/>
    <mergeCell ref="AU26:AV26"/>
    <mergeCell ref="C26:G26"/>
    <mergeCell ref="K26:L26"/>
    <mergeCell ref="O26:S26"/>
    <mergeCell ref="W26:X26"/>
    <mergeCell ref="B25:L25"/>
    <mergeCell ref="N25:X25"/>
    <mergeCell ref="Z25:AJ25"/>
    <mergeCell ref="AL25:AV25"/>
    <mergeCell ref="AX25:BH25"/>
    <mergeCell ref="BJ25:BT25"/>
    <mergeCell ref="C22:G22"/>
    <mergeCell ref="S22:W22"/>
    <mergeCell ref="AI22:AM22"/>
    <mergeCell ref="C23:G23"/>
    <mergeCell ref="S23:W23"/>
    <mergeCell ref="AI23:AM23"/>
    <mergeCell ref="C20:G20"/>
    <mergeCell ref="S20:W20"/>
    <mergeCell ref="AI20:AM20"/>
    <mergeCell ref="C21:G21"/>
    <mergeCell ref="S21:W21"/>
    <mergeCell ref="AI21:AM21"/>
    <mergeCell ref="C18:G18"/>
    <mergeCell ref="S18:W18"/>
    <mergeCell ref="AI18:AM18"/>
    <mergeCell ref="C19:G19"/>
    <mergeCell ref="S19:W19"/>
    <mergeCell ref="AI19:AM19"/>
    <mergeCell ref="C16:G16"/>
    <mergeCell ref="S16:W16"/>
    <mergeCell ref="AI16:AM16"/>
    <mergeCell ref="C17:G17"/>
    <mergeCell ref="S17:W17"/>
    <mergeCell ref="AI17:AM17"/>
    <mergeCell ref="C14:G14"/>
    <mergeCell ref="S14:W14"/>
    <mergeCell ref="AI14:AM14"/>
    <mergeCell ref="C15:G15"/>
    <mergeCell ref="S15:W15"/>
    <mergeCell ref="AI15:AM15"/>
    <mergeCell ref="C12:G12"/>
    <mergeCell ref="S12:W12"/>
    <mergeCell ref="AI12:AM12"/>
    <mergeCell ref="C13:G13"/>
    <mergeCell ref="S13:W13"/>
    <mergeCell ref="AI13:AM13"/>
    <mergeCell ref="C10:G10"/>
    <mergeCell ref="S10:W10"/>
    <mergeCell ref="AI10:AM10"/>
    <mergeCell ref="C11:G11"/>
    <mergeCell ref="S11:W11"/>
    <mergeCell ref="AI11:AM11"/>
    <mergeCell ref="C8:G8"/>
    <mergeCell ref="S8:W8"/>
    <mergeCell ref="AI8:AM8"/>
    <mergeCell ref="C9:G9"/>
    <mergeCell ref="S9:W9"/>
    <mergeCell ref="AI9:AM9"/>
    <mergeCell ref="C6:G6"/>
    <mergeCell ref="S6:W6"/>
    <mergeCell ref="AI6:AM6"/>
    <mergeCell ref="C7:G7"/>
    <mergeCell ref="S7:W7"/>
    <mergeCell ref="AI7:AM7"/>
    <mergeCell ref="AS3:AT3"/>
    <mergeCell ref="AU3:AV3"/>
    <mergeCell ref="C4:G4"/>
    <mergeCell ref="S4:W4"/>
    <mergeCell ref="AI4:AM4"/>
    <mergeCell ref="C5:G5"/>
    <mergeCell ref="S5:W5"/>
    <mergeCell ref="AI5:AM5"/>
    <mergeCell ref="B2:P2"/>
    <mergeCell ref="R2:AF2"/>
    <mergeCell ref="AH2:AV2"/>
    <mergeCell ref="C3:G3"/>
    <mergeCell ref="M3:N3"/>
    <mergeCell ref="O3:P3"/>
    <mergeCell ref="S3:W3"/>
    <mergeCell ref="AC3:AD3"/>
    <mergeCell ref="AE3:AF3"/>
    <mergeCell ref="AI3:AM3"/>
    <mergeCell ref="B48:L48"/>
    <mergeCell ref="N48:X48"/>
    <mergeCell ref="Z48:AJ48"/>
    <mergeCell ref="AL48:AV48"/>
    <mergeCell ref="AX48:BH48"/>
    <mergeCell ref="BJ48:BT48"/>
    <mergeCell ref="C49:G49"/>
    <mergeCell ref="I49:J49"/>
    <mergeCell ref="K49:L49"/>
    <mergeCell ref="O49:S49"/>
    <mergeCell ref="U49:V49"/>
    <mergeCell ref="W49:X49"/>
    <mergeCell ref="AA49:AE49"/>
    <mergeCell ref="AG49:AH49"/>
    <mergeCell ref="AI49:AJ49"/>
    <mergeCell ref="AM49:AQ49"/>
    <mergeCell ref="AS49:AT49"/>
    <mergeCell ref="AU49:AV49"/>
    <mergeCell ref="AY49:BC49"/>
    <mergeCell ref="BE49:BF49"/>
    <mergeCell ref="BG49:BH49"/>
    <mergeCell ref="BK49:BO49"/>
    <mergeCell ref="BQ49:BR49"/>
    <mergeCell ref="BS49:BT49"/>
    <mergeCell ref="C50:G50"/>
    <mergeCell ref="O50:S50"/>
    <mergeCell ref="AA50:AE50"/>
    <mergeCell ref="AM50:AQ50"/>
    <mergeCell ref="AY50:BC50"/>
    <mergeCell ref="BK50:BO50"/>
    <mergeCell ref="C51:G51"/>
    <mergeCell ref="O51:S51"/>
    <mergeCell ref="AA51:AE51"/>
    <mergeCell ref="AM51:AQ51"/>
    <mergeCell ref="AY51:BC51"/>
    <mergeCell ref="BK51:BO51"/>
    <mergeCell ref="C52:G52"/>
    <mergeCell ref="O52:S52"/>
    <mergeCell ref="AA52:AE52"/>
    <mergeCell ref="AM52:AQ52"/>
    <mergeCell ref="AY52:BC52"/>
    <mergeCell ref="BK52:BO52"/>
    <mergeCell ref="C53:G53"/>
    <mergeCell ref="O53:S53"/>
    <mergeCell ref="AA53:AE53"/>
    <mergeCell ref="AM53:AQ53"/>
    <mergeCell ref="AY53:BC53"/>
    <mergeCell ref="BK53:BO53"/>
    <mergeCell ref="C54:G54"/>
    <mergeCell ref="O54:S54"/>
    <mergeCell ref="AA54:AE54"/>
    <mergeCell ref="AM54:AQ54"/>
    <mergeCell ref="AY54:BC54"/>
    <mergeCell ref="BK54:BO54"/>
    <mergeCell ref="C55:G55"/>
    <mergeCell ref="O55:S55"/>
    <mergeCell ref="AA55:AE55"/>
    <mergeCell ref="AM55:AQ55"/>
    <mergeCell ref="AY55:BC55"/>
    <mergeCell ref="BK55:BO55"/>
    <mergeCell ref="C56:G56"/>
    <mergeCell ref="O56:S56"/>
    <mergeCell ref="AA56:AE56"/>
    <mergeCell ref="AM56:AQ56"/>
    <mergeCell ref="AY56:BC56"/>
    <mergeCell ref="BK56:BO56"/>
    <mergeCell ref="C57:G57"/>
    <mergeCell ref="O57:S57"/>
    <mergeCell ref="AA57:AE57"/>
    <mergeCell ref="AM57:AQ57"/>
    <mergeCell ref="AY57:BC57"/>
    <mergeCell ref="BK57:BO57"/>
    <mergeCell ref="C58:G58"/>
    <mergeCell ref="O58:S58"/>
    <mergeCell ref="AA58:AE58"/>
    <mergeCell ref="AM58:AQ58"/>
    <mergeCell ref="AY58:BC58"/>
    <mergeCell ref="BK58:BO58"/>
    <mergeCell ref="C59:G59"/>
    <mergeCell ref="O59:S59"/>
    <mergeCell ref="AA59:AE59"/>
    <mergeCell ref="AM59:AQ59"/>
    <mergeCell ref="AY59:BC59"/>
    <mergeCell ref="BK59:BO59"/>
    <mergeCell ref="C60:G60"/>
    <mergeCell ref="O60:S60"/>
    <mergeCell ref="AA60:AE60"/>
    <mergeCell ref="AM60:AQ60"/>
    <mergeCell ref="AY60:BC60"/>
    <mergeCell ref="BK60:BO60"/>
    <mergeCell ref="C61:G61"/>
    <mergeCell ref="O61:S61"/>
    <mergeCell ref="AA61:AE61"/>
    <mergeCell ref="AM61:AQ61"/>
    <mergeCell ref="AY61:BC61"/>
    <mergeCell ref="BK61:BO61"/>
    <mergeCell ref="C62:G62"/>
    <mergeCell ref="O62:S62"/>
    <mergeCell ref="AA62:AE62"/>
    <mergeCell ref="AM62:AQ62"/>
    <mergeCell ref="AY62:BC62"/>
    <mergeCell ref="BK62:BO62"/>
    <mergeCell ref="C63:G63"/>
    <mergeCell ref="O63:S63"/>
    <mergeCell ref="AA63:AE63"/>
    <mergeCell ref="AM63:AQ63"/>
    <mergeCell ref="AY63:BC63"/>
    <mergeCell ref="BK63:BO63"/>
    <mergeCell ref="C64:G64"/>
    <mergeCell ref="O64:S64"/>
    <mergeCell ref="AA64:AE64"/>
    <mergeCell ref="AM64:AQ64"/>
    <mergeCell ref="AY64:BC64"/>
    <mergeCell ref="BK64:BO64"/>
    <mergeCell ref="C65:G65"/>
    <mergeCell ref="O65:S65"/>
    <mergeCell ref="AA65:AE65"/>
    <mergeCell ref="AM65:AQ65"/>
    <mergeCell ref="AY65:BC65"/>
    <mergeCell ref="BK65:BO65"/>
    <mergeCell ref="C66:G66"/>
    <mergeCell ref="O66:S66"/>
    <mergeCell ref="AA66:AE66"/>
    <mergeCell ref="AM66:AQ66"/>
    <mergeCell ref="AY66:BC66"/>
    <mergeCell ref="BK66:BO66"/>
    <mergeCell ref="C67:G67"/>
    <mergeCell ref="O67:S67"/>
    <mergeCell ref="AA67:AE67"/>
    <mergeCell ref="AM67:AQ67"/>
    <mergeCell ref="AY67:BC67"/>
    <mergeCell ref="BK67:BO67"/>
    <mergeCell ref="C68:G68"/>
    <mergeCell ref="O68:S68"/>
    <mergeCell ref="AA68:AE68"/>
    <mergeCell ref="AM68:AQ68"/>
    <mergeCell ref="AY68:BC68"/>
    <mergeCell ref="BK68:BO68"/>
    <mergeCell ref="C69:G69"/>
    <mergeCell ref="O69:S69"/>
    <mergeCell ref="AA69:AE69"/>
    <mergeCell ref="AM69:AQ69"/>
    <mergeCell ref="AY69:BC69"/>
    <mergeCell ref="BK69:BO69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05BCB-2CE6-4C3A-B3EB-8DA59F3E895B}">
  <sheetPr codeName="Sheet37">
    <tabColor theme="7" tint="0.79998168889431442"/>
  </sheetPr>
  <dimension ref="B1:BT70"/>
  <sheetViews>
    <sheetView topLeftCell="A8" workbookViewId="0">
      <selection activeCell="BA15" sqref="BA15"/>
    </sheetView>
  </sheetViews>
  <sheetFormatPr defaultColWidth="9.140625" defaultRowHeight="12.75" x14ac:dyDescent="0.2"/>
  <cols>
    <col min="1" max="1" width="2.140625" style="56" customWidth="1"/>
    <col min="2" max="2" width="2.7109375" style="57" bestFit="1" customWidth="1"/>
    <col min="3" max="7" width="3.7109375" style="56" customWidth="1"/>
    <col min="8" max="10" width="3.28515625" style="57" customWidth="1"/>
    <col min="11" max="12" width="3.7109375" style="57" customWidth="1"/>
    <col min="13" max="14" width="3.28515625" style="57" customWidth="1"/>
    <col min="15" max="16" width="4.28515625" style="57" customWidth="1"/>
    <col min="17" max="17" width="3.7109375" style="56" customWidth="1"/>
    <col min="18" max="18" width="2.7109375" style="57" bestFit="1" customWidth="1"/>
    <col min="19" max="23" width="3.7109375" style="56" customWidth="1"/>
    <col min="24" max="30" width="3.28515625" style="57" customWidth="1"/>
    <col min="31" max="32" width="4.28515625" style="57" customWidth="1"/>
    <col min="33" max="33" width="3.7109375" style="56" customWidth="1"/>
    <col min="34" max="34" width="2.7109375" style="57" bestFit="1" customWidth="1"/>
    <col min="35" max="39" width="3.7109375" style="56" customWidth="1"/>
    <col min="40" max="46" width="3.28515625" style="57" customWidth="1"/>
    <col min="47" max="48" width="4.28515625" style="57" customWidth="1"/>
    <col min="49" max="49" width="3.42578125" style="56" customWidth="1"/>
    <col min="50" max="72" width="3.7109375" style="56" customWidth="1"/>
    <col min="73" max="16384" width="9.140625" style="56"/>
  </cols>
  <sheetData>
    <row r="1" spans="2:48" ht="13.5" thickBot="1" x14ac:dyDescent="0.25"/>
    <row r="2" spans="2:48" ht="13.5" thickBot="1" x14ac:dyDescent="0.25">
      <c r="B2" s="172" t="s">
        <v>28</v>
      </c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4"/>
      <c r="R2" s="161" t="s">
        <v>29</v>
      </c>
      <c r="S2" s="162"/>
      <c r="T2" s="162"/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2"/>
      <c r="AF2" s="163"/>
      <c r="AH2" s="164" t="s">
        <v>30</v>
      </c>
      <c r="AI2" s="165"/>
      <c r="AJ2" s="165"/>
      <c r="AK2" s="165"/>
      <c r="AL2" s="165"/>
      <c r="AM2" s="165"/>
      <c r="AN2" s="165"/>
      <c r="AO2" s="165"/>
      <c r="AP2" s="165"/>
      <c r="AQ2" s="165"/>
      <c r="AR2" s="165"/>
      <c r="AS2" s="165"/>
      <c r="AT2" s="165"/>
      <c r="AU2" s="165"/>
      <c r="AV2" s="166"/>
    </row>
    <row r="3" spans="2:48" s="101" customFormat="1" ht="15.75" customHeight="1" thickBot="1" x14ac:dyDescent="0.3">
      <c r="B3" s="97" t="s">
        <v>31</v>
      </c>
      <c r="C3" s="167" t="s">
        <v>32</v>
      </c>
      <c r="D3" s="168"/>
      <c r="E3" s="168"/>
      <c r="F3" s="168"/>
      <c r="G3" s="169"/>
      <c r="H3" s="97" t="s">
        <v>33</v>
      </c>
      <c r="I3" s="98" t="s">
        <v>34</v>
      </c>
      <c r="J3" s="99" t="s">
        <v>8</v>
      </c>
      <c r="K3" s="100" t="s">
        <v>9</v>
      </c>
      <c r="L3" s="98" t="s">
        <v>10</v>
      </c>
      <c r="M3" s="170" t="s">
        <v>35</v>
      </c>
      <c r="N3" s="171"/>
      <c r="O3" s="170" t="s">
        <v>36</v>
      </c>
      <c r="P3" s="171"/>
      <c r="R3" s="97" t="s">
        <v>31</v>
      </c>
      <c r="S3" s="167" t="s">
        <v>32</v>
      </c>
      <c r="T3" s="168"/>
      <c r="U3" s="168"/>
      <c r="V3" s="168"/>
      <c r="W3" s="169"/>
      <c r="X3" s="97" t="s">
        <v>33</v>
      </c>
      <c r="Y3" s="98" t="s">
        <v>34</v>
      </c>
      <c r="Z3" s="99" t="s">
        <v>8</v>
      </c>
      <c r="AA3" s="100" t="s">
        <v>9</v>
      </c>
      <c r="AB3" s="98" t="s">
        <v>10</v>
      </c>
      <c r="AC3" s="170" t="s">
        <v>35</v>
      </c>
      <c r="AD3" s="171"/>
      <c r="AE3" s="170" t="s">
        <v>36</v>
      </c>
      <c r="AF3" s="171"/>
      <c r="AH3" s="97" t="s">
        <v>31</v>
      </c>
      <c r="AI3" s="167" t="s">
        <v>32</v>
      </c>
      <c r="AJ3" s="168"/>
      <c r="AK3" s="168"/>
      <c r="AL3" s="168"/>
      <c r="AM3" s="169"/>
      <c r="AN3" s="97" t="s">
        <v>33</v>
      </c>
      <c r="AO3" s="98" t="s">
        <v>34</v>
      </c>
      <c r="AP3" s="99" t="s">
        <v>8</v>
      </c>
      <c r="AQ3" s="100" t="s">
        <v>9</v>
      </c>
      <c r="AR3" s="98" t="s">
        <v>10</v>
      </c>
      <c r="AS3" s="170" t="s">
        <v>35</v>
      </c>
      <c r="AT3" s="171"/>
      <c r="AU3" s="170" t="s">
        <v>36</v>
      </c>
      <c r="AV3" s="171"/>
    </row>
    <row r="4" spans="2:48" x14ac:dyDescent="0.2">
      <c r="B4" s="95">
        <v>1</v>
      </c>
      <c r="C4" s="153">
        <f>'26-27'!$B$6</f>
        <v>0</v>
      </c>
      <c r="D4" s="154"/>
      <c r="E4" s="154"/>
      <c r="F4" s="154"/>
      <c r="G4" s="155"/>
      <c r="H4" s="66">
        <f>'26-27'!$I$6</f>
        <v>0</v>
      </c>
      <c r="I4" s="67">
        <f>J4+K4+L4</f>
        <v>0</v>
      </c>
      <c r="J4" s="68">
        <f>'26-27'!$F$6</f>
        <v>0</v>
      </c>
      <c r="K4" s="69">
        <f>'26-27'!$G$6</f>
        <v>0</v>
      </c>
      <c r="L4" s="70">
        <f>'26-27'!$H$6</f>
        <v>0</v>
      </c>
      <c r="M4" s="68">
        <f>'26-27'!$N$6</f>
        <v>0</v>
      </c>
      <c r="N4" s="70">
        <f>'26-27'!$O$6</f>
        <v>0</v>
      </c>
      <c r="O4" s="68">
        <f>'26-27'!$L$6</f>
        <v>0</v>
      </c>
      <c r="P4" s="70">
        <f>'26-27'!$M$6</f>
        <v>0</v>
      </c>
      <c r="R4" s="95">
        <v>1</v>
      </c>
      <c r="S4" s="153">
        <f>INDEX('h 26-27.'!O6:O25,MATCH(LARGE('h 26-27.'!R6:R25,1),'h 26-27.'!R6:R25,0))</f>
        <v>0</v>
      </c>
      <c r="T4" s="154"/>
      <c r="U4" s="154"/>
      <c r="V4" s="154"/>
      <c r="W4" s="155"/>
      <c r="X4" s="66">
        <f>INDEX('h 26-27.'!P6:P25,MATCH(LARGE('h 26-27.'!R6:R25,1),'h 26-27.'!R6:R25,0))</f>
        <v>0</v>
      </c>
      <c r="Y4" s="67">
        <f>INDEX('h 26-27.'!S6:S25,MATCH(LARGE('h 26-27.'!R6:R25,1),'h 26-27.'!R6:R25,0))</f>
        <v>0</v>
      </c>
      <c r="Z4" s="68">
        <f>INDEX('h 26-27.'!T6:T25,MATCH(LARGE('h 26-27.'!R6:R25,1),'h 26-27.'!R6:R25,0))</f>
        <v>0</v>
      </c>
      <c r="AA4" s="69">
        <f>INDEX('h 26-27.'!U6:U25,MATCH(LARGE('h 26-27.'!R6:R25,1),'h 26-27.'!R6:R25,0))</f>
        <v>0</v>
      </c>
      <c r="AB4" s="70">
        <f>INDEX('h 26-27.'!V6:V25,MATCH(LARGE('h 26-27.'!R6:R25,1),'h 26-27.'!R6:R25,0))</f>
        <v>0</v>
      </c>
      <c r="AC4" s="68">
        <f>INDEX('h 26-27.'!W6:W25,MATCH(LARGE('h 26-27.'!R6:R25,1),'h 26-27.'!R6:R25,0))</f>
        <v>0</v>
      </c>
      <c r="AD4" s="70">
        <f>INDEX('h 26-27.'!X6:X25,MATCH(LARGE('h 26-27.'!R6:R25,1),'h 26-27.'!R6:R25,0))</f>
        <v>0</v>
      </c>
      <c r="AE4" s="68">
        <f>INDEX('h 26-27.'!Y6:Y25,MATCH(LARGE('h 26-27.'!R6:R25,1),'h 26-27.'!R6:R25,0))</f>
        <v>0</v>
      </c>
      <c r="AF4" s="70">
        <f>INDEX('h 26-27.'!Z6:Z25,MATCH(LARGE('h 26-27.'!R6:R25,1),'h 26-27.'!R6:R25,0))</f>
        <v>0</v>
      </c>
      <c r="AH4" s="95">
        <v>1</v>
      </c>
      <c r="AI4" s="153">
        <f>INDEX('h 26-27.'!AC6:AC25,MATCH(LARGE('h 26-27.'!AF6:AF25,1),'h 26-27.'!AF6:AF25,0))</f>
        <v>0</v>
      </c>
      <c r="AJ4" s="154"/>
      <c r="AK4" s="154"/>
      <c r="AL4" s="154"/>
      <c r="AM4" s="155"/>
      <c r="AN4" s="66">
        <f>INDEX('h 26-27.'!AD6:AD25,MATCH(LARGE('h 26-27.'!AF6:AF25,1),'h 26-27.'!AF6:AF25,0))</f>
        <v>0</v>
      </c>
      <c r="AO4" s="67">
        <f>INDEX('h 26-27.'!AG6:AG25,MATCH(LARGE('h 26-27.'!AF6:AF25,1),'h 26-27.'!AF6:AF25,0))</f>
        <v>0</v>
      </c>
      <c r="AP4" s="68">
        <f>INDEX('h 26-27.'!AH6:AH25,MATCH(LARGE('h 26-27.'!AF6:AF25,1),'h 26-27.'!AF6:AF25,0))</f>
        <v>0</v>
      </c>
      <c r="AQ4" s="69">
        <f>INDEX('h 26-27.'!AI6:AI25,MATCH(LARGE('h 26-27.'!AF6:AF25,1),'h 26-27.'!AF6:AF25,0))</f>
        <v>0</v>
      </c>
      <c r="AR4" s="70">
        <f>INDEX('h 26-27.'!AJ6:AJ25,MATCH(LARGE('h 26-27.'!AF6:AF25,1),'h 26-27.'!AF6:AF25,0))</f>
        <v>0</v>
      </c>
      <c r="AS4" s="68">
        <f>INDEX('h 26-27.'!AK6:AK25,MATCH(LARGE('h 26-27.'!AF6:AF25,1),'h 26-27.'!AF6:AF25,0))</f>
        <v>0</v>
      </c>
      <c r="AT4" s="70">
        <f>INDEX('h 26-27.'!AL6:AL25,MATCH(LARGE('h 26-27.'!AF6:AF25,1),'h 26-27.'!AF6:AF25,0))</f>
        <v>0</v>
      </c>
      <c r="AU4" s="68">
        <f>INDEX('h 26-27.'!AM6:AM25,MATCH(LARGE('h 26-27.'!AF6:AF25,1),'h 26-27.'!AF6:AF25,0))</f>
        <v>0</v>
      </c>
      <c r="AV4" s="70">
        <f>INDEX('h 26-27.'!AN6:AN25,MATCH(LARGE('h 26-27.'!AF6:AF25,1),'h 26-27.'!AF6:AF25,0))</f>
        <v>0</v>
      </c>
    </row>
    <row r="5" spans="2:48" x14ac:dyDescent="0.2">
      <c r="B5" s="95">
        <v>2</v>
      </c>
      <c r="C5" s="153">
        <f>'26-27'!$B$7</f>
        <v>0</v>
      </c>
      <c r="D5" s="154"/>
      <c r="E5" s="154"/>
      <c r="F5" s="154"/>
      <c r="G5" s="155"/>
      <c r="H5" s="72">
        <f>'26-27'!$I$7</f>
        <v>0</v>
      </c>
      <c r="I5" s="73">
        <f t="shared" ref="I5:I23" si="0">J5+K5+L5</f>
        <v>0</v>
      </c>
      <c r="J5" s="74">
        <f>'26-27'!$F$7</f>
        <v>0</v>
      </c>
      <c r="K5" s="75">
        <f>'26-27'!$G$7</f>
        <v>0</v>
      </c>
      <c r="L5" s="76">
        <f>'26-27'!$H$7</f>
        <v>0</v>
      </c>
      <c r="M5" s="74">
        <f>'26-27'!$N$7</f>
        <v>0</v>
      </c>
      <c r="N5" s="76">
        <f>'26-27'!$O$7</f>
        <v>0</v>
      </c>
      <c r="O5" s="74">
        <f>'26-27'!$L$7</f>
        <v>0</v>
      </c>
      <c r="P5" s="76">
        <f>'26-27'!$M$7</f>
        <v>0</v>
      </c>
      <c r="R5" s="95">
        <v>2</v>
      </c>
      <c r="S5" s="153">
        <f>INDEX('h 26-27.'!O6:O25,MATCH(LARGE('h 26-27.'!R6:R25,2),'h 26-27.'!R6:R25,0))</f>
        <v>0</v>
      </c>
      <c r="T5" s="154"/>
      <c r="U5" s="154"/>
      <c r="V5" s="154"/>
      <c r="W5" s="155"/>
      <c r="X5" s="72">
        <f>INDEX('h 26-27.'!P6:P25,MATCH(LARGE('h 26-27.'!R6:R25,2),'h 26-27.'!R6:R25,0))</f>
        <v>0</v>
      </c>
      <c r="Y5" s="73">
        <f>INDEX('h 26-27.'!S6:S25,MATCH(LARGE('h 26-27.'!R6:R25,2),'h 26-27.'!R6:R25,0))</f>
        <v>0</v>
      </c>
      <c r="Z5" s="74">
        <f>INDEX('h 26-27.'!T6:T25,MATCH(LARGE('h 26-27.'!R6:R25,2),'h 26-27.'!R6:R25,0))</f>
        <v>0</v>
      </c>
      <c r="AA5" s="75">
        <f>INDEX('h 26-27.'!U6:U25,MATCH(LARGE('h 26-27.'!R6:R25,2),'h 26-27.'!R6:R25,0))</f>
        <v>0</v>
      </c>
      <c r="AB5" s="76">
        <f>INDEX('h 26-27.'!V6:V25,MATCH(LARGE('h 26-27.'!R6:R25,2),'h 26-27.'!R6:R25,0))</f>
        <v>0</v>
      </c>
      <c r="AC5" s="74">
        <f>INDEX('h 26-27.'!W6:W25,MATCH(LARGE('h 26-27.'!R6:R25,2),'h 26-27.'!R6:R25,0))</f>
        <v>0</v>
      </c>
      <c r="AD5" s="76">
        <f>INDEX('h 26-27.'!X6:X25,MATCH(LARGE('h 26-27.'!R6:R25,2),'h 26-27.'!R6:R25,0))</f>
        <v>0</v>
      </c>
      <c r="AE5" s="74">
        <f>INDEX('h 26-27.'!Y6:Y25,MATCH(LARGE('h 26-27.'!R6:R25,2),'h 26-27.'!R6:R25,0))</f>
        <v>0</v>
      </c>
      <c r="AF5" s="76">
        <f>INDEX('h 26-27.'!Z6:Z25,MATCH(LARGE('h 26-27.'!R6:R25,2),'h 26-27.'!R6:R25,0))</f>
        <v>0</v>
      </c>
      <c r="AH5" s="95">
        <v>2</v>
      </c>
      <c r="AI5" s="153">
        <f>INDEX('h 26-27.'!AC6:AC25,MATCH(LARGE('h 26-27.'!AF6:AF25,2),'h 26-27.'!AF6:AF25,0))</f>
        <v>0</v>
      </c>
      <c r="AJ5" s="154"/>
      <c r="AK5" s="154"/>
      <c r="AL5" s="154"/>
      <c r="AM5" s="155"/>
      <c r="AN5" s="72">
        <f>INDEX('h 26-27.'!AD6:AD25,MATCH(LARGE('h 26-27.'!AF6:AF25,2),'h 26-27.'!AF6:AF25,0))</f>
        <v>0</v>
      </c>
      <c r="AO5" s="73">
        <f>INDEX('h 26-27.'!AG6:AG25,MATCH(LARGE('h 26-27.'!AF6:AF25,2),'h 26-27.'!AF6:AF25,0))</f>
        <v>0</v>
      </c>
      <c r="AP5" s="74">
        <f>INDEX('h 26-27.'!AH6:AH25,MATCH(LARGE('h 26-27.'!AF6:AF25,2),'h 26-27.'!AF6:AF25,0))</f>
        <v>0</v>
      </c>
      <c r="AQ5" s="75">
        <f>INDEX('h 26-27.'!AI6:AI25,MATCH(LARGE('h 26-27.'!AF6:AF25,2),'h 26-27.'!AF6:AF25,0))</f>
        <v>0</v>
      </c>
      <c r="AR5" s="76">
        <f>INDEX('h 26-27.'!AJ6:AJ25,MATCH(LARGE('h 26-27.'!AF6:AF25,2),'h 26-27.'!AF6:AF25,0))</f>
        <v>0</v>
      </c>
      <c r="AS5" s="74">
        <f>INDEX('h 26-27.'!AK6:AK25,MATCH(LARGE('h 26-27.'!AF6:AF25,2),'h 26-27.'!AF6:AF25,0))</f>
        <v>0</v>
      </c>
      <c r="AT5" s="76">
        <f>INDEX('h 26-27.'!AL6:AL25,MATCH(LARGE('h 26-27.'!AF6:AF25,2),'h 26-27.'!AF6:AF25,0))</f>
        <v>0</v>
      </c>
      <c r="AU5" s="74">
        <f>INDEX('h 26-27.'!AM6:AM25,MATCH(LARGE('h 26-27.'!AF6:AF25,2),'h 26-27.'!AF6:AF25,0))</f>
        <v>0</v>
      </c>
      <c r="AV5" s="76">
        <f>INDEX('h 26-27.'!AN6:AN25,MATCH(LARGE('h 26-27.'!AF6:AF25,2),'h 26-27.'!AF6:AF25,0))</f>
        <v>0</v>
      </c>
    </row>
    <row r="6" spans="2:48" x14ac:dyDescent="0.2">
      <c r="B6" s="95">
        <v>3</v>
      </c>
      <c r="C6" s="153">
        <f>'26-27'!$B$8</f>
        <v>0</v>
      </c>
      <c r="D6" s="154"/>
      <c r="E6" s="154"/>
      <c r="F6" s="154"/>
      <c r="G6" s="155"/>
      <c r="H6" s="72">
        <f>'26-27'!$I$8</f>
        <v>0</v>
      </c>
      <c r="I6" s="73">
        <f t="shared" si="0"/>
        <v>0</v>
      </c>
      <c r="J6" s="74">
        <f>'26-27'!$F$8</f>
        <v>0</v>
      </c>
      <c r="K6" s="75">
        <f>'26-27'!$G$8</f>
        <v>0</v>
      </c>
      <c r="L6" s="76">
        <f>'26-27'!$H$8</f>
        <v>0</v>
      </c>
      <c r="M6" s="74">
        <f>'26-27'!$N$8</f>
        <v>0</v>
      </c>
      <c r="N6" s="76">
        <f>'26-27'!$O$8</f>
        <v>0</v>
      </c>
      <c r="O6" s="74">
        <f>'26-27'!$L$8</f>
        <v>0</v>
      </c>
      <c r="P6" s="76">
        <f>'26-27'!$M$8</f>
        <v>0</v>
      </c>
      <c r="R6" s="95">
        <v>3</v>
      </c>
      <c r="S6" s="153">
        <f>INDEX('h 26-27.'!O6:O25,MATCH(LARGE('h 26-27.'!R6:R25,3),'h 26-27.'!R6:R25,0))</f>
        <v>0</v>
      </c>
      <c r="T6" s="154"/>
      <c r="U6" s="154"/>
      <c r="V6" s="154"/>
      <c r="W6" s="155"/>
      <c r="X6" s="72">
        <f>INDEX('h 26-27.'!P6:P25,MATCH(LARGE('h 26-27.'!R6:R25,3),'h 26-27.'!R6:R25,0))</f>
        <v>0</v>
      </c>
      <c r="Y6" s="73">
        <f>INDEX('h 26-27.'!S6:S25,MATCH(LARGE('h 26-27.'!R6:R25,3),'h 26-27.'!R6:R25,0))</f>
        <v>0</v>
      </c>
      <c r="Z6" s="74">
        <f>INDEX('h 26-27.'!T6:T25,MATCH(LARGE('h 26-27.'!R6:R25,3),'h 26-27.'!R6:R25,0))</f>
        <v>0</v>
      </c>
      <c r="AA6" s="75">
        <f>INDEX('h 26-27.'!U6:U25,MATCH(LARGE('h 26-27.'!R6:R25,3),'h 26-27.'!R6:R25,0))</f>
        <v>0</v>
      </c>
      <c r="AB6" s="76">
        <f>INDEX('h 26-27.'!V6:V25,MATCH(LARGE('h 26-27.'!R6:R25,3),'h 26-27.'!R6:R25,0))</f>
        <v>0</v>
      </c>
      <c r="AC6" s="74">
        <f>INDEX('h 26-27.'!W6:W25,MATCH(LARGE('h 26-27.'!R6:R25,3),'h 26-27.'!R6:R25,0))</f>
        <v>0</v>
      </c>
      <c r="AD6" s="76">
        <f>INDEX('h 26-27.'!X6:X25,MATCH(LARGE('h 26-27.'!R6:R25,3),'h 26-27.'!R6:R25,0))</f>
        <v>0</v>
      </c>
      <c r="AE6" s="74">
        <f>INDEX('h 26-27.'!Y6:Y25,MATCH(LARGE('h 26-27.'!R6:R25,3),'h 26-27.'!R6:R25,0))</f>
        <v>0</v>
      </c>
      <c r="AF6" s="76">
        <f>INDEX('h 26-27.'!Z6:Z25,MATCH(LARGE('h 26-27.'!R6:R25,3),'h 26-27.'!R6:R25,0))</f>
        <v>0</v>
      </c>
      <c r="AH6" s="95">
        <v>3</v>
      </c>
      <c r="AI6" s="153">
        <f>INDEX('h 26-27.'!AC6:AC25,MATCH(LARGE('h 26-27.'!AF6:AF25,3),'h 26-27.'!AF6:AF25,0))</f>
        <v>0</v>
      </c>
      <c r="AJ6" s="154"/>
      <c r="AK6" s="154"/>
      <c r="AL6" s="154"/>
      <c r="AM6" s="155"/>
      <c r="AN6" s="72">
        <f>INDEX('h 26-27.'!AD6:AD25,MATCH(LARGE('h 26-27.'!AF6:AF25,3),'h 26-27.'!AF6:AF25,0))</f>
        <v>0</v>
      </c>
      <c r="AO6" s="73">
        <f>INDEX('h 26-27.'!AG6:AG25,MATCH(LARGE('h 26-27.'!AF6:AF25,3),'h 26-27.'!AF6:AF25,0))</f>
        <v>0</v>
      </c>
      <c r="AP6" s="74">
        <f>INDEX('h 26-27.'!AH6:AH25,MATCH(LARGE('h 26-27.'!AF6:AF25,3),'h 26-27.'!AF6:AF25,0))</f>
        <v>0</v>
      </c>
      <c r="AQ6" s="75">
        <f>INDEX('h 26-27.'!AI6:AI25,MATCH(LARGE('h 26-27.'!AF6:AF25,3),'h 26-27.'!AF6:AF25,0))</f>
        <v>0</v>
      </c>
      <c r="AR6" s="76">
        <f>INDEX('h 26-27.'!AJ6:AJ25,MATCH(LARGE('h 26-27.'!AF6:AF25,3),'h 26-27.'!AF6:AF25,0))</f>
        <v>0</v>
      </c>
      <c r="AS6" s="74">
        <f>INDEX('h 26-27.'!AK6:AK25,MATCH(LARGE('h 26-27.'!AF6:AF25,3),'h 26-27.'!AF6:AF25,0))</f>
        <v>0</v>
      </c>
      <c r="AT6" s="76">
        <f>INDEX('h 26-27.'!AL6:AL25,MATCH(LARGE('h 26-27.'!AF6:AF25,3),'h 26-27.'!AF6:AF25,0))</f>
        <v>0</v>
      </c>
      <c r="AU6" s="74">
        <f>INDEX('h 26-27.'!AM6:AM25,MATCH(LARGE('h 26-27.'!AF6:AF25,3),'h 26-27.'!AF6:AF25,0))</f>
        <v>0</v>
      </c>
      <c r="AV6" s="76">
        <f>INDEX('h 26-27.'!AN6:AN25,MATCH(LARGE('h 26-27.'!AF6:AF25,3),'h 26-27.'!AF6:AF25,0))</f>
        <v>0</v>
      </c>
    </row>
    <row r="7" spans="2:48" x14ac:dyDescent="0.2">
      <c r="B7" s="95">
        <v>4</v>
      </c>
      <c r="C7" s="153">
        <f>'26-27'!$B$9</f>
        <v>0</v>
      </c>
      <c r="D7" s="154"/>
      <c r="E7" s="154"/>
      <c r="F7" s="154"/>
      <c r="G7" s="155"/>
      <c r="H7" s="72">
        <f>'26-27'!$I$9</f>
        <v>0</v>
      </c>
      <c r="I7" s="73">
        <f t="shared" si="0"/>
        <v>0</v>
      </c>
      <c r="J7" s="74">
        <f>'26-27'!$F$9</f>
        <v>0</v>
      </c>
      <c r="K7" s="75">
        <f>'26-27'!$G$9</f>
        <v>0</v>
      </c>
      <c r="L7" s="76">
        <f>'26-27'!$H$9</f>
        <v>0</v>
      </c>
      <c r="M7" s="74">
        <f>'26-27'!$N$9</f>
        <v>0</v>
      </c>
      <c r="N7" s="76">
        <f>'26-27'!$O$9</f>
        <v>0</v>
      </c>
      <c r="O7" s="74">
        <f>'26-27'!$L$9</f>
        <v>0</v>
      </c>
      <c r="P7" s="76">
        <f>'26-27'!$M$9</f>
        <v>0</v>
      </c>
      <c r="R7" s="95">
        <v>4</v>
      </c>
      <c r="S7" s="153">
        <f>INDEX('h 26-27.'!O6:O25,MATCH(LARGE('h 26-27.'!R6:R25,4),'h 26-27.'!R6:R25,0))</f>
        <v>0</v>
      </c>
      <c r="T7" s="154"/>
      <c r="U7" s="154"/>
      <c r="V7" s="154"/>
      <c r="W7" s="155"/>
      <c r="X7" s="72">
        <f>INDEX('h 26-27.'!P6:P25,MATCH(LARGE('h 26-27.'!R6:R25,4),'h 26-27.'!R6:R25,0))</f>
        <v>0</v>
      </c>
      <c r="Y7" s="73">
        <f>INDEX('h 26-27.'!S6:S25,MATCH(LARGE('h 26-27.'!R6:R25,4),'h 26-27.'!R6:R25,0))</f>
        <v>0</v>
      </c>
      <c r="Z7" s="74">
        <f>INDEX('h 26-27.'!T6:T25,MATCH(LARGE('h 26-27.'!R6:R25,4),'h 26-27.'!R6:R25,0))</f>
        <v>0</v>
      </c>
      <c r="AA7" s="75">
        <f>INDEX('h 26-27.'!U6:U25,MATCH(LARGE('h 26-27.'!R6:R25,4),'h 26-27.'!R6:R25,0))</f>
        <v>0</v>
      </c>
      <c r="AB7" s="76">
        <f>INDEX('h 26-27.'!V6:V25,MATCH(LARGE('h 26-27.'!R6:R25,4),'h 26-27.'!R6:R25,0))</f>
        <v>0</v>
      </c>
      <c r="AC7" s="74">
        <f>INDEX('h 26-27.'!W6:W25,MATCH(LARGE('h 26-27.'!R6:R25,4),'h 26-27.'!R6:R25,0))</f>
        <v>0</v>
      </c>
      <c r="AD7" s="76">
        <f>INDEX('h 26-27.'!X6:X25,MATCH(LARGE('h 26-27.'!R6:R25,4),'h 26-27.'!R6:R25,0))</f>
        <v>0</v>
      </c>
      <c r="AE7" s="74">
        <f>INDEX('h 26-27.'!Y6:Y25,MATCH(LARGE('h 26-27.'!R6:R25,4),'h 26-27.'!R6:R25,0))</f>
        <v>0</v>
      </c>
      <c r="AF7" s="76">
        <f>INDEX('h 26-27.'!Z6:Z25,MATCH(LARGE('h 26-27.'!R6:R25,4),'h 26-27.'!R6:R25,0))</f>
        <v>0</v>
      </c>
      <c r="AH7" s="95">
        <v>4</v>
      </c>
      <c r="AI7" s="153">
        <f>INDEX('h 26-27.'!AC6:AC25,MATCH(LARGE('h 26-27.'!AF6:AF25,4),'h 26-27.'!AF6:AF25,0))</f>
        <v>0</v>
      </c>
      <c r="AJ7" s="154"/>
      <c r="AK7" s="154"/>
      <c r="AL7" s="154"/>
      <c r="AM7" s="155"/>
      <c r="AN7" s="72">
        <f>INDEX('h 26-27.'!AD6:AD25,MATCH(LARGE('h 26-27.'!AF6:AF25,4),'h 26-27.'!AF6:AF25,0))</f>
        <v>0</v>
      </c>
      <c r="AO7" s="73">
        <f>INDEX('h 26-27.'!AG6:AG25,MATCH(LARGE('h 26-27.'!AF6:AF25,4),'h 26-27.'!AF6:AF25,0))</f>
        <v>0</v>
      </c>
      <c r="AP7" s="74">
        <f>INDEX('h 26-27.'!AH6:AH25,MATCH(LARGE('h 26-27.'!AF6:AF25,4),'h 26-27.'!AF6:AF25,0))</f>
        <v>0</v>
      </c>
      <c r="AQ7" s="75">
        <f>INDEX('h 26-27.'!AI6:AI25,MATCH(LARGE('h 26-27.'!AF6:AF25,4),'h 26-27.'!AF6:AF25,0))</f>
        <v>0</v>
      </c>
      <c r="AR7" s="76">
        <f>INDEX('h 26-27.'!AJ6:AJ25,MATCH(LARGE('h 26-27.'!AF6:AF25,4),'h 26-27.'!AF6:AF25,0))</f>
        <v>0</v>
      </c>
      <c r="AS7" s="74">
        <f>INDEX('h 26-27.'!AK6:AK25,MATCH(LARGE('h 26-27.'!AF6:AF25,4),'h 26-27.'!AF6:AF25,0))</f>
        <v>0</v>
      </c>
      <c r="AT7" s="76">
        <f>INDEX('h 26-27.'!AL6:AL25,MATCH(LARGE('h 26-27.'!AF6:AF25,4),'h 26-27.'!AF6:AF25,0))</f>
        <v>0</v>
      </c>
      <c r="AU7" s="74">
        <f>INDEX('h 26-27.'!AM6:AM25,MATCH(LARGE('h 26-27.'!AF6:AF25,4),'h 26-27.'!AF6:AF25,0))</f>
        <v>0</v>
      </c>
      <c r="AV7" s="76">
        <f>INDEX('h 26-27.'!AN6:AN25,MATCH(LARGE('h 26-27.'!AF6:AF25,4),'h 26-27.'!AF6:AF25,0))</f>
        <v>0</v>
      </c>
    </row>
    <row r="8" spans="2:48" x14ac:dyDescent="0.2">
      <c r="B8" s="95">
        <v>5</v>
      </c>
      <c r="C8" s="153">
        <f>'26-27'!$B$10</f>
        <v>0</v>
      </c>
      <c r="D8" s="154"/>
      <c r="E8" s="154"/>
      <c r="F8" s="154"/>
      <c r="G8" s="155"/>
      <c r="H8" s="72">
        <f>'26-27'!$I$10</f>
        <v>0</v>
      </c>
      <c r="I8" s="73">
        <f t="shared" si="0"/>
        <v>0</v>
      </c>
      <c r="J8" s="74">
        <f>'26-27'!$F$10</f>
        <v>0</v>
      </c>
      <c r="K8" s="75">
        <f>'26-27'!$G$10</f>
        <v>0</v>
      </c>
      <c r="L8" s="76">
        <f>'26-27'!$H$10</f>
        <v>0</v>
      </c>
      <c r="M8" s="74">
        <f>'26-27'!$N$10</f>
        <v>0</v>
      </c>
      <c r="N8" s="76">
        <f>'26-27'!$O$10</f>
        <v>0</v>
      </c>
      <c r="O8" s="74">
        <f>'26-27'!$L$10</f>
        <v>0</v>
      </c>
      <c r="P8" s="76">
        <f>'26-27'!$M$10</f>
        <v>0</v>
      </c>
      <c r="R8" s="95">
        <v>5</v>
      </c>
      <c r="S8" s="153">
        <f>INDEX('h 26-27.'!O6:O25,MATCH(LARGE('h 26-27.'!R6:R25,5),'h 26-27.'!R6:R25,0))</f>
        <v>0</v>
      </c>
      <c r="T8" s="154"/>
      <c r="U8" s="154"/>
      <c r="V8" s="154"/>
      <c r="W8" s="155"/>
      <c r="X8" s="72">
        <f>INDEX('h 26-27.'!P6:P25,MATCH(LARGE('h 26-27.'!R6:R25,5),'h 26-27.'!R6:R25,0))</f>
        <v>0</v>
      </c>
      <c r="Y8" s="73">
        <f>INDEX('h 26-27.'!S6:S25,MATCH(LARGE('h 26-27.'!R6:R25,5),'h 26-27.'!R6:R25,0))</f>
        <v>0</v>
      </c>
      <c r="Z8" s="74">
        <f>INDEX('h 26-27.'!T6:T25,MATCH(LARGE('h 26-27.'!R6:R25,5),'h 26-27.'!R6:R25,0))</f>
        <v>0</v>
      </c>
      <c r="AA8" s="75">
        <f>INDEX('h 26-27.'!U6:U25,MATCH(LARGE('h 26-27.'!R6:R25,5),'h 26-27.'!R6:R25,0))</f>
        <v>0</v>
      </c>
      <c r="AB8" s="76">
        <f>INDEX('h 26-27.'!V6:V25,MATCH(LARGE('h 26-27.'!R6:R25,5),'h 26-27.'!R6:R25,0))</f>
        <v>0</v>
      </c>
      <c r="AC8" s="74">
        <f>INDEX('h 26-27.'!W6:W25,MATCH(LARGE('h 26-27.'!R6:R25,5),'h 26-27.'!R6:R25,0))</f>
        <v>0</v>
      </c>
      <c r="AD8" s="76">
        <f>INDEX('h 26-27.'!X6:X25,MATCH(LARGE('h 26-27.'!R6:R25,5),'h 26-27.'!R6:R25,0))</f>
        <v>0</v>
      </c>
      <c r="AE8" s="74">
        <f>INDEX('h 26-27.'!Y6:Y25,MATCH(LARGE('h 26-27.'!R6:R25,5),'h 26-27.'!R6:R25,0))</f>
        <v>0</v>
      </c>
      <c r="AF8" s="76">
        <f>INDEX('h 26-27.'!Z6:Z25,MATCH(LARGE('h 26-27.'!R6:R25,5),'h 26-27.'!R6:R25,0))</f>
        <v>0</v>
      </c>
      <c r="AH8" s="95">
        <v>5</v>
      </c>
      <c r="AI8" s="153">
        <f>INDEX('h 26-27.'!AC6:AC25,MATCH(LARGE('h 26-27.'!AF6:AF25,5),'h 26-27.'!AF6:AF25,0))</f>
        <v>0</v>
      </c>
      <c r="AJ8" s="154"/>
      <c r="AK8" s="154"/>
      <c r="AL8" s="154"/>
      <c r="AM8" s="155"/>
      <c r="AN8" s="72">
        <f>INDEX('h 26-27.'!AD6:AD25,MATCH(LARGE('h 26-27.'!AF6:AF25,5),'h 26-27.'!AF6:AF25,0))</f>
        <v>0</v>
      </c>
      <c r="AO8" s="73">
        <f>INDEX('h 26-27.'!AG6:AG25,MATCH(LARGE('h 26-27.'!AF6:AF25,5),'h 26-27.'!AF6:AF25,0))</f>
        <v>0</v>
      </c>
      <c r="AP8" s="74">
        <f>INDEX('h 26-27.'!AH6:AH25,MATCH(LARGE('h 26-27.'!AF6:AF25,5),'h 26-27.'!AF6:AF25,0))</f>
        <v>0</v>
      </c>
      <c r="AQ8" s="75">
        <f>INDEX('h 26-27.'!AI6:AI25,MATCH(LARGE('h 26-27.'!AF6:AF25,5),'h 26-27.'!AF6:AF25,0))</f>
        <v>0</v>
      </c>
      <c r="AR8" s="76">
        <f>INDEX('h 26-27.'!AJ6:AJ25,MATCH(LARGE('h 26-27.'!AF6:AF25,5),'h 26-27.'!AF6:AF25,0))</f>
        <v>0</v>
      </c>
      <c r="AS8" s="74">
        <f>INDEX('h 26-27.'!AK6:AK25,MATCH(LARGE('h 26-27.'!AF6:AF25,5),'h 26-27.'!AF6:AF25,0))</f>
        <v>0</v>
      </c>
      <c r="AT8" s="76">
        <f>INDEX('h 26-27.'!AL6:AL25,MATCH(LARGE('h 26-27.'!AF6:AF25,5),'h 26-27.'!AF6:AF25,0))</f>
        <v>0</v>
      </c>
      <c r="AU8" s="74">
        <f>INDEX('h 26-27.'!AM6:AM25,MATCH(LARGE('h 26-27.'!AF6:AF25,5),'h 26-27.'!AF6:AF25,0))</f>
        <v>0</v>
      </c>
      <c r="AV8" s="76">
        <f>INDEX('h 26-27.'!AN6:AN25,MATCH(LARGE('h 26-27.'!AF6:AF25,5),'h 26-27.'!AF6:AF25,0))</f>
        <v>0</v>
      </c>
    </row>
    <row r="9" spans="2:48" x14ac:dyDescent="0.2">
      <c r="B9" s="95">
        <v>6</v>
      </c>
      <c r="C9" s="153">
        <f>'26-27'!$B$11</f>
        <v>0</v>
      </c>
      <c r="D9" s="154"/>
      <c r="E9" s="154"/>
      <c r="F9" s="154"/>
      <c r="G9" s="155"/>
      <c r="H9" s="72">
        <f>'26-27'!$I$11</f>
        <v>0</v>
      </c>
      <c r="I9" s="73">
        <f t="shared" si="0"/>
        <v>0</v>
      </c>
      <c r="J9" s="74">
        <f>'26-27'!$F$11</f>
        <v>0</v>
      </c>
      <c r="K9" s="75">
        <f>'26-27'!$G$11</f>
        <v>0</v>
      </c>
      <c r="L9" s="76">
        <f>'26-27'!$H$11</f>
        <v>0</v>
      </c>
      <c r="M9" s="74">
        <f>'26-27'!$N$11</f>
        <v>0</v>
      </c>
      <c r="N9" s="76">
        <f>'26-27'!$O$11</f>
        <v>0</v>
      </c>
      <c r="O9" s="74">
        <f>'26-27'!$L$11</f>
        <v>0</v>
      </c>
      <c r="P9" s="76">
        <f>'26-27'!$M$11</f>
        <v>0</v>
      </c>
      <c r="R9" s="95">
        <v>6</v>
      </c>
      <c r="S9" s="153">
        <f>INDEX('h 26-27.'!O6:O25,MATCH(LARGE('h 26-27.'!R6:R25,6),'h 26-27.'!R6:R25,0))</f>
        <v>0</v>
      </c>
      <c r="T9" s="154"/>
      <c r="U9" s="154"/>
      <c r="V9" s="154"/>
      <c r="W9" s="155"/>
      <c r="X9" s="72">
        <f>INDEX('h 26-27.'!P6:P25,MATCH(LARGE('h 26-27.'!R6:R25,6),'h 26-27.'!R6:R25,0))</f>
        <v>0</v>
      </c>
      <c r="Y9" s="73">
        <f>INDEX('h 26-27.'!S6:S25,MATCH(LARGE('h 26-27.'!R6:R25,6),'h 26-27.'!R6:R25,0))</f>
        <v>0</v>
      </c>
      <c r="Z9" s="74">
        <f>INDEX('h 26-27.'!T6:T25,MATCH(LARGE('h 26-27.'!R6:R25,6),'h 26-27.'!R6:R25,0))</f>
        <v>0</v>
      </c>
      <c r="AA9" s="75">
        <f>INDEX('h 26-27.'!U6:U25,MATCH(LARGE('h 26-27.'!R6:R25,6),'h 26-27.'!R6:R25,0))</f>
        <v>0</v>
      </c>
      <c r="AB9" s="76">
        <f>INDEX('h 26-27.'!V6:V25,MATCH(LARGE('h 26-27.'!R6:R25,6),'h 26-27.'!R6:R25,0))</f>
        <v>0</v>
      </c>
      <c r="AC9" s="74">
        <f>INDEX('h 26-27.'!W6:W25,MATCH(LARGE('h 26-27.'!R6:R25,6),'h 26-27.'!R6:R25,0))</f>
        <v>0</v>
      </c>
      <c r="AD9" s="76">
        <f>INDEX('h 26-27.'!X6:X25,MATCH(LARGE('h 26-27.'!R6:R25,6),'h 26-27.'!R6:R25,0))</f>
        <v>0</v>
      </c>
      <c r="AE9" s="74">
        <f>INDEX('h 26-27.'!Y6:Y25,MATCH(LARGE('h 26-27.'!R6:R25,6),'h 26-27.'!R6:R25,0))</f>
        <v>0</v>
      </c>
      <c r="AF9" s="76">
        <f>INDEX('h 26-27.'!Z6:Z25,MATCH(LARGE('h 26-27.'!R6:R25,6),'h 26-27.'!R6:R25,0))</f>
        <v>0</v>
      </c>
      <c r="AH9" s="95">
        <v>6</v>
      </c>
      <c r="AI9" s="153">
        <f>INDEX('h 26-27.'!AC6:AC25,MATCH(LARGE('h 26-27.'!AF6:AF25,6),'h 26-27.'!AF6:AF25,0))</f>
        <v>0</v>
      </c>
      <c r="AJ9" s="154"/>
      <c r="AK9" s="154"/>
      <c r="AL9" s="154"/>
      <c r="AM9" s="155"/>
      <c r="AN9" s="72">
        <f>INDEX('h 26-27.'!AD6:AD25,MATCH(LARGE('h 26-27.'!AF6:AF25,6),'h 26-27.'!AF6:AF25,0))</f>
        <v>0</v>
      </c>
      <c r="AO9" s="73">
        <f>INDEX('h 26-27.'!AG6:AG25,MATCH(LARGE('h 26-27.'!AF6:AF25,6),'h 26-27.'!AF6:AF25,0))</f>
        <v>0</v>
      </c>
      <c r="AP9" s="74">
        <f>INDEX('h 26-27.'!AH6:AH25,MATCH(LARGE('h 26-27.'!AF6:AF25,6),'h 26-27.'!AF6:AF25,0))</f>
        <v>0</v>
      </c>
      <c r="AQ9" s="75">
        <f>INDEX('h 26-27.'!AI6:AI25,MATCH(LARGE('h 26-27.'!AF6:AF25,6),'h 26-27.'!AF6:AF25,0))</f>
        <v>0</v>
      </c>
      <c r="AR9" s="76">
        <f>INDEX('h 26-27.'!AJ6:AJ25,MATCH(LARGE('h 26-27.'!AF6:AF25,6),'h 26-27.'!AF6:AF25,0))</f>
        <v>0</v>
      </c>
      <c r="AS9" s="74">
        <f>INDEX('h 26-27.'!AK6:AK25,MATCH(LARGE('h 26-27.'!AF6:AF25,6),'h 26-27.'!AF6:AF25,0))</f>
        <v>0</v>
      </c>
      <c r="AT9" s="76">
        <f>INDEX('h 26-27.'!AL6:AL25,MATCH(LARGE('h 26-27.'!AF6:AF25,6),'h 26-27.'!AF6:AF25,0))</f>
        <v>0</v>
      </c>
      <c r="AU9" s="74">
        <f>INDEX('h 26-27.'!AM6:AM25,MATCH(LARGE('h 26-27.'!AF6:AF25,6),'h 26-27.'!AF6:AF25,0))</f>
        <v>0</v>
      </c>
      <c r="AV9" s="76">
        <f>INDEX('h 26-27.'!AN6:AN25,MATCH(LARGE('h 26-27.'!AF6:AF25,6),'h 26-27.'!AF6:AF25,0))</f>
        <v>0</v>
      </c>
    </row>
    <row r="10" spans="2:48" x14ac:dyDescent="0.2">
      <c r="B10" s="95">
        <v>7</v>
      </c>
      <c r="C10" s="153">
        <f>'26-27'!$B$12</f>
        <v>0</v>
      </c>
      <c r="D10" s="154"/>
      <c r="E10" s="154"/>
      <c r="F10" s="154"/>
      <c r="G10" s="155"/>
      <c r="H10" s="72">
        <f>'26-27'!$I$12</f>
        <v>0</v>
      </c>
      <c r="I10" s="73">
        <f t="shared" si="0"/>
        <v>0</v>
      </c>
      <c r="J10" s="74">
        <f>'26-27'!$F$12</f>
        <v>0</v>
      </c>
      <c r="K10" s="75">
        <f>'26-27'!$G$12</f>
        <v>0</v>
      </c>
      <c r="L10" s="76">
        <f>'26-27'!$H$12</f>
        <v>0</v>
      </c>
      <c r="M10" s="74">
        <f>'26-27'!$N$12</f>
        <v>0</v>
      </c>
      <c r="N10" s="76">
        <f>'26-27'!$O$12</f>
        <v>0</v>
      </c>
      <c r="O10" s="74">
        <f>'26-27'!$L$12</f>
        <v>0</v>
      </c>
      <c r="P10" s="76">
        <f>'26-27'!$M$12</f>
        <v>0</v>
      </c>
      <c r="R10" s="95">
        <v>7</v>
      </c>
      <c r="S10" s="153">
        <f>INDEX('h 26-27.'!O6:O25,MATCH(LARGE('h 26-27.'!R6:R25,7),'h 26-27.'!R6:R25,0))</f>
        <v>0</v>
      </c>
      <c r="T10" s="154"/>
      <c r="U10" s="154"/>
      <c r="V10" s="154"/>
      <c r="W10" s="155"/>
      <c r="X10" s="72">
        <f>INDEX('h 26-27.'!P6:P25,MATCH(LARGE('h 26-27.'!R6:R25,7),'h 26-27.'!R6:R25,0))</f>
        <v>0</v>
      </c>
      <c r="Y10" s="73">
        <f>INDEX('h 26-27.'!S6:S25,MATCH(LARGE('h 26-27.'!R6:R25,7),'h 26-27.'!R6:R25,0))</f>
        <v>0</v>
      </c>
      <c r="Z10" s="74">
        <f>INDEX('h 26-27.'!T6:T25,MATCH(LARGE('h 26-27.'!R6:R25,7),'h 26-27.'!R6:R25,0))</f>
        <v>0</v>
      </c>
      <c r="AA10" s="75">
        <f>INDEX('h 26-27.'!U6:U25,MATCH(LARGE('h 26-27.'!R6:R25,7),'h 26-27.'!R6:R25,0))</f>
        <v>0</v>
      </c>
      <c r="AB10" s="76">
        <f>INDEX('h 26-27.'!V6:V25,MATCH(LARGE('h 26-27.'!R6:R25,7),'h 26-27.'!R6:R25,0))</f>
        <v>0</v>
      </c>
      <c r="AC10" s="74">
        <f>INDEX('h 26-27.'!W6:W25,MATCH(LARGE('h 26-27.'!R6:R25,7),'h 26-27.'!R6:R25,0))</f>
        <v>0</v>
      </c>
      <c r="AD10" s="76">
        <f>INDEX('h 26-27.'!X6:X25,MATCH(LARGE('h 26-27.'!R6:R25,7),'h 26-27.'!R6:R25,0))</f>
        <v>0</v>
      </c>
      <c r="AE10" s="74">
        <f>INDEX('h 26-27.'!Y6:Y25,MATCH(LARGE('h 26-27.'!R6:R25,7),'h 26-27.'!R6:R25,0))</f>
        <v>0</v>
      </c>
      <c r="AF10" s="76">
        <f>INDEX('h 26-27.'!Z6:Z25,MATCH(LARGE('h 26-27.'!R6:R25,7),'h 26-27.'!R6:R25,0))</f>
        <v>0</v>
      </c>
      <c r="AH10" s="95">
        <v>7</v>
      </c>
      <c r="AI10" s="153">
        <f>INDEX('h 26-27.'!AC6:AC25,MATCH(LARGE('h 26-27.'!AF6:AF25,7),'h 26-27.'!AF6:AF25,0))</f>
        <v>0</v>
      </c>
      <c r="AJ10" s="154"/>
      <c r="AK10" s="154"/>
      <c r="AL10" s="154"/>
      <c r="AM10" s="155"/>
      <c r="AN10" s="72">
        <f>INDEX('h 26-27.'!AD6:AD25,MATCH(LARGE('h 26-27.'!AF6:AF25,7),'h 26-27.'!AF6:AF25,0))</f>
        <v>0</v>
      </c>
      <c r="AO10" s="73">
        <f>INDEX('h 26-27.'!AG6:AG25,MATCH(LARGE('h 26-27.'!AF6:AF25,7),'h 26-27.'!AF6:AF25,0))</f>
        <v>0</v>
      </c>
      <c r="AP10" s="74">
        <f>INDEX('h 26-27.'!AH6:AH25,MATCH(LARGE('h 26-27.'!AF6:AF25,7),'h 26-27.'!AF6:AF25,0))</f>
        <v>0</v>
      </c>
      <c r="AQ10" s="75">
        <f>INDEX('h 26-27.'!AI6:AI25,MATCH(LARGE('h 26-27.'!AF6:AF25,7),'h 26-27.'!AF6:AF25,0))</f>
        <v>0</v>
      </c>
      <c r="AR10" s="76">
        <f>INDEX('h 26-27.'!AJ6:AJ25,MATCH(LARGE('h 26-27.'!AF6:AF25,7),'h 26-27.'!AF6:AF25,0))</f>
        <v>0</v>
      </c>
      <c r="AS10" s="74">
        <f>INDEX('h 26-27.'!AK6:AK25,MATCH(LARGE('h 26-27.'!AF6:AF25,7),'h 26-27.'!AF6:AF25,0))</f>
        <v>0</v>
      </c>
      <c r="AT10" s="76">
        <f>INDEX('h 26-27.'!AL6:AL25,MATCH(LARGE('h 26-27.'!AF6:AF25,7),'h 26-27.'!AF6:AF25,0))</f>
        <v>0</v>
      </c>
      <c r="AU10" s="74">
        <f>INDEX('h 26-27.'!AM6:AM25,MATCH(LARGE('h 26-27.'!AF6:AF25,7),'h 26-27.'!AF6:AF25,0))</f>
        <v>0</v>
      </c>
      <c r="AV10" s="76">
        <f>INDEX('h 26-27.'!AN6:AN25,MATCH(LARGE('h 26-27.'!AF6:AF25,7),'h 26-27.'!AF6:AF25,0))</f>
        <v>0</v>
      </c>
    </row>
    <row r="11" spans="2:48" x14ac:dyDescent="0.2">
      <c r="B11" s="95">
        <v>8</v>
      </c>
      <c r="C11" s="153">
        <f>'26-27'!$B$13</f>
        <v>0</v>
      </c>
      <c r="D11" s="154"/>
      <c r="E11" s="154"/>
      <c r="F11" s="154"/>
      <c r="G11" s="155"/>
      <c r="H11" s="72">
        <f>'26-27'!$I$13</f>
        <v>0</v>
      </c>
      <c r="I11" s="73">
        <f t="shared" si="0"/>
        <v>0</v>
      </c>
      <c r="J11" s="74">
        <f>'26-27'!$F$13</f>
        <v>0</v>
      </c>
      <c r="K11" s="75">
        <f>'26-27'!$G$13</f>
        <v>0</v>
      </c>
      <c r="L11" s="76">
        <f>'26-27'!$H$13</f>
        <v>0</v>
      </c>
      <c r="M11" s="74">
        <f>'26-27'!$N$13</f>
        <v>0</v>
      </c>
      <c r="N11" s="76">
        <f>'26-27'!$O$13</f>
        <v>0</v>
      </c>
      <c r="O11" s="74">
        <f>'26-27'!$L$13</f>
        <v>0</v>
      </c>
      <c r="P11" s="76">
        <f>'26-27'!$M$13</f>
        <v>0</v>
      </c>
      <c r="R11" s="95">
        <v>8</v>
      </c>
      <c r="S11" s="153">
        <f>INDEX('h 26-27.'!O6:O25,MATCH(LARGE('h 26-27.'!R6:R25,8),'h 26-27.'!R6:R25,0))</f>
        <v>0</v>
      </c>
      <c r="T11" s="154"/>
      <c r="U11" s="154"/>
      <c r="V11" s="154"/>
      <c r="W11" s="155"/>
      <c r="X11" s="72">
        <f>INDEX('h 26-27.'!P6:P25,MATCH(LARGE('h 26-27.'!R6:R25,8),'h 26-27.'!R6:R25,0))</f>
        <v>0</v>
      </c>
      <c r="Y11" s="73">
        <f>INDEX('h 26-27.'!S6:S25,MATCH(LARGE('h 26-27.'!R6:R25,8),'h 26-27.'!R6:R25,0))</f>
        <v>0</v>
      </c>
      <c r="Z11" s="74">
        <f>INDEX('h 26-27.'!T6:T25,MATCH(LARGE('h 26-27.'!R6:R25,8),'h 26-27.'!R6:R25,0))</f>
        <v>0</v>
      </c>
      <c r="AA11" s="75">
        <f>INDEX('h 26-27.'!U6:U25,MATCH(LARGE('h 26-27.'!R6:R25,8),'h 26-27.'!R6:R25,0))</f>
        <v>0</v>
      </c>
      <c r="AB11" s="76">
        <f>INDEX('h 26-27.'!V6:V25,MATCH(LARGE('h 26-27.'!R6:R25,8),'h 26-27.'!R6:R25,0))</f>
        <v>0</v>
      </c>
      <c r="AC11" s="74">
        <f>INDEX('h 26-27.'!W6:W25,MATCH(LARGE('h 26-27.'!R6:R25,8),'h 26-27.'!R6:R25,0))</f>
        <v>0</v>
      </c>
      <c r="AD11" s="76">
        <f>INDEX('h 26-27.'!X6:X25,MATCH(LARGE('h 26-27.'!R6:R25,8),'h 26-27.'!R6:R25,0))</f>
        <v>0</v>
      </c>
      <c r="AE11" s="74">
        <f>INDEX('h 26-27.'!Y6:Y25,MATCH(LARGE('h 26-27.'!R6:R25,8),'h 26-27.'!R6:R25,0))</f>
        <v>0</v>
      </c>
      <c r="AF11" s="76">
        <f>INDEX('h 26-27.'!Z6:Z25,MATCH(LARGE('h 26-27.'!R6:R25,8),'h 26-27.'!R6:R25,0))</f>
        <v>0</v>
      </c>
      <c r="AH11" s="95">
        <v>8</v>
      </c>
      <c r="AI11" s="153">
        <f>INDEX('h 26-27.'!AC6:AC25,MATCH(LARGE('h 26-27.'!AF6:AF25,8),'h 26-27.'!AF6:AF25,0))</f>
        <v>0</v>
      </c>
      <c r="AJ11" s="154"/>
      <c r="AK11" s="154"/>
      <c r="AL11" s="154"/>
      <c r="AM11" s="155"/>
      <c r="AN11" s="72">
        <f>INDEX('h 26-27.'!AD6:AD25,MATCH(LARGE('h 26-27.'!AF6:AF25,8),'h 26-27.'!AF6:AF25,0))</f>
        <v>0</v>
      </c>
      <c r="AO11" s="73">
        <f>INDEX('h 26-27.'!AG6:AG25,MATCH(LARGE('h 26-27.'!AF6:AF25,8),'h 26-27.'!AF6:AF25,0))</f>
        <v>0</v>
      </c>
      <c r="AP11" s="74">
        <f>INDEX('h 26-27.'!AH6:AH25,MATCH(LARGE('h 26-27.'!AF6:AF25,8),'h 26-27.'!AF6:AF25,0))</f>
        <v>0</v>
      </c>
      <c r="AQ11" s="75">
        <f>INDEX('h 26-27.'!AI6:AI25,MATCH(LARGE('h 26-27.'!AF6:AF25,8),'h 26-27.'!AF6:AF25,0))</f>
        <v>0</v>
      </c>
      <c r="AR11" s="76">
        <f>INDEX('h 26-27.'!AJ6:AJ25,MATCH(LARGE('h 26-27.'!AF6:AF25,8),'h 26-27.'!AF6:AF25,0))</f>
        <v>0</v>
      </c>
      <c r="AS11" s="74">
        <f>INDEX('h 26-27.'!AK6:AK25,MATCH(LARGE('h 26-27.'!AF6:AF25,8),'h 26-27.'!AF6:AF25,0))</f>
        <v>0</v>
      </c>
      <c r="AT11" s="76">
        <f>INDEX('h 26-27.'!AL6:AL25,MATCH(LARGE('h 26-27.'!AF6:AF25,8),'h 26-27.'!AF6:AF25,0))</f>
        <v>0</v>
      </c>
      <c r="AU11" s="74">
        <f>INDEX('h 26-27.'!AM6:AM25,MATCH(LARGE('h 26-27.'!AF6:AF25,8),'h 26-27.'!AF6:AF25,0))</f>
        <v>0</v>
      </c>
      <c r="AV11" s="76">
        <f>INDEX('h 26-27.'!AN6:AN25,MATCH(LARGE('h 26-27.'!AF6:AF25,8),'h 26-27.'!AF6:AF25,0))</f>
        <v>0</v>
      </c>
    </row>
    <row r="12" spans="2:48" x14ac:dyDescent="0.2">
      <c r="B12" s="95">
        <v>9</v>
      </c>
      <c r="C12" s="153">
        <f>'26-27'!$B$14</f>
        <v>0</v>
      </c>
      <c r="D12" s="154"/>
      <c r="E12" s="154"/>
      <c r="F12" s="154"/>
      <c r="G12" s="155"/>
      <c r="H12" s="72">
        <f>'26-27'!$I$14</f>
        <v>0</v>
      </c>
      <c r="I12" s="73">
        <f t="shared" si="0"/>
        <v>0</v>
      </c>
      <c r="J12" s="74">
        <f>'26-27'!$F$14</f>
        <v>0</v>
      </c>
      <c r="K12" s="75">
        <f>'26-27'!$G$14</f>
        <v>0</v>
      </c>
      <c r="L12" s="76">
        <f>'26-27'!$H$14</f>
        <v>0</v>
      </c>
      <c r="M12" s="74">
        <f>'26-27'!$N$14</f>
        <v>0</v>
      </c>
      <c r="N12" s="76">
        <f>'26-27'!$O$14</f>
        <v>0</v>
      </c>
      <c r="O12" s="74">
        <f>'26-27'!$L$14</f>
        <v>0</v>
      </c>
      <c r="P12" s="76">
        <f>'26-27'!$M$14</f>
        <v>0</v>
      </c>
      <c r="R12" s="95">
        <v>9</v>
      </c>
      <c r="S12" s="153">
        <f>INDEX('h 26-27.'!O6:O25,MATCH(LARGE('h 26-27.'!R6:R25,9),'h 26-27.'!R6:R25,0))</f>
        <v>0</v>
      </c>
      <c r="T12" s="154"/>
      <c r="U12" s="154"/>
      <c r="V12" s="154"/>
      <c r="W12" s="155"/>
      <c r="X12" s="72">
        <f>INDEX('h 26-27.'!P6:P25,MATCH(LARGE('h 26-27.'!R6:R25,9),'h 26-27.'!R6:R25,0))</f>
        <v>0</v>
      </c>
      <c r="Y12" s="73">
        <f>INDEX('h 26-27.'!S6:S25,MATCH(LARGE('h 26-27.'!R6:R25,9),'h 26-27.'!R6:R25,0))</f>
        <v>0</v>
      </c>
      <c r="Z12" s="74">
        <f>INDEX('h 26-27.'!T6:T25,MATCH(LARGE('h 26-27.'!R6:R25,9),'h 26-27.'!R6:R25,0))</f>
        <v>0</v>
      </c>
      <c r="AA12" s="75">
        <f>INDEX('h 26-27.'!U6:U25,MATCH(LARGE('h 26-27.'!R6:R25,9),'h 26-27.'!R6:R25,0))</f>
        <v>0</v>
      </c>
      <c r="AB12" s="76">
        <f>INDEX('h 26-27.'!V6:V25,MATCH(LARGE('h 26-27.'!R6:R25,9),'h 26-27.'!R6:R25,0))</f>
        <v>0</v>
      </c>
      <c r="AC12" s="74">
        <f>INDEX('h 26-27.'!W6:W25,MATCH(LARGE('h 26-27.'!R6:R25,9),'h 26-27.'!R6:R25,0))</f>
        <v>0</v>
      </c>
      <c r="AD12" s="76">
        <f>INDEX('h 26-27.'!X6:X25,MATCH(LARGE('h 26-27.'!R6:R25,9),'h 26-27.'!R6:R25,0))</f>
        <v>0</v>
      </c>
      <c r="AE12" s="74">
        <f>INDEX('h 26-27.'!Y6:Y25,MATCH(LARGE('h 26-27.'!R6:R25,9),'h 26-27.'!R6:R25,0))</f>
        <v>0</v>
      </c>
      <c r="AF12" s="76">
        <f>INDEX('h 26-27.'!Z6:Z25,MATCH(LARGE('h 26-27.'!R6:R25,9),'h 26-27.'!R6:R25,0))</f>
        <v>0</v>
      </c>
      <c r="AH12" s="95">
        <v>9</v>
      </c>
      <c r="AI12" s="153">
        <f>INDEX('h 26-27.'!AC6:AC25,MATCH(LARGE('h 26-27.'!AF6:AF25,9),'h 26-27.'!AF6:AF25,0))</f>
        <v>0</v>
      </c>
      <c r="AJ12" s="154"/>
      <c r="AK12" s="154"/>
      <c r="AL12" s="154"/>
      <c r="AM12" s="155"/>
      <c r="AN12" s="72">
        <f>INDEX('h 26-27.'!AD6:AD25,MATCH(LARGE('h 26-27.'!AF6:AF25,9),'h 26-27.'!AF6:AF25,0))</f>
        <v>0</v>
      </c>
      <c r="AO12" s="73">
        <f>INDEX('h 26-27.'!AG6:AG25,MATCH(LARGE('h 26-27.'!AF6:AF25,9),'h 26-27.'!AF6:AF25,0))</f>
        <v>0</v>
      </c>
      <c r="AP12" s="74">
        <f>INDEX('h 26-27.'!AH6:AH25,MATCH(LARGE('h 26-27.'!AF6:AF25,9),'h 26-27.'!AF6:AF25,0))</f>
        <v>0</v>
      </c>
      <c r="AQ12" s="75">
        <f>INDEX('h 26-27.'!AI6:AI25,MATCH(LARGE('h 26-27.'!AF6:AF25,9),'h 26-27.'!AF6:AF25,0))</f>
        <v>0</v>
      </c>
      <c r="AR12" s="76">
        <f>INDEX('h 26-27.'!AJ6:AJ25,MATCH(LARGE('h 26-27.'!AF6:AF25,9),'h 26-27.'!AF6:AF25,0))</f>
        <v>0</v>
      </c>
      <c r="AS12" s="74">
        <f>INDEX('h 26-27.'!AK6:AK25,MATCH(LARGE('h 26-27.'!AF6:AF25,9),'h 26-27.'!AF6:AF25,0))</f>
        <v>0</v>
      </c>
      <c r="AT12" s="76">
        <f>INDEX('h 26-27.'!AL6:AL25,MATCH(LARGE('h 26-27.'!AF6:AF25,9),'h 26-27.'!AF6:AF25,0))</f>
        <v>0</v>
      </c>
      <c r="AU12" s="74">
        <f>INDEX('h 26-27.'!AM6:AM25,MATCH(LARGE('h 26-27.'!AF6:AF25,9),'h 26-27.'!AF6:AF25,0))</f>
        <v>0</v>
      </c>
      <c r="AV12" s="76">
        <f>INDEX('h 26-27.'!AN6:AN25,MATCH(LARGE('h 26-27.'!AF6:AF25,9),'h 26-27.'!AF6:AF25,0))</f>
        <v>0</v>
      </c>
    </row>
    <row r="13" spans="2:48" x14ac:dyDescent="0.2">
      <c r="B13" s="95">
        <v>10</v>
      </c>
      <c r="C13" s="153">
        <f>'26-27'!$B$15</f>
        <v>0</v>
      </c>
      <c r="D13" s="154"/>
      <c r="E13" s="154"/>
      <c r="F13" s="154"/>
      <c r="G13" s="155"/>
      <c r="H13" s="72">
        <f>'26-27'!$I$15</f>
        <v>0</v>
      </c>
      <c r="I13" s="73">
        <f t="shared" si="0"/>
        <v>0</v>
      </c>
      <c r="J13" s="74">
        <f>'26-27'!$F$15</f>
        <v>0</v>
      </c>
      <c r="K13" s="75">
        <f>'26-27'!$G$15</f>
        <v>0</v>
      </c>
      <c r="L13" s="76">
        <f>'26-27'!$H$15</f>
        <v>0</v>
      </c>
      <c r="M13" s="74">
        <f>'26-27'!$N$15</f>
        <v>0</v>
      </c>
      <c r="N13" s="76">
        <f>'26-27'!$O$15</f>
        <v>0</v>
      </c>
      <c r="O13" s="74">
        <f>'26-27'!$L$15</f>
        <v>0</v>
      </c>
      <c r="P13" s="76">
        <f>'26-27'!$M$15</f>
        <v>0</v>
      </c>
      <c r="R13" s="95">
        <v>10</v>
      </c>
      <c r="S13" s="153">
        <f>INDEX('h 26-27.'!O6:O25,MATCH(LARGE('h 26-27.'!R6:R25,10),'h 26-27.'!R6:R25,0))</f>
        <v>0</v>
      </c>
      <c r="T13" s="154"/>
      <c r="U13" s="154"/>
      <c r="V13" s="154"/>
      <c r="W13" s="155"/>
      <c r="X13" s="72">
        <f>INDEX('h 26-27.'!P6:P25,MATCH(LARGE('h 26-27.'!R6:R25,10),'h 26-27.'!R6:R25,0))</f>
        <v>0</v>
      </c>
      <c r="Y13" s="73">
        <f>INDEX('h 26-27.'!S6:S25,MATCH(LARGE('h 26-27.'!R6:R25,10),'h 26-27.'!R6:R25,0))</f>
        <v>0</v>
      </c>
      <c r="Z13" s="74">
        <f>INDEX('h 26-27.'!T6:T25,MATCH(LARGE('h 26-27.'!R6:R25,10),'h 26-27.'!R6:R25,0))</f>
        <v>0</v>
      </c>
      <c r="AA13" s="75">
        <f>INDEX('h 26-27.'!U6:U25,MATCH(LARGE('h 26-27.'!R6:R25,10),'h 26-27.'!R6:R25,0))</f>
        <v>0</v>
      </c>
      <c r="AB13" s="76">
        <f>INDEX('h 26-27.'!V6:V25,MATCH(LARGE('h 26-27.'!R6:R25,10),'h 26-27.'!R6:R25,0))</f>
        <v>0</v>
      </c>
      <c r="AC13" s="74">
        <f>INDEX('h 26-27.'!W6:W25,MATCH(LARGE('h 26-27.'!R6:R25,10),'h 26-27.'!R6:R25,0))</f>
        <v>0</v>
      </c>
      <c r="AD13" s="76">
        <f>INDEX('h 26-27.'!X6:X25,MATCH(LARGE('h 26-27.'!R6:R25,10),'h 26-27.'!R6:R25,0))</f>
        <v>0</v>
      </c>
      <c r="AE13" s="74">
        <f>INDEX('h 26-27.'!Y6:Y25,MATCH(LARGE('h 26-27.'!R6:R25,10),'h 26-27.'!R6:R25,0))</f>
        <v>0</v>
      </c>
      <c r="AF13" s="76">
        <f>INDEX('h 26-27.'!Z6:Z25,MATCH(LARGE('h 26-27.'!R6:R25,10),'h 26-27.'!R6:R25,0))</f>
        <v>0</v>
      </c>
      <c r="AH13" s="95">
        <v>10</v>
      </c>
      <c r="AI13" s="153">
        <f>INDEX('h 26-27.'!AC6:AC25,MATCH(LARGE('h 26-27.'!AF6:AF25,10),'h 26-27.'!AF6:AF25,0))</f>
        <v>0</v>
      </c>
      <c r="AJ13" s="154"/>
      <c r="AK13" s="154"/>
      <c r="AL13" s="154"/>
      <c r="AM13" s="155"/>
      <c r="AN13" s="72">
        <f>INDEX('h 26-27.'!AD6:AD25,MATCH(LARGE('h 26-27.'!AF6:AF25,10),'h 26-27.'!AF6:AF25,0))</f>
        <v>0</v>
      </c>
      <c r="AO13" s="73">
        <f>INDEX('h 26-27.'!AG6:AG25,MATCH(LARGE('h 26-27.'!AF6:AF25,10),'h 26-27.'!AF6:AF25,0))</f>
        <v>0</v>
      </c>
      <c r="AP13" s="74">
        <f>INDEX('h 26-27.'!AH6:AH25,MATCH(LARGE('h 26-27.'!AF6:AF25,10),'h 26-27.'!AF6:AF25,0))</f>
        <v>0</v>
      </c>
      <c r="AQ13" s="75">
        <f>INDEX('h 26-27.'!AI6:AI25,MATCH(LARGE('h 26-27.'!AF6:AF25,10),'h 26-27.'!AF6:AF25,0))</f>
        <v>0</v>
      </c>
      <c r="AR13" s="76">
        <f>INDEX('h 26-27.'!AJ6:AJ25,MATCH(LARGE('h 26-27.'!AF6:AF25,10),'h 26-27.'!AF6:AF25,0))</f>
        <v>0</v>
      </c>
      <c r="AS13" s="74">
        <f>INDEX('h 26-27.'!AK6:AK25,MATCH(LARGE('h 26-27.'!AF6:AF25,10),'h 26-27.'!AF6:AF25,0))</f>
        <v>0</v>
      </c>
      <c r="AT13" s="76">
        <f>INDEX('h 26-27.'!AL6:AL25,MATCH(LARGE('h 26-27.'!AF6:AF25,10),'h 26-27.'!AF6:AF25,0))</f>
        <v>0</v>
      </c>
      <c r="AU13" s="74">
        <f>INDEX('h 26-27.'!AM6:AM25,MATCH(LARGE('h 26-27.'!AF6:AF25,10),'h 26-27.'!AF6:AF25,0))</f>
        <v>0</v>
      </c>
      <c r="AV13" s="76">
        <f>INDEX('h 26-27.'!AN6:AN25,MATCH(LARGE('h 26-27.'!AF6:AF25,10),'h 26-27.'!AF6:AF25,0))</f>
        <v>0</v>
      </c>
    </row>
    <row r="14" spans="2:48" x14ac:dyDescent="0.2">
      <c r="B14" s="95">
        <v>11</v>
      </c>
      <c r="C14" s="153">
        <f>'26-27'!$B$16</f>
        <v>0</v>
      </c>
      <c r="D14" s="154"/>
      <c r="E14" s="154"/>
      <c r="F14" s="154"/>
      <c r="G14" s="155"/>
      <c r="H14" s="72">
        <f>'26-27'!$I$16</f>
        <v>0</v>
      </c>
      <c r="I14" s="73">
        <f t="shared" si="0"/>
        <v>0</v>
      </c>
      <c r="J14" s="74">
        <f>'26-27'!$F$16</f>
        <v>0</v>
      </c>
      <c r="K14" s="75">
        <f>'26-27'!$G$16</f>
        <v>0</v>
      </c>
      <c r="L14" s="76">
        <f>'26-27'!$H$16</f>
        <v>0</v>
      </c>
      <c r="M14" s="74">
        <f>'26-27'!$N$16</f>
        <v>0</v>
      </c>
      <c r="N14" s="76">
        <f>'26-27'!$O$16</f>
        <v>0</v>
      </c>
      <c r="O14" s="74">
        <f>'26-27'!$L$16</f>
        <v>0</v>
      </c>
      <c r="P14" s="76">
        <f>'26-27'!$M$16</f>
        <v>0</v>
      </c>
      <c r="R14" s="95">
        <v>11</v>
      </c>
      <c r="S14" s="153">
        <f>INDEX('h 26-27.'!O6:O25,MATCH(LARGE('h 26-27.'!R6:R25,11),'h 26-27.'!R6:R25,0))</f>
        <v>0</v>
      </c>
      <c r="T14" s="154"/>
      <c r="U14" s="154"/>
      <c r="V14" s="154"/>
      <c r="W14" s="155"/>
      <c r="X14" s="72">
        <f>INDEX('h 26-27.'!P6:P25,MATCH(LARGE('h 26-27.'!R6:R25,11),'h 26-27.'!R6:R25,0))</f>
        <v>0</v>
      </c>
      <c r="Y14" s="73">
        <f>INDEX('h 26-27.'!S6:S25,MATCH(LARGE('h 26-27.'!R6:R25,11),'h 26-27.'!R6:R25,0))</f>
        <v>0</v>
      </c>
      <c r="Z14" s="74">
        <f>INDEX('h 26-27.'!T6:T25,MATCH(LARGE('h 26-27.'!R6:R25,11),'h 26-27.'!R6:R25,0))</f>
        <v>0</v>
      </c>
      <c r="AA14" s="75">
        <f>INDEX('h 26-27.'!U6:U25,MATCH(LARGE('h 26-27.'!R6:R25,11),'h 26-27.'!R6:R25,0))</f>
        <v>0</v>
      </c>
      <c r="AB14" s="76">
        <f>INDEX('h 26-27.'!V6:V25,MATCH(LARGE('h 26-27.'!R6:R25,11),'h 26-27.'!R6:R25,0))</f>
        <v>0</v>
      </c>
      <c r="AC14" s="74">
        <f>INDEX('h 26-27.'!W6:W25,MATCH(LARGE('h 26-27.'!R6:R25,11),'h 26-27.'!R6:R25,0))</f>
        <v>0</v>
      </c>
      <c r="AD14" s="76">
        <f>INDEX('h 26-27.'!X6:X25,MATCH(LARGE('h 26-27.'!R6:R25,11),'h 26-27.'!R6:R25,0))</f>
        <v>0</v>
      </c>
      <c r="AE14" s="74">
        <f>INDEX('h 26-27.'!Y6:Y25,MATCH(LARGE('h 26-27.'!R6:R25,11),'h 26-27.'!R6:R25,0))</f>
        <v>0</v>
      </c>
      <c r="AF14" s="76">
        <f>INDEX('h 26-27.'!Z6:Z25,MATCH(LARGE('h 26-27.'!R6:R25,11),'h 26-27.'!R6:R25,0))</f>
        <v>0</v>
      </c>
      <c r="AH14" s="95">
        <v>11</v>
      </c>
      <c r="AI14" s="153">
        <f>INDEX('h 26-27.'!AC6:AC25,MATCH(LARGE('h 26-27.'!AF6:AF25,11),'h 26-27.'!AF6:AF25,0))</f>
        <v>0</v>
      </c>
      <c r="AJ14" s="154"/>
      <c r="AK14" s="154"/>
      <c r="AL14" s="154"/>
      <c r="AM14" s="155"/>
      <c r="AN14" s="72">
        <f>INDEX('h 26-27.'!AD6:AD25,MATCH(LARGE('h 26-27.'!AF6:AF25,11),'h 26-27.'!AF6:AF25,0))</f>
        <v>0</v>
      </c>
      <c r="AO14" s="73">
        <f>INDEX('h 26-27.'!AG6:AG25,MATCH(LARGE('h 26-27.'!AF6:AF25,11),'h 26-27.'!AF6:AF25,0))</f>
        <v>0</v>
      </c>
      <c r="AP14" s="74">
        <f>INDEX('h 26-27.'!AH6:AH25,MATCH(LARGE('h 26-27.'!AF6:AF25,11),'h 26-27.'!AF6:AF25,0))</f>
        <v>0</v>
      </c>
      <c r="AQ14" s="75">
        <f>INDEX('h 26-27.'!AI6:AI25,MATCH(LARGE('h 26-27.'!AF6:AF25,11),'h 26-27.'!AF6:AF25,0))</f>
        <v>0</v>
      </c>
      <c r="AR14" s="76">
        <f>INDEX('h 26-27.'!AJ6:AJ25,MATCH(LARGE('h 26-27.'!AF6:AF25,11),'h 26-27.'!AF6:AF25,0))</f>
        <v>0</v>
      </c>
      <c r="AS14" s="74">
        <f>INDEX('h 26-27.'!AK6:AK25,MATCH(LARGE('h 26-27.'!AF6:AF25,11),'h 26-27.'!AF6:AF25,0))</f>
        <v>0</v>
      </c>
      <c r="AT14" s="76">
        <f>INDEX('h 26-27.'!AL6:AL25,MATCH(LARGE('h 26-27.'!AF6:AF25,11),'h 26-27.'!AF6:AF25,0))</f>
        <v>0</v>
      </c>
      <c r="AU14" s="74">
        <f>INDEX('h 26-27.'!AM6:AM25,MATCH(LARGE('h 26-27.'!AF6:AF25,11),'h 26-27.'!AF6:AF25,0))</f>
        <v>0</v>
      </c>
      <c r="AV14" s="76">
        <f>INDEX('h 26-27.'!AN6:AN25,MATCH(LARGE('h 26-27.'!AF6:AF25,11),'h 26-27.'!AF6:AF25,0))</f>
        <v>0</v>
      </c>
    </row>
    <row r="15" spans="2:48" x14ac:dyDescent="0.2">
      <c r="B15" s="95">
        <v>12</v>
      </c>
      <c r="C15" s="153">
        <f>'26-27'!$B$17</f>
        <v>0</v>
      </c>
      <c r="D15" s="154"/>
      <c r="E15" s="154"/>
      <c r="F15" s="154"/>
      <c r="G15" s="155"/>
      <c r="H15" s="72">
        <f>'26-27'!$I$17</f>
        <v>0</v>
      </c>
      <c r="I15" s="73">
        <f t="shared" si="0"/>
        <v>0</v>
      </c>
      <c r="J15" s="74">
        <f>'26-27'!$F$17</f>
        <v>0</v>
      </c>
      <c r="K15" s="75">
        <f>'26-27'!$G$17</f>
        <v>0</v>
      </c>
      <c r="L15" s="76">
        <f>'26-27'!$H$17</f>
        <v>0</v>
      </c>
      <c r="M15" s="74">
        <f>'26-27'!$N$17</f>
        <v>0</v>
      </c>
      <c r="N15" s="76">
        <f>'26-27'!$O$17</f>
        <v>0</v>
      </c>
      <c r="O15" s="74">
        <f>'26-27'!$L$17</f>
        <v>0</v>
      </c>
      <c r="P15" s="76">
        <f>'26-27'!$M$17</f>
        <v>0</v>
      </c>
      <c r="R15" s="95">
        <v>12</v>
      </c>
      <c r="S15" s="153">
        <f>INDEX('h 26-27.'!O6:O25,MATCH(LARGE('h 26-27.'!R6:R25,12),'h 26-27.'!R6:R25,0))</f>
        <v>0</v>
      </c>
      <c r="T15" s="154"/>
      <c r="U15" s="154"/>
      <c r="V15" s="154"/>
      <c r="W15" s="155"/>
      <c r="X15" s="72">
        <f>INDEX('h 26-27.'!P6:P25,MATCH(LARGE('h 26-27.'!R6:R25,12),'h 26-27.'!R6:R25,0))</f>
        <v>0</v>
      </c>
      <c r="Y15" s="73">
        <f>INDEX('h 26-27.'!S6:S25,MATCH(LARGE('h 26-27.'!R6:R25,12),'h 26-27.'!R6:R25,0))</f>
        <v>0</v>
      </c>
      <c r="Z15" s="74">
        <f>INDEX('h 26-27.'!T6:T25,MATCH(LARGE('h 26-27.'!R6:R25,12),'h 26-27.'!R6:R25,0))</f>
        <v>0</v>
      </c>
      <c r="AA15" s="75">
        <f>INDEX('h 26-27.'!U6:U25,MATCH(LARGE('h 26-27.'!R6:R25,12),'h 26-27.'!R6:R25,0))</f>
        <v>0</v>
      </c>
      <c r="AB15" s="76">
        <f>INDEX('h 26-27.'!V6:V25,MATCH(LARGE('h 26-27.'!R6:R25,12),'h 26-27.'!R6:R25,0))</f>
        <v>0</v>
      </c>
      <c r="AC15" s="74">
        <f>INDEX('h 26-27.'!W6:W25,MATCH(LARGE('h 26-27.'!R6:R25,12),'h 26-27.'!R6:R25,0))</f>
        <v>0</v>
      </c>
      <c r="AD15" s="76">
        <f>INDEX('h 26-27.'!X6:X25,MATCH(LARGE('h 26-27.'!R6:R25,12),'h 26-27.'!R6:R25,0))</f>
        <v>0</v>
      </c>
      <c r="AE15" s="74">
        <f>INDEX('h 26-27.'!Y6:Y25,MATCH(LARGE('h 26-27.'!R6:R25,12),'h 26-27.'!R6:R25,0))</f>
        <v>0</v>
      </c>
      <c r="AF15" s="76">
        <f>INDEX('h 26-27.'!Z6:Z25,MATCH(LARGE('h 26-27.'!R6:R25,12),'h 26-27.'!R6:R25,0))</f>
        <v>0</v>
      </c>
      <c r="AH15" s="95">
        <v>12</v>
      </c>
      <c r="AI15" s="153">
        <f>INDEX('h 26-27.'!AC6:AC25,MATCH(LARGE('h 26-27.'!AF6:AF25,12),'h 26-27.'!AF6:AF25,0))</f>
        <v>0</v>
      </c>
      <c r="AJ15" s="154"/>
      <c r="AK15" s="154"/>
      <c r="AL15" s="154"/>
      <c r="AM15" s="155"/>
      <c r="AN15" s="72">
        <f>INDEX('h 26-27.'!AD6:AD25,MATCH(LARGE('h 26-27.'!AF6:AF25,12),'h 26-27.'!AF6:AF25,0))</f>
        <v>0</v>
      </c>
      <c r="AO15" s="73">
        <f>INDEX('h 26-27.'!AG6:AG25,MATCH(LARGE('h 26-27.'!AF6:AF25,12),'h 26-27.'!AF6:AF25,0))</f>
        <v>0</v>
      </c>
      <c r="AP15" s="74">
        <f>INDEX('h 26-27.'!AH6:AH25,MATCH(LARGE('h 26-27.'!AF6:AF25,12),'h 26-27.'!AF6:AF25,0))</f>
        <v>0</v>
      </c>
      <c r="AQ15" s="75">
        <f>INDEX('h 26-27.'!AI6:AI25,MATCH(LARGE('h 26-27.'!AF6:AF25,12),'h 26-27.'!AF6:AF25,0))</f>
        <v>0</v>
      </c>
      <c r="AR15" s="76">
        <f>INDEX('h 26-27.'!AJ6:AJ25,MATCH(LARGE('h 26-27.'!AF6:AF25,12),'h 26-27.'!AF6:AF25,0))</f>
        <v>0</v>
      </c>
      <c r="AS15" s="74">
        <f>INDEX('h 26-27.'!AK6:AK25,MATCH(LARGE('h 26-27.'!AF6:AF25,12),'h 26-27.'!AF6:AF25,0))</f>
        <v>0</v>
      </c>
      <c r="AT15" s="76">
        <f>INDEX('h 26-27.'!AL6:AL25,MATCH(LARGE('h 26-27.'!AF6:AF25,12),'h 26-27.'!AF6:AF25,0))</f>
        <v>0</v>
      </c>
      <c r="AU15" s="74">
        <f>INDEX('h 26-27.'!AM6:AM25,MATCH(LARGE('h 26-27.'!AF6:AF25,12),'h 26-27.'!AF6:AF25,0))</f>
        <v>0</v>
      </c>
      <c r="AV15" s="76">
        <f>INDEX('h 26-27.'!AN6:AN25,MATCH(LARGE('h 26-27.'!AF6:AF25,12),'h 26-27.'!AF6:AF25,0))</f>
        <v>0</v>
      </c>
    </row>
    <row r="16" spans="2:48" x14ac:dyDescent="0.2">
      <c r="B16" s="95">
        <v>13</v>
      </c>
      <c r="C16" s="153">
        <f>'26-27'!$B$18</f>
        <v>0</v>
      </c>
      <c r="D16" s="154"/>
      <c r="E16" s="154"/>
      <c r="F16" s="154"/>
      <c r="G16" s="155"/>
      <c r="H16" s="72">
        <f>'26-27'!$I$18</f>
        <v>0</v>
      </c>
      <c r="I16" s="73">
        <f t="shared" si="0"/>
        <v>0</v>
      </c>
      <c r="J16" s="74">
        <f>'26-27'!$F$18</f>
        <v>0</v>
      </c>
      <c r="K16" s="75">
        <f>'26-27'!$G$18</f>
        <v>0</v>
      </c>
      <c r="L16" s="76">
        <f>'26-27'!$H$18</f>
        <v>0</v>
      </c>
      <c r="M16" s="74">
        <f>'26-27'!$N$18</f>
        <v>0</v>
      </c>
      <c r="N16" s="76">
        <f>'26-27'!$O$18</f>
        <v>0</v>
      </c>
      <c r="O16" s="74">
        <f>'26-27'!$L$18</f>
        <v>0</v>
      </c>
      <c r="P16" s="76">
        <f>'26-27'!$M$18</f>
        <v>0</v>
      </c>
      <c r="R16" s="95">
        <v>13</v>
      </c>
      <c r="S16" s="153">
        <f>INDEX('h 26-27.'!O6:O25,MATCH(LARGE('h 26-27.'!R6:R25,13),'h 26-27.'!R6:R25,0))</f>
        <v>0</v>
      </c>
      <c r="T16" s="154"/>
      <c r="U16" s="154"/>
      <c r="V16" s="154"/>
      <c r="W16" s="155"/>
      <c r="X16" s="72">
        <f>INDEX('h 26-27.'!P6:P25,MATCH(LARGE('h 26-27.'!R6:R25,13),'h 26-27.'!R6:R25,0))</f>
        <v>0</v>
      </c>
      <c r="Y16" s="73">
        <f>INDEX('h 26-27.'!S6:S25,MATCH(LARGE('h 26-27.'!R6:R25,13),'h 26-27.'!R6:R25,0))</f>
        <v>0</v>
      </c>
      <c r="Z16" s="74">
        <f>INDEX('h 26-27.'!T6:T25,MATCH(LARGE('h 26-27.'!R6:R25,13),'h 26-27.'!R6:R25,0))</f>
        <v>0</v>
      </c>
      <c r="AA16" s="75">
        <f>INDEX('h 26-27.'!U6:U25,MATCH(LARGE('h 26-27.'!R6:R25,13),'h 26-27.'!R6:R25,0))</f>
        <v>0</v>
      </c>
      <c r="AB16" s="76">
        <f>INDEX('h 26-27.'!V6:V25,MATCH(LARGE('h 26-27.'!R6:R25,13),'h 26-27.'!R6:R25,0))</f>
        <v>0</v>
      </c>
      <c r="AC16" s="74">
        <f>INDEX('h 26-27.'!W6:W25,MATCH(LARGE('h 26-27.'!R6:R25,13),'h 26-27.'!R6:R25,0))</f>
        <v>0</v>
      </c>
      <c r="AD16" s="76">
        <f>INDEX('h 26-27.'!X6:X25,MATCH(LARGE('h 26-27.'!R6:R25,13),'h 26-27.'!R6:R25,0))</f>
        <v>0</v>
      </c>
      <c r="AE16" s="74">
        <f>INDEX('h 26-27.'!Y6:Y25,MATCH(LARGE('h 26-27.'!R6:R25,13),'h 26-27.'!R6:R25,0))</f>
        <v>0</v>
      </c>
      <c r="AF16" s="76">
        <f>INDEX('h 26-27.'!Z6:Z25,MATCH(LARGE('h 26-27.'!R6:R25,13),'h 26-27.'!R6:R25,0))</f>
        <v>0</v>
      </c>
      <c r="AH16" s="95">
        <v>13</v>
      </c>
      <c r="AI16" s="153">
        <f>INDEX('h 26-27.'!AC6:AC25,MATCH(LARGE('h 26-27.'!AF6:AF25,13),'h 26-27.'!AF6:AF25,0))</f>
        <v>0</v>
      </c>
      <c r="AJ16" s="154"/>
      <c r="AK16" s="154"/>
      <c r="AL16" s="154"/>
      <c r="AM16" s="155"/>
      <c r="AN16" s="72">
        <f>INDEX('h 26-27.'!AD6:AD25,MATCH(LARGE('h 26-27.'!AF6:AF25,13),'h 26-27.'!AF6:AF25,0))</f>
        <v>0</v>
      </c>
      <c r="AO16" s="73">
        <f>INDEX('h 26-27.'!AG6:AG25,MATCH(LARGE('h 26-27.'!AF6:AF25,13),'h 26-27.'!AF6:AF25,0))</f>
        <v>0</v>
      </c>
      <c r="AP16" s="74">
        <f>INDEX('h 26-27.'!AH6:AH25,MATCH(LARGE('h 26-27.'!AF6:AF25,13),'h 26-27.'!AF6:AF25,0))</f>
        <v>0</v>
      </c>
      <c r="AQ16" s="75">
        <f>INDEX('h 26-27.'!AI6:AI25,MATCH(LARGE('h 26-27.'!AF6:AF25,13),'h 26-27.'!AF6:AF25,0))</f>
        <v>0</v>
      </c>
      <c r="AR16" s="76">
        <f>INDEX('h 26-27.'!AJ6:AJ25,MATCH(LARGE('h 26-27.'!AF6:AF25,13),'h 26-27.'!AF6:AF25,0))</f>
        <v>0</v>
      </c>
      <c r="AS16" s="74">
        <f>INDEX('h 26-27.'!AK6:AK25,MATCH(LARGE('h 26-27.'!AF6:AF25,13),'h 26-27.'!AF6:AF25,0))</f>
        <v>0</v>
      </c>
      <c r="AT16" s="76">
        <f>INDEX('h 26-27.'!AL6:AL25,MATCH(LARGE('h 26-27.'!AF6:AF25,13),'h 26-27.'!AF6:AF25,0))</f>
        <v>0</v>
      </c>
      <c r="AU16" s="74">
        <f>INDEX('h 26-27.'!AM6:AM25,MATCH(LARGE('h 26-27.'!AF6:AF25,13),'h 26-27.'!AF6:AF25,0))</f>
        <v>0</v>
      </c>
      <c r="AV16" s="76">
        <f>INDEX('h 26-27.'!AN6:AN25,MATCH(LARGE('h 26-27.'!AF6:AF25,13),'h 26-27.'!AF6:AF25,0))</f>
        <v>0</v>
      </c>
    </row>
    <row r="17" spans="2:72" x14ac:dyDescent="0.2">
      <c r="B17" s="95">
        <v>14</v>
      </c>
      <c r="C17" s="153">
        <f>'26-27'!$B$19</f>
        <v>0</v>
      </c>
      <c r="D17" s="154"/>
      <c r="E17" s="154"/>
      <c r="F17" s="154"/>
      <c r="G17" s="155"/>
      <c r="H17" s="72">
        <f>'26-27'!$I$19</f>
        <v>0</v>
      </c>
      <c r="I17" s="73">
        <f t="shared" si="0"/>
        <v>0</v>
      </c>
      <c r="J17" s="74">
        <f>'26-27'!$F$19</f>
        <v>0</v>
      </c>
      <c r="K17" s="75">
        <f>'26-27'!$G$19</f>
        <v>0</v>
      </c>
      <c r="L17" s="76">
        <f>'26-27'!$H$19</f>
        <v>0</v>
      </c>
      <c r="M17" s="74">
        <f>'26-27'!$N$19</f>
        <v>0</v>
      </c>
      <c r="N17" s="76">
        <f>'26-27'!$O$19</f>
        <v>0</v>
      </c>
      <c r="O17" s="74">
        <f>'26-27'!$L$19</f>
        <v>0</v>
      </c>
      <c r="P17" s="76">
        <f>'26-27'!$M$19</f>
        <v>0</v>
      </c>
      <c r="R17" s="95">
        <v>14</v>
      </c>
      <c r="S17" s="153">
        <f>INDEX('h 26-27.'!O6:O25,MATCH(LARGE('h 26-27.'!R6:R25,14),'h 26-27.'!R6:R25,0))</f>
        <v>0</v>
      </c>
      <c r="T17" s="154"/>
      <c r="U17" s="154"/>
      <c r="V17" s="154"/>
      <c r="W17" s="155"/>
      <c r="X17" s="72">
        <f>INDEX('h 26-27.'!P6:P25,MATCH(LARGE('h 26-27.'!R6:R25,14),'h 26-27.'!R6:R25,0))</f>
        <v>0</v>
      </c>
      <c r="Y17" s="73">
        <f>INDEX('h 26-27.'!S6:S25,MATCH(LARGE('h 26-27.'!R6:R25,14),'h 26-27.'!R6:R25,0))</f>
        <v>0</v>
      </c>
      <c r="Z17" s="74">
        <f>INDEX('h 26-27.'!T6:T25,MATCH(LARGE('h 26-27.'!R6:R25,14),'h 26-27.'!R6:R25,0))</f>
        <v>0</v>
      </c>
      <c r="AA17" s="75">
        <f>INDEX('h 26-27.'!U6:U25,MATCH(LARGE('h 26-27.'!R6:R25,14),'h 26-27.'!R6:R25,0))</f>
        <v>0</v>
      </c>
      <c r="AB17" s="76">
        <f>INDEX('h 26-27.'!V6:V25,MATCH(LARGE('h 26-27.'!R6:R25,14),'h 26-27.'!R6:R25,0))</f>
        <v>0</v>
      </c>
      <c r="AC17" s="74">
        <f>INDEX('h 26-27.'!W6:W25,MATCH(LARGE('h 26-27.'!R6:R25,14),'h 26-27.'!R6:R25,0))</f>
        <v>0</v>
      </c>
      <c r="AD17" s="76">
        <f>INDEX('h 26-27.'!X6:X25,MATCH(LARGE('h 26-27.'!R6:R25,14),'h 26-27.'!R6:R25,0))</f>
        <v>0</v>
      </c>
      <c r="AE17" s="74">
        <f>INDEX('h 26-27.'!Y6:Y25,MATCH(LARGE('h 26-27.'!R6:R25,14),'h 26-27.'!R6:R25,0))</f>
        <v>0</v>
      </c>
      <c r="AF17" s="76">
        <f>INDEX('h 26-27.'!Z6:Z25,MATCH(LARGE('h 26-27.'!R6:R25,14),'h 26-27.'!R6:R25,0))</f>
        <v>0</v>
      </c>
      <c r="AH17" s="95">
        <v>14</v>
      </c>
      <c r="AI17" s="153">
        <f>INDEX('h 26-27.'!AC6:AC25,MATCH(LARGE('h 26-27.'!AF6:AF25,14),'h 26-27.'!AF6:AF25,0))</f>
        <v>0</v>
      </c>
      <c r="AJ17" s="154"/>
      <c r="AK17" s="154"/>
      <c r="AL17" s="154"/>
      <c r="AM17" s="155"/>
      <c r="AN17" s="72">
        <f>INDEX('h 26-27.'!AD6:AD25,MATCH(LARGE('h 26-27.'!AF6:AF25,14),'h 26-27.'!AF6:AF25,0))</f>
        <v>0</v>
      </c>
      <c r="AO17" s="73">
        <f>INDEX('h 26-27.'!AG6:AG25,MATCH(LARGE('h 26-27.'!AF6:AF25,14),'h 26-27.'!AF6:AF25,0))</f>
        <v>0</v>
      </c>
      <c r="AP17" s="74">
        <f>INDEX('h 26-27.'!AH6:AH25,MATCH(LARGE('h 26-27.'!AF6:AF25,14),'h 26-27.'!AF6:AF25,0))</f>
        <v>0</v>
      </c>
      <c r="AQ17" s="75">
        <f>INDEX('h 26-27.'!AI6:AI25,MATCH(LARGE('h 26-27.'!AF6:AF25,14),'h 26-27.'!AF6:AF25,0))</f>
        <v>0</v>
      </c>
      <c r="AR17" s="76">
        <f>INDEX('h 26-27.'!AJ6:AJ25,MATCH(LARGE('h 26-27.'!AF6:AF25,14),'h 26-27.'!AF6:AF25,0))</f>
        <v>0</v>
      </c>
      <c r="AS17" s="74">
        <f>INDEX('h 26-27.'!AK6:AK25,MATCH(LARGE('h 26-27.'!AF6:AF25,14),'h 26-27.'!AF6:AF25,0))</f>
        <v>0</v>
      </c>
      <c r="AT17" s="76">
        <f>INDEX('h 26-27.'!AL6:AL25,MATCH(LARGE('h 26-27.'!AF6:AF25,14),'h 26-27.'!AF6:AF25,0))</f>
        <v>0</v>
      </c>
      <c r="AU17" s="74">
        <f>INDEX('h 26-27.'!AM6:AM25,MATCH(LARGE('h 26-27.'!AF6:AF25,14),'h 26-27.'!AF6:AF25,0))</f>
        <v>0</v>
      </c>
      <c r="AV17" s="76">
        <f>INDEX('h 26-27.'!AN6:AN25,MATCH(LARGE('h 26-27.'!AF6:AF25,14),'h 26-27.'!AF6:AF25,0))</f>
        <v>0</v>
      </c>
    </row>
    <row r="18" spans="2:72" x14ac:dyDescent="0.2">
      <c r="B18" s="95">
        <v>15</v>
      </c>
      <c r="C18" s="153">
        <f>'26-27'!$B$20</f>
        <v>0</v>
      </c>
      <c r="D18" s="154"/>
      <c r="E18" s="154"/>
      <c r="F18" s="154"/>
      <c r="G18" s="155"/>
      <c r="H18" s="72">
        <f>'26-27'!$I$20</f>
        <v>0</v>
      </c>
      <c r="I18" s="73">
        <f t="shared" si="0"/>
        <v>0</v>
      </c>
      <c r="J18" s="74">
        <f>'26-27'!$F$20</f>
        <v>0</v>
      </c>
      <c r="K18" s="75">
        <f>'26-27'!$G$20</f>
        <v>0</v>
      </c>
      <c r="L18" s="76">
        <f>'26-27'!$H$20</f>
        <v>0</v>
      </c>
      <c r="M18" s="74">
        <f>'26-27'!$N$20</f>
        <v>0</v>
      </c>
      <c r="N18" s="76">
        <f>'26-27'!$O$20</f>
        <v>0</v>
      </c>
      <c r="O18" s="74">
        <f>'26-27'!$L$20</f>
        <v>0</v>
      </c>
      <c r="P18" s="76">
        <f>'26-27'!$M$20</f>
        <v>0</v>
      </c>
      <c r="R18" s="95">
        <v>15</v>
      </c>
      <c r="S18" s="153">
        <f>INDEX('h 26-27.'!O6:O25,MATCH(LARGE('h 26-27.'!R6:R25,15),'h 26-27.'!R6:R25,0))</f>
        <v>0</v>
      </c>
      <c r="T18" s="154"/>
      <c r="U18" s="154"/>
      <c r="V18" s="154"/>
      <c r="W18" s="155"/>
      <c r="X18" s="72">
        <f>INDEX('h 26-27.'!P6:P25,MATCH(LARGE('h 26-27.'!R6:R25,15),'h 26-27.'!R6:R25,0))</f>
        <v>0</v>
      </c>
      <c r="Y18" s="73">
        <f>INDEX('h 26-27.'!S6:S25,MATCH(LARGE('h 26-27.'!R6:R25,15),'h 26-27.'!R6:R25,0))</f>
        <v>0</v>
      </c>
      <c r="Z18" s="74">
        <f>INDEX('h 26-27.'!T6:T25,MATCH(LARGE('h 26-27.'!R6:R25,15),'h 26-27.'!R6:R25,0))</f>
        <v>0</v>
      </c>
      <c r="AA18" s="75">
        <f>INDEX('h 26-27.'!U6:U25,MATCH(LARGE('h 26-27.'!R6:R25,15),'h 26-27.'!R6:R25,0))</f>
        <v>0</v>
      </c>
      <c r="AB18" s="76">
        <f>INDEX('h 26-27.'!V6:V25,MATCH(LARGE('h 26-27.'!R6:R25,15),'h 26-27.'!R6:R25,0))</f>
        <v>0</v>
      </c>
      <c r="AC18" s="74">
        <f>INDEX('h 26-27.'!W6:W25,MATCH(LARGE('h 26-27.'!R6:R25,15),'h 26-27.'!R6:R25,0))</f>
        <v>0</v>
      </c>
      <c r="AD18" s="76">
        <f>INDEX('h 26-27.'!X6:X25,MATCH(LARGE('h 26-27.'!R6:R25,15),'h 26-27.'!R6:R25,0))</f>
        <v>0</v>
      </c>
      <c r="AE18" s="74">
        <f>INDEX('h 26-27.'!Y6:Y25,MATCH(LARGE('h 26-27.'!R6:R25,15),'h 26-27.'!R6:R25,0))</f>
        <v>0</v>
      </c>
      <c r="AF18" s="76">
        <f>INDEX('h 26-27.'!Z6:Z25,MATCH(LARGE('h 26-27.'!R6:R25,15),'h 26-27.'!R6:R25,0))</f>
        <v>0</v>
      </c>
      <c r="AH18" s="95">
        <v>15</v>
      </c>
      <c r="AI18" s="153">
        <f>INDEX('h 26-27.'!AC6:AC25,MATCH(LARGE('h 26-27.'!AF6:AF25,15),'h 26-27.'!AF6:AF25,0))</f>
        <v>0</v>
      </c>
      <c r="AJ18" s="154"/>
      <c r="AK18" s="154"/>
      <c r="AL18" s="154"/>
      <c r="AM18" s="155"/>
      <c r="AN18" s="72">
        <f>INDEX('h 26-27.'!AD6:AD25,MATCH(LARGE('h 26-27.'!AF6:AF25,15),'h 26-27.'!AF6:AF25,0))</f>
        <v>0</v>
      </c>
      <c r="AO18" s="73">
        <f>INDEX('h 26-27.'!AG6:AG25,MATCH(LARGE('h 26-27.'!AF6:AF25,15),'h 26-27.'!AF6:AF25,0))</f>
        <v>0</v>
      </c>
      <c r="AP18" s="74">
        <f>INDEX('h 26-27.'!AH6:AH25,MATCH(LARGE('h 26-27.'!AF6:AF25,15),'h 26-27.'!AF6:AF25,0))</f>
        <v>0</v>
      </c>
      <c r="AQ18" s="75">
        <f>INDEX('h 26-27.'!AI6:AI25,MATCH(LARGE('h 26-27.'!AF6:AF25,15),'h 26-27.'!AF6:AF25,0))</f>
        <v>0</v>
      </c>
      <c r="AR18" s="76">
        <f>INDEX('h 26-27.'!AJ6:AJ25,MATCH(LARGE('h 26-27.'!AF6:AF25,15),'h 26-27.'!AF6:AF25,0))</f>
        <v>0</v>
      </c>
      <c r="AS18" s="74">
        <f>INDEX('h 26-27.'!AK6:AK25,MATCH(LARGE('h 26-27.'!AF6:AF25,15),'h 26-27.'!AF6:AF25,0))</f>
        <v>0</v>
      </c>
      <c r="AT18" s="76">
        <f>INDEX('h 26-27.'!AL6:AL25,MATCH(LARGE('h 26-27.'!AF6:AF25,15),'h 26-27.'!AF6:AF25,0))</f>
        <v>0</v>
      </c>
      <c r="AU18" s="74">
        <f>INDEX('h 26-27.'!AM6:AM25,MATCH(LARGE('h 26-27.'!AF6:AF25,15),'h 26-27.'!AF6:AF25,0))</f>
        <v>0</v>
      </c>
      <c r="AV18" s="76">
        <f>INDEX('h 26-27.'!AN6:AN25,MATCH(LARGE('h 26-27.'!AF6:AF25,15),'h 26-27.'!AF6:AF25,0))</f>
        <v>0</v>
      </c>
    </row>
    <row r="19" spans="2:72" x14ac:dyDescent="0.2">
      <c r="B19" s="95">
        <v>16</v>
      </c>
      <c r="C19" s="153">
        <f>'26-27'!$B$21</f>
        <v>0</v>
      </c>
      <c r="D19" s="154"/>
      <c r="E19" s="154"/>
      <c r="F19" s="154"/>
      <c r="G19" s="155"/>
      <c r="H19" s="72">
        <f>'26-27'!$I$21</f>
        <v>0</v>
      </c>
      <c r="I19" s="73">
        <f t="shared" si="0"/>
        <v>0</v>
      </c>
      <c r="J19" s="74">
        <f>'26-27'!$F$21</f>
        <v>0</v>
      </c>
      <c r="K19" s="75">
        <f>'26-27'!$G$21</f>
        <v>0</v>
      </c>
      <c r="L19" s="76">
        <f>'26-27'!$H$21</f>
        <v>0</v>
      </c>
      <c r="M19" s="74">
        <f>'26-27'!$N$21</f>
        <v>0</v>
      </c>
      <c r="N19" s="76">
        <f>'26-27'!$O$21</f>
        <v>0</v>
      </c>
      <c r="O19" s="74">
        <f>'26-27'!$L$21</f>
        <v>0</v>
      </c>
      <c r="P19" s="76">
        <f>'26-27'!$M$21</f>
        <v>0</v>
      </c>
      <c r="R19" s="95">
        <v>16</v>
      </c>
      <c r="S19" s="153">
        <f>INDEX('h 26-27.'!O6:O25,MATCH(LARGE('h 26-27.'!R6:R25,16),'h 26-27.'!R6:R25,0))</f>
        <v>0</v>
      </c>
      <c r="T19" s="154"/>
      <c r="U19" s="154"/>
      <c r="V19" s="154"/>
      <c r="W19" s="155"/>
      <c r="X19" s="72">
        <f>INDEX('h 26-27.'!P6:P25,MATCH(LARGE('h 26-27.'!R6:R25,16),'h 26-27.'!R6:R25,0))</f>
        <v>0</v>
      </c>
      <c r="Y19" s="73">
        <f>INDEX('h 26-27.'!S6:S25,MATCH(LARGE('h 26-27.'!R6:R25,16),'h 26-27.'!R6:R25,0))</f>
        <v>0</v>
      </c>
      <c r="Z19" s="74">
        <f>INDEX('h 26-27.'!T6:T25,MATCH(LARGE('h 26-27.'!R6:R25,16),'h 26-27.'!R6:R25,0))</f>
        <v>0</v>
      </c>
      <c r="AA19" s="75">
        <f>INDEX('h 26-27.'!U6:U25,MATCH(LARGE('h 26-27.'!R6:R25,16),'h 26-27.'!R6:R25,0))</f>
        <v>0</v>
      </c>
      <c r="AB19" s="76">
        <f>INDEX('h 26-27.'!V6:V25,MATCH(LARGE('h 26-27.'!R6:R25,16),'h 26-27.'!R6:R25,0))</f>
        <v>0</v>
      </c>
      <c r="AC19" s="74">
        <f>INDEX('h 26-27.'!W6:W25,MATCH(LARGE('h 26-27.'!R6:R25,16),'h 26-27.'!R6:R25,0))</f>
        <v>0</v>
      </c>
      <c r="AD19" s="76">
        <f>INDEX('h 26-27.'!X6:X25,MATCH(LARGE('h 26-27.'!R6:R25,16),'h 26-27.'!R6:R25,0))</f>
        <v>0</v>
      </c>
      <c r="AE19" s="74">
        <f>INDEX('h 26-27.'!Y6:Y25,MATCH(LARGE('h 26-27.'!R6:R25,16),'h 26-27.'!R6:R25,0))</f>
        <v>0</v>
      </c>
      <c r="AF19" s="76">
        <f>INDEX('h 26-27.'!Z6:Z25,MATCH(LARGE('h 26-27.'!R6:R25,16),'h 26-27.'!R6:R25,0))</f>
        <v>0</v>
      </c>
      <c r="AH19" s="95">
        <v>16</v>
      </c>
      <c r="AI19" s="153">
        <f>INDEX('h 26-27.'!AC6:AC25,MATCH(LARGE('h 26-27.'!AF6:AF25,16),'h 26-27.'!AF6:AF25,0))</f>
        <v>0</v>
      </c>
      <c r="AJ19" s="154"/>
      <c r="AK19" s="154"/>
      <c r="AL19" s="154"/>
      <c r="AM19" s="155"/>
      <c r="AN19" s="72">
        <f>INDEX('h 26-27.'!AD6:AD25,MATCH(LARGE('h 26-27.'!AF6:AF25,16),'h 26-27.'!AF6:AF25,0))</f>
        <v>0</v>
      </c>
      <c r="AO19" s="73">
        <f>INDEX('h 26-27.'!AG6:AG25,MATCH(LARGE('h 26-27.'!AF6:AF25,16),'h 26-27.'!AF6:AF25,0))</f>
        <v>0</v>
      </c>
      <c r="AP19" s="74">
        <f>INDEX('h 26-27.'!AH6:AH25,MATCH(LARGE('h 26-27.'!AF6:AF25,16),'h 26-27.'!AF6:AF25,0))</f>
        <v>0</v>
      </c>
      <c r="AQ19" s="75">
        <f>INDEX('h 26-27.'!AI6:AI25,MATCH(LARGE('h 26-27.'!AF6:AF25,16),'h 26-27.'!AF6:AF25,0))</f>
        <v>0</v>
      </c>
      <c r="AR19" s="76">
        <f>INDEX('h 26-27.'!AJ6:AJ25,MATCH(LARGE('h 26-27.'!AF6:AF25,16),'h 26-27.'!AF6:AF25,0))</f>
        <v>0</v>
      </c>
      <c r="AS19" s="74">
        <f>INDEX('h 26-27.'!AK6:AK25,MATCH(LARGE('h 26-27.'!AF6:AF25,16),'h 26-27.'!AF6:AF25,0))</f>
        <v>0</v>
      </c>
      <c r="AT19" s="76">
        <f>INDEX('h 26-27.'!AL6:AL25,MATCH(LARGE('h 26-27.'!AF6:AF25,16),'h 26-27.'!AF6:AF25,0))</f>
        <v>0</v>
      </c>
      <c r="AU19" s="74">
        <f>INDEX('h 26-27.'!AM6:AM25,MATCH(LARGE('h 26-27.'!AF6:AF25,16),'h 26-27.'!AF6:AF25,0))</f>
        <v>0</v>
      </c>
      <c r="AV19" s="76">
        <f>INDEX('h 26-27.'!AN6:AN25,MATCH(LARGE('h 26-27.'!AF6:AF25,16),'h 26-27.'!AF6:AF25,0))</f>
        <v>0</v>
      </c>
    </row>
    <row r="20" spans="2:72" x14ac:dyDescent="0.2">
      <c r="B20" s="95">
        <v>17</v>
      </c>
      <c r="C20" s="153">
        <f>'26-27'!$B$22</f>
        <v>0</v>
      </c>
      <c r="D20" s="154"/>
      <c r="E20" s="154"/>
      <c r="F20" s="154"/>
      <c r="G20" s="155"/>
      <c r="H20" s="72">
        <f>'26-27'!$I$22</f>
        <v>0</v>
      </c>
      <c r="I20" s="73">
        <f t="shared" si="0"/>
        <v>0</v>
      </c>
      <c r="J20" s="74">
        <f>'26-27'!$F$22</f>
        <v>0</v>
      </c>
      <c r="K20" s="75">
        <f>'26-27'!$G$22</f>
        <v>0</v>
      </c>
      <c r="L20" s="76">
        <f>'26-27'!$H$22</f>
        <v>0</v>
      </c>
      <c r="M20" s="74">
        <f>'26-27'!$N$22</f>
        <v>0</v>
      </c>
      <c r="N20" s="76">
        <f>'26-27'!$O$22</f>
        <v>0</v>
      </c>
      <c r="O20" s="74">
        <f>'26-27'!$L$22</f>
        <v>0</v>
      </c>
      <c r="P20" s="76">
        <f>'26-27'!$M$22</f>
        <v>0</v>
      </c>
      <c r="R20" s="95">
        <v>17</v>
      </c>
      <c r="S20" s="153">
        <f>INDEX('h 26-27.'!O6:O25,MATCH(LARGE('h 26-27.'!R6:R25,17),'h 26-27.'!R6:R25,0))</f>
        <v>0</v>
      </c>
      <c r="T20" s="154"/>
      <c r="U20" s="154"/>
      <c r="V20" s="154"/>
      <c r="W20" s="155"/>
      <c r="X20" s="72">
        <f>INDEX('h 26-27.'!P6:P25,MATCH(LARGE('h 26-27.'!R6:R25,17),'h 26-27.'!R6:R25,0))</f>
        <v>0</v>
      </c>
      <c r="Y20" s="73">
        <f>INDEX('h 26-27.'!S6:S25,MATCH(LARGE('h 26-27.'!R6:R25,17),'h 26-27.'!R6:R25,0))</f>
        <v>0</v>
      </c>
      <c r="Z20" s="74">
        <f>INDEX('h 26-27.'!T6:T25,MATCH(LARGE('h 26-27.'!R6:R25,17),'h 26-27.'!R6:R25,0))</f>
        <v>0</v>
      </c>
      <c r="AA20" s="75">
        <f>INDEX('h 26-27.'!U6:U25,MATCH(LARGE('h 26-27.'!R6:R25,17),'h 26-27.'!R6:R25,0))</f>
        <v>0</v>
      </c>
      <c r="AB20" s="76">
        <f>INDEX('h 26-27.'!V6:V25,MATCH(LARGE('h 26-27.'!R6:R25,17),'h 26-27.'!R6:R25,0))</f>
        <v>0</v>
      </c>
      <c r="AC20" s="74">
        <f>INDEX('h 26-27.'!W6:W25,MATCH(LARGE('h 26-27.'!R6:R25,17),'h 26-27.'!R6:R25,0))</f>
        <v>0</v>
      </c>
      <c r="AD20" s="76">
        <f>INDEX('h 26-27.'!X6:X25,MATCH(LARGE('h 26-27.'!R6:R25,17),'h 26-27.'!R6:R25,0))</f>
        <v>0</v>
      </c>
      <c r="AE20" s="74">
        <f>INDEX('h 26-27.'!Y6:Y25,MATCH(LARGE('h 26-27.'!R6:R25,17),'h 26-27.'!R6:R25,0))</f>
        <v>0</v>
      </c>
      <c r="AF20" s="76">
        <f>INDEX('h 26-27.'!Z6:Z25,MATCH(LARGE('h 26-27.'!R6:R25,17),'h 26-27.'!R6:R25,0))</f>
        <v>0</v>
      </c>
      <c r="AH20" s="95">
        <v>17</v>
      </c>
      <c r="AI20" s="153">
        <f>INDEX('h 26-27.'!AC6:AC25,MATCH(LARGE('h 26-27.'!AF6:AF25,17),'h 26-27.'!AF6:AF25,0))</f>
        <v>0</v>
      </c>
      <c r="AJ20" s="154"/>
      <c r="AK20" s="154"/>
      <c r="AL20" s="154"/>
      <c r="AM20" s="155"/>
      <c r="AN20" s="72">
        <f>INDEX('h 26-27.'!AD6:AD25,MATCH(LARGE('h 26-27.'!AF6:AF25,17),'h 26-27.'!AF6:AF25,0))</f>
        <v>0</v>
      </c>
      <c r="AO20" s="73">
        <f>INDEX('h 26-27.'!AG6:AG25,MATCH(LARGE('h 26-27.'!AF6:AF25,17),'h 26-27.'!AF6:AF25,0))</f>
        <v>0</v>
      </c>
      <c r="AP20" s="74">
        <f>INDEX('h 26-27.'!AH6:AH25,MATCH(LARGE('h 26-27.'!AF6:AF25,17),'h 26-27.'!AF6:AF25,0))</f>
        <v>0</v>
      </c>
      <c r="AQ20" s="75">
        <f>INDEX('h 26-27.'!AI6:AI25,MATCH(LARGE('h 26-27.'!AF6:AF25,17),'h 26-27.'!AF6:AF25,0))</f>
        <v>0</v>
      </c>
      <c r="AR20" s="76">
        <f>INDEX('h 26-27.'!AJ6:AJ25,MATCH(LARGE('h 26-27.'!AF6:AF25,17),'h 26-27.'!AF6:AF25,0))</f>
        <v>0</v>
      </c>
      <c r="AS20" s="74">
        <f>INDEX('h 26-27.'!AK6:AK25,MATCH(LARGE('h 26-27.'!AF6:AF25,17),'h 26-27.'!AF6:AF25,0))</f>
        <v>0</v>
      </c>
      <c r="AT20" s="76">
        <f>INDEX('h 26-27.'!AL6:AL25,MATCH(LARGE('h 26-27.'!AF6:AF25,17),'h 26-27.'!AF6:AF25,0))</f>
        <v>0</v>
      </c>
      <c r="AU20" s="74">
        <f>INDEX('h 26-27.'!AM6:AM25,MATCH(LARGE('h 26-27.'!AF6:AF25,17),'h 26-27.'!AF6:AF25,0))</f>
        <v>0</v>
      </c>
      <c r="AV20" s="76">
        <f>INDEX('h 26-27.'!AN6:AN25,MATCH(LARGE('h 26-27.'!AF6:AF25,17),'h 26-27.'!AF6:AF25,0))</f>
        <v>0</v>
      </c>
    </row>
    <row r="21" spans="2:72" x14ac:dyDescent="0.2">
      <c r="B21" s="95">
        <v>18</v>
      </c>
      <c r="C21" s="153">
        <f>'26-27'!$B$23</f>
        <v>0</v>
      </c>
      <c r="D21" s="154"/>
      <c r="E21" s="154"/>
      <c r="F21" s="154"/>
      <c r="G21" s="155"/>
      <c r="H21" s="72">
        <f>'26-27'!$I$23</f>
        <v>0</v>
      </c>
      <c r="I21" s="73">
        <f t="shared" si="0"/>
        <v>0</v>
      </c>
      <c r="J21" s="74">
        <f>'26-27'!$F$23</f>
        <v>0</v>
      </c>
      <c r="K21" s="75">
        <f>'26-27'!$G$23</f>
        <v>0</v>
      </c>
      <c r="L21" s="76">
        <f>'26-27'!$H$23</f>
        <v>0</v>
      </c>
      <c r="M21" s="74">
        <f>'26-27'!$N$23</f>
        <v>0</v>
      </c>
      <c r="N21" s="76">
        <f>'26-27'!$O$23</f>
        <v>0</v>
      </c>
      <c r="O21" s="74">
        <f>'26-27'!$L$23</f>
        <v>0</v>
      </c>
      <c r="P21" s="76">
        <f>'26-27'!$M$23</f>
        <v>0</v>
      </c>
      <c r="R21" s="95">
        <v>18</v>
      </c>
      <c r="S21" s="153">
        <f>INDEX('h 26-27.'!O6:O25,MATCH(LARGE('h 26-27.'!R6:R25,18),'h 26-27.'!R6:R25,0))</f>
        <v>0</v>
      </c>
      <c r="T21" s="154"/>
      <c r="U21" s="154"/>
      <c r="V21" s="154"/>
      <c r="W21" s="155"/>
      <c r="X21" s="72">
        <f>INDEX('h 26-27.'!P6:P25,MATCH(LARGE('h 26-27.'!R6:R25,18),'h 26-27.'!R6:R25,0))</f>
        <v>0</v>
      </c>
      <c r="Y21" s="73">
        <f>INDEX('h 26-27.'!S6:S25,MATCH(LARGE('h 26-27.'!R6:R25,18),'h 26-27.'!R6:R25,0))</f>
        <v>0</v>
      </c>
      <c r="Z21" s="74">
        <f>INDEX('h 26-27.'!T6:T25,MATCH(LARGE('h 26-27.'!R6:R25,18),'h 26-27.'!R6:R25,0))</f>
        <v>0</v>
      </c>
      <c r="AA21" s="75">
        <f>INDEX('h 26-27.'!U6:U25,MATCH(LARGE('h 26-27.'!R6:R25,18),'h 26-27.'!R6:R25,0))</f>
        <v>0</v>
      </c>
      <c r="AB21" s="76">
        <f>INDEX('h 26-27.'!V6:V25,MATCH(LARGE('h 26-27.'!R6:R25,18),'h 26-27.'!R6:R25,0))</f>
        <v>0</v>
      </c>
      <c r="AC21" s="74">
        <f>INDEX('h 26-27.'!W6:W25,MATCH(LARGE('h 26-27.'!R6:R25,18),'h 26-27.'!R6:R25,0))</f>
        <v>0</v>
      </c>
      <c r="AD21" s="76">
        <f>INDEX('h 26-27.'!X6:X25,MATCH(LARGE('h 26-27.'!R6:R25,18),'h 26-27.'!R6:R25,0))</f>
        <v>0</v>
      </c>
      <c r="AE21" s="74">
        <f>INDEX('h 26-27.'!Y6:Y25,MATCH(LARGE('h 26-27.'!R6:R25,18),'h 26-27.'!R6:R25,0))</f>
        <v>0</v>
      </c>
      <c r="AF21" s="76">
        <f>INDEX('h 26-27.'!Z6:Z25,MATCH(LARGE('h 26-27.'!R6:R25,18),'h 26-27.'!R6:R25,0))</f>
        <v>0</v>
      </c>
      <c r="AH21" s="95">
        <v>18</v>
      </c>
      <c r="AI21" s="153">
        <f>INDEX('h 26-27.'!AC6:AC25,MATCH(LARGE('h 26-27.'!AF6:AF25,18),'h 26-27.'!AF6:AF25,0))</f>
        <v>0</v>
      </c>
      <c r="AJ21" s="154"/>
      <c r="AK21" s="154"/>
      <c r="AL21" s="154"/>
      <c r="AM21" s="155"/>
      <c r="AN21" s="72">
        <f>INDEX('h 26-27.'!AD6:AD25,MATCH(LARGE('h 26-27.'!AF6:AF25,18),'h 26-27.'!AF6:AF25,0))</f>
        <v>0</v>
      </c>
      <c r="AO21" s="73">
        <f>INDEX('h 26-27.'!AG6:AG25,MATCH(LARGE('h 26-27.'!AF6:AF25,18),'h 26-27.'!AF6:AF25,0))</f>
        <v>0</v>
      </c>
      <c r="AP21" s="74">
        <f>INDEX('h 26-27.'!AH6:AH25,MATCH(LARGE('h 26-27.'!AF6:AF25,18),'h 26-27.'!AF6:AF25,0))</f>
        <v>0</v>
      </c>
      <c r="AQ21" s="75">
        <f>INDEX('h 26-27.'!AI6:AI25,MATCH(LARGE('h 26-27.'!AF6:AF25,18),'h 26-27.'!AF6:AF25,0))</f>
        <v>0</v>
      </c>
      <c r="AR21" s="76">
        <f>INDEX('h 26-27.'!AJ6:AJ25,MATCH(LARGE('h 26-27.'!AF6:AF25,18),'h 26-27.'!AF6:AF25,0))</f>
        <v>0</v>
      </c>
      <c r="AS21" s="74">
        <f>INDEX('h 26-27.'!AK6:AK25,MATCH(LARGE('h 26-27.'!AF6:AF25,18),'h 26-27.'!AF6:AF25,0))</f>
        <v>0</v>
      </c>
      <c r="AT21" s="76">
        <f>INDEX('h 26-27.'!AL6:AL25,MATCH(LARGE('h 26-27.'!AF6:AF25,18),'h 26-27.'!AF6:AF25,0))</f>
        <v>0</v>
      </c>
      <c r="AU21" s="74">
        <f>INDEX('h 26-27.'!AM6:AM25,MATCH(LARGE('h 26-27.'!AF6:AF25,18),'h 26-27.'!AF6:AF25,0))</f>
        <v>0</v>
      </c>
      <c r="AV21" s="76">
        <f>INDEX('h 26-27.'!AN6:AN25,MATCH(LARGE('h 26-27.'!AF6:AF25,18),'h 26-27.'!AF6:AF25,0))</f>
        <v>0</v>
      </c>
    </row>
    <row r="22" spans="2:72" x14ac:dyDescent="0.2">
      <c r="B22" s="95">
        <v>19</v>
      </c>
      <c r="C22" s="153">
        <f>'26-27'!$B$24</f>
        <v>0</v>
      </c>
      <c r="D22" s="154"/>
      <c r="E22" s="154"/>
      <c r="F22" s="154"/>
      <c r="G22" s="155"/>
      <c r="H22" s="72">
        <f>'26-27'!$I$24</f>
        <v>0</v>
      </c>
      <c r="I22" s="73">
        <f t="shared" si="0"/>
        <v>0</v>
      </c>
      <c r="J22" s="74">
        <f>'26-27'!$F$24</f>
        <v>0</v>
      </c>
      <c r="K22" s="75">
        <f>'26-27'!$G$24</f>
        <v>0</v>
      </c>
      <c r="L22" s="76">
        <f>'26-27'!$H$24</f>
        <v>0</v>
      </c>
      <c r="M22" s="74">
        <f>'26-27'!$N$24</f>
        <v>0</v>
      </c>
      <c r="N22" s="76">
        <f>'26-27'!$O$24</f>
        <v>0</v>
      </c>
      <c r="O22" s="74">
        <f>'26-27'!$L$24</f>
        <v>0</v>
      </c>
      <c r="P22" s="76">
        <f>'26-27'!$M$24</f>
        <v>0</v>
      </c>
      <c r="R22" s="95">
        <v>19</v>
      </c>
      <c r="S22" s="153">
        <f>INDEX('h 26-27.'!O6:O25,MATCH(LARGE('h 26-27.'!R6:R25,19),'h 26-27.'!R6:R25,0))</f>
        <v>0</v>
      </c>
      <c r="T22" s="154"/>
      <c r="U22" s="154"/>
      <c r="V22" s="154"/>
      <c r="W22" s="155"/>
      <c r="X22" s="72">
        <f>INDEX('h 26-27.'!P6:P25,MATCH(LARGE('h 26-27.'!R6:R25,19),'h 26-27.'!R6:R25,0))</f>
        <v>0</v>
      </c>
      <c r="Y22" s="73">
        <f>INDEX('h 26-27.'!S6:S25,MATCH(LARGE('h 26-27.'!R6:R25,19),'h 26-27.'!R6:R25,0))</f>
        <v>0</v>
      </c>
      <c r="Z22" s="74">
        <f>INDEX('h 26-27.'!T6:T25,MATCH(LARGE('h 26-27.'!R6:R25,19),'h 26-27.'!R6:R25,0))</f>
        <v>0</v>
      </c>
      <c r="AA22" s="75">
        <f>INDEX('h 26-27.'!U6:U25,MATCH(LARGE('h 26-27.'!R6:R25,19),'h 26-27.'!R6:R25,0))</f>
        <v>0</v>
      </c>
      <c r="AB22" s="76">
        <f>INDEX('h 26-27.'!V6:V25,MATCH(LARGE('h 26-27.'!R6:R25,19),'h 26-27.'!R6:R25,0))</f>
        <v>0</v>
      </c>
      <c r="AC22" s="74">
        <f>INDEX('h 26-27.'!W6:W25,MATCH(LARGE('h 26-27.'!R6:R25,19),'h 26-27.'!R6:R25,0))</f>
        <v>0</v>
      </c>
      <c r="AD22" s="76">
        <f>INDEX('h 26-27.'!X6:X25,MATCH(LARGE('h 26-27.'!R6:R25,19),'h 26-27.'!R6:R25,0))</f>
        <v>0</v>
      </c>
      <c r="AE22" s="74">
        <f>INDEX('h 26-27.'!Y6:Y25,MATCH(LARGE('h 26-27.'!R6:R25,19),'h 26-27.'!R6:R25,0))</f>
        <v>0</v>
      </c>
      <c r="AF22" s="76">
        <f>INDEX('h 26-27.'!Z6:Z25,MATCH(LARGE('h 26-27.'!R6:R25,19),'h 26-27.'!R6:R25,0))</f>
        <v>0</v>
      </c>
      <c r="AH22" s="95">
        <v>19</v>
      </c>
      <c r="AI22" s="153">
        <f>INDEX('h 26-27.'!AC6:AC25,MATCH(LARGE('h 26-27.'!AF6:AF25,19),'h 26-27.'!AF6:AF25,0))</f>
        <v>0</v>
      </c>
      <c r="AJ22" s="154"/>
      <c r="AK22" s="154"/>
      <c r="AL22" s="154"/>
      <c r="AM22" s="155"/>
      <c r="AN22" s="72">
        <f>INDEX('h 26-27.'!AD6:AD25,MATCH(LARGE('h 26-27.'!AF6:AF25,19),'h 26-27.'!AF6:AF25,0))</f>
        <v>0</v>
      </c>
      <c r="AO22" s="73">
        <f>INDEX('h 26-27.'!AG6:AG25,MATCH(LARGE('h 26-27.'!AF6:AF25,19),'h 26-27.'!AF6:AF25,0))</f>
        <v>0</v>
      </c>
      <c r="AP22" s="74">
        <f>INDEX('h 26-27.'!AH6:AH25,MATCH(LARGE('h 26-27.'!AF6:AF25,19),'h 26-27.'!AF6:AF25,0))</f>
        <v>0</v>
      </c>
      <c r="AQ22" s="75">
        <f>INDEX('h 26-27.'!AI6:AI25,MATCH(LARGE('h 26-27.'!AF6:AF25,19),'h 26-27.'!AF6:AF25,0))</f>
        <v>0</v>
      </c>
      <c r="AR22" s="76">
        <f>INDEX('h 26-27.'!AJ6:AJ25,MATCH(LARGE('h 26-27.'!AF6:AF25,19),'h 26-27.'!AF6:AF25,0))</f>
        <v>0</v>
      </c>
      <c r="AS22" s="74">
        <f>INDEX('h 26-27.'!AK6:AK25,MATCH(LARGE('h 26-27.'!AF6:AF25,19),'h 26-27.'!AF6:AF25,0))</f>
        <v>0</v>
      </c>
      <c r="AT22" s="76">
        <f>INDEX('h 26-27.'!AL6:AL25,MATCH(LARGE('h 26-27.'!AF6:AF25,19),'h 26-27.'!AF6:AF25,0))</f>
        <v>0</v>
      </c>
      <c r="AU22" s="74">
        <f>INDEX('h 26-27.'!AM6:AM25,MATCH(LARGE('h 26-27.'!AF6:AF25,19),'h 26-27.'!AF6:AF25,0))</f>
        <v>0</v>
      </c>
      <c r="AV22" s="76">
        <f>INDEX('h 26-27.'!AN6:AN25,MATCH(LARGE('h 26-27.'!AF6:AF25,19),'h 26-27.'!AF6:AF25,0))</f>
        <v>0</v>
      </c>
    </row>
    <row r="23" spans="2:72" ht="13.5" thickBot="1" x14ac:dyDescent="0.25">
      <c r="B23" s="96">
        <v>20</v>
      </c>
      <c r="C23" s="156">
        <f>'26-27'!$B$25</f>
        <v>0</v>
      </c>
      <c r="D23" s="157"/>
      <c r="E23" s="157"/>
      <c r="F23" s="157"/>
      <c r="G23" s="158"/>
      <c r="H23" s="80">
        <f>'26-27'!$I$25</f>
        <v>0</v>
      </c>
      <c r="I23" s="81">
        <f t="shared" si="0"/>
        <v>0</v>
      </c>
      <c r="J23" s="82">
        <f>'26-27'!$F$25</f>
        <v>0</v>
      </c>
      <c r="K23" s="83">
        <f>'26-27'!$G$25</f>
        <v>0</v>
      </c>
      <c r="L23" s="84">
        <f>'26-27'!$H$25</f>
        <v>0</v>
      </c>
      <c r="M23" s="82">
        <f>'26-27'!$N$25</f>
        <v>0</v>
      </c>
      <c r="N23" s="84">
        <f>'26-27'!$O$25</f>
        <v>0</v>
      </c>
      <c r="O23" s="82">
        <f>'26-27'!$L$25</f>
        <v>0</v>
      </c>
      <c r="P23" s="84">
        <f>'26-27'!$M$25</f>
        <v>0</v>
      </c>
      <c r="R23" s="96">
        <v>20</v>
      </c>
      <c r="S23" s="156">
        <f>INDEX('h 26-27.'!O6:O25,MATCH(LARGE('h 26-27.'!R6:R25,20),'h 26-27.'!R6:R25,0))</f>
        <v>0</v>
      </c>
      <c r="T23" s="157"/>
      <c r="U23" s="157"/>
      <c r="V23" s="157"/>
      <c r="W23" s="158"/>
      <c r="X23" s="80">
        <f>INDEX('h 26-27.'!P6:P25,MATCH(LARGE('h 26-27.'!R6:R25,20),'h 26-27.'!R6:R25,0))</f>
        <v>0</v>
      </c>
      <c r="Y23" s="81">
        <f>INDEX('h 26-27.'!S6:S25,MATCH(LARGE('h 26-27.'!R6:R25,20),'h 26-27.'!R6:R25,0))</f>
        <v>0</v>
      </c>
      <c r="Z23" s="82">
        <f>INDEX('h 26-27.'!T6:T25,MATCH(LARGE('h 26-27.'!R6:R25,20),'h 26-27.'!R6:R25,0))</f>
        <v>0</v>
      </c>
      <c r="AA23" s="83">
        <f>INDEX('h 26-27.'!U6:U25,MATCH(LARGE('h 26-27.'!R6:R25,20),'h 26-27.'!R6:R25,0))</f>
        <v>0</v>
      </c>
      <c r="AB23" s="84">
        <f>INDEX('h 26-27.'!V6:V25,MATCH(LARGE('h 26-27.'!R6:R25,20),'h 26-27.'!R6:R25,0))</f>
        <v>0</v>
      </c>
      <c r="AC23" s="82">
        <f>INDEX('h 26-27.'!W6:W25,MATCH(LARGE('h 26-27.'!R6:R25,20),'h 26-27.'!R6:R25,0))</f>
        <v>0</v>
      </c>
      <c r="AD23" s="84">
        <f>INDEX('h 26-27.'!X6:X25,MATCH(LARGE('h 26-27.'!R6:R25,20),'h 26-27.'!R6:R25,0))</f>
        <v>0</v>
      </c>
      <c r="AE23" s="82">
        <f>INDEX('h 26-27.'!Y6:Y25,MATCH(LARGE('h 26-27.'!R6:R25,20),'h 26-27.'!R6:R25,0))</f>
        <v>0</v>
      </c>
      <c r="AF23" s="84">
        <f>INDEX('h 26-27.'!Z6:Z25,MATCH(LARGE('h 26-27.'!R6:R25,20),'h 26-27.'!R6:R25,0))</f>
        <v>0</v>
      </c>
      <c r="AH23" s="96">
        <v>20</v>
      </c>
      <c r="AI23" s="153">
        <f>INDEX('h 26-27.'!AC6:AC25,MATCH(LARGE('h 26-27.'!AF6:AF25,20),'h 26-27.'!AF6:AF25,0))</f>
        <v>0</v>
      </c>
      <c r="AJ23" s="154"/>
      <c r="AK23" s="154"/>
      <c r="AL23" s="154"/>
      <c r="AM23" s="155"/>
      <c r="AN23" s="80">
        <f>INDEX('h 26-27.'!AD6:AD25,MATCH(LARGE('h 26-27.'!AF6:AF25,20),'h 26-27.'!AF6:AF25,0))</f>
        <v>0</v>
      </c>
      <c r="AO23" s="81">
        <f>INDEX('h 26-27.'!AG6:AG25,MATCH(LARGE('h 26-27.'!AF6:AF25,20),'h 26-27.'!AF6:AF25,0))</f>
        <v>0</v>
      </c>
      <c r="AP23" s="82">
        <f>INDEX('h 26-27.'!AH6:AH25,MATCH(LARGE('h 26-27.'!AF6:AF25,20),'h 26-27.'!AF6:AF25,0))</f>
        <v>0</v>
      </c>
      <c r="AQ23" s="83">
        <f>INDEX('h 26-27.'!AI6:AI25,MATCH(LARGE('h 26-27.'!AF6:AF25,20),'h 26-27.'!AF6:AF25,0))</f>
        <v>0</v>
      </c>
      <c r="AR23" s="84">
        <f>INDEX('h 26-27.'!AJ6:AJ25,MATCH(LARGE('h 26-27.'!AF6:AF25,20),'h 26-27.'!AF6:AF25,0))</f>
        <v>0</v>
      </c>
      <c r="AS23" s="82">
        <f>INDEX('h 26-27.'!AK6:AK25,MATCH(LARGE('h 26-27.'!AF6:AF25,20),'h 26-27.'!AF6:AF25,0))</f>
        <v>0</v>
      </c>
      <c r="AT23" s="84">
        <f>INDEX('h 26-27.'!AL6:AL25,MATCH(LARGE('h 26-27.'!AF6:AF25,20),'h 26-27.'!AF6:AF25,0))</f>
        <v>0</v>
      </c>
      <c r="AU23" s="82">
        <f>INDEX('h 26-27.'!AM6:AM25,MATCH(LARGE('h 26-27.'!AF6:AF25,20),'h 26-27.'!AF6:AF25,0))</f>
        <v>0</v>
      </c>
      <c r="AV23" s="84">
        <f>INDEX('h 26-27.'!AN6:AN25,MATCH(LARGE('h 26-27.'!AF6:AF25,20),'h 26-27.'!AF6:AF25,0))</f>
        <v>0</v>
      </c>
    </row>
    <row r="24" spans="2:72" ht="13.5" thickBot="1" x14ac:dyDescent="0.25">
      <c r="AI24" s="65"/>
      <c r="AJ24" s="65"/>
      <c r="AK24" s="65"/>
      <c r="AL24" s="65"/>
      <c r="AM24" s="65"/>
    </row>
    <row r="25" spans="2:72" ht="15.75" customHeight="1" thickBot="1" x14ac:dyDescent="0.25">
      <c r="B25" s="172" t="s">
        <v>66</v>
      </c>
      <c r="C25" s="173"/>
      <c r="D25" s="173"/>
      <c r="E25" s="173"/>
      <c r="F25" s="173"/>
      <c r="G25" s="173"/>
      <c r="H25" s="173"/>
      <c r="I25" s="173"/>
      <c r="J25" s="173"/>
      <c r="K25" s="173"/>
      <c r="L25" s="174"/>
      <c r="M25" s="56"/>
      <c r="N25" s="172" t="s">
        <v>67</v>
      </c>
      <c r="O25" s="173"/>
      <c r="P25" s="173"/>
      <c r="Q25" s="173"/>
      <c r="R25" s="173"/>
      <c r="S25" s="173"/>
      <c r="T25" s="173"/>
      <c r="U25" s="173"/>
      <c r="V25" s="173"/>
      <c r="W25" s="173"/>
      <c r="X25" s="174"/>
      <c r="Z25" s="161" t="s">
        <v>50</v>
      </c>
      <c r="AA25" s="162"/>
      <c r="AB25" s="162"/>
      <c r="AC25" s="162"/>
      <c r="AD25" s="162"/>
      <c r="AE25" s="162"/>
      <c r="AF25" s="162"/>
      <c r="AG25" s="162"/>
      <c r="AH25" s="162"/>
      <c r="AI25" s="162"/>
      <c r="AJ25" s="163"/>
      <c r="AL25" s="161" t="s">
        <v>49</v>
      </c>
      <c r="AM25" s="162"/>
      <c r="AN25" s="162"/>
      <c r="AO25" s="162"/>
      <c r="AP25" s="162"/>
      <c r="AQ25" s="162"/>
      <c r="AR25" s="162"/>
      <c r="AS25" s="162"/>
      <c r="AT25" s="162"/>
      <c r="AU25" s="162"/>
      <c r="AV25" s="163"/>
      <c r="AW25" s="57"/>
      <c r="AX25" s="164" t="s">
        <v>68</v>
      </c>
      <c r="AY25" s="165"/>
      <c r="AZ25" s="165"/>
      <c r="BA25" s="165"/>
      <c r="BB25" s="165"/>
      <c r="BC25" s="165"/>
      <c r="BD25" s="165"/>
      <c r="BE25" s="165"/>
      <c r="BF25" s="165"/>
      <c r="BG25" s="165"/>
      <c r="BH25" s="166"/>
      <c r="BJ25" s="164" t="s">
        <v>69</v>
      </c>
      <c r="BK25" s="165"/>
      <c r="BL25" s="165"/>
      <c r="BM25" s="165"/>
      <c r="BN25" s="165"/>
      <c r="BO25" s="165"/>
      <c r="BP25" s="165"/>
      <c r="BQ25" s="165"/>
      <c r="BR25" s="165"/>
      <c r="BS25" s="165"/>
      <c r="BT25" s="166"/>
    </row>
    <row r="26" spans="2:72" ht="13.5" thickBot="1" x14ac:dyDescent="0.25">
      <c r="B26" s="97" t="s">
        <v>31</v>
      </c>
      <c r="C26" s="167" t="s">
        <v>32</v>
      </c>
      <c r="D26" s="168"/>
      <c r="E26" s="168"/>
      <c r="F26" s="168"/>
      <c r="G26" s="169"/>
      <c r="H26" s="99" t="s">
        <v>8</v>
      </c>
      <c r="I26" s="100" t="s">
        <v>9</v>
      </c>
      <c r="J26" s="98" t="s">
        <v>10</v>
      </c>
      <c r="K26" s="170" t="s">
        <v>36</v>
      </c>
      <c r="L26" s="171"/>
      <c r="M26" s="56"/>
      <c r="N26" s="97" t="s">
        <v>31</v>
      </c>
      <c r="O26" s="167" t="s">
        <v>32</v>
      </c>
      <c r="P26" s="168"/>
      <c r="Q26" s="168"/>
      <c r="R26" s="168"/>
      <c r="S26" s="169"/>
      <c r="T26" s="99" t="s">
        <v>8</v>
      </c>
      <c r="U26" s="100" t="s">
        <v>9</v>
      </c>
      <c r="V26" s="98" t="s">
        <v>10</v>
      </c>
      <c r="W26" s="170" t="s">
        <v>36</v>
      </c>
      <c r="X26" s="171"/>
      <c r="Z26" s="97" t="s">
        <v>31</v>
      </c>
      <c r="AA26" s="167" t="s">
        <v>32</v>
      </c>
      <c r="AB26" s="168"/>
      <c r="AC26" s="168"/>
      <c r="AD26" s="168"/>
      <c r="AE26" s="169"/>
      <c r="AF26" s="99" t="s">
        <v>8</v>
      </c>
      <c r="AG26" s="100" t="s">
        <v>9</v>
      </c>
      <c r="AH26" s="98" t="s">
        <v>10</v>
      </c>
      <c r="AI26" s="170" t="s">
        <v>36</v>
      </c>
      <c r="AJ26" s="171"/>
      <c r="AL26" s="97" t="s">
        <v>31</v>
      </c>
      <c r="AM26" s="167" t="s">
        <v>32</v>
      </c>
      <c r="AN26" s="168"/>
      <c r="AO26" s="168"/>
      <c r="AP26" s="168"/>
      <c r="AQ26" s="169"/>
      <c r="AR26" s="99" t="s">
        <v>8</v>
      </c>
      <c r="AS26" s="100" t="s">
        <v>9</v>
      </c>
      <c r="AT26" s="98" t="s">
        <v>10</v>
      </c>
      <c r="AU26" s="170" t="s">
        <v>36</v>
      </c>
      <c r="AV26" s="171"/>
      <c r="AW26" s="57"/>
      <c r="AX26" s="97" t="s">
        <v>31</v>
      </c>
      <c r="AY26" s="167" t="s">
        <v>32</v>
      </c>
      <c r="AZ26" s="168"/>
      <c r="BA26" s="168"/>
      <c r="BB26" s="168"/>
      <c r="BC26" s="169"/>
      <c r="BD26" s="99" t="s">
        <v>8</v>
      </c>
      <c r="BE26" s="100" t="s">
        <v>9</v>
      </c>
      <c r="BF26" s="98" t="s">
        <v>10</v>
      </c>
      <c r="BG26" s="170" t="s">
        <v>36</v>
      </c>
      <c r="BH26" s="171"/>
      <c r="BJ26" s="97" t="s">
        <v>31</v>
      </c>
      <c r="BK26" s="167" t="s">
        <v>32</v>
      </c>
      <c r="BL26" s="168"/>
      <c r="BM26" s="168"/>
      <c r="BN26" s="168"/>
      <c r="BO26" s="169"/>
      <c r="BP26" s="99" t="s">
        <v>8</v>
      </c>
      <c r="BQ26" s="100" t="s">
        <v>9</v>
      </c>
      <c r="BR26" s="98" t="s">
        <v>10</v>
      </c>
      <c r="BS26" s="170" t="s">
        <v>36</v>
      </c>
      <c r="BT26" s="171"/>
    </row>
    <row r="27" spans="2:72" ht="15.75" customHeight="1" x14ac:dyDescent="0.2">
      <c r="B27" s="95">
        <v>1</v>
      </c>
      <c r="C27" s="153">
        <f>INDEX('half 26-27'!B4:B23,MATCH(LARGE('half 26-27'!AO4:AO23,1),'half 26-27'!AO4:AO23,0))</f>
        <v>0</v>
      </c>
      <c r="D27" s="154"/>
      <c r="E27" s="154"/>
      <c r="F27" s="154"/>
      <c r="G27" s="155"/>
      <c r="H27" s="109">
        <f>INDEX('half 26-27'!AK4:AK23,MATCH(LARGE('half 26-27'!AO4:AO23,1),'half 26-27'!AO4:AO23,0))</f>
        <v>0</v>
      </c>
      <c r="I27" s="110">
        <f>INDEX('half 26-27'!AL4:AL23,MATCH(LARGE('half 26-27'!AO4:AO23,1),'half 26-27'!AO4:AO23,0))</f>
        <v>0</v>
      </c>
      <c r="J27" s="111">
        <f>INDEX('half 26-27'!AM4:AM23,MATCH(LARGE('half 26-27'!AO4:AO23,1),'half 26-27'!AO4:AO23,0))</f>
        <v>0</v>
      </c>
      <c r="K27" s="109">
        <f>INDEX('half 26-27'!AP4:AP23,MATCH(LARGE('half 26-27'!AO4:AO23,1),'half 26-27'!AO4:AO23,0))</f>
        <v>0</v>
      </c>
      <c r="L27" s="112">
        <f>INDEX('half 26-27'!AQ4:AQ23,MATCH(LARGE('half 26-27'!AO4:AO23,1),'half 26-27'!AO4:AO23,0))</f>
        <v>0</v>
      </c>
      <c r="M27" s="56"/>
      <c r="N27" s="95">
        <v>1</v>
      </c>
      <c r="O27" s="153">
        <f>INDEX('half 26-27'!B4:B23,MATCH(LARGE('half 26-27'!AX4:AX23,1),'half 26-27'!AX4:AX23,0))</f>
        <v>0</v>
      </c>
      <c r="P27" s="154"/>
      <c r="Q27" s="154"/>
      <c r="R27" s="154"/>
      <c r="S27" s="155"/>
      <c r="T27" s="109">
        <f>INDEX('half 26-27'!AT4:AT23,MATCH(LARGE('half 26-27'!AX4:AX23,1),'half 26-27'!AX4:AX23,0))</f>
        <v>0</v>
      </c>
      <c r="U27" s="110">
        <f>INDEX('half 26-27'!AU4:AU23,MATCH(LARGE('half 26-27'!AX4:AX23,1),'half 26-27'!AX4:AX23,0))</f>
        <v>0</v>
      </c>
      <c r="V27" s="111">
        <f>INDEX('half 26-27'!AV4:AV23,MATCH(LARGE('half 26-27'!AX4:AX23,1),'half 26-27'!AX4:AX23,0))</f>
        <v>0</v>
      </c>
      <c r="W27" s="109">
        <f>INDEX('half 26-27'!AY4:AY23,MATCH(LARGE('half 26-27'!AX4:AX23,1),'half 26-27'!AX4:AX23,0))</f>
        <v>0</v>
      </c>
      <c r="X27" s="112">
        <f>INDEX('half 26-27'!AZ4:AZ23,MATCH(LARGE('half 26-27'!AX4:AX23,1),'half 26-27'!AX4:AX23,0))</f>
        <v>0</v>
      </c>
      <c r="Z27" s="95">
        <v>1</v>
      </c>
      <c r="AA27" s="153">
        <f>INDEX('half 26-27'!B4:B23,MATCH(LARGE('half 26-27'!G4:G23,1),'half 26-27'!G4:G23,0))</f>
        <v>0</v>
      </c>
      <c r="AB27" s="154"/>
      <c r="AC27" s="154"/>
      <c r="AD27" s="154"/>
      <c r="AE27" s="155"/>
      <c r="AF27" s="109">
        <f>INDEX('half 26-27'!C4:C23,MATCH(LARGE('half 26-27'!G4:G23,1),'half 26-27'!G4:G23,0))</f>
        <v>0</v>
      </c>
      <c r="AG27" s="110">
        <f>INDEX('half 26-27'!D4:D23,MATCH(LARGE('half 26-27'!G4:G23,1),'half 26-27'!G4:G23,0))</f>
        <v>0</v>
      </c>
      <c r="AH27" s="111">
        <f>INDEX('half 26-27'!E4:E23,MATCH(LARGE('half 26-27'!G4:G23,1),'half 26-27'!G4:G23,0))</f>
        <v>0</v>
      </c>
      <c r="AI27" s="109">
        <f>INDEX('half 26-27'!H4:H23,MATCH(LARGE('half 26-27'!G4:G23,1),'half 26-27'!G4:G23,0))</f>
        <v>0</v>
      </c>
      <c r="AJ27" s="112">
        <f>INDEX('half 26-27'!I4:I23,MATCH(LARGE('half 26-27'!G4:G23,1),'half 26-27'!G4:G23,0))</f>
        <v>0</v>
      </c>
      <c r="AL27" s="95">
        <v>1</v>
      </c>
      <c r="AM27" s="153">
        <f>INDEX('half 26-27'!B4:B23,MATCH(LARGE('half 26-27'!O4:O23,1),'half 26-27'!O4:O23,0))</f>
        <v>0</v>
      </c>
      <c r="AN27" s="154"/>
      <c r="AO27" s="154"/>
      <c r="AP27" s="154"/>
      <c r="AQ27" s="155"/>
      <c r="AR27" s="109">
        <f>INDEX('half 26-27'!K4:K23,MATCH(LARGE('half 26-27'!O4:O23,1),'half 26-27'!O4:O23,0))</f>
        <v>0</v>
      </c>
      <c r="AS27" s="110">
        <f>INDEX('half 26-27'!L4:L23,MATCH(LARGE('half 26-27'!O4:O23,1),'half 26-27'!O4:O23,0))</f>
        <v>0</v>
      </c>
      <c r="AT27" s="111">
        <f>INDEX('half 26-27'!M4:M23,MATCH(LARGE('half 26-27'!O4:O23,1),'half 26-27'!O4:O23,0))</f>
        <v>0</v>
      </c>
      <c r="AU27" s="109">
        <f>INDEX('half 26-27'!P4:P23,MATCH(LARGE('half 26-27'!O4:O23,1),'half 26-27'!O4:O23,0))</f>
        <v>0</v>
      </c>
      <c r="AV27" s="112">
        <f>INDEX('half 26-27'!Q4:Q23,MATCH(LARGE('half 26-27'!O4:O23,1),'half 26-27'!O4:O23,0))</f>
        <v>0</v>
      </c>
      <c r="AW27" s="57"/>
      <c r="AX27" s="95">
        <v>1</v>
      </c>
      <c r="AY27" s="153">
        <f>INDEX('half 26-27'!S4:S23,MATCH(LARGE('half 26-27'!X4:X23,1),'half 26-27'!X4:X23,0))</f>
        <v>0</v>
      </c>
      <c r="AZ27" s="154"/>
      <c r="BA27" s="154"/>
      <c r="BB27" s="154"/>
      <c r="BC27" s="155"/>
      <c r="BD27" s="109">
        <f>INDEX('half 26-27'!T4:T23,MATCH(LARGE('half 26-27'!X4:X23,1),'half 26-27'!X4:X23,0))</f>
        <v>0</v>
      </c>
      <c r="BE27" s="110">
        <f>INDEX('half 26-27'!U4:U23,MATCH(LARGE('half 26-27'!X4:X23,1),'half 26-27'!X4:X23,0))</f>
        <v>0</v>
      </c>
      <c r="BF27" s="111">
        <f>INDEX('half 26-27'!V4:V23,MATCH(LARGE('half 26-27'!X4:X23,1),'half 26-27'!X4:X23,0))</f>
        <v>0</v>
      </c>
      <c r="BG27" s="109">
        <f>INDEX('half 26-27'!Y4:Y23,MATCH(LARGE('half 26-27'!X4:X23,1),'half 26-27'!X4:X23,0))</f>
        <v>0</v>
      </c>
      <c r="BH27" s="112">
        <f>INDEX('half 26-27'!Z4:Z23,MATCH(LARGE('half 26-27'!X4:X23,1),'half 26-27'!X4:X23,0))</f>
        <v>0</v>
      </c>
      <c r="BJ27" s="95">
        <v>1</v>
      </c>
      <c r="BK27" s="153">
        <f>INDEX('half 26-27'!S4:S23,MATCH(LARGE('half 26-27'!AF4:AF23,1),'half 26-27'!AF4:AF23,0))</f>
        <v>0</v>
      </c>
      <c r="BL27" s="154"/>
      <c r="BM27" s="154"/>
      <c r="BN27" s="154"/>
      <c r="BO27" s="155"/>
      <c r="BP27" s="109">
        <f>INDEX('half 26-27'!AB4:AB23,MATCH(LARGE('half 26-27'!AF4:AF23,1),'half 26-27'!AF4:AF23,0))</f>
        <v>0</v>
      </c>
      <c r="BQ27" s="110">
        <f>INDEX('half 26-27'!AC4:AC23,MATCH(LARGE('half 26-27'!AF4:AF23,1),'half 26-27'!AF4:AF23,0))</f>
        <v>0</v>
      </c>
      <c r="BR27" s="111">
        <f>INDEX('half 26-27'!AD4:AD23,MATCH(LARGE('half 26-27'!AF4:AF23,1),'half 26-27'!AF4:AF23,0))</f>
        <v>0</v>
      </c>
      <c r="BS27" s="109">
        <f>INDEX('half 26-27'!AG4:AG23,MATCH(LARGE('half 26-27'!AF4:AF23,1),'half 26-27'!AF4:AF23,0))</f>
        <v>0</v>
      </c>
      <c r="BT27" s="112">
        <f>INDEX('half 26-27'!AH4:AH23,MATCH(LARGE('half 26-27'!AF4:AF23,1),'half 26-27'!AF4:AF23,0))</f>
        <v>0</v>
      </c>
    </row>
    <row r="28" spans="2:72" x14ac:dyDescent="0.2">
      <c r="B28" s="95">
        <v>2</v>
      </c>
      <c r="C28" s="153">
        <f>INDEX('half 26-27'!B4:B23,MATCH(LARGE('half 26-27'!AO4:AO23,2),'half 26-27'!AO4:AO23,0))</f>
        <v>0</v>
      </c>
      <c r="D28" s="154"/>
      <c r="E28" s="154"/>
      <c r="F28" s="154"/>
      <c r="G28" s="155"/>
      <c r="H28" s="113">
        <f>INDEX('half 26-27'!AK4:AK23,MATCH(LARGE('half 26-27'!AO4:AO23,2),'half 26-27'!AO4:AO23,0))</f>
        <v>0</v>
      </c>
      <c r="I28" s="114">
        <f>INDEX('half 26-27'!AL4:AL23,MATCH(LARGE('half 26-27'!AO4:AO23,2),'half 26-27'!AO4:AO23,0))</f>
        <v>0</v>
      </c>
      <c r="J28" s="112">
        <f>INDEX('half 26-27'!AM4:AM23,MATCH(LARGE('half 26-27'!AO4:AO23,2),'half 26-27'!AO4:AO23,0))</f>
        <v>0</v>
      </c>
      <c r="K28" s="113">
        <f>INDEX('half 26-27'!AP4:AP23,MATCH(LARGE('half 26-27'!AO4:AO23,2),'half 26-27'!AO4:AO23,0))</f>
        <v>0</v>
      </c>
      <c r="L28" s="112">
        <f>INDEX('half 26-27'!AQ4:AQ23,MATCH(LARGE('half 26-27'!AO4:AO23,2),'half 26-27'!AO4:AO23,0))</f>
        <v>0</v>
      </c>
      <c r="M28" s="56"/>
      <c r="N28" s="95">
        <v>2</v>
      </c>
      <c r="O28" s="153">
        <f>INDEX('half 26-27'!B4:B23,MATCH(LARGE('half 26-27'!AX4:AX23,2),'half 26-27'!AX4:AX23,0))</f>
        <v>0</v>
      </c>
      <c r="P28" s="154"/>
      <c r="Q28" s="154"/>
      <c r="R28" s="154"/>
      <c r="S28" s="155"/>
      <c r="T28" s="113">
        <f>INDEX('half 26-27'!AT4:AT23,MATCH(LARGE('half 26-27'!AX4:AX23,2),'half 26-27'!AX4:AX23,0))</f>
        <v>0</v>
      </c>
      <c r="U28" s="114">
        <f>INDEX('half 26-27'!AU4:AU23,MATCH(LARGE('half 26-27'!AX4:AX23,2),'half 26-27'!AX4:AX23,0))</f>
        <v>0</v>
      </c>
      <c r="V28" s="112">
        <f>INDEX('half 26-27'!AV4:AV23,MATCH(LARGE('half 26-27'!AX4:AX23,2),'half 26-27'!AX4:AX23,0))</f>
        <v>0</v>
      </c>
      <c r="W28" s="113">
        <f>INDEX('half 26-27'!AY4:AY23,MATCH(LARGE('half 26-27'!AX4:AX23,2),'half 26-27'!AX4:AX23,0))</f>
        <v>0</v>
      </c>
      <c r="X28" s="112">
        <f>INDEX('half 26-27'!AZ4:AZ23,MATCH(LARGE('half 26-27'!AX4:AX23,2),'half 26-27'!AX4:AX23,0))</f>
        <v>0</v>
      </c>
      <c r="Z28" s="95">
        <v>2</v>
      </c>
      <c r="AA28" s="153">
        <f>INDEX('half 26-27'!B4:B23,MATCH(LARGE('half 26-27'!G4:G23,2),'half 26-27'!G4:G23,0))</f>
        <v>0</v>
      </c>
      <c r="AB28" s="154"/>
      <c r="AC28" s="154"/>
      <c r="AD28" s="154"/>
      <c r="AE28" s="155"/>
      <c r="AF28" s="113">
        <f>INDEX('half 26-27'!C4:C23,MATCH(LARGE('half 26-27'!G4:G23,2),'half 26-27'!G4:G23,0))</f>
        <v>0</v>
      </c>
      <c r="AG28" s="114">
        <f>INDEX('half 26-27'!D4:D23,MATCH(LARGE('half 26-27'!G4:G23,2),'half 26-27'!G4:G23,0))</f>
        <v>0</v>
      </c>
      <c r="AH28" s="112">
        <f>INDEX('half 26-27'!E4:E23,MATCH(LARGE('half 26-27'!G4:G23,2),'half 26-27'!G4:G23,0))</f>
        <v>0</v>
      </c>
      <c r="AI28" s="113">
        <f>INDEX('half 26-27'!H4:H23,MATCH(LARGE('half 26-27'!G4:G23,2),'half 26-27'!G4:G23,0))</f>
        <v>0</v>
      </c>
      <c r="AJ28" s="112">
        <f>INDEX('half 26-27'!I4:I23,MATCH(LARGE('half 26-27'!G4:G23,2),'half 26-27'!G4:G23,0))</f>
        <v>0</v>
      </c>
      <c r="AL28" s="95">
        <v>2</v>
      </c>
      <c r="AM28" s="153">
        <f>INDEX('half 26-27'!B4:B23,MATCH(LARGE('half 26-27'!O4:O23,2),'half 26-27'!O4:O23,0))</f>
        <v>0</v>
      </c>
      <c r="AN28" s="154"/>
      <c r="AO28" s="154"/>
      <c r="AP28" s="154"/>
      <c r="AQ28" s="155"/>
      <c r="AR28" s="113">
        <f>INDEX('half 26-27'!K4:K23,MATCH(LARGE('half 26-27'!O4:O23,2),'half 26-27'!O4:O23,0))</f>
        <v>0</v>
      </c>
      <c r="AS28" s="114">
        <f>INDEX('half 26-27'!L4:L23,MATCH(LARGE('half 26-27'!O4:O23,2),'half 26-27'!O4:O23,0))</f>
        <v>0</v>
      </c>
      <c r="AT28" s="112">
        <f>INDEX('half 26-27'!M4:M23,MATCH(LARGE('half 26-27'!O4:O23,2),'half 26-27'!O4:O23,0))</f>
        <v>0</v>
      </c>
      <c r="AU28" s="113">
        <f>INDEX('half 26-27'!P4:P23,MATCH(LARGE('half 26-27'!O4:O23,2),'half 26-27'!O4:O23,0))</f>
        <v>0</v>
      </c>
      <c r="AV28" s="112">
        <f>INDEX('half 26-27'!Q4:Q23,MATCH(LARGE('half 26-27'!O4:O23,2),'half 26-27'!O4:O23,0))</f>
        <v>0</v>
      </c>
      <c r="AW28" s="57"/>
      <c r="AX28" s="95">
        <v>2</v>
      </c>
      <c r="AY28" s="153">
        <f>INDEX('half 26-27'!S4:S23,MATCH(LARGE('half 26-27'!X4:X23,2),'half 26-27'!X4:X23,0))</f>
        <v>0</v>
      </c>
      <c r="AZ28" s="154"/>
      <c r="BA28" s="154"/>
      <c r="BB28" s="154"/>
      <c r="BC28" s="155"/>
      <c r="BD28" s="113">
        <f>INDEX('half 26-27'!T4:T23,MATCH(LARGE('half 26-27'!X4:X23,2),'half 26-27'!X4:X23,0))</f>
        <v>0</v>
      </c>
      <c r="BE28" s="114">
        <f>INDEX('half 26-27'!U4:U23,MATCH(LARGE('half 26-27'!X4:X23,2),'half 26-27'!X4:X23,0))</f>
        <v>0</v>
      </c>
      <c r="BF28" s="112">
        <f>INDEX('half 26-27'!V4:V23,MATCH(LARGE('half 26-27'!X4:X23,2),'half 26-27'!X4:X23,0))</f>
        <v>0</v>
      </c>
      <c r="BG28" s="113">
        <f>INDEX('half 26-27'!Y4:Y23,MATCH(LARGE('half 26-27'!X4:X23,2),'half 26-27'!X4:X23,0))</f>
        <v>0</v>
      </c>
      <c r="BH28" s="112">
        <f>INDEX('half 26-27'!Z4:Z23,MATCH(LARGE('half 26-27'!X4:X23,2),'half 26-27'!X4:X23,0))</f>
        <v>0</v>
      </c>
      <c r="BJ28" s="95">
        <v>2</v>
      </c>
      <c r="BK28" s="153">
        <f>INDEX('half 26-27'!S4:S23,MATCH(LARGE('half 26-27'!AF4:AF23,2),'half 26-27'!AF4:AF23,0))</f>
        <v>0</v>
      </c>
      <c r="BL28" s="154"/>
      <c r="BM28" s="154"/>
      <c r="BN28" s="154"/>
      <c r="BO28" s="155"/>
      <c r="BP28" s="113">
        <f>INDEX('half 26-27'!AB4:AB23,MATCH(LARGE('half 26-27'!AF4:AF23,2),'half 26-27'!AF4:AF23,0))</f>
        <v>0</v>
      </c>
      <c r="BQ28" s="114">
        <f>INDEX('half 26-27'!AC4:AC23,MATCH(LARGE('half 26-27'!AF4:AF23,2),'half 26-27'!AF4:AF23,0))</f>
        <v>0</v>
      </c>
      <c r="BR28" s="112">
        <f>INDEX('half 26-27'!AD4:AD23,MATCH(LARGE('half 26-27'!AF4:AF23,2),'half 26-27'!AF4:AF23,0))</f>
        <v>0</v>
      </c>
      <c r="BS28" s="113">
        <f>INDEX('half 26-27'!AG4:AG23,MATCH(LARGE('half 26-27'!AF4:AF23,2),'half 26-27'!AF4:AF23,0))</f>
        <v>0</v>
      </c>
      <c r="BT28" s="112">
        <f>INDEX('half 26-27'!AH4:AH23,MATCH(LARGE('half 26-27'!AF4:AF23,2),'half 26-27'!AF4:AF23,0))</f>
        <v>0</v>
      </c>
    </row>
    <row r="29" spans="2:72" x14ac:dyDescent="0.2">
      <c r="B29" s="95">
        <v>3</v>
      </c>
      <c r="C29" s="153">
        <f>INDEX('half 26-27'!B4:B23,MATCH(LARGE('half 26-27'!AO4:AO23,3),'half 26-27'!AO4:AO23,0))</f>
        <v>0</v>
      </c>
      <c r="D29" s="154"/>
      <c r="E29" s="154"/>
      <c r="F29" s="154"/>
      <c r="G29" s="155"/>
      <c r="H29" s="113">
        <f>INDEX('half 26-27'!AK4:AK23,MATCH(LARGE('half 26-27'!AO4:AO23,3),'half 26-27'!AO4:AO23,0))</f>
        <v>0</v>
      </c>
      <c r="I29" s="114">
        <f>INDEX('half 26-27'!AL4:AL23,MATCH(LARGE('half 26-27'!AO4:AO23,3),'half 26-27'!AO4:AO23,0))</f>
        <v>0</v>
      </c>
      <c r="J29" s="112">
        <f>INDEX('half 26-27'!AM4:AM23,MATCH(LARGE('half 26-27'!AO4:AO23,3),'half 26-27'!AO4:AO23,0))</f>
        <v>0</v>
      </c>
      <c r="K29" s="113">
        <f>INDEX('half 26-27'!AP4:AP23,MATCH(LARGE('half 26-27'!AO4:AO23,3),'half 26-27'!AO4:AO23,0))</f>
        <v>0</v>
      </c>
      <c r="L29" s="112">
        <f>INDEX('half 26-27'!AQ4:AQ23,MATCH(LARGE('half 26-27'!AO4:AO23,3),'half 26-27'!AO4:AO23,0))</f>
        <v>0</v>
      </c>
      <c r="M29" s="56"/>
      <c r="N29" s="95">
        <v>3</v>
      </c>
      <c r="O29" s="153">
        <f>INDEX('half 26-27'!B4:B23,MATCH(LARGE('half 26-27'!AX4:AX23,3),'half 26-27'!AX4:AX23,0))</f>
        <v>0</v>
      </c>
      <c r="P29" s="154"/>
      <c r="Q29" s="154"/>
      <c r="R29" s="154"/>
      <c r="S29" s="155"/>
      <c r="T29" s="113">
        <f>INDEX('half 26-27'!AT4:AT23,MATCH(LARGE('half 26-27'!AX4:AX23,3),'half 26-27'!AX4:AX23,0))</f>
        <v>0</v>
      </c>
      <c r="U29" s="114">
        <f>INDEX('half 26-27'!AU4:AU23,MATCH(LARGE('half 26-27'!AX4:AX23,3),'half 26-27'!AX4:AX23,0))</f>
        <v>0</v>
      </c>
      <c r="V29" s="112">
        <f>INDEX('half 26-27'!AV4:AV23,MATCH(LARGE('half 26-27'!AX4:AX23,3),'half 26-27'!AX4:AX23,0))</f>
        <v>0</v>
      </c>
      <c r="W29" s="113">
        <f>INDEX('half 26-27'!AY4:AY23,MATCH(LARGE('half 26-27'!AX4:AX23,3),'half 26-27'!AX4:AX23,0))</f>
        <v>0</v>
      </c>
      <c r="X29" s="112">
        <f>INDEX('half 26-27'!AZ4:AZ23,MATCH(LARGE('half 26-27'!AX4:AX23,3),'half 26-27'!AX4:AX23,0))</f>
        <v>0</v>
      </c>
      <c r="Z29" s="95">
        <v>3</v>
      </c>
      <c r="AA29" s="153">
        <f>INDEX('half 26-27'!B4:B23,MATCH(LARGE('half 26-27'!G4:G23,3),'half 26-27'!G4:G23,0))</f>
        <v>0</v>
      </c>
      <c r="AB29" s="154"/>
      <c r="AC29" s="154"/>
      <c r="AD29" s="154"/>
      <c r="AE29" s="155"/>
      <c r="AF29" s="113">
        <f>INDEX('half 26-27'!C4:C23,MATCH(LARGE('half 26-27'!G4:G23,3),'half 26-27'!G4:G23,0))</f>
        <v>0</v>
      </c>
      <c r="AG29" s="114">
        <f>INDEX('half 26-27'!D4:D23,MATCH(LARGE('half 26-27'!G4:G23,3),'half 26-27'!G4:G23,0))</f>
        <v>0</v>
      </c>
      <c r="AH29" s="112">
        <f>INDEX('half 26-27'!E4:E23,MATCH(LARGE('half 26-27'!G4:G23,3),'half 26-27'!G4:G23,0))</f>
        <v>0</v>
      </c>
      <c r="AI29" s="113">
        <f>INDEX('half 26-27'!H4:H23,MATCH(LARGE('half 26-27'!G4:G23,3),'half 26-27'!G4:G23,0))</f>
        <v>0</v>
      </c>
      <c r="AJ29" s="112">
        <f>INDEX('half 26-27'!I4:I23,MATCH(LARGE('half 26-27'!G4:G23,3),'half 26-27'!G4:G23,0))</f>
        <v>0</v>
      </c>
      <c r="AL29" s="95">
        <v>3</v>
      </c>
      <c r="AM29" s="153">
        <f>INDEX('half 26-27'!B4:B23,MATCH(LARGE('half 26-27'!O4:O23,3),'half 26-27'!O4:O23,0))</f>
        <v>0</v>
      </c>
      <c r="AN29" s="154"/>
      <c r="AO29" s="154"/>
      <c r="AP29" s="154"/>
      <c r="AQ29" s="155"/>
      <c r="AR29" s="113">
        <f>INDEX('half 26-27'!K4:K23,MATCH(LARGE('half 26-27'!O4:O23,3),'half 26-27'!O4:O23,0))</f>
        <v>0</v>
      </c>
      <c r="AS29" s="114">
        <f>INDEX('half 26-27'!L4:L23,MATCH(LARGE('half 26-27'!O4:O23,3),'half 26-27'!O4:O23,0))</f>
        <v>0</v>
      </c>
      <c r="AT29" s="112">
        <f>INDEX('half 26-27'!M4:M23,MATCH(LARGE('half 26-27'!O4:O23,3),'half 26-27'!O4:O23,0))</f>
        <v>0</v>
      </c>
      <c r="AU29" s="113">
        <f>INDEX('half 26-27'!P4:P23,MATCH(LARGE('half 26-27'!O4:O23,3),'half 26-27'!O4:O23,0))</f>
        <v>0</v>
      </c>
      <c r="AV29" s="112">
        <f>INDEX('half 26-27'!Q4:Q23,MATCH(LARGE('half 26-27'!O4:O23,3),'half 26-27'!O4:O23,0))</f>
        <v>0</v>
      </c>
      <c r="AW29" s="57"/>
      <c r="AX29" s="95">
        <v>3</v>
      </c>
      <c r="AY29" s="153">
        <f>INDEX('half 26-27'!S4:S23,MATCH(LARGE('half 26-27'!X4:X23,3),'half 26-27'!X4:X23,0))</f>
        <v>0</v>
      </c>
      <c r="AZ29" s="154"/>
      <c r="BA29" s="154"/>
      <c r="BB29" s="154"/>
      <c r="BC29" s="155"/>
      <c r="BD29" s="113">
        <f>INDEX('half 26-27'!T4:T23,MATCH(LARGE('half 26-27'!X4:X23,3),'half 26-27'!X4:X23,0))</f>
        <v>0</v>
      </c>
      <c r="BE29" s="114">
        <f>INDEX('half 26-27'!U4:U23,MATCH(LARGE('half 26-27'!X4:X23,3),'half 26-27'!X4:X23,0))</f>
        <v>0</v>
      </c>
      <c r="BF29" s="112">
        <f>INDEX('half 26-27'!V4:V23,MATCH(LARGE('half 26-27'!X4:X23,3),'half 26-27'!X4:X23,0))</f>
        <v>0</v>
      </c>
      <c r="BG29" s="113">
        <f>INDEX('half 26-27'!Y4:Y23,MATCH(LARGE('half 26-27'!X4:X23,3),'half 26-27'!X4:X23,0))</f>
        <v>0</v>
      </c>
      <c r="BH29" s="112">
        <f>INDEX('half 26-27'!Z4:Z23,MATCH(LARGE('half 26-27'!X4:X23,3),'half 26-27'!X4:X23,0))</f>
        <v>0</v>
      </c>
      <c r="BJ29" s="95">
        <v>3</v>
      </c>
      <c r="BK29" s="153">
        <f>INDEX('half 26-27'!S4:S23,MATCH(LARGE('half 26-27'!AF4:AF23,3),'half 26-27'!AF4:AF23,0))</f>
        <v>0</v>
      </c>
      <c r="BL29" s="154"/>
      <c r="BM29" s="154"/>
      <c r="BN29" s="154"/>
      <c r="BO29" s="155"/>
      <c r="BP29" s="113">
        <f>INDEX('half 26-27'!AB4:AB23,MATCH(LARGE('half 26-27'!AF4:AF23,3),'half 26-27'!AF4:AF23,0))</f>
        <v>0</v>
      </c>
      <c r="BQ29" s="114">
        <f>INDEX('half 26-27'!AC4:AC23,MATCH(LARGE('half 26-27'!AF4:AF23,3),'half 26-27'!AF4:AF23,0))</f>
        <v>0</v>
      </c>
      <c r="BR29" s="112">
        <f>INDEX('half 26-27'!AD4:AD23,MATCH(LARGE('half 26-27'!AF4:AF23,3),'half 26-27'!AF4:AF23,0))</f>
        <v>0</v>
      </c>
      <c r="BS29" s="113">
        <f>INDEX('half 26-27'!AG4:AG23,MATCH(LARGE('half 26-27'!AF4:AF23,3),'half 26-27'!AF4:AF23,0))</f>
        <v>0</v>
      </c>
      <c r="BT29" s="112">
        <f>INDEX('half 26-27'!AH4:AH23,MATCH(LARGE('half 26-27'!AF4:AF23,3),'half 26-27'!AF4:AF23,0))</f>
        <v>0</v>
      </c>
    </row>
    <row r="30" spans="2:72" x14ac:dyDescent="0.2">
      <c r="B30" s="95">
        <v>4</v>
      </c>
      <c r="C30" s="153">
        <f>INDEX('half 26-27'!B4:B23,MATCH(LARGE('half 26-27'!AO4:AO23,4),'half 26-27'!AO4:AO23,0))</f>
        <v>0</v>
      </c>
      <c r="D30" s="154"/>
      <c r="E30" s="154"/>
      <c r="F30" s="154"/>
      <c r="G30" s="155"/>
      <c r="H30" s="113">
        <f>INDEX('half 26-27'!AK4:AK23,MATCH(LARGE('half 26-27'!AO4:AO23,4),'half 26-27'!AO4:AO23,0))</f>
        <v>0</v>
      </c>
      <c r="I30" s="114">
        <f>INDEX('half 26-27'!AL4:AL23,MATCH(LARGE('half 26-27'!AO4:AO23,4),'half 26-27'!AO4:AO23,0))</f>
        <v>0</v>
      </c>
      <c r="J30" s="112">
        <f>INDEX('half 26-27'!AM4:AM23,MATCH(LARGE('half 26-27'!AO4:AO23,4),'half 26-27'!AO4:AO23,0))</f>
        <v>0</v>
      </c>
      <c r="K30" s="113">
        <f>INDEX('half 26-27'!AP4:AP23,MATCH(LARGE('half 26-27'!AO4:AO23,4),'half 26-27'!AO4:AO23,0))</f>
        <v>0</v>
      </c>
      <c r="L30" s="112">
        <f>INDEX('half 26-27'!AQ4:AQ23,MATCH(LARGE('half 26-27'!AO4:AO23,4),'half 26-27'!AO4:AO23,0))</f>
        <v>0</v>
      </c>
      <c r="M30" s="56"/>
      <c r="N30" s="95">
        <v>4</v>
      </c>
      <c r="O30" s="153">
        <f>INDEX('half 26-27'!B4:B23,MATCH(LARGE('half 26-27'!AX4:AX23,4),'half 26-27'!AX4:AX23,0))</f>
        <v>0</v>
      </c>
      <c r="P30" s="154"/>
      <c r="Q30" s="154"/>
      <c r="R30" s="154"/>
      <c r="S30" s="155"/>
      <c r="T30" s="113">
        <f>INDEX('half 26-27'!AT4:AT23,MATCH(LARGE('half 26-27'!AX4:AX23,4),'half 26-27'!AX4:AX23,0))</f>
        <v>0</v>
      </c>
      <c r="U30" s="114">
        <f>INDEX('half 26-27'!AU4:AU23,MATCH(LARGE('half 26-27'!AX4:AX23,4),'half 26-27'!AX4:AX23,0))</f>
        <v>0</v>
      </c>
      <c r="V30" s="112">
        <f>INDEX('half 26-27'!AV4:AV23,MATCH(LARGE('half 26-27'!AX4:AX23,4),'half 26-27'!AX4:AX23,0))</f>
        <v>0</v>
      </c>
      <c r="W30" s="113">
        <f>INDEX('half 26-27'!AY4:AY23,MATCH(LARGE('half 26-27'!AX4:AX23,4),'half 26-27'!AX4:AX23,0))</f>
        <v>0</v>
      </c>
      <c r="X30" s="112">
        <f>INDEX('half 26-27'!AZ4:AZ23,MATCH(LARGE('half 26-27'!AX4:AX23,4),'half 26-27'!AX4:AX23,0))</f>
        <v>0</v>
      </c>
      <c r="Z30" s="95">
        <v>4</v>
      </c>
      <c r="AA30" s="153">
        <f>INDEX('half 26-27'!B4:B23,MATCH(LARGE('half 26-27'!G4:G23,4),'half 26-27'!G4:G23,0))</f>
        <v>0</v>
      </c>
      <c r="AB30" s="154"/>
      <c r="AC30" s="154"/>
      <c r="AD30" s="154"/>
      <c r="AE30" s="155"/>
      <c r="AF30" s="113">
        <f>INDEX('half 26-27'!C4:C23,MATCH(LARGE('half 26-27'!G4:G23,4),'half 26-27'!G4:G23,0))</f>
        <v>0</v>
      </c>
      <c r="AG30" s="114">
        <f>INDEX('half 26-27'!D4:D23,MATCH(LARGE('half 26-27'!G4:G23,4),'half 26-27'!G4:G23,0))</f>
        <v>0</v>
      </c>
      <c r="AH30" s="112">
        <f>INDEX('half 26-27'!E4:E23,MATCH(LARGE('half 26-27'!G4:G23,4),'half 26-27'!G4:G23,0))</f>
        <v>0</v>
      </c>
      <c r="AI30" s="113">
        <f>INDEX('half 26-27'!H4:H23,MATCH(LARGE('half 26-27'!G4:G23,4),'half 26-27'!G4:G23,0))</f>
        <v>0</v>
      </c>
      <c r="AJ30" s="112">
        <f>INDEX('half 26-27'!I4:I23,MATCH(LARGE('half 26-27'!G4:G23,4),'half 26-27'!G4:G23,0))</f>
        <v>0</v>
      </c>
      <c r="AL30" s="95">
        <v>4</v>
      </c>
      <c r="AM30" s="153">
        <f>INDEX('half 26-27'!B4:B23,MATCH(LARGE('half 26-27'!O4:O23,4),'half 26-27'!O4:O23,0))</f>
        <v>0</v>
      </c>
      <c r="AN30" s="154"/>
      <c r="AO30" s="154"/>
      <c r="AP30" s="154"/>
      <c r="AQ30" s="155"/>
      <c r="AR30" s="113">
        <f>INDEX('half 26-27'!K4:K23,MATCH(LARGE('half 26-27'!O4:O23,4),'half 26-27'!O4:O23,0))</f>
        <v>0</v>
      </c>
      <c r="AS30" s="114">
        <f>INDEX('half 26-27'!L4:L23,MATCH(LARGE('half 26-27'!O4:O23,4),'half 26-27'!O4:O23,0))</f>
        <v>0</v>
      </c>
      <c r="AT30" s="112">
        <f>INDEX('half 26-27'!M4:M23,MATCH(LARGE('half 26-27'!O4:O23,4),'half 26-27'!O4:O23,0))</f>
        <v>0</v>
      </c>
      <c r="AU30" s="113">
        <f>INDEX('half 26-27'!P4:P23,MATCH(LARGE('half 26-27'!O4:O23,4),'half 26-27'!O4:O23,0))</f>
        <v>0</v>
      </c>
      <c r="AV30" s="112">
        <f>INDEX('half 26-27'!Q4:Q23,MATCH(LARGE('half 26-27'!O4:O23,4),'half 26-27'!O4:O23,0))</f>
        <v>0</v>
      </c>
      <c r="AW30" s="57"/>
      <c r="AX30" s="95">
        <v>4</v>
      </c>
      <c r="AY30" s="153">
        <f>INDEX('half 26-27'!S4:S23,MATCH(LARGE('half 26-27'!X4:X23,4),'half 26-27'!X4:X23,0))</f>
        <v>0</v>
      </c>
      <c r="AZ30" s="154"/>
      <c r="BA30" s="154"/>
      <c r="BB30" s="154"/>
      <c r="BC30" s="155"/>
      <c r="BD30" s="113">
        <f>INDEX('half 26-27'!T4:T23,MATCH(LARGE('half 26-27'!X4:X23,4),'half 26-27'!X4:X23,0))</f>
        <v>0</v>
      </c>
      <c r="BE30" s="114">
        <f>INDEX('half 26-27'!U4:U23,MATCH(LARGE('half 26-27'!X4:X23,4),'half 26-27'!X4:X23,0))</f>
        <v>0</v>
      </c>
      <c r="BF30" s="112">
        <f>INDEX('half 26-27'!V4:V23,MATCH(LARGE('half 26-27'!X4:X23,4),'half 26-27'!X4:X23,0))</f>
        <v>0</v>
      </c>
      <c r="BG30" s="113">
        <f>INDEX('half 26-27'!Y4:Y23,MATCH(LARGE('half 26-27'!X4:X23,4),'half 26-27'!X4:X23,0))</f>
        <v>0</v>
      </c>
      <c r="BH30" s="112">
        <f>INDEX('half 26-27'!Z4:Z23,MATCH(LARGE('half 26-27'!X4:X23,4),'half 26-27'!X4:X23,0))</f>
        <v>0</v>
      </c>
      <c r="BJ30" s="95">
        <v>4</v>
      </c>
      <c r="BK30" s="153">
        <f>INDEX('half 26-27'!S4:S23,MATCH(LARGE('half 26-27'!AF4:AF23,4),'half 26-27'!AF4:AF23,0))</f>
        <v>0</v>
      </c>
      <c r="BL30" s="154"/>
      <c r="BM30" s="154"/>
      <c r="BN30" s="154"/>
      <c r="BO30" s="155"/>
      <c r="BP30" s="113">
        <f>INDEX('half 26-27'!AB4:AB23,MATCH(LARGE('half 26-27'!AF4:AF23,4),'half 26-27'!AF4:AF23,0))</f>
        <v>0</v>
      </c>
      <c r="BQ30" s="114">
        <f>INDEX('half 26-27'!AC4:AC23,MATCH(LARGE('half 26-27'!AF4:AF23,4),'half 26-27'!AF4:AF23,0))</f>
        <v>0</v>
      </c>
      <c r="BR30" s="112">
        <f>INDEX('half 26-27'!AD4:AD23,MATCH(LARGE('half 26-27'!AF4:AF23,4),'half 26-27'!AF4:AF23,0))</f>
        <v>0</v>
      </c>
      <c r="BS30" s="113">
        <f>INDEX('half 26-27'!AG4:AG23,MATCH(LARGE('half 26-27'!AF4:AF23,4),'half 26-27'!AF4:AF23,0))</f>
        <v>0</v>
      </c>
      <c r="BT30" s="112">
        <f>INDEX('half 26-27'!AH4:AH23,MATCH(LARGE('half 26-27'!AF4:AF23,4),'half 26-27'!AF4:AF23,0))</f>
        <v>0</v>
      </c>
    </row>
    <row r="31" spans="2:72" x14ac:dyDescent="0.2">
      <c r="B31" s="95">
        <v>5</v>
      </c>
      <c r="C31" s="153">
        <f>INDEX('half 26-27'!B4:B23,MATCH(LARGE('half 26-27'!AO4:AO23,5),'half 26-27'!AO4:AO23,0))</f>
        <v>0</v>
      </c>
      <c r="D31" s="154"/>
      <c r="E31" s="154"/>
      <c r="F31" s="154"/>
      <c r="G31" s="155"/>
      <c r="H31" s="113">
        <f>INDEX('half 26-27'!AK4:AK23,MATCH(LARGE('half 26-27'!AO4:AO23,5),'half 26-27'!AO4:AO23,0))</f>
        <v>0</v>
      </c>
      <c r="I31" s="114">
        <f>INDEX('half 26-27'!AL4:AL23,MATCH(LARGE('half 26-27'!AO4:AO23,5),'half 26-27'!AO4:AO23,0))</f>
        <v>0</v>
      </c>
      <c r="J31" s="112">
        <f>INDEX('half 26-27'!AM4:AM23,MATCH(LARGE('half 26-27'!AO4:AO23,5),'half 26-27'!AO4:AO23,0))</f>
        <v>0</v>
      </c>
      <c r="K31" s="113">
        <f>INDEX('half 26-27'!AP4:AP23,MATCH(LARGE('half 26-27'!AO4:AO23,5),'half 26-27'!AO4:AO23,0))</f>
        <v>0</v>
      </c>
      <c r="L31" s="112">
        <f>INDEX('half 26-27'!AQ4:AQ23,MATCH(LARGE('half 26-27'!AO4:AO23,5),'half 26-27'!AO4:AO23,0))</f>
        <v>0</v>
      </c>
      <c r="M31" s="56"/>
      <c r="N31" s="95">
        <v>5</v>
      </c>
      <c r="O31" s="153">
        <f>INDEX('half 26-27'!B4:B23,MATCH(LARGE('half 26-27'!AX4:AX23,5),'half 26-27'!AX4:AX23,0))</f>
        <v>0</v>
      </c>
      <c r="P31" s="154"/>
      <c r="Q31" s="154"/>
      <c r="R31" s="154"/>
      <c r="S31" s="155"/>
      <c r="T31" s="113">
        <f>INDEX('half 26-27'!AT4:AT23,MATCH(LARGE('half 26-27'!AX4:AX23,5),'half 26-27'!AX4:AX23,0))</f>
        <v>0</v>
      </c>
      <c r="U31" s="114">
        <f>INDEX('half 26-27'!AU4:AU23,MATCH(LARGE('half 26-27'!AX4:AX23,5),'half 26-27'!AX4:AX23,0))</f>
        <v>0</v>
      </c>
      <c r="V31" s="112">
        <f>INDEX('half 26-27'!AV4:AV23,MATCH(LARGE('half 26-27'!AX4:AX23,5),'half 26-27'!AX4:AX23,0))</f>
        <v>0</v>
      </c>
      <c r="W31" s="113">
        <f>INDEX('half 26-27'!AY4:AY23,MATCH(LARGE('half 26-27'!AX4:AX23,5),'half 26-27'!AX4:AX23,0))</f>
        <v>0</v>
      </c>
      <c r="X31" s="112">
        <f>INDEX('half 26-27'!AZ4:AZ23,MATCH(LARGE('half 26-27'!AX4:AX23,5),'half 26-27'!AX4:AX23,0))</f>
        <v>0</v>
      </c>
      <c r="Z31" s="95">
        <v>5</v>
      </c>
      <c r="AA31" s="153">
        <f>INDEX('half 26-27'!B4:B23,MATCH(LARGE('half 26-27'!G4:G23,5),'half 26-27'!G4:G23,0))</f>
        <v>0</v>
      </c>
      <c r="AB31" s="154"/>
      <c r="AC31" s="154"/>
      <c r="AD31" s="154"/>
      <c r="AE31" s="155"/>
      <c r="AF31" s="113">
        <f>INDEX('half 26-27'!C4:C23,MATCH(LARGE('half 26-27'!G4:G23,5),'half 26-27'!G4:G23,0))</f>
        <v>0</v>
      </c>
      <c r="AG31" s="114">
        <f>INDEX('half 26-27'!D4:D23,MATCH(LARGE('half 26-27'!G4:G23,5),'half 26-27'!G4:G23,0))</f>
        <v>0</v>
      </c>
      <c r="AH31" s="112">
        <f>INDEX('half 26-27'!E4:E23,MATCH(LARGE('half 26-27'!G4:G23,5),'half 26-27'!G4:G23,0))</f>
        <v>0</v>
      </c>
      <c r="AI31" s="113">
        <f>INDEX('half 26-27'!H4:H23,MATCH(LARGE('half 26-27'!G4:G23,5),'half 26-27'!G4:G23,0))</f>
        <v>0</v>
      </c>
      <c r="AJ31" s="112">
        <f>INDEX('half 26-27'!I4:I23,MATCH(LARGE('half 26-27'!G4:G23,5),'half 26-27'!G4:G23,0))</f>
        <v>0</v>
      </c>
      <c r="AL31" s="95">
        <v>5</v>
      </c>
      <c r="AM31" s="153">
        <f>INDEX('half 26-27'!B4:B23,MATCH(LARGE('half 26-27'!O4:O23,5),'half 26-27'!O4:O23,0))</f>
        <v>0</v>
      </c>
      <c r="AN31" s="154"/>
      <c r="AO31" s="154"/>
      <c r="AP31" s="154"/>
      <c r="AQ31" s="155"/>
      <c r="AR31" s="113">
        <f>INDEX('half 26-27'!K4:K23,MATCH(LARGE('half 26-27'!O4:O23,5),'half 26-27'!O4:O23,0))</f>
        <v>0</v>
      </c>
      <c r="AS31" s="114">
        <f>INDEX('half 26-27'!L4:L23,MATCH(LARGE('half 26-27'!O4:O23,5),'half 26-27'!O4:O23,0))</f>
        <v>0</v>
      </c>
      <c r="AT31" s="112">
        <f>INDEX('half 26-27'!M4:M23,MATCH(LARGE('half 26-27'!O4:O23,5),'half 26-27'!O4:O23,0))</f>
        <v>0</v>
      </c>
      <c r="AU31" s="113">
        <f>INDEX('half 26-27'!P4:P23,MATCH(LARGE('half 26-27'!O4:O23,5),'half 26-27'!O4:O23,0))</f>
        <v>0</v>
      </c>
      <c r="AV31" s="112">
        <f>INDEX('half 26-27'!Q4:Q23,MATCH(LARGE('half 26-27'!O4:O23,5),'half 26-27'!O4:O23,0))</f>
        <v>0</v>
      </c>
      <c r="AW31" s="57"/>
      <c r="AX31" s="95">
        <v>5</v>
      </c>
      <c r="AY31" s="153">
        <f>INDEX('half 26-27'!S4:S23,MATCH(LARGE('half 26-27'!X4:X23,5),'half 26-27'!X4:X23,0))</f>
        <v>0</v>
      </c>
      <c r="AZ31" s="154"/>
      <c r="BA31" s="154"/>
      <c r="BB31" s="154"/>
      <c r="BC31" s="155"/>
      <c r="BD31" s="113">
        <f>INDEX('half 26-27'!T4:T23,MATCH(LARGE('half 26-27'!X4:X23,5),'half 26-27'!X4:X23,0))</f>
        <v>0</v>
      </c>
      <c r="BE31" s="114">
        <f>INDEX('half 26-27'!U4:U23,MATCH(LARGE('half 26-27'!X4:X23,5),'half 26-27'!X4:X23,0))</f>
        <v>0</v>
      </c>
      <c r="BF31" s="112">
        <f>INDEX('half 26-27'!V4:V23,MATCH(LARGE('half 26-27'!X4:X23,5),'half 26-27'!X4:X23,0))</f>
        <v>0</v>
      </c>
      <c r="BG31" s="113">
        <f>INDEX('half 26-27'!Y4:Y23,MATCH(LARGE('half 26-27'!X4:X23,5),'half 26-27'!X4:X23,0))</f>
        <v>0</v>
      </c>
      <c r="BH31" s="112">
        <f>INDEX('half 26-27'!Z4:Z23,MATCH(LARGE('half 26-27'!X4:X23,5),'half 26-27'!X4:X23,0))</f>
        <v>0</v>
      </c>
      <c r="BJ31" s="95">
        <v>5</v>
      </c>
      <c r="BK31" s="153">
        <f>INDEX('half 26-27'!S4:S23,MATCH(LARGE('half 26-27'!AF4:AF23,5),'half 26-27'!AF4:AF23,0))</f>
        <v>0</v>
      </c>
      <c r="BL31" s="154"/>
      <c r="BM31" s="154"/>
      <c r="BN31" s="154"/>
      <c r="BO31" s="155"/>
      <c r="BP31" s="113">
        <f>INDEX('half 26-27'!AB4:AB23,MATCH(LARGE('half 26-27'!AF4:AF23,5),'half 26-27'!AF4:AF23,0))</f>
        <v>0</v>
      </c>
      <c r="BQ31" s="114">
        <f>INDEX('half 26-27'!AC4:AC23,MATCH(LARGE('half 26-27'!AF4:AF23,5),'half 26-27'!AF4:AF23,0))</f>
        <v>0</v>
      </c>
      <c r="BR31" s="112">
        <f>INDEX('half 26-27'!AD4:AD23,MATCH(LARGE('half 26-27'!AF4:AF23,5),'half 26-27'!AF4:AF23,0))</f>
        <v>0</v>
      </c>
      <c r="BS31" s="113">
        <f>INDEX('half 26-27'!AG4:AG23,MATCH(LARGE('half 26-27'!AF4:AF23,5),'half 26-27'!AF4:AF23,0))</f>
        <v>0</v>
      </c>
      <c r="BT31" s="112">
        <f>INDEX('half 26-27'!AH4:AH23,MATCH(LARGE('half 26-27'!AF4:AF23,5),'half 26-27'!AF4:AF23,0))</f>
        <v>0</v>
      </c>
    </row>
    <row r="32" spans="2:72" x14ac:dyDescent="0.2">
      <c r="B32" s="95">
        <v>6</v>
      </c>
      <c r="C32" s="153">
        <f>INDEX('half 26-27'!B4:B23,MATCH(LARGE('half 26-27'!AO4:AO23,6),'half 26-27'!AO4:AO23,0))</f>
        <v>0</v>
      </c>
      <c r="D32" s="154"/>
      <c r="E32" s="154"/>
      <c r="F32" s="154"/>
      <c r="G32" s="155"/>
      <c r="H32" s="113">
        <f>INDEX('half 26-27'!AK4:AK23,MATCH(LARGE('half 26-27'!AO4:AO23,6),'half 26-27'!AO4:AO23,0))</f>
        <v>0</v>
      </c>
      <c r="I32" s="114">
        <f>INDEX('half 26-27'!AL4:AL23,MATCH(LARGE('half 26-27'!AO4:AO23,6),'half 26-27'!AO4:AO23,0))</f>
        <v>0</v>
      </c>
      <c r="J32" s="112">
        <f>INDEX('half 26-27'!AM4:AM23,MATCH(LARGE('half 26-27'!AO4:AO23,6),'half 26-27'!AO4:AO23,0))</f>
        <v>0</v>
      </c>
      <c r="K32" s="113">
        <f>INDEX('half 26-27'!AP4:AP23,MATCH(LARGE('half 26-27'!AO4:AO23,6),'half 26-27'!AO4:AO23,0))</f>
        <v>0</v>
      </c>
      <c r="L32" s="112">
        <f>INDEX('half 26-27'!AQ4:AQ23,MATCH(LARGE('half 26-27'!AO4:AO23,6),'half 26-27'!AO4:AO23,0))</f>
        <v>0</v>
      </c>
      <c r="M32" s="56"/>
      <c r="N32" s="95">
        <v>6</v>
      </c>
      <c r="O32" s="153">
        <f>INDEX('half 26-27'!B4:B23,MATCH(LARGE('half 26-27'!AX4:AX23,6),'half 26-27'!AX4:AX23,0))</f>
        <v>0</v>
      </c>
      <c r="P32" s="154"/>
      <c r="Q32" s="154"/>
      <c r="R32" s="154"/>
      <c r="S32" s="155"/>
      <c r="T32" s="113">
        <f>INDEX('half 26-27'!AT4:AT23,MATCH(LARGE('half 26-27'!AX4:AX23,6),'half 26-27'!AX4:AX23,0))</f>
        <v>0</v>
      </c>
      <c r="U32" s="114">
        <f>INDEX('half 26-27'!AU4:AU23,MATCH(LARGE('half 26-27'!AX4:AX23,6),'half 26-27'!AX4:AX23,0))</f>
        <v>0</v>
      </c>
      <c r="V32" s="112">
        <f>INDEX('half 26-27'!AV4:AV23,MATCH(LARGE('half 26-27'!AX4:AX23,6),'half 26-27'!AX4:AX23,0))</f>
        <v>0</v>
      </c>
      <c r="W32" s="113">
        <f>INDEX('half 26-27'!AY4:AY23,MATCH(LARGE('half 26-27'!AX4:AX23,6),'half 26-27'!AX4:AX23,0))</f>
        <v>0</v>
      </c>
      <c r="X32" s="112">
        <f>INDEX('half 26-27'!AZ4:AZ23,MATCH(LARGE('half 26-27'!AX4:AX23,6),'half 26-27'!AX4:AX23,0))</f>
        <v>0</v>
      </c>
      <c r="Z32" s="95">
        <v>6</v>
      </c>
      <c r="AA32" s="153">
        <f>INDEX('half 26-27'!B4:B23,MATCH(LARGE('half 26-27'!G4:G23,6),'half 26-27'!G4:G23,0))</f>
        <v>0</v>
      </c>
      <c r="AB32" s="154"/>
      <c r="AC32" s="154"/>
      <c r="AD32" s="154"/>
      <c r="AE32" s="155"/>
      <c r="AF32" s="113">
        <f>INDEX('half 26-27'!C4:C23,MATCH(LARGE('half 26-27'!G4:G23,6),'half 26-27'!G4:G23,0))</f>
        <v>0</v>
      </c>
      <c r="AG32" s="114">
        <f>INDEX('half 26-27'!D4:D23,MATCH(LARGE('half 26-27'!G4:G23,6),'half 26-27'!G4:G23,0))</f>
        <v>0</v>
      </c>
      <c r="AH32" s="112">
        <f>INDEX('half 26-27'!E4:E23,MATCH(LARGE('half 26-27'!G4:G23,6),'half 26-27'!G4:G23,0))</f>
        <v>0</v>
      </c>
      <c r="AI32" s="113">
        <f>INDEX('half 26-27'!H4:H23,MATCH(LARGE('half 26-27'!G4:G23,6),'half 26-27'!G4:G23,0))</f>
        <v>0</v>
      </c>
      <c r="AJ32" s="112">
        <f>INDEX('half 26-27'!I4:I23,MATCH(LARGE('half 26-27'!G4:G23,6),'half 26-27'!G4:G23,0))</f>
        <v>0</v>
      </c>
      <c r="AL32" s="95">
        <v>6</v>
      </c>
      <c r="AM32" s="153">
        <f>INDEX('half 26-27'!B4:B23,MATCH(LARGE('half 26-27'!O4:O23,6),'half 26-27'!O4:O23,0))</f>
        <v>0</v>
      </c>
      <c r="AN32" s="154"/>
      <c r="AO32" s="154"/>
      <c r="AP32" s="154"/>
      <c r="AQ32" s="155"/>
      <c r="AR32" s="113">
        <f>INDEX('half 26-27'!K4:K23,MATCH(LARGE('half 26-27'!O4:O23,6),'half 26-27'!O4:O23,0))</f>
        <v>0</v>
      </c>
      <c r="AS32" s="114">
        <f>INDEX('half 26-27'!L4:L23,MATCH(LARGE('half 26-27'!O4:O23,6),'half 26-27'!O4:O23,0))</f>
        <v>0</v>
      </c>
      <c r="AT32" s="112">
        <f>INDEX('half 26-27'!M4:M23,MATCH(LARGE('half 26-27'!O4:O23,6),'half 26-27'!O4:O23,0))</f>
        <v>0</v>
      </c>
      <c r="AU32" s="113">
        <f>INDEX('half 26-27'!P4:P23,MATCH(LARGE('half 26-27'!O4:O23,6),'half 26-27'!O4:O23,0))</f>
        <v>0</v>
      </c>
      <c r="AV32" s="112">
        <f>INDEX('half 26-27'!Q4:Q23,MATCH(LARGE('half 26-27'!O4:O23,6),'half 26-27'!O4:O23,0))</f>
        <v>0</v>
      </c>
      <c r="AW32" s="57"/>
      <c r="AX32" s="95">
        <v>6</v>
      </c>
      <c r="AY32" s="153">
        <f>INDEX('half 26-27'!S4:S23,MATCH(LARGE('half 26-27'!X4:X23,6),'half 26-27'!X4:X23,0))</f>
        <v>0</v>
      </c>
      <c r="AZ32" s="154"/>
      <c r="BA32" s="154"/>
      <c r="BB32" s="154"/>
      <c r="BC32" s="155"/>
      <c r="BD32" s="113">
        <f>INDEX('half 26-27'!T4:T23,MATCH(LARGE('half 26-27'!X4:X23,6),'half 26-27'!X4:X23,0))</f>
        <v>0</v>
      </c>
      <c r="BE32" s="114">
        <f>INDEX('half 26-27'!U4:U23,MATCH(LARGE('half 26-27'!X4:X23,6),'half 26-27'!X4:X23,0))</f>
        <v>0</v>
      </c>
      <c r="BF32" s="112">
        <f>INDEX('half 26-27'!V4:V23,MATCH(LARGE('half 26-27'!X4:X23,6),'half 26-27'!X4:X23,0))</f>
        <v>0</v>
      </c>
      <c r="BG32" s="113">
        <f>INDEX('half 26-27'!Y4:Y23,MATCH(LARGE('half 26-27'!X4:X23,6),'half 26-27'!X4:X23,0))</f>
        <v>0</v>
      </c>
      <c r="BH32" s="112">
        <f>INDEX('half 26-27'!Z4:Z23,MATCH(LARGE('half 26-27'!X4:X23,6),'half 26-27'!X4:X23,0))</f>
        <v>0</v>
      </c>
      <c r="BJ32" s="95">
        <v>6</v>
      </c>
      <c r="BK32" s="153">
        <f>INDEX('half 26-27'!S4:S23,MATCH(LARGE('half 26-27'!AF4:AF23,6),'half 26-27'!AF4:AF23,0))</f>
        <v>0</v>
      </c>
      <c r="BL32" s="154"/>
      <c r="BM32" s="154"/>
      <c r="BN32" s="154"/>
      <c r="BO32" s="155"/>
      <c r="BP32" s="113">
        <f>INDEX('half 26-27'!AB4:AB23,MATCH(LARGE('half 26-27'!AF4:AF23,6),'half 26-27'!AF4:AF23,0))</f>
        <v>0</v>
      </c>
      <c r="BQ32" s="114">
        <f>INDEX('half 26-27'!AC4:AC23,MATCH(LARGE('half 26-27'!AF4:AF23,6),'half 26-27'!AF4:AF23,0))</f>
        <v>0</v>
      </c>
      <c r="BR32" s="112">
        <f>INDEX('half 26-27'!AD4:AD23,MATCH(LARGE('half 26-27'!AF4:AF23,6),'half 26-27'!AF4:AF23,0))</f>
        <v>0</v>
      </c>
      <c r="BS32" s="113">
        <f>INDEX('half 26-27'!AG4:AG23,MATCH(LARGE('half 26-27'!AF4:AF23,6),'half 26-27'!AF4:AF23,0))</f>
        <v>0</v>
      </c>
      <c r="BT32" s="112">
        <f>INDEX('half 26-27'!AH4:AH23,MATCH(LARGE('half 26-27'!AF4:AF23,6),'half 26-27'!AF4:AF23,0))</f>
        <v>0</v>
      </c>
    </row>
    <row r="33" spans="2:72" x14ac:dyDescent="0.2">
      <c r="B33" s="95">
        <v>7</v>
      </c>
      <c r="C33" s="153">
        <f>INDEX('half 26-27'!B4:B23,MATCH(LARGE('half 26-27'!AO4:AO23,7),'half 26-27'!AO4:AO23,0))</f>
        <v>0</v>
      </c>
      <c r="D33" s="154"/>
      <c r="E33" s="154"/>
      <c r="F33" s="154"/>
      <c r="G33" s="155"/>
      <c r="H33" s="113">
        <f>INDEX('half 26-27'!AK4:AK23,MATCH(LARGE('half 26-27'!AO4:AO23,7),'half 26-27'!AO4:AO23,0))</f>
        <v>0</v>
      </c>
      <c r="I33" s="114">
        <f>INDEX('half 26-27'!AL4:AL23,MATCH(LARGE('half 26-27'!AO4:AO23,7),'half 26-27'!AO4:AO23,0))</f>
        <v>0</v>
      </c>
      <c r="J33" s="112">
        <f>INDEX('half 26-27'!AM4:AM23,MATCH(LARGE('half 26-27'!AO4:AO23,7),'half 26-27'!AO4:AO23,0))</f>
        <v>0</v>
      </c>
      <c r="K33" s="113">
        <f>INDEX('half 26-27'!AP4:AP23,MATCH(LARGE('half 26-27'!AO4:AO23,7),'half 26-27'!AO4:AO23,0))</f>
        <v>0</v>
      </c>
      <c r="L33" s="112">
        <f>INDEX('half 26-27'!AQ4:AQ23,MATCH(LARGE('half 26-27'!AO4:AO23,7),'half 26-27'!AO4:AO23,0))</f>
        <v>0</v>
      </c>
      <c r="M33" s="56"/>
      <c r="N33" s="95">
        <v>7</v>
      </c>
      <c r="O33" s="153">
        <f>INDEX('half 26-27'!B4:B23,MATCH(LARGE('half 26-27'!AX4:AX23,7),'half 26-27'!AX4:AX23,0))</f>
        <v>0</v>
      </c>
      <c r="P33" s="154"/>
      <c r="Q33" s="154"/>
      <c r="R33" s="154"/>
      <c r="S33" s="155"/>
      <c r="T33" s="113">
        <f>INDEX('half 26-27'!AT4:AT23,MATCH(LARGE('half 26-27'!AX4:AX23,7),'half 26-27'!AX4:AX23,0))</f>
        <v>0</v>
      </c>
      <c r="U33" s="114">
        <f>INDEX('half 26-27'!AU4:AU23,MATCH(LARGE('half 26-27'!AX4:AX23,7),'half 26-27'!AX4:AX23,0))</f>
        <v>0</v>
      </c>
      <c r="V33" s="112">
        <f>INDEX('half 26-27'!AV4:AV23,MATCH(LARGE('half 26-27'!AX4:AX23,7),'half 26-27'!AX4:AX23,0))</f>
        <v>0</v>
      </c>
      <c r="W33" s="113">
        <f>INDEX('half 26-27'!AY4:AY23,MATCH(LARGE('half 26-27'!AX4:AX23,7),'half 26-27'!AX4:AX23,0))</f>
        <v>0</v>
      </c>
      <c r="X33" s="112">
        <f>INDEX('half 26-27'!AZ4:AZ23,MATCH(LARGE('half 26-27'!AX4:AX23,7),'half 26-27'!AX4:AX23,0))</f>
        <v>0</v>
      </c>
      <c r="Z33" s="95">
        <v>7</v>
      </c>
      <c r="AA33" s="153">
        <f>INDEX('half 26-27'!B4:B23,MATCH(LARGE('half 26-27'!G4:G23,7),'half 26-27'!G4:G23,0))</f>
        <v>0</v>
      </c>
      <c r="AB33" s="154"/>
      <c r="AC33" s="154"/>
      <c r="AD33" s="154"/>
      <c r="AE33" s="155"/>
      <c r="AF33" s="113">
        <f>INDEX('half 26-27'!C4:C23,MATCH(LARGE('half 26-27'!G4:G23,7),'half 26-27'!G4:G23,0))</f>
        <v>0</v>
      </c>
      <c r="AG33" s="114">
        <f>INDEX('half 26-27'!D4:D23,MATCH(LARGE('half 26-27'!G4:G23,7),'half 26-27'!G4:G23,0))</f>
        <v>0</v>
      </c>
      <c r="AH33" s="112">
        <f>INDEX('half 26-27'!E4:E23,MATCH(LARGE('half 26-27'!G4:G23,7),'half 26-27'!G4:G23,0))</f>
        <v>0</v>
      </c>
      <c r="AI33" s="113">
        <f>INDEX('half 26-27'!H4:H23,MATCH(LARGE('half 26-27'!G4:G23,7),'half 26-27'!G4:G23,0))</f>
        <v>0</v>
      </c>
      <c r="AJ33" s="112">
        <f>INDEX('half 26-27'!I4:I23,MATCH(LARGE('half 26-27'!G4:G23,7),'half 26-27'!G4:G23,0))</f>
        <v>0</v>
      </c>
      <c r="AL33" s="95">
        <v>7</v>
      </c>
      <c r="AM33" s="153">
        <f>INDEX('half 26-27'!B4:B23,MATCH(LARGE('half 26-27'!O4:O23,7),'half 26-27'!O4:O23,0))</f>
        <v>0</v>
      </c>
      <c r="AN33" s="154"/>
      <c r="AO33" s="154"/>
      <c r="AP33" s="154"/>
      <c r="AQ33" s="155"/>
      <c r="AR33" s="113">
        <f>INDEX('half 26-27'!K4:K23,MATCH(LARGE('half 26-27'!O4:O23,7),'half 26-27'!O4:O23,0))</f>
        <v>0</v>
      </c>
      <c r="AS33" s="114">
        <f>INDEX('half 26-27'!L4:L23,MATCH(LARGE('half 26-27'!O4:O23,7),'half 26-27'!O4:O23,0))</f>
        <v>0</v>
      </c>
      <c r="AT33" s="112">
        <f>INDEX('half 26-27'!M4:M23,MATCH(LARGE('half 26-27'!O4:O23,7),'half 26-27'!O4:O23,0))</f>
        <v>0</v>
      </c>
      <c r="AU33" s="113">
        <f>INDEX('half 26-27'!P4:P23,MATCH(LARGE('half 26-27'!O4:O23,7),'half 26-27'!O4:O23,0))</f>
        <v>0</v>
      </c>
      <c r="AV33" s="112">
        <f>INDEX('half 26-27'!Q4:Q23,MATCH(LARGE('half 26-27'!O4:O23,7),'half 26-27'!O4:O23,0))</f>
        <v>0</v>
      </c>
      <c r="AW33" s="57"/>
      <c r="AX33" s="95">
        <v>7</v>
      </c>
      <c r="AY33" s="153">
        <f>INDEX('half 26-27'!S4:S23,MATCH(LARGE('half 26-27'!X4:X23,7),'half 26-27'!X4:X23,0))</f>
        <v>0</v>
      </c>
      <c r="AZ33" s="154"/>
      <c r="BA33" s="154"/>
      <c r="BB33" s="154"/>
      <c r="BC33" s="155"/>
      <c r="BD33" s="113">
        <f>INDEX('half 26-27'!T4:T23,MATCH(LARGE('half 26-27'!X4:X23,7),'half 26-27'!X4:X23,0))</f>
        <v>0</v>
      </c>
      <c r="BE33" s="114">
        <f>INDEX('half 26-27'!U4:U23,MATCH(LARGE('half 26-27'!X4:X23,7),'half 26-27'!X4:X23,0))</f>
        <v>0</v>
      </c>
      <c r="BF33" s="112">
        <f>INDEX('half 26-27'!V4:V23,MATCH(LARGE('half 26-27'!X4:X23,7),'half 26-27'!X4:X23,0))</f>
        <v>0</v>
      </c>
      <c r="BG33" s="113">
        <f>INDEX('half 26-27'!Y4:Y23,MATCH(LARGE('half 26-27'!X4:X23,7),'half 26-27'!X4:X23,0))</f>
        <v>0</v>
      </c>
      <c r="BH33" s="112">
        <f>INDEX('half 26-27'!Z4:Z23,MATCH(LARGE('half 26-27'!X4:X23,7),'half 26-27'!X4:X23,0))</f>
        <v>0</v>
      </c>
      <c r="BJ33" s="95">
        <v>7</v>
      </c>
      <c r="BK33" s="153">
        <f>INDEX('half 26-27'!S4:S23,MATCH(LARGE('half 26-27'!AF4:AF23,7),'half 26-27'!AF4:AF23,0))</f>
        <v>0</v>
      </c>
      <c r="BL33" s="154"/>
      <c r="BM33" s="154"/>
      <c r="BN33" s="154"/>
      <c r="BO33" s="155"/>
      <c r="BP33" s="113">
        <f>INDEX('half 26-27'!AB4:AB23,MATCH(LARGE('half 26-27'!AF4:AF23,7),'half 26-27'!AF4:AF23,0))</f>
        <v>0</v>
      </c>
      <c r="BQ33" s="114">
        <f>INDEX('half 26-27'!AC4:AC23,MATCH(LARGE('half 26-27'!AF4:AF23,7),'half 26-27'!AF4:AF23,0))</f>
        <v>0</v>
      </c>
      <c r="BR33" s="112">
        <f>INDEX('half 26-27'!AD4:AD23,MATCH(LARGE('half 26-27'!AF4:AF23,7),'half 26-27'!AF4:AF23,0))</f>
        <v>0</v>
      </c>
      <c r="BS33" s="113">
        <f>INDEX('half 26-27'!AG4:AG23,MATCH(LARGE('half 26-27'!AF4:AF23,7),'half 26-27'!AF4:AF23,0))</f>
        <v>0</v>
      </c>
      <c r="BT33" s="112">
        <f>INDEX('half 26-27'!AH4:AH23,MATCH(LARGE('half 26-27'!AF4:AF23,7),'half 26-27'!AF4:AF23,0))</f>
        <v>0</v>
      </c>
    </row>
    <row r="34" spans="2:72" x14ac:dyDescent="0.2">
      <c r="B34" s="95">
        <v>8</v>
      </c>
      <c r="C34" s="153">
        <f>INDEX('half 26-27'!B4:B23,MATCH(LARGE('half 26-27'!AO4:AO23,8),'half 26-27'!AO4:AO23,0))</f>
        <v>0</v>
      </c>
      <c r="D34" s="154"/>
      <c r="E34" s="154"/>
      <c r="F34" s="154"/>
      <c r="G34" s="155"/>
      <c r="H34" s="113">
        <f>INDEX('half 26-27'!AK4:AK23,MATCH(LARGE('half 26-27'!AO4:AO23,8),'half 26-27'!AO4:AO23,0))</f>
        <v>0</v>
      </c>
      <c r="I34" s="114">
        <f>INDEX('half 26-27'!AL4:AL23,MATCH(LARGE('half 26-27'!AO4:AO23,8),'half 26-27'!AO4:AO23,0))</f>
        <v>0</v>
      </c>
      <c r="J34" s="112">
        <f>INDEX('half 26-27'!AM4:AM23,MATCH(LARGE('half 26-27'!AO4:AO23,8),'half 26-27'!AO4:AO23,0))</f>
        <v>0</v>
      </c>
      <c r="K34" s="113">
        <f>INDEX('half 26-27'!AP4:AP23,MATCH(LARGE('half 26-27'!AO4:AO23,8),'half 26-27'!AO4:AO23,0))</f>
        <v>0</v>
      </c>
      <c r="L34" s="112">
        <f>INDEX('half 26-27'!AQ4:AQ23,MATCH(LARGE('half 26-27'!AO4:AO23,8),'half 26-27'!AO4:AO23,0))</f>
        <v>0</v>
      </c>
      <c r="M34" s="56"/>
      <c r="N34" s="95">
        <v>8</v>
      </c>
      <c r="O34" s="153">
        <f>INDEX('half 26-27'!B4:B23,MATCH(LARGE('half 26-27'!AX4:AX23,8),'half 26-27'!AX4:AX23,0))</f>
        <v>0</v>
      </c>
      <c r="P34" s="154"/>
      <c r="Q34" s="154"/>
      <c r="R34" s="154"/>
      <c r="S34" s="155"/>
      <c r="T34" s="113">
        <f>INDEX('half 26-27'!AT4:AT23,MATCH(LARGE('half 26-27'!AX4:AX23,8),'half 26-27'!AX4:AX23,0))</f>
        <v>0</v>
      </c>
      <c r="U34" s="114">
        <f>INDEX('half 26-27'!AU4:AU23,MATCH(LARGE('half 26-27'!AX4:AX23,8),'half 26-27'!AX4:AX23,0))</f>
        <v>0</v>
      </c>
      <c r="V34" s="112">
        <f>INDEX('half 26-27'!AV4:AV23,MATCH(LARGE('half 26-27'!AX4:AX23,8),'half 26-27'!AX4:AX23,0))</f>
        <v>0</v>
      </c>
      <c r="W34" s="113">
        <f>INDEX('half 26-27'!AY4:AY23,MATCH(LARGE('half 26-27'!AX4:AX23,8),'half 26-27'!AX4:AX23,0))</f>
        <v>0</v>
      </c>
      <c r="X34" s="112">
        <f>INDEX('half 26-27'!AZ4:AZ23,MATCH(LARGE('half 26-27'!AX4:AX23,8),'half 26-27'!AX4:AX23,0))</f>
        <v>0</v>
      </c>
      <c r="Z34" s="95">
        <v>8</v>
      </c>
      <c r="AA34" s="153">
        <f>INDEX('half 26-27'!B4:B23,MATCH(LARGE('half 26-27'!G4:G23,8),'half 26-27'!G4:G23,0))</f>
        <v>0</v>
      </c>
      <c r="AB34" s="154"/>
      <c r="AC34" s="154"/>
      <c r="AD34" s="154"/>
      <c r="AE34" s="155"/>
      <c r="AF34" s="113">
        <f>INDEX('half 26-27'!C4:C23,MATCH(LARGE('half 26-27'!G4:G23,8),'half 26-27'!G4:G23,0))</f>
        <v>0</v>
      </c>
      <c r="AG34" s="114">
        <f>INDEX('half 26-27'!D4:D23,MATCH(LARGE('half 26-27'!G4:G23,8),'half 26-27'!G4:G23,0))</f>
        <v>0</v>
      </c>
      <c r="AH34" s="112">
        <f>INDEX('half 26-27'!E4:E23,MATCH(LARGE('half 26-27'!G4:G23,8),'half 26-27'!G4:G23,0))</f>
        <v>0</v>
      </c>
      <c r="AI34" s="113">
        <f>INDEX('half 26-27'!H4:H23,MATCH(LARGE('half 26-27'!G4:G23,8),'half 26-27'!G4:G23,0))</f>
        <v>0</v>
      </c>
      <c r="AJ34" s="112">
        <f>INDEX('half 26-27'!I4:I23,MATCH(LARGE('half 26-27'!G4:G23,8),'half 26-27'!G4:G23,0))</f>
        <v>0</v>
      </c>
      <c r="AL34" s="95">
        <v>8</v>
      </c>
      <c r="AM34" s="153">
        <f>INDEX('half 26-27'!B4:B23,MATCH(LARGE('half 26-27'!O4:O23,8),'half 26-27'!O4:O23,0))</f>
        <v>0</v>
      </c>
      <c r="AN34" s="154"/>
      <c r="AO34" s="154"/>
      <c r="AP34" s="154"/>
      <c r="AQ34" s="155"/>
      <c r="AR34" s="113">
        <f>INDEX('half 26-27'!K4:K23,MATCH(LARGE('half 26-27'!O4:O23,8),'half 26-27'!O4:O23,0))</f>
        <v>0</v>
      </c>
      <c r="AS34" s="114">
        <f>INDEX('half 26-27'!L4:L23,MATCH(LARGE('half 26-27'!O4:O23,8),'half 26-27'!O4:O23,0))</f>
        <v>0</v>
      </c>
      <c r="AT34" s="112">
        <f>INDEX('half 26-27'!M4:M23,MATCH(LARGE('half 26-27'!O4:O23,8),'half 26-27'!O4:O23,0))</f>
        <v>0</v>
      </c>
      <c r="AU34" s="113">
        <f>INDEX('half 26-27'!P4:P23,MATCH(LARGE('half 26-27'!O4:O23,8),'half 26-27'!O4:O23,0))</f>
        <v>0</v>
      </c>
      <c r="AV34" s="112">
        <f>INDEX('half 26-27'!Q4:Q23,MATCH(LARGE('half 26-27'!O4:O23,8),'half 26-27'!O4:O23,0))</f>
        <v>0</v>
      </c>
      <c r="AW34" s="57"/>
      <c r="AX34" s="95">
        <v>8</v>
      </c>
      <c r="AY34" s="153">
        <f>INDEX('half 26-27'!S4:S23,MATCH(LARGE('half 26-27'!X4:X23,8),'half 26-27'!X4:X23,0))</f>
        <v>0</v>
      </c>
      <c r="AZ34" s="154"/>
      <c r="BA34" s="154"/>
      <c r="BB34" s="154"/>
      <c r="BC34" s="155"/>
      <c r="BD34" s="113">
        <f>INDEX('half 26-27'!T4:T23,MATCH(LARGE('half 26-27'!X4:X23,8),'half 26-27'!X4:X23,0))</f>
        <v>0</v>
      </c>
      <c r="BE34" s="114">
        <f>INDEX('half 26-27'!U4:U23,MATCH(LARGE('half 26-27'!X4:X23,8),'half 26-27'!X4:X23,0))</f>
        <v>0</v>
      </c>
      <c r="BF34" s="112">
        <f>INDEX('half 26-27'!V4:V23,MATCH(LARGE('half 26-27'!X4:X23,8),'half 26-27'!X4:X23,0))</f>
        <v>0</v>
      </c>
      <c r="BG34" s="113">
        <f>INDEX('half 26-27'!Y4:Y23,MATCH(LARGE('half 26-27'!X4:X23,8),'half 26-27'!X4:X23,0))</f>
        <v>0</v>
      </c>
      <c r="BH34" s="112">
        <f>INDEX('half 26-27'!Z4:Z23,MATCH(LARGE('half 26-27'!X4:X23,8),'half 26-27'!X4:X23,0))</f>
        <v>0</v>
      </c>
      <c r="BJ34" s="95">
        <v>8</v>
      </c>
      <c r="BK34" s="153">
        <f>INDEX('half 26-27'!S4:S23,MATCH(LARGE('half 26-27'!AF4:AF23,8),'half 26-27'!AF4:AF23,0))</f>
        <v>0</v>
      </c>
      <c r="BL34" s="154"/>
      <c r="BM34" s="154"/>
      <c r="BN34" s="154"/>
      <c r="BO34" s="155"/>
      <c r="BP34" s="113">
        <f>INDEX('half 26-27'!AB4:AB23,MATCH(LARGE('half 26-27'!AF4:AF23,8),'half 26-27'!AF4:AF23,0))</f>
        <v>0</v>
      </c>
      <c r="BQ34" s="114">
        <f>INDEX('half 26-27'!AC4:AC23,MATCH(LARGE('half 26-27'!AF4:AF23,8),'half 26-27'!AF4:AF23,0))</f>
        <v>0</v>
      </c>
      <c r="BR34" s="112">
        <f>INDEX('half 26-27'!AD4:AD23,MATCH(LARGE('half 26-27'!AF4:AF23,8),'half 26-27'!AF4:AF23,0))</f>
        <v>0</v>
      </c>
      <c r="BS34" s="113">
        <f>INDEX('half 26-27'!AG4:AG23,MATCH(LARGE('half 26-27'!AF4:AF23,8),'half 26-27'!AF4:AF23,0))</f>
        <v>0</v>
      </c>
      <c r="BT34" s="112">
        <f>INDEX('half 26-27'!AH4:AH23,MATCH(LARGE('half 26-27'!AF4:AF23,8),'half 26-27'!AF4:AF23,0))</f>
        <v>0</v>
      </c>
    </row>
    <row r="35" spans="2:72" x14ac:dyDescent="0.2">
      <c r="B35" s="95">
        <v>9</v>
      </c>
      <c r="C35" s="153">
        <f>INDEX('half 26-27'!B4:B23,MATCH(LARGE('half 26-27'!AO4:AO23,9),'half 26-27'!AO4:AO23,0))</f>
        <v>0</v>
      </c>
      <c r="D35" s="154"/>
      <c r="E35" s="154"/>
      <c r="F35" s="154"/>
      <c r="G35" s="155"/>
      <c r="H35" s="113">
        <f>INDEX('half 26-27'!AK4:AK23,MATCH(LARGE('half 26-27'!AO4:AO23,9),'half 26-27'!AO4:AO23,0))</f>
        <v>0</v>
      </c>
      <c r="I35" s="114">
        <f>INDEX('half 26-27'!AL4:AL23,MATCH(LARGE('half 26-27'!AO4:AO23,9),'half 26-27'!AO4:AO23,0))</f>
        <v>0</v>
      </c>
      <c r="J35" s="112">
        <f>INDEX('half 26-27'!AM4:AM23,MATCH(LARGE('half 26-27'!AO4:AO23,9),'half 26-27'!AO4:AO23,0))</f>
        <v>0</v>
      </c>
      <c r="K35" s="113">
        <f>INDEX('half 26-27'!AP4:AP23,MATCH(LARGE('half 26-27'!AO4:AO23,9),'half 26-27'!AO4:AO23,0))</f>
        <v>0</v>
      </c>
      <c r="L35" s="112">
        <f>INDEX('half 26-27'!AQ4:AQ23,MATCH(LARGE('half 26-27'!AO4:AO23,9),'half 26-27'!AO4:AO23,0))</f>
        <v>0</v>
      </c>
      <c r="M35" s="56"/>
      <c r="N35" s="95">
        <v>9</v>
      </c>
      <c r="O35" s="153">
        <f>INDEX('half 26-27'!B4:B23,MATCH(LARGE('half 26-27'!AX4:AX23,9),'half 26-27'!AX4:AX23,0))</f>
        <v>0</v>
      </c>
      <c r="P35" s="154"/>
      <c r="Q35" s="154"/>
      <c r="R35" s="154"/>
      <c r="S35" s="155"/>
      <c r="T35" s="113">
        <f>INDEX('half 26-27'!AT4:AT23,MATCH(LARGE('half 26-27'!AX4:AX23,9),'half 26-27'!AX4:AX23,0))</f>
        <v>0</v>
      </c>
      <c r="U35" s="114">
        <f>INDEX('half 26-27'!AU4:AU23,MATCH(LARGE('half 26-27'!AX4:AX23,9),'half 26-27'!AX4:AX23,0))</f>
        <v>0</v>
      </c>
      <c r="V35" s="112">
        <f>INDEX('half 26-27'!AV4:AV23,MATCH(LARGE('half 26-27'!AX4:AX23,9),'half 26-27'!AX4:AX23,0))</f>
        <v>0</v>
      </c>
      <c r="W35" s="113">
        <f>INDEX('half 26-27'!AY4:AY23,MATCH(LARGE('half 26-27'!AX4:AX23,9),'half 26-27'!AX4:AX23,0))</f>
        <v>0</v>
      </c>
      <c r="X35" s="112">
        <f>INDEX('half 26-27'!AZ4:AZ23,MATCH(LARGE('half 26-27'!AX4:AX23,9),'half 26-27'!AX4:AX23,0))</f>
        <v>0</v>
      </c>
      <c r="Z35" s="95">
        <v>9</v>
      </c>
      <c r="AA35" s="153">
        <f>INDEX('half 26-27'!B4:B23,MATCH(LARGE('half 26-27'!G4:G23,9),'half 26-27'!G4:G23,0))</f>
        <v>0</v>
      </c>
      <c r="AB35" s="154"/>
      <c r="AC35" s="154"/>
      <c r="AD35" s="154"/>
      <c r="AE35" s="155"/>
      <c r="AF35" s="113">
        <f>INDEX('half 26-27'!C4:C23,MATCH(LARGE('half 26-27'!G4:G23,9),'half 26-27'!G4:G23,0))</f>
        <v>0</v>
      </c>
      <c r="AG35" s="114">
        <f>INDEX('half 26-27'!D4:D23,MATCH(LARGE('half 26-27'!G4:G23,9),'half 26-27'!G4:G23,0))</f>
        <v>0</v>
      </c>
      <c r="AH35" s="112">
        <f>INDEX('half 26-27'!E4:E23,MATCH(LARGE('half 26-27'!G4:G23,9),'half 26-27'!G4:G23,0))</f>
        <v>0</v>
      </c>
      <c r="AI35" s="113">
        <f>INDEX('half 26-27'!H4:H23,MATCH(LARGE('half 26-27'!G4:G23,9),'half 26-27'!G4:G23,0))</f>
        <v>0</v>
      </c>
      <c r="AJ35" s="112">
        <f>INDEX('half 26-27'!I4:I23,MATCH(LARGE('half 26-27'!G4:G23,9),'half 26-27'!G4:G23,0))</f>
        <v>0</v>
      </c>
      <c r="AL35" s="95">
        <v>9</v>
      </c>
      <c r="AM35" s="153">
        <f>INDEX('half 26-27'!B4:B23,MATCH(LARGE('half 26-27'!O4:O23,9),'half 26-27'!O4:O23,0))</f>
        <v>0</v>
      </c>
      <c r="AN35" s="154"/>
      <c r="AO35" s="154"/>
      <c r="AP35" s="154"/>
      <c r="AQ35" s="155"/>
      <c r="AR35" s="113">
        <f>INDEX('half 26-27'!K4:K23,MATCH(LARGE('half 26-27'!O4:O23,9),'half 26-27'!O4:O23,0))</f>
        <v>0</v>
      </c>
      <c r="AS35" s="114">
        <f>INDEX('half 26-27'!L4:L23,MATCH(LARGE('half 26-27'!O4:O23,9),'half 26-27'!O4:O23,0))</f>
        <v>0</v>
      </c>
      <c r="AT35" s="112">
        <f>INDEX('half 26-27'!M4:M23,MATCH(LARGE('half 26-27'!O4:O23,9),'half 26-27'!O4:O23,0))</f>
        <v>0</v>
      </c>
      <c r="AU35" s="113">
        <f>INDEX('half 26-27'!P4:P23,MATCH(LARGE('half 26-27'!O4:O23,9),'half 26-27'!O4:O23,0))</f>
        <v>0</v>
      </c>
      <c r="AV35" s="112">
        <f>INDEX('half 26-27'!Q4:Q23,MATCH(LARGE('half 26-27'!O4:O23,9),'half 26-27'!O4:O23,0))</f>
        <v>0</v>
      </c>
      <c r="AW35" s="57"/>
      <c r="AX35" s="95">
        <v>9</v>
      </c>
      <c r="AY35" s="153">
        <f>INDEX('half 26-27'!S4:S23,MATCH(LARGE('half 26-27'!X4:X23,9),'half 26-27'!X4:X23,0))</f>
        <v>0</v>
      </c>
      <c r="AZ35" s="154"/>
      <c r="BA35" s="154"/>
      <c r="BB35" s="154"/>
      <c r="BC35" s="155"/>
      <c r="BD35" s="113">
        <f>INDEX('half 26-27'!T4:T23,MATCH(LARGE('half 26-27'!X4:X23,9),'half 26-27'!X4:X23,0))</f>
        <v>0</v>
      </c>
      <c r="BE35" s="114">
        <f>INDEX('half 26-27'!U4:U23,MATCH(LARGE('half 26-27'!X4:X23,9),'half 26-27'!X4:X23,0))</f>
        <v>0</v>
      </c>
      <c r="BF35" s="112">
        <f>INDEX('half 26-27'!V4:V23,MATCH(LARGE('half 26-27'!X4:X23,9),'half 26-27'!X4:X23,0))</f>
        <v>0</v>
      </c>
      <c r="BG35" s="113">
        <f>INDEX('half 26-27'!Y4:Y23,MATCH(LARGE('half 26-27'!X4:X23,9),'half 26-27'!X4:X23,0))</f>
        <v>0</v>
      </c>
      <c r="BH35" s="112">
        <f>INDEX('half 26-27'!Z4:Z23,MATCH(LARGE('half 26-27'!X4:X23,9),'half 26-27'!X4:X23,0))</f>
        <v>0</v>
      </c>
      <c r="BJ35" s="95">
        <v>9</v>
      </c>
      <c r="BK35" s="153">
        <f>INDEX('half 26-27'!S4:S23,MATCH(LARGE('half 26-27'!AF4:AF23,9),'half 26-27'!AF4:AF23,0))</f>
        <v>0</v>
      </c>
      <c r="BL35" s="154"/>
      <c r="BM35" s="154"/>
      <c r="BN35" s="154"/>
      <c r="BO35" s="155"/>
      <c r="BP35" s="113">
        <f>INDEX('half 26-27'!AB4:AB23,MATCH(LARGE('half 26-27'!AF4:AF23,9),'half 26-27'!AF4:AF23,0))</f>
        <v>0</v>
      </c>
      <c r="BQ35" s="114">
        <f>INDEX('half 26-27'!AC4:AC23,MATCH(LARGE('half 26-27'!AF4:AF23,9),'half 26-27'!AF4:AF23,0))</f>
        <v>0</v>
      </c>
      <c r="BR35" s="112">
        <f>INDEX('half 26-27'!AD4:AD23,MATCH(LARGE('half 26-27'!AF4:AF23,9),'half 26-27'!AF4:AF23,0))</f>
        <v>0</v>
      </c>
      <c r="BS35" s="113">
        <f>INDEX('half 26-27'!AG4:AG23,MATCH(LARGE('half 26-27'!AF4:AF23,9),'half 26-27'!AF4:AF23,0))</f>
        <v>0</v>
      </c>
      <c r="BT35" s="112">
        <f>INDEX('half 26-27'!AH4:AH23,MATCH(LARGE('half 26-27'!AF4:AF23,9),'half 26-27'!AF4:AF23,0))</f>
        <v>0</v>
      </c>
    </row>
    <row r="36" spans="2:72" x14ac:dyDescent="0.2">
      <c r="B36" s="95">
        <v>10</v>
      </c>
      <c r="C36" s="153">
        <f>INDEX('half 26-27'!B4:B23,MATCH(LARGE('half 26-27'!AO4:AO23,10),'half 26-27'!AO4:AO23,0))</f>
        <v>0</v>
      </c>
      <c r="D36" s="154"/>
      <c r="E36" s="154"/>
      <c r="F36" s="154"/>
      <c r="G36" s="155"/>
      <c r="H36" s="113">
        <f>INDEX('half 26-27'!AK4:AK23,MATCH(LARGE('half 26-27'!AO4:AO23,10),'half 26-27'!AO4:AO23,0))</f>
        <v>0</v>
      </c>
      <c r="I36" s="114">
        <f>INDEX('half 26-27'!AL4:AL23,MATCH(LARGE('half 26-27'!AO4:AO23,10),'half 26-27'!AO4:AO23,0))</f>
        <v>0</v>
      </c>
      <c r="J36" s="112">
        <f>INDEX('half 26-27'!AM4:AM23,MATCH(LARGE('half 26-27'!AO4:AO23,10),'half 26-27'!AO4:AO23,0))</f>
        <v>0</v>
      </c>
      <c r="K36" s="113">
        <f>INDEX('half 26-27'!AP4:AP23,MATCH(LARGE('half 26-27'!AO4:AO23,10),'half 26-27'!AO4:AO23,0))</f>
        <v>0</v>
      </c>
      <c r="L36" s="112">
        <f>INDEX('half 26-27'!AQ4:AQ23,MATCH(LARGE('half 26-27'!AO4:AO23,10),'half 26-27'!AO4:AO23,0))</f>
        <v>0</v>
      </c>
      <c r="M36" s="56"/>
      <c r="N36" s="95">
        <v>10</v>
      </c>
      <c r="O36" s="153">
        <f>INDEX('half 26-27'!B4:B23,MATCH(LARGE('half 26-27'!AX4:AX23,10),'half 26-27'!AX4:AX23,0))</f>
        <v>0</v>
      </c>
      <c r="P36" s="154"/>
      <c r="Q36" s="154"/>
      <c r="R36" s="154"/>
      <c r="S36" s="155"/>
      <c r="T36" s="113">
        <f>INDEX('half 26-27'!AT4:AT23,MATCH(LARGE('half 26-27'!AX4:AX23,10),'half 26-27'!AX4:AX23,0))</f>
        <v>0</v>
      </c>
      <c r="U36" s="114">
        <f>INDEX('half 26-27'!AU4:AU23,MATCH(LARGE('half 26-27'!AX4:AX23,10),'half 26-27'!AX4:AX23,0))</f>
        <v>0</v>
      </c>
      <c r="V36" s="112">
        <f>INDEX('half 26-27'!AV4:AV23,MATCH(LARGE('half 26-27'!AX4:AX23,10),'half 26-27'!AX4:AX23,0))</f>
        <v>0</v>
      </c>
      <c r="W36" s="113">
        <f>INDEX('half 26-27'!AY4:AY23,MATCH(LARGE('half 26-27'!AX4:AX23,10),'half 26-27'!AX4:AX23,0))</f>
        <v>0</v>
      </c>
      <c r="X36" s="112">
        <f>INDEX('half 26-27'!AZ4:AZ23,MATCH(LARGE('half 26-27'!AX4:AX23,10),'half 26-27'!AX4:AX23,0))</f>
        <v>0</v>
      </c>
      <c r="Z36" s="95">
        <v>10</v>
      </c>
      <c r="AA36" s="153">
        <f>INDEX('half 26-27'!B4:B23,MATCH(LARGE('half 26-27'!G4:G23,10),'half 26-27'!G4:G23,0))</f>
        <v>0</v>
      </c>
      <c r="AB36" s="154"/>
      <c r="AC36" s="154"/>
      <c r="AD36" s="154"/>
      <c r="AE36" s="155"/>
      <c r="AF36" s="113">
        <f>INDEX('half 26-27'!C4:C23,MATCH(LARGE('half 26-27'!G4:G23,10),'half 26-27'!G4:G23,0))</f>
        <v>0</v>
      </c>
      <c r="AG36" s="114">
        <f>INDEX('half 26-27'!D4:D23,MATCH(LARGE('half 26-27'!G4:G23,10),'half 26-27'!G4:G23,0))</f>
        <v>0</v>
      </c>
      <c r="AH36" s="112">
        <f>INDEX('half 26-27'!E4:E23,MATCH(LARGE('half 26-27'!G4:G23,10),'half 26-27'!G4:G23,0))</f>
        <v>0</v>
      </c>
      <c r="AI36" s="113">
        <f>INDEX('half 26-27'!H4:H23,MATCH(LARGE('half 26-27'!G4:G23,10),'half 26-27'!G4:G23,0))</f>
        <v>0</v>
      </c>
      <c r="AJ36" s="112">
        <f>INDEX('half 26-27'!I4:I23,MATCH(LARGE('half 26-27'!G4:G23,10),'half 26-27'!G4:G23,0))</f>
        <v>0</v>
      </c>
      <c r="AL36" s="95">
        <v>10</v>
      </c>
      <c r="AM36" s="153">
        <f>INDEX('half 26-27'!B4:B23,MATCH(LARGE('half 26-27'!O4:O23,10),'half 26-27'!O4:O23,0))</f>
        <v>0</v>
      </c>
      <c r="AN36" s="154"/>
      <c r="AO36" s="154"/>
      <c r="AP36" s="154"/>
      <c r="AQ36" s="155"/>
      <c r="AR36" s="113">
        <f>INDEX('half 26-27'!K4:K23,MATCH(LARGE('half 26-27'!O4:O23,10),'half 26-27'!O4:O23,0))</f>
        <v>0</v>
      </c>
      <c r="AS36" s="114">
        <f>INDEX('half 26-27'!L4:L23,MATCH(LARGE('half 26-27'!O4:O23,10),'half 26-27'!O4:O23,0))</f>
        <v>0</v>
      </c>
      <c r="AT36" s="112">
        <f>INDEX('half 26-27'!M4:M23,MATCH(LARGE('half 26-27'!O4:O23,10),'half 26-27'!O4:O23,0))</f>
        <v>0</v>
      </c>
      <c r="AU36" s="113">
        <f>INDEX('half 26-27'!P4:P23,MATCH(LARGE('half 26-27'!O4:O23,10),'half 26-27'!O4:O23,0))</f>
        <v>0</v>
      </c>
      <c r="AV36" s="112">
        <f>INDEX('half 26-27'!Q4:Q23,MATCH(LARGE('half 26-27'!O4:O23,10),'half 26-27'!O4:O23,0))</f>
        <v>0</v>
      </c>
      <c r="AW36" s="57"/>
      <c r="AX36" s="95">
        <v>10</v>
      </c>
      <c r="AY36" s="153">
        <f>INDEX('half 26-27'!S4:S23,MATCH(LARGE('half 26-27'!X4:X23,10),'half 26-27'!X4:X23,0))</f>
        <v>0</v>
      </c>
      <c r="AZ36" s="154"/>
      <c r="BA36" s="154"/>
      <c r="BB36" s="154"/>
      <c r="BC36" s="155"/>
      <c r="BD36" s="113">
        <f>INDEX('half 26-27'!T4:T23,MATCH(LARGE('half 26-27'!X4:X23,10),'half 26-27'!X4:X23,0))</f>
        <v>0</v>
      </c>
      <c r="BE36" s="114">
        <f>INDEX('half 26-27'!U4:U23,MATCH(LARGE('half 26-27'!X4:X23,10),'half 26-27'!X4:X23,0))</f>
        <v>0</v>
      </c>
      <c r="BF36" s="112">
        <f>INDEX('half 26-27'!V4:V23,MATCH(LARGE('half 26-27'!X4:X23,10),'half 26-27'!X4:X23,0))</f>
        <v>0</v>
      </c>
      <c r="BG36" s="113">
        <f>INDEX('half 26-27'!Y4:Y23,MATCH(LARGE('half 26-27'!X4:X23,10),'half 26-27'!X4:X23,0))</f>
        <v>0</v>
      </c>
      <c r="BH36" s="112">
        <f>INDEX('half 26-27'!Z4:Z23,MATCH(LARGE('half 26-27'!X4:X23,10),'half 26-27'!X4:X23,0))</f>
        <v>0</v>
      </c>
      <c r="BJ36" s="95">
        <v>10</v>
      </c>
      <c r="BK36" s="153">
        <f>INDEX('half 26-27'!S4:S23,MATCH(LARGE('half 26-27'!AF4:AF23,10),'half 26-27'!AF4:AF23,0))</f>
        <v>0</v>
      </c>
      <c r="BL36" s="154"/>
      <c r="BM36" s="154"/>
      <c r="BN36" s="154"/>
      <c r="BO36" s="155"/>
      <c r="BP36" s="113">
        <f>INDEX('half 26-27'!AB4:AB23,MATCH(LARGE('half 26-27'!AF4:AF23,10),'half 26-27'!AF4:AF23,0))</f>
        <v>0</v>
      </c>
      <c r="BQ36" s="114">
        <f>INDEX('half 26-27'!AC4:AC23,MATCH(LARGE('half 26-27'!AF4:AF23,10),'half 26-27'!AF4:AF23,0))</f>
        <v>0</v>
      </c>
      <c r="BR36" s="112">
        <f>INDEX('half 26-27'!AD4:AD23,MATCH(LARGE('half 26-27'!AF4:AF23,10),'half 26-27'!AF4:AF23,0))</f>
        <v>0</v>
      </c>
      <c r="BS36" s="113">
        <f>INDEX('half 26-27'!AG4:AG23,MATCH(LARGE('half 26-27'!AF4:AF23,10),'half 26-27'!AF4:AF23,0))</f>
        <v>0</v>
      </c>
      <c r="BT36" s="112">
        <f>INDEX('half 26-27'!AH4:AH23,MATCH(LARGE('half 26-27'!AF4:AF23,10),'half 26-27'!AF4:AF23,0))</f>
        <v>0</v>
      </c>
    </row>
    <row r="37" spans="2:72" x14ac:dyDescent="0.2">
      <c r="B37" s="95">
        <v>11</v>
      </c>
      <c r="C37" s="153">
        <f>INDEX('half 26-27'!B4:B23,MATCH(LARGE('half 26-27'!AO4:AO23,11),'half 26-27'!AO4:AO23,0))</f>
        <v>0</v>
      </c>
      <c r="D37" s="154"/>
      <c r="E37" s="154"/>
      <c r="F37" s="154"/>
      <c r="G37" s="155"/>
      <c r="H37" s="113">
        <f>INDEX('half 26-27'!AK4:AK23,MATCH(LARGE('half 26-27'!AO4:AO23,11),'half 26-27'!AO4:AO23,0))</f>
        <v>0</v>
      </c>
      <c r="I37" s="114">
        <f>INDEX('half 26-27'!AL4:AL23,MATCH(LARGE('half 26-27'!AO4:AO23,11),'half 26-27'!AO4:AO23,0))</f>
        <v>0</v>
      </c>
      <c r="J37" s="112">
        <f>INDEX('half 26-27'!AM4:AM23,MATCH(LARGE('half 26-27'!AO4:AO23,11),'half 26-27'!AO4:AO23,0))</f>
        <v>0</v>
      </c>
      <c r="K37" s="113">
        <f>INDEX('half 26-27'!AP4:AP23,MATCH(LARGE('half 26-27'!AO4:AO23,11),'half 26-27'!AO4:AO23,0))</f>
        <v>0</v>
      </c>
      <c r="L37" s="112">
        <f>INDEX('half 26-27'!AQ4:AQ23,MATCH(LARGE('half 26-27'!AO4:AO23,11),'half 26-27'!AO4:AO23,0))</f>
        <v>0</v>
      </c>
      <c r="M37" s="56"/>
      <c r="N37" s="95">
        <v>11</v>
      </c>
      <c r="O37" s="153">
        <f>INDEX('half 26-27'!B4:B23,MATCH(LARGE('half 26-27'!AX4:AX23,11),'half 26-27'!AX4:AX23,0))</f>
        <v>0</v>
      </c>
      <c r="P37" s="154"/>
      <c r="Q37" s="154"/>
      <c r="R37" s="154"/>
      <c r="S37" s="155"/>
      <c r="T37" s="113">
        <f>INDEX('half 26-27'!AT4:AT23,MATCH(LARGE('half 26-27'!AX4:AX23,11),'half 26-27'!AX4:AX23,0))</f>
        <v>0</v>
      </c>
      <c r="U37" s="114">
        <f>INDEX('half 26-27'!AU4:AU23,MATCH(LARGE('half 26-27'!AX4:AX23,11),'half 26-27'!AX4:AX23,0))</f>
        <v>0</v>
      </c>
      <c r="V37" s="112">
        <f>INDEX('half 26-27'!AV4:AV23,MATCH(LARGE('half 26-27'!AX4:AX23,11),'half 26-27'!AX4:AX23,0))</f>
        <v>0</v>
      </c>
      <c r="W37" s="113">
        <f>INDEX('half 26-27'!AY4:AY23,MATCH(LARGE('half 26-27'!AX4:AX23,11),'half 26-27'!AX4:AX23,0))</f>
        <v>0</v>
      </c>
      <c r="X37" s="112">
        <f>INDEX('half 26-27'!AZ4:AZ23,MATCH(LARGE('half 26-27'!AX4:AX23,11),'half 26-27'!AX4:AX23,0))</f>
        <v>0</v>
      </c>
      <c r="Z37" s="95">
        <v>11</v>
      </c>
      <c r="AA37" s="153">
        <f>INDEX('half 26-27'!B4:B23,MATCH(LARGE('half 26-27'!G4:G23,11),'half 26-27'!G4:G23,0))</f>
        <v>0</v>
      </c>
      <c r="AB37" s="154"/>
      <c r="AC37" s="154"/>
      <c r="AD37" s="154"/>
      <c r="AE37" s="155"/>
      <c r="AF37" s="113">
        <f>INDEX('half 26-27'!C4:C23,MATCH(LARGE('half 26-27'!G4:G23,11),'half 26-27'!G4:G23,0))</f>
        <v>0</v>
      </c>
      <c r="AG37" s="114">
        <f>INDEX('half 26-27'!D4:D23,MATCH(LARGE('half 26-27'!G4:G23,11),'half 26-27'!G4:G23,0))</f>
        <v>0</v>
      </c>
      <c r="AH37" s="112">
        <f>INDEX('half 26-27'!E4:E23,MATCH(LARGE('half 26-27'!G4:G23,11),'half 26-27'!G4:G23,0))</f>
        <v>0</v>
      </c>
      <c r="AI37" s="113">
        <f>INDEX('half 26-27'!H4:H23,MATCH(LARGE('half 26-27'!G4:G23,11),'half 26-27'!G4:G23,0))</f>
        <v>0</v>
      </c>
      <c r="AJ37" s="112">
        <f>INDEX('half 26-27'!I4:I23,MATCH(LARGE('half 26-27'!G4:G23,11),'half 26-27'!G4:G23,0))</f>
        <v>0</v>
      </c>
      <c r="AL37" s="95">
        <v>11</v>
      </c>
      <c r="AM37" s="153">
        <f>INDEX('half 26-27'!B4:B23,MATCH(LARGE('half 26-27'!O4:O23,11),'half 26-27'!O4:O23,0))</f>
        <v>0</v>
      </c>
      <c r="AN37" s="154"/>
      <c r="AO37" s="154"/>
      <c r="AP37" s="154"/>
      <c r="AQ37" s="155"/>
      <c r="AR37" s="113">
        <f>INDEX('half 26-27'!K4:K23,MATCH(LARGE('half 26-27'!O4:O23,11),'half 26-27'!O4:O23,0))</f>
        <v>0</v>
      </c>
      <c r="AS37" s="114">
        <f>INDEX('half 26-27'!L4:L23,MATCH(LARGE('half 26-27'!O4:O23,11),'half 26-27'!O4:O23,0))</f>
        <v>0</v>
      </c>
      <c r="AT37" s="112">
        <f>INDEX('half 26-27'!M4:M23,MATCH(LARGE('half 26-27'!O4:O23,11),'half 26-27'!O4:O23,0))</f>
        <v>0</v>
      </c>
      <c r="AU37" s="113">
        <f>INDEX('half 26-27'!P4:P23,MATCH(LARGE('half 26-27'!O4:O23,11),'half 26-27'!O4:O23,0))</f>
        <v>0</v>
      </c>
      <c r="AV37" s="112">
        <f>INDEX('half 26-27'!Q4:Q23,MATCH(LARGE('half 26-27'!O4:O23,11),'half 26-27'!O4:O23,0))</f>
        <v>0</v>
      </c>
      <c r="AW37" s="57"/>
      <c r="AX37" s="95">
        <v>11</v>
      </c>
      <c r="AY37" s="153">
        <f>INDEX('half 26-27'!S4:S23,MATCH(LARGE('half 26-27'!X4:X23,11),'half 26-27'!X4:X23,0))</f>
        <v>0</v>
      </c>
      <c r="AZ37" s="154"/>
      <c r="BA37" s="154"/>
      <c r="BB37" s="154"/>
      <c r="BC37" s="155"/>
      <c r="BD37" s="113">
        <f>INDEX('half 26-27'!T4:T23,MATCH(LARGE('half 26-27'!X4:X23,11),'half 26-27'!X4:X23,0))</f>
        <v>0</v>
      </c>
      <c r="BE37" s="114">
        <f>INDEX('half 26-27'!U4:U23,MATCH(LARGE('half 26-27'!X4:X23,11),'half 26-27'!X4:X23,0))</f>
        <v>0</v>
      </c>
      <c r="BF37" s="112">
        <f>INDEX('half 26-27'!V4:V23,MATCH(LARGE('half 26-27'!X4:X23,11),'half 26-27'!X4:X23,0))</f>
        <v>0</v>
      </c>
      <c r="BG37" s="113">
        <f>INDEX('half 26-27'!Y4:Y23,MATCH(LARGE('half 26-27'!X4:X23,11),'half 26-27'!X4:X23,0))</f>
        <v>0</v>
      </c>
      <c r="BH37" s="112">
        <f>INDEX('half 26-27'!Z4:Z23,MATCH(LARGE('half 26-27'!X4:X23,11),'half 26-27'!X4:X23,0))</f>
        <v>0</v>
      </c>
      <c r="BJ37" s="95">
        <v>11</v>
      </c>
      <c r="BK37" s="153">
        <f>INDEX('half 26-27'!S4:S23,MATCH(LARGE('half 26-27'!AF4:AF23,11),'half 26-27'!AF4:AF23,0))</f>
        <v>0</v>
      </c>
      <c r="BL37" s="154"/>
      <c r="BM37" s="154"/>
      <c r="BN37" s="154"/>
      <c r="BO37" s="155"/>
      <c r="BP37" s="113">
        <f>INDEX('half 26-27'!AB4:AB23,MATCH(LARGE('half 26-27'!AF4:AF23,11),'half 26-27'!AF4:AF23,0))</f>
        <v>0</v>
      </c>
      <c r="BQ37" s="114">
        <f>INDEX('half 26-27'!AC4:AC23,MATCH(LARGE('half 26-27'!AF4:AF23,11),'half 26-27'!AF4:AF23,0))</f>
        <v>0</v>
      </c>
      <c r="BR37" s="112">
        <f>INDEX('half 26-27'!AD4:AD23,MATCH(LARGE('half 26-27'!AF4:AF23,11),'half 26-27'!AF4:AF23,0))</f>
        <v>0</v>
      </c>
      <c r="BS37" s="113">
        <f>INDEX('half 26-27'!AG4:AG23,MATCH(LARGE('half 26-27'!AF4:AF23,11),'half 26-27'!AF4:AF23,0))</f>
        <v>0</v>
      </c>
      <c r="BT37" s="112">
        <f>INDEX('half 26-27'!AH4:AH23,MATCH(LARGE('half 26-27'!AF4:AF23,11),'half 26-27'!AF4:AF23,0))</f>
        <v>0</v>
      </c>
    </row>
    <row r="38" spans="2:72" x14ac:dyDescent="0.2">
      <c r="B38" s="95">
        <v>12</v>
      </c>
      <c r="C38" s="153">
        <f>INDEX('half 26-27'!B4:B23,MATCH(LARGE('half 26-27'!AO4:AO23,12),'half 26-27'!AO4:AO23,0))</f>
        <v>0</v>
      </c>
      <c r="D38" s="154"/>
      <c r="E38" s="154"/>
      <c r="F38" s="154"/>
      <c r="G38" s="155"/>
      <c r="H38" s="113">
        <f>INDEX('half 26-27'!AK4:AK23,MATCH(LARGE('half 26-27'!AO4:AO23,12),'half 26-27'!AO4:AO23,0))</f>
        <v>0</v>
      </c>
      <c r="I38" s="114">
        <f>INDEX('half 26-27'!AL4:AL23,MATCH(LARGE('half 26-27'!AO4:AO23,12),'half 26-27'!AO4:AO23,0))</f>
        <v>0</v>
      </c>
      <c r="J38" s="112">
        <f>INDEX('half 26-27'!AM4:AM23,MATCH(LARGE('half 26-27'!AO4:AO23,12),'half 26-27'!AO4:AO23,0))</f>
        <v>0</v>
      </c>
      <c r="K38" s="113">
        <f>INDEX('half 26-27'!AP4:AP23,MATCH(LARGE('half 26-27'!AO4:AO23,12),'half 26-27'!AO4:AO23,0))</f>
        <v>0</v>
      </c>
      <c r="L38" s="112">
        <f>INDEX('half 26-27'!AQ4:AQ23,MATCH(LARGE('half 26-27'!AO4:AO23,12),'half 26-27'!AO4:AO23,0))</f>
        <v>0</v>
      </c>
      <c r="M38" s="56"/>
      <c r="N38" s="95">
        <v>12</v>
      </c>
      <c r="O38" s="153">
        <f>INDEX('half 26-27'!B4:B23,MATCH(LARGE('half 26-27'!AX4:AX23,12),'half 26-27'!AX4:AX23,0))</f>
        <v>0</v>
      </c>
      <c r="P38" s="154"/>
      <c r="Q38" s="154"/>
      <c r="R38" s="154"/>
      <c r="S38" s="155"/>
      <c r="T38" s="113">
        <f>INDEX('half 26-27'!AT4:AT23,MATCH(LARGE('half 26-27'!AX4:AX23,12),'half 26-27'!AX4:AX23,0))</f>
        <v>0</v>
      </c>
      <c r="U38" s="114">
        <f>INDEX('half 26-27'!AU4:AU23,MATCH(LARGE('half 26-27'!AX4:AX23,12),'half 26-27'!AX4:AX23,0))</f>
        <v>0</v>
      </c>
      <c r="V38" s="112">
        <f>INDEX('half 26-27'!AV4:AV23,MATCH(LARGE('half 26-27'!AX4:AX23,12),'half 26-27'!AX4:AX23,0))</f>
        <v>0</v>
      </c>
      <c r="W38" s="113">
        <f>INDEX('half 26-27'!AY4:AY23,MATCH(LARGE('half 26-27'!AX4:AX23,12),'half 26-27'!AX4:AX23,0))</f>
        <v>0</v>
      </c>
      <c r="X38" s="112">
        <f>INDEX('half 26-27'!AZ4:AZ23,MATCH(LARGE('half 26-27'!AX4:AX23,12),'half 26-27'!AX4:AX23,0))</f>
        <v>0</v>
      </c>
      <c r="Z38" s="95">
        <v>12</v>
      </c>
      <c r="AA38" s="153">
        <f>INDEX('half 26-27'!B4:B23,MATCH(LARGE('half 26-27'!G4:G23,12),'half 26-27'!G4:G23,0))</f>
        <v>0</v>
      </c>
      <c r="AB38" s="154"/>
      <c r="AC38" s="154"/>
      <c r="AD38" s="154"/>
      <c r="AE38" s="155"/>
      <c r="AF38" s="113">
        <f>INDEX('half 26-27'!C4:C23,MATCH(LARGE('half 26-27'!G4:G23,12),'half 26-27'!G4:G23,0))</f>
        <v>0</v>
      </c>
      <c r="AG38" s="114">
        <f>INDEX('half 26-27'!D4:D23,MATCH(LARGE('half 26-27'!G4:G23,12),'half 26-27'!G4:G23,0))</f>
        <v>0</v>
      </c>
      <c r="AH38" s="112">
        <f>INDEX('half 26-27'!E4:E23,MATCH(LARGE('half 26-27'!G4:G23,12),'half 26-27'!G4:G23,0))</f>
        <v>0</v>
      </c>
      <c r="AI38" s="113">
        <f>INDEX('half 26-27'!H4:H23,MATCH(LARGE('half 26-27'!G4:G23,12),'half 26-27'!G4:G23,0))</f>
        <v>0</v>
      </c>
      <c r="AJ38" s="112">
        <f>INDEX('half 26-27'!I4:I23,MATCH(LARGE('half 26-27'!G4:G23,12),'half 26-27'!G4:G23,0))</f>
        <v>0</v>
      </c>
      <c r="AL38" s="95">
        <v>12</v>
      </c>
      <c r="AM38" s="153">
        <f>INDEX('half 26-27'!B4:B23,MATCH(LARGE('half 26-27'!O4:O23,12),'half 26-27'!O4:O23,0))</f>
        <v>0</v>
      </c>
      <c r="AN38" s="154"/>
      <c r="AO38" s="154"/>
      <c r="AP38" s="154"/>
      <c r="AQ38" s="155"/>
      <c r="AR38" s="113">
        <f>INDEX('half 26-27'!K4:K23,MATCH(LARGE('half 26-27'!O4:O23,12),'half 26-27'!O4:O23,0))</f>
        <v>0</v>
      </c>
      <c r="AS38" s="114">
        <f>INDEX('half 26-27'!L4:L23,MATCH(LARGE('half 26-27'!O4:O23,12),'half 26-27'!O4:O23,0))</f>
        <v>0</v>
      </c>
      <c r="AT38" s="112">
        <f>INDEX('half 26-27'!M4:M23,MATCH(LARGE('half 26-27'!O4:O23,12),'half 26-27'!O4:O23,0))</f>
        <v>0</v>
      </c>
      <c r="AU38" s="113">
        <f>INDEX('half 26-27'!P4:P23,MATCH(LARGE('half 26-27'!O4:O23,12),'half 26-27'!O4:O23,0))</f>
        <v>0</v>
      </c>
      <c r="AV38" s="112">
        <f>INDEX('half 26-27'!Q4:Q23,MATCH(LARGE('half 26-27'!O4:O23,12),'half 26-27'!O4:O23,0))</f>
        <v>0</v>
      </c>
      <c r="AW38" s="57"/>
      <c r="AX38" s="95">
        <v>12</v>
      </c>
      <c r="AY38" s="153">
        <f>INDEX('half 26-27'!S4:S23,MATCH(LARGE('half 26-27'!X4:X23,12),'half 26-27'!X4:X23,0))</f>
        <v>0</v>
      </c>
      <c r="AZ38" s="154"/>
      <c r="BA38" s="154"/>
      <c r="BB38" s="154"/>
      <c r="BC38" s="155"/>
      <c r="BD38" s="113">
        <f>INDEX('half 26-27'!T4:T23,MATCH(LARGE('half 26-27'!X4:X23,12),'half 26-27'!X4:X23,0))</f>
        <v>0</v>
      </c>
      <c r="BE38" s="114">
        <f>INDEX('half 26-27'!U4:U23,MATCH(LARGE('half 26-27'!X4:X23,12),'half 26-27'!X4:X23,0))</f>
        <v>0</v>
      </c>
      <c r="BF38" s="112">
        <f>INDEX('half 26-27'!V4:V23,MATCH(LARGE('half 26-27'!X4:X23,12),'half 26-27'!X4:X23,0))</f>
        <v>0</v>
      </c>
      <c r="BG38" s="113">
        <f>INDEX('half 26-27'!Y4:Y23,MATCH(LARGE('half 26-27'!X4:X23,12),'half 26-27'!X4:X23,0))</f>
        <v>0</v>
      </c>
      <c r="BH38" s="112">
        <f>INDEX('half 26-27'!Z4:Z23,MATCH(LARGE('half 26-27'!X4:X23,12),'half 26-27'!X4:X23,0))</f>
        <v>0</v>
      </c>
      <c r="BJ38" s="95">
        <v>12</v>
      </c>
      <c r="BK38" s="153">
        <f>INDEX('half 26-27'!S4:S23,MATCH(LARGE('half 26-27'!AF4:AF23,12),'half 26-27'!AF4:AF23,0))</f>
        <v>0</v>
      </c>
      <c r="BL38" s="154"/>
      <c r="BM38" s="154"/>
      <c r="BN38" s="154"/>
      <c r="BO38" s="155"/>
      <c r="BP38" s="113">
        <f>INDEX('half 26-27'!AB4:AB23,MATCH(LARGE('half 26-27'!AF4:AF23,12),'half 26-27'!AF4:AF23,0))</f>
        <v>0</v>
      </c>
      <c r="BQ38" s="114">
        <f>INDEX('half 26-27'!AC4:AC23,MATCH(LARGE('half 26-27'!AF4:AF23,12),'half 26-27'!AF4:AF23,0))</f>
        <v>0</v>
      </c>
      <c r="BR38" s="112">
        <f>INDEX('half 26-27'!AD4:AD23,MATCH(LARGE('half 26-27'!AF4:AF23,12),'half 26-27'!AF4:AF23,0))</f>
        <v>0</v>
      </c>
      <c r="BS38" s="113">
        <f>INDEX('half 26-27'!AG4:AG23,MATCH(LARGE('half 26-27'!AF4:AF23,12),'half 26-27'!AF4:AF23,0))</f>
        <v>0</v>
      </c>
      <c r="BT38" s="112">
        <f>INDEX('half 26-27'!AH4:AH23,MATCH(LARGE('half 26-27'!AF4:AF23,12),'half 26-27'!AF4:AF23,0))</f>
        <v>0</v>
      </c>
    </row>
    <row r="39" spans="2:72" x14ac:dyDescent="0.2">
      <c r="B39" s="95">
        <v>13</v>
      </c>
      <c r="C39" s="153">
        <f>INDEX('half 26-27'!B4:B23,MATCH(LARGE('half 26-27'!AO4:AO23,13),'half 26-27'!AO4:AO23,0))</f>
        <v>0</v>
      </c>
      <c r="D39" s="154"/>
      <c r="E39" s="154"/>
      <c r="F39" s="154"/>
      <c r="G39" s="155"/>
      <c r="H39" s="113">
        <f>INDEX('half 26-27'!AK4:AK23,MATCH(LARGE('half 26-27'!AO4:AO23,13),'half 26-27'!AO4:AO23,0))</f>
        <v>0</v>
      </c>
      <c r="I39" s="114">
        <f>INDEX('half 26-27'!AL4:AL23,MATCH(LARGE('half 26-27'!AO4:AO23,13),'half 26-27'!AO4:AO23,0))</f>
        <v>0</v>
      </c>
      <c r="J39" s="112">
        <f>INDEX('half 26-27'!AM4:AM23,MATCH(LARGE('half 26-27'!AO4:AO23,13),'half 26-27'!AO4:AO23,0))</f>
        <v>0</v>
      </c>
      <c r="K39" s="113">
        <f>INDEX('half 26-27'!AP4:AP23,MATCH(LARGE('half 26-27'!AO4:AO23,13),'half 26-27'!AO4:AO23,0))</f>
        <v>0</v>
      </c>
      <c r="L39" s="112">
        <f>INDEX('half 26-27'!AQ4:AQ23,MATCH(LARGE('half 26-27'!AO4:AO23,13),'half 26-27'!AO4:AO23,0))</f>
        <v>0</v>
      </c>
      <c r="M39" s="56"/>
      <c r="N39" s="95">
        <v>13</v>
      </c>
      <c r="O39" s="153">
        <f>INDEX('half 26-27'!B4:B23,MATCH(LARGE('half 26-27'!AX4:AX23,13),'half 26-27'!AX4:AX23,0))</f>
        <v>0</v>
      </c>
      <c r="P39" s="154"/>
      <c r="Q39" s="154"/>
      <c r="R39" s="154"/>
      <c r="S39" s="155"/>
      <c r="T39" s="113">
        <f>INDEX('half 26-27'!AT4:AT23,MATCH(LARGE('half 26-27'!AX4:AX23,13),'half 26-27'!AX4:AX23,0))</f>
        <v>0</v>
      </c>
      <c r="U39" s="114">
        <f>INDEX('half 26-27'!AU4:AU23,MATCH(LARGE('half 26-27'!AX4:AX23,13),'half 26-27'!AX4:AX23,0))</f>
        <v>0</v>
      </c>
      <c r="V39" s="112">
        <f>INDEX('half 26-27'!AV4:AV23,MATCH(LARGE('half 26-27'!AX4:AX23,13),'half 26-27'!AX4:AX23,0))</f>
        <v>0</v>
      </c>
      <c r="W39" s="113">
        <f>INDEX('half 26-27'!AY4:AY23,MATCH(LARGE('half 26-27'!AX4:AX23,13),'half 26-27'!AX4:AX23,0))</f>
        <v>0</v>
      </c>
      <c r="X39" s="112">
        <f>INDEX('half 26-27'!AZ4:AZ23,MATCH(LARGE('half 26-27'!AX4:AX23,13),'half 26-27'!AX4:AX23,0))</f>
        <v>0</v>
      </c>
      <c r="Z39" s="95">
        <v>13</v>
      </c>
      <c r="AA39" s="153">
        <f>INDEX('half 26-27'!B4:B23,MATCH(LARGE('half 26-27'!G4:G23,13),'half 26-27'!G4:G23,0))</f>
        <v>0</v>
      </c>
      <c r="AB39" s="154"/>
      <c r="AC39" s="154"/>
      <c r="AD39" s="154"/>
      <c r="AE39" s="155"/>
      <c r="AF39" s="113">
        <f>INDEX('half 26-27'!C4:C23,MATCH(LARGE('half 26-27'!G4:G23,13),'half 26-27'!G4:G23,0))</f>
        <v>0</v>
      </c>
      <c r="AG39" s="114">
        <f>INDEX('half 26-27'!D4:D23,MATCH(LARGE('half 26-27'!G4:G23,13),'half 26-27'!G4:G23,0))</f>
        <v>0</v>
      </c>
      <c r="AH39" s="112">
        <f>INDEX('half 26-27'!E4:E23,MATCH(LARGE('half 26-27'!G4:G23,13),'half 26-27'!G4:G23,0))</f>
        <v>0</v>
      </c>
      <c r="AI39" s="113">
        <f>INDEX('half 26-27'!H4:H23,MATCH(LARGE('half 26-27'!G4:G23,13),'half 26-27'!G4:G23,0))</f>
        <v>0</v>
      </c>
      <c r="AJ39" s="112">
        <f>INDEX('half 26-27'!I4:I23,MATCH(LARGE('half 26-27'!G4:G23,13),'half 26-27'!G4:G23,0))</f>
        <v>0</v>
      </c>
      <c r="AL39" s="95">
        <v>13</v>
      </c>
      <c r="AM39" s="153">
        <f>INDEX('half 26-27'!B4:B23,MATCH(LARGE('half 26-27'!O4:O23,13),'half 26-27'!O4:O23,0))</f>
        <v>0</v>
      </c>
      <c r="AN39" s="154"/>
      <c r="AO39" s="154"/>
      <c r="AP39" s="154"/>
      <c r="AQ39" s="155"/>
      <c r="AR39" s="113">
        <f>INDEX('half 26-27'!K4:K23,MATCH(LARGE('half 26-27'!O4:O23,13),'half 26-27'!O4:O23,0))</f>
        <v>0</v>
      </c>
      <c r="AS39" s="114">
        <f>INDEX('half 26-27'!L4:L23,MATCH(LARGE('half 26-27'!O4:O23,13),'half 26-27'!O4:O23,0))</f>
        <v>0</v>
      </c>
      <c r="AT39" s="112">
        <f>INDEX('half 26-27'!M4:M23,MATCH(LARGE('half 26-27'!O4:O23,13),'half 26-27'!O4:O23,0))</f>
        <v>0</v>
      </c>
      <c r="AU39" s="113">
        <f>INDEX('half 26-27'!P4:P23,MATCH(LARGE('half 26-27'!O4:O23,13),'half 26-27'!O4:O23,0))</f>
        <v>0</v>
      </c>
      <c r="AV39" s="112">
        <f>INDEX('half 26-27'!Q4:Q23,MATCH(LARGE('half 26-27'!O4:O23,13),'half 26-27'!O4:O23,0))</f>
        <v>0</v>
      </c>
      <c r="AW39" s="57"/>
      <c r="AX39" s="95">
        <v>13</v>
      </c>
      <c r="AY39" s="153">
        <f>INDEX('half 26-27'!S4:S23,MATCH(LARGE('half 26-27'!X4:X23,13),'half 26-27'!X4:X23,0))</f>
        <v>0</v>
      </c>
      <c r="AZ39" s="154"/>
      <c r="BA39" s="154"/>
      <c r="BB39" s="154"/>
      <c r="BC39" s="155"/>
      <c r="BD39" s="113">
        <f>INDEX('half 26-27'!T4:T23,MATCH(LARGE('half 26-27'!X4:X23,13),'half 26-27'!X4:X23,0))</f>
        <v>0</v>
      </c>
      <c r="BE39" s="114">
        <f>INDEX('half 26-27'!U4:U23,MATCH(LARGE('half 26-27'!X4:X23,13),'half 26-27'!X4:X23,0))</f>
        <v>0</v>
      </c>
      <c r="BF39" s="112">
        <f>INDEX('half 26-27'!V4:V23,MATCH(LARGE('half 26-27'!X4:X23,13),'half 26-27'!X4:X23,0))</f>
        <v>0</v>
      </c>
      <c r="BG39" s="113">
        <f>INDEX('half 26-27'!Y4:Y23,MATCH(LARGE('half 26-27'!X4:X23,13),'half 26-27'!X4:X23,0))</f>
        <v>0</v>
      </c>
      <c r="BH39" s="112">
        <f>INDEX('half 26-27'!Z4:Z23,MATCH(LARGE('half 26-27'!X4:X23,13),'half 26-27'!X4:X23,0))</f>
        <v>0</v>
      </c>
      <c r="BJ39" s="95">
        <v>13</v>
      </c>
      <c r="BK39" s="153">
        <f>INDEX('half 26-27'!S4:S23,MATCH(LARGE('half 26-27'!AF4:AF23,13),'half 26-27'!AF4:AF23,0))</f>
        <v>0</v>
      </c>
      <c r="BL39" s="154"/>
      <c r="BM39" s="154"/>
      <c r="BN39" s="154"/>
      <c r="BO39" s="155"/>
      <c r="BP39" s="113">
        <f>INDEX('half 26-27'!AB4:AB23,MATCH(LARGE('half 26-27'!AF4:AF23,13),'half 26-27'!AF4:AF23,0))</f>
        <v>0</v>
      </c>
      <c r="BQ39" s="114">
        <f>INDEX('half 26-27'!AC4:AC23,MATCH(LARGE('half 26-27'!AF4:AF23,13),'half 26-27'!AF4:AF23,0))</f>
        <v>0</v>
      </c>
      <c r="BR39" s="112">
        <f>INDEX('half 26-27'!AD4:AD23,MATCH(LARGE('half 26-27'!AF4:AF23,13),'half 26-27'!AF4:AF23,0))</f>
        <v>0</v>
      </c>
      <c r="BS39" s="113">
        <f>INDEX('half 26-27'!AG4:AG23,MATCH(LARGE('half 26-27'!AF4:AF23,13),'half 26-27'!AF4:AF23,0))</f>
        <v>0</v>
      </c>
      <c r="BT39" s="112">
        <f>INDEX('half 26-27'!AH4:AH23,MATCH(LARGE('half 26-27'!AF4:AF23,13),'half 26-27'!AF4:AF23,0))</f>
        <v>0</v>
      </c>
    </row>
    <row r="40" spans="2:72" x14ac:dyDescent="0.2">
      <c r="B40" s="95">
        <v>14</v>
      </c>
      <c r="C40" s="153">
        <f>INDEX('half 26-27'!B4:B23,MATCH(LARGE('half 26-27'!AO4:AO23,14),'half 26-27'!AO4:AO23,0))</f>
        <v>0</v>
      </c>
      <c r="D40" s="154"/>
      <c r="E40" s="154"/>
      <c r="F40" s="154"/>
      <c r="G40" s="155"/>
      <c r="H40" s="113">
        <f>INDEX('half 26-27'!AK4:AK23,MATCH(LARGE('half 26-27'!AO4:AO23,14),'half 26-27'!AO4:AO23,0))</f>
        <v>0</v>
      </c>
      <c r="I40" s="114">
        <f>INDEX('half 26-27'!AL4:AL23,MATCH(LARGE('half 26-27'!AO4:AO23,14),'half 26-27'!AO4:AO23,0))</f>
        <v>0</v>
      </c>
      <c r="J40" s="112">
        <f>INDEX('half 26-27'!AM4:AM23,MATCH(LARGE('half 26-27'!AO4:AO23,14),'half 26-27'!AO4:AO23,0))</f>
        <v>0</v>
      </c>
      <c r="K40" s="113">
        <f>INDEX('half 26-27'!AP4:AP23,MATCH(LARGE('half 26-27'!AO4:AO23,14),'half 26-27'!AO4:AO23,0))</f>
        <v>0</v>
      </c>
      <c r="L40" s="112">
        <f>INDEX('half 26-27'!AQ4:AQ23,MATCH(LARGE('half 26-27'!AO4:AO23,14),'half 26-27'!AO4:AO23,0))</f>
        <v>0</v>
      </c>
      <c r="M40" s="56"/>
      <c r="N40" s="95">
        <v>14</v>
      </c>
      <c r="O40" s="153">
        <f>INDEX('half 26-27'!B4:B23,MATCH(LARGE('half 26-27'!AX4:AX23,14),'half 26-27'!AX4:AX23,0))</f>
        <v>0</v>
      </c>
      <c r="P40" s="154"/>
      <c r="Q40" s="154"/>
      <c r="R40" s="154"/>
      <c r="S40" s="155"/>
      <c r="T40" s="113">
        <f>INDEX('half 26-27'!AT4:AT23,MATCH(LARGE('half 26-27'!AX4:AX23,14),'half 26-27'!AX4:AX23,0))</f>
        <v>0</v>
      </c>
      <c r="U40" s="114">
        <f>INDEX('half 26-27'!AU4:AU23,MATCH(LARGE('half 26-27'!AX4:AX23,14),'half 26-27'!AX4:AX23,0))</f>
        <v>0</v>
      </c>
      <c r="V40" s="112">
        <f>INDEX('half 26-27'!AV4:AV23,MATCH(LARGE('half 26-27'!AX4:AX23,14),'half 26-27'!AX4:AX23,0))</f>
        <v>0</v>
      </c>
      <c r="W40" s="113">
        <f>INDEX('half 26-27'!AY4:AY23,MATCH(LARGE('half 26-27'!AX4:AX23,14),'half 26-27'!AX4:AX23,0))</f>
        <v>0</v>
      </c>
      <c r="X40" s="112">
        <f>INDEX('half 26-27'!AZ4:AZ23,MATCH(LARGE('half 26-27'!AX4:AX23,14),'half 26-27'!AX4:AX23,0))</f>
        <v>0</v>
      </c>
      <c r="Z40" s="95">
        <v>14</v>
      </c>
      <c r="AA40" s="153">
        <f>INDEX('half 26-27'!B4:B23,MATCH(LARGE('half 26-27'!G4:G23,14),'half 26-27'!G4:G23,0))</f>
        <v>0</v>
      </c>
      <c r="AB40" s="154"/>
      <c r="AC40" s="154"/>
      <c r="AD40" s="154"/>
      <c r="AE40" s="155"/>
      <c r="AF40" s="113">
        <f>INDEX('half 26-27'!C4:C23,MATCH(LARGE('half 26-27'!G4:G23,14),'half 26-27'!G4:G23,0))</f>
        <v>0</v>
      </c>
      <c r="AG40" s="114">
        <f>INDEX('half 26-27'!D4:D23,MATCH(LARGE('half 26-27'!G4:G23,14),'half 26-27'!G4:G23,0))</f>
        <v>0</v>
      </c>
      <c r="AH40" s="112">
        <f>INDEX('half 26-27'!E4:E23,MATCH(LARGE('half 26-27'!G4:G23,14),'half 26-27'!G4:G23,0))</f>
        <v>0</v>
      </c>
      <c r="AI40" s="113">
        <f>INDEX('half 26-27'!H4:H23,MATCH(LARGE('half 26-27'!G4:G23,14),'half 26-27'!G4:G23,0))</f>
        <v>0</v>
      </c>
      <c r="AJ40" s="112">
        <f>INDEX('half 26-27'!I4:I23,MATCH(LARGE('half 26-27'!G4:G23,14),'half 26-27'!G4:G23,0))</f>
        <v>0</v>
      </c>
      <c r="AL40" s="95">
        <v>14</v>
      </c>
      <c r="AM40" s="153">
        <f>INDEX('half 26-27'!B4:B23,MATCH(LARGE('half 26-27'!O4:O23,14),'half 26-27'!O4:O23,0))</f>
        <v>0</v>
      </c>
      <c r="AN40" s="154"/>
      <c r="AO40" s="154"/>
      <c r="AP40" s="154"/>
      <c r="AQ40" s="155"/>
      <c r="AR40" s="113">
        <f>INDEX('half 26-27'!K4:K23,MATCH(LARGE('half 26-27'!O4:O23,14),'half 26-27'!O4:O23,0))</f>
        <v>0</v>
      </c>
      <c r="AS40" s="114">
        <f>INDEX('half 26-27'!L4:L23,MATCH(LARGE('half 26-27'!O4:O23,14),'half 26-27'!O4:O23,0))</f>
        <v>0</v>
      </c>
      <c r="AT40" s="112">
        <f>INDEX('half 26-27'!M4:M23,MATCH(LARGE('half 26-27'!O4:O23,14),'half 26-27'!O4:O23,0))</f>
        <v>0</v>
      </c>
      <c r="AU40" s="113">
        <f>INDEX('half 26-27'!P4:P23,MATCH(LARGE('half 26-27'!O4:O23,14),'half 26-27'!O4:O23,0))</f>
        <v>0</v>
      </c>
      <c r="AV40" s="112">
        <f>INDEX('half 26-27'!Q4:Q23,MATCH(LARGE('half 26-27'!O4:O23,14),'half 26-27'!O4:O23,0))</f>
        <v>0</v>
      </c>
      <c r="AW40" s="57"/>
      <c r="AX40" s="95">
        <v>14</v>
      </c>
      <c r="AY40" s="153">
        <f>INDEX('half 26-27'!S4:S23,MATCH(LARGE('half 26-27'!X4:X23,14),'half 26-27'!X4:X23,0))</f>
        <v>0</v>
      </c>
      <c r="AZ40" s="154"/>
      <c r="BA40" s="154"/>
      <c r="BB40" s="154"/>
      <c r="BC40" s="155"/>
      <c r="BD40" s="113">
        <f>INDEX('half 26-27'!T4:T23,MATCH(LARGE('half 26-27'!X4:X23,14),'half 26-27'!X4:X23,0))</f>
        <v>0</v>
      </c>
      <c r="BE40" s="114">
        <f>INDEX('half 26-27'!U4:U23,MATCH(LARGE('half 26-27'!X4:X23,14),'half 26-27'!X4:X23,0))</f>
        <v>0</v>
      </c>
      <c r="BF40" s="112">
        <f>INDEX('half 26-27'!V4:V23,MATCH(LARGE('half 26-27'!X4:X23,14),'half 26-27'!X4:X23,0))</f>
        <v>0</v>
      </c>
      <c r="BG40" s="113">
        <f>INDEX('half 26-27'!Y4:Y23,MATCH(LARGE('half 26-27'!X4:X23,14),'half 26-27'!X4:X23,0))</f>
        <v>0</v>
      </c>
      <c r="BH40" s="112">
        <f>INDEX('half 26-27'!Z4:Z23,MATCH(LARGE('half 26-27'!X4:X23,14),'half 26-27'!X4:X23,0))</f>
        <v>0</v>
      </c>
      <c r="BJ40" s="95">
        <v>14</v>
      </c>
      <c r="BK40" s="153">
        <f>INDEX('half 26-27'!S4:S23,MATCH(LARGE('half 26-27'!AF4:AF23,14),'half 26-27'!AF4:AF23,0))</f>
        <v>0</v>
      </c>
      <c r="BL40" s="154"/>
      <c r="BM40" s="154"/>
      <c r="BN40" s="154"/>
      <c r="BO40" s="155"/>
      <c r="BP40" s="113">
        <f>INDEX('half 26-27'!AB4:AB23,MATCH(LARGE('half 26-27'!AF4:AF23,14),'half 26-27'!AF4:AF23,0))</f>
        <v>0</v>
      </c>
      <c r="BQ40" s="114">
        <f>INDEX('half 26-27'!AC4:AC23,MATCH(LARGE('half 26-27'!AF4:AF23,14),'half 26-27'!AF4:AF23,0))</f>
        <v>0</v>
      </c>
      <c r="BR40" s="112">
        <f>INDEX('half 26-27'!AD4:AD23,MATCH(LARGE('half 26-27'!AF4:AF23,14),'half 26-27'!AF4:AF23,0))</f>
        <v>0</v>
      </c>
      <c r="BS40" s="113">
        <f>INDEX('half 26-27'!AG4:AG23,MATCH(LARGE('half 26-27'!AF4:AF23,14),'half 26-27'!AF4:AF23,0))</f>
        <v>0</v>
      </c>
      <c r="BT40" s="112">
        <f>INDEX('half 26-27'!AH4:AH23,MATCH(LARGE('half 26-27'!AF4:AF23,14),'half 26-27'!AF4:AF23,0))</f>
        <v>0</v>
      </c>
    </row>
    <row r="41" spans="2:72" x14ac:dyDescent="0.2">
      <c r="B41" s="95">
        <v>15</v>
      </c>
      <c r="C41" s="153">
        <f>INDEX('half 26-27'!B4:B23,MATCH(LARGE('half 26-27'!AO4:AO23,15),'half 26-27'!AO4:AO23,0))</f>
        <v>0</v>
      </c>
      <c r="D41" s="154"/>
      <c r="E41" s="154"/>
      <c r="F41" s="154"/>
      <c r="G41" s="155"/>
      <c r="H41" s="113">
        <f>INDEX('half 26-27'!AK4:AK23,MATCH(LARGE('half 26-27'!AO4:AO23,15),'half 26-27'!AO4:AO23,0))</f>
        <v>0</v>
      </c>
      <c r="I41" s="114">
        <f>INDEX('half 26-27'!AL4:AL23,MATCH(LARGE('half 26-27'!AO4:AO23,15),'half 26-27'!AO4:AO23,0))</f>
        <v>0</v>
      </c>
      <c r="J41" s="112">
        <f>INDEX('half 26-27'!AM4:AM23,MATCH(LARGE('half 26-27'!AO4:AO23,15),'half 26-27'!AO4:AO23,0))</f>
        <v>0</v>
      </c>
      <c r="K41" s="113">
        <f>INDEX('half 26-27'!AP4:AP23,MATCH(LARGE('half 26-27'!AO4:AO23,15),'half 26-27'!AO4:AO23,0))</f>
        <v>0</v>
      </c>
      <c r="L41" s="112">
        <f>INDEX('half 26-27'!AQ4:AQ23,MATCH(LARGE('half 26-27'!AO4:AO23,15),'half 26-27'!AO4:AO23,0))</f>
        <v>0</v>
      </c>
      <c r="M41" s="56"/>
      <c r="N41" s="95">
        <v>15</v>
      </c>
      <c r="O41" s="153">
        <f>INDEX('half 26-27'!B4:B23,MATCH(LARGE('half 26-27'!AX4:AX23,15),'half 26-27'!AX4:AX23,0))</f>
        <v>0</v>
      </c>
      <c r="P41" s="154"/>
      <c r="Q41" s="154"/>
      <c r="R41" s="154"/>
      <c r="S41" s="155"/>
      <c r="T41" s="113">
        <f>INDEX('half 26-27'!AT4:AT23,MATCH(LARGE('half 26-27'!AX4:AX23,15),'half 26-27'!AX4:AX23,0))</f>
        <v>0</v>
      </c>
      <c r="U41" s="114">
        <f>INDEX('half 26-27'!AU4:AU23,MATCH(LARGE('half 26-27'!AX4:AX23,15),'half 26-27'!AX4:AX23,0))</f>
        <v>0</v>
      </c>
      <c r="V41" s="112">
        <f>INDEX('half 26-27'!AV4:AV23,MATCH(LARGE('half 26-27'!AX4:AX23,15),'half 26-27'!AX4:AX23,0))</f>
        <v>0</v>
      </c>
      <c r="W41" s="113">
        <f>INDEX('half 26-27'!AY4:AY23,MATCH(LARGE('half 26-27'!AX4:AX23,15),'half 26-27'!AX4:AX23,0))</f>
        <v>0</v>
      </c>
      <c r="X41" s="112">
        <f>INDEX('half 26-27'!AZ4:AZ23,MATCH(LARGE('half 26-27'!AX4:AX23,15),'half 26-27'!AX4:AX23,0))</f>
        <v>0</v>
      </c>
      <c r="Z41" s="95">
        <v>15</v>
      </c>
      <c r="AA41" s="153">
        <f>INDEX('half 26-27'!B4:B23,MATCH(LARGE('half 26-27'!G4:G23,15),'half 26-27'!G4:G23,0))</f>
        <v>0</v>
      </c>
      <c r="AB41" s="154"/>
      <c r="AC41" s="154"/>
      <c r="AD41" s="154"/>
      <c r="AE41" s="155"/>
      <c r="AF41" s="113">
        <f>INDEX('half 26-27'!C4:C23,MATCH(LARGE('half 26-27'!G4:G23,15),'half 26-27'!G4:G23,0))</f>
        <v>0</v>
      </c>
      <c r="AG41" s="114">
        <f>INDEX('half 26-27'!D4:D23,MATCH(LARGE('half 26-27'!G4:G23,15),'half 26-27'!G4:G23,0))</f>
        <v>0</v>
      </c>
      <c r="AH41" s="112">
        <f>INDEX('half 26-27'!E4:E23,MATCH(LARGE('half 26-27'!G4:G23,15),'half 26-27'!G4:G23,0))</f>
        <v>0</v>
      </c>
      <c r="AI41" s="113">
        <f>INDEX('half 26-27'!H4:H23,MATCH(LARGE('half 26-27'!G4:G23,15),'half 26-27'!G4:G23,0))</f>
        <v>0</v>
      </c>
      <c r="AJ41" s="112">
        <f>INDEX('half 26-27'!I4:I23,MATCH(LARGE('half 26-27'!G4:G23,15),'half 26-27'!G4:G23,0))</f>
        <v>0</v>
      </c>
      <c r="AL41" s="95">
        <v>15</v>
      </c>
      <c r="AM41" s="153">
        <f>INDEX('half 26-27'!B4:B23,MATCH(LARGE('half 26-27'!O4:O23,15),'half 26-27'!O4:O23,0))</f>
        <v>0</v>
      </c>
      <c r="AN41" s="154"/>
      <c r="AO41" s="154"/>
      <c r="AP41" s="154"/>
      <c r="AQ41" s="155"/>
      <c r="AR41" s="113">
        <f>INDEX('half 26-27'!K4:K23,MATCH(LARGE('half 26-27'!O4:O23,15),'half 26-27'!O4:O23,0))</f>
        <v>0</v>
      </c>
      <c r="AS41" s="114">
        <f>INDEX('half 26-27'!L4:L23,MATCH(LARGE('half 26-27'!O4:O23,15),'half 26-27'!O4:O23,0))</f>
        <v>0</v>
      </c>
      <c r="AT41" s="112">
        <f>INDEX('half 26-27'!M4:M23,MATCH(LARGE('half 26-27'!O4:O23,15),'half 26-27'!O4:O23,0))</f>
        <v>0</v>
      </c>
      <c r="AU41" s="113">
        <f>INDEX('half 26-27'!P4:P23,MATCH(LARGE('half 26-27'!O4:O23,15),'half 26-27'!O4:O23,0))</f>
        <v>0</v>
      </c>
      <c r="AV41" s="112">
        <f>INDEX('half 26-27'!Q4:Q23,MATCH(LARGE('half 26-27'!O4:O23,15),'half 26-27'!O4:O23,0))</f>
        <v>0</v>
      </c>
      <c r="AW41" s="57"/>
      <c r="AX41" s="95">
        <v>15</v>
      </c>
      <c r="AY41" s="153">
        <f>INDEX('half 26-27'!S4:S23,MATCH(LARGE('half 26-27'!X4:X23,15),'half 26-27'!X4:X23,0))</f>
        <v>0</v>
      </c>
      <c r="AZ41" s="154"/>
      <c r="BA41" s="154"/>
      <c r="BB41" s="154"/>
      <c r="BC41" s="155"/>
      <c r="BD41" s="113">
        <f>INDEX('half 26-27'!T4:T23,MATCH(LARGE('half 26-27'!X4:X23,15),'half 26-27'!X4:X23,0))</f>
        <v>0</v>
      </c>
      <c r="BE41" s="114">
        <f>INDEX('half 26-27'!U4:U23,MATCH(LARGE('half 26-27'!X4:X23,15),'half 26-27'!X4:X23,0))</f>
        <v>0</v>
      </c>
      <c r="BF41" s="112">
        <f>INDEX('half 26-27'!V4:V23,MATCH(LARGE('half 26-27'!X4:X23,15),'half 26-27'!X4:X23,0))</f>
        <v>0</v>
      </c>
      <c r="BG41" s="113">
        <f>INDEX('half 26-27'!Y4:Y23,MATCH(LARGE('half 26-27'!X4:X23,15),'half 26-27'!X4:X23,0))</f>
        <v>0</v>
      </c>
      <c r="BH41" s="112">
        <f>INDEX('half 26-27'!Z4:Z23,MATCH(LARGE('half 26-27'!X4:X23,15),'half 26-27'!X4:X23,0))</f>
        <v>0</v>
      </c>
      <c r="BJ41" s="95">
        <v>15</v>
      </c>
      <c r="BK41" s="153">
        <f>INDEX('half 26-27'!S4:S23,MATCH(LARGE('half 26-27'!AF4:AF23,15),'half 26-27'!AF4:AF23,0))</f>
        <v>0</v>
      </c>
      <c r="BL41" s="154"/>
      <c r="BM41" s="154"/>
      <c r="BN41" s="154"/>
      <c r="BO41" s="155"/>
      <c r="BP41" s="113">
        <f>INDEX('half 26-27'!AB4:AB23,MATCH(LARGE('half 26-27'!AF4:AF23,15),'half 26-27'!AF4:AF23,0))</f>
        <v>0</v>
      </c>
      <c r="BQ41" s="114">
        <f>INDEX('half 26-27'!AC4:AC23,MATCH(LARGE('half 26-27'!AF4:AF23,15),'half 26-27'!AF4:AF23,0))</f>
        <v>0</v>
      </c>
      <c r="BR41" s="112">
        <f>INDEX('half 26-27'!AD4:AD23,MATCH(LARGE('half 26-27'!AF4:AF23,15),'half 26-27'!AF4:AF23,0))</f>
        <v>0</v>
      </c>
      <c r="BS41" s="113">
        <f>INDEX('half 26-27'!AG4:AG23,MATCH(LARGE('half 26-27'!AF4:AF23,15),'half 26-27'!AF4:AF23,0))</f>
        <v>0</v>
      </c>
      <c r="BT41" s="112">
        <f>INDEX('half 26-27'!AH4:AH23,MATCH(LARGE('half 26-27'!AF4:AF23,15),'half 26-27'!AF4:AF23,0))</f>
        <v>0</v>
      </c>
    </row>
    <row r="42" spans="2:72" x14ac:dyDescent="0.2">
      <c r="B42" s="95">
        <v>16</v>
      </c>
      <c r="C42" s="153">
        <f>INDEX('half 26-27'!B4:B23,MATCH(LARGE('half 26-27'!AO4:AO23,16),'half 26-27'!AO4:AO23,0))</f>
        <v>0</v>
      </c>
      <c r="D42" s="154"/>
      <c r="E42" s="154"/>
      <c r="F42" s="154"/>
      <c r="G42" s="155"/>
      <c r="H42" s="113">
        <f>INDEX('half 26-27'!AK4:AK23,MATCH(LARGE('half 26-27'!AO4:AO23,16),'half 26-27'!AO4:AO23,0))</f>
        <v>0</v>
      </c>
      <c r="I42" s="114">
        <f>INDEX('half 26-27'!AL4:AL23,MATCH(LARGE('half 26-27'!AO4:AO23,16),'half 26-27'!AO4:AO23,0))</f>
        <v>0</v>
      </c>
      <c r="J42" s="112">
        <f>INDEX('half 26-27'!AM4:AM23,MATCH(LARGE('half 26-27'!AO4:AO23,16),'half 26-27'!AO4:AO23,0))</f>
        <v>0</v>
      </c>
      <c r="K42" s="113">
        <f>INDEX('half 26-27'!AP4:AP23,MATCH(LARGE('half 26-27'!AO4:AO23,16),'half 26-27'!AO4:AO23,0))</f>
        <v>0</v>
      </c>
      <c r="L42" s="112">
        <f>INDEX('half 26-27'!AQ4:AQ23,MATCH(LARGE('half 26-27'!AO4:AO23,16),'half 26-27'!AO4:AO23,0))</f>
        <v>0</v>
      </c>
      <c r="M42" s="56"/>
      <c r="N42" s="95">
        <v>16</v>
      </c>
      <c r="O42" s="153">
        <f>INDEX('half 26-27'!B4:B23,MATCH(LARGE('half 26-27'!AX4:AX23,16),'half 26-27'!AX4:AX23,0))</f>
        <v>0</v>
      </c>
      <c r="P42" s="154"/>
      <c r="Q42" s="154"/>
      <c r="R42" s="154"/>
      <c r="S42" s="155"/>
      <c r="T42" s="113">
        <f>INDEX('half 26-27'!AT4:AT23,MATCH(LARGE('half 26-27'!AX4:AX23,16),'half 26-27'!AX4:AX23,0))</f>
        <v>0</v>
      </c>
      <c r="U42" s="114">
        <f>INDEX('half 26-27'!AU4:AU23,MATCH(LARGE('half 26-27'!AX4:AX23,16),'half 26-27'!AX4:AX23,0))</f>
        <v>0</v>
      </c>
      <c r="V42" s="112">
        <f>INDEX('half 26-27'!AV4:AV23,MATCH(LARGE('half 26-27'!AX4:AX23,16),'half 26-27'!AX4:AX23,0))</f>
        <v>0</v>
      </c>
      <c r="W42" s="113">
        <f>INDEX('half 26-27'!AY4:AY23,MATCH(LARGE('half 26-27'!AX4:AX23,16),'half 26-27'!AX4:AX23,0))</f>
        <v>0</v>
      </c>
      <c r="X42" s="112">
        <f>INDEX('half 26-27'!AZ4:AZ23,MATCH(LARGE('half 26-27'!AX4:AX23,16),'half 26-27'!AX4:AX23,0))</f>
        <v>0</v>
      </c>
      <c r="Z42" s="95">
        <v>16</v>
      </c>
      <c r="AA42" s="153">
        <f>INDEX('half 26-27'!B4:B23,MATCH(LARGE('half 26-27'!G4:G23,16),'half 26-27'!G4:G23,0))</f>
        <v>0</v>
      </c>
      <c r="AB42" s="154"/>
      <c r="AC42" s="154"/>
      <c r="AD42" s="154"/>
      <c r="AE42" s="155"/>
      <c r="AF42" s="113">
        <f>INDEX('half 26-27'!C4:C23,MATCH(LARGE('half 26-27'!G4:G23,16),'half 26-27'!G4:G23,0))</f>
        <v>0</v>
      </c>
      <c r="AG42" s="114">
        <f>INDEX('half 26-27'!D4:D23,MATCH(LARGE('half 26-27'!G4:G23,16),'half 26-27'!G4:G23,0))</f>
        <v>0</v>
      </c>
      <c r="AH42" s="112">
        <f>INDEX('half 26-27'!E4:E23,MATCH(LARGE('half 26-27'!G4:G23,16),'half 26-27'!G4:G23,0))</f>
        <v>0</v>
      </c>
      <c r="AI42" s="113">
        <f>INDEX('half 26-27'!H4:H23,MATCH(LARGE('half 26-27'!G4:G23,16),'half 26-27'!G4:G23,0))</f>
        <v>0</v>
      </c>
      <c r="AJ42" s="112">
        <f>INDEX('half 26-27'!I4:I23,MATCH(LARGE('half 26-27'!G4:G23,16),'half 26-27'!G4:G23,0))</f>
        <v>0</v>
      </c>
      <c r="AL42" s="95">
        <v>16</v>
      </c>
      <c r="AM42" s="153">
        <f>INDEX('half 26-27'!B4:B23,MATCH(LARGE('half 26-27'!O4:O23,16),'half 26-27'!O4:O23,0))</f>
        <v>0</v>
      </c>
      <c r="AN42" s="154"/>
      <c r="AO42" s="154"/>
      <c r="AP42" s="154"/>
      <c r="AQ42" s="155"/>
      <c r="AR42" s="113">
        <f>INDEX('half 26-27'!K4:K23,MATCH(LARGE('half 26-27'!O4:O23,16),'half 26-27'!O4:O23,0))</f>
        <v>0</v>
      </c>
      <c r="AS42" s="114">
        <f>INDEX('half 26-27'!L4:L23,MATCH(LARGE('half 26-27'!O4:O23,16),'half 26-27'!O4:O23,0))</f>
        <v>0</v>
      </c>
      <c r="AT42" s="112">
        <f>INDEX('half 26-27'!M4:M23,MATCH(LARGE('half 26-27'!O4:O23,16),'half 26-27'!O4:O23,0))</f>
        <v>0</v>
      </c>
      <c r="AU42" s="113">
        <f>INDEX('half 26-27'!P4:P23,MATCH(LARGE('half 26-27'!O4:O23,16),'half 26-27'!O4:O23,0))</f>
        <v>0</v>
      </c>
      <c r="AV42" s="112">
        <f>INDEX('half 26-27'!Q4:Q23,MATCH(LARGE('half 26-27'!O4:O23,16),'half 26-27'!O4:O23,0))</f>
        <v>0</v>
      </c>
      <c r="AW42" s="57"/>
      <c r="AX42" s="95">
        <v>16</v>
      </c>
      <c r="AY42" s="153">
        <f>INDEX('half 26-27'!S4:S23,MATCH(LARGE('half 26-27'!X4:X23,16),'half 26-27'!X4:X23,0))</f>
        <v>0</v>
      </c>
      <c r="AZ42" s="154"/>
      <c r="BA42" s="154"/>
      <c r="BB42" s="154"/>
      <c r="BC42" s="155"/>
      <c r="BD42" s="113">
        <f>INDEX('half 26-27'!T4:T23,MATCH(LARGE('half 26-27'!X4:X23,16),'half 26-27'!X4:X23,0))</f>
        <v>0</v>
      </c>
      <c r="BE42" s="114">
        <f>INDEX('half 26-27'!U4:U23,MATCH(LARGE('half 26-27'!X4:X23,16),'half 26-27'!X4:X23,0))</f>
        <v>0</v>
      </c>
      <c r="BF42" s="112">
        <f>INDEX('half 26-27'!V4:V23,MATCH(LARGE('half 26-27'!X4:X23,16),'half 26-27'!X4:X23,0))</f>
        <v>0</v>
      </c>
      <c r="BG42" s="113">
        <f>INDEX('half 26-27'!Y4:Y23,MATCH(LARGE('half 26-27'!X4:X23,16),'half 26-27'!X4:X23,0))</f>
        <v>0</v>
      </c>
      <c r="BH42" s="112">
        <f>INDEX('half 26-27'!Z4:Z23,MATCH(LARGE('half 26-27'!X4:X23,16),'half 26-27'!X4:X23,0))</f>
        <v>0</v>
      </c>
      <c r="BJ42" s="95">
        <v>16</v>
      </c>
      <c r="BK42" s="153">
        <f>INDEX('half 26-27'!S4:S23,MATCH(LARGE('half 26-27'!AF4:AF23,16),'half 26-27'!AF4:AF23,0))</f>
        <v>0</v>
      </c>
      <c r="BL42" s="154"/>
      <c r="BM42" s="154"/>
      <c r="BN42" s="154"/>
      <c r="BO42" s="155"/>
      <c r="BP42" s="113">
        <f>INDEX('half 26-27'!AB4:AB23,MATCH(LARGE('half 26-27'!AF4:AF23,16),'half 26-27'!AF4:AF23,0))</f>
        <v>0</v>
      </c>
      <c r="BQ42" s="114">
        <f>INDEX('half 26-27'!AC4:AC23,MATCH(LARGE('half 26-27'!AF4:AF23,16),'half 26-27'!AF4:AF23,0))</f>
        <v>0</v>
      </c>
      <c r="BR42" s="112">
        <f>INDEX('half 26-27'!AD4:AD23,MATCH(LARGE('half 26-27'!AF4:AF23,16),'half 26-27'!AF4:AF23,0))</f>
        <v>0</v>
      </c>
      <c r="BS42" s="113">
        <f>INDEX('half 26-27'!AG4:AG23,MATCH(LARGE('half 26-27'!AF4:AF23,16),'half 26-27'!AF4:AF23,0))</f>
        <v>0</v>
      </c>
      <c r="BT42" s="112">
        <f>INDEX('half 26-27'!AH4:AH23,MATCH(LARGE('half 26-27'!AF4:AF23,16),'half 26-27'!AF4:AF23,0))</f>
        <v>0</v>
      </c>
    </row>
    <row r="43" spans="2:72" x14ac:dyDescent="0.2">
      <c r="B43" s="95">
        <v>17</v>
      </c>
      <c r="C43" s="153">
        <f>INDEX('half 26-27'!B4:B23,MATCH(LARGE('half 26-27'!AO4:AO23,17),'half 26-27'!AO4:AO23,0))</f>
        <v>0</v>
      </c>
      <c r="D43" s="154"/>
      <c r="E43" s="154"/>
      <c r="F43" s="154"/>
      <c r="G43" s="155"/>
      <c r="H43" s="113">
        <f>INDEX('half 26-27'!AK4:AK23,MATCH(LARGE('half 26-27'!AO4:AO23,17),'half 26-27'!AO4:AO23,0))</f>
        <v>0</v>
      </c>
      <c r="I43" s="114">
        <f>INDEX('half 26-27'!AL4:AL23,MATCH(LARGE('half 26-27'!AO4:AO23,17),'half 26-27'!AO4:AO23,0))</f>
        <v>0</v>
      </c>
      <c r="J43" s="112">
        <f>INDEX('half 26-27'!AM4:AM23,MATCH(LARGE('half 26-27'!AO4:AO23,17),'half 26-27'!AO4:AO23,0))</f>
        <v>0</v>
      </c>
      <c r="K43" s="113">
        <f>INDEX('half 26-27'!AP4:AP23,MATCH(LARGE('half 26-27'!AO4:AO23,17),'half 26-27'!AO4:AO23,0))</f>
        <v>0</v>
      </c>
      <c r="L43" s="112">
        <f>INDEX('half 26-27'!AQ4:AQ23,MATCH(LARGE('half 26-27'!AO4:AO23,17),'half 26-27'!AO4:AO23,0))</f>
        <v>0</v>
      </c>
      <c r="M43" s="56"/>
      <c r="N43" s="95">
        <v>17</v>
      </c>
      <c r="O43" s="153">
        <f>INDEX('half 26-27'!B4:B23,MATCH(LARGE('half 26-27'!AX4:AX23,17),'half 26-27'!AX4:AX23,0))</f>
        <v>0</v>
      </c>
      <c r="P43" s="154"/>
      <c r="Q43" s="154"/>
      <c r="R43" s="154"/>
      <c r="S43" s="155"/>
      <c r="T43" s="113">
        <f>INDEX('half 26-27'!AT4:AT23,MATCH(LARGE('half 26-27'!AX4:AX23,17),'half 26-27'!AX4:AX23,0))</f>
        <v>0</v>
      </c>
      <c r="U43" s="114">
        <f>INDEX('half 26-27'!AU4:AU23,MATCH(LARGE('half 26-27'!AX4:AX23,17),'half 26-27'!AX4:AX23,0))</f>
        <v>0</v>
      </c>
      <c r="V43" s="112">
        <f>INDEX('half 26-27'!AV4:AV23,MATCH(LARGE('half 26-27'!AX4:AX23,17),'half 26-27'!AX4:AX23,0))</f>
        <v>0</v>
      </c>
      <c r="W43" s="113">
        <f>INDEX('half 26-27'!AY4:AY23,MATCH(LARGE('half 26-27'!AX4:AX23,17),'half 26-27'!AX4:AX23,0))</f>
        <v>0</v>
      </c>
      <c r="X43" s="112">
        <f>INDEX('half 26-27'!AZ4:AZ23,MATCH(LARGE('half 26-27'!AX4:AX23,17),'half 26-27'!AX4:AX23,0))</f>
        <v>0</v>
      </c>
      <c r="Z43" s="95">
        <v>17</v>
      </c>
      <c r="AA43" s="153">
        <f>INDEX('half 26-27'!B4:B23,MATCH(LARGE('half 26-27'!G4:G23,17),'half 26-27'!G4:G23,0))</f>
        <v>0</v>
      </c>
      <c r="AB43" s="154"/>
      <c r="AC43" s="154"/>
      <c r="AD43" s="154"/>
      <c r="AE43" s="155"/>
      <c r="AF43" s="113">
        <f>INDEX('half 26-27'!C4:C23,MATCH(LARGE('half 26-27'!G4:G23,17),'half 26-27'!G4:G23,0))</f>
        <v>0</v>
      </c>
      <c r="AG43" s="114">
        <f>INDEX('half 26-27'!D4:D23,MATCH(LARGE('half 26-27'!G4:G23,17),'half 26-27'!G4:G23,0))</f>
        <v>0</v>
      </c>
      <c r="AH43" s="112">
        <f>INDEX('half 26-27'!E4:E23,MATCH(LARGE('half 26-27'!G4:G23,17),'half 26-27'!G4:G23,0))</f>
        <v>0</v>
      </c>
      <c r="AI43" s="113">
        <f>INDEX('half 26-27'!H4:H23,MATCH(LARGE('half 26-27'!G4:G23,17),'half 26-27'!G4:G23,0))</f>
        <v>0</v>
      </c>
      <c r="AJ43" s="112">
        <f>INDEX('half 26-27'!I4:I23,MATCH(LARGE('half 26-27'!G4:G23,17),'half 26-27'!G4:G23,0))</f>
        <v>0</v>
      </c>
      <c r="AL43" s="95">
        <v>17</v>
      </c>
      <c r="AM43" s="153">
        <f>INDEX('half 26-27'!B4:B23,MATCH(LARGE('half 26-27'!O4:O23,17),'half 26-27'!O4:O23,0))</f>
        <v>0</v>
      </c>
      <c r="AN43" s="154"/>
      <c r="AO43" s="154"/>
      <c r="AP43" s="154"/>
      <c r="AQ43" s="155"/>
      <c r="AR43" s="113">
        <f>INDEX('half 26-27'!K4:K23,MATCH(LARGE('half 26-27'!O4:O23,17),'half 26-27'!O4:O23,0))</f>
        <v>0</v>
      </c>
      <c r="AS43" s="114">
        <f>INDEX('half 26-27'!L4:L23,MATCH(LARGE('half 26-27'!O4:O23,17),'half 26-27'!O4:O23,0))</f>
        <v>0</v>
      </c>
      <c r="AT43" s="112">
        <f>INDEX('half 26-27'!M4:M23,MATCH(LARGE('half 26-27'!O4:O23,17),'half 26-27'!O4:O23,0))</f>
        <v>0</v>
      </c>
      <c r="AU43" s="113">
        <f>INDEX('half 26-27'!P4:P23,MATCH(LARGE('half 26-27'!O4:O23,17),'half 26-27'!O4:O23,0))</f>
        <v>0</v>
      </c>
      <c r="AV43" s="112">
        <f>INDEX('half 26-27'!Q4:Q23,MATCH(LARGE('half 26-27'!O4:O23,17),'half 26-27'!O4:O23,0))</f>
        <v>0</v>
      </c>
      <c r="AW43" s="57"/>
      <c r="AX43" s="95">
        <v>17</v>
      </c>
      <c r="AY43" s="153">
        <f>INDEX('half 26-27'!S4:S23,MATCH(LARGE('half 26-27'!X4:X23,17),'half 26-27'!X4:X23,0))</f>
        <v>0</v>
      </c>
      <c r="AZ43" s="154"/>
      <c r="BA43" s="154"/>
      <c r="BB43" s="154"/>
      <c r="BC43" s="155"/>
      <c r="BD43" s="113">
        <f>INDEX('half 26-27'!T4:T23,MATCH(LARGE('half 26-27'!X4:X23,17),'half 26-27'!X4:X23,0))</f>
        <v>0</v>
      </c>
      <c r="BE43" s="114">
        <f>INDEX('half 26-27'!U4:U23,MATCH(LARGE('half 26-27'!X4:X23,17),'half 26-27'!X4:X23,0))</f>
        <v>0</v>
      </c>
      <c r="BF43" s="112">
        <f>INDEX('half 26-27'!V4:V23,MATCH(LARGE('half 26-27'!X4:X23,17),'half 26-27'!X4:X23,0))</f>
        <v>0</v>
      </c>
      <c r="BG43" s="113">
        <f>INDEX('half 26-27'!Y4:Y23,MATCH(LARGE('half 26-27'!X4:X23,17),'half 26-27'!X4:X23,0))</f>
        <v>0</v>
      </c>
      <c r="BH43" s="112">
        <f>INDEX('half 26-27'!Z4:Z23,MATCH(LARGE('half 26-27'!X4:X23,17),'half 26-27'!X4:X23,0))</f>
        <v>0</v>
      </c>
      <c r="BJ43" s="95">
        <v>17</v>
      </c>
      <c r="BK43" s="153">
        <f>INDEX('half 26-27'!S4:S23,MATCH(LARGE('half 26-27'!AF4:AF23,17),'half 26-27'!AF4:AF23,0))</f>
        <v>0</v>
      </c>
      <c r="BL43" s="154"/>
      <c r="BM43" s="154"/>
      <c r="BN43" s="154"/>
      <c r="BO43" s="155"/>
      <c r="BP43" s="113">
        <f>INDEX('half 26-27'!AB4:AB23,MATCH(LARGE('half 26-27'!AF4:AF23,17),'half 26-27'!AF4:AF23,0))</f>
        <v>0</v>
      </c>
      <c r="BQ43" s="114">
        <f>INDEX('half 26-27'!AC4:AC23,MATCH(LARGE('half 26-27'!AF4:AF23,17),'half 26-27'!AF4:AF23,0))</f>
        <v>0</v>
      </c>
      <c r="BR43" s="112">
        <f>INDEX('half 26-27'!AD4:AD23,MATCH(LARGE('half 26-27'!AF4:AF23,17),'half 26-27'!AF4:AF23,0))</f>
        <v>0</v>
      </c>
      <c r="BS43" s="113">
        <f>INDEX('half 26-27'!AG4:AG23,MATCH(LARGE('half 26-27'!AF4:AF23,17),'half 26-27'!AF4:AF23,0))</f>
        <v>0</v>
      </c>
      <c r="BT43" s="112">
        <f>INDEX('half 26-27'!AH4:AH23,MATCH(LARGE('half 26-27'!AF4:AF23,17),'half 26-27'!AF4:AF23,0))</f>
        <v>0</v>
      </c>
    </row>
    <row r="44" spans="2:72" x14ac:dyDescent="0.2">
      <c r="B44" s="95">
        <v>18</v>
      </c>
      <c r="C44" s="153">
        <f>INDEX('half 26-27'!B4:B23,MATCH(LARGE('half 26-27'!AO4:AO23,18),'half 26-27'!AO4:AO23,0))</f>
        <v>0</v>
      </c>
      <c r="D44" s="154"/>
      <c r="E44" s="154"/>
      <c r="F44" s="154"/>
      <c r="G44" s="155"/>
      <c r="H44" s="113">
        <f>INDEX('half 26-27'!AK4:AK23,MATCH(LARGE('half 26-27'!AO4:AO23,18),'half 26-27'!AO4:AO23,0))</f>
        <v>0</v>
      </c>
      <c r="I44" s="114">
        <f>INDEX('half 26-27'!AL4:AL23,MATCH(LARGE('half 26-27'!AO4:AO23,18),'half 26-27'!AO4:AO23,0))</f>
        <v>0</v>
      </c>
      <c r="J44" s="112">
        <f>INDEX('half 26-27'!AM4:AM23,MATCH(LARGE('half 26-27'!AO4:AO23,18),'half 26-27'!AO4:AO23,0))</f>
        <v>0</v>
      </c>
      <c r="K44" s="113">
        <f>INDEX('half 26-27'!AP4:AP23,MATCH(LARGE('half 26-27'!AO4:AO23,18),'half 26-27'!AO4:AO23,0))</f>
        <v>0</v>
      </c>
      <c r="L44" s="112">
        <f>INDEX('half 26-27'!AQ4:AQ23,MATCH(LARGE('half 26-27'!AO4:AO23,18),'half 26-27'!AO4:AO23,0))</f>
        <v>0</v>
      </c>
      <c r="M44" s="56"/>
      <c r="N44" s="95">
        <v>18</v>
      </c>
      <c r="O44" s="153">
        <f>INDEX('half 26-27'!B4:B23,MATCH(LARGE('half 26-27'!AX4:AX23,18),'half 26-27'!AX4:AX23,0))</f>
        <v>0</v>
      </c>
      <c r="P44" s="154"/>
      <c r="Q44" s="154"/>
      <c r="R44" s="154"/>
      <c r="S44" s="155"/>
      <c r="T44" s="113">
        <f>INDEX('half 26-27'!AT4:AT23,MATCH(LARGE('half 26-27'!AX4:AX23,18),'half 26-27'!AX4:AX23,0))</f>
        <v>0</v>
      </c>
      <c r="U44" s="114">
        <f>INDEX('half 26-27'!AU4:AU23,MATCH(LARGE('half 26-27'!AX4:AX23,18),'half 26-27'!AX4:AX23,0))</f>
        <v>0</v>
      </c>
      <c r="V44" s="112">
        <f>INDEX('half 26-27'!AV4:AV23,MATCH(LARGE('half 26-27'!AX4:AX23,18),'half 26-27'!AX4:AX23,0))</f>
        <v>0</v>
      </c>
      <c r="W44" s="113">
        <f>INDEX('half 26-27'!AY4:AY23,MATCH(LARGE('half 26-27'!AX4:AX23,18),'half 26-27'!AX4:AX23,0))</f>
        <v>0</v>
      </c>
      <c r="X44" s="112">
        <f>INDEX('half 26-27'!AZ4:AZ23,MATCH(LARGE('half 26-27'!AX4:AX23,18),'half 26-27'!AX4:AX23,0))</f>
        <v>0</v>
      </c>
      <c r="Z44" s="95">
        <v>18</v>
      </c>
      <c r="AA44" s="153">
        <f>INDEX('half 26-27'!B4:B23,MATCH(LARGE('half 26-27'!G4:G23,18),'half 26-27'!G4:G23,0))</f>
        <v>0</v>
      </c>
      <c r="AB44" s="154"/>
      <c r="AC44" s="154"/>
      <c r="AD44" s="154"/>
      <c r="AE44" s="155"/>
      <c r="AF44" s="113">
        <f>INDEX('half 26-27'!C4:C23,MATCH(LARGE('half 26-27'!G4:G23,18),'half 26-27'!G4:G23,0))</f>
        <v>0</v>
      </c>
      <c r="AG44" s="114">
        <f>INDEX('half 26-27'!D4:D23,MATCH(LARGE('half 26-27'!G4:G23,18),'half 26-27'!G4:G23,0))</f>
        <v>0</v>
      </c>
      <c r="AH44" s="112">
        <f>INDEX('half 26-27'!E4:E23,MATCH(LARGE('half 26-27'!G4:G23,18),'half 26-27'!G4:G23,0))</f>
        <v>0</v>
      </c>
      <c r="AI44" s="113">
        <f>INDEX('half 26-27'!H4:H23,MATCH(LARGE('half 26-27'!G4:G23,18),'half 26-27'!G4:G23,0))</f>
        <v>0</v>
      </c>
      <c r="AJ44" s="112">
        <f>INDEX('half 26-27'!I4:I23,MATCH(LARGE('half 26-27'!G4:G23,18),'half 26-27'!G4:G23,0))</f>
        <v>0</v>
      </c>
      <c r="AL44" s="95">
        <v>18</v>
      </c>
      <c r="AM44" s="153">
        <f>INDEX('half 26-27'!B4:B23,MATCH(LARGE('half 26-27'!O4:O23,18),'half 26-27'!O4:O23,0))</f>
        <v>0</v>
      </c>
      <c r="AN44" s="154"/>
      <c r="AO44" s="154"/>
      <c r="AP44" s="154"/>
      <c r="AQ44" s="155"/>
      <c r="AR44" s="113">
        <f>INDEX('half 26-27'!K4:K23,MATCH(LARGE('half 26-27'!O4:O23,18),'half 26-27'!O4:O23,0))</f>
        <v>0</v>
      </c>
      <c r="AS44" s="114">
        <f>INDEX('half 26-27'!L4:L23,MATCH(LARGE('half 26-27'!O4:O23,18),'half 26-27'!O4:O23,0))</f>
        <v>0</v>
      </c>
      <c r="AT44" s="112">
        <f>INDEX('half 26-27'!M4:M23,MATCH(LARGE('half 26-27'!O4:O23,18),'half 26-27'!O4:O23,0))</f>
        <v>0</v>
      </c>
      <c r="AU44" s="113">
        <f>INDEX('half 26-27'!P4:P23,MATCH(LARGE('half 26-27'!O4:O23,18),'half 26-27'!O4:O23,0))</f>
        <v>0</v>
      </c>
      <c r="AV44" s="112">
        <f>INDEX('half 26-27'!Q4:Q23,MATCH(LARGE('half 26-27'!O4:O23,18),'half 26-27'!O4:O23,0))</f>
        <v>0</v>
      </c>
      <c r="AW44" s="57"/>
      <c r="AX44" s="95">
        <v>18</v>
      </c>
      <c r="AY44" s="153">
        <f>INDEX('half 26-27'!S4:S23,MATCH(LARGE('half 26-27'!X4:X23,18),'half 26-27'!X4:X23,0))</f>
        <v>0</v>
      </c>
      <c r="AZ44" s="154"/>
      <c r="BA44" s="154"/>
      <c r="BB44" s="154"/>
      <c r="BC44" s="155"/>
      <c r="BD44" s="113">
        <f>INDEX('half 26-27'!T4:T23,MATCH(LARGE('half 26-27'!X4:X23,18),'half 26-27'!X4:X23,0))</f>
        <v>0</v>
      </c>
      <c r="BE44" s="114">
        <f>INDEX('half 26-27'!U4:U23,MATCH(LARGE('half 26-27'!X4:X23,18),'half 26-27'!X4:X23,0))</f>
        <v>0</v>
      </c>
      <c r="BF44" s="112">
        <f>INDEX('half 26-27'!V4:V23,MATCH(LARGE('half 26-27'!X4:X23,18),'half 26-27'!X4:X23,0))</f>
        <v>0</v>
      </c>
      <c r="BG44" s="113">
        <f>INDEX('half 26-27'!Y4:Y23,MATCH(LARGE('half 26-27'!X4:X23,18),'half 26-27'!X4:X23,0))</f>
        <v>0</v>
      </c>
      <c r="BH44" s="112">
        <f>INDEX('half 26-27'!Z4:Z23,MATCH(LARGE('half 26-27'!X4:X23,18),'half 26-27'!X4:X23,0))</f>
        <v>0</v>
      </c>
      <c r="BJ44" s="95">
        <v>18</v>
      </c>
      <c r="BK44" s="153">
        <f>INDEX('half 26-27'!S4:S23,MATCH(LARGE('half 26-27'!AF4:AF23,18),'half 26-27'!AF4:AF23,0))</f>
        <v>0</v>
      </c>
      <c r="BL44" s="154"/>
      <c r="BM44" s="154"/>
      <c r="BN44" s="154"/>
      <c r="BO44" s="155"/>
      <c r="BP44" s="113">
        <f>INDEX('half 26-27'!AB4:AB23,MATCH(LARGE('half 26-27'!AF4:AF23,18),'half 26-27'!AF4:AF23,0))</f>
        <v>0</v>
      </c>
      <c r="BQ44" s="114">
        <f>INDEX('half 26-27'!AC4:AC23,MATCH(LARGE('half 26-27'!AF4:AF23,18),'half 26-27'!AF4:AF23,0))</f>
        <v>0</v>
      </c>
      <c r="BR44" s="112">
        <f>INDEX('half 26-27'!AD4:AD23,MATCH(LARGE('half 26-27'!AF4:AF23,18),'half 26-27'!AF4:AF23,0))</f>
        <v>0</v>
      </c>
      <c r="BS44" s="113">
        <f>INDEX('half 26-27'!AG4:AG23,MATCH(LARGE('half 26-27'!AF4:AF23,18),'half 26-27'!AF4:AF23,0))</f>
        <v>0</v>
      </c>
      <c r="BT44" s="112">
        <f>INDEX('half 26-27'!AH4:AH23,MATCH(LARGE('half 26-27'!AF4:AF23,18),'half 26-27'!AF4:AF23,0))</f>
        <v>0</v>
      </c>
    </row>
    <row r="45" spans="2:72" x14ac:dyDescent="0.2">
      <c r="B45" s="95">
        <v>19</v>
      </c>
      <c r="C45" s="153">
        <f>INDEX('half 26-27'!B4:B23,MATCH(LARGE('half 26-27'!AO4:AO23,19),'half 26-27'!AO4:AO23,0))</f>
        <v>0</v>
      </c>
      <c r="D45" s="154"/>
      <c r="E45" s="154"/>
      <c r="F45" s="154"/>
      <c r="G45" s="155"/>
      <c r="H45" s="113">
        <f>INDEX('half 26-27'!AK4:AK23,MATCH(LARGE('half 26-27'!AO4:AO23,19),'half 26-27'!AO4:AO23,0))</f>
        <v>0</v>
      </c>
      <c r="I45" s="114">
        <f>INDEX('half 26-27'!AL4:AL23,MATCH(LARGE('half 26-27'!AO4:AO23,19),'half 26-27'!AO4:AO23,0))</f>
        <v>0</v>
      </c>
      <c r="J45" s="112">
        <f>INDEX('half 26-27'!AM4:AM23,MATCH(LARGE('half 26-27'!AO4:AO23,19),'half 26-27'!AO4:AO23,0))</f>
        <v>0</v>
      </c>
      <c r="K45" s="113">
        <f>INDEX('half 26-27'!AP4:AP23,MATCH(LARGE('half 26-27'!AO4:AO23,19),'half 26-27'!AO4:AO23,0))</f>
        <v>0</v>
      </c>
      <c r="L45" s="112">
        <f>INDEX('half 26-27'!AQ4:AQ23,MATCH(LARGE('half 26-27'!AO4:AO23,19),'half 26-27'!AO4:AO23,0))</f>
        <v>0</v>
      </c>
      <c r="M45" s="56"/>
      <c r="N45" s="95">
        <v>19</v>
      </c>
      <c r="O45" s="153">
        <f>INDEX('half 26-27'!B4:B23,MATCH(LARGE('half 26-27'!AX4:AX23,19),'half 26-27'!AX4:AX23,0))</f>
        <v>0</v>
      </c>
      <c r="P45" s="154"/>
      <c r="Q45" s="154"/>
      <c r="R45" s="154"/>
      <c r="S45" s="155"/>
      <c r="T45" s="113">
        <f>INDEX('half 26-27'!AT4:AT23,MATCH(LARGE('half 26-27'!AX4:AX23,19),'half 26-27'!AX4:AX23,0))</f>
        <v>0</v>
      </c>
      <c r="U45" s="114">
        <f>INDEX('half 26-27'!AU4:AU23,MATCH(LARGE('half 26-27'!AX4:AX23,19),'half 26-27'!AX4:AX23,0))</f>
        <v>0</v>
      </c>
      <c r="V45" s="112">
        <f>INDEX('half 26-27'!AV4:AV23,MATCH(LARGE('half 26-27'!AX4:AX23,19),'half 26-27'!AX4:AX23,0))</f>
        <v>0</v>
      </c>
      <c r="W45" s="113">
        <f>INDEX('half 26-27'!AY4:AY23,MATCH(LARGE('half 26-27'!AX4:AX23,19),'half 26-27'!AX4:AX23,0))</f>
        <v>0</v>
      </c>
      <c r="X45" s="112">
        <f>INDEX('half 26-27'!AZ4:AZ23,MATCH(LARGE('half 26-27'!AX4:AX23,19),'half 26-27'!AX4:AX23,0))</f>
        <v>0</v>
      </c>
      <c r="Z45" s="95">
        <v>19</v>
      </c>
      <c r="AA45" s="153">
        <f>INDEX('half 26-27'!B4:B23,MATCH(LARGE('half 26-27'!G4:G23,19),'half 26-27'!G4:G23,0))</f>
        <v>0</v>
      </c>
      <c r="AB45" s="154"/>
      <c r="AC45" s="154"/>
      <c r="AD45" s="154"/>
      <c r="AE45" s="155"/>
      <c r="AF45" s="113">
        <f>INDEX('half 26-27'!C4:C23,MATCH(LARGE('half 26-27'!G4:G23,19),'half 26-27'!G4:G23,0))</f>
        <v>0</v>
      </c>
      <c r="AG45" s="114">
        <f>INDEX('half 26-27'!D4:D23,MATCH(LARGE('half 26-27'!G4:G23,19),'half 26-27'!G4:G23,0))</f>
        <v>0</v>
      </c>
      <c r="AH45" s="112">
        <f>INDEX('half 26-27'!E4:E23,MATCH(LARGE('half 26-27'!G4:G23,19),'half 26-27'!G4:G23,0))</f>
        <v>0</v>
      </c>
      <c r="AI45" s="113">
        <f>INDEX('half 26-27'!H4:H23,MATCH(LARGE('half 26-27'!G4:G23,19),'half 26-27'!G4:G23,0))</f>
        <v>0</v>
      </c>
      <c r="AJ45" s="112">
        <f>INDEX('half 26-27'!I4:I23,MATCH(LARGE('half 26-27'!G4:G23,19),'half 26-27'!G4:G23,0))</f>
        <v>0</v>
      </c>
      <c r="AL45" s="95">
        <v>19</v>
      </c>
      <c r="AM45" s="153">
        <f>INDEX('half 26-27'!B4:B23,MATCH(LARGE('half 26-27'!O4:O23,19),'half 26-27'!O4:O23,0))</f>
        <v>0</v>
      </c>
      <c r="AN45" s="154"/>
      <c r="AO45" s="154"/>
      <c r="AP45" s="154"/>
      <c r="AQ45" s="155"/>
      <c r="AR45" s="113">
        <f>INDEX('half 26-27'!K4:K23,MATCH(LARGE('half 26-27'!O4:O23,19),'half 26-27'!O4:O23,0))</f>
        <v>0</v>
      </c>
      <c r="AS45" s="114">
        <f>INDEX('half 26-27'!L4:L23,MATCH(LARGE('half 26-27'!O4:O23,19),'half 26-27'!O4:O23,0))</f>
        <v>0</v>
      </c>
      <c r="AT45" s="112">
        <f>INDEX('half 26-27'!M4:M23,MATCH(LARGE('half 26-27'!O4:O23,19),'half 26-27'!O4:O23,0))</f>
        <v>0</v>
      </c>
      <c r="AU45" s="113">
        <f>INDEX('half 26-27'!P4:P23,MATCH(LARGE('half 26-27'!O4:O23,19),'half 26-27'!O4:O23,0))</f>
        <v>0</v>
      </c>
      <c r="AV45" s="112">
        <f>INDEX('half 26-27'!Q4:Q23,MATCH(LARGE('half 26-27'!O4:O23,19),'half 26-27'!O4:O23,0))</f>
        <v>0</v>
      </c>
      <c r="AW45" s="57"/>
      <c r="AX45" s="95">
        <v>19</v>
      </c>
      <c r="AY45" s="153">
        <f>INDEX('half 26-27'!S4:S23,MATCH(LARGE('half 26-27'!X4:X23,19),'half 26-27'!X4:X23,0))</f>
        <v>0</v>
      </c>
      <c r="AZ45" s="154"/>
      <c r="BA45" s="154"/>
      <c r="BB45" s="154"/>
      <c r="BC45" s="155"/>
      <c r="BD45" s="113">
        <f>INDEX('half 26-27'!T4:T23,MATCH(LARGE('half 26-27'!X4:X23,19),'half 26-27'!X4:X23,0))</f>
        <v>0</v>
      </c>
      <c r="BE45" s="114">
        <f>INDEX('half 26-27'!U4:U23,MATCH(LARGE('half 26-27'!X4:X23,19),'half 26-27'!X4:X23,0))</f>
        <v>0</v>
      </c>
      <c r="BF45" s="112">
        <f>INDEX('half 26-27'!V4:V23,MATCH(LARGE('half 26-27'!X4:X23,19),'half 26-27'!X4:X23,0))</f>
        <v>0</v>
      </c>
      <c r="BG45" s="113">
        <f>INDEX('half 26-27'!Y4:Y23,MATCH(LARGE('half 26-27'!X4:X23,19),'half 26-27'!X4:X23,0))</f>
        <v>0</v>
      </c>
      <c r="BH45" s="112">
        <f>INDEX('half 26-27'!Z4:Z23,MATCH(LARGE('half 26-27'!X4:X23,19),'half 26-27'!X4:X23,0))</f>
        <v>0</v>
      </c>
      <c r="BJ45" s="95">
        <v>19</v>
      </c>
      <c r="BK45" s="153">
        <f>INDEX('half 26-27'!S4:S23,MATCH(LARGE('half 26-27'!AF4:AF23,19),'half 26-27'!AF4:AF23,0))</f>
        <v>0</v>
      </c>
      <c r="BL45" s="154"/>
      <c r="BM45" s="154"/>
      <c r="BN45" s="154"/>
      <c r="BO45" s="155"/>
      <c r="BP45" s="113">
        <f>INDEX('half 26-27'!AB4:AB23,MATCH(LARGE('half 26-27'!AF4:AF23,19),'half 26-27'!AF4:AF23,0))</f>
        <v>0</v>
      </c>
      <c r="BQ45" s="114">
        <f>INDEX('half 26-27'!AC4:AC23,MATCH(LARGE('half 26-27'!AF4:AF23,19),'half 26-27'!AF4:AF23,0))</f>
        <v>0</v>
      </c>
      <c r="BR45" s="112">
        <f>INDEX('half 26-27'!AD4:AD23,MATCH(LARGE('half 26-27'!AF4:AF23,19),'half 26-27'!AF4:AF23,0))</f>
        <v>0</v>
      </c>
      <c r="BS45" s="113">
        <f>INDEX('half 26-27'!AG4:AG23,MATCH(LARGE('half 26-27'!AF4:AF23,19),'half 26-27'!AF4:AF23,0))</f>
        <v>0</v>
      </c>
      <c r="BT45" s="112">
        <f>INDEX('half 26-27'!AH4:AH23,MATCH(LARGE('half 26-27'!AF4:AF23,19),'half 26-27'!AF4:AF23,0))</f>
        <v>0</v>
      </c>
    </row>
    <row r="46" spans="2:72" ht="13.5" thickBot="1" x14ac:dyDescent="0.25">
      <c r="B46" s="96">
        <v>20</v>
      </c>
      <c r="C46" s="156">
        <f>INDEX('half 26-27'!B4:B23,MATCH(LARGE('half 26-27'!AO4:AO23,20),'half 26-27'!AO4:AO23,0))</f>
        <v>0</v>
      </c>
      <c r="D46" s="157"/>
      <c r="E46" s="157"/>
      <c r="F46" s="157"/>
      <c r="G46" s="158"/>
      <c r="H46" s="115">
        <f>INDEX('half 26-27'!AK4:AK23,MATCH(LARGE('half 26-27'!AO4:AO23,20),'half 26-27'!AO4:AO23,0))</f>
        <v>0</v>
      </c>
      <c r="I46" s="116">
        <f>INDEX('half 26-27'!AL4:AL23,MATCH(LARGE('half 26-27'!AO4:AO23,20),'half 26-27'!AO4:AO23,0))</f>
        <v>0</v>
      </c>
      <c r="J46" s="117">
        <f>INDEX('half 26-27'!AM4:AM23,MATCH(LARGE('half 26-27'!AO4:AO23,20),'half 26-27'!AO4:AO23,0))</f>
        <v>0</v>
      </c>
      <c r="K46" s="115">
        <f>INDEX('half 26-27'!AP4:AP23,MATCH(LARGE('half 26-27'!AO4:AO23,20),'half 26-27'!AO4:AO23,0))</f>
        <v>0</v>
      </c>
      <c r="L46" s="117">
        <f>INDEX('half 26-27'!AQ4:AQ23,MATCH(LARGE('half 26-27'!AO4:AO23,20),'half 26-27'!AO4:AO23,0))</f>
        <v>0</v>
      </c>
      <c r="M46" s="56"/>
      <c r="N46" s="96">
        <v>20</v>
      </c>
      <c r="O46" s="156">
        <f>INDEX('half 26-27'!B4:B23,MATCH(LARGE('half 26-27'!AX4:AX23,20),'half 26-27'!AX4:AX23,0))</f>
        <v>0</v>
      </c>
      <c r="P46" s="157"/>
      <c r="Q46" s="157"/>
      <c r="R46" s="157"/>
      <c r="S46" s="158"/>
      <c r="T46" s="115">
        <f>INDEX('half 26-27'!AT4:AT23,MATCH(LARGE('half 26-27'!AX4:AX23,20),'half 26-27'!AX4:AX23,0))</f>
        <v>0</v>
      </c>
      <c r="U46" s="116">
        <f>INDEX('half 26-27'!AU4:AU23,MATCH(LARGE('half 26-27'!AX4:AX23,20),'half 26-27'!AX4:AX23,0))</f>
        <v>0</v>
      </c>
      <c r="V46" s="117">
        <f>INDEX('half 26-27'!AV4:AV23,MATCH(LARGE('half 26-27'!AX4:AX23,20),'half 26-27'!AX4:AX23,0))</f>
        <v>0</v>
      </c>
      <c r="W46" s="115">
        <f>INDEX('half 26-27'!AY4:AY23,MATCH(LARGE('half 26-27'!AX4:AX23,20),'half 26-27'!AX4:AX23,0))</f>
        <v>0</v>
      </c>
      <c r="X46" s="117">
        <f>INDEX('half 26-27'!AZ4:AZ23,MATCH(LARGE('half 26-27'!AX4:AX23,20),'half 26-27'!AX4:AX23,0))</f>
        <v>0</v>
      </c>
      <c r="Z46" s="96">
        <v>20</v>
      </c>
      <c r="AA46" s="156">
        <f>INDEX('half 26-27'!B4:B23,MATCH(LARGE('half 26-27'!G4:G23,20),'half 26-27'!G4:G23,0))</f>
        <v>0</v>
      </c>
      <c r="AB46" s="157"/>
      <c r="AC46" s="157"/>
      <c r="AD46" s="157"/>
      <c r="AE46" s="158"/>
      <c r="AF46" s="115">
        <f>INDEX('half 26-27'!C4:C23,MATCH(LARGE('half 26-27'!G4:G23,20),'half 26-27'!G4:G23,0))</f>
        <v>0</v>
      </c>
      <c r="AG46" s="116">
        <f>INDEX('half 26-27'!D4:D23,MATCH(LARGE('half 26-27'!G4:G23,20),'half 26-27'!G4:G23,0))</f>
        <v>0</v>
      </c>
      <c r="AH46" s="117">
        <f>INDEX('half 26-27'!E4:E23,MATCH(LARGE('half 26-27'!G4:G23,20),'half 26-27'!G4:G23,0))</f>
        <v>0</v>
      </c>
      <c r="AI46" s="115">
        <f>INDEX('half 26-27'!H4:H23,MATCH(LARGE('half 26-27'!G4:G23,20),'half 26-27'!G4:G23,0))</f>
        <v>0</v>
      </c>
      <c r="AJ46" s="117">
        <f>INDEX('half 26-27'!I4:I23,MATCH(LARGE('half 26-27'!G4:G23,20),'half 26-27'!G4:G23,0))</f>
        <v>0</v>
      </c>
      <c r="AL46" s="96">
        <v>20</v>
      </c>
      <c r="AM46" s="156">
        <f>INDEX('half 26-27'!B4:B23,MATCH(LARGE('half 26-27'!O4:O23,20),'half 26-27'!O4:O23,0))</f>
        <v>0</v>
      </c>
      <c r="AN46" s="157"/>
      <c r="AO46" s="157"/>
      <c r="AP46" s="157"/>
      <c r="AQ46" s="158"/>
      <c r="AR46" s="115">
        <f>INDEX('half 26-27'!K4:K23,MATCH(LARGE('half 26-27'!O4:O23,20),'half 26-27'!O4:O23,0))</f>
        <v>0</v>
      </c>
      <c r="AS46" s="116">
        <f>INDEX('half 26-27'!L4:L23,MATCH(LARGE('half 26-27'!O4:O23,20),'half 26-27'!O4:O23,0))</f>
        <v>0</v>
      </c>
      <c r="AT46" s="117">
        <f>INDEX('half 26-27'!M4:M23,MATCH(LARGE('half 26-27'!O4:O23,20),'half 26-27'!O4:O23,0))</f>
        <v>0</v>
      </c>
      <c r="AU46" s="115">
        <f>INDEX('half 26-27'!P4:P23,MATCH(LARGE('half 26-27'!O4:O23,20),'half 26-27'!O4:O23,0))</f>
        <v>0</v>
      </c>
      <c r="AV46" s="117">
        <f>INDEX('half 26-27'!Q4:Q23,MATCH(LARGE('half 26-27'!O4:O23,20),'half 26-27'!O4:O23,0))</f>
        <v>0</v>
      </c>
      <c r="AW46" s="57"/>
      <c r="AX46" s="96">
        <v>20</v>
      </c>
      <c r="AY46" s="156">
        <f>INDEX('half 26-27'!S4:S23,MATCH(LARGE('half 26-27'!X4:X23,20),'half 26-27'!X4:X23,0))</f>
        <v>0</v>
      </c>
      <c r="AZ46" s="157"/>
      <c r="BA46" s="157"/>
      <c r="BB46" s="157"/>
      <c r="BC46" s="158"/>
      <c r="BD46" s="115">
        <f>INDEX('half 26-27'!T4:T23,MATCH(LARGE('half 26-27'!X4:X23,20),'half 26-27'!X4:X23,0))</f>
        <v>0</v>
      </c>
      <c r="BE46" s="116">
        <f>INDEX('half 26-27'!U4:U23,MATCH(LARGE('half 26-27'!X4:X23,20),'half 26-27'!X4:X23,0))</f>
        <v>0</v>
      </c>
      <c r="BF46" s="117">
        <f>INDEX('half 26-27'!V4:V23,MATCH(LARGE('half 26-27'!X4:X23,20),'half 26-27'!X4:X23,0))</f>
        <v>0</v>
      </c>
      <c r="BG46" s="115">
        <f>INDEX('half 26-27'!Y4:Y23,MATCH(LARGE('half 26-27'!X4:X23,20),'half 26-27'!X4:X23,0))</f>
        <v>0</v>
      </c>
      <c r="BH46" s="117">
        <f>INDEX('half 26-27'!Z4:Z23,MATCH(LARGE('half 26-27'!X4:X23,20),'half 26-27'!X4:X23,0))</f>
        <v>0</v>
      </c>
      <c r="BJ46" s="96">
        <v>20</v>
      </c>
      <c r="BK46" s="156">
        <f>INDEX('half 26-27'!S4:S23,MATCH(LARGE('half 26-27'!AF4:AF23,20),'half 26-27'!AF4:AF23,0))</f>
        <v>0</v>
      </c>
      <c r="BL46" s="157"/>
      <c r="BM46" s="157"/>
      <c r="BN46" s="157"/>
      <c r="BO46" s="158"/>
      <c r="BP46" s="115">
        <f>INDEX('half 26-27'!AB4:AB23,MATCH(LARGE('half 26-27'!AF4:AF23,20),'half 26-27'!AF4:AF23,0))</f>
        <v>0</v>
      </c>
      <c r="BQ46" s="116">
        <f>INDEX('half 26-27'!AC4:AC23,MATCH(LARGE('half 26-27'!AF4:AF23,20),'half 26-27'!AF4:AF23,0))</f>
        <v>0</v>
      </c>
      <c r="BR46" s="117">
        <f>INDEX('half 26-27'!AD4:AD23,MATCH(LARGE('half 26-27'!AF4:AF23,20),'half 26-27'!AF4:AF23,0))</f>
        <v>0</v>
      </c>
      <c r="BS46" s="115">
        <f>INDEX('half 26-27'!AG4:AG23,MATCH(LARGE('half 26-27'!AF4:AF23,20),'half 26-27'!AF4:AF23,0))</f>
        <v>0</v>
      </c>
      <c r="BT46" s="117">
        <f>INDEX('half 26-27'!AH4:AH23,MATCH(LARGE('half 26-27'!AF4:AF23,20),'half 26-27'!AF4:AF23,0))</f>
        <v>0</v>
      </c>
    </row>
    <row r="47" spans="2:72" ht="15.75" thickBot="1" x14ac:dyDescent="0.3">
      <c r="B47" s="29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 s="29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R47"/>
      <c r="AS47"/>
      <c r="AT47"/>
    </row>
    <row r="48" spans="2:72" ht="15.75" thickBot="1" x14ac:dyDescent="0.3">
      <c r="B48" s="159" t="s">
        <v>37</v>
      </c>
      <c r="C48" s="160"/>
      <c r="D48" s="160"/>
      <c r="E48" s="160"/>
      <c r="F48" s="160"/>
      <c r="G48" s="160"/>
      <c r="H48" s="160"/>
      <c r="I48" s="160"/>
      <c r="J48" s="160"/>
      <c r="K48" s="160"/>
      <c r="L48" s="160"/>
      <c r="M48" s="56"/>
      <c r="N48" s="161" t="s">
        <v>38</v>
      </c>
      <c r="O48" s="162"/>
      <c r="P48" s="162"/>
      <c r="Q48" s="162"/>
      <c r="R48" s="162"/>
      <c r="S48" s="162"/>
      <c r="T48" s="162"/>
      <c r="U48" s="162"/>
      <c r="V48" s="162"/>
      <c r="W48" s="162"/>
      <c r="X48" s="163"/>
      <c r="Y48"/>
      <c r="Z48" s="164" t="s">
        <v>39</v>
      </c>
      <c r="AA48" s="165"/>
      <c r="AB48" s="165"/>
      <c r="AC48" s="165"/>
      <c r="AD48" s="165"/>
      <c r="AE48" s="165"/>
      <c r="AF48" s="165"/>
      <c r="AG48" s="165"/>
      <c r="AH48" s="165"/>
      <c r="AI48" s="165"/>
      <c r="AJ48" s="166"/>
      <c r="AK48"/>
      <c r="AL48" s="159" t="s">
        <v>42</v>
      </c>
      <c r="AM48" s="160"/>
      <c r="AN48" s="160"/>
      <c r="AO48" s="160"/>
      <c r="AP48" s="160"/>
      <c r="AQ48" s="160"/>
      <c r="AR48" s="160"/>
      <c r="AS48" s="160"/>
      <c r="AT48" s="160"/>
      <c r="AU48" s="160"/>
      <c r="AV48" s="160"/>
      <c r="AX48" s="161" t="s">
        <v>43</v>
      </c>
      <c r="AY48" s="162"/>
      <c r="AZ48" s="162"/>
      <c r="BA48" s="162"/>
      <c r="BB48" s="162"/>
      <c r="BC48" s="162"/>
      <c r="BD48" s="162"/>
      <c r="BE48" s="162"/>
      <c r="BF48" s="162"/>
      <c r="BG48" s="162"/>
      <c r="BH48" s="163"/>
      <c r="BJ48" s="164" t="s">
        <v>44</v>
      </c>
      <c r="BK48" s="165"/>
      <c r="BL48" s="165"/>
      <c r="BM48" s="165"/>
      <c r="BN48" s="165"/>
      <c r="BO48" s="165"/>
      <c r="BP48" s="165"/>
      <c r="BQ48" s="165"/>
      <c r="BR48" s="165"/>
      <c r="BS48" s="165"/>
      <c r="BT48" s="166"/>
    </row>
    <row r="49" spans="2:72" ht="13.5" thickBot="1" x14ac:dyDescent="0.25">
      <c r="B49" s="97" t="s">
        <v>31</v>
      </c>
      <c r="C49" s="167" t="s">
        <v>32</v>
      </c>
      <c r="D49" s="168"/>
      <c r="E49" s="168"/>
      <c r="F49" s="168"/>
      <c r="G49" s="169"/>
      <c r="H49" s="98" t="s">
        <v>34</v>
      </c>
      <c r="I49" s="170" t="s">
        <v>40</v>
      </c>
      <c r="J49" s="171"/>
      <c r="K49" s="170" t="s">
        <v>70</v>
      </c>
      <c r="L49" s="171"/>
      <c r="N49" s="97" t="s">
        <v>31</v>
      </c>
      <c r="O49" s="167" t="s">
        <v>32</v>
      </c>
      <c r="P49" s="168"/>
      <c r="Q49" s="168"/>
      <c r="R49" s="168"/>
      <c r="S49" s="169"/>
      <c r="T49" s="98" t="s">
        <v>34</v>
      </c>
      <c r="U49" s="170" t="s">
        <v>40</v>
      </c>
      <c r="V49" s="171"/>
      <c r="W49" s="170" t="s">
        <v>70</v>
      </c>
      <c r="X49" s="171"/>
      <c r="Z49" s="97" t="s">
        <v>31</v>
      </c>
      <c r="AA49" s="167" t="s">
        <v>32</v>
      </c>
      <c r="AB49" s="168"/>
      <c r="AC49" s="168"/>
      <c r="AD49" s="168"/>
      <c r="AE49" s="169"/>
      <c r="AF49" s="98" t="s">
        <v>34</v>
      </c>
      <c r="AG49" s="170" t="s">
        <v>40</v>
      </c>
      <c r="AH49" s="171"/>
      <c r="AI49" s="170" t="s">
        <v>70</v>
      </c>
      <c r="AJ49" s="171"/>
      <c r="AL49" s="97" t="s">
        <v>31</v>
      </c>
      <c r="AM49" s="167" t="s">
        <v>32</v>
      </c>
      <c r="AN49" s="168"/>
      <c r="AO49" s="168"/>
      <c r="AP49" s="168"/>
      <c r="AQ49" s="169"/>
      <c r="AR49" s="98" t="s">
        <v>34</v>
      </c>
      <c r="AS49" s="170" t="s">
        <v>45</v>
      </c>
      <c r="AT49" s="171"/>
      <c r="AU49" s="170" t="s">
        <v>46</v>
      </c>
      <c r="AV49" s="171"/>
      <c r="AX49" s="97" t="s">
        <v>31</v>
      </c>
      <c r="AY49" s="167" t="s">
        <v>32</v>
      </c>
      <c r="AZ49" s="168"/>
      <c r="BA49" s="168"/>
      <c r="BB49" s="168"/>
      <c r="BC49" s="169"/>
      <c r="BD49" s="98" t="s">
        <v>34</v>
      </c>
      <c r="BE49" s="170" t="s">
        <v>45</v>
      </c>
      <c r="BF49" s="171"/>
      <c r="BG49" s="170" t="s">
        <v>46</v>
      </c>
      <c r="BH49" s="171"/>
      <c r="BJ49" s="97" t="s">
        <v>31</v>
      </c>
      <c r="BK49" s="167" t="s">
        <v>32</v>
      </c>
      <c r="BL49" s="168"/>
      <c r="BM49" s="168"/>
      <c r="BN49" s="168"/>
      <c r="BO49" s="169"/>
      <c r="BP49" s="98" t="s">
        <v>34</v>
      </c>
      <c r="BQ49" s="170" t="s">
        <v>45</v>
      </c>
      <c r="BR49" s="171"/>
      <c r="BS49" s="170" t="s">
        <v>46</v>
      </c>
      <c r="BT49" s="171"/>
    </row>
    <row r="50" spans="2:72" ht="17.25" customHeight="1" x14ac:dyDescent="0.2">
      <c r="B50" s="95">
        <v>1</v>
      </c>
      <c r="C50" s="153">
        <f>INDEX('h 26-27.'!C30:C49,MATCH(LARGE('h 26-27.'!J30:J49,1),'h 26-27.'!J30:J49,0))</f>
        <v>0</v>
      </c>
      <c r="D50" s="154"/>
      <c r="E50" s="154"/>
      <c r="F50" s="154"/>
      <c r="G50" s="155"/>
      <c r="H50" s="67">
        <f>INDEX('h 26-27.'!D30:D49,MATCH(LARGE('h 26-27.'!J30:J49,1),'h 26-27.'!J30:J49,0))</f>
        <v>0</v>
      </c>
      <c r="I50" s="68">
        <f>INDEX('h 26-27.'!E30:E49,MATCH(LARGE('h 26-27.'!J30:J49,1),'h 26-27.'!J30:J49,0))</f>
        <v>0</v>
      </c>
      <c r="J50" s="70">
        <f>INDEX('h 26-27.'!F30:F49,MATCH(LARGE('h 26-27.'!J30:J49,1),'h 26-27.'!J30:J49,0))</f>
        <v>0</v>
      </c>
      <c r="K50" s="68">
        <f>INDEX('h 26-27.'!G30:G49,MATCH(LARGE('h 26-27.'!J30:J49,1),'h 26-27.'!J30:J49,0))</f>
        <v>0</v>
      </c>
      <c r="L50" s="70">
        <f>INDEX('h 26-27.'!H30:H49,MATCH(LARGE('h 26-27.'!J30:J49,1),'h 26-27.'!J30:J49,0))</f>
        <v>0</v>
      </c>
      <c r="N50" s="95">
        <v>1</v>
      </c>
      <c r="O50" s="153">
        <f>INDEX('h 26-27.'!O30:O49,MATCH(LARGE('h 26-27.'!X30:X49,1),'h 26-27.'!X30:X49,0))</f>
        <v>0</v>
      </c>
      <c r="P50" s="154"/>
      <c r="Q50" s="154"/>
      <c r="R50" s="154"/>
      <c r="S50" s="155"/>
      <c r="T50" s="67">
        <f>INDEX('h 26-27.'!P30:P49,MATCH(LARGE('h 26-27.'!X30:X49,1),'h 26-27.'!X30:X49,0))</f>
        <v>0</v>
      </c>
      <c r="U50" s="68">
        <f>INDEX('h 26-27.'!S30:S49,MATCH(LARGE('h 26-27.'!X30:X49,1),'h 26-27.'!X30:X49,0))</f>
        <v>0</v>
      </c>
      <c r="V50" s="70">
        <f>INDEX('h 26-27.'!T30:T49,MATCH(LARGE('h 26-27.'!X30:X49,1),'h 26-27.'!X30:X49,0))</f>
        <v>0</v>
      </c>
      <c r="W50" s="68">
        <f>INDEX('h 26-27.'!U30:U49,MATCH(LARGE('h 26-27.'!X30:X49,1),'h 26-27.'!X30:X49,0))</f>
        <v>0</v>
      </c>
      <c r="X50" s="70">
        <f>INDEX('h 26-27.'!V30:V49,MATCH(LARGE('h 26-27.'!X30:X49,1),'h 26-27.'!X30:X49,0))</f>
        <v>0</v>
      </c>
      <c r="Z50" s="95">
        <v>1</v>
      </c>
      <c r="AA50" s="153">
        <f>INDEX('h 26-27.'!AC30:AC49,MATCH(LARGE('h 26-27.'!AL30:AL49,1),'h 26-27.'!AL30:AL49,0))</f>
        <v>0</v>
      </c>
      <c r="AB50" s="154"/>
      <c r="AC50" s="154"/>
      <c r="AD50" s="154"/>
      <c r="AE50" s="155"/>
      <c r="AF50" s="67">
        <f>INDEX('h 26-27.'!AD30:AD49,MATCH(LARGE('h 26-27.'!AL30:AL49,1),'h 26-27.'!AL30:AL49,0))</f>
        <v>0</v>
      </c>
      <c r="AG50" s="68">
        <f>INDEX('h 26-27.'!AG30:AG49,MATCH(LARGE('h 26-27.'!AL30:AL49,1),'h 26-27.'!AL30:AL49,0))</f>
        <v>0</v>
      </c>
      <c r="AH50" s="70">
        <f>INDEX('h 26-27.'!AH30:AH49,MATCH(LARGE('h 26-27.'!AL30:AL49,1),'h 26-27.'!AL30:AL49,0))</f>
        <v>0</v>
      </c>
      <c r="AI50" s="68">
        <f>INDEX('h 26-27.'!AI30:AI49,MATCH(LARGE('h 26-27.'!AL30:AL49,1),'h 26-27.'!AL30:AL49,0))</f>
        <v>0</v>
      </c>
      <c r="AJ50" s="70">
        <f>INDEX('h 26-27.'!AJ30:AJ49,MATCH(LARGE('h 26-27.'!AL30:AL49,1),'h 26-27.'!AL30:AL49,0))</f>
        <v>0</v>
      </c>
      <c r="AL50" s="95">
        <v>1</v>
      </c>
      <c r="AM50" s="153">
        <f>INDEX('h 26-27.'!C55:C74,MATCH(LARGE('h 26-27.'!J55:J74,1),'h 26-27.'!J55:J74,0))</f>
        <v>0</v>
      </c>
      <c r="AN50" s="154"/>
      <c r="AO50" s="154"/>
      <c r="AP50" s="154"/>
      <c r="AQ50" s="155"/>
      <c r="AR50" s="67">
        <f>INDEX('h 26-27.'!D55:D74,MATCH(LARGE('h 26-27.'!J55:J74,1),'h 26-27.'!J55:J74,0))</f>
        <v>0</v>
      </c>
      <c r="AS50" s="68">
        <f>INDEX('h 26-27.'!E55:E74,MATCH(LARGE('h 26-27.'!J55:J74,1),'h 26-27.'!J55:J74,0))</f>
        <v>0</v>
      </c>
      <c r="AT50" s="70">
        <f>INDEX('h 26-27.'!F55:F74,MATCH(LARGE('h 26-27.'!J55:J74,1),'h 26-27.'!J55:J74,0))</f>
        <v>0</v>
      </c>
      <c r="AU50" s="68">
        <f>INDEX('h 26-27.'!G55:G74,MATCH(LARGE('h 26-27.'!J55:J74,1),'h 26-27.'!J55:J74,0))</f>
        <v>0</v>
      </c>
      <c r="AV50" s="70">
        <f>INDEX('h 26-27.'!H55:H74,MATCH(LARGE('h 26-27.'!J55:J74,1),'h 26-27.'!J55:J74,0))</f>
        <v>0</v>
      </c>
      <c r="AX50" s="95">
        <v>1</v>
      </c>
      <c r="AY50" s="153">
        <f>INDEX('h 26-27.'!O55:O74,MATCH(LARGE('h 26-27.'!X55:X74,1),'h 26-27.'!X55:X74,0))</f>
        <v>0</v>
      </c>
      <c r="AZ50" s="154"/>
      <c r="BA50" s="154"/>
      <c r="BB50" s="154"/>
      <c r="BC50" s="155"/>
      <c r="BD50" s="67">
        <f>INDEX('h 26-27.'!P55:P74,MATCH(LARGE('h 26-27.'!X55:X74,1),'h 26-27.'!X55:X74,0))</f>
        <v>0</v>
      </c>
      <c r="BE50" s="68">
        <f>INDEX('h 26-27.'!S55:S74,MATCH(LARGE('h 26-27.'!X55:X74,1),'h 26-27.'!X55:X74,0))</f>
        <v>0</v>
      </c>
      <c r="BF50" s="70">
        <f>INDEX('h 26-27.'!T55:T74,MATCH(LARGE('h 26-27.'!X55:X74,1),'h 26-27.'!X55:X74,0))</f>
        <v>0</v>
      </c>
      <c r="BG50" s="68">
        <f>INDEX('h 26-27.'!U55:U74,MATCH(LARGE('h 26-27.'!X55:X74,1),'h 26-27.'!X55:X74,0))</f>
        <v>0</v>
      </c>
      <c r="BH50" s="70">
        <f>INDEX('h 26-27.'!V55:V74,MATCH(LARGE('h 26-27.'!X55:X74,1),'h 26-27.'!X55:X74,0))</f>
        <v>0</v>
      </c>
      <c r="BJ50" s="95">
        <v>1</v>
      </c>
      <c r="BK50" s="153">
        <f>INDEX('h 26-27.'!AC55:AC74,MATCH(LARGE('h 26-27.'!AL55:AL74,1),'h 26-27.'!AL55:AL74,0))</f>
        <v>0</v>
      </c>
      <c r="BL50" s="154"/>
      <c r="BM50" s="154"/>
      <c r="BN50" s="154"/>
      <c r="BO50" s="155"/>
      <c r="BP50" s="67">
        <f>INDEX('h 26-27.'!AD55:AD74,MATCH(LARGE('h 26-27.'!AL55:AL74,1),'h 26-27.'!AL55:AL74,0))</f>
        <v>0</v>
      </c>
      <c r="BQ50" s="68">
        <f>INDEX('h 26-27.'!AG55:AG74,MATCH(LARGE('h 26-27.'!AL55:AL74,1),'h 26-27.'!AL55:AL74,0))</f>
        <v>0</v>
      </c>
      <c r="BR50" s="70">
        <f>INDEX('h 26-27.'!AH55:AH74,MATCH(LARGE('h 26-27.'!AL55:AL74,1),'h 26-27.'!AL55:AL74,0))</f>
        <v>0</v>
      </c>
      <c r="BS50" s="68">
        <f>INDEX('h 26-27.'!AI55:AI74,MATCH(LARGE('h 26-27.'!AL55:AL74,1),'h 26-27.'!AL55:AL74,0))</f>
        <v>0</v>
      </c>
      <c r="BT50" s="70">
        <f>INDEX('h 26-27.'!AJ55:AJ74,MATCH(LARGE('h 26-27.'!AL55:AL74,1),'h 26-27.'!AL55:AL74,0))</f>
        <v>0</v>
      </c>
    </row>
    <row r="51" spans="2:72" x14ac:dyDescent="0.2">
      <c r="B51" s="95">
        <v>2</v>
      </c>
      <c r="C51" s="153">
        <f>INDEX('h 26-27.'!C30:C49,MATCH(LARGE('h 26-27.'!J30:J49,2),'h 26-27.'!J30:J49,0))</f>
        <v>0</v>
      </c>
      <c r="D51" s="154"/>
      <c r="E51" s="154"/>
      <c r="F51" s="154"/>
      <c r="G51" s="155"/>
      <c r="H51" s="73">
        <f>INDEX('h 26-27.'!D30:D49,MATCH(LARGE('h 26-27.'!J30:J49,2),'h 26-27.'!J30:J49,0))</f>
        <v>0</v>
      </c>
      <c r="I51" s="74">
        <f>INDEX('h 26-27.'!E30:E49,MATCH(LARGE('h 26-27.'!J30:J49,2),'h 26-27.'!J30:J49,0))</f>
        <v>0</v>
      </c>
      <c r="J51" s="76">
        <f>INDEX('h 26-27.'!F30:F49,MATCH(LARGE('h 26-27.'!J30:J49,2),'h 26-27.'!J30:J49,0))</f>
        <v>0</v>
      </c>
      <c r="K51" s="74">
        <f>INDEX('h 26-27.'!G30:G49,MATCH(LARGE('h 26-27.'!J30:J49,2),'h 26-27.'!J30:J49,0))</f>
        <v>0</v>
      </c>
      <c r="L51" s="76">
        <f>INDEX('h 26-27.'!H30:H49,MATCH(LARGE('h 26-27.'!J30:J49,2),'h 26-27.'!J30:J49,0))</f>
        <v>0</v>
      </c>
      <c r="N51" s="95">
        <v>2</v>
      </c>
      <c r="O51" s="153">
        <f>INDEX('h 26-27.'!O30:O49,MATCH(LARGE('h 26-27.'!X30:X49,2),'h 26-27.'!X30:X49,0))</f>
        <v>0</v>
      </c>
      <c r="P51" s="154"/>
      <c r="Q51" s="154"/>
      <c r="R51" s="154"/>
      <c r="S51" s="155"/>
      <c r="T51" s="73">
        <f>INDEX('h 26-27.'!P30:P49,MATCH(LARGE('h 26-27.'!X30:X49,2),'h 26-27.'!X30:X49,0))</f>
        <v>0</v>
      </c>
      <c r="U51" s="74">
        <f>INDEX('h 26-27.'!S30:S49,MATCH(LARGE('h 26-27.'!X30:X49,2),'h 26-27.'!X30:X49,0))</f>
        <v>0</v>
      </c>
      <c r="V51" s="76">
        <f>INDEX('h 26-27.'!T30:T49,MATCH(LARGE('h 26-27.'!X30:X49,2),'h 26-27.'!X30:X49,0))</f>
        <v>0</v>
      </c>
      <c r="W51" s="74">
        <f>INDEX('h 26-27.'!U30:U49,MATCH(LARGE('h 26-27.'!X30:X49,2),'h 26-27.'!X30:X49,0))</f>
        <v>0</v>
      </c>
      <c r="X51" s="76">
        <f>INDEX('h 26-27.'!V30:V49,MATCH(LARGE('h 26-27.'!X30:X49,2),'h 26-27.'!X30:X49,0))</f>
        <v>0</v>
      </c>
      <c r="Z51" s="95">
        <v>2</v>
      </c>
      <c r="AA51" s="153">
        <f>INDEX('h 26-27.'!AC30:AC49,MATCH(LARGE('h 26-27.'!AL30:AL49,2),'h 26-27.'!AL30:AL49,0))</f>
        <v>0</v>
      </c>
      <c r="AB51" s="154"/>
      <c r="AC51" s="154"/>
      <c r="AD51" s="154"/>
      <c r="AE51" s="155"/>
      <c r="AF51" s="73">
        <f>INDEX('h 26-27.'!AD30:AD49,MATCH(LARGE('h 26-27.'!AL30:AL49,2),'h 26-27.'!AL30:AL49,0))</f>
        <v>0</v>
      </c>
      <c r="AG51" s="74">
        <f>INDEX('h 26-27.'!AG30:AG49,MATCH(LARGE('h 26-27.'!AL30:AL49,2),'h 26-27.'!AL30:AL49,0))</f>
        <v>0</v>
      </c>
      <c r="AH51" s="76">
        <f>INDEX('h 26-27.'!AH30:AH49,MATCH(LARGE('h 26-27.'!AL30:AL49,2),'h 26-27.'!AL30:AL49,0))</f>
        <v>0</v>
      </c>
      <c r="AI51" s="74">
        <f>INDEX('h 26-27.'!AI30:AI49,MATCH(LARGE('h 26-27.'!AL30:AL49,2),'h 26-27.'!AL30:AL49,0))</f>
        <v>0</v>
      </c>
      <c r="AJ51" s="76">
        <f>INDEX('h 26-27.'!AJ30:AJ49,MATCH(LARGE('h 26-27.'!AL30:AL49,2),'h 26-27.'!AL30:AL49,0))</f>
        <v>0</v>
      </c>
      <c r="AL51" s="95">
        <v>2</v>
      </c>
      <c r="AM51" s="153">
        <f>INDEX('h 26-27.'!C55:C74,MATCH(LARGE('h 26-27.'!J55:J74,2),'h 26-27.'!J55:J74,0))</f>
        <v>0</v>
      </c>
      <c r="AN51" s="154"/>
      <c r="AO51" s="154"/>
      <c r="AP51" s="154"/>
      <c r="AQ51" s="155"/>
      <c r="AR51" s="73">
        <f>INDEX('h 26-27.'!D55:D74,MATCH(LARGE('h 26-27.'!J55:J74,2),'h 26-27.'!J55:J74,0))</f>
        <v>0</v>
      </c>
      <c r="AS51" s="74">
        <f>INDEX('h 26-27.'!E55:E74,MATCH(LARGE('h 26-27.'!J55:J74,2),'h 26-27.'!J55:J74,0))</f>
        <v>0</v>
      </c>
      <c r="AT51" s="76">
        <f>INDEX('h 26-27.'!F55:F74,MATCH(LARGE('h 26-27.'!J55:J74,2),'h 26-27.'!J55:J74,0))</f>
        <v>0</v>
      </c>
      <c r="AU51" s="74">
        <f>INDEX('h 26-27.'!G55:G74,MATCH(LARGE('h 26-27.'!J55:J74,2),'h 26-27.'!J55:J74,0))</f>
        <v>0</v>
      </c>
      <c r="AV51" s="76">
        <f>INDEX('h 26-27.'!H55:H74,MATCH(LARGE('h 26-27.'!J55:J74,2),'h 26-27.'!J55:J74,0))</f>
        <v>0</v>
      </c>
      <c r="AX51" s="95">
        <v>2</v>
      </c>
      <c r="AY51" s="153">
        <f>INDEX('h 26-27.'!O55:O74,MATCH(LARGE('h 26-27.'!X55:X74,2),'h 26-27.'!X55:X74,0))</f>
        <v>0</v>
      </c>
      <c r="AZ51" s="154"/>
      <c r="BA51" s="154"/>
      <c r="BB51" s="154"/>
      <c r="BC51" s="155"/>
      <c r="BD51" s="73">
        <f>INDEX('h 26-27.'!P55:P74,MATCH(LARGE('h 26-27.'!X55:X74,2),'h 26-27.'!X55:X74,0))</f>
        <v>0</v>
      </c>
      <c r="BE51" s="74">
        <f>INDEX('h 26-27.'!S55:S74,MATCH(LARGE('h 26-27.'!X55:X74,2),'h 26-27.'!X55:X74,0))</f>
        <v>0</v>
      </c>
      <c r="BF51" s="76">
        <f>INDEX('h 26-27.'!T55:T74,MATCH(LARGE('h 26-27.'!X55:X74,2),'h 26-27.'!X55:X74,0))</f>
        <v>0</v>
      </c>
      <c r="BG51" s="74">
        <f>INDEX('h 26-27.'!U55:U74,MATCH(LARGE('h 26-27.'!X55:X74,2),'h 26-27.'!X55:X74,0))</f>
        <v>0</v>
      </c>
      <c r="BH51" s="76">
        <f>INDEX('h 26-27.'!V55:V74,MATCH(LARGE('h 26-27.'!X55:X74,2),'h 26-27.'!X55:X74,0))</f>
        <v>0</v>
      </c>
      <c r="BJ51" s="95">
        <v>2</v>
      </c>
      <c r="BK51" s="153">
        <f>INDEX('h 26-27.'!AC55:AC74,MATCH(LARGE('h 26-27.'!AL55:AL74,2),'h 26-27.'!AL55:AL74,0))</f>
        <v>0</v>
      </c>
      <c r="BL51" s="154"/>
      <c r="BM51" s="154"/>
      <c r="BN51" s="154"/>
      <c r="BO51" s="155"/>
      <c r="BP51" s="73">
        <f>INDEX('h 26-27.'!AD55:AD74,MATCH(LARGE('h 26-27.'!AL55:AL74,2),'h 26-27.'!AL55:AL74,0))</f>
        <v>0</v>
      </c>
      <c r="BQ51" s="74">
        <f>INDEX('h 26-27.'!AG55:AG74,MATCH(LARGE('h 26-27.'!AL55:AL74,2),'h 26-27.'!AL55:AL74,0))</f>
        <v>0</v>
      </c>
      <c r="BR51" s="76">
        <f>INDEX('h 26-27.'!AH55:AH74,MATCH(LARGE('h 26-27.'!AL55:AL74,2),'h 26-27.'!AL55:AL74,0))</f>
        <v>0</v>
      </c>
      <c r="BS51" s="74">
        <f>INDEX('h 26-27.'!AI55:AI74,MATCH(LARGE('h 26-27.'!AL55:AL74,2),'h 26-27.'!AL55:AL74,0))</f>
        <v>0</v>
      </c>
      <c r="BT51" s="76">
        <f>INDEX('h 26-27.'!AJ55:AJ74,MATCH(LARGE('h 26-27.'!AL55:AL74,2),'h 26-27.'!AL55:AL74,0))</f>
        <v>0</v>
      </c>
    </row>
    <row r="52" spans="2:72" x14ac:dyDescent="0.2">
      <c r="B52" s="95">
        <v>3</v>
      </c>
      <c r="C52" s="153">
        <f>INDEX('h 26-27.'!C30:C49,MATCH(LARGE('h 26-27.'!J30:J49,3),'h 26-27.'!J30:J49,0))</f>
        <v>0</v>
      </c>
      <c r="D52" s="154"/>
      <c r="E52" s="154"/>
      <c r="F52" s="154"/>
      <c r="G52" s="155"/>
      <c r="H52" s="73">
        <f>INDEX('h 26-27.'!D30:D49,MATCH(LARGE('h 26-27.'!J30:J49,3),'h 26-27.'!J30:J49,0))</f>
        <v>0</v>
      </c>
      <c r="I52" s="74">
        <f>INDEX('h 26-27.'!E30:E49,MATCH(LARGE('h 26-27.'!J30:J49,3),'h 26-27.'!J30:J49,0))</f>
        <v>0</v>
      </c>
      <c r="J52" s="76">
        <f>INDEX('h 26-27.'!F30:F49,MATCH(LARGE('h 26-27.'!J30:J49,3),'h 26-27.'!J30:J49,0))</f>
        <v>0</v>
      </c>
      <c r="K52" s="74">
        <f>INDEX('h 26-27.'!G30:G49,MATCH(LARGE('h 26-27.'!J30:J49,3),'h 26-27.'!J30:J49,0))</f>
        <v>0</v>
      </c>
      <c r="L52" s="76">
        <f>INDEX('h 26-27.'!H30:H49,MATCH(LARGE('h 26-27.'!J30:J49,3),'h 26-27.'!J30:J49,0))</f>
        <v>0</v>
      </c>
      <c r="N52" s="95">
        <v>3</v>
      </c>
      <c r="O52" s="153">
        <f>INDEX('h 26-27.'!O30:O49,MATCH(LARGE('h 26-27.'!X30:X49,3),'h 26-27.'!X30:X49,0))</f>
        <v>0</v>
      </c>
      <c r="P52" s="154"/>
      <c r="Q52" s="154"/>
      <c r="R52" s="154"/>
      <c r="S52" s="155"/>
      <c r="T52" s="73">
        <f>INDEX('h 26-27.'!P30:P49,MATCH(LARGE('h 26-27.'!X30:X49,3),'h 26-27.'!X30:X49,0))</f>
        <v>0</v>
      </c>
      <c r="U52" s="74">
        <f>INDEX('h 26-27.'!S30:S49,MATCH(LARGE('h 26-27.'!X30:X49,3),'h 26-27.'!X30:X49,0))</f>
        <v>0</v>
      </c>
      <c r="V52" s="76">
        <f>INDEX('h 26-27.'!T30:T49,MATCH(LARGE('h 26-27.'!X30:X49,3),'h 26-27.'!X30:X49,0))</f>
        <v>0</v>
      </c>
      <c r="W52" s="74">
        <f>INDEX('h 26-27.'!U30:U49,MATCH(LARGE('h 26-27.'!X30:X49,3),'h 26-27.'!X30:X49,0))</f>
        <v>0</v>
      </c>
      <c r="X52" s="76">
        <f>INDEX('h 26-27.'!V30:V49,MATCH(LARGE('h 26-27.'!X30:X49,3),'h 26-27.'!X30:X49,0))</f>
        <v>0</v>
      </c>
      <c r="Z52" s="95">
        <v>3</v>
      </c>
      <c r="AA52" s="153">
        <f>INDEX('h 26-27.'!AC30:AC49,MATCH(LARGE('h 26-27.'!AL30:AL49,3),'h 26-27.'!AL30:AL49,0))</f>
        <v>0</v>
      </c>
      <c r="AB52" s="154"/>
      <c r="AC52" s="154"/>
      <c r="AD52" s="154"/>
      <c r="AE52" s="155"/>
      <c r="AF52" s="73">
        <f>INDEX('h 26-27.'!AD30:AD49,MATCH(LARGE('h 26-27.'!AL30:AL49,3),'h 26-27.'!AL30:AL49,0))</f>
        <v>0</v>
      </c>
      <c r="AG52" s="74">
        <f>INDEX('h 26-27.'!AG30:AG49,MATCH(LARGE('h 26-27.'!AL30:AL49,3),'h 26-27.'!AL30:AL49,0))</f>
        <v>0</v>
      </c>
      <c r="AH52" s="76">
        <f>INDEX('h 26-27.'!AH30:AH49,MATCH(LARGE('h 26-27.'!AL30:AL49,3),'h 26-27.'!AL30:AL49,0))</f>
        <v>0</v>
      </c>
      <c r="AI52" s="74">
        <f>INDEX('h 26-27.'!AI30:AI49,MATCH(LARGE('h 26-27.'!AL30:AL49,3),'h 26-27.'!AL30:AL49,0))</f>
        <v>0</v>
      </c>
      <c r="AJ52" s="76">
        <f>INDEX('h 26-27.'!AJ30:AJ49,MATCH(LARGE('h 26-27.'!AL30:AL49,3),'h 26-27.'!AL30:AL49,0))</f>
        <v>0</v>
      </c>
      <c r="AL52" s="95">
        <v>3</v>
      </c>
      <c r="AM52" s="153">
        <f>INDEX('h 26-27.'!C55:C74,MATCH(LARGE('h 26-27.'!J55:J74,3),'h 26-27.'!J55:J74,0))</f>
        <v>0</v>
      </c>
      <c r="AN52" s="154"/>
      <c r="AO52" s="154"/>
      <c r="AP52" s="154"/>
      <c r="AQ52" s="155"/>
      <c r="AR52" s="73">
        <f>INDEX('h 26-27.'!D55:D74,MATCH(LARGE('h 26-27.'!J55:J74,3),'h 26-27.'!J55:J74,0))</f>
        <v>0</v>
      </c>
      <c r="AS52" s="74">
        <f>INDEX('h 26-27.'!E55:E74,MATCH(LARGE('h 26-27.'!J55:J74,3),'h 26-27.'!J55:J74,0))</f>
        <v>0</v>
      </c>
      <c r="AT52" s="76">
        <f>INDEX('h 26-27.'!F55:F74,MATCH(LARGE('h 26-27.'!J55:J74,3),'h 26-27.'!J55:J74,0))</f>
        <v>0</v>
      </c>
      <c r="AU52" s="74">
        <f>INDEX('h 26-27.'!G55:G74,MATCH(LARGE('h 26-27.'!J55:J74,3),'h 26-27.'!J55:J74,0))</f>
        <v>0</v>
      </c>
      <c r="AV52" s="76">
        <f>INDEX('h 26-27.'!H55:H74,MATCH(LARGE('h 26-27.'!J55:J74,3),'h 26-27.'!J55:J74,0))</f>
        <v>0</v>
      </c>
      <c r="AX52" s="95">
        <v>3</v>
      </c>
      <c r="AY52" s="153">
        <f>INDEX('h 26-27.'!O55:O74,MATCH(LARGE('h 26-27.'!X55:X74,3),'h 26-27.'!X55:X74,0))</f>
        <v>0</v>
      </c>
      <c r="AZ52" s="154"/>
      <c r="BA52" s="154"/>
      <c r="BB52" s="154"/>
      <c r="BC52" s="155"/>
      <c r="BD52" s="73">
        <f>INDEX('h 26-27.'!P55:P74,MATCH(LARGE('h 26-27.'!X55:X74,3),'h 26-27.'!X55:X74,0))</f>
        <v>0</v>
      </c>
      <c r="BE52" s="74">
        <f>INDEX('h 26-27.'!S55:S74,MATCH(LARGE('h 26-27.'!X55:X74,3),'h 26-27.'!X55:X74,0))</f>
        <v>0</v>
      </c>
      <c r="BF52" s="76">
        <f>INDEX('h 26-27.'!T55:T74,MATCH(LARGE('h 26-27.'!X55:X74,3),'h 26-27.'!X55:X74,0))</f>
        <v>0</v>
      </c>
      <c r="BG52" s="74">
        <f>INDEX('h 26-27.'!U55:U74,MATCH(LARGE('h 26-27.'!X55:X74,3),'h 26-27.'!X55:X74,0))</f>
        <v>0</v>
      </c>
      <c r="BH52" s="76">
        <f>INDEX('h 26-27.'!V55:V74,MATCH(LARGE('h 26-27.'!X55:X74,3),'h 26-27.'!X55:X74,0))</f>
        <v>0</v>
      </c>
      <c r="BJ52" s="95">
        <v>3</v>
      </c>
      <c r="BK52" s="153">
        <f>INDEX('h 26-27.'!AC55:AC74,MATCH(LARGE('h 26-27.'!AL55:AL74,3),'h 26-27.'!AL55:AL74,0))</f>
        <v>0</v>
      </c>
      <c r="BL52" s="154"/>
      <c r="BM52" s="154"/>
      <c r="BN52" s="154"/>
      <c r="BO52" s="155"/>
      <c r="BP52" s="73">
        <f>INDEX('h 26-27.'!AD55:AD74,MATCH(LARGE('h 26-27.'!AL55:AL74,3),'h 26-27.'!AL55:AL74,0))</f>
        <v>0</v>
      </c>
      <c r="BQ52" s="74">
        <f>INDEX('h 26-27.'!AG55:AG74,MATCH(LARGE('h 26-27.'!AL55:AL74,3),'h 26-27.'!AL55:AL74,0))</f>
        <v>0</v>
      </c>
      <c r="BR52" s="76">
        <f>INDEX('h 26-27.'!AH55:AH74,MATCH(LARGE('h 26-27.'!AL55:AL74,3),'h 26-27.'!AL55:AL74,0))</f>
        <v>0</v>
      </c>
      <c r="BS52" s="74">
        <f>INDEX('h 26-27.'!AI55:AI74,MATCH(LARGE('h 26-27.'!AL55:AL74,3),'h 26-27.'!AL55:AL74,0))</f>
        <v>0</v>
      </c>
      <c r="BT52" s="76">
        <f>INDEX('h 26-27.'!AJ55:AJ74,MATCH(LARGE('h 26-27.'!AL55:AL74,3),'h 26-27.'!AL55:AL74,0))</f>
        <v>0</v>
      </c>
    </row>
    <row r="53" spans="2:72" x14ac:dyDescent="0.2">
      <c r="B53" s="95">
        <v>4</v>
      </c>
      <c r="C53" s="153">
        <f>INDEX('h 26-27.'!C30:C49,MATCH(LARGE('h 26-27.'!J30:J49,4),'h 26-27.'!J30:J49,0))</f>
        <v>0</v>
      </c>
      <c r="D53" s="154"/>
      <c r="E53" s="154"/>
      <c r="F53" s="154"/>
      <c r="G53" s="155"/>
      <c r="H53" s="73">
        <f>INDEX('h 26-27.'!D30:D49,MATCH(LARGE('h 26-27.'!J30:J49,4),'h 26-27.'!J30:J49,0))</f>
        <v>0</v>
      </c>
      <c r="I53" s="74">
        <f>INDEX('h 26-27.'!E30:E49,MATCH(LARGE('h 26-27.'!J30:J49,4),'h 26-27.'!J30:J49,0))</f>
        <v>0</v>
      </c>
      <c r="J53" s="76">
        <f>INDEX('h 26-27.'!F30:F49,MATCH(LARGE('h 26-27.'!J30:J49,4),'h 26-27.'!J30:J49,0))</f>
        <v>0</v>
      </c>
      <c r="K53" s="74">
        <f>INDEX('h 26-27.'!G30:G49,MATCH(LARGE('h 26-27.'!J30:J49,4),'h 26-27.'!J30:J49,0))</f>
        <v>0</v>
      </c>
      <c r="L53" s="76">
        <f>INDEX('h 26-27.'!H30:H49,MATCH(LARGE('h 26-27.'!J30:J49,4),'h 26-27.'!J30:J49,0))</f>
        <v>0</v>
      </c>
      <c r="N53" s="95">
        <v>4</v>
      </c>
      <c r="O53" s="153">
        <f>INDEX('h 26-27.'!O30:O49,MATCH(LARGE('h 26-27.'!X30:X49,4),'h 26-27.'!X30:X49,0))</f>
        <v>0</v>
      </c>
      <c r="P53" s="154"/>
      <c r="Q53" s="154"/>
      <c r="R53" s="154"/>
      <c r="S53" s="155"/>
      <c r="T53" s="73">
        <f>INDEX('h 26-27.'!P30:P49,MATCH(LARGE('h 26-27.'!X30:X49,4),'h 26-27.'!X30:X49,0))</f>
        <v>0</v>
      </c>
      <c r="U53" s="74">
        <f>INDEX('h 26-27.'!S30:S49,MATCH(LARGE('h 26-27.'!X30:X49,4),'h 26-27.'!X30:X49,0))</f>
        <v>0</v>
      </c>
      <c r="V53" s="76">
        <f>INDEX('h 26-27.'!T30:T49,MATCH(LARGE('h 26-27.'!X30:X49,4),'h 26-27.'!X30:X49,0))</f>
        <v>0</v>
      </c>
      <c r="W53" s="74">
        <f>INDEX('h 26-27.'!U30:U49,MATCH(LARGE('h 26-27.'!X30:X49,4),'h 26-27.'!X30:X49,0))</f>
        <v>0</v>
      </c>
      <c r="X53" s="76">
        <f>INDEX('h 26-27.'!V30:V49,MATCH(LARGE('h 26-27.'!X30:X49,4),'h 26-27.'!X30:X49,0))</f>
        <v>0</v>
      </c>
      <c r="Z53" s="95">
        <v>4</v>
      </c>
      <c r="AA53" s="153">
        <f>INDEX('h 26-27.'!AC30:AC49,MATCH(LARGE('h 26-27.'!AL30:AL49,4),'h 26-27.'!AL30:AL49,0))</f>
        <v>0</v>
      </c>
      <c r="AB53" s="154"/>
      <c r="AC53" s="154"/>
      <c r="AD53" s="154"/>
      <c r="AE53" s="155"/>
      <c r="AF53" s="73">
        <f>INDEX('h 26-27.'!AD30:AD49,MATCH(LARGE('h 26-27.'!AL30:AL49,4),'h 26-27.'!AL30:AL49,0))</f>
        <v>0</v>
      </c>
      <c r="AG53" s="74">
        <f>INDEX('h 26-27.'!AG30:AG49,MATCH(LARGE('h 26-27.'!AL30:AL49,4),'h 26-27.'!AL30:AL49,0))</f>
        <v>0</v>
      </c>
      <c r="AH53" s="76">
        <f>INDEX('h 26-27.'!AH30:AH49,MATCH(LARGE('h 26-27.'!AL30:AL49,4),'h 26-27.'!AL30:AL49,0))</f>
        <v>0</v>
      </c>
      <c r="AI53" s="74">
        <f>INDEX('h 26-27.'!AI30:AI49,MATCH(LARGE('h 26-27.'!AL30:AL49,4),'h 26-27.'!AL30:AL49,0))</f>
        <v>0</v>
      </c>
      <c r="AJ53" s="76">
        <f>INDEX('h 26-27.'!AJ30:AJ49,MATCH(LARGE('h 26-27.'!AL30:AL49,4),'h 26-27.'!AL30:AL49,0))</f>
        <v>0</v>
      </c>
      <c r="AL53" s="95">
        <v>4</v>
      </c>
      <c r="AM53" s="153">
        <f>INDEX('h 26-27.'!C55:C74,MATCH(LARGE('h 26-27.'!J55:J74,4),'h 26-27.'!J55:J74,0))</f>
        <v>0</v>
      </c>
      <c r="AN53" s="154"/>
      <c r="AO53" s="154"/>
      <c r="AP53" s="154"/>
      <c r="AQ53" s="155"/>
      <c r="AR53" s="73">
        <f>INDEX('h 26-27.'!D55:D74,MATCH(LARGE('h 26-27.'!J55:J74,4),'h 26-27.'!J55:J74,0))</f>
        <v>0</v>
      </c>
      <c r="AS53" s="74">
        <f>INDEX('h 26-27.'!E55:E74,MATCH(LARGE('h 26-27.'!J55:J74,4),'h 26-27.'!J55:J74,0))</f>
        <v>0</v>
      </c>
      <c r="AT53" s="76">
        <f>INDEX('h 26-27.'!F55:F74,MATCH(LARGE('h 26-27.'!J55:J74,4),'h 26-27.'!J55:J74,0))</f>
        <v>0</v>
      </c>
      <c r="AU53" s="74">
        <f>INDEX('h 26-27.'!G55:G74,MATCH(LARGE('h 26-27.'!J55:J74,4),'h 26-27.'!J55:J74,0))</f>
        <v>0</v>
      </c>
      <c r="AV53" s="76">
        <f>INDEX('h 26-27.'!H55:H74,MATCH(LARGE('h 26-27.'!J55:J74,4),'h 26-27.'!J55:J74,0))</f>
        <v>0</v>
      </c>
      <c r="AX53" s="95">
        <v>4</v>
      </c>
      <c r="AY53" s="153">
        <f>INDEX('h 26-27.'!O55:O74,MATCH(LARGE('h 26-27.'!X55:X74,4),'h 26-27.'!X55:X74,0))</f>
        <v>0</v>
      </c>
      <c r="AZ53" s="154"/>
      <c r="BA53" s="154"/>
      <c r="BB53" s="154"/>
      <c r="BC53" s="155"/>
      <c r="BD53" s="73">
        <f>INDEX('h 26-27.'!P55:P74,MATCH(LARGE('h 26-27.'!X55:X74,4),'h 26-27.'!X55:X74,0))</f>
        <v>0</v>
      </c>
      <c r="BE53" s="74">
        <f>INDEX('h 26-27.'!S55:S74,MATCH(LARGE('h 26-27.'!X55:X74,4),'h 26-27.'!X55:X74,0))</f>
        <v>0</v>
      </c>
      <c r="BF53" s="76">
        <f>INDEX('h 26-27.'!T55:T74,MATCH(LARGE('h 26-27.'!X55:X74,4),'h 26-27.'!X55:X74,0))</f>
        <v>0</v>
      </c>
      <c r="BG53" s="74">
        <f>INDEX('h 26-27.'!U55:U74,MATCH(LARGE('h 26-27.'!X55:X74,4),'h 26-27.'!X55:X74,0))</f>
        <v>0</v>
      </c>
      <c r="BH53" s="76">
        <f>INDEX('h 26-27.'!V55:V74,MATCH(LARGE('h 26-27.'!X55:X74,4),'h 26-27.'!X55:X74,0))</f>
        <v>0</v>
      </c>
      <c r="BJ53" s="95">
        <v>4</v>
      </c>
      <c r="BK53" s="153">
        <f>INDEX('h 26-27.'!AC55:AC74,MATCH(LARGE('h 26-27.'!AL55:AL74,4),'h 26-27.'!AL55:AL74,0))</f>
        <v>0</v>
      </c>
      <c r="BL53" s="154"/>
      <c r="BM53" s="154"/>
      <c r="BN53" s="154"/>
      <c r="BO53" s="155"/>
      <c r="BP53" s="73">
        <f>INDEX('h 26-27.'!AD55:AD74,MATCH(LARGE('h 26-27.'!AL55:AL74,4),'h 26-27.'!AL55:AL74,0))</f>
        <v>0</v>
      </c>
      <c r="BQ53" s="74">
        <f>INDEX('h 26-27.'!AG55:AG74,MATCH(LARGE('h 26-27.'!AL55:AL74,4),'h 26-27.'!AL55:AL74,0))</f>
        <v>0</v>
      </c>
      <c r="BR53" s="76">
        <f>INDEX('h 26-27.'!AH55:AH74,MATCH(LARGE('h 26-27.'!AL55:AL74,4),'h 26-27.'!AL55:AL74,0))</f>
        <v>0</v>
      </c>
      <c r="BS53" s="74">
        <f>INDEX('h 26-27.'!AI55:AI74,MATCH(LARGE('h 26-27.'!AL55:AL74,4),'h 26-27.'!AL55:AL74,0))</f>
        <v>0</v>
      </c>
      <c r="BT53" s="76">
        <f>INDEX('h 26-27.'!AJ55:AJ74,MATCH(LARGE('h 26-27.'!AL55:AL74,4),'h 26-27.'!AL55:AL74,0))</f>
        <v>0</v>
      </c>
    </row>
    <row r="54" spans="2:72" x14ac:dyDescent="0.2">
      <c r="B54" s="95">
        <v>5</v>
      </c>
      <c r="C54" s="153">
        <f>INDEX('h 26-27.'!C30:C49,MATCH(LARGE('h 26-27.'!J30:J49,5),'h 26-27.'!J30:J49,0))</f>
        <v>0</v>
      </c>
      <c r="D54" s="154"/>
      <c r="E54" s="154"/>
      <c r="F54" s="154"/>
      <c r="G54" s="155"/>
      <c r="H54" s="73">
        <f>INDEX('h 26-27.'!D30:D49,MATCH(LARGE('h 26-27.'!J30:J49,5),'h 26-27.'!J30:J49,0))</f>
        <v>0</v>
      </c>
      <c r="I54" s="74">
        <f>INDEX('h 26-27.'!E30:E49,MATCH(LARGE('h 26-27.'!J30:J49,5),'h 26-27.'!J30:J49,0))</f>
        <v>0</v>
      </c>
      <c r="J54" s="76">
        <f>INDEX('h 26-27.'!F30:F49,MATCH(LARGE('h 26-27.'!J30:J49,5),'h 26-27.'!J30:J49,0))</f>
        <v>0</v>
      </c>
      <c r="K54" s="74">
        <f>INDEX('h 26-27.'!G30:G49,MATCH(LARGE('h 26-27.'!J30:J49,5),'h 26-27.'!J30:J49,0))</f>
        <v>0</v>
      </c>
      <c r="L54" s="76">
        <f>INDEX('h 26-27.'!H30:H49,MATCH(LARGE('h 26-27.'!J30:J49,5),'h 26-27.'!J30:J49,0))</f>
        <v>0</v>
      </c>
      <c r="N54" s="95">
        <v>5</v>
      </c>
      <c r="O54" s="153">
        <f>INDEX('h 26-27.'!O30:O49,MATCH(LARGE('h 26-27.'!X30:X49,5),'h 26-27.'!X30:X49,0))</f>
        <v>0</v>
      </c>
      <c r="P54" s="154"/>
      <c r="Q54" s="154"/>
      <c r="R54" s="154"/>
      <c r="S54" s="155"/>
      <c r="T54" s="73">
        <f>INDEX('h 26-27.'!P30:P49,MATCH(LARGE('h 26-27.'!X30:X49,5),'h 26-27.'!X30:X49,0))</f>
        <v>0</v>
      </c>
      <c r="U54" s="74">
        <f>INDEX('h 26-27.'!S30:S49,MATCH(LARGE('h 26-27.'!X30:X49,5),'h 26-27.'!X30:X49,0))</f>
        <v>0</v>
      </c>
      <c r="V54" s="76">
        <f>INDEX('h 26-27.'!T30:T49,MATCH(LARGE('h 26-27.'!X30:X49,5),'h 26-27.'!X30:X49,0))</f>
        <v>0</v>
      </c>
      <c r="W54" s="74">
        <f>INDEX('h 26-27.'!U30:U49,MATCH(LARGE('h 26-27.'!X30:X49,5),'h 26-27.'!X30:X49,0))</f>
        <v>0</v>
      </c>
      <c r="X54" s="76">
        <f>INDEX('h 26-27.'!V30:V49,MATCH(LARGE('h 26-27.'!X30:X49,5),'h 26-27.'!X30:X49,0))</f>
        <v>0</v>
      </c>
      <c r="Z54" s="95">
        <v>5</v>
      </c>
      <c r="AA54" s="153">
        <f>INDEX('h 26-27.'!AC30:AC49,MATCH(LARGE('h 26-27.'!AL30:AL49,5),'h 26-27.'!AL30:AL49,0))</f>
        <v>0</v>
      </c>
      <c r="AB54" s="154"/>
      <c r="AC54" s="154"/>
      <c r="AD54" s="154"/>
      <c r="AE54" s="155"/>
      <c r="AF54" s="73">
        <f>INDEX('h 26-27.'!AD30:AD49,MATCH(LARGE('h 26-27.'!AL30:AL49,5),'h 26-27.'!AL30:AL49,0))</f>
        <v>0</v>
      </c>
      <c r="AG54" s="74">
        <f>INDEX('h 26-27.'!AG30:AG49,MATCH(LARGE('h 26-27.'!AL30:AL49,5),'h 26-27.'!AL30:AL49,0))</f>
        <v>0</v>
      </c>
      <c r="AH54" s="76">
        <f>INDEX('h 26-27.'!AH30:AH49,MATCH(LARGE('h 26-27.'!AL30:AL49,5),'h 26-27.'!AL30:AL49,0))</f>
        <v>0</v>
      </c>
      <c r="AI54" s="74">
        <f>INDEX('h 26-27.'!AI30:AI49,MATCH(LARGE('h 26-27.'!AL30:AL49,5),'h 26-27.'!AL30:AL49,0))</f>
        <v>0</v>
      </c>
      <c r="AJ54" s="76">
        <f>INDEX('h 26-27.'!AJ30:AJ49,MATCH(LARGE('h 26-27.'!AL30:AL49,5),'h 26-27.'!AL30:AL49,0))</f>
        <v>0</v>
      </c>
      <c r="AL54" s="95">
        <v>5</v>
      </c>
      <c r="AM54" s="153">
        <f>INDEX('h 26-27.'!C55:C74,MATCH(LARGE('h 26-27.'!J55:J74,5),'h 26-27.'!J55:J74,0))</f>
        <v>0</v>
      </c>
      <c r="AN54" s="154"/>
      <c r="AO54" s="154"/>
      <c r="AP54" s="154"/>
      <c r="AQ54" s="155"/>
      <c r="AR54" s="73">
        <f>INDEX('h 26-27.'!D55:D74,MATCH(LARGE('h 26-27.'!J55:J74,5),'h 26-27.'!J55:J74,0))</f>
        <v>0</v>
      </c>
      <c r="AS54" s="74">
        <f>INDEX('h 26-27.'!E55:E74,MATCH(LARGE('h 26-27.'!J55:J74,5),'h 26-27.'!J55:J74,0))</f>
        <v>0</v>
      </c>
      <c r="AT54" s="76">
        <f>INDEX('h 26-27.'!F55:F74,MATCH(LARGE('h 26-27.'!J55:J74,5),'h 26-27.'!J55:J74,0))</f>
        <v>0</v>
      </c>
      <c r="AU54" s="74">
        <f>INDEX('h 26-27.'!G55:G74,MATCH(LARGE('h 26-27.'!J55:J74,5),'h 26-27.'!J55:J74,0))</f>
        <v>0</v>
      </c>
      <c r="AV54" s="76">
        <f>INDEX('h 26-27.'!H55:H74,MATCH(LARGE('h 26-27.'!J55:J74,5),'h 26-27.'!J55:J74,0))</f>
        <v>0</v>
      </c>
      <c r="AX54" s="95">
        <v>5</v>
      </c>
      <c r="AY54" s="153">
        <f>INDEX('h 26-27.'!O55:O74,MATCH(LARGE('h 26-27.'!X55:X74,5),'h 26-27.'!X55:X74,0))</f>
        <v>0</v>
      </c>
      <c r="AZ54" s="154"/>
      <c r="BA54" s="154"/>
      <c r="BB54" s="154"/>
      <c r="BC54" s="155"/>
      <c r="BD54" s="73">
        <f>INDEX('h 26-27.'!P55:P74,MATCH(LARGE('h 26-27.'!X55:X74,5),'h 26-27.'!X55:X74,0))</f>
        <v>0</v>
      </c>
      <c r="BE54" s="74">
        <f>INDEX('h 26-27.'!S55:S74,MATCH(LARGE('h 26-27.'!X55:X74,5),'h 26-27.'!X55:X74,0))</f>
        <v>0</v>
      </c>
      <c r="BF54" s="76">
        <f>INDEX('h 26-27.'!T55:T74,MATCH(LARGE('h 26-27.'!X55:X74,5),'h 26-27.'!X55:X74,0))</f>
        <v>0</v>
      </c>
      <c r="BG54" s="74">
        <f>INDEX('h 26-27.'!U55:U74,MATCH(LARGE('h 26-27.'!X55:X74,5),'h 26-27.'!X55:X74,0))</f>
        <v>0</v>
      </c>
      <c r="BH54" s="76">
        <f>INDEX('h 26-27.'!V55:V74,MATCH(LARGE('h 26-27.'!X55:X74,5),'h 26-27.'!X55:X74,0))</f>
        <v>0</v>
      </c>
      <c r="BJ54" s="95">
        <v>5</v>
      </c>
      <c r="BK54" s="153">
        <f>INDEX('h 26-27.'!AC55:AC74,MATCH(LARGE('h 26-27.'!AL55:AL74,5),'h 26-27.'!AL55:AL74,0))</f>
        <v>0</v>
      </c>
      <c r="BL54" s="154"/>
      <c r="BM54" s="154"/>
      <c r="BN54" s="154"/>
      <c r="BO54" s="155"/>
      <c r="BP54" s="73">
        <f>INDEX('h 26-27.'!AD55:AD74,MATCH(LARGE('h 26-27.'!AL55:AL74,5),'h 26-27.'!AL55:AL74,0))</f>
        <v>0</v>
      </c>
      <c r="BQ54" s="74">
        <f>INDEX('h 26-27.'!AG55:AG74,MATCH(LARGE('h 26-27.'!AL55:AL74,5),'h 26-27.'!AL55:AL74,0))</f>
        <v>0</v>
      </c>
      <c r="BR54" s="76">
        <f>INDEX('h 26-27.'!AH55:AH74,MATCH(LARGE('h 26-27.'!AL55:AL74,5),'h 26-27.'!AL55:AL74,0))</f>
        <v>0</v>
      </c>
      <c r="BS54" s="74">
        <f>INDEX('h 26-27.'!AI55:AI74,MATCH(LARGE('h 26-27.'!AL55:AL74,5),'h 26-27.'!AL55:AL74,0))</f>
        <v>0</v>
      </c>
      <c r="BT54" s="76">
        <f>INDEX('h 26-27.'!AJ55:AJ74,MATCH(LARGE('h 26-27.'!AL55:AL74,5),'h 26-27.'!AL55:AL74,0))</f>
        <v>0</v>
      </c>
    </row>
    <row r="55" spans="2:72" x14ac:dyDescent="0.2">
      <c r="B55" s="95">
        <v>6</v>
      </c>
      <c r="C55" s="153">
        <f>INDEX('h 26-27.'!C30:C49,MATCH(LARGE('h 26-27.'!J30:J49,6),'h 26-27.'!J30:J49,0))</f>
        <v>0</v>
      </c>
      <c r="D55" s="154"/>
      <c r="E55" s="154"/>
      <c r="F55" s="154"/>
      <c r="G55" s="155"/>
      <c r="H55" s="73">
        <f>INDEX('h 26-27.'!D30:D49,MATCH(LARGE('h 26-27.'!J30:J49,6),'h 26-27.'!J30:J49,0))</f>
        <v>0</v>
      </c>
      <c r="I55" s="74">
        <f>INDEX('h 26-27.'!E30:E49,MATCH(LARGE('h 26-27.'!J30:J49,6),'h 26-27.'!J30:J49,0))</f>
        <v>0</v>
      </c>
      <c r="J55" s="76">
        <f>INDEX('h 26-27.'!F30:F49,MATCH(LARGE('h 26-27.'!J30:J49,6),'h 26-27.'!J30:J49,0))</f>
        <v>0</v>
      </c>
      <c r="K55" s="74">
        <f>INDEX('h 26-27.'!G30:G49,MATCH(LARGE('h 26-27.'!J30:J49,6),'h 26-27.'!J30:J49,0))</f>
        <v>0</v>
      </c>
      <c r="L55" s="76">
        <f>INDEX('h 26-27.'!H30:H49,MATCH(LARGE('h 26-27.'!J30:J49,6),'h 26-27.'!J30:J49,0))</f>
        <v>0</v>
      </c>
      <c r="N55" s="95">
        <v>6</v>
      </c>
      <c r="O55" s="153">
        <f>INDEX('h 26-27.'!O30:O49,MATCH(LARGE('h 26-27.'!X30:X49,6),'h 26-27.'!X30:X49,0))</f>
        <v>0</v>
      </c>
      <c r="P55" s="154"/>
      <c r="Q55" s="154"/>
      <c r="R55" s="154"/>
      <c r="S55" s="155"/>
      <c r="T55" s="73">
        <f>INDEX('h 26-27.'!P30:P49,MATCH(LARGE('h 26-27.'!X30:X49,6),'h 26-27.'!X30:X49,0))</f>
        <v>0</v>
      </c>
      <c r="U55" s="74">
        <f>INDEX('h 26-27.'!S30:S49,MATCH(LARGE('h 26-27.'!X30:X49,6),'h 26-27.'!X30:X49,0))</f>
        <v>0</v>
      </c>
      <c r="V55" s="76">
        <f>INDEX('h 26-27.'!T30:T49,MATCH(LARGE('h 26-27.'!X30:X49,6),'h 26-27.'!X30:X49,0))</f>
        <v>0</v>
      </c>
      <c r="W55" s="74">
        <f>INDEX('h 26-27.'!U30:U49,MATCH(LARGE('h 26-27.'!X30:X49,6),'h 26-27.'!X30:X49,0))</f>
        <v>0</v>
      </c>
      <c r="X55" s="76">
        <f>INDEX('h 26-27.'!V30:V49,MATCH(LARGE('h 26-27.'!X30:X49,6),'h 26-27.'!X30:X49,0))</f>
        <v>0</v>
      </c>
      <c r="Z55" s="95">
        <v>6</v>
      </c>
      <c r="AA55" s="153">
        <f>INDEX('h 26-27.'!AC30:AC49,MATCH(LARGE('h 26-27.'!AL30:AL49,6),'h 26-27.'!AL30:AL49,0))</f>
        <v>0</v>
      </c>
      <c r="AB55" s="154"/>
      <c r="AC55" s="154"/>
      <c r="AD55" s="154"/>
      <c r="AE55" s="155"/>
      <c r="AF55" s="73">
        <f>INDEX('h 26-27.'!AD30:AD49,MATCH(LARGE('h 26-27.'!AL30:AL49,6),'h 26-27.'!AL30:AL49,0))</f>
        <v>0</v>
      </c>
      <c r="AG55" s="74">
        <f>INDEX('h 26-27.'!AG30:AG49,MATCH(LARGE('h 26-27.'!AL30:AL49,6),'h 26-27.'!AL30:AL49,0))</f>
        <v>0</v>
      </c>
      <c r="AH55" s="76">
        <f>INDEX('h 26-27.'!AH30:AH49,MATCH(LARGE('h 26-27.'!AL30:AL49,6),'h 26-27.'!AL30:AL49,0))</f>
        <v>0</v>
      </c>
      <c r="AI55" s="74">
        <f>INDEX('h 26-27.'!AI30:AI49,MATCH(LARGE('h 26-27.'!AL30:AL49,6),'h 26-27.'!AL30:AL49,0))</f>
        <v>0</v>
      </c>
      <c r="AJ55" s="76">
        <f>INDEX('h 26-27.'!AJ30:AJ49,MATCH(LARGE('h 26-27.'!AL30:AL49,6),'h 26-27.'!AL30:AL49,0))</f>
        <v>0</v>
      </c>
      <c r="AL55" s="95">
        <v>6</v>
      </c>
      <c r="AM55" s="153">
        <f>INDEX('h 26-27.'!C55:C74,MATCH(LARGE('h 26-27.'!J55:J74,6),'h 26-27.'!J55:J74,0))</f>
        <v>0</v>
      </c>
      <c r="AN55" s="154"/>
      <c r="AO55" s="154"/>
      <c r="AP55" s="154"/>
      <c r="AQ55" s="155"/>
      <c r="AR55" s="73">
        <f>INDEX('h 26-27.'!D55:D74,MATCH(LARGE('h 26-27.'!J55:J74,6),'h 26-27.'!J55:J74,0))</f>
        <v>0</v>
      </c>
      <c r="AS55" s="74">
        <f>INDEX('h 26-27.'!E55:E74,MATCH(LARGE('h 26-27.'!J55:J74,6),'h 26-27.'!J55:J74,0))</f>
        <v>0</v>
      </c>
      <c r="AT55" s="76">
        <f>INDEX('h 26-27.'!F55:F74,MATCH(LARGE('h 26-27.'!J55:J74,6),'h 26-27.'!J55:J74,0))</f>
        <v>0</v>
      </c>
      <c r="AU55" s="74">
        <f>INDEX('h 26-27.'!G55:G74,MATCH(LARGE('h 26-27.'!J55:J74,6),'h 26-27.'!J55:J74,0))</f>
        <v>0</v>
      </c>
      <c r="AV55" s="76">
        <f>INDEX('h 26-27.'!H55:H74,MATCH(LARGE('h 26-27.'!J55:J74,6),'h 26-27.'!J55:J74,0))</f>
        <v>0</v>
      </c>
      <c r="AX55" s="95">
        <v>6</v>
      </c>
      <c r="AY55" s="153">
        <f>INDEX('h 26-27.'!O55:O74,MATCH(LARGE('h 26-27.'!X55:X74,6),'h 26-27.'!X55:X74,0))</f>
        <v>0</v>
      </c>
      <c r="AZ55" s="154"/>
      <c r="BA55" s="154"/>
      <c r="BB55" s="154"/>
      <c r="BC55" s="155"/>
      <c r="BD55" s="73">
        <f>INDEX('h 26-27.'!P55:P74,MATCH(LARGE('h 26-27.'!X55:X74,6),'h 26-27.'!X55:X74,0))</f>
        <v>0</v>
      </c>
      <c r="BE55" s="74">
        <f>INDEX('h 26-27.'!S55:S74,MATCH(LARGE('h 26-27.'!X55:X74,6),'h 26-27.'!X55:X74,0))</f>
        <v>0</v>
      </c>
      <c r="BF55" s="76">
        <f>INDEX('h 26-27.'!T55:T74,MATCH(LARGE('h 26-27.'!X55:X74,6),'h 26-27.'!X55:X74,0))</f>
        <v>0</v>
      </c>
      <c r="BG55" s="74">
        <f>INDEX('h 26-27.'!U55:U74,MATCH(LARGE('h 26-27.'!X55:X74,6),'h 26-27.'!X55:X74,0))</f>
        <v>0</v>
      </c>
      <c r="BH55" s="76">
        <f>INDEX('h 26-27.'!V55:V74,MATCH(LARGE('h 26-27.'!X55:X74,6),'h 26-27.'!X55:X74,0))</f>
        <v>0</v>
      </c>
      <c r="BJ55" s="95">
        <v>6</v>
      </c>
      <c r="BK55" s="153">
        <f>INDEX('h 26-27.'!AC55:AC74,MATCH(LARGE('h 26-27.'!AL55:AL74,6),'h 26-27.'!AL55:AL74,0))</f>
        <v>0</v>
      </c>
      <c r="BL55" s="154"/>
      <c r="BM55" s="154"/>
      <c r="BN55" s="154"/>
      <c r="BO55" s="155"/>
      <c r="BP55" s="73">
        <f>INDEX('h 26-27.'!AD55:AD74,MATCH(LARGE('h 26-27.'!AL55:AL74,6),'h 26-27.'!AL55:AL74,0))</f>
        <v>0</v>
      </c>
      <c r="BQ55" s="74">
        <f>INDEX('h 26-27.'!AG55:AG74,MATCH(LARGE('h 26-27.'!AL55:AL74,6),'h 26-27.'!AL55:AL74,0))</f>
        <v>0</v>
      </c>
      <c r="BR55" s="76">
        <f>INDEX('h 26-27.'!AH55:AH74,MATCH(LARGE('h 26-27.'!AL55:AL74,6),'h 26-27.'!AL55:AL74,0))</f>
        <v>0</v>
      </c>
      <c r="BS55" s="74">
        <f>INDEX('h 26-27.'!AI55:AI74,MATCH(LARGE('h 26-27.'!AL55:AL74,6),'h 26-27.'!AL55:AL74,0))</f>
        <v>0</v>
      </c>
      <c r="BT55" s="76">
        <f>INDEX('h 26-27.'!AJ55:AJ74,MATCH(LARGE('h 26-27.'!AL55:AL74,6),'h 26-27.'!AL55:AL74,0))</f>
        <v>0</v>
      </c>
    </row>
    <row r="56" spans="2:72" x14ac:dyDescent="0.2">
      <c r="B56" s="95">
        <v>7</v>
      </c>
      <c r="C56" s="153">
        <f>INDEX('h 26-27.'!C30:C49,MATCH(LARGE('h 26-27.'!J30:J49,7),'h 26-27.'!J30:J49,0))</f>
        <v>0</v>
      </c>
      <c r="D56" s="154"/>
      <c r="E56" s="154"/>
      <c r="F56" s="154"/>
      <c r="G56" s="155"/>
      <c r="H56" s="73">
        <f>INDEX('h 26-27.'!D30:D49,MATCH(LARGE('h 26-27.'!J30:J49,7),'h 26-27.'!J30:J49,0))</f>
        <v>0</v>
      </c>
      <c r="I56" s="74">
        <f>INDEX('h 26-27.'!E30:E49,MATCH(LARGE('h 26-27.'!J30:J49,7),'h 26-27.'!J30:J49,0))</f>
        <v>0</v>
      </c>
      <c r="J56" s="76">
        <f>INDEX('h 26-27.'!F30:F49,MATCH(LARGE('h 26-27.'!J30:J49,7),'h 26-27.'!J30:J49,0))</f>
        <v>0</v>
      </c>
      <c r="K56" s="74">
        <f>INDEX('h 26-27.'!G30:G49,MATCH(LARGE('h 26-27.'!J30:J49,7),'h 26-27.'!J30:J49,0))</f>
        <v>0</v>
      </c>
      <c r="L56" s="76">
        <f>INDEX('h 26-27.'!H30:H49,MATCH(LARGE('h 26-27.'!J30:J49,7),'h 26-27.'!J30:J49,0))</f>
        <v>0</v>
      </c>
      <c r="N56" s="95">
        <v>7</v>
      </c>
      <c r="O56" s="153">
        <f>INDEX('h 26-27.'!O30:O49,MATCH(LARGE('h 26-27.'!X30:X49,7),'h 26-27.'!X30:X49,0))</f>
        <v>0</v>
      </c>
      <c r="P56" s="154"/>
      <c r="Q56" s="154"/>
      <c r="R56" s="154"/>
      <c r="S56" s="155"/>
      <c r="T56" s="73">
        <f>INDEX('h 26-27.'!P30:P49,MATCH(LARGE('h 26-27.'!X30:X49,7),'h 26-27.'!X30:X49,0))</f>
        <v>0</v>
      </c>
      <c r="U56" s="74">
        <f>INDEX('h 26-27.'!S30:S49,MATCH(LARGE('h 26-27.'!X30:X49,7),'h 26-27.'!X30:X49,0))</f>
        <v>0</v>
      </c>
      <c r="V56" s="76">
        <f>INDEX('h 26-27.'!T30:T49,MATCH(LARGE('h 26-27.'!X30:X49,7),'h 26-27.'!X30:X49,0))</f>
        <v>0</v>
      </c>
      <c r="W56" s="74">
        <f>INDEX('h 26-27.'!U30:U49,MATCH(LARGE('h 26-27.'!X30:X49,7),'h 26-27.'!X30:X49,0))</f>
        <v>0</v>
      </c>
      <c r="X56" s="76">
        <f>INDEX('h 26-27.'!V30:V49,MATCH(LARGE('h 26-27.'!X30:X49,7),'h 26-27.'!X30:X49,0))</f>
        <v>0</v>
      </c>
      <c r="Z56" s="95">
        <v>7</v>
      </c>
      <c r="AA56" s="153">
        <f>INDEX('h 26-27.'!AC30:AC49,MATCH(LARGE('h 26-27.'!AL30:AL49,7),'h 26-27.'!AL30:AL49,0))</f>
        <v>0</v>
      </c>
      <c r="AB56" s="154"/>
      <c r="AC56" s="154"/>
      <c r="AD56" s="154"/>
      <c r="AE56" s="155"/>
      <c r="AF56" s="73">
        <f>INDEX('h 26-27.'!AD30:AD49,MATCH(LARGE('h 26-27.'!AL30:AL49,7),'h 26-27.'!AL30:AL49,0))</f>
        <v>0</v>
      </c>
      <c r="AG56" s="74">
        <f>INDEX('h 26-27.'!AG30:AG49,MATCH(LARGE('h 26-27.'!AL30:AL49,7),'h 26-27.'!AL30:AL49,0))</f>
        <v>0</v>
      </c>
      <c r="AH56" s="76">
        <f>INDEX('h 26-27.'!AH30:AH49,MATCH(LARGE('h 26-27.'!AL30:AL49,7),'h 26-27.'!AL30:AL49,0))</f>
        <v>0</v>
      </c>
      <c r="AI56" s="74">
        <f>INDEX('h 26-27.'!AI30:AI49,MATCH(LARGE('h 26-27.'!AL30:AL49,7),'h 26-27.'!AL30:AL49,0))</f>
        <v>0</v>
      </c>
      <c r="AJ56" s="76">
        <f>INDEX('h 26-27.'!AJ30:AJ49,MATCH(LARGE('h 26-27.'!AL30:AL49,7),'h 26-27.'!AL30:AL49,0))</f>
        <v>0</v>
      </c>
      <c r="AL56" s="95">
        <v>7</v>
      </c>
      <c r="AM56" s="153">
        <f>INDEX('h 26-27.'!C55:C74,MATCH(LARGE('h 26-27.'!J55:J74,7),'h 26-27.'!J55:J74,0))</f>
        <v>0</v>
      </c>
      <c r="AN56" s="154"/>
      <c r="AO56" s="154"/>
      <c r="AP56" s="154"/>
      <c r="AQ56" s="155"/>
      <c r="AR56" s="73">
        <f>INDEX('h 26-27.'!D55:D74,MATCH(LARGE('h 26-27.'!J55:J74,7),'h 26-27.'!J55:J74,0))</f>
        <v>0</v>
      </c>
      <c r="AS56" s="74">
        <f>INDEX('h 26-27.'!E55:E74,MATCH(LARGE('h 26-27.'!J55:J74,7),'h 26-27.'!J55:J74,0))</f>
        <v>0</v>
      </c>
      <c r="AT56" s="76">
        <f>INDEX('h 26-27.'!F55:F74,MATCH(LARGE('h 26-27.'!J55:J74,7),'h 26-27.'!J55:J74,0))</f>
        <v>0</v>
      </c>
      <c r="AU56" s="74">
        <f>INDEX('h 26-27.'!G55:G74,MATCH(LARGE('h 26-27.'!J55:J74,7),'h 26-27.'!J55:J74,0))</f>
        <v>0</v>
      </c>
      <c r="AV56" s="76">
        <f>INDEX('h 26-27.'!H55:H74,MATCH(LARGE('h 26-27.'!J55:J74,7),'h 26-27.'!J55:J74,0))</f>
        <v>0</v>
      </c>
      <c r="AX56" s="95">
        <v>7</v>
      </c>
      <c r="AY56" s="153">
        <f>INDEX('h 26-27.'!O55:O74,MATCH(LARGE('h 26-27.'!X55:X74,7),'h 26-27.'!X55:X74,0))</f>
        <v>0</v>
      </c>
      <c r="AZ56" s="154"/>
      <c r="BA56" s="154"/>
      <c r="BB56" s="154"/>
      <c r="BC56" s="155"/>
      <c r="BD56" s="73">
        <f>INDEX('h 26-27.'!P55:P74,MATCH(LARGE('h 26-27.'!X55:X74,7),'h 26-27.'!X55:X74,0))</f>
        <v>0</v>
      </c>
      <c r="BE56" s="74">
        <f>INDEX('h 26-27.'!S55:S74,MATCH(LARGE('h 26-27.'!X55:X74,7),'h 26-27.'!X55:X74,0))</f>
        <v>0</v>
      </c>
      <c r="BF56" s="76">
        <f>INDEX('h 26-27.'!T55:T74,MATCH(LARGE('h 26-27.'!X55:X74,7),'h 26-27.'!X55:X74,0))</f>
        <v>0</v>
      </c>
      <c r="BG56" s="74">
        <f>INDEX('h 26-27.'!U55:U74,MATCH(LARGE('h 26-27.'!X55:X74,7),'h 26-27.'!X55:X74,0))</f>
        <v>0</v>
      </c>
      <c r="BH56" s="76">
        <f>INDEX('h 26-27.'!V55:V74,MATCH(LARGE('h 26-27.'!X55:X74,7),'h 26-27.'!X55:X74,0))</f>
        <v>0</v>
      </c>
      <c r="BJ56" s="95">
        <v>7</v>
      </c>
      <c r="BK56" s="153">
        <f>INDEX('h 26-27.'!AC55:AC74,MATCH(LARGE('h 26-27.'!AL55:AL74,7),'h 26-27.'!AL55:AL74,0))</f>
        <v>0</v>
      </c>
      <c r="BL56" s="154"/>
      <c r="BM56" s="154"/>
      <c r="BN56" s="154"/>
      <c r="BO56" s="155"/>
      <c r="BP56" s="73">
        <f>INDEX('h 26-27.'!AD55:AD74,MATCH(LARGE('h 26-27.'!AL55:AL74,7),'h 26-27.'!AL55:AL74,0))</f>
        <v>0</v>
      </c>
      <c r="BQ56" s="74">
        <f>INDEX('h 26-27.'!AG55:AG74,MATCH(LARGE('h 26-27.'!AL55:AL74,7),'h 26-27.'!AL55:AL74,0))</f>
        <v>0</v>
      </c>
      <c r="BR56" s="76">
        <f>INDEX('h 26-27.'!AH55:AH74,MATCH(LARGE('h 26-27.'!AL55:AL74,7),'h 26-27.'!AL55:AL74,0))</f>
        <v>0</v>
      </c>
      <c r="BS56" s="74">
        <f>INDEX('h 26-27.'!AI55:AI74,MATCH(LARGE('h 26-27.'!AL55:AL74,7),'h 26-27.'!AL55:AL74,0))</f>
        <v>0</v>
      </c>
      <c r="BT56" s="76">
        <f>INDEX('h 26-27.'!AJ55:AJ74,MATCH(LARGE('h 26-27.'!AL55:AL74,7),'h 26-27.'!AL55:AL74,0))</f>
        <v>0</v>
      </c>
    </row>
    <row r="57" spans="2:72" x14ac:dyDescent="0.2">
      <c r="B57" s="95">
        <v>8</v>
      </c>
      <c r="C57" s="153">
        <f>INDEX('h 26-27.'!C30:C49,MATCH(LARGE('h 26-27.'!J30:J49,8),'h 26-27.'!J30:J49,0))</f>
        <v>0</v>
      </c>
      <c r="D57" s="154"/>
      <c r="E57" s="154"/>
      <c r="F57" s="154"/>
      <c r="G57" s="155"/>
      <c r="H57" s="73">
        <f>INDEX('h 26-27.'!D30:D49,MATCH(LARGE('h 26-27.'!J30:J49,8),'h 26-27.'!J30:J49,0))</f>
        <v>0</v>
      </c>
      <c r="I57" s="74">
        <f>INDEX('h 26-27.'!E30:E49,MATCH(LARGE('h 26-27.'!J30:J49,8),'h 26-27.'!J30:J49,0))</f>
        <v>0</v>
      </c>
      <c r="J57" s="76">
        <f>INDEX('h 26-27.'!F30:F49,MATCH(LARGE('h 26-27.'!J30:J49,8),'h 26-27.'!J30:J49,0))</f>
        <v>0</v>
      </c>
      <c r="K57" s="74">
        <f>INDEX('h 26-27.'!G30:G49,MATCH(LARGE('h 26-27.'!J30:J49,8),'h 26-27.'!J30:J49,0))</f>
        <v>0</v>
      </c>
      <c r="L57" s="76">
        <f>INDEX('h 26-27.'!H30:H49,MATCH(LARGE('h 26-27.'!J30:J49,8),'h 26-27.'!J30:J49,0))</f>
        <v>0</v>
      </c>
      <c r="N57" s="95">
        <v>8</v>
      </c>
      <c r="O57" s="153">
        <f>INDEX('h 26-27.'!O30:O49,MATCH(LARGE('h 26-27.'!X30:X49,8),'h 26-27.'!X30:X49,0))</f>
        <v>0</v>
      </c>
      <c r="P57" s="154"/>
      <c r="Q57" s="154"/>
      <c r="R57" s="154"/>
      <c r="S57" s="155"/>
      <c r="T57" s="73">
        <f>INDEX('h 26-27.'!P30:P49,MATCH(LARGE('h 26-27.'!X30:X49,8),'h 26-27.'!X30:X49,0))</f>
        <v>0</v>
      </c>
      <c r="U57" s="74">
        <f>INDEX('h 26-27.'!S30:S49,MATCH(LARGE('h 26-27.'!X30:X49,8),'h 26-27.'!X30:X49,0))</f>
        <v>0</v>
      </c>
      <c r="V57" s="76">
        <f>INDEX('h 26-27.'!T30:T49,MATCH(LARGE('h 26-27.'!X30:X49,8),'h 26-27.'!X30:X49,0))</f>
        <v>0</v>
      </c>
      <c r="W57" s="74">
        <f>INDEX('h 26-27.'!U30:U49,MATCH(LARGE('h 26-27.'!X30:X49,8),'h 26-27.'!X30:X49,0))</f>
        <v>0</v>
      </c>
      <c r="X57" s="76">
        <f>INDEX('h 26-27.'!V30:V49,MATCH(LARGE('h 26-27.'!X30:X49,8),'h 26-27.'!X30:X49,0))</f>
        <v>0</v>
      </c>
      <c r="Z57" s="95">
        <v>8</v>
      </c>
      <c r="AA57" s="153">
        <f>INDEX('h 26-27.'!AC30:AC49,MATCH(LARGE('h 26-27.'!AL30:AL49,8),'h 26-27.'!AL30:AL49,0))</f>
        <v>0</v>
      </c>
      <c r="AB57" s="154"/>
      <c r="AC57" s="154"/>
      <c r="AD57" s="154"/>
      <c r="AE57" s="155"/>
      <c r="AF57" s="73">
        <f>INDEX('h 26-27.'!AD30:AD49,MATCH(LARGE('h 26-27.'!AL30:AL49,8),'h 26-27.'!AL30:AL49,0))</f>
        <v>0</v>
      </c>
      <c r="AG57" s="74">
        <f>INDEX('h 26-27.'!AG30:AG49,MATCH(LARGE('h 26-27.'!AL30:AL49,8),'h 26-27.'!AL30:AL49,0))</f>
        <v>0</v>
      </c>
      <c r="AH57" s="76">
        <f>INDEX('h 26-27.'!AH30:AH49,MATCH(LARGE('h 26-27.'!AL30:AL49,8),'h 26-27.'!AL30:AL49,0))</f>
        <v>0</v>
      </c>
      <c r="AI57" s="74">
        <f>INDEX('h 26-27.'!AI30:AI49,MATCH(LARGE('h 26-27.'!AL30:AL49,8),'h 26-27.'!AL30:AL49,0))</f>
        <v>0</v>
      </c>
      <c r="AJ57" s="76">
        <f>INDEX('h 26-27.'!AJ30:AJ49,MATCH(LARGE('h 26-27.'!AL30:AL49,8),'h 26-27.'!AL30:AL49,0))</f>
        <v>0</v>
      </c>
      <c r="AL57" s="95">
        <v>8</v>
      </c>
      <c r="AM57" s="153">
        <f>INDEX('h 26-27.'!C55:C74,MATCH(LARGE('h 26-27.'!J55:J74,8),'h 26-27.'!J55:J74,0))</f>
        <v>0</v>
      </c>
      <c r="AN57" s="154"/>
      <c r="AO57" s="154"/>
      <c r="AP57" s="154"/>
      <c r="AQ57" s="155"/>
      <c r="AR57" s="73">
        <f>INDEX('h 26-27.'!D55:D74,MATCH(LARGE('h 26-27.'!J55:J74,8),'h 26-27.'!J55:J74,0))</f>
        <v>0</v>
      </c>
      <c r="AS57" s="74">
        <f>INDEX('h 26-27.'!E55:E74,MATCH(LARGE('h 26-27.'!J55:J74,8),'h 26-27.'!J55:J74,0))</f>
        <v>0</v>
      </c>
      <c r="AT57" s="76">
        <f>INDEX('h 26-27.'!F55:F74,MATCH(LARGE('h 26-27.'!J55:J74,8),'h 26-27.'!J55:J74,0))</f>
        <v>0</v>
      </c>
      <c r="AU57" s="74">
        <f>INDEX('h 26-27.'!G55:G74,MATCH(LARGE('h 26-27.'!J55:J74,8),'h 26-27.'!J55:J74,0))</f>
        <v>0</v>
      </c>
      <c r="AV57" s="76">
        <f>INDEX('h 26-27.'!H55:H74,MATCH(LARGE('h 26-27.'!J55:J74,8),'h 26-27.'!J55:J74,0))</f>
        <v>0</v>
      </c>
      <c r="AX57" s="95">
        <v>8</v>
      </c>
      <c r="AY57" s="153">
        <f>INDEX('h 26-27.'!O55:O74,MATCH(LARGE('h 26-27.'!X55:X74,8),'h 26-27.'!X55:X74,0))</f>
        <v>0</v>
      </c>
      <c r="AZ57" s="154"/>
      <c r="BA57" s="154"/>
      <c r="BB57" s="154"/>
      <c r="BC57" s="155"/>
      <c r="BD57" s="73">
        <f>INDEX('h 26-27.'!P55:P74,MATCH(LARGE('h 26-27.'!X55:X74,8),'h 26-27.'!X55:X74,0))</f>
        <v>0</v>
      </c>
      <c r="BE57" s="74">
        <f>INDEX('h 26-27.'!S55:S74,MATCH(LARGE('h 26-27.'!X55:X74,8),'h 26-27.'!X55:X74,0))</f>
        <v>0</v>
      </c>
      <c r="BF57" s="76">
        <f>INDEX('h 26-27.'!T55:T74,MATCH(LARGE('h 26-27.'!X55:X74,8),'h 26-27.'!X55:X74,0))</f>
        <v>0</v>
      </c>
      <c r="BG57" s="74">
        <f>INDEX('h 26-27.'!U55:U74,MATCH(LARGE('h 26-27.'!X55:X74,8),'h 26-27.'!X55:X74,0))</f>
        <v>0</v>
      </c>
      <c r="BH57" s="76">
        <f>INDEX('h 26-27.'!V55:V74,MATCH(LARGE('h 26-27.'!X55:X74,8),'h 26-27.'!X55:X74,0))</f>
        <v>0</v>
      </c>
      <c r="BJ57" s="95">
        <v>8</v>
      </c>
      <c r="BK57" s="153">
        <f>INDEX('h 26-27.'!AC55:AC74,MATCH(LARGE('h 26-27.'!AL55:AL74,8),'h 26-27.'!AL55:AL74,0))</f>
        <v>0</v>
      </c>
      <c r="BL57" s="154"/>
      <c r="BM57" s="154"/>
      <c r="BN57" s="154"/>
      <c r="BO57" s="155"/>
      <c r="BP57" s="73">
        <f>INDEX('h 26-27.'!AD55:AD74,MATCH(LARGE('h 26-27.'!AL55:AL74,8),'h 26-27.'!AL55:AL74,0))</f>
        <v>0</v>
      </c>
      <c r="BQ57" s="74">
        <f>INDEX('h 26-27.'!AG55:AG74,MATCH(LARGE('h 26-27.'!AL55:AL74,8),'h 26-27.'!AL55:AL74,0))</f>
        <v>0</v>
      </c>
      <c r="BR57" s="76">
        <f>INDEX('h 26-27.'!AH55:AH74,MATCH(LARGE('h 26-27.'!AL55:AL74,8),'h 26-27.'!AL55:AL74,0))</f>
        <v>0</v>
      </c>
      <c r="BS57" s="74">
        <f>INDEX('h 26-27.'!AI55:AI74,MATCH(LARGE('h 26-27.'!AL55:AL74,8),'h 26-27.'!AL55:AL74,0))</f>
        <v>0</v>
      </c>
      <c r="BT57" s="76">
        <f>INDEX('h 26-27.'!AJ55:AJ74,MATCH(LARGE('h 26-27.'!AL55:AL74,8),'h 26-27.'!AL55:AL74,0))</f>
        <v>0</v>
      </c>
    </row>
    <row r="58" spans="2:72" x14ac:dyDescent="0.2">
      <c r="B58" s="95">
        <v>9</v>
      </c>
      <c r="C58" s="153">
        <f>INDEX('h 26-27.'!C30:C49,MATCH(LARGE('h 26-27.'!J30:J49,9),'h 26-27.'!J30:J49,0))</f>
        <v>0</v>
      </c>
      <c r="D58" s="154"/>
      <c r="E58" s="154"/>
      <c r="F58" s="154"/>
      <c r="G58" s="155"/>
      <c r="H58" s="73">
        <f>INDEX('h 26-27.'!D30:D49,MATCH(LARGE('h 26-27.'!J30:J49,9),'h 26-27.'!J30:J49,0))</f>
        <v>0</v>
      </c>
      <c r="I58" s="74">
        <f>INDEX('h 26-27.'!E30:E49,MATCH(LARGE('h 26-27.'!J30:J49,9),'h 26-27.'!J30:J49,0))</f>
        <v>0</v>
      </c>
      <c r="J58" s="76">
        <f>INDEX('h 26-27.'!F30:F49,MATCH(LARGE('h 26-27.'!J30:J49,9),'h 26-27.'!J30:J49,0))</f>
        <v>0</v>
      </c>
      <c r="K58" s="74">
        <f>INDEX('h 26-27.'!G30:G49,MATCH(LARGE('h 26-27.'!J30:J49,9),'h 26-27.'!J30:J49,0))</f>
        <v>0</v>
      </c>
      <c r="L58" s="76">
        <f>INDEX('h 26-27.'!H30:H49,MATCH(LARGE('h 26-27.'!J30:J49,9),'h 26-27.'!J30:J49,0))</f>
        <v>0</v>
      </c>
      <c r="N58" s="95">
        <v>9</v>
      </c>
      <c r="O58" s="153">
        <f>INDEX('h 26-27.'!O30:O49,MATCH(LARGE('h 26-27.'!X30:X49,9),'h 26-27.'!X30:X49,0))</f>
        <v>0</v>
      </c>
      <c r="P58" s="154"/>
      <c r="Q58" s="154"/>
      <c r="R58" s="154"/>
      <c r="S58" s="155"/>
      <c r="T58" s="73">
        <f>INDEX('h 26-27.'!P30:P49,MATCH(LARGE('h 26-27.'!X30:X49,9),'h 26-27.'!X30:X49,0))</f>
        <v>0</v>
      </c>
      <c r="U58" s="74">
        <f>INDEX('h 26-27.'!S30:S49,MATCH(LARGE('h 26-27.'!X30:X49,9),'h 26-27.'!X30:X49,0))</f>
        <v>0</v>
      </c>
      <c r="V58" s="76">
        <f>INDEX('h 26-27.'!T30:T49,MATCH(LARGE('h 26-27.'!X30:X49,9),'h 26-27.'!X30:X49,0))</f>
        <v>0</v>
      </c>
      <c r="W58" s="74">
        <f>INDEX('h 26-27.'!U30:U49,MATCH(LARGE('h 26-27.'!X30:X49,9),'h 26-27.'!X30:X49,0))</f>
        <v>0</v>
      </c>
      <c r="X58" s="76">
        <f>INDEX('h 26-27.'!V30:V49,MATCH(LARGE('h 26-27.'!X30:X49,9),'h 26-27.'!X30:X49,0))</f>
        <v>0</v>
      </c>
      <c r="Z58" s="95">
        <v>9</v>
      </c>
      <c r="AA58" s="153">
        <f>INDEX('h 26-27.'!AC30:AC49,MATCH(LARGE('h 26-27.'!AL30:AL49,9),'h 26-27.'!AL30:AL49,0))</f>
        <v>0</v>
      </c>
      <c r="AB58" s="154"/>
      <c r="AC58" s="154"/>
      <c r="AD58" s="154"/>
      <c r="AE58" s="155"/>
      <c r="AF58" s="73">
        <f>INDEX('h 26-27.'!AD30:AD49,MATCH(LARGE('h 26-27.'!AL30:AL49,9),'h 26-27.'!AL30:AL49,0))</f>
        <v>0</v>
      </c>
      <c r="AG58" s="74">
        <f>INDEX('h 26-27.'!AG30:AG49,MATCH(LARGE('h 26-27.'!AL30:AL49,9),'h 26-27.'!AL30:AL49,0))</f>
        <v>0</v>
      </c>
      <c r="AH58" s="76">
        <f>INDEX('h 26-27.'!AH30:AH49,MATCH(LARGE('h 26-27.'!AL30:AL49,9),'h 26-27.'!AL30:AL49,0))</f>
        <v>0</v>
      </c>
      <c r="AI58" s="74">
        <f>INDEX('h 26-27.'!AI30:AI49,MATCH(LARGE('h 26-27.'!AL30:AL49,9),'h 26-27.'!AL30:AL49,0))</f>
        <v>0</v>
      </c>
      <c r="AJ58" s="76">
        <f>INDEX('h 26-27.'!AJ30:AJ49,MATCH(LARGE('h 26-27.'!AL30:AL49,9),'h 26-27.'!AL30:AL49,0))</f>
        <v>0</v>
      </c>
      <c r="AL58" s="95">
        <v>9</v>
      </c>
      <c r="AM58" s="153">
        <f>INDEX('h 26-27.'!C55:C74,MATCH(LARGE('h 26-27.'!J55:J74,9),'h 26-27.'!J55:J74,0))</f>
        <v>0</v>
      </c>
      <c r="AN58" s="154"/>
      <c r="AO58" s="154"/>
      <c r="AP58" s="154"/>
      <c r="AQ58" s="155"/>
      <c r="AR58" s="73">
        <f>INDEX('h 26-27.'!D55:D74,MATCH(LARGE('h 26-27.'!J55:J74,9),'h 26-27.'!J55:J74,0))</f>
        <v>0</v>
      </c>
      <c r="AS58" s="74">
        <f>INDEX('h 26-27.'!E55:E74,MATCH(LARGE('h 26-27.'!J55:J74,9),'h 26-27.'!J55:J74,0))</f>
        <v>0</v>
      </c>
      <c r="AT58" s="76">
        <f>INDEX('h 26-27.'!F55:F74,MATCH(LARGE('h 26-27.'!J55:J74,9),'h 26-27.'!J55:J74,0))</f>
        <v>0</v>
      </c>
      <c r="AU58" s="74">
        <f>INDEX('h 26-27.'!G55:G74,MATCH(LARGE('h 26-27.'!J55:J74,9),'h 26-27.'!J55:J74,0))</f>
        <v>0</v>
      </c>
      <c r="AV58" s="76">
        <f>INDEX('h 26-27.'!H55:H74,MATCH(LARGE('h 26-27.'!J55:J74,9),'h 26-27.'!J55:J74,0))</f>
        <v>0</v>
      </c>
      <c r="AX58" s="95">
        <v>9</v>
      </c>
      <c r="AY58" s="153">
        <f>INDEX('h 26-27.'!O55:O74,MATCH(LARGE('h 26-27.'!X55:X74,9),'h 26-27.'!X55:X74,0))</f>
        <v>0</v>
      </c>
      <c r="AZ58" s="154"/>
      <c r="BA58" s="154"/>
      <c r="BB58" s="154"/>
      <c r="BC58" s="155"/>
      <c r="BD58" s="73">
        <f>INDEX('h 26-27.'!P55:P74,MATCH(LARGE('h 26-27.'!X55:X74,9),'h 26-27.'!X55:X74,0))</f>
        <v>0</v>
      </c>
      <c r="BE58" s="74">
        <f>INDEX('h 26-27.'!S55:S74,MATCH(LARGE('h 26-27.'!X55:X74,9),'h 26-27.'!X55:X74,0))</f>
        <v>0</v>
      </c>
      <c r="BF58" s="76">
        <f>INDEX('h 26-27.'!T55:T74,MATCH(LARGE('h 26-27.'!X55:X74,9),'h 26-27.'!X55:X74,0))</f>
        <v>0</v>
      </c>
      <c r="BG58" s="74">
        <f>INDEX('h 26-27.'!U55:U74,MATCH(LARGE('h 26-27.'!X55:X74,9),'h 26-27.'!X55:X74,0))</f>
        <v>0</v>
      </c>
      <c r="BH58" s="76">
        <f>INDEX('h 26-27.'!V55:V74,MATCH(LARGE('h 26-27.'!X55:X74,9),'h 26-27.'!X55:X74,0))</f>
        <v>0</v>
      </c>
      <c r="BJ58" s="95">
        <v>9</v>
      </c>
      <c r="BK58" s="153">
        <f>INDEX('h 26-27.'!AC55:AC74,MATCH(LARGE('h 26-27.'!AL55:AL74,9),'h 26-27.'!AL55:AL74,0))</f>
        <v>0</v>
      </c>
      <c r="BL58" s="154"/>
      <c r="BM58" s="154"/>
      <c r="BN58" s="154"/>
      <c r="BO58" s="155"/>
      <c r="BP58" s="73">
        <f>INDEX('h 26-27.'!AD55:AD74,MATCH(LARGE('h 26-27.'!AL55:AL74,9),'h 26-27.'!AL55:AL74,0))</f>
        <v>0</v>
      </c>
      <c r="BQ58" s="74">
        <f>INDEX('h 26-27.'!AG55:AG74,MATCH(LARGE('h 26-27.'!AL55:AL74,9),'h 26-27.'!AL55:AL74,0))</f>
        <v>0</v>
      </c>
      <c r="BR58" s="76">
        <f>INDEX('h 26-27.'!AH55:AH74,MATCH(LARGE('h 26-27.'!AL55:AL74,9),'h 26-27.'!AL55:AL74,0))</f>
        <v>0</v>
      </c>
      <c r="BS58" s="74">
        <f>INDEX('h 26-27.'!AI55:AI74,MATCH(LARGE('h 26-27.'!AL55:AL74,9),'h 26-27.'!AL55:AL74,0))</f>
        <v>0</v>
      </c>
      <c r="BT58" s="76">
        <f>INDEX('h 26-27.'!AJ55:AJ74,MATCH(LARGE('h 26-27.'!AL55:AL74,9),'h 26-27.'!AL55:AL74,0))</f>
        <v>0</v>
      </c>
    </row>
    <row r="59" spans="2:72" x14ac:dyDescent="0.2">
      <c r="B59" s="95">
        <v>10</v>
      </c>
      <c r="C59" s="153">
        <f>INDEX('h 26-27.'!C30:C49,MATCH(LARGE('h 26-27.'!J30:J49,10),'h 26-27.'!J30:J49,0))</f>
        <v>0</v>
      </c>
      <c r="D59" s="154"/>
      <c r="E59" s="154"/>
      <c r="F59" s="154"/>
      <c r="G59" s="155"/>
      <c r="H59" s="73">
        <f>INDEX('h 26-27.'!D30:D49,MATCH(LARGE('h 26-27.'!J30:J49,10),'h 26-27.'!J30:J49,0))</f>
        <v>0</v>
      </c>
      <c r="I59" s="74">
        <f>INDEX('h 26-27.'!E30:E49,MATCH(LARGE('h 26-27.'!J30:J49,10),'h 26-27.'!J30:J49,0))</f>
        <v>0</v>
      </c>
      <c r="J59" s="76">
        <f>INDEX('h 26-27.'!F30:F49,MATCH(LARGE('h 26-27.'!J30:J49,10),'h 26-27.'!J30:J49,0))</f>
        <v>0</v>
      </c>
      <c r="K59" s="74">
        <f>INDEX('h 26-27.'!G30:G49,MATCH(LARGE('h 26-27.'!J30:J49,10),'h 26-27.'!J30:J49,0))</f>
        <v>0</v>
      </c>
      <c r="L59" s="76">
        <f>INDEX('h 26-27.'!H30:H49,MATCH(LARGE('h 26-27.'!J30:J49,10),'h 26-27.'!J30:J49,0))</f>
        <v>0</v>
      </c>
      <c r="N59" s="95">
        <v>10</v>
      </c>
      <c r="O59" s="153">
        <f>INDEX('h 26-27.'!O30:O49,MATCH(LARGE('h 26-27.'!X30:X49,10),'h 26-27.'!X30:X49,0))</f>
        <v>0</v>
      </c>
      <c r="P59" s="154"/>
      <c r="Q59" s="154"/>
      <c r="R59" s="154"/>
      <c r="S59" s="155"/>
      <c r="T59" s="73">
        <f>INDEX('h 26-27.'!P30:P49,MATCH(LARGE('h 26-27.'!X30:X49,10),'h 26-27.'!X30:X49,0))</f>
        <v>0</v>
      </c>
      <c r="U59" s="74">
        <f>INDEX('h 26-27.'!S30:S49,MATCH(LARGE('h 26-27.'!X30:X49,10),'h 26-27.'!X30:X49,0))</f>
        <v>0</v>
      </c>
      <c r="V59" s="76">
        <f>INDEX('h 26-27.'!T30:T49,MATCH(LARGE('h 26-27.'!X30:X49,10),'h 26-27.'!X30:X49,0))</f>
        <v>0</v>
      </c>
      <c r="W59" s="74">
        <f>INDEX('h 26-27.'!U30:U49,MATCH(LARGE('h 26-27.'!X30:X49,10),'h 26-27.'!X30:X49,0))</f>
        <v>0</v>
      </c>
      <c r="X59" s="76">
        <f>INDEX('h 26-27.'!V30:V49,MATCH(LARGE('h 26-27.'!X30:X49,10),'h 26-27.'!X30:X49,0))</f>
        <v>0</v>
      </c>
      <c r="Z59" s="95">
        <v>10</v>
      </c>
      <c r="AA59" s="153">
        <f>INDEX('h 26-27.'!AC30:AC49,MATCH(LARGE('h 26-27.'!AL30:AL49,10),'h 26-27.'!AL30:AL49,0))</f>
        <v>0</v>
      </c>
      <c r="AB59" s="154"/>
      <c r="AC59" s="154"/>
      <c r="AD59" s="154"/>
      <c r="AE59" s="155"/>
      <c r="AF59" s="73">
        <f>INDEX('h 26-27.'!AD30:AD49,MATCH(LARGE('h 26-27.'!AL30:AL49,10),'h 26-27.'!AL30:AL49,0))</f>
        <v>0</v>
      </c>
      <c r="AG59" s="74">
        <f>INDEX('h 26-27.'!AG30:AG49,MATCH(LARGE('h 26-27.'!AL30:AL49,10),'h 26-27.'!AL30:AL49,0))</f>
        <v>0</v>
      </c>
      <c r="AH59" s="76">
        <f>INDEX('h 26-27.'!AH30:AH49,MATCH(LARGE('h 26-27.'!AL30:AL49,10),'h 26-27.'!AL30:AL49,0))</f>
        <v>0</v>
      </c>
      <c r="AI59" s="74">
        <f>INDEX('h 26-27.'!AI30:AI49,MATCH(LARGE('h 26-27.'!AL30:AL49,10),'h 26-27.'!AL30:AL49,0))</f>
        <v>0</v>
      </c>
      <c r="AJ59" s="76">
        <f>INDEX('h 26-27.'!AJ30:AJ49,MATCH(LARGE('h 26-27.'!AL30:AL49,10),'h 26-27.'!AL30:AL49,0))</f>
        <v>0</v>
      </c>
      <c r="AL59" s="95">
        <v>10</v>
      </c>
      <c r="AM59" s="153">
        <f>INDEX('h 26-27.'!C55:C74,MATCH(LARGE('h 26-27.'!J55:J74,10),'h 26-27.'!J55:J74,0))</f>
        <v>0</v>
      </c>
      <c r="AN59" s="154"/>
      <c r="AO59" s="154"/>
      <c r="AP59" s="154"/>
      <c r="AQ59" s="155"/>
      <c r="AR59" s="73">
        <f>INDEX('h 26-27.'!D55:D74,MATCH(LARGE('h 26-27.'!J55:J74,10),'h 26-27.'!J55:J74,0))</f>
        <v>0</v>
      </c>
      <c r="AS59" s="74">
        <f>INDEX('h 26-27.'!E55:E74,MATCH(LARGE('h 26-27.'!J55:J74,10),'h 26-27.'!J55:J74,0))</f>
        <v>0</v>
      </c>
      <c r="AT59" s="76">
        <f>INDEX('h 26-27.'!F55:F74,MATCH(LARGE('h 26-27.'!J55:J74,10),'h 26-27.'!J55:J74,0))</f>
        <v>0</v>
      </c>
      <c r="AU59" s="74">
        <f>INDEX('h 26-27.'!G55:G74,MATCH(LARGE('h 26-27.'!J55:J74,10),'h 26-27.'!J55:J74,0))</f>
        <v>0</v>
      </c>
      <c r="AV59" s="76">
        <f>INDEX('h 26-27.'!H55:H74,MATCH(LARGE('h 26-27.'!J55:J74,10),'h 26-27.'!J55:J74,0))</f>
        <v>0</v>
      </c>
      <c r="AX59" s="95">
        <v>10</v>
      </c>
      <c r="AY59" s="153">
        <f>INDEX('h 26-27.'!O55:O74,MATCH(LARGE('h 26-27.'!X55:X74,10),'h 26-27.'!X55:X74,0))</f>
        <v>0</v>
      </c>
      <c r="AZ59" s="154"/>
      <c r="BA59" s="154"/>
      <c r="BB59" s="154"/>
      <c r="BC59" s="155"/>
      <c r="BD59" s="73">
        <f>INDEX('h 26-27.'!P55:P74,MATCH(LARGE('h 26-27.'!X55:X74,10),'h 26-27.'!X55:X74,0))</f>
        <v>0</v>
      </c>
      <c r="BE59" s="74">
        <f>INDEX('h 26-27.'!S55:S74,MATCH(LARGE('h 26-27.'!X55:X74,10),'h 26-27.'!X55:X74,0))</f>
        <v>0</v>
      </c>
      <c r="BF59" s="76">
        <f>INDEX('h 26-27.'!T55:T74,MATCH(LARGE('h 26-27.'!X55:X74,10),'h 26-27.'!X55:X74,0))</f>
        <v>0</v>
      </c>
      <c r="BG59" s="74">
        <f>INDEX('h 26-27.'!U55:U74,MATCH(LARGE('h 26-27.'!X55:X74,10),'h 26-27.'!X55:X74,0))</f>
        <v>0</v>
      </c>
      <c r="BH59" s="76">
        <f>INDEX('h 26-27.'!V55:V74,MATCH(LARGE('h 26-27.'!X55:X74,10),'h 26-27.'!X55:X74,0))</f>
        <v>0</v>
      </c>
      <c r="BJ59" s="95">
        <v>10</v>
      </c>
      <c r="BK59" s="153">
        <f>INDEX('h 26-27.'!AC55:AC74,MATCH(LARGE('h 26-27.'!AL55:AL74,10),'h 26-27.'!AL55:AL74,0))</f>
        <v>0</v>
      </c>
      <c r="BL59" s="154"/>
      <c r="BM59" s="154"/>
      <c r="BN59" s="154"/>
      <c r="BO59" s="155"/>
      <c r="BP59" s="73">
        <f>INDEX('h 26-27.'!AD55:AD74,MATCH(LARGE('h 26-27.'!AL55:AL74,10),'h 26-27.'!AL55:AL74,0))</f>
        <v>0</v>
      </c>
      <c r="BQ59" s="74">
        <f>INDEX('h 26-27.'!AG55:AG74,MATCH(LARGE('h 26-27.'!AL55:AL74,10),'h 26-27.'!AL55:AL74,0))</f>
        <v>0</v>
      </c>
      <c r="BR59" s="76">
        <f>INDEX('h 26-27.'!AH55:AH74,MATCH(LARGE('h 26-27.'!AL55:AL74,10),'h 26-27.'!AL55:AL74,0))</f>
        <v>0</v>
      </c>
      <c r="BS59" s="74">
        <f>INDEX('h 26-27.'!AI55:AI74,MATCH(LARGE('h 26-27.'!AL55:AL74,10),'h 26-27.'!AL55:AL74,0))</f>
        <v>0</v>
      </c>
      <c r="BT59" s="76">
        <f>INDEX('h 26-27.'!AJ55:AJ74,MATCH(LARGE('h 26-27.'!AL55:AL74,10),'h 26-27.'!AL55:AL74,0))</f>
        <v>0</v>
      </c>
    </row>
    <row r="60" spans="2:72" x14ac:dyDescent="0.2">
      <c r="B60" s="95">
        <v>11</v>
      </c>
      <c r="C60" s="153">
        <f>INDEX('h 26-27.'!C30:C49,MATCH(LARGE('h 26-27.'!J30:J49,11),'h 26-27.'!J30:J49,0))</f>
        <v>0</v>
      </c>
      <c r="D60" s="154"/>
      <c r="E60" s="154"/>
      <c r="F60" s="154"/>
      <c r="G60" s="155"/>
      <c r="H60" s="73">
        <f>INDEX('h 26-27.'!D30:D49,MATCH(LARGE('h 26-27.'!J30:J49,11),'h 26-27.'!J30:J49,0))</f>
        <v>0</v>
      </c>
      <c r="I60" s="74">
        <f>INDEX('h 26-27.'!E30:E49,MATCH(LARGE('h 26-27.'!J30:J49,11),'h 26-27.'!J30:J49,0))</f>
        <v>0</v>
      </c>
      <c r="J60" s="76">
        <f>INDEX('h 26-27.'!F30:F49,MATCH(LARGE('h 26-27.'!J30:J49,11),'h 26-27.'!J30:J49,0))</f>
        <v>0</v>
      </c>
      <c r="K60" s="74">
        <f>INDEX('h 26-27.'!G30:G49,MATCH(LARGE('h 26-27.'!J30:J49,11),'h 26-27.'!J30:J49,0))</f>
        <v>0</v>
      </c>
      <c r="L60" s="76">
        <f>INDEX('h 26-27.'!H30:H49,MATCH(LARGE('h 26-27.'!J30:J49,11),'h 26-27.'!J30:J49,0))</f>
        <v>0</v>
      </c>
      <c r="N60" s="95">
        <v>11</v>
      </c>
      <c r="O60" s="153">
        <f>INDEX('h 26-27.'!O30:O49,MATCH(LARGE('h 26-27.'!X30:X49,11),'h 26-27.'!X30:X49,0))</f>
        <v>0</v>
      </c>
      <c r="P60" s="154"/>
      <c r="Q60" s="154"/>
      <c r="R60" s="154"/>
      <c r="S60" s="155"/>
      <c r="T60" s="73">
        <f>INDEX('h 26-27.'!P30:P49,MATCH(LARGE('h 26-27.'!X30:X49,11),'h 26-27.'!X30:X49,0))</f>
        <v>0</v>
      </c>
      <c r="U60" s="74">
        <f>INDEX('h 26-27.'!S30:S49,MATCH(LARGE('h 26-27.'!X30:X49,11),'h 26-27.'!X30:X49,0))</f>
        <v>0</v>
      </c>
      <c r="V60" s="76">
        <f>INDEX('h 26-27.'!T30:T49,MATCH(LARGE('h 26-27.'!X30:X49,11),'h 26-27.'!X30:X49,0))</f>
        <v>0</v>
      </c>
      <c r="W60" s="74">
        <f>INDEX('h 26-27.'!U30:U49,MATCH(LARGE('h 26-27.'!X30:X49,11),'h 26-27.'!X30:X49,0))</f>
        <v>0</v>
      </c>
      <c r="X60" s="76">
        <f>INDEX('h 26-27.'!V30:V49,MATCH(LARGE('h 26-27.'!X30:X49,11),'h 26-27.'!X30:X49,0))</f>
        <v>0</v>
      </c>
      <c r="Z60" s="95">
        <v>11</v>
      </c>
      <c r="AA60" s="153">
        <f>INDEX('h 26-27.'!AC30:AC49,MATCH(LARGE('h 26-27.'!AL30:AL49,11),'h 26-27.'!AL30:AL49,0))</f>
        <v>0</v>
      </c>
      <c r="AB60" s="154"/>
      <c r="AC60" s="154"/>
      <c r="AD60" s="154"/>
      <c r="AE60" s="155"/>
      <c r="AF60" s="73">
        <f>INDEX('h 26-27.'!AD30:AD49,MATCH(LARGE('h 26-27.'!AL30:AL49,11),'h 26-27.'!AL30:AL49,0))</f>
        <v>0</v>
      </c>
      <c r="AG60" s="74">
        <f>INDEX('h 26-27.'!AG30:AG49,MATCH(LARGE('h 26-27.'!AL30:AL49,11),'h 26-27.'!AL30:AL49,0))</f>
        <v>0</v>
      </c>
      <c r="AH60" s="76">
        <f>INDEX('h 26-27.'!AH30:AH49,MATCH(LARGE('h 26-27.'!AL30:AL49,11),'h 26-27.'!AL30:AL49,0))</f>
        <v>0</v>
      </c>
      <c r="AI60" s="74">
        <f>INDEX('h 26-27.'!AI30:AI49,MATCH(LARGE('h 26-27.'!AL30:AL49,11),'h 26-27.'!AL30:AL49,0))</f>
        <v>0</v>
      </c>
      <c r="AJ60" s="76">
        <f>INDEX('h 26-27.'!AJ30:AJ49,MATCH(LARGE('h 26-27.'!AL30:AL49,11),'h 26-27.'!AL30:AL49,0))</f>
        <v>0</v>
      </c>
      <c r="AL60" s="95">
        <v>11</v>
      </c>
      <c r="AM60" s="153">
        <f>INDEX('h 26-27.'!C55:C74,MATCH(LARGE('h 26-27.'!J55:J74,11),'h 26-27.'!J55:J74,0))</f>
        <v>0</v>
      </c>
      <c r="AN60" s="154"/>
      <c r="AO60" s="154"/>
      <c r="AP60" s="154"/>
      <c r="AQ60" s="155"/>
      <c r="AR60" s="73">
        <f>INDEX('h 26-27.'!D55:D74,MATCH(LARGE('h 26-27.'!J55:J74,11),'h 26-27.'!J55:J74,0))</f>
        <v>0</v>
      </c>
      <c r="AS60" s="74">
        <f>INDEX('h 26-27.'!E55:E74,MATCH(LARGE('h 26-27.'!J55:J74,11),'h 26-27.'!J55:J74,0))</f>
        <v>0</v>
      </c>
      <c r="AT60" s="76">
        <f>INDEX('h 26-27.'!F55:F74,MATCH(LARGE('h 26-27.'!J55:J74,11),'h 26-27.'!J55:J74,0))</f>
        <v>0</v>
      </c>
      <c r="AU60" s="74">
        <f>INDEX('h 26-27.'!G55:G74,MATCH(LARGE('h 26-27.'!J55:J74,11),'h 26-27.'!J55:J74,0))</f>
        <v>0</v>
      </c>
      <c r="AV60" s="76">
        <f>INDEX('h 26-27.'!H55:H74,MATCH(LARGE('h 26-27.'!J55:J74,11),'h 26-27.'!J55:J74,0))</f>
        <v>0</v>
      </c>
      <c r="AX60" s="95">
        <v>11</v>
      </c>
      <c r="AY60" s="153">
        <f>INDEX('h 26-27.'!O55:O74,MATCH(LARGE('h 26-27.'!X55:X74,11),'h 26-27.'!X55:X74,0))</f>
        <v>0</v>
      </c>
      <c r="AZ60" s="154"/>
      <c r="BA60" s="154"/>
      <c r="BB60" s="154"/>
      <c r="BC60" s="155"/>
      <c r="BD60" s="73">
        <f>INDEX('h 26-27.'!P55:P74,MATCH(LARGE('h 26-27.'!X55:X74,11),'h 26-27.'!X55:X74,0))</f>
        <v>0</v>
      </c>
      <c r="BE60" s="74">
        <f>INDEX('h 26-27.'!S55:S74,MATCH(LARGE('h 26-27.'!X55:X74,11),'h 26-27.'!X55:X74,0))</f>
        <v>0</v>
      </c>
      <c r="BF60" s="76">
        <f>INDEX('h 26-27.'!T55:T74,MATCH(LARGE('h 26-27.'!X55:X74,11),'h 26-27.'!X55:X74,0))</f>
        <v>0</v>
      </c>
      <c r="BG60" s="74">
        <f>INDEX('h 26-27.'!U55:U74,MATCH(LARGE('h 26-27.'!X55:X74,11),'h 26-27.'!X55:X74,0))</f>
        <v>0</v>
      </c>
      <c r="BH60" s="76">
        <f>INDEX('h 26-27.'!V55:V74,MATCH(LARGE('h 26-27.'!X55:X74,11),'h 26-27.'!X55:X74,0))</f>
        <v>0</v>
      </c>
      <c r="BJ60" s="95">
        <v>11</v>
      </c>
      <c r="BK60" s="153">
        <f>INDEX('h 26-27.'!AC55:AC74,MATCH(LARGE('h 26-27.'!AL55:AL74,11),'h 26-27.'!AL55:AL74,0))</f>
        <v>0</v>
      </c>
      <c r="BL60" s="154"/>
      <c r="BM60" s="154"/>
      <c r="BN60" s="154"/>
      <c r="BO60" s="155"/>
      <c r="BP60" s="73">
        <f>INDEX('h 26-27.'!AD55:AD74,MATCH(LARGE('h 26-27.'!AL55:AL74,11),'h 26-27.'!AL55:AL74,0))</f>
        <v>0</v>
      </c>
      <c r="BQ60" s="74">
        <f>INDEX('h 26-27.'!AG55:AG74,MATCH(LARGE('h 26-27.'!AL55:AL74,11),'h 26-27.'!AL55:AL74,0))</f>
        <v>0</v>
      </c>
      <c r="BR60" s="76">
        <f>INDEX('h 26-27.'!AH55:AH74,MATCH(LARGE('h 26-27.'!AL55:AL74,11),'h 26-27.'!AL55:AL74,0))</f>
        <v>0</v>
      </c>
      <c r="BS60" s="74">
        <f>INDEX('h 26-27.'!AI55:AI74,MATCH(LARGE('h 26-27.'!AL55:AL74,11),'h 26-27.'!AL55:AL74,0))</f>
        <v>0</v>
      </c>
      <c r="BT60" s="76">
        <f>INDEX('h 26-27.'!AJ55:AJ74,MATCH(LARGE('h 26-27.'!AL55:AL74,11),'h 26-27.'!AL55:AL74,0))</f>
        <v>0</v>
      </c>
    </row>
    <row r="61" spans="2:72" x14ac:dyDescent="0.2">
      <c r="B61" s="95">
        <v>12</v>
      </c>
      <c r="C61" s="153">
        <f>INDEX('h 26-27.'!C30:C49,MATCH(LARGE('h 26-27.'!J30:J49,12),'h 26-27.'!J30:J49,0))</f>
        <v>0</v>
      </c>
      <c r="D61" s="154"/>
      <c r="E61" s="154"/>
      <c r="F61" s="154"/>
      <c r="G61" s="155"/>
      <c r="H61" s="73">
        <f>INDEX('h 26-27.'!D30:D49,MATCH(LARGE('h 26-27.'!J30:J49,12),'h 26-27.'!J30:J49,0))</f>
        <v>0</v>
      </c>
      <c r="I61" s="74">
        <f>INDEX('h 26-27.'!E30:E49,MATCH(LARGE('h 26-27.'!J30:J49,12),'h 26-27.'!J30:J49,0))</f>
        <v>0</v>
      </c>
      <c r="J61" s="76">
        <f>INDEX('h 26-27.'!F30:F49,MATCH(LARGE('h 26-27.'!J30:J49,12),'h 26-27.'!J30:J49,0))</f>
        <v>0</v>
      </c>
      <c r="K61" s="74">
        <f>INDEX('h 26-27.'!G30:G49,MATCH(LARGE('h 26-27.'!J30:J49,12),'h 26-27.'!J30:J49,0))</f>
        <v>0</v>
      </c>
      <c r="L61" s="76">
        <f>INDEX('h 26-27.'!H30:H49,MATCH(LARGE('h 26-27.'!J30:J49,12),'h 26-27.'!J30:J49,0))</f>
        <v>0</v>
      </c>
      <c r="N61" s="95">
        <v>12</v>
      </c>
      <c r="O61" s="153">
        <f>INDEX('h 26-27.'!O30:O49,MATCH(LARGE('h 26-27.'!X30:X49,12),'h 26-27.'!X30:X49,0))</f>
        <v>0</v>
      </c>
      <c r="P61" s="154"/>
      <c r="Q61" s="154"/>
      <c r="R61" s="154"/>
      <c r="S61" s="155"/>
      <c r="T61" s="73">
        <f>INDEX('h 26-27.'!P30:P49,MATCH(LARGE('h 26-27.'!X30:X49,12),'h 26-27.'!X30:X49,0))</f>
        <v>0</v>
      </c>
      <c r="U61" s="74">
        <f>INDEX('h 26-27.'!S30:S49,MATCH(LARGE('h 26-27.'!X30:X49,12),'h 26-27.'!X30:X49,0))</f>
        <v>0</v>
      </c>
      <c r="V61" s="76">
        <f>INDEX('h 26-27.'!T30:T49,MATCH(LARGE('h 26-27.'!X30:X49,12),'h 26-27.'!X30:X49,0))</f>
        <v>0</v>
      </c>
      <c r="W61" s="74">
        <f>INDEX('h 26-27.'!U30:U49,MATCH(LARGE('h 26-27.'!X30:X49,12),'h 26-27.'!X30:X49,0))</f>
        <v>0</v>
      </c>
      <c r="X61" s="76">
        <f>INDEX('h 26-27.'!V30:V49,MATCH(LARGE('h 26-27.'!X30:X49,12),'h 26-27.'!X30:X49,0))</f>
        <v>0</v>
      </c>
      <c r="Z61" s="95">
        <v>12</v>
      </c>
      <c r="AA61" s="153">
        <f>INDEX('h 26-27.'!AC30:AC49,MATCH(LARGE('h 26-27.'!AL30:AL49,12),'h 26-27.'!AL30:AL49,0))</f>
        <v>0</v>
      </c>
      <c r="AB61" s="154"/>
      <c r="AC61" s="154"/>
      <c r="AD61" s="154"/>
      <c r="AE61" s="155"/>
      <c r="AF61" s="73">
        <f>INDEX('h 26-27.'!AD30:AD49,MATCH(LARGE('h 26-27.'!AL30:AL49,12),'h 26-27.'!AL30:AL49,0))</f>
        <v>0</v>
      </c>
      <c r="AG61" s="74">
        <f>INDEX('h 26-27.'!AG30:AG49,MATCH(LARGE('h 26-27.'!AL30:AL49,12),'h 26-27.'!AL30:AL49,0))</f>
        <v>0</v>
      </c>
      <c r="AH61" s="76">
        <f>INDEX('h 26-27.'!AH30:AH49,MATCH(LARGE('h 26-27.'!AL30:AL49,12),'h 26-27.'!AL30:AL49,0))</f>
        <v>0</v>
      </c>
      <c r="AI61" s="74">
        <f>INDEX('h 26-27.'!AI30:AI49,MATCH(LARGE('h 26-27.'!AL30:AL49,12),'h 26-27.'!AL30:AL49,0))</f>
        <v>0</v>
      </c>
      <c r="AJ61" s="76">
        <f>INDEX('h 26-27.'!AJ30:AJ49,MATCH(LARGE('h 26-27.'!AL30:AL49,12),'h 26-27.'!AL30:AL49,0))</f>
        <v>0</v>
      </c>
      <c r="AL61" s="95">
        <v>12</v>
      </c>
      <c r="AM61" s="153">
        <f>INDEX('h 26-27.'!C55:C74,MATCH(LARGE('h 26-27.'!J55:J74,12),'h 26-27.'!J55:J74,0))</f>
        <v>0</v>
      </c>
      <c r="AN61" s="154"/>
      <c r="AO61" s="154"/>
      <c r="AP61" s="154"/>
      <c r="AQ61" s="155"/>
      <c r="AR61" s="73">
        <f>INDEX('h 26-27.'!D55:D74,MATCH(LARGE('h 26-27.'!J55:J74,12),'h 26-27.'!J55:J74,0))</f>
        <v>0</v>
      </c>
      <c r="AS61" s="74">
        <f>INDEX('h 26-27.'!E55:E74,MATCH(LARGE('h 26-27.'!J55:J74,12),'h 26-27.'!J55:J74,0))</f>
        <v>0</v>
      </c>
      <c r="AT61" s="76">
        <f>INDEX('h 26-27.'!F55:F74,MATCH(LARGE('h 26-27.'!J55:J74,12),'h 26-27.'!J55:J74,0))</f>
        <v>0</v>
      </c>
      <c r="AU61" s="74">
        <f>INDEX('h 26-27.'!G55:G74,MATCH(LARGE('h 26-27.'!J55:J74,12),'h 26-27.'!J55:J74,0))</f>
        <v>0</v>
      </c>
      <c r="AV61" s="76">
        <f>INDEX('h 26-27.'!H55:H74,MATCH(LARGE('h 26-27.'!J55:J74,12),'h 26-27.'!J55:J74,0))</f>
        <v>0</v>
      </c>
      <c r="AX61" s="95">
        <v>12</v>
      </c>
      <c r="AY61" s="153">
        <f>INDEX('h 26-27.'!O55:O74,MATCH(LARGE('h 26-27.'!X55:X74,12),'h 26-27.'!X55:X74,0))</f>
        <v>0</v>
      </c>
      <c r="AZ61" s="154"/>
      <c r="BA61" s="154"/>
      <c r="BB61" s="154"/>
      <c r="BC61" s="155"/>
      <c r="BD61" s="73">
        <f>INDEX('h 26-27.'!P55:P74,MATCH(LARGE('h 26-27.'!X55:X74,12),'h 26-27.'!X55:X74,0))</f>
        <v>0</v>
      </c>
      <c r="BE61" s="74">
        <f>INDEX('h 26-27.'!S55:S74,MATCH(LARGE('h 26-27.'!X55:X74,12),'h 26-27.'!X55:X74,0))</f>
        <v>0</v>
      </c>
      <c r="BF61" s="76">
        <f>INDEX('h 26-27.'!T55:T74,MATCH(LARGE('h 26-27.'!X55:X74,12),'h 26-27.'!X55:X74,0))</f>
        <v>0</v>
      </c>
      <c r="BG61" s="74">
        <f>INDEX('h 26-27.'!U55:U74,MATCH(LARGE('h 26-27.'!X55:X74,12),'h 26-27.'!X55:X74,0))</f>
        <v>0</v>
      </c>
      <c r="BH61" s="76">
        <f>INDEX('h 26-27.'!V55:V74,MATCH(LARGE('h 26-27.'!X55:X74,12),'h 26-27.'!X55:X74,0))</f>
        <v>0</v>
      </c>
      <c r="BJ61" s="95">
        <v>12</v>
      </c>
      <c r="BK61" s="153">
        <f>INDEX('h 26-27.'!AC55:AC74,MATCH(LARGE('h 26-27.'!AL55:AL74,12),'h 26-27.'!AL55:AL74,0))</f>
        <v>0</v>
      </c>
      <c r="BL61" s="154"/>
      <c r="BM61" s="154"/>
      <c r="BN61" s="154"/>
      <c r="BO61" s="155"/>
      <c r="BP61" s="73">
        <f>INDEX('h 26-27.'!AD55:AD74,MATCH(LARGE('h 26-27.'!AL55:AL74,12),'h 26-27.'!AL55:AL74,0))</f>
        <v>0</v>
      </c>
      <c r="BQ61" s="74">
        <f>INDEX('h 26-27.'!AG55:AG74,MATCH(LARGE('h 26-27.'!AL55:AL74,12),'h 26-27.'!AL55:AL74,0))</f>
        <v>0</v>
      </c>
      <c r="BR61" s="76">
        <f>INDEX('h 26-27.'!AH55:AH74,MATCH(LARGE('h 26-27.'!AL55:AL74,12),'h 26-27.'!AL55:AL74,0))</f>
        <v>0</v>
      </c>
      <c r="BS61" s="74">
        <f>INDEX('h 26-27.'!AI55:AI74,MATCH(LARGE('h 26-27.'!AL55:AL74,12),'h 26-27.'!AL55:AL74,0))</f>
        <v>0</v>
      </c>
      <c r="BT61" s="76">
        <f>INDEX('h 26-27.'!AJ55:AJ74,MATCH(LARGE('h 26-27.'!AL55:AL74,12),'h 26-27.'!AL55:AL74,0))</f>
        <v>0</v>
      </c>
    </row>
    <row r="62" spans="2:72" x14ac:dyDescent="0.2">
      <c r="B62" s="95">
        <v>13</v>
      </c>
      <c r="C62" s="153">
        <f>INDEX('h 26-27.'!C30:C49,MATCH(LARGE('h 26-27.'!J30:J49,13),'h 26-27.'!J30:J49,0))</f>
        <v>0</v>
      </c>
      <c r="D62" s="154"/>
      <c r="E62" s="154"/>
      <c r="F62" s="154"/>
      <c r="G62" s="155"/>
      <c r="H62" s="73">
        <f>INDEX('h 26-27.'!D30:D49,MATCH(LARGE('h 26-27.'!J30:J49,13),'h 26-27.'!J30:J49,0))</f>
        <v>0</v>
      </c>
      <c r="I62" s="74">
        <f>INDEX('h 26-27.'!E30:E49,MATCH(LARGE('h 26-27.'!J30:J49,13),'h 26-27.'!J30:J49,0))</f>
        <v>0</v>
      </c>
      <c r="J62" s="76">
        <f>INDEX('h 26-27.'!F30:F49,MATCH(LARGE('h 26-27.'!J30:J49,13),'h 26-27.'!J30:J49,0))</f>
        <v>0</v>
      </c>
      <c r="K62" s="74">
        <f>INDEX('h 26-27.'!G30:G49,MATCH(LARGE('h 26-27.'!J30:J49,13),'h 26-27.'!J30:J49,0))</f>
        <v>0</v>
      </c>
      <c r="L62" s="76">
        <f>INDEX('h 26-27.'!H30:H49,MATCH(LARGE('h 26-27.'!J30:J49,13),'h 26-27.'!J30:J49,0))</f>
        <v>0</v>
      </c>
      <c r="N62" s="95">
        <v>13</v>
      </c>
      <c r="O62" s="153">
        <f>INDEX('h 26-27.'!O30:O49,MATCH(LARGE('h 26-27.'!X30:X49,13),'h 26-27.'!X30:X49,0))</f>
        <v>0</v>
      </c>
      <c r="P62" s="154"/>
      <c r="Q62" s="154"/>
      <c r="R62" s="154"/>
      <c r="S62" s="155"/>
      <c r="T62" s="73">
        <f>INDEX('h 26-27.'!P30:P49,MATCH(LARGE('h 26-27.'!X30:X49,13),'h 26-27.'!X30:X49,0))</f>
        <v>0</v>
      </c>
      <c r="U62" s="74">
        <f>INDEX('h 26-27.'!S30:S49,MATCH(LARGE('h 26-27.'!X30:X49,13),'h 26-27.'!X30:X49,0))</f>
        <v>0</v>
      </c>
      <c r="V62" s="76">
        <f>INDEX('h 26-27.'!T30:T49,MATCH(LARGE('h 26-27.'!X30:X49,13),'h 26-27.'!X30:X49,0))</f>
        <v>0</v>
      </c>
      <c r="W62" s="74">
        <f>INDEX('h 26-27.'!U30:U49,MATCH(LARGE('h 26-27.'!X30:X49,13),'h 26-27.'!X30:X49,0))</f>
        <v>0</v>
      </c>
      <c r="X62" s="76">
        <f>INDEX('h 26-27.'!V30:V49,MATCH(LARGE('h 26-27.'!X30:X49,13),'h 26-27.'!X30:X49,0))</f>
        <v>0</v>
      </c>
      <c r="Z62" s="95">
        <v>13</v>
      </c>
      <c r="AA62" s="153">
        <f>INDEX('h 26-27.'!AC30:AC49,MATCH(LARGE('h 26-27.'!AL30:AL49,13),'h 26-27.'!AL30:AL49,0))</f>
        <v>0</v>
      </c>
      <c r="AB62" s="154"/>
      <c r="AC62" s="154"/>
      <c r="AD62" s="154"/>
      <c r="AE62" s="155"/>
      <c r="AF62" s="73">
        <f>INDEX('h 26-27.'!AD30:AD49,MATCH(LARGE('h 26-27.'!AL30:AL49,13),'h 26-27.'!AL30:AL49,0))</f>
        <v>0</v>
      </c>
      <c r="AG62" s="74">
        <f>INDEX('h 26-27.'!AG30:AG49,MATCH(LARGE('h 26-27.'!AL30:AL49,13),'h 26-27.'!AL30:AL49,0))</f>
        <v>0</v>
      </c>
      <c r="AH62" s="76">
        <f>INDEX('h 26-27.'!AH30:AH49,MATCH(LARGE('h 26-27.'!AL30:AL49,13),'h 26-27.'!AL30:AL49,0))</f>
        <v>0</v>
      </c>
      <c r="AI62" s="74">
        <f>INDEX('h 26-27.'!AI30:AI49,MATCH(LARGE('h 26-27.'!AL30:AL49,13),'h 26-27.'!AL30:AL49,0))</f>
        <v>0</v>
      </c>
      <c r="AJ62" s="76">
        <f>INDEX('h 26-27.'!AJ30:AJ49,MATCH(LARGE('h 26-27.'!AL30:AL49,13),'h 26-27.'!AL30:AL49,0))</f>
        <v>0</v>
      </c>
      <c r="AL62" s="95">
        <v>13</v>
      </c>
      <c r="AM62" s="153">
        <f>INDEX('h 26-27.'!C55:C74,MATCH(LARGE('h 26-27.'!J55:J74,13),'h 26-27.'!J55:J74,0))</f>
        <v>0</v>
      </c>
      <c r="AN62" s="154"/>
      <c r="AO62" s="154"/>
      <c r="AP62" s="154"/>
      <c r="AQ62" s="155"/>
      <c r="AR62" s="73">
        <f>INDEX('h 26-27.'!D55:D74,MATCH(LARGE('h 26-27.'!J55:J74,13),'h 26-27.'!J55:J74,0))</f>
        <v>0</v>
      </c>
      <c r="AS62" s="74">
        <f>INDEX('h 26-27.'!E55:E74,MATCH(LARGE('h 26-27.'!J55:J74,13),'h 26-27.'!J55:J74,0))</f>
        <v>0</v>
      </c>
      <c r="AT62" s="76">
        <f>INDEX('h 26-27.'!F55:F74,MATCH(LARGE('h 26-27.'!J55:J74,13),'h 26-27.'!J55:J74,0))</f>
        <v>0</v>
      </c>
      <c r="AU62" s="74">
        <f>INDEX('h 26-27.'!G55:G74,MATCH(LARGE('h 26-27.'!J55:J74,13),'h 26-27.'!J55:J74,0))</f>
        <v>0</v>
      </c>
      <c r="AV62" s="76">
        <f>INDEX('h 26-27.'!H55:H74,MATCH(LARGE('h 26-27.'!J55:J74,13),'h 26-27.'!J55:J74,0))</f>
        <v>0</v>
      </c>
      <c r="AX62" s="95">
        <v>13</v>
      </c>
      <c r="AY62" s="153">
        <f>INDEX('h 26-27.'!O55:O74,MATCH(LARGE('h 26-27.'!X55:X74,13),'h 26-27.'!X55:X74,0))</f>
        <v>0</v>
      </c>
      <c r="AZ62" s="154"/>
      <c r="BA62" s="154"/>
      <c r="BB62" s="154"/>
      <c r="BC62" s="155"/>
      <c r="BD62" s="73">
        <f>INDEX('h 26-27.'!P55:P74,MATCH(LARGE('h 26-27.'!X55:X74,13),'h 26-27.'!X55:X74,0))</f>
        <v>0</v>
      </c>
      <c r="BE62" s="74">
        <f>INDEX('h 26-27.'!S55:S74,MATCH(LARGE('h 26-27.'!X55:X74,13),'h 26-27.'!X55:X74,0))</f>
        <v>0</v>
      </c>
      <c r="BF62" s="76">
        <f>INDEX('h 26-27.'!T55:T74,MATCH(LARGE('h 26-27.'!X55:X74,13),'h 26-27.'!X55:X74,0))</f>
        <v>0</v>
      </c>
      <c r="BG62" s="74">
        <f>INDEX('h 26-27.'!U55:U74,MATCH(LARGE('h 26-27.'!X55:X74,13),'h 26-27.'!X55:X74,0))</f>
        <v>0</v>
      </c>
      <c r="BH62" s="76">
        <f>INDEX('h 26-27.'!V55:V74,MATCH(LARGE('h 26-27.'!X55:X74,13),'h 26-27.'!X55:X74,0))</f>
        <v>0</v>
      </c>
      <c r="BJ62" s="95">
        <v>13</v>
      </c>
      <c r="BK62" s="153">
        <f>INDEX('h 26-27.'!AC55:AC74,MATCH(LARGE('h 26-27.'!AL55:AL74,13),'h 26-27.'!AL55:AL74,0))</f>
        <v>0</v>
      </c>
      <c r="BL62" s="154"/>
      <c r="BM62" s="154"/>
      <c r="BN62" s="154"/>
      <c r="BO62" s="155"/>
      <c r="BP62" s="73">
        <f>INDEX('h 26-27.'!AD55:AD74,MATCH(LARGE('h 26-27.'!AL55:AL74,13),'h 26-27.'!AL55:AL74,0))</f>
        <v>0</v>
      </c>
      <c r="BQ62" s="74">
        <f>INDEX('h 26-27.'!AG55:AG74,MATCH(LARGE('h 26-27.'!AL55:AL74,13),'h 26-27.'!AL55:AL74,0))</f>
        <v>0</v>
      </c>
      <c r="BR62" s="76">
        <f>INDEX('h 26-27.'!AH55:AH74,MATCH(LARGE('h 26-27.'!AL55:AL74,13),'h 26-27.'!AL55:AL74,0))</f>
        <v>0</v>
      </c>
      <c r="BS62" s="74">
        <f>INDEX('h 26-27.'!AI55:AI74,MATCH(LARGE('h 26-27.'!AL55:AL74,13),'h 26-27.'!AL55:AL74,0))</f>
        <v>0</v>
      </c>
      <c r="BT62" s="76">
        <f>INDEX('h 26-27.'!AJ55:AJ74,MATCH(LARGE('h 26-27.'!AL55:AL74,13),'h 26-27.'!AL55:AL74,0))</f>
        <v>0</v>
      </c>
    </row>
    <row r="63" spans="2:72" x14ac:dyDescent="0.2">
      <c r="B63" s="95">
        <v>14</v>
      </c>
      <c r="C63" s="153">
        <f>INDEX('h 26-27.'!C30:C49,MATCH(LARGE('h 26-27.'!J30:J49,14),'h 26-27.'!J30:J49,0))</f>
        <v>0</v>
      </c>
      <c r="D63" s="154"/>
      <c r="E63" s="154"/>
      <c r="F63" s="154"/>
      <c r="G63" s="155"/>
      <c r="H63" s="73">
        <f>INDEX('h 26-27.'!D30:D49,MATCH(LARGE('h 26-27.'!J30:J49,14),'h 26-27.'!J30:J49,0))</f>
        <v>0</v>
      </c>
      <c r="I63" s="74">
        <f>INDEX('h 26-27.'!E30:E49,MATCH(LARGE('h 26-27.'!J30:J49,14),'h 26-27.'!J30:J49,0))</f>
        <v>0</v>
      </c>
      <c r="J63" s="76">
        <f>INDEX('h 26-27.'!F30:F49,MATCH(LARGE('h 26-27.'!J30:J49,14),'h 26-27.'!J30:J49,0))</f>
        <v>0</v>
      </c>
      <c r="K63" s="74">
        <f>INDEX('h 26-27.'!G30:G49,MATCH(LARGE('h 26-27.'!J30:J49,14),'h 26-27.'!J30:J49,0))</f>
        <v>0</v>
      </c>
      <c r="L63" s="76">
        <f>INDEX('h 26-27.'!H30:H49,MATCH(LARGE('h 26-27.'!J30:J49,14),'h 26-27.'!J30:J49,0))</f>
        <v>0</v>
      </c>
      <c r="N63" s="95">
        <v>14</v>
      </c>
      <c r="O63" s="153">
        <f>INDEX('h 26-27.'!O30:O49,MATCH(LARGE('h 26-27.'!X30:X49,14),'h 26-27.'!X30:X49,0))</f>
        <v>0</v>
      </c>
      <c r="P63" s="154"/>
      <c r="Q63" s="154"/>
      <c r="R63" s="154"/>
      <c r="S63" s="155"/>
      <c r="T63" s="73">
        <f>INDEX('h 26-27.'!P30:P49,MATCH(LARGE('h 26-27.'!X30:X49,14),'h 26-27.'!X30:X49,0))</f>
        <v>0</v>
      </c>
      <c r="U63" s="74">
        <f>INDEX('h 26-27.'!S30:S49,MATCH(LARGE('h 26-27.'!X30:X49,14),'h 26-27.'!X30:X49,0))</f>
        <v>0</v>
      </c>
      <c r="V63" s="76">
        <f>INDEX('h 26-27.'!T30:T49,MATCH(LARGE('h 26-27.'!X30:X49,14),'h 26-27.'!X30:X49,0))</f>
        <v>0</v>
      </c>
      <c r="W63" s="74">
        <f>INDEX('h 26-27.'!U30:U49,MATCH(LARGE('h 26-27.'!X30:X49,14),'h 26-27.'!X30:X49,0))</f>
        <v>0</v>
      </c>
      <c r="X63" s="76">
        <f>INDEX('h 26-27.'!V30:V49,MATCH(LARGE('h 26-27.'!X30:X49,14),'h 26-27.'!X30:X49,0))</f>
        <v>0</v>
      </c>
      <c r="Z63" s="95">
        <v>14</v>
      </c>
      <c r="AA63" s="153">
        <f>INDEX('h 26-27.'!AC30:AC49,MATCH(LARGE('h 26-27.'!AL30:AL49,14),'h 26-27.'!AL30:AL49,0))</f>
        <v>0</v>
      </c>
      <c r="AB63" s="154"/>
      <c r="AC63" s="154"/>
      <c r="AD63" s="154"/>
      <c r="AE63" s="155"/>
      <c r="AF63" s="73">
        <f>INDEX('h 26-27.'!AD30:AD49,MATCH(LARGE('h 26-27.'!AL30:AL49,14),'h 26-27.'!AL30:AL49,0))</f>
        <v>0</v>
      </c>
      <c r="AG63" s="74">
        <f>INDEX('h 26-27.'!AG30:AG49,MATCH(LARGE('h 26-27.'!AL30:AL49,14),'h 26-27.'!AL30:AL49,0))</f>
        <v>0</v>
      </c>
      <c r="AH63" s="76">
        <f>INDEX('h 26-27.'!AH30:AH49,MATCH(LARGE('h 26-27.'!AL30:AL49,14),'h 26-27.'!AL30:AL49,0))</f>
        <v>0</v>
      </c>
      <c r="AI63" s="74">
        <f>INDEX('h 26-27.'!AI30:AI49,MATCH(LARGE('h 26-27.'!AL30:AL49,14),'h 26-27.'!AL30:AL49,0))</f>
        <v>0</v>
      </c>
      <c r="AJ63" s="76">
        <f>INDEX('h 26-27.'!AJ30:AJ49,MATCH(LARGE('h 26-27.'!AL30:AL49,14),'h 26-27.'!AL30:AL49,0))</f>
        <v>0</v>
      </c>
      <c r="AL63" s="95">
        <v>14</v>
      </c>
      <c r="AM63" s="153">
        <f>INDEX('h 26-27.'!C55:C74,MATCH(LARGE('h 26-27.'!J55:J74,14),'h 26-27.'!J55:J74,0))</f>
        <v>0</v>
      </c>
      <c r="AN63" s="154"/>
      <c r="AO63" s="154"/>
      <c r="AP63" s="154"/>
      <c r="AQ63" s="155"/>
      <c r="AR63" s="73">
        <f>INDEX('h 26-27.'!D55:D74,MATCH(LARGE('h 26-27.'!J55:J74,14),'h 26-27.'!J55:J74,0))</f>
        <v>0</v>
      </c>
      <c r="AS63" s="74">
        <f>INDEX('h 26-27.'!E55:E74,MATCH(LARGE('h 26-27.'!J55:J74,14),'h 26-27.'!J55:J74,0))</f>
        <v>0</v>
      </c>
      <c r="AT63" s="76">
        <f>INDEX('h 26-27.'!F55:F74,MATCH(LARGE('h 26-27.'!J55:J74,14),'h 26-27.'!J55:J74,0))</f>
        <v>0</v>
      </c>
      <c r="AU63" s="74">
        <f>INDEX('h 26-27.'!G55:G74,MATCH(LARGE('h 26-27.'!J55:J74,14),'h 26-27.'!J55:J74,0))</f>
        <v>0</v>
      </c>
      <c r="AV63" s="76">
        <f>INDEX('h 26-27.'!H55:H74,MATCH(LARGE('h 26-27.'!J55:J74,14),'h 26-27.'!J55:J74,0))</f>
        <v>0</v>
      </c>
      <c r="AX63" s="95">
        <v>14</v>
      </c>
      <c r="AY63" s="153">
        <f>INDEX('h 26-27.'!O55:O74,MATCH(LARGE('h 26-27.'!X55:X74,14),'h 26-27.'!X55:X74,0))</f>
        <v>0</v>
      </c>
      <c r="AZ63" s="154"/>
      <c r="BA63" s="154"/>
      <c r="BB63" s="154"/>
      <c r="BC63" s="155"/>
      <c r="BD63" s="73">
        <f>INDEX('h 26-27.'!P55:P74,MATCH(LARGE('h 26-27.'!X55:X74,14),'h 26-27.'!X55:X74,0))</f>
        <v>0</v>
      </c>
      <c r="BE63" s="74">
        <f>INDEX('h 26-27.'!S55:S74,MATCH(LARGE('h 26-27.'!X55:X74,14),'h 26-27.'!X55:X74,0))</f>
        <v>0</v>
      </c>
      <c r="BF63" s="76">
        <f>INDEX('h 26-27.'!T55:T74,MATCH(LARGE('h 26-27.'!X55:X74,14),'h 26-27.'!X55:X74,0))</f>
        <v>0</v>
      </c>
      <c r="BG63" s="74">
        <f>INDEX('h 26-27.'!U55:U74,MATCH(LARGE('h 26-27.'!X55:X74,14),'h 26-27.'!X55:X74,0))</f>
        <v>0</v>
      </c>
      <c r="BH63" s="76">
        <f>INDEX('h 26-27.'!V55:V74,MATCH(LARGE('h 26-27.'!X55:X74,14),'h 26-27.'!X55:X74,0))</f>
        <v>0</v>
      </c>
      <c r="BJ63" s="95">
        <v>14</v>
      </c>
      <c r="BK63" s="153">
        <f>INDEX('h 26-27.'!AC55:AC74,MATCH(LARGE('h 26-27.'!AL55:AL74,14),'h 26-27.'!AL55:AL74,0))</f>
        <v>0</v>
      </c>
      <c r="BL63" s="154"/>
      <c r="BM63" s="154"/>
      <c r="BN63" s="154"/>
      <c r="BO63" s="155"/>
      <c r="BP63" s="73">
        <f>INDEX('h 26-27.'!AD55:AD74,MATCH(LARGE('h 26-27.'!AL55:AL74,14),'h 26-27.'!AL55:AL74,0))</f>
        <v>0</v>
      </c>
      <c r="BQ63" s="74">
        <f>INDEX('h 26-27.'!AG55:AG74,MATCH(LARGE('h 26-27.'!AL55:AL74,14),'h 26-27.'!AL55:AL74,0))</f>
        <v>0</v>
      </c>
      <c r="BR63" s="76">
        <f>INDEX('h 26-27.'!AH55:AH74,MATCH(LARGE('h 26-27.'!AL55:AL74,14),'h 26-27.'!AL55:AL74,0))</f>
        <v>0</v>
      </c>
      <c r="BS63" s="74">
        <f>INDEX('h 26-27.'!AI55:AI74,MATCH(LARGE('h 26-27.'!AL55:AL74,14),'h 26-27.'!AL55:AL74,0))</f>
        <v>0</v>
      </c>
      <c r="BT63" s="76">
        <f>INDEX('h 26-27.'!AJ55:AJ74,MATCH(LARGE('h 26-27.'!AL55:AL74,14),'h 26-27.'!AL55:AL74,0))</f>
        <v>0</v>
      </c>
    </row>
    <row r="64" spans="2:72" x14ac:dyDescent="0.2">
      <c r="B64" s="95">
        <v>15</v>
      </c>
      <c r="C64" s="153">
        <f>INDEX('h 26-27.'!C30:C49,MATCH(LARGE('h 26-27.'!J30:J49,15),'h 26-27.'!J30:J49,0))</f>
        <v>0</v>
      </c>
      <c r="D64" s="154"/>
      <c r="E64" s="154"/>
      <c r="F64" s="154"/>
      <c r="G64" s="155"/>
      <c r="H64" s="73">
        <f>INDEX('h 26-27.'!D30:D49,MATCH(LARGE('h 26-27.'!J30:J49,15),'h 26-27.'!J30:J49,0))</f>
        <v>0</v>
      </c>
      <c r="I64" s="74">
        <f>INDEX('h 26-27.'!E30:E49,MATCH(LARGE('h 26-27.'!J30:J49,15),'h 26-27.'!J30:J49,0))</f>
        <v>0</v>
      </c>
      <c r="J64" s="76">
        <f>INDEX('h 26-27.'!F30:F49,MATCH(LARGE('h 26-27.'!J30:J49,15),'h 26-27.'!J30:J49,0))</f>
        <v>0</v>
      </c>
      <c r="K64" s="74">
        <f>INDEX('h 26-27.'!G30:G49,MATCH(LARGE('h 26-27.'!J30:J49,15),'h 26-27.'!J30:J49,0))</f>
        <v>0</v>
      </c>
      <c r="L64" s="76">
        <f>INDEX('h 26-27.'!H30:H49,MATCH(LARGE('h 26-27.'!J30:J49,15),'h 26-27.'!J30:J49,0))</f>
        <v>0</v>
      </c>
      <c r="N64" s="95">
        <v>15</v>
      </c>
      <c r="O64" s="153">
        <f>INDEX('h 26-27.'!O30:O49,MATCH(LARGE('h 26-27.'!X30:X49,15),'h 26-27.'!X30:X49,0))</f>
        <v>0</v>
      </c>
      <c r="P64" s="154"/>
      <c r="Q64" s="154"/>
      <c r="R64" s="154"/>
      <c r="S64" s="155"/>
      <c r="T64" s="73">
        <f>INDEX('h 26-27.'!P30:P49,MATCH(LARGE('h 26-27.'!X30:X49,15),'h 26-27.'!X30:X49,0))</f>
        <v>0</v>
      </c>
      <c r="U64" s="74">
        <f>INDEX('h 26-27.'!S30:S49,MATCH(LARGE('h 26-27.'!X30:X49,15),'h 26-27.'!X30:X49,0))</f>
        <v>0</v>
      </c>
      <c r="V64" s="76">
        <f>INDEX('h 26-27.'!T30:T49,MATCH(LARGE('h 26-27.'!X30:X49,15),'h 26-27.'!X30:X49,0))</f>
        <v>0</v>
      </c>
      <c r="W64" s="74">
        <f>INDEX('h 26-27.'!U30:U49,MATCH(LARGE('h 26-27.'!X30:X49,15),'h 26-27.'!X30:X49,0))</f>
        <v>0</v>
      </c>
      <c r="X64" s="76">
        <f>INDEX('h 26-27.'!V30:V49,MATCH(LARGE('h 26-27.'!X30:X49,15),'h 26-27.'!X30:X49,0))</f>
        <v>0</v>
      </c>
      <c r="Z64" s="95">
        <v>15</v>
      </c>
      <c r="AA64" s="153">
        <f>INDEX('h 26-27.'!AC30:AC49,MATCH(LARGE('h 26-27.'!AL30:AL49,15),'h 26-27.'!AL30:AL49,0))</f>
        <v>0</v>
      </c>
      <c r="AB64" s="154"/>
      <c r="AC64" s="154"/>
      <c r="AD64" s="154"/>
      <c r="AE64" s="155"/>
      <c r="AF64" s="73">
        <f>INDEX('h 26-27.'!AD30:AD49,MATCH(LARGE('h 26-27.'!AL30:AL49,15),'h 26-27.'!AL30:AL49,0))</f>
        <v>0</v>
      </c>
      <c r="AG64" s="74">
        <f>INDEX('h 26-27.'!AG30:AG49,MATCH(LARGE('h 26-27.'!AL30:AL49,15),'h 26-27.'!AL30:AL49,0))</f>
        <v>0</v>
      </c>
      <c r="AH64" s="76">
        <f>INDEX('h 26-27.'!AH30:AH49,MATCH(LARGE('h 26-27.'!AL30:AL49,15),'h 26-27.'!AL30:AL49,0))</f>
        <v>0</v>
      </c>
      <c r="AI64" s="74">
        <f>INDEX('h 26-27.'!AI30:AI49,MATCH(LARGE('h 26-27.'!AL30:AL49,15),'h 26-27.'!AL30:AL49,0))</f>
        <v>0</v>
      </c>
      <c r="AJ64" s="76">
        <f>INDEX('h 26-27.'!AJ30:AJ49,MATCH(LARGE('h 26-27.'!AL30:AL49,15),'h 26-27.'!AL30:AL49,0))</f>
        <v>0</v>
      </c>
      <c r="AL64" s="95">
        <v>15</v>
      </c>
      <c r="AM64" s="153">
        <f>INDEX('h 26-27.'!C55:C74,MATCH(LARGE('h 26-27.'!J55:J74,15),'h 26-27.'!J55:J74,0))</f>
        <v>0</v>
      </c>
      <c r="AN64" s="154"/>
      <c r="AO64" s="154"/>
      <c r="AP64" s="154"/>
      <c r="AQ64" s="155"/>
      <c r="AR64" s="73">
        <f>INDEX('h 26-27.'!D55:D74,MATCH(LARGE('h 26-27.'!J55:J74,15),'h 26-27.'!J55:J74,0))</f>
        <v>0</v>
      </c>
      <c r="AS64" s="74">
        <f>INDEX('h 26-27.'!E55:E74,MATCH(LARGE('h 26-27.'!J55:J74,15),'h 26-27.'!J55:J74,0))</f>
        <v>0</v>
      </c>
      <c r="AT64" s="76">
        <f>INDEX('h 26-27.'!F55:F74,MATCH(LARGE('h 26-27.'!J55:J74,15),'h 26-27.'!J55:J74,0))</f>
        <v>0</v>
      </c>
      <c r="AU64" s="74">
        <f>INDEX('h 26-27.'!G55:G74,MATCH(LARGE('h 26-27.'!J55:J74,15),'h 26-27.'!J55:J74,0))</f>
        <v>0</v>
      </c>
      <c r="AV64" s="76">
        <f>INDEX('h 26-27.'!H55:H74,MATCH(LARGE('h 26-27.'!J55:J74,15),'h 26-27.'!J55:J74,0))</f>
        <v>0</v>
      </c>
      <c r="AX64" s="95">
        <v>15</v>
      </c>
      <c r="AY64" s="153">
        <f>INDEX('h 26-27.'!O55:O74,MATCH(LARGE('h 26-27.'!X55:X74,15),'h 26-27.'!X55:X74,0))</f>
        <v>0</v>
      </c>
      <c r="AZ64" s="154"/>
      <c r="BA64" s="154"/>
      <c r="BB64" s="154"/>
      <c r="BC64" s="155"/>
      <c r="BD64" s="73">
        <f>INDEX('h 26-27.'!P55:P74,MATCH(LARGE('h 26-27.'!X55:X74,15),'h 26-27.'!X55:X74,0))</f>
        <v>0</v>
      </c>
      <c r="BE64" s="74">
        <f>INDEX('h 26-27.'!S55:S74,MATCH(LARGE('h 26-27.'!X55:X74,15),'h 26-27.'!X55:X74,0))</f>
        <v>0</v>
      </c>
      <c r="BF64" s="76">
        <f>INDEX('h 26-27.'!T55:T74,MATCH(LARGE('h 26-27.'!X55:X74,15),'h 26-27.'!X55:X74,0))</f>
        <v>0</v>
      </c>
      <c r="BG64" s="74">
        <f>INDEX('h 26-27.'!U55:U74,MATCH(LARGE('h 26-27.'!X55:X74,15),'h 26-27.'!X55:X74,0))</f>
        <v>0</v>
      </c>
      <c r="BH64" s="76">
        <f>INDEX('h 26-27.'!V55:V74,MATCH(LARGE('h 26-27.'!X55:X74,15),'h 26-27.'!X55:X74,0))</f>
        <v>0</v>
      </c>
      <c r="BJ64" s="95">
        <v>15</v>
      </c>
      <c r="BK64" s="153">
        <f>INDEX('h 26-27.'!AC55:AC74,MATCH(LARGE('h 26-27.'!AL55:AL74,15),'h 26-27.'!AL55:AL74,0))</f>
        <v>0</v>
      </c>
      <c r="BL64" s="154"/>
      <c r="BM64" s="154"/>
      <c r="BN64" s="154"/>
      <c r="BO64" s="155"/>
      <c r="BP64" s="73">
        <f>INDEX('h 26-27.'!AD55:AD74,MATCH(LARGE('h 26-27.'!AL55:AL74,15),'h 26-27.'!AL55:AL74,0))</f>
        <v>0</v>
      </c>
      <c r="BQ64" s="74">
        <f>INDEX('h 26-27.'!AG55:AG74,MATCH(LARGE('h 26-27.'!AL55:AL74,15),'h 26-27.'!AL55:AL74,0))</f>
        <v>0</v>
      </c>
      <c r="BR64" s="76">
        <f>INDEX('h 26-27.'!AH55:AH74,MATCH(LARGE('h 26-27.'!AL55:AL74,15),'h 26-27.'!AL55:AL74,0))</f>
        <v>0</v>
      </c>
      <c r="BS64" s="74">
        <f>INDEX('h 26-27.'!AI55:AI74,MATCH(LARGE('h 26-27.'!AL55:AL74,15),'h 26-27.'!AL55:AL74,0))</f>
        <v>0</v>
      </c>
      <c r="BT64" s="76">
        <f>INDEX('h 26-27.'!AJ55:AJ74,MATCH(LARGE('h 26-27.'!AL55:AL74,15),'h 26-27.'!AL55:AL74,0))</f>
        <v>0</v>
      </c>
    </row>
    <row r="65" spans="2:72" x14ac:dyDescent="0.2">
      <c r="B65" s="95">
        <v>16</v>
      </c>
      <c r="C65" s="153">
        <f>INDEX('h 26-27.'!C30:C49,MATCH(LARGE('h 26-27.'!J30:J49,16),'h 26-27.'!J30:J49,0))</f>
        <v>0</v>
      </c>
      <c r="D65" s="154"/>
      <c r="E65" s="154"/>
      <c r="F65" s="154"/>
      <c r="G65" s="155"/>
      <c r="H65" s="73">
        <f>INDEX('h 26-27.'!D30:D49,MATCH(LARGE('h 26-27.'!J30:J49,16),'h 26-27.'!J30:J49,0))</f>
        <v>0</v>
      </c>
      <c r="I65" s="74">
        <f>INDEX('h 26-27.'!E30:E49,MATCH(LARGE('h 26-27.'!J30:J49,16),'h 26-27.'!J30:J49,0))</f>
        <v>0</v>
      </c>
      <c r="J65" s="76">
        <f>INDEX('h 26-27.'!F30:F49,MATCH(LARGE('h 26-27.'!J30:J49,16),'h 26-27.'!J30:J49,0))</f>
        <v>0</v>
      </c>
      <c r="K65" s="74">
        <f>INDEX('h 26-27.'!G30:G49,MATCH(LARGE('h 26-27.'!J30:J49,16),'h 26-27.'!J30:J49,0))</f>
        <v>0</v>
      </c>
      <c r="L65" s="76">
        <f>INDEX('h 26-27.'!H30:H49,MATCH(LARGE('h 26-27.'!J30:J49,16),'h 26-27.'!J30:J49,0))</f>
        <v>0</v>
      </c>
      <c r="N65" s="95">
        <v>16</v>
      </c>
      <c r="O65" s="153">
        <f>INDEX('h 26-27.'!O30:O49,MATCH(LARGE('h 26-27.'!X30:X49,16),'h 26-27.'!X30:X49,0))</f>
        <v>0</v>
      </c>
      <c r="P65" s="154"/>
      <c r="Q65" s="154"/>
      <c r="R65" s="154"/>
      <c r="S65" s="155"/>
      <c r="T65" s="73">
        <f>INDEX('h 26-27.'!P30:P49,MATCH(LARGE('h 26-27.'!X30:X49,16),'h 26-27.'!X30:X49,0))</f>
        <v>0</v>
      </c>
      <c r="U65" s="74">
        <f>INDEX('h 26-27.'!S30:S49,MATCH(LARGE('h 26-27.'!X30:X49,16),'h 26-27.'!X30:X49,0))</f>
        <v>0</v>
      </c>
      <c r="V65" s="76">
        <f>INDEX('h 26-27.'!T30:T49,MATCH(LARGE('h 26-27.'!X30:X49,16),'h 26-27.'!X30:X49,0))</f>
        <v>0</v>
      </c>
      <c r="W65" s="74">
        <f>INDEX('h 26-27.'!U30:U49,MATCH(LARGE('h 26-27.'!X30:X49,16),'h 26-27.'!X30:X49,0))</f>
        <v>0</v>
      </c>
      <c r="X65" s="76">
        <f>INDEX('h 26-27.'!V30:V49,MATCH(LARGE('h 26-27.'!X30:X49,16),'h 26-27.'!X30:X49,0))</f>
        <v>0</v>
      </c>
      <c r="Z65" s="95">
        <v>16</v>
      </c>
      <c r="AA65" s="153">
        <f>INDEX('h 26-27.'!AC30:AC49,MATCH(LARGE('h 26-27.'!AL30:AL49,16),'h 26-27.'!AL30:AL49,0))</f>
        <v>0</v>
      </c>
      <c r="AB65" s="154"/>
      <c r="AC65" s="154"/>
      <c r="AD65" s="154"/>
      <c r="AE65" s="155"/>
      <c r="AF65" s="73">
        <f>INDEX('h 26-27.'!AD30:AD49,MATCH(LARGE('h 26-27.'!AL30:AL49,16),'h 26-27.'!AL30:AL49,0))</f>
        <v>0</v>
      </c>
      <c r="AG65" s="74">
        <f>INDEX('h 26-27.'!AG30:AG49,MATCH(LARGE('h 26-27.'!AL30:AL49,16),'h 26-27.'!AL30:AL49,0))</f>
        <v>0</v>
      </c>
      <c r="AH65" s="76">
        <f>INDEX('h 26-27.'!AH30:AH49,MATCH(LARGE('h 26-27.'!AL30:AL49,16),'h 26-27.'!AL30:AL49,0))</f>
        <v>0</v>
      </c>
      <c r="AI65" s="74">
        <f>INDEX('h 26-27.'!AI30:AI49,MATCH(LARGE('h 26-27.'!AL30:AL49,16),'h 26-27.'!AL30:AL49,0))</f>
        <v>0</v>
      </c>
      <c r="AJ65" s="76">
        <f>INDEX('h 26-27.'!AJ30:AJ49,MATCH(LARGE('h 26-27.'!AL30:AL49,16),'h 26-27.'!AL30:AL49,0))</f>
        <v>0</v>
      </c>
      <c r="AL65" s="95">
        <v>16</v>
      </c>
      <c r="AM65" s="153">
        <f>INDEX('h 26-27.'!C55:C74,MATCH(LARGE('h 26-27.'!J55:J74,16),'h 26-27.'!J55:J74,0))</f>
        <v>0</v>
      </c>
      <c r="AN65" s="154"/>
      <c r="AO65" s="154"/>
      <c r="AP65" s="154"/>
      <c r="AQ65" s="155"/>
      <c r="AR65" s="73">
        <f>INDEX('h 26-27.'!D55:D74,MATCH(LARGE('h 26-27.'!J55:J74,16),'h 26-27.'!J55:J74,0))</f>
        <v>0</v>
      </c>
      <c r="AS65" s="74">
        <f>INDEX('h 26-27.'!E55:E74,MATCH(LARGE('h 26-27.'!J55:J74,16),'h 26-27.'!J55:J74,0))</f>
        <v>0</v>
      </c>
      <c r="AT65" s="76">
        <f>INDEX('h 26-27.'!F55:F74,MATCH(LARGE('h 26-27.'!J55:J74,16),'h 26-27.'!J55:J74,0))</f>
        <v>0</v>
      </c>
      <c r="AU65" s="74">
        <f>INDEX('h 26-27.'!G55:G74,MATCH(LARGE('h 26-27.'!J55:J74,16),'h 26-27.'!J55:J74,0))</f>
        <v>0</v>
      </c>
      <c r="AV65" s="76">
        <f>INDEX('h 26-27.'!H55:H74,MATCH(LARGE('h 26-27.'!J55:J74,16),'h 26-27.'!J55:J74,0))</f>
        <v>0</v>
      </c>
      <c r="AX65" s="95">
        <v>16</v>
      </c>
      <c r="AY65" s="153">
        <f>INDEX('h 26-27.'!O55:O74,MATCH(LARGE('h 26-27.'!X55:X74,16),'h 26-27.'!X55:X74,0))</f>
        <v>0</v>
      </c>
      <c r="AZ65" s="154"/>
      <c r="BA65" s="154"/>
      <c r="BB65" s="154"/>
      <c r="BC65" s="155"/>
      <c r="BD65" s="73">
        <f>INDEX('h 26-27.'!P55:P74,MATCH(LARGE('h 26-27.'!X55:X74,16),'h 26-27.'!X55:X74,0))</f>
        <v>0</v>
      </c>
      <c r="BE65" s="74">
        <f>INDEX('h 26-27.'!S55:S74,MATCH(LARGE('h 26-27.'!X55:X74,16),'h 26-27.'!X55:X74,0))</f>
        <v>0</v>
      </c>
      <c r="BF65" s="76">
        <f>INDEX('h 26-27.'!T55:T74,MATCH(LARGE('h 26-27.'!X55:X74,16),'h 26-27.'!X55:X74,0))</f>
        <v>0</v>
      </c>
      <c r="BG65" s="74">
        <f>INDEX('h 26-27.'!U55:U74,MATCH(LARGE('h 26-27.'!X55:X74,16),'h 26-27.'!X55:X74,0))</f>
        <v>0</v>
      </c>
      <c r="BH65" s="76">
        <f>INDEX('h 26-27.'!V55:V74,MATCH(LARGE('h 26-27.'!X55:X74,16),'h 26-27.'!X55:X74,0))</f>
        <v>0</v>
      </c>
      <c r="BJ65" s="95">
        <v>16</v>
      </c>
      <c r="BK65" s="153">
        <f>INDEX('h 26-27.'!AC55:AC74,MATCH(LARGE('h 26-27.'!AL55:AL74,16),'h 26-27.'!AL55:AL74,0))</f>
        <v>0</v>
      </c>
      <c r="BL65" s="154"/>
      <c r="BM65" s="154"/>
      <c r="BN65" s="154"/>
      <c r="BO65" s="155"/>
      <c r="BP65" s="73">
        <f>INDEX('h 26-27.'!AD55:AD74,MATCH(LARGE('h 26-27.'!AL55:AL74,16),'h 26-27.'!AL55:AL74,0))</f>
        <v>0</v>
      </c>
      <c r="BQ65" s="74">
        <f>INDEX('h 26-27.'!AG55:AG74,MATCH(LARGE('h 26-27.'!AL55:AL74,16),'h 26-27.'!AL55:AL74,0))</f>
        <v>0</v>
      </c>
      <c r="BR65" s="76">
        <f>INDEX('h 26-27.'!AH55:AH74,MATCH(LARGE('h 26-27.'!AL55:AL74,16),'h 26-27.'!AL55:AL74,0))</f>
        <v>0</v>
      </c>
      <c r="BS65" s="74">
        <f>INDEX('h 26-27.'!AI55:AI74,MATCH(LARGE('h 26-27.'!AL55:AL74,16),'h 26-27.'!AL55:AL74,0))</f>
        <v>0</v>
      </c>
      <c r="BT65" s="76">
        <f>INDEX('h 26-27.'!AJ55:AJ74,MATCH(LARGE('h 26-27.'!AL55:AL74,16),'h 26-27.'!AL55:AL74,0))</f>
        <v>0</v>
      </c>
    </row>
    <row r="66" spans="2:72" x14ac:dyDescent="0.2">
      <c r="B66" s="95">
        <v>17</v>
      </c>
      <c r="C66" s="153">
        <f>INDEX('h 26-27.'!C30:C49,MATCH(LARGE('h 26-27.'!J30:J49,17),'h 26-27.'!J30:J49,0))</f>
        <v>0</v>
      </c>
      <c r="D66" s="154"/>
      <c r="E66" s="154"/>
      <c r="F66" s="154"/>
      <c r="G66" s="155"/>
      <c r="H66" s="73">
        <f>INDEX('h 26-27.'!D30:D49,MATCH(LARGE('h 26-27.'!J30:J49,17),'h 26-27.'!J30:J49,0))</f>
        <v>0</v>
      </c>
      <c r="I66" s="74">
        <f>INDEX('h 26-27.'!E30:E49,MATCH(LARGE('h 26-27.'!J30:J49,17),'h 26-27.'!J30:J49,0))</f>
        <v>0</v>
      </c>
      <c r="J66" s="76">
        <f>INDEX('h 26-27.'!F30:F49,MATCH(LARGE('h 26-27.'!J30:J49,17),'h 26-27.'!J30:J49,0))</f>
        <v>0</v>
      </c>
      <c r="K66" s="74">
        <f>INDEX('h 26-27.'!G30:G49,MATCH(LARGE('h 26-27.'!J30:J49,17),'h 26-27.'!J30:J49,0))</f>
        <v>0</v>
      </c>
      <c r="L66" s="76">
        <f>INDEX('h 26-27.'!H30:H49,MATCH(LARGE('h 26-27.'!J30:J49,17),'h 26-27.'!J30:J49,0))</f>
        <v>0</v>
      </c>
      <c r="N66" s="95">
        <v>17</v>
      </c>
      <c r="O66" s="153">
        <f>INDEX('h 26-27.'!O30:O49,MATCH(LARGE('h 26-27.'!X30:X49,17),'h 26-27.'!X30:X49,0))</f>
        <v>0</v>
      </c>
      <c r="P66" s="154"/>
      <c r="Q66" s="154"/>
      <c r="R66" s="154"/>
      <c r="S66" s="155"/>
      <c r="T66" s="73">
        <f>INDEX('h 26-27.'!P30:P49,MATCH(LARGE('h 26-27.'!X30:X49,17),'h 26-27.'!X30:X49,0))</f>
        <v>0</v>
      </c>
      <c r="U66" s="74">
        <f>INDEX('h 26-27.'!S30:S49,MATCH(LARGE('h 26-27.'!X30:X49,17),'h 26-27.'!X30:X49,0))</f>
        <v>0</v>
      </c>
      <c r="V66" s="76">
        <f>INDEX('h 26-27.'!T30:T49,MATCH(LARGE('h 26-27.'!X30:X49,17),'h 26-27.'!X30:X49,0))</f>
        <v>0</v>
      </c>
      <c r="W66" s="74">
        <f>INDEX('h 26-27.'!U30:U49,MATCH(LARGE('h 26-27.'!X30:X49,17),'h 26-27.'!X30:X49,0))</f>
        <v>0</v>
      </c>
      <c r="X66" s="76">
        <f>INDEX('h 26-27.'!V30:V49,MATCH(LARGE('h 26-27.'!X30:X49,17),'h 26-27.'!X30:X49,0))</f>
        <v>0</v>
      </c>
      <c r="Z66" s="95">
        <v>17</v>
      </c>
      <c r="AA66" s="153">
        <f>INDEX('h 26-27.'!AC30:AC49,MATCH(LARGE('h 26-27.'!AL30:AL49,17),'h 26-27.'!AL30:AL49,0))</f>
        <v>0</v>
      </c>
      <c r="AB66" s="154"/>
      <c r="AC66" s="154"/>
      <c r="AD66" s="154"/>
      <c r="AE66" s="155"/>
      <c r="AF66" s="73">
        <f>INDEX('h 26-27.'!AD30:AD49,MATCH(LARGE('h 26-27.'!AL30:AL49,17),'h 26-27.'!AL30:AL49,0))</f>
        <v>0</v>
      </c>
      <c r="AG66" s="74">
        <f>INDEX('h 26-27.'!AG30:AG49,MATCH(LARGE('h 26-27.'!AL30:AL49,17),'h 26-27.'!AL30:AL49,0))</f>
        <v>0</v>
      </c>
      <c r="AH66" s="76">
        <f>INDEX('h 26-27.'!AH30:AH49,MATCH(LARGE('h 26-27.'!AL30:AL49,17),'h 26-27.'!AL30:AL49,0))</f>
        <v>0</v>
      </c>
      <c r="AI66" s="74">
        <f>INDEX('h 26-27.'!AI30:AI49,MATCH(LARGE('h 26-27.'!AL30:AL49,17),'h 26-27.'!AL30:AL49,0))</f>
        <v>0</v>
      </c>
      <c r="AJ66" s="76">
        <f>INDEX('h 26-27.'!AJ30:AJ49,MATCH(LARGE('h 26-27.'!AL30:AL49,17),'h 26-27.'!AL30:AL49,0))</f>
        <v>0</v>
      </c>
      <c r="AL66" s="95">
        <v>17</v>
      </c>
      <c r="AM66" s="153">
        <f>INDEX('h 26-27.'!C55:C74,MATCH(LARGE('h 26-27.'!J55:J74,17),'h 26-27.'!J55:J74,0))</f>
        <v>0</v>
      </c>
      <c r="AN66" s="154"/>
      <c r="AO66" s="154"/>
      <c r="AP66" s="154"/>
      <c r="AQ66" s="155"/>
      <c r="AR66" s="73">
        <f>INDEX('h 26-27.'!D55:D74,MATCH(LARGE('h 26-27.'!J55:J74,17),'h 26-27.'!J55:J74,0))</f>
        <v>0</v>
      </c>
      <c r="AS66" s="74">
        <f>INDEX('h 26-27.'!E55:E74,MATCH(LARGE('h 26-27.'!J55:J74,17),'h 26-27.'!J55:J74,0))</f>
        <v>0</v>
      </c>
      <c r="AT66" s="76">
        <f>INDEX('h 26-27.'!F55:F74,MATCH(LARGE('h 26-27.'!J55:J74,17),'h 26-27.'!J55:J74,0))</f>
        <v>0</v>
      </c>
      <c r="AU66" s="74">
        <f>INDEX('h 26-27.'!G55:G74,MATCH(LARGE('h 26-27.'!J55:J74,17),'h 26-27.'!J55:J74,0))</f>
        <v>0</v>
      </c>
      <c r="AV66" s="76">
        <f>INDEX('h 26-27.'!H55:H74,MATCH(LARGE('h 26-27.'!J55:J74,17),'h 26-27.'!J55:J74,0))</f>
        <v>0</v>
      </c>
      <c r="AX66" s="95">
        <v>17</v>
      </c>
      <c r="AY66" s="153">
        <f>INDEX('h 26-27.'!O55:O74,MATCH(LARGE('h 26-27.'!X55:X74,17),'h 26-27.'!X55:X74,0))</f>
        <v>0</v>
      </c>
      <c r="AZ66" s="154"/>
      <c r="BA66" s="154"/>
      <c r="BB66" s="154"/>
      <c r="BC66" s="155"/>
      <c r="BD66" s="73">
        <f>INDEX('h 26-27.'!P55:P74,MATCH(LARGE('h 26-27.'!X55:X74,17),'h 26-27.'!X55:X74,0))</f>
        <v>0</v>
      </c>
      <c r="BE66" s="74">
        <f>INDEX('h 26-27.'!S55:S74,MATCH(LARGE('h 26-27.'!X55:X74,17),'h 26-27.'!X55:X74,0))</f>
        <v>0</v>
      </c>
      <c r="BF66" s="76">
        <f>INDEX('h 26-27.'!T55:T74,MATCH(LARGE('h 26-27.'!X55:X74,17),'h 26-27.'!X55:X74,0))</f>
        <v>0</v>
      </c>
      <c r="BG66" s="74">
        <f>INDEX('h 26-27.'!U55:U74,MATCH(LARGE('h 26-27.'!X55:X74,17),'h 26-27.'!X55:X74,0))</f>
        <v>0</v>
      </c>
      <c r="BH66" s="76">
        <f>INDEX('h 26-27.'!V55:V74,MATCH(LARGE('h 26-27.'!X55:X74,17),'h 26-27.'!X55:X74,0))</f>
        <v>0</v>
      </c>
      <c r="BJ66" s="95">
        <v>17</v>
      </c>
      <c r="BK66" s="153">
        <f>INDEX('h 26-27.'!AC55:AC74,MATCH(LARGE('h 26-27.'!AL55:AL74,17),'h 26-27.'!AL55:AL74,0))</f>
        <v>0</v>
      </c>
      <c r="BL66" s="154"/>
      <c r="BM66" s="154"/>
      <c r="BN66" s="154"/>
      <c r="BO66" s="155"/>
      <c r="BP66" s="73">
        <f>INDEX('h 26-27.'!AD55:AD74,MATCH(LARGE('h 26-27.'!AL55:AL74,17),'h 26-27.'!AL55:AL74,0))</f>
        <v>0</v>
      </c>
      <c r="BQ66" s="74">
        <f>INDEX('h 26-27.'!AG55:AG74,MATCH(LARGE('h 26-27.'!AL55:AL74,17),'h 26-27.'!AL55:AL74,0))</f>
        <v>0</v>
      </c>
      <c r="BR66" s="76">
        <f>INDEX('h 26-27.'!AH55:AH74,MATCH(LARGE('h 26-27.'!AL55:AL74,17),'h 26-27.'!AL55:AL74,0))</f>
        <v>0</v>
      </c>
      <c r="BS66" s="74">
        <f>INDEX('h 26-27.'!AI55:AI74,MATCH(LARGE('h 26-27.'!AL55:AL74,17),'h 26-27.'!AL55:AL74,0))</f>
        <v>0</v>
      </c>
      <c r="BT66" s="76">
        <f>INDEX('h 26-27.'!AJ55:AJ74,MATCH(LARGE('h 26-27.'!AL55:AL74,17),'h 26-27.'!AL55:AL74,0))</f>
        <v>0</v>
      </c>
    </row>
    <row r="67" spans="2:72" x14ac:dyDescent="0.2">
      <c r="B67" s="95">
        <v>18</v>
      </c>
      <c r="C67" s="153">
        <f>INDEX('h 26-27.'!C30:C49,MATCH(LARGE('h 26-27.'!J30:J49,18),'h 26-27.'!J30:J49,0))</f>
        <v>0</v>
      </c>
      <c r="D67" s="154"/>
      <c r="E67" s="154"/>
      <c r="F67" s="154"/>
      <c r="G67" s="155"/>
      <c r="H67" s="73">
        <f>INDEX('h 26-27.'!D30:D49,MATCH(LARGE('h 26-27.'!J30:J49,18),'h 26-27.'!J30:J49,0))</f>
        <v>0</v>
      </c>
      <c r="I67" s="74">
        <f>INDEX('h 26-27.'!E30:E49,MATCH(LARGE('h 26-27.'!J30:J49,18),'h 26-27.'!J30:J49,0))</f>
        <v>0</v>
      </c>
      <c r="J67" s="76">
        <f>INDEX('h 26-27.'!F30:F49,MATCH(LARGE('h 26-27.'!J30:J49,18),'h 26-27.'!J30:J49,0))</f>
        <v>0</v>
      </c>
      <c r="K67" s="74">
        <f>INDEX('h 26-27.'!G30:G49,MATCH(LARGE('h 26-27.'!J30:J49,18),'h 26-27.'!J30:J49,0))</f>
        <v>0</v>
      </c>
      <c r="L67" s="76">
        <f>INDEX('h 26-27.'!H30:H49,MATCH(LARGE('h 26-27.'!J30:J49,18),'h 26-27.'!J30:J49,0))</f>
        <v>0</v>
      </c>
      <c r="N67" s="95">
        <v>18</v>
      </c>
      <c r="O67" s="153">
        <f>INDEX('h 26-27.'!O30:O49,MATCH(LARGE('h 26-27.'!X30:X49,18),'h 26-27.'!X30:X49,0))</f>
        <v>0</v>
      </c>
      <c r="P67" s="154"/>
      <c r="Q67" s="154"/>
      <c r="R67" s="154"/>
      <c r="S67" s="155"/>
      <c r="T67" s="73">
        <f>INDEX('h 26-27.'!P30:P49,MATCH(LARGE('h 26-27.'!X30:X49,18),'h 26-27.'!X30:X49,0))</f>
        <v>0</v>
      </c>
      <c r="U67" s="74">
        <f>INDEX('h 26-27.'!S30:S49,MATCH(LARGE('h 26-27.'!X30:X49,18),'h 26-27.'!X30:X49,0))</f>
        <v>0</v>
      </c>
      <c r="V67" s="76">
        <f>INDEX('h 26-27.'!T30:T49,MATCH(LARGE('h 26-27.'!X30:X49,18),'h 26-27.'!X30:X49,0))</f>
        <v>0</v>
      </c>
      <c r="W67" s="74">
        <f>INDEX('h 26-27.'!U30:U49,MATCH(LARGE('h 26-27.'!X30:X49,18),'h 26-27.'!X30:X49,0))</f>
        <v>0</v>
      </c>
      <c r="X67" s="76">
        <f>INDEX('h 26-27.'!V30:V49,MATCH(LARGE('h 26-27.'!X30:X49,18),'h 26-27.'!X30:X49,0))</f>
        <v>0</v>
      </c>
      <c r="Z67" s="95">
        <v>18</v>
      </c>
      <c r="AA67" s="153">
        <f>INDEX('h 26-27.'!AC30:AC49,MATCH(LARGE('h 26-27.'!AL30:AL49,18),'h 26-27.'!AL30:AL49,0))</f>
        <v>0</v>
      </c>
      <c r="AB67" s="154"/>
      <c r="AC67" s="154"/>
      <c r="AD67" s="154"/>
      <c r="AE67" s="155"/>
      <c r="AF67" s="73">
        <f>INDEX('h 26-27.'!AD30:AD49,MATCH(LARGE('h 26-27.'!AL30:AL49,18),'h 26-27.'!AL30:AL49,0))</f>
        <v>0</v>
      </c>
      <c r="AG67" s="74">
        <f>INDEX('h 26-27.'!AG30:AG49,MATCH(LARGE('h 26-27.'!AL30:AL49,18),'h 26-27.'!AL30:AL49,0))</f>
        <v>0</v>
      </c>
      <c r="AH67" s="76">
        <f>INDEX('h 26-27.'!AH30:AH49,MATCH(LARGE('h 26-27.'!AL30:AL49,18),'h 26-27.'!AL30:AL49,0))</f>
        <v>0</v>
      </c>
      <c r="AI67" s="74">
        <f>INDEX('h 26-27.'!AI30:AI49,MATCH(LARGE('h 26-27.'!AL30:AL49,18),'h 26-27.'!AL30:AL49,0))</f>
        <v>0</v>
      </c>
      <c r="AJ67" s="76">
        <f>INDEX('h 26-27.'!AJ30:AJ49,MATCH(LARGE('h 26-27.'!AL30:AL49,18),'h 26-27.'!AL30:AL49,0))</f>
        <v>0</v>
      </c>
      <c r="AL67" s="95">
        <v>18</v>
      </c>
      <c r="AM67" s="153">
        <f>INDEX('h 26-27.'!C55:C74,MATCH(LARGE('h 26-27.'!J55:J74,18),'h 26-27.'!J55:J74,0))</f>
        <v>0</v>
      </c>
      <c r="AN67" s="154"/>
      <c r="AO67" s="154"/>
      <c r="AP67" s="154"/>
      <c r="AQ67" s="155"/>
      <c r="AR67" s="73">
        <f>INDEX('h 26-27.'!D55:D74,MATCH(LARGE('h 26-27.'!J55:J74,18),'h 26-27.'!J55:J74,0))</f>
        <v>0</v>
      </c>
      <c r="AS67" s="74">
        <f>INDEX('h 26-27.'!E55:E74,MATCH(LARGE('h 26-27.'!J55:J74,18),'h 26-27.'!J55:J74,0))</f>
        <v>0</v>
      </c>
      <c r="AT67" s="76">
        <f>INDEX('h 26-27.'!F55:F74,MATCH(LARGE('h 26-27.'!J55:J74,18),'h 26-27.'!J55:J74,0))</f>
        <v>0</v>
      </c>
      <c r="AU67" s="74">
        <f>INDEX('h 26-27.'!G55:G74,MATCH(LARGE('h 26-27.'!J55:J74,18),'h 26-27.'!J55:J74,0))</f>
        <v>0</v>
      </c>
      <c r="AV67" s="76">
        <f>INDEX('h 26-27.'!H55:H74,MATCH(LARGE('h 26-27.'!J55:J74,18),'h 26-27.'!J55:J74,0))</f>
        <v>0</v>
      </c>
      <c r="AX67" s="95">
        <v>18</v>
      </c>
      <c r="AY67" s="153">
        <f>INDEX('h 26-27.'!O55:O74,MATCH(LARGE('h 26-27.'!X55:X74,18),'h 26-27.'!X55:X74,0))</f>
        <v>0</v>
      </c>
      <c r="AZ67" s="154"/>
      <c r="BA67" s="154"/>
      <c r="BB67" s="154"/>
      <c r="BC67" s="155"/>
      <c r="BD67" s="73">
        <f>INDEX('h 26-27.'!P55:P74,MATCH(LARGE('h 26-27.'!X55:X74,18),'h 26-27.'!X55:X74,0))</f>
        <v>0</v>
      </c>
      <c r="BE67" s="74">
        <f>INDEX('h 26-27.'!S55:S74,MATCH(LARGE('h 26-27.'!X55:X74,18),'h 26-27.'!X55:X74,0))</f>
        <v>0</v>
      </c>
      <c r="BF67" s="76">
        <f>INDEX('h 26-27.'!T55:T74,MATCH(LARGE('h 26-27.'!X55:X74,18),'h 26-27.'!X55:X74,0))</f>
        <v>0</v>
      </c>
      <c r="BG67" s="74">
        <f>INDEX('h 26-27.'!U55:U74,MATCH(LARGE('h 26-27.'!X55:X74,18),'h 26-27.'!X55:X74,0))</f>
        <v>0</v>
      </c>
      <c r="BH67" s="76">
        <f>INDEX('h 26-27.'!V55:V74,MATCH(LARGE('h 26-27.'!X55:X74,18),'h 26-27.'!X55:X74,0))</f>
        <v>0</v>
      </c>
      <c r="BJ67" s="95">
        <v>18</v>
      </c>
      <c r="BK67" s="153">
        <f>INDEX('h 26-27.'!AC55:AC74,MATCH(LARGE('h 26-27.'!AL55:AL74,18),'h 26-27.'!AL55:AL74,0))</f>
        <v>0</v>
      </c>
      <c r="BL67" s="154"/>
      <c r="BM67" s="154"/>
      <c r="BN67" s="154"/>
      <c r="BO67" s="155"/>
      <c r="BP67" s="73">
        <f>INDEX('h 26-27.'!AD55:AD74,MATCH(LARGE('h 26-27.'!AL55:AL74,18),'h 26-27.'!AL55:AL74,0))</f>
        <v>0</v>
      </c>
      <c r="BQ67" s="74">
        <f>INDEX('h 26-27.'!AG55:AG74,MATCH(LARGE('h 26-27.'!AL55:AL74,18),'h 26-27.'!AL55:AL74,0))</f>
        <v>0</v>
      </c>
      <c r="BR67" s="76">
        <f>INDEX('h 26-27.'!AH55:AH74,MATCH(LARGE('h 26-27.'!AL55:AL74,18),'h 26-27.'!AL55:AL74,0))</f>
        <v>0</v>
      </c>
      <c r="BS67" s="74">
        <f>INDEX('h 26-27.'!AI55:AI74,MATCH(LARGE('h 26-27.'!AL55:AL74,18),'h 26-27.'!AL55:AL74,0))</f>
        <v>0</v>
      </c>
      <c r="BT67" s="76">
        <f>INDEX('h 26-27.'!AJ55:AJ74,MATCH(LARGE('h 26-27.'!AL55:AL74,18),'h 26-27.'!AL55:AL74,0))</f>
        <v>0</v>
      </c>
    </row>
    <row r="68" spans="2:72" x14ac:dyDescent="0.2">
      <c r="B68" s="95">
        <v>19</v>
      </c>
      <c r="C68" s="153">
        <f>INDEX('h 26-27.'!C30:C49,MATCH(LARGE('h 26-27.'!J30:J49,19),'h 26-27.'!J30:J49,0))</f>
        <v>0</v>
      </c>
      <c r="D68" s="154"/>
      <c r="E68" s="154"/>
      <c r="F68" s="154"/>
      <c r="G68" s="155"/>
      <c r="H68" s="73">
        <f>INDEX('h 26-27.'!D30:D49,MATCH(LARGE('h 26-27.'!J30:J49,19),'h 26-27.'!J30:J49,0))</f>
        <v>0</v>
      </c>
      <c r="I68" s="74">
        <f>INDEX('h 26-27.'!E30:E49,MATCH(LARGE('h 26-27.'!J30:J49,19),'h 26-27.'!J30:J49,0))</f>
        <v>0</v>
      </c>
      <c r="J68" s="76">
        <f>INDEX('h 26-27.'!F30:F49,MATCH(LARGE('h 26-27.'!J30:J49,19),'h 26-27.'!J30:J49,0))</f>
        <v>0</v>
      </c>
      <c r="K68" s="74">
        <f>INDEX('h 26-27.'!G30:G49,MATCH(LARGE('h 26-27.'!J30:J49,19),'h 26-27.'!J30:J49,0))</f>
        <v>0</v>
      </c>
      <c r="L68" s="76">
        <f>INDEX('h 26-27.'!H30:H49,MATCH(LARGE('h 26-27.'!J30:J49,19),'h 26-27.'!J30:J49,0))</f>
        <v>0</v>
      </c>
      <c r="N68" s="95">
        <v>19</v>
      </c>
      <c r="O68" s="153">
        <f>INDEX('h 26-27.'!O30:O49,MATCH(LARGE('h 26-27.'!X30:X49,19),'h 26-27.'!X30:X49,0))</f>
        <v>0</v>
      </c>
      <c r="P68" s="154"/>
      <c r="Q68" s="154"/>
      <c r="R68" s="154"/>
      <c r="S68" s="155"/>
      <c r="T68" s="73">
        <f>INDEX('h 26-27.'!P30:P49,MATCH(LARGE('h 26-27.'!X30:X49,19),'h 26-27.'!X30:X49,0))</f>
        <v>0</v>
      </c>
      <c r="U68" s="74">
        <f>INDEX('h 26-27.'!S30:S49,MATCH(LARGE('h 26-27.'!X30:X49,19),'h 26-27.'!X30:X49,0))</f>
        <v>0</v>
      </c>
      <c r="V68" s="76">
        <f>INDEX('h 26-27.'!T30:T49,MATCH(LARGE('h 26-27.'!X30:X49,19),'h 26-27.'!X30:X49,0))</f>
        <v>0</v>
      </c>
      <c r="W68" s="74">
        <f>INDEX('h 26-27.'!U30:U49,MATCH(LARGE('h 26-27.'!X30:X49,19),'h 26-27.'!X30:X49,0))</f>
        <v>0</v>
      </c>
      <c r="X68" s="76">
        <f>INDEX('h 26-27.'!V30:V49,MATCH(LARGE('h 26-27.'!X30:X49,19),'h 26-27.'!X30:X49,0))</f>
        <v>0</v>
      </c>
      <c r="Z68" s="95">
        <v>19</v>
      </c>
      <c r="AA68" s="153">
        <f>INDEX('h 26-27.'!AC30:AC49,MATCH(LARGE('h 26-27.'!AL30:AL49,19),'h 26-27.'!AL30:AL49,0))</f>
        <v>0</v>
      </c>
      <c r="AB68" s="154"/>
      <c r="AC68" s="154"/>
      <c r="AD68" s="154"/>
      <c r="AE68" s="155"/>
      <c r="AF68" s="73">
        <f>INDEX('h 26-27.'!AD30:AD49,MATCH(LARGE('h 26-27.'!AL30:AL49,19),'h 26-27.'!AL30:AL49,0))</f>
        <v>0</v>
      </c>
      <c r="AG68" s="74">
        <f>INDEX('h 26-27.'!AG30:AG49,MATCH(LARGE('h 26-27.'!AL30:AL49,19),'h 26-27.'!AL30:AL49,0))</f>
        <v>0</v>
      </c>
      <c r="AH68" s="76">
        <f>INDEX('h 26-27.'!AH30:AH49,MATCH(LARGE('h 26-27.'!AL30:AL49,19),'h 26-27.'!AL30:AL49,0))</f>
        <v>0</v>
      </c>
      <c r="AI68" s="74">
        <f>INDEX('h 26-27.'!AI30:AI49,MATCH(LARGE('h 26-27.'!AL30:AL49,19),'h 26-27.'!AL30:AL49,0))</f>
        <v>0</v>
      </c>
      <c r="AJ68" s="76">
        <f>INDEX('h 26-27.'!AJ30:AJ49,MATCH(LARGE('h 26-27.'!AL30:AL49,19),'h 26-27.'!AL30:AL49,0))</f>
        <v>0</v>
      </c>
      <c r="AL68" s="95">
        <v>19</v>
      </c>
      <c r="AM68" s="153">
        <f>INDEX('h 26-27.'!C55:C74,MATCH(LARGE('h 26-27.'!J55:J74,19),'h 26-27.'!J55:J74,0))</f>
        <v>0</v>
      </c>
      <c r="AN68" s="154"/>
      <c r="AO68" s="154"/>
      <c r="AP68" s="154"/>
      <c r="AQ68" s="155"/>
      <c r="AR68" s="73">
        <f>INDEX('h 26-27.'!D55:D74,MATCH(LARGE('h 26-27.'!J55:J74,19),'h 26-27.'!J55:J74,0))</f>
        <v>0</v>
      </c>
      <c r="AS68" s="74">
        <f>INDEX('h 26-27.'!E55:E74,MATCH(LARGE('h 26-27.'!J55:J74,19),'h 26-27.'!J55:J74,0))</f>
        <v>0</v>
      </c>
      <c r="AT68" s="76">
        <f>INDEX('h 26-27.'!F55:F74,MATCH(LARGE('h 26-27.'!J55:J74,19),'h 26-27.'!J55:J74,0))</f>
        <v>0</v>
      </c>
      <c r="AU68" s="74">
        <f>INDEX('h 26-27.'!G55:G74,MATCH(LARGE('h 26-27.'!J55:J74,19),'h 26-27.'!J55:J74,0))</f>
        <v>0</v>
      </c>
      <c r="AV68" s="76">
        <f>INDEX('h 26-27.'!H55:H74,MATCH(LARGE('h 26-27.'!J55:J74,19),'h 26-27.'!J55:J74,0))</f>
        <v>0</v>
      </c>
      <c r="AX68" s="95">
        <v>19</v>
      </c>
      <c r="AY68" s="153">
        <f>INDEX('h 26-27.'!O55:O74,MATCH(LARGE('h 26-27.'!X55:X74,19),'h 26-27.'!X55:X74,0))</f>
        <v>0</v>
      </c>
      <c r="AZ68" s="154"/>
      <c r="BA68" s="154"/>
      <c r="BB68" s="154"/>
      <c r="BC68" s="155"/>
      <c r="BD68" s="73">
        <f>INDEX('h 26-27.'!P55:P74,MATCH(LARGE('h 26-27.'!X55:X74,19),'h 26-27.'!X55:X74,0))</f>
        <v>0</v>
      </c>
      <c r="BE68" s="74">
        <f>INDEX('h 26-27.'!S55:S74,MATCH(LARGE('h 26-27.'!X55:X74,19),'h 26-27.'!X55:X74,0))</f>
        <v>0</v>
      </c>
      <c r="BF68" s="76">
        <f>INDEX('h 26-27.'!T55:T74,MATCH(LARGE('h 26-27.'!X55:X74,19),'h 26-27.'!X55:X74,0))</f>
        <v>0</v>
      </c>
      <c r="BG68" s="74">
        <f>INDEX('h 26-27.'!U55:U74,MATCH(LARGE('h 26-27.'!X55:X74,19),'h 26-27.'!X55:X74,0))</f>
        <v>0</v>
      </c>
      <c r="BH68" s="76">
        <f>INDEX('h 26-27.'!V55:V74,MATCH(LARGE('h 26-27.'!X55:X74,19),'h 26-27.'!X55:X74,0))</f>
        <v>0</v>
      </c>
      <c r="BJ68" s="95">
        <v>19</v>
      </c>
      <c r="BK68" s="153">
        <f>INDEX('h 26-27.'!AC55:AC74,MATCH(LARGE('h 26-27.'!AL55:AL74,19),'h 26-27.'!AL55:AL74,0))</f>
        <v>0</v>
      </c>
      <c r="BL68" s="154"/>
      <c r="BM68" s="154"/>
      <c r="BN68" s="154"/>
      <c r="BO68" s="155"/>
      <c r="BP68" s="73">
        <f>INDEX('h 26-27.'!AD55:AD74,MATCH(LARGE('h 26-27.'!AL55:AL74,19),'h 26-27.'!AL55:AL74,0))</f>
        <v>0</v>
      </c>
      <c r="BQ68" s="74">
        <f>INDEX('h 26-27.'!AG55:AG74,MATCH(LARGE('h 26-27.'!AL55:AL74,19),'h 26-27.'!AL55:AL74,0))</f>
        <v>0</v>
      </c>
      <c r="BR68" s="76">
        <f>INDEX('h 26-27.'!AH55:AH74,MATCH(LARGE('h 26-27.'!AL55:AL74,19),'h 26-27.'!AL55:AL74,0))</f>
        <v>0</v>
      </c>
      <c r="BS68" s="74">
        <f>INDEX('h 26-27.'!AI55:AI74,MATCH(LARGE('h 26-27.'!AL55:AL74,19),'h 26-27.'!AL55:AL74,0))</f>
        <v>0</v>
      </c>
      <c r="BT68" s="76">
        <f>INDEX('h 26-27.'!AJ55:AJ74,MATCH(LARGE('h 26-27.'!AL55:AL74,19),'h 26-27.'!AL55:AL74,0))</f>
        <v>0</v>
      </c>
    </row>
    <row r="69" spans="2:72" ht="13.5" thickBot="1" x14ac:dyDescent="0.25">
      <c r="B69" s="96">
        <v>20</v>
      </c>
      <c r="C69" s="156">
        <f>INDEX('h 26-27.'!C30:C49,MATCH(LARGE('h 26-27.'!J30:J49,20),'h 26-27.'!J30:J49,0))</f>
        <v>0</v>
      </c>
      <c r="D69" s="157"/>
      <c r="E69" s="157"/>
      <c r="F69" s="157"/>
      <c r="G69" s="158"/>
      <c r="H69" s="81">
        <f>INDEX('h 26-27.'!D30:D49,MATCH(LARGE('h 26-27.'!J30:J49,20),'h 26-27.'!J30:J49,0))</f>
        <v>0</v>
      </c>
      <c r="I69" s="82">
        <f>INDEX('h 26-27.'!E30:E49,MATCH(LARGE('h 26-27.'!J30:J49,20),'h 26-27.'!J30:J49,0))</f>
        <v>0</v>
      </c>
      <c r="J69" s="84">
        <f>INDEX('h 26-27.'!F30:F49,MATCH(LARGE('h 26-27.'!J30:J49,20),'h 26-27.'!J30:J49,0))</f>
        <v>0</v>
      </c>
      <c r="K69" s="82">
        <f>INDEX('h 26-27.'!G30:G49,MATCH(LARGE('h 26-27.'!J30:J49,20),'h 26-27.'!J30:J49,0))</f>
        <v>0</v>
      </c>
      <c r="L69" s="84">
        <f>INDEX('h 26-27.'!H30:H49,MATCH(LARGE('h 26-27.'!J30:J49,20),'h 26-27.'!J30:J49,0))</f>
        <v>0</v>
      </c>
      <c r="N69" s="96">
        <v>20</v>
      </c>
      <c r="O69" s="156">
        <f>INDEX('h 26-27.'!O30:O49,MATCH(LARGE('h 26-27.'!X30:X49,20),'h 26-27.'!X30:X49,0))</f>
        <v>0</v>
      </c>
      <c r="P69" s="157"/>
      <c r="Q69" s="157"/>
      <c r="R69" s="157"/>
      <c r="S69" s="158"/>
      <c r="T69" s="81">
        <f>INDEX('h 26-27.'!P30:P49,MATCH(LARGE('h 26-27.'!X30:X49,20),'h 26-27.'!X30:X49,0))</f>
        <v>0</v>
      </c>
      <c r="U69" s="82">
        <f>INDEX('h 26-27.'!S30:S49,MATCH(LARGE('h 26-27.'!X30:X49,20),'h 26-27.'!X30:X49,0))</f>
        <v>0</v>
      </c>
      <c r="V69" s="84">
        <f>INDEX('h 26-27.'!T30:T49,MATCH(LARGE('h 26-27.'!X30:X49,20),'h 26-27.'!X30:X49,0))</f>
        <v>0</v>
      </c>
      <c r="W69" s="82">
        <f>INDEX('h 26-27.'!U30:U49,MATCH(LARGE('h 26-27.'!X30:X49,20),'h 26-27.'!X30:X49,0))</f>
        <v>0</v>
      </c>
      <c r="X69" s="84">
        <f>INDEX('h 26-27.'!V30:V49,MATCH(LARGE('h 26-27.'!X30:X49,20),'h 26-27.'!X30:X49,0))</f>
        <v>0</v>
      </c>
      <c r="Z69" s="96">
        <v>20</v>
      </c>
      <c r="AA69" s="156">
        <f>INDEX('h 26-27.'!AC30:AC49,MATCH(LARGE('h 26-27.'!AL30:AL49,20),'h 26-27.'!AL30:AL49,0))</f>
        <v>0</v>
      </c>
      <c r="AB69" s="157"/>
      <c r="AC69" s="157"/>
      <c r="AD69" s="157"/>
      <c r="AE69" s="158"/>
      <c r="AF69" s="81">
        <f>INDEX('h 26-27.'!AD30:AD49,MATCH(LARGE('h 26-27.'!AL30:AL49,20),'h 26-27.'!AL30:AL49,0))</f>
        <v>0</v>
      </c>
      <c r="AG69" s="82">
        <f>INDEX('h 26-27.'!AG30:AG49,MATCH(LARGE('h 26-27.'!AL30:AL49,20),'h 26-27.'!AL30:AL49,0))</f>
        <v>0</v>
      </c>
      <c r="AH69" s="84">
        <f>INDEX('h 26-27.'!AH30:AH49,MATCH(LARGE('h 26-27.'!AL30:AL49,20),'h 26-27.'!AL30:AL49,0))</f>
        <v>0</v>
      </c>
      <c r="AI69" s="82">
        <f>INDEX('h 26-27.'!AI30:AI49,MATCH(LARGE('h 26-27.'!AL30:AL49,20),'h 26-27.'!AL30:AL49,0))</f>
        <v>0</v>
      </c>
      <c r="AJ69" s="84">
        <f>INDEX('h 26-27.'!AJ30:AJ49,MATCH(LARGE('h 26-27.'!AL30:AL49,20),'h 26-27.'!AL30:AL49,0))</f>
        <v>0</v>
      </c>
      <c r="AL69" s="96">
        <v>20</v>
      </c>
      <c r="AM69" s="156">
        <f>INDEX('h 26-27.'!C55:C74,MATCH(LARGE('h 26-27.'!J55:J74,20),'h 26-27.'!J55:J74,0))</f>
        <v>0</v>
      </c>
      <c r="AN69" s="157"/>
      <c r="AO69" s="157"/>
      <c r="AP69" s="157"/>
      <c r="AQ69" s="158"/>
      <c r="AR69" s="81">
        <f>INDEX('h 26-27.'!D55:D74,MATCH(LARGE('h 26-27.'!J55:J74,20),'h 26-27.'!J55:J74,0))</f>
        <v>0</v>
      </c>
      <c r="AS69" s="82">
        <f>INDEX('h 26-27.'!E55:E74,MATCH(LARGE('h 26-27.'!J55:J74,20),'h 26-27.'!J55:J74,0))</f>
        <v>0</v>
      </c>
      <c r="AT69" s="84">
        <f>INDEX('h 26-27.'!F55:F74,MATCH(LARGE('h 26-27.'!J55:J74,20),'h 26-27.'!J55:J74,0))</f>
        <v>0</v>
      </c>
      <c r="AU69" s="82">
        <f>INDEX('h 26-27.'!G55:G74,MATCH(LARGE('h 26-27.'!J55:J74,20),'h 26-27.'!J55:J74,0))</f>
        <v>0</v>
      </c>
      <c r="AV69" s="84">
        <f>INDEX('h 26-27.'!H55:H74,MATCH(LARGE('h 26-27.'!J55:J74,20),'h 26-27.'!J55:J74,0))</f>
        <v>0</v>
      </c>
      <c r="AX69" s="96">
        <v>20</v>
      </c>
      <c r="AY69" s="156">
        <f>INDEX('h 26-27.'!O55:O74,MATCH(LARGE('h 26-27.'!X55:X74,20),'h 26-27.'!X55:X74,0))</f>
        <v>0</v>
      </c>
      <c r="AZ69" s="157"/>
      <c r="BA69" s="157"/>
      <c r="BB69" s="157"/>
      <c r="BC69" s="158"/>
      <c r="BD69" s="81">
        <f>INDEX('h 26-27.'!P55:P74,MATCH(LARGE('h 26-27.'!X55:X74,20),'h 26-27.'!X55:X74,0))</f>
        <v>0</v>
      </c>
      <c r="BE69" s="82">
        <f>INDEX('h 26-27.'!S55:S74,MATCH(LARGE('h 26-27.'!X55:X74,20),'h 26-27.'!X55:X74,0))</f>
        <v>0</v>
      </c>
      <c r="BF69" s="84">
        <f>INDEX('h 26-27.'!T55:T74,MATCH(LARGE('h 26-27.'!X55:X74,20),'h 26-27.'!X55:X74,0))</f>
        <v>0</v>
      </c>
      <c r="BG69" s="82">
        <f>INDEX('h 26-27.'!U55:U74,MATCH(LARGE('h 26-27.'!X55:X74,20),'h 26-27.'!X55:X74,0))</f>
        <v>0</v>
      </c>
      <c r="BH69" s="84">
        <f>INDEX('h 26-27.'!V55:V74,MATCH(LARGE('h 26-27.'!X55:X74,20),'h 26-27.'!X55:X74,0))</f>
        <v>0</v>
      </c>
      <c r="BJ69" s="96">
        <v>20</v>
      </c>
      <c r="BK69" s="156">
        <f>INDEX('h 26-27.'!AC55:AC74,MATCH(LARGE('h 26-27.'!AL55:AL74,20),'h 26-27.'!AL55:AL74,0))</f>
        <v>0</v>
      </c>
      <c r="BL69" s="157"/>
      <c r="BM69" s="157"/>
      <c r="BN69" s="157"/>
      <c r="BO69" s="158"/>
      <c r="BP69" s="81">
        <f>INDEX('h 26-27.'!AD55:AD74,MATCH(LARGE('h 26-27.'!AL55:AL74,20),'h 26-27.'!AL55:AL74,0))</f>
        <v>0</v>
      </c>
      <c r="BQ69" s="82">
        <f>INDEX('h 26-27.'!AG55:AG74,MATCH(LARGE('h 26-27.'!AL55:AL74,20),'h 26-27.'!AL55:AL74,0))</f>
        <v>0</v>
      </c>
      <c r="BR69" s="84">
        <f>INDEX('h 26-27.'!AH55:AH74,MATCH(LARGE('h 26-27.'!AL55:AL74,20),'h 26-27.'!AL55:AL74,0))</f>
        <v>0</v>
      </c>
      <c r="BS69" s="82">
        <f>INDEX('h 26-27.'!AI55:AI74,MATCH(LARGE('h 26-27.'!AL55:AL74,20),'h 26-27.'!AL55:AL74,0))</f>
        <v>0</v>
      </c>
      <c r="BT69" s="84">
        <f>INDEX('h 26-27.'!AJ55:AJ74,MATCH(LARGE('h 26-27.'!AL55:AL74,20),'h 26-27.'!AL55:AL74,0))</f>
        <v>0</v>
      </c>
    </row>
    <row r="70" spans="2:72" ht="15" x14ac:dyDescent="0.25">
      <c r="B70" s="29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 s="29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R70"/>
      <c r="AS70"/>
      <c r="AT70"/>
    </row>
  </sheetData>
  <mergeCells count="354">
    <mergeCell ref="C46:G46"/>
    <mergeCell ref="O46:S46"/>
    <mergeCell ref="AA46:AE46"/>
    <mergeCell ref="AM46:AQ46"/>
    <mergeCell ref="AY46:BC46"/>
    <mergeCell ref="BK46:BO46"/>
    <mergeCell ref="C45:G45"/>
    <mergeCell ref="O45:S45"/>
    <mergeCell ref="AA45:AE45"/>
    <mergeCell ref="AM45:AQ45"/>
    <mergeCell ref="AY45:BC45"/>
    <mergeCell ref="BK45:BO45"/>
    <mergeCell ref="C44:G44"/>
    <mergeCell ref="O44:S44"/>
    <mergeCell ref="AA44:AE44"/>
    <mergeCell ref="AM44:AQ44"/>
    <mergeCell ref="AY44:BC44"/>
    <mergeCell ref="BK44:BO44"/>
    <mergeCell ref="C43:G43"/>
    <mergeCell ref="O43:S43"/>
    <mergeCell ref="AA43:AE43"/>
    <mergeCell ref="AM43:AQ43"/>
    <mergeCell ref="AY43:BC43"/>
    <mergeCell ref="BK43:BO43"/>
    <mergeCell ref="C42:G42"/>
    <mergeCell ref="O42:S42"/>
    <mergeCell ref="AA42:AE42"/>
    <mergeCell ref="AM42:AQ42"/>
    <mergeCell ref="AY42:BC42"/>
    <mergeCell ref="BK42:BO42"/>
    <mergeCell ref="C41:G41"/>
    <mergeCell ref="O41:S41"/>
    <mergeCell ref="AA41:AE41"/>
    <mergeCell ref="AM41:AQ41"/>
    <mergeCell ref="AY41:BC41"/>
    <mergeCell ref="BK41:BO41"/>
    <mergeCell ref="C40:G40"/>
    <mergeCell ref="O40:S40"/>
    <mergeCell ref="AA40:AE40"/>
    <mergeCell ref="AM40:AQ40"/>
    <mergeCell ref="AY40:BC40"/>
    <mergeCell ref="BK40:BO40"/>
    <mergeCell ref="C39:G39"/>
    <mergeCell ref="O39:S39"/>
    <mergeCell ref="AA39:AE39"/>
    <mergeCell ref="AM39:AQ39"/>
    <mergeCell ref="AY39:BC39"/>
    <mergeCell ref="BK39:BO39"/>
    <mergeCell ref="C38:G38"/>
    <mergeCell ref="O38:S38"/>
    <mergeCell ref="AA38:AE38"/>
    <mergeCell ref="AM38:AQ38"/>
    <mergeCell ref="AY38:BC38"/>
    <mergeCell ref="BK38:BO38"/>
    <mergeCell ref="C37:G37"/>
    <mergeCell ref="O37:S37"/>
    <mergeCell ref="AA37:AE37"/>
    <mergeCell ref="AM37:AQ37"/>
    <mergeCell ref="AY37:BC37"/>
    <mergeCell ref="BK37:BO37"/>
    <mergeCell ref="C36:G36"/>
    <mergeCell ref="O36:S36"/>
    <mergeCell ref="AA36:AE36"/>
    <mergeCell ref="AM36:AQ36"/>
    <mergeCell ref="AY36:BC36"/>
    <mergeCell ref="BK36:BO36"/>
    <mergeCell ref="C35:G35"/>
    <mergeCell ref="O35:S35"/>
    <mergeCell ref="AA35:AE35"/>
    <mergeCell ref="AM35:AQ35"/>
    <mergeCell ref="AY35:BC35"/>
    <mergeCell ref="BK35:BO35"/>
    <mergeCell ref="C34:G34"/>
    <mergeCell ref="O34:S34"/>
    <mergeCell ref="AA34:AE34"/>
    <mergeCell ref="AM34:AQ34"/>
    <mergeCell ref="AY34:BC34"/>
    <mergeCell ref="BK34:BO34"/>
    <mergeCell ref="C33:G33"/>
    <mergeCell ref="O33:S33"/>
    <mergeCell ref="AA33:AE33"/>
    <mergeCell ref="AM33:AQ33"/>
    <mergeCell ref="AY33:BC33"/>
    <mergeCell ref="BK33:BO33"/>
    <mergeCell ref="C32:G32"/>
    <mergeCell ref="O32:S32"/>
    <mergeCell ref="AA32:AE32"/>
    <mergeCell ref="AM32:AQ32"/>
    <mergeCell ref="AY32:BC32"/>
    <mergeCell ref="BK32:BO32"/>
    <mergeCell ref="C31:G31"/>
    <mergeCell ref="O31:S31"/>
    <mergeCell ref="AA31:AE31"/>
    <mergeCell ref="AM31:AQ31"/>
    <mergeCell ref="AY31:BC31"/>
    <mergeCell ref="BK31:BO31"/>
    <mergeCell ref="C30:G30"/>
    <mergeCell ref="O30:S30"/>
    <mergeCell ref="AA30:AE30"/>
    <mergeCell ref="AM30:AQ30"/>
    <mergeCell ref="AY30:BC30"/>
    <mergeCell ref="BK30:BO30"/>
    <mergeCell ref="C29:G29"/>
    <mergeCell ref="O29:S29"/>
    <mergeCell ref="AA29:AE29"/>
    <mergeCell ref="AM29:AQ29"/>
    <mergeCell ref="AY29:BC29"/>
    <mergeCell ref="BK29:BO29"/>
    <mergeCell ref="C28:G28"/>
    <mergeCell ref="O28:S28"/>
    <mergeCell ref="AA28:AE28"/>
    <mergeCell ref="AM28:AQ28"/>
    <mergeCell ref="AY28:BC28"/>
    <mergeCell ref="BK28:BO28"/>
    <mergeCell ref="C27:G27"/>
    <mergeCell ref="O27:S27"/>
    <mergeCell ref="AA27:AE27"/>
    <mergeCell ref="AM27:AQ27"/>
    <mergeCell ref="AY27:BC27"/>
    <mergeCell ref="BK27:BO27"/>
    <mergeCell ref="AY26:BC26"/>
    <mergeCell ref="BG26:BH26"/>
    <mergeCell ref="BK26:BO26"/>
    <mergeCell ref="BS26:BT26"/>
    <mergeCell ref="AA26:AE26"/>
    <mergeCell ref="AI26:AJ26"/>
    <mergeCell ref="AM26:AQ26"/>
    <mergeCell ref="AU26:AV26"/>
    <mergeCell ref="C26:G26"/>
    <mergeCell ref="K26:L26"/>
    <mergeCell ref="O26:S26"/>
    <mergeCell ref="W26:X26"/>
    <mergeCell ref="B25:L25"/>
    <mergeCell ref="N25:X25"/>
    <mergeCell ref="Z25:AJ25"/>
    <mergeCell ref="AL25:AV25"/>
    <mergeCell ref="AX25:BH25"/>
    <mergeCell ref="BJ25:BT25"/>
    <mergeCell ref="C22:G22"/>
    <mergeCell ref="S22:W22"/>
    <mergeCell ref="AI22:AM22"/>
    <mergeCell ref="C23:G23"/>
    <mergeCell ref="S23:W23"/>
    <mergeCell ref="AI23:AM23"/>
    <mergeCell ref="C20:G20"/>
    <mergeCell ref="S20:W20"/>
    <mergeCell ref="AI20:AM20"/>
    <mergeCell ref="C21:G21"/>
    <mergeCell ref="S21:W21"/>
    <mergeCell ref="AI21:AM21"/>
    <mergeCell ref="C18:G18"/>
    <mergeCell ref="S18:W18"/>
    <mergeCell ref="AI18:AM18"/>
    <mergeCell ref="C19:G19"/>
    <mergeCell ref="S19:W19"/>
    <mergeCell ref="AI19:AM19"/>
    <mergeCell ref="C16:G16"/>
    <mergeCell ref="S16:W16"/>
    <mergeCell ref="AI16:AM16"/>
    <mergeCell ref="C17:G17"/>
    <mergeCell ref="S17:W17"/>
    <mergeCell ref="AI17:AM17"/>
    <mergeCell ref="C14:G14"/>
    <mergeCell ref="S14:W14"/>
    <mergeCell ref="AI14:AM14"/>
    <mergeCell ref="C15:G15"/>
    <mergeCell ref="S15:W15"/>
    <mergeCell ref="AI15:AM15"/>
    <mergeCell ref="C12:G12"/>
    <mergeCell ref="S12:W12"/>
    <mergeCell ref="AI12:AM12"/>
    <mergeCell ref="C13:G13"/>
    <mergeCell ref="S13:W13"/>
    <mergeCell ref="AI13:AM13"/>
    <mergeCell ref="C10:G10"/>
    <mergeCell ref="S10:W10"/>
    <mergeCell ref="AI10:AM10"/>
    <mergeCell ref="C11:G11"/>
    <mergeCell ref="S11:W11"/>
    <mergeCell ref="AI11:AM11"/>
    <mergeCell ref="C8:G8"/>
    <mergeCell ref="S8:W8"/>
    <mergeCell ref="AI8:AM8"/>
    <mergeCell ref="C9:G9"/>
    <mergeCell ref="S9:W9"/>
    <mergeCell ref="AI9:AM9"/>
    <mergeCell ref="C6:G6"/>
    <mergeCell ref="S6:W6"/>
    <mergeCell ref="AI6:AM6"/>
    <mergeCell ref="C7:G7"/>
    <mergeCell ref="S7:W7"/>
    <mergeCell ref="AI7:AM7"/>
    <mergeCell ref="AS3:AT3"/>
    <mergeCell ref="AU3:AV3"/>
    <mergeCell ref="C4:G4"/>
    <mergeCell ref="S4:W4"/>
    <mergeCell ref="AI4:AM4"/>
    <mergeCell ref="C5:G5"/>
    <mergeCell ref="S5:W5"/>
    <mergeCell ref="AI5:AM5"/>
    <mergeCell ref="B2:P2"/>
    <mergeCell ref="R2:AF2"/>
    <mergeCell ref="AH2:AV2"/>
    <mergeCell ref="C3:G3"/>
    <mergeCell ref="M3:N3"/>
    <mergeCell ref="O3:P3"/>
    <mergeCell ref="S3:W3"/>
    <mergeCell ref="AC3:AD3"/>
    <mergeCell ref="AE3:AF3"/>
    <mergeCell ref="AI3:AM3"/>
    <mergeCell ref="B48:L48"/>
    <mergeCell ref="N48:X48"/>
    <mergeCell ref="Z48:AJ48"/>
    <mergeCell ref="AL48:AV48"/>
    <mergeCell ref="AX48:BH48"/>
    <mergeCell ref="BJ48:BT48"/>
    <mergeCell ref="C49:G49"/>
    <mergeCell ref="I49:J49"/>
    <mergeCell ref="K49:L49"/>
    <mergeCell ref="O49:S49"/>
    <mergeCell ref="U49:V49"/>
    <mergeCell ref="W49:X49"/>
    <mergeCell ref="AA49:AE49"/>
    <mergeCell ref="AG49:AH49"/>
    <mergeCell ref="AI49:AJ49"/>
    <mergeCell ref="AM49:AQ49"/>
    <mergeCell ref="AS49:AT49"/>
    <mergeCell ref="AU49:AV49"/>
    <mergeCell ref="AY49:BC49"/>
    <mergeCell ref="BE49:BF49"/>
    <mergeCell ref="BG49:BH49"/>
    <mergeCell ref="BK49:BO49"/>
    <mergeCell ref="BQ49:BR49"/>
    <mergeCell ref="BS49:BT49"/>
    <mergeCell ref="C50:G50"/>
    <mergeCell ref="O50:S50"/>
    <mergeCell ref="AA50:AE50"/>
    <mergeCell ref="AM50:AQ50"/>
    <mergeCell ref="AY50:BC50"/>
    <mergeCell ref="BK50:BO50"/>
    <mergeCell ref="C51:G51"/>
    <mergeCell ref="O51:S51"/>
    <mergeCell ref="AA51:AE51"/>
    <mergeCell ref="AM51:AQ51"/>
    <mergeCell ref="AY51:BC51"/>
    <mergeCell ref="BK51:BO51"/>
    <mergeCell ref="C52:G52"/>
    <mergeCell ref="O52:S52"/>
    <mergeCell ref="AA52:AE52"/>
    <mergeCell ref="AM52:AQ52"/>
    <mergeCell ref="AY52:BC52"/>
    <mergeCell ref="BK52:BO52"/>
    <mergeCell ref="C53:G53"/>
    <mergeCell ref="O53:S53"/>
    <mergeCell ref="AA53:AE53"/>
    <mergeCell ref="AM53:AQ53"/>
    <mergeCell ref="AY53:BC53"/>
    <mergeCell ref="BK53:BO53"/>
    <mergeCell ref="C54:G54"/>
    <mergeCell ref="O54:S54"/>
    <mergeCell ref="AA54:AE54"/>
    <mergeCell ref="AM54:AQ54"/>
    <mergeCell ref="AY54:BC54"/>
    <mergeCell ref="BK54:BO54"/>
    <mergeCell ref="C55:G55"/>
    <mergeCell ref="O55:S55"/>
    <mergeCell ref="AA55:AE55"/>
    <mergeCell ref="AM55:AQ55"/>
    <mergeCell ref="AY55:BC55"/>
    <mergeCell ref="BK55:BO55"/>
    <mergeCell ref="C56:G56"/>
    <mergeCell ref="O56:S56"/>
    <mergeCell ref="AA56:AE56"/>
    <mergeCell ref="AM56:AQ56"/>
    <mergeCell ref="AY56:BC56"/>
    <mergeCell ref="BK56:BO56"/>
    <mergeCell ref="C57:G57"/>
    <mergeCell ref="O57:S57"/>
    <mergeCell ref="AA57:AE57"/>
    <mergeCell ref="AM57:AQ57"/>
    <mergeCell ref="AY57:BC57"/>
    <mergeCell ref="BK57:BO57"/>
    <mergeCell ref="C58:G58"/>
    <mergeCell ref="O58:S58"/>
    <mergeCell ref="AA58:AE58"/>
    <mergeCell ref="AM58:AQ58"/>
    <mergeCell ref="AY58:BC58"/>
    <mergeCell ref="BK58:BO58"/>
    <mergeCell ref="C59:G59"/>
    <mergeCell ref="O59:S59"/>
    <mergeCell ref="AA59:AE59"/>
    <mergeCell ref="AM59:AQ59"/>
    <mergeCell ref="AY59:BC59"/>
    <mergeCell ref="BK59:BO59"/>
    <mergeCell ref="C60:G60"/>
    <mergeCell ref="O60:S60"/>
    <mergeCell ref="AA60:AE60"/>
    <mergeCell ref="AM60:AQ60"/>
    <mergeCell ref="AY60:BC60"/>
    <mergeCell ref="BK60:BO60"/>
    <mergeCell ref="C61:G61"/>
    <mergeCell ref="O61:S61"/>
    <mergeCell ref="AA61:AE61"/>
    <mergeCell ref="AM61:AQ61"/>
    <mergeCell ref="AY61:BC61"/>
    <mergeCell ref="BK61:BO61"/>
    <mergeCell ref="C62:G62"/>
    <mergeCell ref="O62:S62"/>
    <mergeCell ref="AA62:AE62"/>
    <mergeCell ref="AM62:AQ62"/>
    <mergeCell ref="AY62:BC62"/>
    <mergeCell ref="BK62:BO62"/>
    <mergeCell ref="C63:G63"/>
    <mergeCell ref="O63:S63"/>
    <mergeCell ref="AA63:AE63"/>
    <mergeCell ref="AM63:AQ63"/>
    <mergeCell ref="AY63:BC63"/>
    <mergeCell ref="BK63:BO63"/>
    <mergeCell ref="C64:G64"/>
    <mergeCell ref="O64:S64"/>
    <mergeCell ref="AA64:AE64"/>
    <mergeCell ref="AM64:AQ64"/>
    <mergeCell ref="AY64:BC64"/>
    <mergeCell ref="BK64:BO64"/>
    <mergeCell ref="C65:G65"/>
    <mergeCell ref="O65:S65"/>
    <mergeCell ref="AA65:AE65"/>
    <mergeCell ref="AM65:AQ65"/>
    <mergeCell ref="AY65:BC65"/>
    <mergeCell ref="BK65:BO65"/>
    <mergeCell ref="C66:G66"/>
    <mergeCell ref="O66:S66"/>
    <mergeCell ref="AA66:AE66"/>
    <mergeCell ref="AM66:AQ66"/>
    <mergeCell ref="AY66:BC66"/>
    <mergeCell ref="BK66:BO66"/>
    <mergeCell ref="C67:G67"/>
    <mergeCell ref="O67:S67"/>
    <mergeCell ref="AA67:AE67"/>
    <mergeCell ref="AM67:AQ67"/>
    <mergeCell ref="AY67:BC67"/>
    <mergeCell ref="BK67:BO67"/>
    <mergeCell ref="C68:G68"/>
    <mergeCell ref="O68:S68"/>
    <mergeCell ref="AA68:AE68"/>
    <mergeCell ref="AM68:AQ68"/>
    <mergeCell ref="AY68:BC68"/>
    <mergeCell ref="BK68:BO68"/>
    <mergeCell ref="C69:G69"/>
    <mergeCell ref="O69:S69"/>
    <mergeCell ref="AA69:AE69"/>
    <mergeCell ref="AM69:AQ69"/>
    <mergeCell ref="AY69:BC69"/>
    <mergeCell ref="BK69:BO69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2B006-EE77-463B-B78D-CFD19538AC3D}">
  <sheetPr codeName="Sheet36">
    <tabColor theme="7" tint="0.79998168889431442"/>
  </sheetPr>
  <dimension ref="B1:BT70"/>
  <sheetViews>
    <sheetView topLeftCell="A22" workbookViewId="0">
      <selection activeCell="BA15" sqref="BA15"/>
    </sheetView>
  </sheetViews>
  <sheetFormatPr defaultColWidth="9.140625" defaultRowHeight="12.75" x14ac:dyDescent="0.2"/>
  <cols>
    <col min="1" max="1" width="2.140625" style="56" customWidth="1"/>
    <col min="2" max="2" width="2.7109375" style="57" bestFit="1" customWidth="1"/>
    <col min="3" max="7" width="3.7109375" style="56" customWidth="1"/>
    <col min="8" max="10" width="3.28515625" style="57" customWidth="1"/>
    <col min="11" max="12" width="3.7109375" style="57" customWidth="1"/>
    <col min="13" max="14" width="3.28515625" style="57" customWidth="1"/>
    <col min="15" max="16" width="4.28515625" style="57" customWidth="1"/>
    <col min="17" max="17" width="3.7109375" style="56" customWidth="1"/>
    <col min="18" max="18" width="2.7109375" style="57" bestFit="1" customWidth="1"/>
    <col min="19" max="23" width="3.7109375" style="56" customWidth="1"/>
    <col min="24" max="30" width="3.28515625" style="57" customWidth="1"/>
    <col min="31" max="32" width="4.28515625" style="57" customWidth="1"/>
    <col min="33" max="33" width="3.7109375" style="56" customWidth="1"/>
    <col min="34" max="34" width="2.7109375" style="57" bestFit="1" customWidth="1"/>
    <col min="35" max="39" width="3.7109375" style="56" customWidth="1"/>
    <col min="40" max="46" width="3.28515625" style="57" customWidth="1"/>
    <col min="47" max="48" width="4.28515625" style="57" customWidth="1"/>
    <col min="49" max="49" width="3.42578125" style="56" customWidth="1"/>
    <col min="50" max="72" width="3.7109375" style="56" customWidth="1"/>
    <col min="73" max="16384" width="9.140625" style="56"/>
  </cols>
  <sheetData>
    <row r="1" spans="2:48" ht="13.5" thickBot="1" x14ac:dyDescent="0.25"/>
    <row r="2" spans="2:48" ht="13.5" thickBot="1" x14ac:dyDescent="0.25">
      <c r="B2" s="172" t="s">
        <v>28</v>
      </c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4"/>
      <c r="R2" s="161" t="s">
        <v>29</v>
      </c>
      <c r="S2" s="162"/>
      <c r="T2" s="162"/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2"/>
      <c r="AF2" s="163"/>
      <c r="AH2" s="164" t="s">
        <v>30</v>
      </c>
      <c r="AI2" s="165"/>
      <c r="AJ2" s="165"/>
      <c r="AK2" s="165"/>
      <c r="AL2" s="165"/>
      <c r="AM2" s="165"/>
      <c r="AN2" s="165"/>
      <c r="AO2" s="165"/>
      <c r="AP2" s="165"/>
      <c r="AQ2" s="165"/>
      <c r="AR2" s="165"/>
      <c r="AS2" s="165"/>
      <c r="AT2" s="165"/>
      <c r="AU2" s="165"/>
      <c r="AV2" s="166"/>
    </row>
    <row r="3" spans="2:48" s="101" customFormat="1" ht="15.75" customHeight="1" thickBot="1" x14ac:dyDescent="0.3">
      <c r="B3" s="97" t="s">
        <v>31</v>
      </c>
      <c r="C3" s="167" t="s">
        <v>32</v>
      </c>
      <c r="D3" s="168"/>
      <c r="E3" s="168"/>
      <c r="F3" s="168"/>
      <c r="G3" s="169"/>
      <c r="H3" s="97" t="s">
        <v>33</v>
      </c>
      <c r="I3" s="98" t="s">
        <v>34</v>
      </c>
      <c r="J3" s="99" t="s">
        <v>8</v>
      </c>
      <c r="K3" s="100" t="s">
        <v>9</v>
      </c>
      <c r="L3" s="98" t="s">
        <v>10</v>
      </c>
      <c r="M3" s="170" t="s">
        <v>35</v>
      </c>
      <c r="N3" s="171"/>
      <c r="O3" s="170" t="s">
        <v>36</v>
      </c>
      <c r="P3" s="171"/>
      <c r="R3" s="97" t="s">
        <v>31</v>
      </c>
      <c r="S3" s="167" t="s">
        <v>32</v>
      </c>
      <c r="T3" s="168"/>
      <c r="U3" s="168"/>
      <c r="V3" s="168"/>
      <c r="W3" s="169"/>
      <c r="X3" s="97" t="s">
        <v>33</v>
      </c>
      <c r="Y3" s="98" t="s">
        <v>34</v>
      </c>
      <c r="Z3" s="99" t="s">
        <v>8</v>
      </c>
      <c r="AA3" s="100" t="s">
        <v>9</v>
      </c>
      <c r="AB3" s="98" t="s">
        <v>10</v>
      </c>
      <c r="AC3" s="170" t="s">
        <v>35</v>
      </c>
      <c r="AD3" s="171"/>
      <c r="AE3" s="170" t="s">
        <v>36</v>
      </c>
      <c r="AF3" s="171"/>
      <c r="AH3" s="97" t="s">
        <v>31</v>
      </c>
      <c r="AI3" s="167" t="s">
        <v>32</v>
      </c>
      <c r="AJ3" s="168"/>
      <c r="AK3" s="168"/>
      <c r="AL3" s="168"/>
      <c r="AM3" s="169"/>
      <c r="AN3" s="97" t="s">
        <v>33</v>
      </c>
      <c r="AO3" s="98" t="s">
        <v>34</v>
      </c>
      <c r="AP3" s="99" t="s">
        <v>8</v>
      </c>
      <c r="AQ3" s="100" t="s">
        <v>9</v>
      </c>
      <c r="AR3" s="98" t="s">
        <v>10</v>
      </c>
      <c r="AS3" s="170" t="s">
        <v>35</v>
      </c>
      <c r="AT3" s="171"/>
      <c r="AU3" s="170" t="s">
        <v>36</v>
      </c>
      <c r="AV3" s="171"/>
    </row>
    <row r="4" spans="2:48" x14ac:dyDescent="0.2">
      <c r="B4" s="95">
        <v>1</v>
      </c>
      <c r="C4" s="153">
        <f>'25-26'!$B$6</f>
        <v>0</v>
      </c>
      <c r="D4" s="154"/>
      <c r="E4" s="154"/>
      <c r="F4" s="154"/>
      <c r="G4" s="155"/>
      <c r="H4" s="66">
        <f>'25-26'!$I$6</f>
        <v>0</v>
      </c>
      <c r="I4" s="67">
        <f>J4+K4+L4</f>
        <v>0</v>
      </c>
      <c r="J4" s="68">
        <f>'25-26'!$F$6</f>
        <v>0</v>
      </c>
      <c r="K4" s="69">
        <f>'25-26'!$G$6</f>
        <v>0</v>
      </c>
      <c r="L4" s="70">
        <f>'25-26'!$H$6</f>
        <v>0</v>
      </c>
      <c r="M4" s="68">
        <f>'25-26'!$N$6</f>
        <v>0</v>
      </c>
      <c r="N4" s="70">
        <f>'25-26'!$O$6</f>
        <v>0</v>
      </c>
      <c r="O4" s="68">
        <f>'25-26'!$L$6</f>
        <v>0</v>
      </c>
      <c r="P4" s="70">
        <f>'25-26'!$M$6</f>
        <v>0</v>
      </c>
      <c r="R4" s="95">
        <v>1</v>
      </c>
      <c r="S4" s="153">
        <f>INDEX('h 25-26.'!O6:O25,MATCH(LARGE('h 25-26.'!R6:R25,1),'h 25-26.'!R6:R25,0))</f>
        <v>0</v>
      </c>
      <c r="T4" s="154"/>
      <c r="U4" s="154"/>
      <c r="V4" s="154"/>
      <c r="W4" s="155"/>
      <c r="X4" s="66">
        <f>INDEX('h 25-26.'!P6:P25,MATCH(LARGE('h 25-26.'!R6:R25,1),'h 25-26.'!R6:R25,0))</f>
        <v>0</v>
      </c>
      <c r="Y4" s="67">
        <f>INDEX('h 25-26.'!S6:S25,MATCH(LARGE('h 25-26.'!R6:R25,1),'h 25-26.'!R6:R25,0))</f>
        <v>0</v>
      </c>
      <c r="Z4" s="68">
        <f>INDEX('h 25-26.'!T6:T25,MATCH(LARGE('h 25-26.'!R6:R25,1),'h 25-26.'!R6:R25,0))</f>
        <v>0</v>
      </c>
      <c r="AA4" s="69">
        <f>INDEX('h 25-26.'!U6:U25,MATCH(LARGE('h 25-26.'!R6:R25,1),'h 25-26.'!R6:R25,0))</f>
        <v>0</v>
      </c>
      <c r="AB4" s="70">
        <f>INDEX('h 25-26.'!V6:V25,MATCH(LARGE('h 25-26.'!R6:R25,1),'h 25-26.'!R6:R25,0))</f>
        <v>0</v>
      </c>
      <c r="AC4" s="68">
        <f>INDEX('h 25-26.'!W6:W25,MATCH(LARGE('h 25-26.'!R6:R25,1),'h 25-26.'!R6:R25,0))</f>
        <v>0</v>
      </c>
      <c r="AD4" s="70">
        <f>INDEX('h 25-26.'!X6:X25,MATCH(LARGE('h 25-26.'!R6:R25,1),'h 25-26.'!R6:R25,0))</f>
        <v>0</v>
      </c>
      <c r="AE4" s="68">
        <f>INDEX('h 25-26.'!Y6:Y25,MATCH(LARGE('h 25-26.'!R6:R25,1),'h 25-26.'!R6:R25,0))</f>
        <v>0</v>
      </c>
      <c r="AF4" s="70">
        <f>INDEX('h 25-26.'!Z6:Z25,MATCH(LARGE('h 25-26.'!R6:R25,1),'h 25-26.'!R6:R25,0))</f>
        <v>0</v>
      </c>
      <c r="AH4" s="95">
        <v>1</v>
      </c>
      <c r="AI4" s="153">
        <f>INDEX('h 25-26.'!AC6:AC25,MATCH(LARGE('h 25-26.'!AF6:AF25,1),'h 25-26.'!AF6:AF25,0))</f>
        <v>0</v>
      </c>
      <c r="AJ4" s="154"/>
      <c r="AK4" s="154"/>
      <c r="AL4" s="154"/>
      <c r="AM4" s="155"/>
      <c r="AN4" s="66">
        <f>INDEX('h 25-26.'!AD6:AD25,MATCH(LARGE('h 25-26.'!AF6:AF25,1),'h 25-26.'!AF6:AF25,0))</f>
        <v>0</v>
      </c>
      <c r="AO4" s="67">
        <f>INDEX('h 25-26.'!AG6:AG25,MATCH(LARGE('h 25-26.'!AF6:AF25,1),'h 25-26.'!AF6:AF25,0))</f>
        <v>0</v>
      </c>
      <c r="AP4" s="68">
        <f>INDEX('h 25-26.'!AH6:AH25,MATCH(LARGE('h 25-26.'!AF6:AF25,1),'h 25-26.'!AF6:AF25,0))</f>
        <v>0</v>
      </c>
      <c r="AQ4" s="69">
        <f>INDEX('h 25-26.'!AI6:AI25,MATCH(LARGE('h 25-26.'!AF6:AF25,1),'h 25-26.'!AF6:AF25,0))</f>
        <v>0</v>
      </c>
      <c r="AR4" s="70">
        <f>INDEX('h 25-26.'!AJ6:AJ25,MATCH(LARGE('h 25-26.'!AF6:AF25,1),'h 25-26.'!AF6:AF25,0))</f>
        <v>0</v>
      </c>
      <c r="AS4" s="68">
        <f>INDEX('h 25-26.'!AK6:AK25,MATCH(LARGE('h 25-26.'!AF6:AF25,1),'h 25-26.'!AF6:AF25,0))</f>
        <v>0</v>
      </c>
      <c r="AT4" s="70">
        <f>INDEX('h 25-26.'!AL6:AL25,MATCH(LARGE('h 25-26.'!AF6:AF25,1),'h 25-26.'!AF6:AF25,0))</f>
        <v>0</v>
      </c>
      <c r="AU4" s="68">
        <f>INDEX('h 25-26.'!AM6:AM25,MATCH(LARGE('h 25-26.'!AF6:AF25,1),'h 25-26.'!AF6:AF25,0))</f>
        <v>0</v>
      </c>
      <c r="AV4" s="70">
        <f>INDEX('h 25-26.'!AN6:AN25,MATCH(LARGE('h 25-26.'!AF6:AF25,1),'h 25-26.'!AF6:AF25,0))</f>
        <v>0</v>
      </c>
    </row>
    <row r="5" spans="2:48" x14ac:dyDescent="0.2">
      <c r="B5" s="95">
        <v>2</v>
      </c>
      <c r="C5" s="153">
        <f>'25-26'!$B$7</f>
        <v>0</v>
      </c>
      <c r="D5" s="154"/>
      <c r="E5" s="154"/>
      <c r="F5" s="154"/>
      <c r="G5" s="155"/>
      <c r="H5" s="72">
        <f>'25-26'!$I$7</f>
        <v>0</v>
      </c>
      <c r="I5" s="73">
        <f t="shared" ref="I5:I23" si="0">J5+K5+L5</f>
        <v>0</v>
      </c>
      <c r="J5" s="74">
        <f>'25-26'!$F$7</f>
        <v>0</v>
      </c>
      <c r="K5" s="75">
        <f>'25-26'!$G$7</f>
        <v>0</v>
      </c>
      <c r="L5" s="76">
        <f>'25-26'!$H$7</f>
        <v>0</v>
      </c>
      <c r="M5" s="74">
        <f>'25-26'!$N$7</f>
        <v>0</v>
      </c>
      <c r="N5" s="76">
        <f>'25-26'!$O$7</f>
        <v>0</v>
      </c>
      <c r="O5" s="74">
        <f>'25-26'!$L$7</f>
        <v>0</v>
      </c>
      <c r="P5" s="76">
        <f>'25-26'!$M$7</f>
        <v>0</v>
      </c>
      <c r="R5" s="95">
        <v>2</v>
      </c>
      <c r="S5" s="153">
        <f>INDEX('h 25-26.'!O6:O25,MATCH(LARGE('h 25-26.'!R6:R25,2),'h 25-26.'!R6:R25,0))</f>
        <v>0</v>
      </c>
      <c r="T5" s="154"/>
      <c r="U5" s="154"/>
      <c r="V5" s="154"/>
      <c r="W5" s="155"/>
      <c r="X5" s="72">
        <f>INDEX('h 25-26.'!P6:P25,MATCH(LARGE('h 25-26.'!R6:R25,2),'h 25-26.'!R6:R25,0))</f>
        <v>0</v>
      </c>
      <c r="Y5" s="73">
        <f>INDEX('h 25-26.'!S6:S25,MATCH(LARGE('h 25-26.'!R6:R25,2),'h 25-26.'!R6:R25,0))</f>
        <v>0</v>
      </c>
      <c r="Z5" s="74">
        <f>INDEX('h 25-26.'!T6:T25,MATCH(LARGE('h 25-26.'!R6:R25,2),'h 25-26.'!R6:R25,0))</f>
        <v>0</v>
      </c>
      <c r="AA5" s="75">
        <f>INDEX('h 25-26.'!U6:U25,MATCH(LARGE('h 25-26.'!R6:R25,2),'h 25-26.'!R6:R25,0))</f>
        <v>0</v>
      </c>
      <c r="AB5" s="76">
        <f>INDEX('h 25-26.'!V6:V25,MATCH(LARGE('h 25-26.'!R6:R25,2),'h 25-26.'!R6:R25,0))</f>
        <v>0</v>
      </c>
      <c r="AC5" s="74">
        <f>INDEX('h 25-26.'!W6:W25,MATCH(LARGE('h 25-26.'!R6:R25,2),'h 25-26.'!R6:R25,0))</f>
        <v>0</v>
      </c>
      <c r="AD5" s="76">
        <f>INDEX('h 25-26.'!X6:X25,MATCH(LARGE('h 25-26.'!R6:R25,2),'h 25-26.'!R6:R25,0))</f>
        <v>0</v>
      </c>
      <c r="AE5" s="74">
        <f>INDEX('h 25-26.'!Y6:Y25,MATCH(LARGE('h 25-26.'!R6:R25,2),'h 25-26.'!R6:R25,0))</f>
        <v>0</v>
      </c>
      <c r="AF5" s="76">
        <f>INDEX('h 25-26.'!Z6:Z25,MATCH(LARGE('h 25-26.'!R6:R25,2),'h 25-26.'!R6:R25,0))</f>
        <v>0</v>
      </c>
      <c r="AH5" s="95">
        <v>2</v>
      </c>
      <c r="AI5" s="153">
        <f>INDEX('h 25-26.'!AC6:AC25,MATCH(LARGE('h 25-26.'!AF6:AF25,2),'h 25-26.'!AF6:AF25,0))</f>
        <v>0</v>
      </c>
      <c r="AJ5" s="154"/>
      <c r="AK5" s="154"/>
      <c r="AL5" s="154"/>
      <c r="AM5" s="155"/>
      <c r="AN5" s="72">
        <f>INDEX('h 25-26.'!AD6:AD25,MATCH(LARGE('h 25-26.'!AF6:AF25,2),'h 25-26.'!AF6:AF25,0))</f>
        <v>0</v>
      </c>
      <c r="AO5" s="73">
        <f>INDEX('h 25-26.'!AG6:AG25,MATCH(LARGE('h 25-26.'!AF6:AF25,2),'h 25-26.'!AF6:AF25,0))</f>
        <v>0</v>
      </c>
      <c r="AP5" s="74">
        <f>INDEX('h 25-26.'!AH6:AH25,MATCH(LARGE('h 25-26.'!AF6:AF25,2),'h 25-26.'!AF6:AF25,0))</f>
        <v>0</v>
      </c>
      <c r="AQ5" s="75">
        <f>INDEX('h 25-26.'!AI6:AI25,MATCH(LARGE('h 25-26.'!AF6:AF25,2),'h 25-26.'!AF6:AF25,0))</f>
        <v>0</v>
      </c>
      <c r="AR5" s="76">
        <f>INDEX('h 25-26.'!AJ6:AJ25,MATCH(LARGE('h 25-26.'!AF6:AF25,2),'h 25-26.'!AF6:AF25,0))</f>
        <v>0</v>
      </c>
      <c r="AS5" s="74">
        <f>INDEX('h 25-26.'!AK6:AK25,MATCH(LARGE('h 25-26.'!AF6:AF25,2),'h 25-26.'!AF6:AF25,0))</f>
        <v>0</v>
      </c>
      <c r="AT5" s="76">
        <f>INDEX('h 25-26.'!AL6:AL25,MATCH(LARGE('h 25-26.'!AF6:AF25,2),'h 25-26.'!AF6:AF25,0))</f>
        <v>0</v>
      </c>
      <c r="AU5" s="74">
        <f>INDEX('h 25-26.'!AM6:AM25,MATCH(LARGE('h 25-26.'!AF6:AF25,2),'h 25-26.'!AF6:AF25,0))</f>
        <v>0</v>
      </c>
      <c r="AV5" s="76">
        <f>INDEX('h 25-26.'!AN6:AN25,MATCH(LARGE('h 25-26.'!AF6:AF25,2),'h 25-26.'!AF6:AF25,0))</f>
        <v>0</v>
      </c>
    </row>
    <row r="6" spans="2:48" x14ac:dyDescent="0.2">
      <c r="B6" s="95">
        <v>3</v>
      </c>
      <c r="C6" s="153">
        <f>'25-26'!$B$8</f>
        <v>0</v>
      </c>
      <c r="D6" s="154"/>
      <c r="E6" s="154"/>
      <c r="F6" s="154"/>
      <c r="G6" s="155"/>
      <c r="H6" s="72">
        <f>'25-26'!$I$8</f>
        <v>0</v>
      </c>
      <c r="I6" s="73">
        <f t="shared" si="0"/>
        <v>0</v>
      </c>
      <c r="J6" s="74">
        <f>'25-26'!$F$8</f>
        <v>0</v>
      </c>
      <c r="K6" s="75">
        <f>'25-26'!$G$8</f>
        <v>0</v>
      </c>
      <c r="L6" s="76">
        <f>'25-26'!$H$8</f>
        <v>0</v>
      </c>
      <c r="M6" s="74">
        <f>'25-26'!$N$8</f>
        <v>0</v>
      </c>
      <c r="N6" s="76">
        <f>'25-26'!$O$8</f>
        <v>0</v>
      </c>
      <c r="O6" s="74">
        <f>'25-26'!$L$8</f>
        <v>0</v>
      </c>
      <c r="P6" s="76">
        <f>'25-26'!$M$8</f>
        <v>0</v>
      </c>
      <c r="R6" s="95">
        <v>3</v>
      </c>
      <c r="S6" s="153">
        <f>INDEX('h 25-26.'!O6:O25,MATCH(LARGE('h 25-26.'!R6:R25,3),'h 25-26.'!R6:R25,0))</f>
        <v>0</v>
      </c>
      <c r="T6" s="154"/>
      <c r="U6" s="154"/>
      <c r="V6" s="154"/>
      <c r="W6" s="155"/>
      <c r="X6" s="72">
        <f>INDEX('h 25-26.'!P6:P25,MATCH(LARGE('h 25-26.'!R6:R25,3),'h 25-26.'!R6:R25,0))</f>
        <v>0</v>
      </c>
      <c r="Y6" s="73">
        <f>INDEX('h 25-26.'!S6:S25,MATCH(LARGE('h 25-26.'!R6:R25,3),'h 25-26.'!R6:R25,0))</f>
        <v>0</v>
      </c>
      <c r="Z6" s="74">
        <f>INDEX('h 25-26.'!T6:T25,MATCH(LARGE('h 25-26.'!R6:R25,3),'h 25-26.'!R6:R25,0))</f>
        <v>0</v>
      </c>
      <c r="AA6" s="75">
        <f>INDEX('h 25-26.'!U6:U25,MATCH(LARGE('h 25-26.'!R6:R25,3),'h 25-26.'!R6:R25,0))</f>
        <v>0</v>
      </c>
      <c r="AB6" s="76">
        <f>INDEX('h 25-26.'!V6:V25,MATCH(LARGE('h 25-26.'!R6:R25,3),'h 25-26.'!R6:R25,0))</f>
        <v>0</v>
      </c>
      <c r="AC6" s="74">
        <f>INDEX('h 25-26.'!W6:W25,MATCH(LARGE('h 25-26.'!R6:R25,3),'h 25-26.'!R6:R25,0))</f>
        <v>0</v>
      </c>
      <c r="AD6" s="76">
        <f>INDEX('h 25-26.'!X6:X25,MATCH(LARGE('h 25-26.'!R6:R25,3),'h 25-26.'!R6:R25,0))</f>
        <v>0</v>
      </c>
      <c r="AE6" s="74">
        <f>INDEX('h 25-26.'!Y6:Y25,MATCH(LARGE('h 25-26.'!R6:R25,3),'h 25-26.'!R6:R25,0))</f>
        <v>0</v>
      </c>
      <c r="AF6" s="76">
        <f>INDEX('h 25-26.'!Z6:Z25,MATCH(LARGE('h 25-26.'!R6:R25,3),'h 25-26.'!R6:R25,0))</f>
        <v>0</v>
      </c>
      <c r="AH6" s="95">
        <v>3</v>
      </c>
      <c r="AI6" s="153">
        <f>INDEX('h 25-26.'!AC6:AC25,MATCH(LARGE('h 25-26.'!AF6:AF25,3),'h 25-26.'!AF6:AF25,0))</f>
        <v>0</v>
      </c>
      <c r="AJ6" s="154"/>
      <c r="AK6" s="154"/>
      <c r="AL6" s="154"/>
      <c r="AM6" s="155"/>
      <c r="AN6" s="72">
        <f>INDEX('h 25-26.'!AD6:AD25,MATCH(LARGE('h 25-26.'!AF6:AF25,3),'h 25-26.'!AF6:AF25,0))</f>
        <v>0</v>
      </c>
      <c r="AO6" s="73">
        <f>INDEX('h 25-26.'!AG6:AG25,MATCH(LARGE('h 25-26.'!AF6:AF25,3),'h 25-26.'!AF6:AF25,0))</f>
        <v>0</v>
      </c>
      <c r="AP6" s="74">
        <f>INDEX('h 25-26.'!AH6:AH25,MATCH(LARGE('h 25-26.'!AF6:AF25,3),'h 25-26.'!AF6:AF25,0))</f>
        <v>0</v>
      </c>
      <c r="AQ6" s="75">
        <f>INDEX('h 25-26.'!AI6:AI25,MATCH(LARGE('h 25-26.'!AF6:AF25,3),'h 25-26.'!AF6:AF25,0))</f>
        <v>0</v>
      </c>
      <c r="AR6" s="76">
        <f>INDEX('h 25-26.'!AJ6:AJ25,MATCH(LARGE('h 25-26.'!AF6:AF25,3),'h 25-26.'!AF6:AF25,0))</f>
        <v>0</v>
      </c>
      <c r="AS6" s="74">
        <f>INDEX('h 25-26.'!AK6:AK25,MATCH(LARGE('h 25-26.'!AF6:AF25,3),'h 25-26.'!AF6:AF25,0))</f>
        <v>0</v>
      </c>
      <c r="AT6" s="76">
        <f>INDEX('h 25-26.'!AL6:AL25,MATCH(LARGE('h 25-26.'!AF6:AF25,3),'h 25-26.'!AF6:AF25,0))</f>
        <v>0</v>
      </c>
      <c r="AU6" s="74">
        <f>INDEX('h 25-26.'!AM6:AM25,MATCH(LARGE('h 25-26.'!AF6:AF25,3),'h 25-26.'!AF6:AF25,0))</f>
        <v>0</v>
      </c>
      <c r="AV6" s="76">
        <f>INDEX('h 25-26.'!AN6:AN25,MATCH(LARGE('h 25-26.'!AF6:AF25,3),'h 25-26.'!AF6:AF25,0))</f>
        <v>0</v>
      </c>
    </row>
    <row r="7" spans="2:48" x14ac:dyDescent="0.2">
      <c r="B7" s="95">
        <v>4</v>
      </c>
      <c r="C7" s="153">
        <f>'25-26'!$B$9</f>
        <v>0</v>
      </c>
      <c r="D7" s="154"/>
      <c r="E7" s="154"/>
      <c r="F7" s="154"/>
      <c r="G7" s="155"/>
      <c r="H7" s="72">
        <f>'25-26'!$I$9</f>
        <v>0</v>
      </c>
      <c r="I7" s="73">
        <f t="shared" si="0"/>
        <v>0</v>
      </c>
      <c r="J7" s="74">
        <f>'25-26'!$F$9</f>
        <v>0</v>
      </c>
      <c r="K7" s="75">
        <f>'25-26'!$G$9</f>
        <v>0</v>
      </c>
      <c r="L7" s="76">
        <f>'25-26'!$H$9</f>
        <v>0</v>
      </c>
      <c r="M7" s="74">
        <f>'25-26'!$N$9</f>
        <v>0</v>
      </c>
      <c r="N7" s="76">
        <f>'25-26'!$O$9</f>
        <v>0</v>
      </c>
      <c r="O7" s="74">
        <f>'25-26'!$L$9</f>
        <v>0</v>
      </c>
      <c r="P7" s="76">
        <f>'25-26'!$M$9</f>
        <v>0</v>
      </c>
      <c r="R7" s="95">
        <v>4</v>
      </c>
      <c r="S7" s="153">
        <f>INDEX('h 25-26.'!O6:O25,MATCH(LARGE('h 25-26.'!R6:R25,4),'h 25-26.'!R6:R25,0))</f>
        <v>0</v>
      </c>
      <c r="T7" s="154"/>
      <c r="U7" s="154"/>
      <c r="V7" s="154"/>
      <c r="W7" s="155"/>
      <c r="X7" s="72">
        <f>INDEX('h 25-26.'!P6:P25,MATCH(LARGE('h 25-26.'!R6:R25,4),'h 25-26.'!R6:R25,0))</f>
        <v>0</v>
      </c>
      <c r="Y7" s="73">
        <f>INDEX('h 25-26.'!S6:S25,MATCH(LARGE('h 25-26.'!R6:R25,4),'h 25-26.'!R6:R25,0))</f>
        <v>0</v>
      </c>
      <c r="Z7" s="74">
        <f>INDEX('h 25-26.'!T6:T25,MATCH(LARGE('h 25-26.'!R6:R25,4),'h 25-26.'!R6:R25,0))</f>
        <v>0</v>
      </c>
      <c r="AA7" s="75">
        <f>INDEX('h 25-26.'!U6:U25,MATCH(LARGE('h 25-26.'!R6:R25,4),'h 25-26.'!R6:R25,0))</f>
        <v>0</v>
      </c>
      <c r="AB7" s="76">
        <f>INDEX('h 25-26.'!V6:V25,MATCH(LARGE('h 25-26.'!R6:R25,4),'h 25-26.'!R6:R25,0))</f>
        <v>0</v>
      </c>
      <c r="AC7" s="74">
        <f>INDEX('h 25-26.'!W6:W25,MATCH(LARGE('h 25-26.'!R6:R25,4),'h 25-26.'!R6:R25,0))</f>
        <v>0</v>
      </c>
      <c r="AD7" s="76">
        <f>INDEX('h 25-26.'!X6:X25,MATCH(LARGE('h 25-26.'!R6:R25,4),'h 25-26.'!R6:R25,0))</f>
        <v>0</v>
      </c>
      <c r="AE7" s="74">
        <f>INDEX('h 25-26.'!Y6:Y25,MATCH(LARGE('h 25-26.'!R6:R25,4),'h 25-26.'!R6:R25,0))</f>
        <v>0</v>
      </c>
      <c r="AF7" s="76">
        <f>INDEX('h 25-26.'!Z6:Z25,MATCH(LARGE('h 25-26.'!R6:R25,4),'h 25-26.'!R6:R25,0))</f>
        <v>0</v>
      </c>
      <c r="AH7" s="95">
        <v>4</v>
      </c>
      <c r="AI7" s="153">
        <f>INDEX('h 25-26.'!AC6:AC25,MATCH(LARGE('h 25-26.'!AF6:AF25,4),'h 25-26.'!AF6:AF25,0))</f>
        <v>0</v>
      </c>
      <c r="AJ7" s="154"/>
      <c r="AK7" s="154"/>
      <c r="AL7" s="154"/>
      <c r="AM7" s="155"/>
      <c r="AN7" s="72">
        <f>INDEX('h 25-26.'!AD6:AD25,MATCH(LARGE('h 25-26.'!AF6:AF25,4),'h 25-26.'!AF6:AF25,0))</f>
        <v>0</v>
      </c>
      <c r="AO7" s="73">
        <f>INDEX('h 25-26.'!AG6:AG25,MATCH(LARGE('h 25-26.'!AF6:AF25,4),'h 25-26.'!AF6:AF25,0))</f>
        <v>0</v>
      </c>
      <c r="AP7" s="74">
        <f>INDEX('h 25-26.'!AH6:AH25,MATCH(LARGE('h 25-26.'!AF6:AF25,4),'h 25-26.'!AF6:AF25,0))</f>
        <v>0</v>
      </c>
      <c r="AQ7" s="75">
        <f>INDEX('h 25-26.'!AI6:AI25,MATCH(LARGE('h 25-26.'!AF6:AF25,4),'h 25-26.'!AF6:AF25,0))</f>
        <v>0</v>
      </c>
      <c r="AR7" s="76">
        <f>INDEX('h 25-26.'!AJ6:AJ25,MATCH(LARGE('h 25-26.'!AF6:AF25,4),'h 25-26.'!AF6:AF25,0))</f>
        <v>0</v>
      </c>
      <c r="AS7" s="74">
        <f>INDEX('h 25-26.'!AK6:AK25,MATCH(LARGE('h 25-26.'!AF6:AF25,4),'h 25-26.'!AF6:AF25,0))</f>
        <v>0</v>
      </c>
      <c r="AT7" s="76">
        <f>INDEX('h 25-26.'!AL6:AL25,MATCH(LARGE('h 25-26.'!AF6:AF25,4),'h 25-26.'!AF6:AF25,0))</f>
        <v>0</v>
      </c>
      <c r="AU7" s="74">
        <f>INDEX('h 25-26.'!AM6:AM25,MATCH(LARGE('h 25-26.'!AF6:AF25,4),'h 25-26.'!AF6:AF25,0))</f>
        <v>0</v>
      </c>
      <c r="AV7" s="76">
        <f>INDEX('h 25-26.'!AN6:AN25,MATCH(LARGE('h 25-26.'!AF6:AF25,4),'h 25-26.'!AF6:AF25,0))</f>
        <v>0</v>
      </c>
    </row>
    <row r="8" spans="2:48" x14ac:dyDescent="0.2">
      <c r="B8" s="95">
        <v>5</v>
      </c>
      <c r="C8" s="153">
        <f>'25-26'!$B$10</f>
        <v>0</v>
      </c>
      <c r="D8" s="154"/>
      <c r="E8" s="154"/>
      <c r="F8" s="154"/>
      <c r="G8" s="155"/>
      <c r="H8" s="72">
        <f>'25-26'!$I$10</f>
        <v>0</v>
      </c>
      <c r="I8" s="73">
        <f t="shared" si="0"/>
        <v>0</v>
      </c>
      <c r="J8" s="74">
        <f>'25-26'!$F$10</f>
        <v>0</v>
      </c>
      <c r="K8" s="75">
        <f>'25-26'!$G$10</f>
        <v>0</v>
      </c>
      <c r="L8" s="76">
        <f>'25-26'!$H$10</f>
        <v>0</v>
      </c>
      <c r="M8" s="74">
        <f>'25-26'!$N$10</f>
        <v>0</v>
      </c>
      <c r="N8" s="76">
        <f>'25-26'!$O$10</f>
        <v>0</v>
      </c>
      <c r="O8" s="74">
        <f>'25-26'!$L$10</f>
        <v>0</v>
      </c>
      <c r="P8" s="76">
        <f>'25-26'!$M$10</f>
        <v>0</v>
      </c>
      <c r="R8" s="95">
        <v>5</v>
      </c>
      <c r="S8" s="153">
        <f>INDEX('h 25-26.'!O6:O25,MATCH(LARGE('h 25-26.'!R6:R25,5),'h 25-26.'!R6:R25,0))</f>
        <v>0</v>
      </c>
      <c r="T8" s="154"/>
      <c r="U8" s="154"/>
      <c r="V8" s="154"/>
      <c r="W8" s="155"/>
      <c r="X8" s="72">
        <f>INDEX('h 25-26.'!P6:P25,MATCH(LARGE('h 25-26.'!R6:R25,5),'h 25-26.'!R6:R25,0))</f>
        <v>0</v>
      </c>
      <c r="Y8" s="73">
        <f>INDEX('h 25-26.'!S6:S25,MATCH(LARGE('h 25-26.'!R6:R25,5),'h 25-26.'!R6:R25,0))</f>
        <v>0</v>
      </c>
      <c r="Z8" s="74">
        <f>INDEX('h 25-26.'!T6:T25,MATCH(LARGE('h 25-26.'!R6:R25,5),'h 25-26.'!R6:R25,0))</f>
        <v>0</v>
      </c>
      <c r="AA8" s="75">
        <f>INDEX('h 25-26.'!U6:U25,MATCH(LARGE('h 25-26.'!R6:R25,5),'h 25-26.'!R6:R25,0))</f>
        <v>0</v>
      </c>
      <c r="AB8" s="76">
        <f>INDEX('h 25-26.'!V6:V25,MATCH(LARGE('h 25-26.'!R6:R25,5),'h 25-26.'!R6:R25,0))</f>
        <v>0</v>
      </c>
      <c r="AC8" s="74">
        <f>INDEX('h 25-26.'!W6:W25,MATCH(LARGE('h 25-26.'!R6:R25,5),'h 25-26.'!R6:R25,0))</f>
        <v>0</v>
      </c>
      <c r="AD8" s="76">
        <f>INDEX('h 25-26.'!X6:X25,MATCH(LARGE('h 25-26.'!R6:R25,5),'h 25-26.'!R6:R25,0))</f>
        <v>0</v>
      </c>
      <c r="AE8" s="74">
        <f>INDEX('h 25-26.'!Y6:Y25,MATCH(LARGE('h 25-26.'!R6:R25,5),'h 25-26.'!R6:R25,0))</f>
        <v>0</v>
      </c>
      <c r="AF8" s="76">
        <f>INDEX('h 25-26.'!Z6:Z25,MATCH(LARGE('h 25-26.'!R6:R25,5),'h 25-26.'!R6:R25,0))</f>
        <v>0</v>
      </c>
      <c r="AH8" s="95">
        <v>5</v>
      </c>
      <c r="AI8" s="153">
        <f>INDEX('h 25-26.'!AC6:AC25,MATCH(LARGE('h 25-26.'!AF6:AF25,5),'h 25-26.'!AF6:AF25,0))</f>
        <v>0</v>
      </c>
      <c r="AJ8" s="154"/>
      <c r="AK8" s="154"/>
      <c r="AL8" s="154"/>
      <c r="AM8" s="155"/>
      <c r="AN8" s="72">
        <f>INDEX('h 25-26.'!AD6:AD25,MATCH(LARGE('h 25-26.'!AF6:AF25,5),'h 25-26.'!AF6:AF25,0))</f>
        <v>0</v>
      </c>
      <c r="AO8" s="73">
        <f>INDEX('h 25-26.'!AG6:AG25,MATCH(LARGE('h 25-26.'!AF6:AF25,5),'h 25-26.'!AF6:AF25,0))</f>
        <v>0</v>
      </c>
      <c r="AP8" s="74">
        <f>INDEX('h 25-26.'!AH6:AH25,MATCH(LARGE('h 25-26.'!AF6:AF25,5),'h 25-26.'!AF6:AF25,0))</f>
        <v>0</v>
      </c>
      <c r="AQ8" s="75">
        <f>INDEX('h 25-26.'!AI6:AI25,MATCH(LARGE('h 25-26.'!AF6:AF25,5),'h 25-26.'!AF6:AF25,0))</f>
        <v>0</v>
      </c>
      <c r="AR8" s="76">
        <f>INDEX('h 25-26.'!AJ6:AJ25,MATCH(LARGE('h 25-26.'!AF6:AF25,5),'h 25-26.'!AF6:AF25,0))</f>
        <v>0</v>
      </c>
      <c r="AS8" s="74">
        <f>INDEX('h 25-26.'!AK6:AK25,MATCH(LARGE('h 25-26.'!AF6:AF25,5),'h 25-26.'!AF6:AF25,0))</f>
        <v>0</v>
      </c>
      <c r="AT8" s="76">
        <f>INDEX('h 25-26.'!AL6:AL25,MATCH(LARGE('h 25-26.'!AF6:AF25,5),'h 25-26.'!AF6:AF25,0))</f>
        <v>0</v>
      </c>
      <c r="AU8" s="74">
        <f>INDEX('h 25-26.'!AM6:AM25,MATCH(LARGE('h 25-26.'!AF6:AF25,5),'h 25-26.'!AF6:AF25,0))</f>
        <v>0</v>
      </c>
      <c r="AV8" s="76">
        <f>INDEX('h 25-26.'!AN6:AN25,MATCH(LARGE('h 25-26.'!AF6:AF25,5),'h 25-26.'!AF6:AF25,0))</f>
        <v>0</v>
      </c>
    </row>
    <row r="9" spans="2:48" x14ac:dyDescent="0.2">
      <c r="B9" s="95">
        <v>6</v>
      </c>
      <c r="C9" s="153">
        <f>'25-26'!$B$11</f>
        <v>0</v>
      </c>
      <c r="D9" s="154"/>
      <c r="E9" s="154"/>
      <c r="F9" s="154"/>
      <c r="G9" s="155"/>
      <c r="H9" s="72">
        <f>'25-26'!$I$11</f>
        <v>0</v>
      </c>
      <c r="I9" s="73">
        <f t="shared" si="0"/>
        <v>0</v>
      </c>
      <c r="J9" s="74">
        <f>'25-26'!$F$11</f>
        <v>0</v>
      </c>
      <c r="K9" s="75">
        <f>'25-26'!$G$11</f>
        <v>0</v>
      </c>
      <c r="L9" s="76">
        <f>'25-26'!$H$11</f>
        <v>0</v>
      </c>
      <c r="M9" s="74">
        <f>'25-26'!$N$11</f>
        <v>0</v>
      </c>
      <c r="N9" s="76">
        <f>'25-26'!$O$11</f>
        <v>0</v>
      </c>
      <c r="O9" s="74">
        <f>'25-26'!$L$11</f>
        <v>0</v>
      </c>
      <c r="P9" s="76">
        <f>'25-26'!$M$11</f>
        <v>0</v>
      </c>
      <c r="R9" s="95">
        <v>6</v>
      </c>
      <c r="S9" s="153">
        <f>INDEX('h 25-26.'!O6:O25,MATCH(LARGE('h 25-26.'!R6:R25,6),'h 25-26.'!R6:R25,0))</f>
        <v>0</v>
      </c>
      <c r="T9" s="154"/>
      <c r="U9" s="154"/>
      <c r="V9" s="154"/>
      <c r="W9" s="155"/>
      <c r="X9" s="72">
        <f>INDEX('h 25-26.'!P6:P25,MATCH(LARGE('h 25-26.'!R6:R25,6),'h 25-26.'!R6:R25,0))</f>
        <v>0</v>
      </c>
      <c r="Y9" s="73">
        <f>INDEX('h 25-26.'!S6:S25,MATCH(LARGE('h 25-26.'!R6:R25,6),'h 25-26.'!R6:R25,0))</f>
        <v>0</v>
      </c>
      <c r="Z9" s="74">
        <f>INDEX('h 25-26.'!T6:T25,MATCH(LARGE('h 25-26.'!R6:R25,6),'h 25-26.'!R6:R25,0))</f>
        <v>0</v>
      </c>
      <c r="AA9" s="75">
        <f>INDEX('h 25-26.'!U6:U25,MATCH(LARGE('h 25-26.'!R6:R25,6),'h 25-26.'!R6:R25,0))</f>
        <v>0</v>
      </c>
      <c r="AB9" s="76">
        <f>INDEX('h 25-26.'!V6:V25,MATCH(LARGE('h 25-26.'!R6:R25,6),'h 25-26.'!R6:R25,0))</f>
        <v>0</v>
      </c>
      <c r="AC9" s="74">
        <f>INDEX('h 25-26.'!W6:W25,MATCH(LARGE('h 25-26.'!R6:R25,6),'h 25-26.'!R6:R25,0))</f>
        <v>0</v>
      </c>
      <c r="AD9" s="76">
        <f>INDEX('h 25-26.'!X6:X25,MATCH(LARGE('h 25-26.'!R6:R25,6),'h 25-26.'!R6:R25,0))</f>
        <v>0</v>
      </c>
      <c r="AE9" s="74">
        <f>INDEX('h 25-26.'!Y6:Y25,MATCH(LARGE('h 25-26.'!R6:R25,6),'h 25-26.'!R6:R25,0))</f>
        <v>0</v>
      </c>
      <c r="AF9" s="76">
        <f>INDEX('h 25-26.'!Z6:Z25,MATCH(LARGE('h 25-26.'!R6:R25,6),'h 25-26.'!R6:R25,0))</f>
        <v>0</v>
      </c>
      <c r="AH9" s="95">
        <v>6</v>
      </c>
      <c r="AI9" s="153">
        <f>INDEX('h 25-26.'!AC6:AC25,MATCH(LARGE('h 25-26.'!AF6:AF25,6),'h 25-26.'!AF6:AF25,0))</f>
        <v>0</v>
      </c>
      <c r="AJ9" s="154"/>
      <c r="AK9" s="154"/>
      <c r="AL9" s="154"/>
      <c r="AM9" s="155"/>
      <c r="AN9" s="72">
        <f>INDEX('h 25-26.'!AD6:AD25,MATCH(LARGE('h 25-26.'!AF6:AF25,6),'h 25-26.'!AF6:AF25,0))</f>
        <v>0</v>
      </c>
      <c r="AO9" s="73">
        <f>INDEX('h 25-26.'!AG6:AG25,MATCH(LARGE('h 25-26.'!AF6:AF25,6),'h 25-26.'!AF6:AF25,0))</f>
        <v>0</v>
      </c>
      <c r="AP9" s="74">
        <f>INDEX('h 25-26.'!AH6:AH25,MATCH(LARGE('h 25-26.'!AF6:AF25,6),'h 25-26.'!AF6:AF25,0))</f>
        <v>0</v>
      </c>
      <c r="AQ9" s="75">
        <f>INDEX('h 25-26.'!AI6:AI25,MATCH(LARGE('h 25-26.'!AF6:AF25,6),'h 25-26.'!AF6:AF25,0))</f>
        <v>0</v>
      </c>
      <c r="AR9" s="76">
        <f>INDEX('h 25-26.'!AJ6:AJ25,MATCH(LARGE('h 25-26.'!AF6:AF25,6),'h 25-26.'!AF6:AF25,0))</f>
        <v>0</v>
      </c>
      <c r="AS9" s="74">
        <f>INDEX('h 25-26.'!AK6:AK25,MATCH(LARGE('h 25-26.'!AF6:AF25,6),'h 25-26.'!AF6:AF25,0))</f>
        <v>0</v>
      </c>
      <c r="AT9" s="76">
        <f>INDEX('h 25-26.'!AL6:AL25,MATCH(LARGE('h 25-26.'!AF6:AF25,6),'h 25-26.'!AF6:AF25,0))</f>
        <v>0</v>
      </c>
      <c r="AU9" s="74">
        <f>INDEX('h 25-26.'!AM6:AM25,MATCH(LARGE('h 25-26.'!AF6:AF25,6),'h 25-26.'!AF6:AF25,0))</f>
        <v>0</v>
      </c>
      <c r="AV9" s="76">
        <f>INDEX('h 25-26.'!AN6:AN25,MATCH(LARGE('h 25-26.'!AF6:AF25,6),'h 25-26.'!AF6:AF25,0))</f>
        <v>0</v>
      </c>
    </row>
    <row r="10" spans="2:48" x14ac:dyDescent="0.2">
      <c r="B10" s="95">
        <v>7</v>
      </c>
      <c r="C10" s="153">
        <f>'25-26'!$B$12</f>
        <v>0</v>
      </c>
      <c r="D10" s="154"/>
      <c r="E10" s="154"/>
      <c r="F10" s="154"/>
      <c r="G10" s="155"/>
      <c r="H10" s="72">
        <f>'25-26'!$I$12</f>
        <v>0</v>
      </c>
      <c r="I10" s="73">
        <f t="shared" si="0"/>
        <v>0</v>
      </c>
      <c r="J10" s="74">
        <f>'25-26'!$F$12</f>
        <v>0</v>
      </c>
      <c r="K10" s="75">
        <f>'25-26'!$G$12</f>
        <v>0</v>
      </c>
      <c r="L10" s="76">
        <f>'25-26'!$H$12</f>
        <v>0</v>
      </c>
      <c r="M10" s="74">
        <f>'25-26'!$N$12</f>
        <v>0</v>
      </c>
      <c r="N10" s="76">
        <f>'25-26'!$O$12</f>
        <v>0</v>
      </c>
      <c r="O10" s="74">
        <f>'25-26'!$L$12</f>
        <v>0</v>
      </c>
      <c r="P10" s="76">
        <f>'25-26'!$M$12</f>
        <v>0</v>
      </c>
      <c r="R10" s="95">
        <v>7</v>
      </c>
      <c r="S10" s="153">
        <f>INDEX('h 25-26.'!O6:O25,MATCH(LARGE('h 25-26.'!R6:R25,7),'h 25-26.'!R6:R25,0))</f>
        <v>0</v>
      </c>
      <c r="T10" s="154"/>
      <c r="U10" s="154"/>
      <c r="V10" s="154"/>
      <c r="W10" s="155"/>
      <c r="X10" s="72">
        <f>INDEX('h 25-26.'!P6:P25,MATCH(LARGE('h 25-26.'!R6:R25,7),'h 25-26.'!R6:R25,0))</f>
        <v>0</v>
      </c>
      <c r="Y10" s="73">
        <f>INDEX('h 25-26.'!S6:S25,MATCH(LARGE('h 25-26.'!R6:R25,7),'h 25-26.'!R6:R25,0))</f>
        <v>0</v>
      </c>
      <c r="Z10" s="74">
        <f>INDEX('h 25-26.'!T6:T25,MATCH(LARGE('h 25-26.'!R6:R25,7),'h 25-26.'!R6:R25,0))</f>
        <v>0</v>
      </c>
      <c r="AA10" s="75">
        <f>INDEX('h 25-26.'!U6:U25,MATCH(LARGE('h 25-26.'!R6:R25,7),'h 25-26.'!R6:R25,0))</f>
        <v>0</v>
      </c>
      <c r="AB10" s="76">
        <f>INDEX('h 25-26.'!V6:V25,MATCH(LARGE('h 25-26.'!R6:R25,7),'h 25-26.'!R6:R25,0))</f>
        <v>0</v>
      </c>
      <c r="AC10" s="74">
        <f>INDEX('h 25-26.'!W6:W25,MATCH(LARGE('h 25-26.'!R6:R25,7),'h 25-26.'!R6:R25,0))</f>
        <v>0</v>
      </c>
      <c r="AD10" s="76">
        <f>INDEX('h 25-26.'!X6:X25,MATCH(LARGE('h 25-26.'!R6:R25,7),'h 25-26.'!R6:R25,0))</f>
        <v>0</v>
      </c>
      <c r="AE10" s="74">
        <f>INDEX('h 25-26.'!Y6:Y25,MATCH(LARGE('h 25-26.'!R6:R25,7),'h 25-26.'!R6:R25,0))</f>
        <v>0</v>
      </c>
      <c r="AF10" s="76">
        <f>INDEX('h 25-26.'!Z6:Z25,MATCH(LARGE('h 25-26.'!R6:R25,7),'h 25-26.'!R6:R25,0))</f>
        <v>0</v>
      </c>
      <c r="AH10" s="95">
        <v>7</v>
      </c>
      <c r="AI10" s="153">
        <f>INDEX('h 25-26.'!AC6:AC25,MATCH(LARGE('h 25-26.'!AF6:AF25,7),'h 25-26.'!AF6:AF25,0))</f>
        <v>0</v>
      </c>
      <c r="AJ10" s="154"/>
      <c r="AK10" s="154"/>
      <c r="AL10" s="154"/>
      <c r="AM10" s="155"/>
      <c r="AN10" s="72">
        <f>INDEX('h 25-26.'!AD6:AD25,MATCH(LARGE('h 25-26.'!AF6:AF25,7),'h 25-26.'!AF6:AF25,0))</f>
        <v>0</v>
      </c>
      <c r="AO10" s="73">
        <f>INDEX('h 25-26.'!AG6:AG25,MATCH(LARGE('h 25-26.'!AF6:AF25,7),'h 25-26.'!AF6:AF25,0))</f>
        <v>0</v>
      </c>
      <c r="AP10" s="74">
        <f>INDEX('h 25-26.'!AH6:AH25,MATCH(LARGE('h 25-26.'!AF6:AF25,7),'h 25-26.'!AF6:AF25,0))</f>
        <v>0</v>
      </c>
      <c r="AQ10" s="75">
        <f>INDEX('h 25-26.'!AI6:AI25,MATCH(LARGE('h 25-26.'!AF6:AF25,7),'h 25-26.'!AF6:AF25,0))</f>
        <v>0</v>
      </c>
      <c r="AR10" s="76">
        <f>INDEX('h 25-26.'!AJ6:AJ25,MATCH(LARGE('h 25-26.'!AF6:AF25,7),'h 25-26.'!AF6:AF25,0))</f>
        <v>0</v>
      </c>
      <c r="AS10" s="74">
        <f>INDEX('h 25-26.'!AK6:AK25,MATCH(LARGE('h 25-26.'!AF6:AF25,7),'h 25-26.'!AF6:AF25,0))</f>
        <v>0</v>
      </c>
      <c r="AT10" s="76">
        <f>INDEX('h 25-26.'!AL6:AL25,MATCH(LARGE('h 25-26.'!AF6:AF25,7),'h 25-26.'!AF6:AF25,0))</f>
        <v>0</v>
      </c>
      <c r="AU10" s="74">
        <f>INDEX('h 25-26.'!AM6:AM25,MATCH(LARGE('h 25-26.'!AF6:AF25,7),'h 25-26.'!AF6:AF25,0))</f>
        <v>0</v>
      </c>
      <c r="AV10" s="76">
        <f>INDEX('h 25-26.'!AN6:AN25,MATCH(LARGE('h 25-26.'!AF6:AF25,7),'h 25-26.'!AF6:AF25,0))</f>
        <v>0</v>
      </c>
    </row>
    <row r="11" spans="2:48" x14ac:dyDescent="0.2">
      <c r="B11" s="95">
        <v>8</v>
      </c>
      <c r="C11" s="153">
        <f>'25-26'!$B$13</f>
        <v>0</v>
      </c>
      <c r="D11" s="154"/>
      <c r="E11" s="154"/>
      <c r="F11" s="154"/>
      <c r="G11" s="155"/>
      <c r="H11" s="72">
        <f>'25-26'!$I$13</f>
        <v>0</v>
      </c>
      <c r="I11" s="73">
        <f t="shared" si="0"/>
        <v>0</v>
      </c>
      <c r="J11" s="74">
        <f>'25-26'!$F$13</f>
        <v>0</v>
      </c>
      <c r="K11" s="75">
        <f>'25-26'!$G$13</f>
        <v>0</v>
      </c>
      <c r="L11" s="76">
        <f>'25-26'!$H$13</f>
        <v>0</v>
      </c>
      <c r="M11" s="74">
        <f>'25-26'!$N$13</f>
        <v>0</v>
      </c>
      <c r="N11" s="76">
        <f>'25-26'!$O$13</f>
        <v>0</v>
      </c>
      <c r="O11" s="74">
        <f>'25-26'!$L$13</f>
        <v>0</v>
      </c>
      <c r="P11" s="76">
        <f>'25-26'!$M$13</f>
        <v>0</v>
      </c>
      <c r="R11" s="95">
        <v>8</v>
      </c>
      <c r="S11" s="153">
        <f>INDEX('h 25-26.'!O6:O25,MATCH(LARGE('h 25-26.'!R6:R25,8),'h 25-26.'!R6:R25,0))</f>
        <v>0</v>
      </c>
      <c r="T11" s="154"/>
      <c r="U11" s="154"/>
      <c r="V11" s="154"/>
      <c r="W11" s="155"/>
      <c r="X11" s="72">
        <f>INDEX('h 25-26.'!P6:P25,MATCH(LARGE('h 25-26.'!R6:R25,8),'h 25-26.'!R6:R25,0))</f>
        <v>0</v>
      </c>
      <c r="Y11" s="73">
        <f>INDEX('h 25-26.'!S6:S25,MATCH(LARGE('h 25-26.'!R6:R25,8),'h 25-26.'!R6:R25,0))</f>
        <v>0</v>
      </c>
      <c r="Z11" s="74">
        <f>INDEX('h 25-26.'!T6:T25,MATCH(LARGE('h 25-26.'!R6:R25,8),'h 25-26.'!R6:R25,0))</f>
        <v>0</v>
      </c>
      <c r="AA11" s="75">
        <f>INDEX('h 25-26.'!U6:U25,MATCH(LARGE('h 25-26.'!R6:R25,8),'h 25-26.'!R6:R25,0))</f>
        <v>0</v>
      </c>
      <c r="AB11" s="76">
        <f>INDEX('h 25-26.'!V6:V25,MATCH(LARGE('h 25-26.'!R6:R25,8),'h 25-26.'!R6:R25,0))</f>
        <v>0</v>
      </c>
      <c r="AC11" s="74">
        <f>INDEX('h 25-26.'!W6:W25,MATCH(LARGE('h 25-26.'!R6:R25,8),'h 25-26.'!R6:R25,0))</f>
        <v>0</v>
      </c>
      <c r="AD11" s="76">
        <f>INDEX('h 25-26.'!X6:X25,MATCH(LARGE('h 25-26.'!R6:R25,8),'h 25-26.'!R6:R25,0))</f>
        <v>0</v>
      </c>
      <c r="AE11" s="74">
        <f>INDEX('h 25-26.'!Y6:Y25,MATCH(LARGE('h 25-26.'!R6:R25,8),'h 25-26.'!R6:R25,0))</f>
        <v>0</v>
      </c>
      <c r="AF11" s="76">
        <f>INDEX('h 25-26.'!Z6:Z25,MATCH(LARGE('h 25-26.'!R6:R25,8),'h 25-26.'!R6:R25,0))</f>
        <v>0</v>
      </c>
      <c r="AH11" s="95">
        <v>8</v>
      </c>
      <c r="AI11" s="153">
        <f>INDEX('h 25-26.'!AC6:AC25,MATCH(LARGE('h 25-26.'!AF6:AF25,8),'h 25-26.'!AF6:AF25,0))</f>
        <v>0</v>
      </c>
      <c r="AJ11" s="154"/>
      <c r="AK11" s="154"/>
      <c r="AL11" s="154"/>
      <c r="AM11" s="155"/>
      <c r="AN11" s="72">
        <f>INDEX('h 25-26.'!AD6:AD25,MATCH(LARGE('h 25-26.'!AF6:AF25,8),'h 25-26.'!AF6:AF25,0))</f>
        <v>0</v>
      </c>
      <c r="AO11" s="73">
        <f>INDEX('h 25-26.'!AG6:AG25,MATCH(LARGE('h 25-26.'!AF6:AF25,8),'h 25-26.'!AF6:AF25,0))</f>
        <v>0</v>
      </c>
      <c r="AP11" s="74">
        <f>INDEX('h 25-26.'!AH6:AH25,MATCH(LARGE('h 25-26.'!AF6:AF25,8),'h 25-26.'!AF6:AF25,0))</f>
        <v>0</v>
      </c>
      <c r="AQ11" s="75">
        <f>INDEX('h 25-26.'!AI6:AI25,MATCH(LARGE('h 25-26.'!AF6:AF25,8),'h 25-26.'!AF6:AF25,0))</f>
        <v>0</v>
      </c>
      <c r="AR11" s="76">
        <f>INDEX('h 25-26.'!AJ6:AJ25,MATCH(LARGE('h 25-26.'!AF6:AF25,8),'h 25-26.'!AF6:AF25,0))</f>
        <v>0</v>
      </c>
      <c r="AS11" s="74">
        <f>INDEX('h 25-26.'!AK6:AK25,MATCH(LARGE('h 25-26.'!AF6:AF25,8),'h 25-26.'!AF6:AF25,0))</f>
        <v>0</v>
      </c>
      <c r="AT11" s="76">
        <f>INDEX('h 25-26.'!AL6:AL25,MATCH(LARGE('h 25-26.'!AF6:AF25,8),'h 25-26.'!AF6:AF25,0))</f>
        <v>0</v>
      </c>
      <c r="AU11" s="74">
        <f>INDEX('h 25-26.'!AM6:AM25,MATCH(LARGE('h 25-26.'!AF6:AF25,8),'h 25-26.'!AF6:AF25,0))</f>
        <v>0</v>
      </c>
      <c r="AV11" s="76">
        <f>INDEX('h 25-26.'!AN6:AN25,MATCH(LARGE('h 25-26.'!AF6:AF25,8),'h 25-26.'!AF6:AF25,0))</f>
        <v>0</v>
      </c>
    </row>
    <row r="12" spans="2:48" x14ac:dyDescent="0.2">
      <c r="B12" s="95">
        <v>9</v>
      </c>
      <c r="C12" s="153">
        <f>'25-26'!$B$14</f>
        <v>0</v>
      </c>
      <c r="D12" s="154"/>
      <c r="E12" s="154"/>
      <c r="F12" s="154"/>
      <c r="G12" s="155"/>
      <c r="H12" s="72">
        <f>'25-26'!$I$14</f>
        <v>0</v>
      </c>
      <c r="I12" s="73">
        <f t="shared" si="0"/>
        <v>0</v>
      </c>
      <c r="J12" s="74">
        <f>'25-26'!$F$14</f>
        <v>0</v>
      </c>
      <c r="K12" s="75">
        <f>'25-26'!$G$14</f>
        <v>0</v>
      </c>
      <c r="L12" s="76">
        <f>'25-26'!$H$14</f>
        <v>0</v>
      </c>
      <c r="M12" s="74">
        <f>'25-26'!$N$14</f>
        <v>0</v>
      </c>
      <c r="N12" s="76">
        <f>'25-26'!$O$14</f>
        <v>0</v>
      </c>
      <c r="O12" s="74">
        <f>'25-26'!$L$14</f>
        <v>0</v>
      </c>
      <c r="P12" s="76">
        <f>'25-26'!$M$14</f>
        <v>0</v>
      </c>
      <c r="R12" s="95">
        <v>9</v>
      </c>
      <c r="S12" s="153">
        <f>INDEX('h 25-26.'!O6:O25,MATCH(LARGE('h 25-26.'!R6:R25,9),'h 25-26.'!R6:R25,0))</f>
        <v>0</v>
      </c>
      <c r="T12" s="154"/>
      <c r="U12" s="154"/>
      <c r="V12" s="154"/>
      <c r="W12" s="155"/>
      <c r="X12" s="72">
        <f>INDEX('h 25-26.'!P6:P25,MATCH(LARGE('h 25-26.'!R6:R25,9),'h 25-26.'!R6:R25,0))</f>
        <v>0</v>
      </c>
      <c r="Y12" s="73">
        <f>INDEX('h 25-26.'!S6:S25,MATCH(LARGE('h 25-26.'!R6:R25,9),'h 25-26.'!R6:R25,0))</f>
        <v>0</v>
      </c>
      <c r="Z12" s="74">
        <f>INDEX('h 25-26.'!T6:T25,MATCH(LARGE('h 25-26.'!R6:R25,9),'h 25-26.'!R6:R25,0))</f>
        <v>0</v>
      </c>
      <c r="AA12" s="75">
        <f>INDEX('h 25-26.'!U6:U25,MATCH(LARGE('h 25-26.'!R6:R25,9),'h 25-26.'!R6:R25,0))</f>
        <v>0</v>
      </c>
      <c r="AB12" s="76">
        <f>INDEX('h 25-26.'!V6:V25,MATCH(LARGE('h 25-26.'!R6:R25,9),'h 25-26.'!R6:R25,0))</f>
        <v>0</v>
      </c>
      <c r="AC12" s="74">
        <f>INDEX('h 25-26.'!W6:W25,MATCH(LARGE('h 25-26.'!R6:R25,9),'h 25-26.'!R6:R25,0))</f>
        <v>0</v>
      </c>
      <c r="AD12" s="76">
        <f>INDEX('h 25-26.'!X6:X25,MATCH(LARGE('h 25-26.'!R6:R25,9),'h 25-26.'!R6:R25,0))</f>
        <v>0</v>
      </c>
      <c r="AE12" s="74">
        <f>INDEX('h 25-26.'!Y6:Y25,MATCH(LARGE('h 25-26.'!R6:R25,9),'h 25-26.'!R6:R25,0))</f>
        <v>0</v>
      </c>
      <c r="AF12" s="76">
        <f>INDEX('h 25-26.'!Z6:Z25,MATCH(LARGE('h 25-26.'!R6:R25,9),'h 25-26.'!R6:R25,0))</f>
        <v>0</v>
      </c>
      <c r="AH12" s="95">
        <v>9</v>
      </c>
      <c r="AI12" s="153">
        <f>INDEX('h 25-26.'!AC6:AC25,MATCH(LARGE('h 25-26.'!AF6:AF25,9),'h 25-26.'!AF6:AF25,0))</f>
        <v>0</v>
      </c>
      <c r="AJ12" s="154"/>
      <c r="AK12" s="154"/>
      <c r="AL12" s="154"/>
      <c r="AM12" s="155"/>
      <c r="AN12" s="72">
        <f>INDEX('h 25-26.'!AD6:AD25,MATCH(LARGE('h 25-26.'!AF6:AF25,9),'h 25-26.'!AF6:AF25,0))</f>
        <v>0</v>
      </c>
      <c r="AO12" s="73">
        <f>INDEX('h 25-26.'!AG6:AG25,MATCH(LARGE('h 25-26.'!AF6:AF25,9),'h 25-26.'!AF6:AF25,0))</f>
        <v>0</v>
      </c>
      <c r="AP12" s="74">
        <f>INDEX('h 25-26.'!AH6:AH25,MATCH(LARGE('h 25-26.'!AF6:AF25,9),'h 25-26.'!AF6:AF25,0))</f>
        <v>0</v>
      </c>
      <c r="AQ12" s="75">
        <f>INDEX('h 25-26.'!AI6:AI25,MATCH(LARGE('h 25-26.'!AF6:AF25,9),'h 25-26.'!AF6:AF25,0))</f>
        <v>0</v>
      </c>
      <c r="AR12" s="76">
        <f>INDEX('h 25-26.'!AJ6:AJ25,MATCH(LARGE('h 25-26.'!AF6:AF25,9),'h 25-26.'!AF6:AF25,0))</f>
        <v>0</v>
      </c>
      <c r="AS12" s="74">
        <f>INDEX('h 25-26.'!AK6:AK25,MATCH(LARGE('h 25-26.'!AF6:AF25,9),'h 25-26.'!AF6:AF25,0))</f>
        <v>0</v>
      </c>
      <c r="AT12" s="76">
        <f>INDEX('h 25-26.'!AL6:AL25,MATCH(LARGE('h 25-26.'!AF6:AF25,9),'h 25-26.'!AF6:AF25,0))</f>
        <v>0</v>
      </c>
      <c r="AU12" s="74">
        <f>INDEX('h 25-26.'!AM6:AM25,MATCH(LARGE('h 25-26.'!AF6:AF25,9),'h 25-26.'!AF6:AF25,0))</f>
        <v>0</v>
      </c>
      <c r="AV12" s="76">
        <f>INDEX('h 25-26.'!AN6:AN25,MATCH(LARGE('h 25-26.'!AF6:AF25,9),'h 25-26.'!AF6:AF25,0))</f>
        <v>0</v>
      </c>
    </row>
    <row r="13" spans="2:48" x14ac:dyDescent="0.2">
      <c r="B13" s="95">
        <v>10</v>
      </c>
      <c r="C13" s="153">
        <f>'25-26'!$B$15</f>
        <v>0</v>
      </c>
      <c r="D13" s="154"/>
      <c r="E13" s="154"/>
      <c r="F13" s="154"/>
      <c r="G13" s="155"/>
      <c r="H13" s="72">
        <f>'25-26'!$I$15</f>
        <v>0</v>
      </c>
      <c r="I13" s="73">
        <f t="shared" si="0"/>
        <v>0</v>
      </c>
      <c r="J13" s="74">
        <f>'25-26'!$F$15</f>
        <v>0</v>
      </c>
      <c r="K13" s="75">
        <f>'25-26'!$G$15</f>
        <v>0</v>
      </c>
      <c r="L13" s="76">
        <f>'25-26'!$H$15</f>
        <v>0</v>
      </c>
      <c r="M13" s="74">
        <f>'25-26'!$N$15</f>
        <v>0</v>
      </c>
      <c r="N13" s="76">
        <f>'25-26'!$O$15</f>
        <v>0</v>
      </c>
      <c r="O13" s="74">
        <f>'25-26'!$L$15</f>
        <v>0</v>
      </c>
      <c r="P13" s="76">
        <f>'25-26'!$M$15</f>
        <v>0</v>
      </c>
      <c r="R13" s="95">
        <v>10</v>
      </c>
      <c r="S13" s="153">
        <f>INDEX('h 25-26.'!O6:O25,MATCH(LARGE('h 25-26.'!R6:R25,10),'h 25-26.'!R6:R25,0))</f>
        <v>0</v>
      </c>
      <c r="T13" s="154"/>
      <c r="U13" s="154"/>
      <c r="V13" s="154"/>
      <c r="W13" s="155"/>
      <c r="X13" s="72">
        <f>INDEX('h 25-26.'!P6:P25,MATCH(LARGE('h 25-26.'!R6:R25,10),'h 25-26.'!R6:R25,0))</f>
        <v>0</v>
      </c>
      <c r="Y13" s="73">
        <f>INDEX('h 25-26.'!S6:S25,MATCH(LARGE('h 25-26.'!R6:R25,10),'h 25-26.'!R6:R25,0))</f>
        <v>0</v>
      </c>
      <c r="Z13" s="74">
        <f>INDEX('h 25-26.'!T6:T25,MATCH(LARGE('h 25-26.'!R6:R25,10),'h 25-26.'!R6:R25,0))</f>
        <v>0</v>
      </c>
      <c r="AA13" s="75">
        <f>INDEX('h 25-26.'!U6:U25,MATCH(LARGE('h 25-26.'!R6:R25,10),'h 25-26.'!R6:R25,0))</f>
        <v>0</v>
      </c>
      <c r="AB13" s="76">
        <f>INDEX('h 25-26.'!V6:V25,MATCH(LARGE('h 25-26.'!R6:R25,10),'h 25-26.'!R6:R25,0))</f>
        <v>0</v>
      </c>
      <c r="AC13" s="74">
        <f>INDEX('h 25-26.'!W6:W25,MATCH(LARGE('h 25-26.'!R6:R25,10),'h 25-26.'!R6:R25,0))</f>
        <v>0</v>
      </c>
      <c r="AD13" s="76">
        <f>INDEX('h 25-26.'!X6:X25,MATCH(LARGE('h 25-26.'!R6:R25,10),'h 25-26.'!R6:R25,0))</f>
        <v>0</v>
      </c>
      <c r="AE13" s="74">
        <f>INDEX('h 25-26.'!Y6:Y25,MATCH(LARGE('h 25-26.'!R6:R25,10),'h 25-26.'!R6:R25,0))</f>
        <v>0</v>
      </c>
      <c r="AF13" s="76">
        <f>INDEX('h 25-26.'!Z6:Z25,MATCH(LARGE('h 25-26.'!R6:R25,10),'h 25-26.'!R6:R25,0))</f>
        <v>0</v>
      </c>
      <c r="AH13" s="95">
        <v>10</v>
      </c>
      <c r="AI13" s="153">
        <f>INDEX('h 25-26.'!AC6:AC25,MATCH(LARGE('h 25-26.'!AF6:AF25,10),'h 25-26.'!AF6:AF25,0))</f>
        <v>0</v>
      </c>
      <c r="AJ13" s="154"/>
      <c r="AK13" s="154"/>
      <c r="AL13" s="154"/>
      <c r="AM13" s="155"/>
      <c r="AN13" s="72">
        <f>INDEX('h 25-26.'!AD6:AD25,MATCH(LARGE('h 25-26.'!AF6:AF25,10),'h 25-26.'!AF6:AF25,0))</f>
        <v>0</v>
      </c>
      <c r="AO13" s="73">
        <f>INDEX('h 25-26.'!AG6:AG25,MATCH(LARGE('h 25-26.'!AF6:AF25,10),'h 25-26.'!AF6:AF25,0))</f>
        <v>0</v>
      </c>
      <c r="AP13" s="74">
        <f>INDEX('h 25-26.'!AH6:AH25,MATCH(LARGE('h 25-26.'!AF6:AF25,10),'h 25-26.'!AF6:AF25,0))</f>
        <v>0</v>
      </c>
      <c r="AQ13" s="75">
        <f>INDEX('h 25-26.'!AI6:AI25,MATCH(LARGE('h 25-26.'!AF6:AF25,10),'h 25-26.'!AF6:AF25,0))</f>
        <v>0</v>
      </c>
      <c r="AR13" s="76">
        <f>INDEX('h 25-26.'!AJ6:AJ25,MATCH(LARGE('h 25-26.'!AF6:AF25,10),'h 25-26.'!AF6:AF25,0))</f>
        <v>0</v>
      </c>
      <c r="AS13" s="74">
        <f>INDEX('h 25-26.'!AK6:AK25,MATCH(LARGE('h 25-26.'!AF6:AF25,10),'h 25-26.'!AF6:AF25,0))</f>
        <v>0</v>
      </c>
      <c r="AT13" s="76">
        <f>INDEX('h 25-26.'!AL6:AL25,MATCH(LARGE('h 25-26.'!AF6:AF25,10),'h 25-26.'!AF6:AF25,0))</f>
        <v>0</v>
      </c>
      <c r="AU13" s="74">
        <f>INDEX('h 25-26.'!AM6:AM25,MATCH(LARGE('h 25-26.'!AF6:AF25,10),'h 25-26.'!AF6:AF25,0))</f>
        <v>0</v>
      </c>
      <c r="AV13" s="76">
        <f>INDEX('h 25-26.'!AN6:AN25,MATCH(LARGE('h 25-26.'!AF6:AF25,10),'h 25-26.'!AF6:AF25,0))</f>
        <v>0</v>
      </c>
    </row>
    <row r="14" spans="2:48" x14ac:dyDescent="0.2">
      <c r="B14" s="95">
        <v>11</v>
      </c>
      <c r="C14" s="153">
        <f>'25-26'!$B$16</f>
        <v>0</v>
      </c>
      <c r="D14" s="154"/>
      <c r="E14" s="154"/>
      <c r="F14" s="154"/>
      <c r="G14" s="155"/>
      <c r="H14" s="72">
        <f>'25-26'!$I$16</f>
        <v>0</v>
      </c>
      <c r="I14" s="73">
        <f t="shared" si="0"/>
        <v>0</v>
      </c>
      <c r="J14" s="74">
        <f>'25-26'!$F$16</f>
        <v>0</v>
      </c>
      <c r="K14" s="75">
        <f>'25-26'!$G$16</f>
        <v>0</v>
      </c>
      <c r="L14" s="76">
        <f>'25-26'!$H$16</f>
        <v>0</v>
      </c>
      <c r="M14" s="74">
        <f>'25-26'!$N$16</f>
        <v>0</v>
      </c>
      <c r="N14" s="76">
        <f>'25-26'!$O$16</f>
        <v>0</v>
      </c>
      <c r="O14" s="74">
        <f>'25-26'!$L$16</f>
        <v>0</v>
      </c>
      <c r="P14" s="76">
        <f>'25-26'!$M$16</f>
        <v>0</v>
      </c>
      <c r="R14" s="95">
        <v>11</v>
      </c>
      <c r="S14" s="153">
        <f>INDEX('h 25-26.'!O6:O25,MATCH(LARGE('h 25-26.'!R6:R25,11),'h 25-26.'!R6:R25,0))</f>
        <v>0</v>
      </c>
      <c r="T14" s="154"/>
      <c r="U14" s="154"/>
      <c r="V14" s="154"/>
      <c r="W14" s="155"/>
      <c r="X14" s="72">
        <f>INDEX('h 25-26.'!P6:P25,MATCH(LARGE('h 25-26.'!R6:R25,11),'h 25-26.'!R6:R25,0))</f>
        <v>0</v>
      </c>
      <c r="Y14" s="73">
        <f>INDEX('h 25-26.'!S6:S25,MATCH(LARGE('h 25-26.'!R6:R25,11),'h 25-26.'!R6:R25,0))</f>
        <v>0</v>
      </c>
      <c r="Z14" s="74">
        <f>INDEX('h 25-26.'!T6:T25,MATCH(LARGE('h 25-26.'!R6:R25,11),'h 25-26.'!R6:R25,0))</f>
        <v>0</v>
      </c>
      <c r="AA14" s="75">
        <f>INDEX('h 25-26.'!U6:U25,MATCH(LARGE('h 25-26.'!R6:R25,11),'h 25-26.'!R6:R25,0))</f>
        <v>0</v>
      </c>
      <c r="AB14" s="76">
        <f>INDEX('h 25-26.'!V6:V25,MATCH(LARGE('h 25-26.'!R6:R25,11),'h 25-26.'!R6:R25,0))</f>
        <v>0</v>
      </c>
      <c r="AC14" s="74">
        <f>INDEX('h 25-26.'!W6:W25,MATCH(LARGE('h 25-26.'!R6:R25,11),'h 25-26.'!R6:R25,0))</f>
        <v>0</v>
      </c>
      <c r="AD14" s="76">
        <f>INDEX('h 25-26.'!X6:X25,MATCH(LARGE('h 25-26.'!R6:R25,11),'h 25-26.'!R6:R25,0))</f>
        <v>0</v>
      </c>
      <c r="AE14" s="74">
        <f>INDEX('h 25-26.'!Y6:Y25,MATCH(LARGE('h 25-26.'!R6:R25,11),'h 25-26.'!R6:R25,0))</f>
        <v>0</v>
      </c>
      <c r="AF14" s="76">
        <f>INDEX('h 25-26.'!Z6:Z25,MATCH(LARGE('h 25-26.'!R6:R25,11),'h 25-26.'!R6:R25,0))</f>
        <v>0</v>
      </c>
      <c r="AH14" s="95">
        <v>11</v>
      </c>
      <c r="AI14" s="153">
        <f>INDEX('h 25-26.'!AC6:AC25,MATCH(LARGE('h 25-26.'!AF6:AF25,11),'h 25-26.'!AF6:AF25,0))</f>
        <v>0</v>
      </c>
      <c r="AJ14" s="154"/>
      <c r="AK14" s="154"/>
      <c r="AL14" s="154"/>
      <c r="AM14" s="155"/>
      <c r="AN14" s="72">
        <f>INDEX('h 25-26.'!AD6:AD25,MATCH(LARGE('h 25-26.'!AF6:AF25,11),'h 25-26.'!AF6:AF25,0))</f>
        <v>0</v>
      </c>
      <c r="AO14" s="73">
        <f>INDEX('h 25-26.'!AG6:AG25,MATCH(LARGE('h 25-26.'!AF6:AF25,11),'h 25-26.'!AF6:AF25,0))</f>
        <v>0</v>
      </c>
      <c r="AP14" s="74">
        <f>INDEX('h 25-26.'!AH6:AH25,MATCH(LARGE('h 25-26.'!AF6:AF25,11),'h 25-26.'!AF6:AF25,0))</f>
        <v>0</v>
      </c>
      <c r="AQ14" s="75">
        <f>INDEX('h 25-26.'!AI6:AI25,MATCH(LARGE('h 25-26.'!AF6:AF25,11),'h 25-26.'!AF6:AF25,0))</f>
        <v>0</v>
      </c>
      <c r="AR14" s="76">
        <f>INDEX('h 25-26.'!AJ6:AJ25,MATCH(LARGE('h 25-26.'!AF6:AF25,11),'h 25-26.'!AF6:AF25,0))</f>
        <v>0</v>
      </c>
      <c r="AS14" s="74">
        <f>INDEX('h 25-26.'!AK6:AK25,MATCH(LARGE('h 25-26.'!AF6:AF25,11),'h 25-26.'!AF6:AF25,0))</f>
        <v>0</v>
      </c>
      <c r="AT14" s="76">
        <f>INDEX('h 25-26.'!AL6:AL25,MATCH(LARGE('h 25-26.'!AF6:AF25,11),'h 25-26.'!AF6:AF25,0))</f>
        <v>0</v>
      </c>
      <c r="AU14" s="74">
        <f>INDEX('h 25-26.'!AM6:AM25,MATCH(LARGE('h 25-26.'!AF6:AF25,11),'h 25-26.'!AF6:AF25,0))</f>
        <v>0</v>
      </c>
      <c r="AV14" s="76">
        <f>INDEX('h 25-26.'!AN6:AN25,MATCH(LARGE('h 25-26.'!AF6:AF25,11),'h 25-26.'!AF6:AF25,0))</f>
        <v>0</v>
      </c>
    </row>
    <row r="15" spans="2:48" x14ac:dyDescent="0.2">
      <c r="B15" s="95">
        <v>12</v>
      </c>
      <c r="C15" s="153">
        <f>'25-26'!$B$17</f>
        <v>0</v>
      </c>
      <c r="D15" s="154"/>
      <c r="E15" s="154"/>
      <c r="F15" s="154"/>
      <c r="G15" s="155"/>
      <c r="H15" s="72">
        <f>'25-26'!$I$17</f>
        <v>0</v>
      </c>
      <c r="I15" s="73">
        <f t="shared" si="0"/>
        <v>0</v>
      </c>
      <c r="J15" s="74">
        <f>'25-26'!$F$17</f>
        <v>0</v>
      </c>
      <c r="K15" s="75">
        <f>'25-26'!$G$17</f>
        <v>0</v>
      </c>
      <c r="L15" s="76">
        <f>'25-26'!$H$17</f>
        <v>0</v>
      </c>
      <c r="M15" s="74">
        <f>'25-26'!$N$17</f>
        <v>0</v>
      </c>
      <c r="N15" s="76">
        <f>'25-26'!$O$17</f>
        <v>0</v>
      </c>
      <c r="O15" s="74">
        <f>'25-26'!$L$17</f>
        <v>0</v>
      </c>
      <c r="P15" s="76">
        <f>'25-26'!$M$17</f>
        <v>0</v>
      </c>
      <c r="R15" s="95">
        <v>12</v>
      </c>
      <c r="S15" s="153">
        <f>INDEX('h 25-26.'!O6:O25,MATCH(LARGE('h 25-26.'!R6:R25,12),'h 25-26.'!R6:R25,0))</f>
        <v>0</v>
      </c>
      <c r="T15" s="154"/>
      <c r="U15" s="154"/>
      <c r="V15" s="154"/>
      <c r="W15" s="155"/>
      <c r="X15" s="72">
        <f>INDEX('h 25-26.'!P6:P25,MATCH(LARGE('h 25-26.'!R6:R25,12),'h 25-26.'!R6:R25,0))</f>
        <v>0</v>
      </c>
      <c r="Y15" s="73">
        <f>INDEX('h 25-26.'!S6:S25,MATCH(LARGE('h 25-26.'!R6:R25,12),'h 25-26.'!R6:R25,0))</f>
        <v>0</v>
      </c>
      <c r="Z15" s="74">
        <f>INDEX('h 25-26.'!T6:T25,MATCH(LARGE('h 25-26.'!R6:R25,12),'h 25-26.'!R6:R25,0))</f>
        <v>0</v>
      </c>
      <c r="AA15" s="75">
        <f>INDEX('h 25-26.'!U6:U25,MATCH(LARGE('h 25-26.'!R6:R25,12),'h 25-26.'!R6:R25,0))</f>
        <v>0</v>
      </c>
      <c r="AB15" s="76">
        <f>INDEX('h 25-26.'!V6:V25,MATCH(LARGE('h 25-26.'!R6:R25,12),'h 25-26.'!R6:R25,0))</f>
        <v>0</v>
      </c>
      <c r="AC15" s="74">
        <f>INDEX('h 25-26.'!W6:W25,MATCH(LARGE('h 25-26.'!R6:R25,12),'h 25-26.'!R6:R25,0))</f>
        <v>0</v>
      </c>
      <c r="AD15" s="76">
        <f>INDEX('h 25-26.'!X6:X25,MATCH(LARGE('h 25-26.'!R6:R25,12),'h 25-26.'!R6:R25,0))</f>
        <v>0</v>
      </c>
      <c r="AE15" s="74">
        <f>INDEX('h 25-26.'!Y6:Y25,MATCH(LARGE('h 25-26.'!R6:R25,12),'h 25-26.'!R6:R25,0))</f>
        <v>0</v>
      </c>
      <c r="AF15" s="76">
        <f>INDEX('h 25-26.'!Z6:Z25,MATCH(LARGE('h 25-26.'!R6:R25,12),'h 25-26.'!R6:R25,0))</f>
        <v>0</v>
      </c>
      <c r="AH15" s="95">
        <v>12</v>
      </c>
      <c r="AI15" s="153">
        <f>INDEX('h 25-26.'!AC6:AC25,MATCH(LARGE('h 25-26.'!AF6:AF25,12),'h 25-26.'!AF6:AF25,0))</f>
        <v>0</v>
      </c>
      <c r="AJ15" s="154"/>
      <c r="AK15" s="154"/>
      <c r="AL15" s="154"/>
      <c r="AM15" s="155"/>
      <c r="AN15" s="72">
        <f>INDEX('h 25-26.'!AD6:AD25,MATCH(LARGE('h 25-26.'!AF6:AF25,12),'h 25-26.'!AF6:AF25,0))</f>
        <v>0</v>
      </c>
      <c r="AO15" s="73">
        <f>INDEX('h 25-26.'!AG6:AG25,MATCH(LARGE('h 25-26.'!AF6:AF25,12),'h 25-26.'!AF6:AF25,0))</f>
        <v>0</v>
      </c>
      <c r="AP15" s="74">
        <f>INDEX('h 25-26.'!AH6:AH25,MATCH(LARGE('h 25-26.'!AF6:AF25,12),'h 25-26.'!AF6:AF25,0))</f>
        <v>0</v>
      </c>
      <c r="AQ15" s="75">
        <f>INDEX('h 25-26.'!AI6:AI25,MATCH(LARGE('h 25-26.'!AF6:AF25,12),'h 25-26.'!AF6:AF25,0))</f>
        <v>0</v>
      </c>
      <c r="AR15" s="76">
        <f>INDEX('h 25-26.'!AJ6:AJ25,MATCH(LARGE('h 25-26.'!AF6:AF25,12),'h 25-26.'!AF6:AF25,0))</f>
        <v>0</v>
      </c>
      <c r="AS15" s="74">
        <f>INDEX('h 25-26.'!AK6:AK25,MATCH(LARGE('h 25-26.'!AF6:AF25,12),'h 25-26.'!AF6:AF25,0))</f>
        <v>0</v>
      </c>
      <c r="AT15" s="76">
        <f>INDEX('h 25-26.'!AL6:AL25,MATCH(LARGE('h 25-26.'!AF6:AF25,12),'h 25-26.'!AF6:AF25,0))</f>
        <v>0</v>
      </c>
      <c r="AU15" s="74">
        <f>INDEX('h 25-26.'!AM6:AM25,MATCH(LARGE('h 25-26.'!AF6:AF25,12),'h 25-26.'!AF6:AF25,0))</f>
        <v>0</v>
      </c>
      <c r="AV15" s="76">
        <f>INDEX('h 25-26.'!AN6:AN25,MATCH(LARGE('h 25-26.'!AF6:AF25,12),'h 25-26.'!AF6:AF25,0))</f>
        <v>0</v>
      </c>
    </row>
    <row r="16" spans="2:48" x14ac:dyDescent="0.2">
      <c r="B16" s="95">
        <v>13</v>
      </c>
      <c r="C16" s="153">
        <f>'25-26'!$B$18</f>
        <v>0</v>
      </c>
      <c r="D16" s="154"/>
      <c r="E16" s="154"/>
      <c r="F16" s="154"/>
      <c r="G16" s="155"/>
      <c r="H16" s="72">
        <f>'25-26'!$I$18</f>
        <v>0</v>
      </c>
      <c r="I16" s="73">
        <f t="shared" si="0"/>
        <v>0</v>
      </c>
      <c r="J16" s="74">
        <f>'25-26'!$F$18</f>
        <v>0</v>
      </c>
      <c r="K16" s="75">
        <f>'25-26'!$G$18</f>
        <v>0</v>
      </c>
      <c r="L16" s="76">
        <f>'25-26'!$H$18</f>
        <v>0</v>
      </c>
      <c r="M16" s="74">
        <f>'25-26'!$N$18</f>
        <v>0</v>
      </c>
      <c r="N16" s="76">
        <f>'25-26'!$O$18</f>
        <v>0</v>
      </c>
      <c r="O16" s="74">
        <f>'25-26'!$L$18</f>
        <v>0</v>
      </c>
      <c r="P16" s="76">
        <f>'25-26'!$M$18</f>
        <v>0</v>
      </c>
      <c r="R16" s="95">
        <v>13</v>
      </c>
      <c r="S16" s="153">
        <f>INDEX('h 25-26.'!O6:O25,MATCH(LARGE('h 25-26.'!R6:R25,13),'h 25-26.'!R6:R25,0))</f>
        <v>0</v>
      </c>
      <c r="T16" s="154"/>
      <c r="U16" s="154"/>
      <c r="V16" s="154"/>
      <c r="W16" s="155"/>
      <c r="X16" s="72">
        <f>INDEX('h 25-26.'!P6:P25,MATCH(LARGE('h 25-26.'!R6:R25,13),'h 25-26.'!R6:R25,0))</f>
        <v>0</v>
      </c>
      <c r="Y16" s="73">
        <f>INDEX('h 25-26.'!S6:S25,MATCH(LARGE('h 25-26.'!R6:R25,13),'h 25-26.'!R6:R25,0))</f>
        <v>0</v>
      </c>
      <c r="Z16" s="74">
        <f>INDEX('h 25-26.'!T6:T25,MATCH(LARGE('h 25-26.'!R6:R25,13),'h 25-26.'!R6:R25,0))</f>
        <v>0</v>
      </c>
      <c r="AA16" s="75">
        <f>INDEX('h 25-26.'!U6:U25,MATCH(LARGE('h 25-26.'!R6:R25,13),'h 25-26.'!R6:R25,0))</f>
        <v>0</v>
      </c>
      <c r="AB16" s="76">
        <f>INDEX('h 25-26.'!V6:V25,MATCH(LARGE('h 25-26.'!R6:R25,13),'h 25-26.'!R6:R25,0))</f>
        <v>0</v>
      </c>
      <c r="AC16" s="74">
        <f>INDEX('h 25-26.'!W6:W25,MATCH(LARGE('h 25-26.'!R6:R25,13),'h 25-26.'!R6:R25,0))</f>
        <v>0</v>
      </c>
      <c r="AD16" s="76">
        <f>INDEX('h 25-26.'!X6:X25,MATCH(LARGE('h 25-26.'!R6:R25,13),'h 25-26.'!R6:R25,0))</f>
        <v>0</v>
      </c>
      <c r="AE16" s="74">
        <f>INDEX('h 25-26.'!Y6:Y25,MATCH(LARGE('h 25-26.'!R6:R25,13),'h 25-26.'!R6:R25,0))</f>
        <v>0</v>
      </c>
      <c r="AF16" s="76">
        <f>INDEX('h 25-26.'!Z6:Z25,MATCH(LARGE('h 25-26.'!R6:R25,13),'h 25-26.'!R6:R25,0))</f>
        <v>0</v>
      </c>
      <c r="AH16" s="95">
        <v>13</v>
      </c>
      <c r="AI16" s="153">
        <f>INDEX('h 25-26.'!AC6:AC25,MATCH(LARGE('h 25-26.'!AF6:AF25,13),'h 25-26.'!AF6:AF25,0))</f>
        <v>0</v>
      </c>
      <c r="AJ16" s="154"/>
      <c r="AK16" s="154"/>
      <c r="AL16" s="154"/>
      <c r="AM16" s="155"/>
      <c r="AN16" s="72">
        <f>INDEX('h 25-26.'!AD6:AD25,MATCH(LARGE('h 25-26.'!AF6:AF25,13),'h 25-26.'!AF6:AF25,0))</f>
        <v>0</v>
      </c>
      <c r="AO16" s="73">
        <f>INDEX('h 25-26.'!AG6:AG25,MATCH(LARGE('h 25-26.'!AF6:AF25,13),'h 25-26.'!AF6:AF25,0))</f>
        <v>0</v>
      </c>
      <c r="AP16" s="74">
        <f>INDEX('h 25-26.'!AH6:AH25,MATCH(LARGE('h 25-26.'!AF6:AF25,13),'h 25-26.'!AF6:AF25,0))</f>
        <v>0</v>
      </c>
      <c r="AQ16" s="75">
        <f>INDEX('h 25-26.'!AI6:AI25,MATCH(LARGE('h 25-26.'!AF6:AF25,13),'h 25-26.'!AF6:AF25,0))</f>
        <v>0</v>
      </c>
      <c r="AR16" s="76">
        <f>INDEX('h 25-26.'!AJ6:AJ25,MATCH(LARGE('h 25-26.'!AF6:AF25,13),'h 25-26.'!AF6:AF25,0))</f>
        <v>0</v>
      </c>
      <c r="AS16" s="74">
        <f>INDEX('h 25-26.'!AK6:AK25,MATCH(LARGE('h 25-26.'!AF6:AF25,13),'h 25-26.'!AF6:AF25,0))</f>
        <v>0</v>
      </c>
      <c r="AT16" s="76">
        <f>INDEX('h 25-26.'!AL6:AL25,MATCH(LARGE('h 25-26.'!AF6:AF25,13),'h 25-26.'!AF6:AF25,0))</f>
        <v>0</v>
      </c>
      <c r="AU16" s="74">
        <f>INDEX('h 25-26.'!AM6:AM25,MATCH(LARGE('h 25-26.'!AF6:AF25,13),'h 25-26.'!AF6:AF25,0))</f>
        <v>0</v>
      </c>
      <c r="AV16" s="76">
        <f>INDEX('h 25-26.'!AN6:AN25,MATCH(LARGE('h 25-26.'!AF6:AF25,13),'h 25-26.'!AF6:AF25,0))</f>
        <v>0</v>
      </c>
    </row>
    <row r="17" spans="2:72" x14ac:dyDescent="0.2">
      <c r="B17" s="95">
        <v>14</v>
      </c>
      <c r="C17" s="153">
        <f>'25-26'!$B$19</f>
        <v>0</v>
      </c>
      <c r="D17" s="154"/>
      <c r="E17" s="154"/>
      <c r="F17" s="154"/>
      <c r="G17" s="155"/>
      <c r="H17" s="72">
        <f>'25-26'!$I$19</f>
        <v>0</v>
      </c>
      <c r="I17" s="73">
        <f t="shared" si="0"/>
        <v>0</v>
      </c>
      <c r="J17" s="74">
        <f>'25-26'!$F$19</f>
        <v>0</v>
      </c>
      <c r="K17" s="75">
        <f>'25-26'!$G$19</f>
        <v>0</v>
      </c>
      <c r="L17" s="76">
        <f>'25-26'!$H$19</f>
        <v>0</v>
      </c>
      <c r="M17" s="74">
        <f>'25-26'!$N$19</f>
        <v>0</v>
      </c>
      <c r="N17" s="76">
        <f>'25-26'!$O$19</f>
        <v>0</v>
      </c>
      <c r="O17" s="74">
        <f>'25-26'!$L$19</f>
        <v>0</v>
      </c>
      <c r="P17" s="76">
        <f>'25-26'!$M$19</f>
        <v>0</v>
      </c>
      <c r="R17" s="95">
        <v>14</v>
      </c>
      <c r="S17" s="153">
        <f>INDEX('h 25-26.'!O6:O25,MATCH(LARGE('h 25-26.'!R6:R25,14),'h 25-26.'!R6:R25,0))</f>
        <v>0</v>
      </c>
      <c r="T17" s="154"/>
      <c r="U17" s="154"/>
      <c r="V17" s="154"/>
      <c r="W17" s="155"/>
      <c r="X17" s="72">
        <f>INDEX('h 25-26.'!P6:P25,MATCH(LARGE('h 25-26.'!R6:R25,14),'h 25-26.'!R6:R25,0))</f>
        <v>0</v>
      </c>
      <c r="Y17" s="73">
        <f>INDEX('h 25-26.'!S6:S25,MATCH(LARGE('h 25-26.'!R6:R25,14),'h 25-26.'!R6:R25,0))</f>
        <v>0</v>
      </c>
      <c r="Z17" s="74">
        <f>INDEX('h 25-26.'!T6:T25,MATCH(LARGE('h 25-26.'!R6:R25,14),'h 25-26.'!R6:R25,0))</f>
        <v>0</v>
      </c>
      <c r="AA17" s="75">
        <f>INDEX('h 25-26.'!U6:U25,MATCH(LARGE('h 25-26.'!R6:R25,14),'h 25-26.'!R6:R25,0))</f>
        <v>0</v>
      </c>
      <c r="AB17" s="76">
        <f>INDEX('h 25-26.'!V6:V25,MATCH(LARGE('h 25-26.'!R6:R25,14),'h 25-26.'!R6:R25,0))</f>
        <v>0</v>
      </c>
      <c r="AC17" s="74">
        <f>INDEX('h 25-26.'!W6:W25,MATCH(LARGE('h 25-26.'!R6:R25,14),'h 25-26.'!R6:R25,0))</f>
        <v>0</v>
      </c>
      <c r="AD17" s="76">
        <f>INDEX('h 25-26.'!X6:X25,MATCH(LARGE('h 25-26.'!R6:R25,14),'h 25-26.'!R6:R25,0))</f>
        <v>0</v>
      </c>
      <c r="AE17" s="74">
        <f>INDEX('h 25-26.'!Y6:Y25,MATCH(LARGE('h 25-26.'!R6:R25,14),'h 25-26.'!R6:R25,0))</f>
        <v>0</v>
      </c>
      <c r="AF17" s="76">
        <f>INDEX('h 25-26.'!Z6:Z25,MATCH(LARGE('h 25-26.'!R6:R25,14),'h 25-26.'!R6:R25,0))</f>
        <v>0</v>
      </c>
      <c r="AH17" s="95">
        <v>14</v>
      </c>
      <c r="AI17" s="153">
        <f>INDEX('h 25-26.'!AC6:AC25,MATCH(LARGE('h 25-26.'!AF6:AF25,14),'h 25-26.'!AF6:AF25,0))</f>
        <v>0</v>
      </c>
      <c r="AJ17" s="154"/>
      <c r="AK17" s="154"/>
      <c r="AL17" s="154"/>
      <c r="AM17" s="155"/>
      <c r="AN17" s="72">
        <f>INDEX('h 25-26.'!AD6:AD25,MATCH(LARGE('h 25-26.'!AF6:AF25,14),'h 25-26.'!AF6:AF25,0))</f>
        <v>0</v>
      </c>
      <c r="AO17" s="73">
        <f>INDEX('h 25-26.'!AG6:AG25,MATCH(LARGE('h 25-26.'!AF6:AF25,14),'h 25-26.'!AF6:AF25,0))</f>
        <v>0</v>
      </c>
      <c r="AP17" s="74">
        <f>INDEX('h 25-26.'!AH6:AH25,MATCH(LARGE('h 25-26.'!AF6:AF25,14),'h 25-26.'!AF6:AF25,0))</f>
        <v>0</v>
      </c>
      <c r="AQ17" s="75">
        <f>INDEX('h 25-26.'!AI6:AI25,MATCH(LARGE('h 25-26.'!AF6:AF25,14),'h 25-26.'!AF6:AF25,0))</f>
        <v>0</v>
      </c>
      <c r="AR17" s="76">
        <f>INDEX('h 25-26.'!AJ6:AJ25,MATCH(LARGE('h 25-26.'!AF6:AF25,14),'h 25-26.'!AF6:AF25,0))</f>
        <v>0</v>
      </c>
      <c r="AS17" s="74">
        <f>INDEX('h 25-26.'!AK6:AK25,MATCH(LARGE('h 25-26.'!AF6:AF25,14),'h 25-26.'!AF6:AF25,0))</f>
        <v>0</v>
      </c>
      <c r="AT17" s="76">
        <f>INDEX('h 25-26.'!AL6:AL25,MATCH(LARGE('h 25-26.'!AF6:AF25,14),'h 25-26.'!AF6:AF25,0))</f>
        <v>0</v>
      </c>
      <c r="AU17" s="74">
        <f>INDEX('h 25-26.'!AM6:AM25,MATCH(LARGE('h 25-26.'!AF6:AF25,14),'h 25-26.'!AF6:AF25,0))</f>
        <v>0</v>
      </c>
      <c r="AV17" s="76">
        <f>INDEX('h 25-26.'!AN6:AN25,MATCH(LARGE('h 25-26.'!AF6:AF25,14),'h 25-26.'!AF6:AF25,0))</f>
        <v>0</v>
      </c>
    </row>
    <row r="18" spans="2:72" x14ac:dyDescent="0.2">
      <c r="B18" s="95">
        <v>15</v>
      </c>
      <c r="C18" s="153">
        <f>'25-26'!$B$20</f>
        <v>0</v>
      </c>
      <c r="D18" s="154"/>
      <c r="E18" s="154"/>
      <c r="F18" s="154"/>
      <c r="G18" s="155"/>
      <c r="H18" s="72">
        <f>'25-26'!$I$20</f>
        <v>0</v>
      </c>
      <c r="I18" s="73">
        <f t="shared" si="0"/>
        <v>0</v>
      </c>
      <c r="J18" s="74">
        <f>'25-26'!$F$20</f>
        <v>0</v>
      </c>
      <c r="K18" s="75">
        <f>'25-26'!$G$20</f>
        <v>0</v>
      </c>
      <c r="L18" s="76">
        <f>'25-26'!$H$20</f>
        <v>0</v>
      </c>
      <c r="M18" s="74">
        <f>'25-26'!$N$20</f>
        <v>0</v>
      </c>
      <c r="N18" s="76">
        <f>'25-26'!$O$20</f>
        <v>0</v>
      </c>
      <c r="O18" s="74">
        <f>'25-26'!$L$20</f>
        <v>0</v>
      </c>
      <c r="P18" s="76">
        <f>'25-26'!$M$20</f>
        <v>0</v>
      </c>
      <c r="R18" s="95">
        <v>15</v>
      </c>
      <c r="S18" s="153">
        <f>INDEX('h 25-26.'!O6:O25,MATCH(LARGE('h 25-26.'!R6:R25,15),'h 25-26.'!R6:R25,0))</f>
        <v>0</v>
      </c>
      <c r="T18" s="154"/>
      <c r="U18" s="154"/>
      <c r="V18" s="154"/>
      <c r="W18" s="155"/>
      <c r="X18" s="72">
        <f>INDEX('h 25-26.'!P6:P25,MATCH(LARGE('h 25-26.'!R6:R25,15),'h 25-26.'!R6:R25,0))</f>
        <v>0</v>
      </c>
      <c r="Y18" s="73">
        <f>INDEX('h 25-26.'!S6:S25,MATCH(LARGE('h 25-26.'!R6:R25,15),'h 25-26.'!R6:R25,0))</f>
        <v>0</v>
      </c>
      <c r="Z18" s="74">
        <f>INDEX('h 25-26.'!T6:T25,MATCH(LARGE('h 25-26.'!R6:R25,15),'h 25-26.'!R6:R25,0))</f>
        <v>0</v>
      </c>
      <c r="AA18" s="75">
        <f>INDEX('h 25-26.'!U6:U25,MATCH(LARGE('h 25-26.'!R6:R25,15),'h 25-26.'!R6:R25,0))</f>
        <v>0</v>
      </c>
      <c r="AB18" s="76">
        <f>INDEX('h 25-26.'!V6:V25,MATCH(LARGE('h 25-26.'!R6:R25,15),'h 25-26.'!R6:R25,0))</f>
        <v>0</v>
      </c>
      <c r="AC18" s="74">
        <f>INDEX('h 25-26.'!W6:W25,MATCH(LARGE('h 25-26.'!R6:R25,15),'h 25-26.'!R6:R25,0))</f>
        <v>0</v>
      </c>
      <c r="AD18" s="76">
        <f>INDEX('h 25-26.'!X6:X25,MATCH(LARGE('h 25-26.'!R6:R25,15),'h 25-26.'!R6:R25,0))</f>
        <v>0</v>
      </c>
      <c r="AE18" s="74">
        <f>INDEX('h 25-26.'!Y6:Y25,MATCH(LARGE('h 25-26.'!R6:R25,15),'h 25-26.'!R6:R25,0))</f>
        <v>0</v>
      </c>
      <c r="AF18" s="76">
        <f>INDEX('h 25-26.'!Z6:Z25,MATCH(LARGE('h 25-26.'!R6:R25,15),'h 25-26.'!R6:R25,0))</f>
        <v>0</v>
      </c>
      <c r="AH18" s="95">
        <v>15</v>
      </c>
      <c r="AI18" s="153">
        <f>INDEX('h 25-26.'!AC6:AC25,MATCH(LARGE('h 25-26.'!AF6:AF25,15),'h 25-26.'!AF6:AF25,0))</f>
        <v>0</v>
      </c>
      <c r="AJ18" s="154"/>
      <c r="AK18" s="154"/>
      <c r="AL18" s="154"/>
      <c r="AM18" s="155"/>
      <c r="AN18" s="72">
        <f>INDEX('h 25-26.'!AD6:AD25,MATCH(LARGE('h 25-26.'!AF6:AF25,15),'h 25-26.'!AF6:AF25,0))</f>
        <v>0</v>
      </c>
      <c r="AO18" s="73">
        <f>INDEX('h 25-26.'!AG6:AG25,MATCH(LARGE('h 25-26.'!AF6:AF25,15),'h 25-26.'!AF6:AF25,0))</f>
        <v>0</v>
      </c>
      <c r="AP18" s="74">
        <f>INDEX('h 25-26.'!AH6:AH25,MATCH(LARGE('h 25-26.'!AF6:AF25,15),'h 25-26.'!AF6:AF25,0))</f>
        <v>0</v>
      </c>
      <c r="AQ18" s="75">
        <f>INDEX('h 25-26.'!AI6:AI25,MATCH(LARGE('h 25-26.'!AF6:AF25,15),'h 25-26.'!AF6:AF25,0))</f>
        <v>0</v>
      </c>
      <c r="AR18" s="76">
        <f>INDEX('h 25-26.'!AJ6:AJ25,MATCH(LARGE('h 25-26.'!AF6:AF25,15),'h 25-26.'!AF6:AF25,0))</f>
        <v>0</v>
      </c>
      <c r="AS18" s="74">
        <f>INDEX('h 25-26.'!AK6:AK25,MATCH(LARGE('h 25-26.'!AF6:AF25,15),'h 25-26.'!AF6:AF25,0))</f>
        <v>0</v>
      </c>
      <c r="AT18" s="76">
        <f>INDEX('h 25-26.'!AL6:AL25,MATCH(LARGE('h 25-26.'!AF6:AF25,15),'h 25-26.'!AF6:AF25,0))</f>
        <v>0</v>
      </c>
      <c r="AU18" s="74">
        <f>INDEX('h 25-26.'!AM6:AM25,MATCH(LARGE('h 25-26.'!AF6:AF25,15),'h 25-26.'!AF6:AF25,0))</f>
        <v>0</v>
      </c>
      <c r="AV18" s="76">
        <f>INDEX('h 25-26.'!AN6:AN25,MATCH(LARGE('h 25-26.'!AF6:AF25,15),'h 25-26.'!AF6:AF25,0))</f>
        <v>0</v>
      </c>
    </row>
    <row r="19" spans="2:72" x14ac:dyDescent="0.2">
      <c r="B19" s="95">
        <v>16</v>
      </c>
      <c r="C19" s="153">
        <f>'25-26'!$B$21</f>
        <v>0</v>
      </c>
      <c r="D19" s="154"/>
      <c r="E19" s="154"/>
      <c r="F19" s="154"/>
      <c r="G19" s="155"/>
      <c r="H19" s="72">
        <f>'25-26'!$I$21</f>
        <v>0</v>
      </c>
      <c r="I19" s="73">
        <f t="shared" si="0"/>
        <v>0</v>
      </c>
      <c r="J19" s="74">
        <f>'25-26'!$F$21</f>
        <v>0</v>
      </c>
      <c r="K19" s="75">
        <f>'25-26'!$G$21</f>
        <v>0</v>
      </c>
      <c r="L19" s="76">
        <f>'25-26'!$H$21</f>
        <v>0</v>
      </c>
      <c r="M19" s="74">
        <f>'25-26'!$N$21</f>
        <v>0</v>
      </c>
      <c r="N19" s="76">
        <f>'25-26'!$O$21</f>
        <v>0</v>
      </c>
      <c r="O19" s="74">
        <f>'25-26'!$L$21</f>
        <v>0</v>
      </c>
      <c r="P19" s="76">
        <f>'25-26'!$M$21</f>
        <v>0</v>
      </c>
      <c r="R19" s="95">
        <v>16</v>
      </c>
      <c r="S19" s="153">
        <f>INDEX('h 25-26.'!O6:O25,MATCH(LARGE('h 25-26.'!R6:R25,16),'h 25-26.'!R6:R25,0))</f>
        <v>0</v>
      </c>
      <c r="T19" s="154"/>
      <c r="U19" s="154"/>
      <c r="V19" s="154"/>
      <c r="W19" s="155"/>
      <c r="X19" s="72">
        <f>INDEX('h 25-26.'!P6:P25,MATCH(LARGE('h 25-26.'!R6:R25,16),'h 25-26.'!R6:R25,0))</f>
        <v>0</v>
      </c>
      <c r="Y19" s="73">
        <f>INDEX('h 25-26.'!S6:S25,MATCH(LARGE('h 25-26.'!R6:R25,16),'h 25-26.'!R6:R25,0))</f>
        <v>0</v>
      </c>
      <c r="Z19" s="74">
        <f>INDEX('h 25-26.'!T6:T25,MATCH(LARGE('h 25-26.'!R6:R25,16),'h 25-26.'!R6:R25,0))</f>
        <v>0</v>
      </c>
      <c r="AA19" s="75">
        <f>INDEX('h 25-26.'!U6:U25,MATCH(LARGE('h 25-26.'!R6:R25,16),'h 25-26.'!R6:R25,0))</f>
        <v>0</v>
      </c>
      <c r="AB19" s="76">
        <f>INDEX('h 25-26.'!V6:V25,MATCH(LARGE('h 25-26.'!R6:R25,16),'h 25-26.'!R6:R25,0))</f>
        <v>0</v>
      </c>
      <c r="AC19" s="74">
        <f>INDEX('h 25-26.'!W6:W25,MATCH(LARGE('h 25-26.'!R6:R25,16),'h 25-26.'!R6:R25,0))</f>
        <v>0</v>
      </c>
      <c r="AD19" s="76">
        <f>INDEX('h 25-26.'!X6:X25,MATCH(LARGE('h 25-26.'!R6:R25,16),'h 25-26.'!R6:R25,0))</f>
        <v>0</v>
      </c>
      <c r="AE19" s="74">
        <f>INDEX('h 25-26.'!Y6:Y25,MATCH(LARGE('h 25-26.'!R6:R25,16),'h 25-26.'!R6:R25,0))</f>
        <v>0</v>
      </c>
      <c r="AF19" s="76">
        <f>INDEX('h 25-26.'!Z6:Z25,MATCH(LARGE('h 25-26.'!R6:R25,16),'h 25-26.'!R6:R25,0))</f>
        <v>0</v>
      </c>
      <c r="AH19" s="95">
        <v>16</v>
      </c>
      <c r="AI19" s="153">
        <f>INDEX('h 25-26.'!AC6:AC25,MATCH(LARGE('h 25-26.'!AF6:AF25,16),'h 25-26.'!AF6:AF25,0))</f>
        <v>0</v>
      </c>
      <c r="AJ19" s="154"/>
      <c r="AK19" s="154"/>
      <c r="AL19" s="154"/>
      <c r="AM19" s="155"/>
      <c r="AN19" s="72">
        <f>INDEX('h 25-26.'!AD6:AD25,MATCH(LARGE('h 25-26.'!AF6:AF25,16),'h 25-26.'!AF6:AF25,0))</f>
        <v>0</v>
      </c>
      <c r="AO19" s="73">
        <f>INDEX('h 25-26.'!AG6:AG25,MATCH(LARGE('h 25-26.'!AF6:AF25,16),'h 25-26.'!AF6:AF25,0))</f>
        <v>0</v>
      </c>
      <c r="AP19" s="74">
        <f>INDEX('h 25-26.'!AH6:AH25,MATCH(LARGE('h 25-26.'!AF6:AF25,16),'h 25-26.'!AF6:AF25,0))</f>
        <v>0</v>
      </c>
      <c r="AQ19" s="75">
        <f>INDEX('h 25-26.'!AI6:AI25,MATCH(LARGE('h 25-26.'!AF6:AF25,16),'h 25-26.'!AF6:AF25,0))</f>
        <v>0</v>
      </c>
      <c r="AR19" s="76">
        <f>INDEX('h 25-26.'!AJ6:AJ25,MATCH(LARGE('h 25-26.'!AF6:AF25,16),'h 25-26.'!AF6:AF25,0))</f>
        <v>0</v>
      </c>
      <c r="AS19" s="74">
        <f>INDEX('h 25-26.'!AK6:AK25,MATCH(LARGE('h 25-26.'!AF6:AF25,16),'h 25-26.'!AF6:AF25,0))</f>
        <v>0</v>
      </c>
      <c r="AT19" s="76">
        <f>INDEX('h 25-26.'!AL6:AL25,MATCH(LARGE('h 25-26.'!AF6:AF25,16),'h 25-26.'!AF6:AF25,0))</f>
        <v>0</v>
      </c>
      <c r="AU19" s="74">
        <f>INDEX('h 25-26.'!AM6:AM25,MATCH(LARGE('h 25-26.'!AF6:AF25,16),'h 25-26.'!AF6:AF25,0))</f>
        <v>0</v>
      </c>
      <c r="AV19" s="76">
        <f>INDEX('h 25-26.'!AN6:AN25,MATCH(LARGE('h 25-26.'!AF6:AF25,16),'h 25-26.'!AF6:AF25,0))</f>
        <v>0</v>
      </c>
    </row>
    <row r="20" spans="2:72" x14ac:dyDescent="0.2">
      <c r="B20" s="95">
        <v>17</v>
      </c>
      <c r="C20" s="153">
        <f>'25-26'!$B$22</f>
        <v>0</v>
      </c>
      <c r="D20" s="154"/>
      <c r="E20" s="154"/>
      <c r="F20" s="154"/>
      <c r="G20" s="155"/>
      <c r="H20" s="72">
        <f>'25-26'!$I$22</f>
        <v>0</v>
      </c>
      <c r="I20" s="73">
        <f t="shared" si="0"/>
        <v>0</v>
      </c>
      <c r="J20" s="74">
        <f>'25-26'!$F$22</f>
        <v>0</v>
      </c>
      <c r="K20" s="75">
        <f>'25-26'!$G$22</f>
        <v>0</v>
      </c>
      <c r="L20" s="76">
        <f>'25-26'!$H$22</f>
        <v>0</v>
      </c>
      <c r="M20" s="74">
        <f>'25-26'!$N$22</f>
        <v>0</v>
      </c>
      <c r="N20" s="76">
        <f>'25-26'!$O$22</f>
        <v>0</v>
      </c>
      <c r="O20" s="74">
        <f>'25-26'!$L$22</f>
        <v>0</v>
      </c>
      <c r="P20" s="76">
        <f>'25-26'!$M$22</f>
        <v>0</v>
      </c>
      <c r="R20" s="95">
        <v>17</v>
      </c>
      <c r="S20" s="153">
        <f>INDEX('h 25-26.'!O6:O25,MATCH(LARGE('h 25-26.'!R6:R25,17),'h 25-26.'!R6:R25,0))</f>
        <v>0</v>
      </c>
      <c r="T20" s="154"/>
      <c r="U20" s="154"/>
      <c r="V20" s="154"/>
      <c r="W20" s="155"/>
      <c r="X20" s="72">
        <f>INDEX('h 25-26.'!P6:P25,MATCH(LARGE('h 25-26.'!R6:R25,17),'h 25-26.'!R6:R25,0))</f>
        <v>0</v>
      </c>
      <c r="Y20" s="73">
        <f>INDEX('h 25-26.'!S6:S25,MATCH(LARGE('h 25-26.'!R6:R25,17),'h 25-26.'!R6:R25,0))</f>
        <v>0</v>
      </c>
      <c r="Z20" s="74">
        <f>INDEX('h 25-26.'!T6:T25,MATCH(LARGE('h 25-26.'!R6:R25,17),'h 25-26.'!R6:R25,0))</f>
        <v>0</v>
      </c>
      <c r="AA20" s="75">
        <f>INDEX('h 25-26.'!U6:U25,MATCH(LARGE('h 25-26.'!R6:R25,17),'h 25-26.'!R6:R25,0))</f>
        <v>0</v>
      </c>
      <c r="AB20" s="76">
        <f>INDEX('h 25-26.'!V6:V25,MATCH(LARGE('h 25-26.'!R6:R25,17),'h 25-26.'!R6:R25,0))</f>
        <v>0</v>
      </c>
      <c r="AC20" s="74">
        <f>INDEX('h 25-26.'!W6:W25,MATCH(LARGE('h 25-26.'!R6:R25,17),'h 25-26.'!R6:R25,0))</f>
        <v>0</v>
      </c>
      <c r="AD20" s="76">
        <f>INDEX('h 25-26.'!X6:X25,MATCH(LARGE('h 25-26.'!R6:R25,17),'h 25-26.'!R6:R25,0))</f>
        <v>0</v>
      </c>
      <c r="AE20" s="74">
        <f>INDEX('h 25-26.'!Y6:Y25,MATCH(LARGE('h 25-26.'!R6:R25,17),'h 25-26.'!R6:R25,0))</f>
        <v>0</v>
      </c>
      <c r="AF20" s="76">
        <f>INDEX('h 25-26.'!Z6:Z25,MATCH(LARGE('h 25-26.'!R6:R25,17),'h 25-26.'!R6:R25,0))</f>
        <v>0</v>
      </c>
      <c r="AH20" s="95">
        <v>17</v>
      </c>
      <c r="AI20" s="153">
        <f>INDEX('h 25-26.'!AC6:AC25,MATCH(LARGE('h 25-26.'!AF6:AF25,17),'h 25-26.'!AF6:AF25,0))</f>
        <v>0</v>
      </c>
      <c r="AJ20" s="154"/>
      <c r="AK20" s="154"/>
      <c r="AL20" s="154"/>
      <c r="AM20" s="155"/>
      <c r="AN20" s="72">
        <f>INDEX('h 25-26.'!AD6:AD25,MATCH(LARGE('h 25-26.'!AF6:AF25,17),'h 25-26.'!AF6:AF25,0))</f>
        <v>0</v>
      </c>
      <c r="AO20" s="73">
        <f>INDEX('h 25-26.'!AG6:AG25,MATCH(LARGE('h 25-26.'!AF6:AF25,17),'h 25-26.'!AF6:AF25,0))</f>
        <v>0</v>
      </c>
      <c r="AP20" s="74">
        <f>INDEX('h 25-26.'!AH6:AH25,MATCH(LARGE('h 25-26.'!AF6:AF25,17),'h 25-26.'!AF6:AF25,0))</f>
        <v>0</v>
      </c>
      <c r="AQ20" s="75">
        <f>INDEX('h 25-26.'!AI6:AI25,MATCH(LARGE('h 25-26.'!AF6:AF25,17),'h 25-26.'!AF6:AF25,0))</f>
        <v>0</v>
      </c>
      <c r="AR20" s="76">
        <f>INDEX('h 25-26.'!AJ6:AJ25,MATCH(LARGE('h 25-26.'!AF6:AF25,17),'h 25-26.'!AF6:AF25,0))</f>
        <v>0</v>
      </c>
      <c r="AS20" s="74">
        <f>INDEX('h 25-26.'!AK6:AK25,MATCH(LARGE('h 25-26.'!AF6:AF25,17),'h 25-26.'!AF6:AF25,0))</f>
        <v>0</v>
      </c>
      <c r="AT20" s="76">
        <f>INDEX('h 25-26.'!AL6:AL25,MATCH(LARGE('h 25-26.'!AF6:AF25,17),'h 25-26.'!AF6:AF25,0))</f>
        <v>0</v>
      </c>
      <c r="AU20" s="74">
        <f>INDEX('h 25-26.'!AM6:AM25,MATCH(LARGE('h 25-26.'!AF6:AF25,17),'h 25-26.'!AF6:AF25,0))</f>
        <v>0</v>
      </c>
      <c r="AV20" s="76">
        <f>INDEX('h 25-26.'!AN6:AN25,MATCH(LARGE('h 25-26.'!AF6:AF25,17),'h 25-26.'!AF6:AF25,0))</f>
        <v>0</v>
      </c>
    </row>
    <row r="21" spans="2:72" x14ac:dyDescent="0.2">
      <c r="B21" s="95">
        <v>18</v>
      </c>
      <c r="C21" s="153">
        <f>'25-26'!$B$23</f>
        <v>0</v>
      </c>
      <c r="D21" s="154"/>
      <c r="E21" s="154"/>
      <c r="F21" s="154"/>
      <c r="G21" s="155"/>
      <c r="H21" s="72">
        <f>'25-26'!$I$23</f>
        <v>0</v>
      </c>
      <c r="I21" s="73">
        <f t="shared" si="0"/>
        <v>0</v>
      </c>
      <c r="J21" s="74">
        <f>'25-26'!$F$23</f>
        <v>0</v>
      </c>
      <c r="K21" s="75">
        <f>'25-26'!$G$23</f>
        <v>0</v>
      </c>
      <c r="L21" s="76">
        <f>'25-26'!$H$23</f>
        <v>0</v>
      </c>
      <c r="M21" s="74">
        <f>'25-26'!$N$23</f>
        <v>0</v>
      </c>
      <c r="N21" s="76">
        <f>'25-26'!$O$23</f>
        <v>0</v>
      </c>
      <c r="O21" s="74">
        <f>'25-26'!$L$23</f>
        <v>0</v>
      </c>
      <c r="P21" s="76">
        <f>'25-26'!$M$23</f>
        <v>0</v>
      </c>
      <c r="R21" s="95">
        <v>18</v>
      </c>
      <c r="S21" s="153">
        <f>INDEX('h 25-26.'!O6:O25,MATCH(LARGE('h 25-26.'!R6:R25,18),'h 25-26.'!R6:R25,0))</f>
        <v>0</v>
      </c>
      <c r="T21" s="154"/>
      <c r="U21" s="154"/>
      <c r="V21" s="154"/>
      <c r="W21" s="155"/>
      <c r="X21" s="72">
        <f>INDEX('h 25-26.'!P6:P25,MATCH(LARGE('h 25-26.'!R6:R25,18),'h 25-26.'!R6:R25,0))</f>
        <v>0</v>
      </c>
      <c r="Y21" s="73">
        <f>INDEX('h 25-26.'!S6:S25,MATCH(LARGE('h 25-26.'!R6:R25,18),'h 25-26.'!R6:R25,0))</f>
        <v>0</v>
      </c>
      <c r="Z21" s="74">
        <f>INDEX('h 25-26.'!T6:T25,MATCH(LARGE('h 25-26.'!R6:R25,18),'h 25-26.'!R6:R25,0))</f>
        <v>0</v>
      </c>
      <c r="AA21" s="75">
        <f>INDEX('h 25-26.'!U6:U25,MATCH(LARGE('h 25-26.'!R6:R25,18),'h 25-26.'!R6:R25,0))</f>
        <v>0</v>
      </c>
      <c r="AB21" s="76">
        <f>INDEX('h 25-26.'!V6:V25,MATCH(LARGE('h 25-26.'!R6:R25,18),'h 25-26.'!R6:R25,0))</f>
        <v>0</v>
      </c>
      <c r="AC21" s="74">
        <f>INDEX('h 25-26.'!W6:W25,MATCH(LARGE('h 25-26.'!R6:R25,18),'h 25-26.'!R6:R25,0))</f>
        <v>0</v>
      </c>
      <c r="AD21" s="76">
        <f>INDEX('h 25-26.'!X6:X25,MATCH(LARGE('h 25-26.'!R6:R25,18),'h 25-26.'!R6:R25,0))</f>
        <v>0</v>
      </c>
      <c r="AE21" s="74">
        <f>INDEX('h 25-26.'!Y6:Y25,MATCH(LARGE('h 25-26.'!R6:R25,18),'h 25-26.'!R6:R25,0))</f>
        <v>0</v>
      </c>
      <c r="AF21" s="76">
        <f>INDEX('h 25-26.'!Z6:Z25,MATCH(LARGE('h 25-26.'!R6:R25,18),'h 25-26.'!R6:R25,0))</f>
        <v>0</v>
      </c>
      <c r="AH21" s="95">
        <v>18</v>
      </c>
      <c r="AI21" s="153">
        <f>INDEX('h 25-26.'!AC6:AC25,MATCH(LARGE('h 25-26.'!AF6:AF25,18),'h 25-26.'!AF6:AF25,0))</f>
        <v>0</v>
      </c>
      <c r="AJ21" s="154"/>
      <c r="AK21" s="154"/>
      <c r="AL21" s="154"/>
      <c r="AM21" s="155"/>
      <c r="AN21" s="72">
        <f>INDEX('h 25-26.'!AD6:AD25,MATCH(LARGE('h 25-26.'!AF6:AF25,18),'h 25-26.'!AF6:AF25,0))</f>
        <v>0</v>
      </c>
      <c r="AO21" s="73">
        <f>INDEX('h 25-26.'!AG6:AG25,MATCH(LARGE('h 25-26.'!AF6:AF25,18),'h 25-26.'!AF6:AF25,0))</f>
        <v>0</v>
      </c>
      <c r="AP21" s="74">
        <f>INDEX('h 25-26.'!AH6:AH25,MATCH(LARGE('h 25-26.'!AF6:AF25,18),'h 25-26.'!AF6:AF25,0))</f>
        <v>0</v>
      </c>
      <c r="AQ21" s="75">
        <f>INDEX('h 25-26.'!AI6:AI25,MATCH(LARGE('h 25-26.'!AF6:AF25,18),'h 25-26.'!AF6:AF25,0))</f>
        <v>0</v>
      </c>
      <c r="AR21" s="76">
        <f>INDEX('h 25-26.'!AJ6:AJ25,MATCH(LARGE('h 25-26.'!AF6:AF25,18),'h 25-26.'!AF6:AF25,0))</f>
        <v>0</v>
      </c>
      <c r="AS21" s="74">
        <f>INDEX('h 25-26.'!AK6:AK25,MATCH(LARGE('h 25-26.'!AF6:AF25,18),'h 25-26.'!AF6:AF25,0))</f>
        <v>0</v>
      </c>
      <c r="AT21" s="76">
        <f>INDEX('h 25-26.'!AL6:AL25,MATCH(LARGE('h 25-26.'!AF6:AF25,18),'h 25-26.'!AF6:AF25,0))</f>
        <v>0</v>
      </c>
      <c r="AU21" s="74">
        <f>INDEX('h 25-26.'!AM6:AM25,MATCH(LARGE('h 25-26.'!AF6:AF25,18),'h 25-26.'!AF6:AF25,0))</f>
        <v>0</v>
      </c>
      <c r="AV21" s="76">
        <f>INDEX('h 25-26.'!AN6:AN25,MATCH(LARGE('h 25-26.'!AF6:AF25,18),'h 25-26.'!AF6:AF25,0))</f>
        <v>0</v>
      </c>
    </row>
    <row r="22" spans="2:72" x14ac:dyDescent="0.2">
      <c r="B22" s="95">
        <v>19</v>
      </c>
      <c r="C22" s="153">
        <f>'25-26'!$B$24</f>
        <v>0</v>
      </c>
      <c r="D22" s="154"/>
      <c r="E22" s="154"/>
      <c r="F22" s="154"/>
      <c r="G22" s="155"/>
      <c r="H22" s="72">
        <f>'25-26'!$I$24</f>
        <v>0</v>
      </c>
      <c r="I22" s="73">
        <f t="shared" si="0"/>
        <v>0</v>
      </c>
      <c r="J22" s="74">
        <f>'25-26'!$F$24</f>
        <v>0</v>
      </c>
      <c r="K22" s="75">
        <f>'25-26'!$G$24</f>
        <v>0</v>
      </c>
      <c r="L22" s="76">
        <f>'25-26'!$H$24</f>
        <v>0</v>
      </c>
      <c r="M22" s="74">
        <f>'25-26'!$N$24</f>
        <v>0</v>
      </c>
      <c r="N22" s="76">
        <f>'25-26'!$O$24</f>
        <v>0</v>
      </c>
      <c r="O22" s="74">
        <f>'25-26'!$L$24</f>
        <v>0</v>
      </c>
      <c r="P22" s="76">
        <f>'25-26'!$M$24</f>
        <v>0</v>
      </c>
      <c r="R22" s="95">
        <v>19</v>
      </c>
      <c r="S22" s="153">
        <f>INDEX('h 25-26.'!O6:O25,MATCH(LARGE('h 25-26.'!R6:R25,19),'h 25-26.'!R6:R25,0))</f>
        <v>0</v>
      </c>
      <c r="T22" s="154"/>
      <c r="U22" s="154"/>
      <c r="V22" s="154"/>
      <c r="W22" s="155"/>
      <c r="X22" s="72">
        <f>INDEX('h 25-26.'!P6:P25,MATCH(LARGE('h 25-26.'!R6:R25,19),'h 25-26.'!R6:R25,0))</f>
        <v>0</v>
      </c>
      <c r="Y22" s="73">
        <f>INDEX('h 25-26.'!S6:S25,MATCH(LARGE('h 25-26.'!R6:R25,19),'h 25-26.'!R6:R25,0))</f>
        <v>0</v>
      </c>
      <c r="Z22" s="74">
        <f>INDEX('h 25-26.'!T6:T25,MATCH(LARGE('h 25-26.'!R6:R25,19),'h 25-26.'!R6:R25,0))</f>
        <v>0</v>
      </c>
      <c r="AA22" s="75">
        <f>INDEX('h 25-26.'!U6:U25,MATCH(LARGE('h 25-26.'!R6:R25,19),'h 25-26.'!R6:R25,0))</f>
        <v>0</v>
      </c>
      <c r="AB22" s="76">
        <f>INDEX('h 25-26.'!V6:V25,MATCH(LARGE('h 25-26.'!R6:R25,19),'h 25-26.'!R6:R25,0))</f>
        <v>0</v>
      </c>
      <c r="AC22" s="74">
        <f>INDEX('h 25-26.'!W6:W25,MATCH(LARGE('h 25-26.'!R6:R25,19),'h 25-26.'!R6:R25,0))</f>
        <v>0</v>
      </c>
      <c r="AD22" s="76">
        <f>INDEX('h 25-26.'!X6:X25,MATCH(LARGE('h 25-26.'!R6:R25,19),'h 25-26.'!R6:R25,0))</f>
        <v>0</v>
      </c>
      <c r="AE22" s="74">
        <f>INDEX('h 25-26.'!Y6:Y25,MATCH(LARGE('h 25-26.'!R6:R25,19),'h 25-26.'!R6:R25,0))</f>
        <v>0</v>
      </c>
      <c r="AF22" s="76">
        <f>INDEX('h 25-26.'!Z6:Z25,MATCH(LARGE('h 25-26.'!R6:R25,19),'h 25-26.'!R6:R25,0))</f>
        <v>0</v>
      </c>
      <c r="AH22" s="95">
        <v>19</v>
      </c>
      <c r="AI22" s="153">
        <f>INDEX('h 25-26.'!AC6:AC25,MATCH(LARGE('h 25-26.'!AF6:AF25,19),'h 25-26.'!AF6:AF25,0))</f>
        <v>0</v>
      </c>
      <c r="AJ22" s="154"/>
      <c r="AK22" s="154"/>
      <c r="AL22" s="154"/>
      <c r="AM22" s="155"/>
      <c r="AN22" s="72">
        <f>INDEX('h 25-26.'!AD6:AD25,MATCH(LARGE('h 25-26.'!AF6:AF25,19),'h 25-26.'!AF6:AF25,0))</f>
        <v>0</v>
      </c>
      <c r="AO22" s="73">
        <f>INDEX('h 25-26.'!AG6:AG25,MATCH(LARGE('h 25-26.'!AF6:AF25,19),'h 25-26.'!AF6:AF25,0))</f>
        <v>0</v>
      </c>
      <c r="AP22" s="74">
        <f>INDEX('h 25-26.'!AH6:AH25,MATCH(LARGE('h 25-26.'!AF6:AF25,19),'h 25-26.'!AF6:AF25,0))</f>
        <v>0</v>
      </c>
      <c r="AQ22" s="75">
        <f>INDEX('h 25-26.'!AI6:AI25,MATCH(LARGE('h 25-26.'!AF6:AF25,19),'h 25-26.'!AF6:AF25,0))</f>
        <v>0</v>
      </c>
      <c r="AR22" s="76">
        <f>INDEX('h 25-26.'!AJ6:AJ25,MATCH(LARGE('h 25-26.'!AF6:AF25,19),'h 25-26.'!AF6:AF25,0))</f>
        <v>0</v>
      </c>
      <c r="AS22" s="74">
        <f>INDEX('h 25-26.'!AK6:AK25,MATCH(LARGE('h 25-26.'!AF6:AF25,19),'h 25-26.'!AF6:AF25,0))</f>
        <v>0</v>
      </c>
      <c r="AT22" s="76">
        <f>INDEX('h 25-26.'!AL6:AL25,MATCH(LARGE('h 25-26.'!AF6:AF25,19),'h 25-26.'!AF6:AF25,0))</f>
        <v>0</v>
      </c>
      <c r="AU22" s="74">
        <f>INDEX('h 25-26.'!AM6:AM25,MATCH(LARGE('h 25-26.'!AF6:AF25,19),'h 25-26.'!AF6:AF25,0))</f>
        <v>0</v>
      </c>
      <c r="AV22" s="76">
        <f>INDEX('h 25-26.'!AN6:AN25,MATCH(LARGE('h 25-26.'!AF6:AF25,19),'h 25-26.'!AF6:AF25,0))</f>
        <v>0</v>
      </c>
    </row>
    <row r="23" spans="2:72" ht="13.5" thickBot="1" x14ac:dyDescent="0.25">
      <c r="B23" s="96">
        <v>20</v>
      </c>
      <c r="C23" s="156">
        <f>'25-26'!$B$25</f>
        <v>0</v>
      </c>
      <c r="D23" s="157"/>
      <c r="E23" s="157"/>
      <c r="F23" s="157"/>
      <c r="G23" s="158"/>
      <c r="H23" s="80">
        <f>'25-26'!$I$25</f>
        <v>0</v>
      </c>
      <c r="I23" s="81">
        <f t="shared" si="0"/>
        <v>0</v>
      </c>
      <c r="J23" s="82">
        <f>'25-26'!$F$25</f>
        <v>0</v>
      </c>
      <c r="K23" s="83">
        <f>'25-26'!$G$25</f>
        <v>0</v>
      </c>
      <c r="L23" s="84">
        <f>'25-26'!$H$25</f>
        <v>0</v>
      </c>
      <c r="M23" s="82">
        <f>'25-26'!$N$25</f>
        <v>0</v>
      </c>
      <c r="N23" s="84">
        <f>'25-26'!$O$25</f>
        <v>0</v>
      </c>
      <c r="O23" s="82">
        <f>'25-26'!$L$25</f>
        <v>0</v>
      </c>
      <c r="P23" s="84">
        <f>'25-26'!$M$25</f>
        <v>0</v>
      </c>
      <c r="R23" s="96">
        <v>20</v>
      </c>
      <c r="S23" s="156">
        <f>INDEX('h 25-26.'!O6:O25,MATCH(LARGE('h 25-26.'!R6:R25,20),'h 25-26.'!R6:R25,0))</f>
        <v>0</v>
      </c>
      <c r="T23" s="157"/>
      <c r="U23" s="157"/>
      <c r="V23" s="157"/>
      <c r="W23" s="158"/>
      <c r="X23" s="80">
        <f>INDEX('h 25-26.'!P6:P25,MATCH(LARGE('h 25-26.'!R6:R25,20),'h 25-26.'!R6:R25,0))</f>
        <v>0</v>
      </c>
      <c r="Y23" s="81">
        <f>INDEX('h 25-26.'!S6:S25,MATCH(LARGE('h 25-26.'!R6:R25,20),'h 25-26.'!R6:R25,0))</f>
        <v>0</v>
      </c>
      <c r="Z23" s="82">
        <f>INDEX('h 25-26.'!T6:T25,MATCH(LARGE('h 25-26.'!R6:R25,20),'h 25-26.'!R6:R25,0))</f>
        <v>0</v>
      </c>
      <c r="AA23" s="83">
        <f>INDEX('h 25-26.'!U6:U25,MATCH(LARGE('h 25-26.'!R6:R25,20),'h 25-26.'!R6:R25,0))</f>
        <v>0</v>
      </c>
      <c r="AB23" s="84">
        <f>INDEX('h 25-26.'!V6:V25,MATCH(LARGE('h 25-26.'!R6:R25,20),'h 25-26.'!R6:R25,0))</f>
        <v>0</v>
      </c>
      <c r="AC23" s="82">
        <f>INDEX('h 25-26.'!W6:W25,MATCH(LARGE('h 25-26.'!R6:R25,20),'h 25-26.'!R6:R25,0))</f>
        <v>0</v>
      </c>
      <c r="AD23" s="84">
        <f>INDEX('h 25-26.'!X6:X25,MATCH(LARGE('h 25-26.'!R6:R25,20),'h 25-26.'!R6:R25,0))</f>
        <v>0</v>
      </c>
      <c r="AE23" s="82">
        <f>INDEX('h 25-26.'!Y6:Y25,MATCH(LARGE('h 25-26.'!R6:R25,20),'h 25-26.'!R6:R25,0))</f>
        <v>0</v>
      </c>
      <c r="AF23" s="84">
        <f>INDEX('h 25-26.'!Z6:Z25,MATCH(LARGE('h 25-26.'!R6:R25,20),'h 25-26.'!R6:R25,0))</f>
        <v>0</v>
      </c>
      <c r="AH23" s="96">
        <v>20</v>
      </c>
      <c r="AI23" s="153">
        <f>INDEX('h 25-26.'!AC6:AC25,MATCH(LARGE('h 25-26.'!AF6:AF25,20),'h 25-26.'!AF6:AF25,0))</f>
        <v>0</v>
      </c>
      <c r="AJ23" s="154"/>
      <c r="AK23" s="154"/>
      <c r="AL23" s="154"/>
      <c r="AM23" s="155"/>
      <c r="AN23" s="80">
        <f>INDEX('h 25-26.'!AD6:AD25,MATCH(LARGE('h 25-26.'!AF6:AF25,20),'h 25-26.'!AF6:AF25,0))</f>
        <v>0</v>
      </c>
      <c r="AO23" s="81">
        <f>INDEX('h 25-26.'!AG6:AG25,MATCH(LARGE('h 25-26.'!AF6:AF25,20),'h 25-26.'!AF6:AF25,0))</f>
        <v>0</v>
      </c>
      <c r="AP23" s="82">
        <f>INDEX('h 25-26.'!AH6:AH25,MATCH(LARGE('h 25-26.'!AF6:AF25,20),'h 25-26.'!AF6:AF25,0))</f>
        <v>0</v>
      </c>
      <c r="AQ23" s="83">
        <f>INDEX('h 25-26.'!AI6:AI25,MATCH(LARGE('h 25-26.'!AF6:AF25,20),'h 25-26.'!AF6:AF25,0))</f>
        <v>0</v>
      </c>
      <c r="AR23" s="84">
        <f>INDEX('h 25-26.'!AJ6:AJ25,MATCH(LARGE('h 25-26.'!AF6:AF25,20),'h 25-26.'!AF6:AF25,0))</f>
        <v>0</v>
      </c>
      <c r="AS23" s="82">
        <f>INDEX('h 25-26.'!AK6:AK25,MATCH(LARGE('h 25-26.'!AF6:AF25,20),'h 25-26.'!AF6:AF25,0))</f>
        <v>0</v>
      </c>
      <c r="AT23" s="84">
        <f>INDEX('h 25-26.'!AL6:AL25,MATCH(LARGE('h 25-26.'!AF6:AF25,20),'h 25-26.'!AF6:AF25,0))</f>
        <v>0</v>
      </c>
      <c r="AU23" s="82">
        <f>INDEX('h 25-26.'!AM6:AM25,MATCH(LARGE('h 25-26.'!AF6:AF25,20),'h 25-26.'!AF6:AF25,0))</f>
        <v>0</v>
      </c>
      <c r="AV23" s="84">
        <f>INDEX('h 25-26.'!AN6:AN25,MATCH(LARGE('h 25-26.'!AF6:AF25,20),'h 25-26.'!AF6:AF25,0))</f>
        <v>0</v>
      </c>
    </row>
    <row r="24" spans="2:72" ht="13.5" thickBot="1" x14ac:dyDescent="0.25">
      <c r="AI24" s="65"/>
      <c r="AJ24" s="65"/>
      <c r="AK24" s="65"/>
      <c r="AL24" s="65"/>
      <c r="AM24" s="65"/>
    </row>
    <row r="25" spans="2:72" ht="15.75" customHeight="1" thickBot="1" x14ac:dyDescent="0.25">
      <c r="B25" s="172" t="s">
        <v>66</v>
      </c>
      <c r="C25" s="173"/>
      <c r="D25" s="173"/>
      <c r="E25" s="173"/>
      <c r="F25" s="173"/>
      <c r="G25" s="173"/>
      <c r="H25" s="173"/>
      <c r="I25" s="173"/>
      <c r="J25" s="173"/>
      <c r="K25" s="173"/>
      <c r="L25" s="174"/>
      <c r="M25" s="56"/>
      <c r="N25" s="172" t="s">
        <v>67</v>
      </c>
      <c r="O25" s="173"/>
      <c r="P25" s="173"/>
      <c r="Q25" s="173"/>
      <c r="R25" s="173"/>
      <c r="S25" s="173"/>
      <c r="T25" s="173"/>
      <c r="U25" s="173"/>
      <c r="V25" s="173"/>
      <c r="W25" s="173"/>
      <c r="X25" s="174"/>
      <c r="Z25" s="161" t="s">
        <v>50</v>
      </c>
      <c r="AA25" s="162"/>
      <c r="AB25" s="162"/>
      <c r="AC25" s="162"/>
      <c r="AD25" s="162"/>
      <c r="AE25" s="162"/>
      <c r="AF25" s="162"/>
      <c r="AG25" s="162"/>
      <c r="AH25" s="162"/>
      <c r="AI25" s="162"/>
      <c r="AJ25" s="163"/>
      <c r="AL25" s="161" t="s">
        <v>49</v>
      </c>
      <c r="AM25" s="162"/>
      <c r="AN25" s="162"/>
      <c r="AO25" s="162"/>
      <c r="AP25" s="162"/>
      <c r="AQ25" s="162"/>
      <c r="AR25" s="162"/>
      <c r="AS25" s="162"/>
      <c r="AT25" s="162"/>
      <c r="AU25" s="162"/>
      <c r="AV25" s="163"/>
      <c r="AW25" s="57"/>
      <c r="AX25" s="164" t="s">
        <v>68</v>
      </c>
      <c r="AY25" s="165"/>
      <c r="AZ25" s="165"/>
      <c r="BA25" s="165"/>
      <c r="BB25" s="165"/>
      <c r="BC25" s="165"/>
      <c r="BD25" s="165"/>
      <c r="BE25" s="165"/>
      <c r="BF25" s="165"/>
      <c r="BG25" s="165"/>
      <c r="BH25" s="166"/>
      <c r="BJ25" s="164" t="s">
        <v>69</v>
      </c>
      <c r="BK25" s="165"/>
      <c r="BL25" s="165"/>
      <c r="BM25" s="165"/>
      <c r="BN25" s="165"/>
      <c r="BO25" s="165"/>
      <c r="BP25" s="165"/>
      <c r="BQ25" s="165"/>
      <c r="BR25" s="165"/>
      <c r="BS25" s="165"/>
      <c r="BT25" s="166"/>
    </row>
    <row r="26" spans="2:72" ht="13.5" thickBot="1" x14ac:dyDescent="0.25">
      <c r="B26" s="97" t="s">
        <v>31</v>
      </c>
      <c r="C26" s="167" t="s">
        <v>32</v>
      </c>
      <c r="D26" s="168"/>
      <c r="E26" s="168"/>
      <c r="F26" s="168"/>
      <c r="G26" s="169"/>
      <c r="H26" s="99" t="s">
        <v>8</v>
      </c>
      <c r="I26" s="100" t="s">
        <v>9</v>
      </c>
      <c r="J26" s="98" t="s">
        <v>10</v>
      </c>
      <c r="K26" s="170" t="s">
        <v>36</v>
      </c>
      <c r="L26" s="171"/>
      <c r="M26" s="56"/>
      <c r="N26" s="97" t="s">
        <v>31</v>
      </c>
      <c r="O26" s="167" t="s">
        <v>32</v>
      </c>
      <c r="P26" s="168"/>
      <c r="Q26" s="168"/>
      <c r="R26" s="168"/>
      <c r="S26" s="169"/>
      <c r="T26" s="99" t="s">
        <v>8</v>
      </c>
      <c r="U26" s="100" t="s">
        <v>9</v>
      </c>
      <c r="V26" s="98" t="s">
        <v>10</v>
      </c>
      <c r="W26" s="170" t="s">
        <v>36</v>
      </c>
      <c r="X26" s="171"/>
      <c r="Z26" s="97" t="s">
        <v>31</v>
      </c>
      <c r="AA26" s="167" t="s">
        <v>32</v>
      </c>
      <c r="AB26" s="168"/>
      <c r="AC26" s="168"/>
      <c r="AD26" s="168"/>
      <c r="AE26" s="169"/>
      <c r="AF26" s="99" t="s">
        <v>8</v>
      </c>
      <c r="AG26" s="100" t="s">
        <v>9</v>
      </c>
      <c r="AH26" s="98" t="s">
        <v>10</v>
      </c>
      <c r="AI26" s="170" t="s">
        <v>36</v>
      </c>
      <c r="AJ26" s="171"/>
      <c r="AL26" s="97" t="s">
        <v>31</v>
      </c>
      <c r="AM26" s="167" t="s">
        <v>32</v>
      </c>
      <c r="AN26" s="168"/>
      <c r="AO26" s="168"/>
      <c r="AP26" s="168"/>
      <c r="AQ26" s="169"/>
      <c r="AR26" s="99" t="s">
        <v>8</v>
      </c>
      <c r="AS26" s="100" t="s">
        <v>9</v>
      </c>
      <c r="AT26" s="98" t="s">
        <v>10</v>
      </c>
      <c r="AU26" s="170" t="s">
        <v>36</v>
      </c>
      <c r="AV26" s="171"/>
      <c r="AW26" s="57"/>
      <c r="AX26" s="97" t="s">
        <v>31</v>
      </c>
      <c r="AY26" s="167" t="s">
        <v>32</v>
      </c>
      <c r="AZ26" s="168"/>
      <c r="BA26" s="168"/>
      <c r="BB26" s="168"/>
      <c r="BC26" s="169"/>
      <c r="BD26" s="99" t="s">
        <v>8</v>
      </c>
      <c r="BE26" s="100" t="s">
        <v>9</v>
      </c>
      <c r="BF26" s="98" t="s">
        <v>10</v>
      </c>
      <c r="BG26" s="170" t="s">
        <v>36</v>
      </c>
      <c r="BH26" s="171"/>
      <c r="BJ26" s="97" t="s">
        <v>31</v>
      </c>
      <c r="BK26" s="167" t="s">
        <v>32</v>
      </c>
      <c r="BL26" s="168"/>
      <c r="BM26" s="168"/>
      <c r="BN26" s="168"/>
      <c r="BO26" s="169"/>
      <c r="BP26" s="99" t="s">
        <v>8</v>
      </c>
      <c r="BQ26" s="100" t="s">
        <v>9</v>
      </c>
      <c r="BR26" s="98" t="s">
        <v>10</v>
      </c>
      <c r="BS26" s="170" t="s">
        <v>36</v>
      </c>
      <c r="BT26" s="171"/>
    </row>
    <row r="27" spans="2:72" ht="15.75" customHeight="1" x14ac:dyDescent="0.2">
      <c r="B27" s="95">
        <v>1</v>
      </c>
      <c r="C27" s="153">
        <f>INDEX('half 25-26'!B4:B23,MATCH(LARGE('half 25-26'!AO4:AO23,1),'half 25-26'!AO4:AO23,0))</f>
        <v>0</v>
      </c>
      <c r="D27" s="154"/>
      <c r="E27" s="154"/>
      <c r="F27" s="154"/>
      <c r="G27" s="155"/>
      <c r="H27" s="109">
        <f>INDEX('half 25-26'!AK4:AK23,MATCH(LARGE('half 25-26'!AO4:AO23,1),'half 25-26'!AO4:AO23,0))</f>
        <v>0</v>
      </c>
      <c r="I27" s="110">
        <f>INDEX('half 25-26'!AL4:AL23,MATCH(LARGE('half 25-26'!AO4:AO23,1),'half 25-26'!AO4:AO23,0))</f>
        <v>0</v>
      </c>
      <c r="J27" s="111">
        <f>INDEX('half 25-26'!AM4:AM23,MATCH(LARGE('half 25-26'!AO4:AO23,1),'half 25-26'!AO4:AO23,0))</f>
        <v>0</v>
      </c>
      <c r="K27" s="109">
        <f>INDEX('half 25-26'!AP4:AP23,MATCH(LARGE('half 25-26'!AO4:AO23,1),'half 25-26'!AO4:AO23,0))</f>
        <v>0</v>
      </c>
      <c r="L27" s="112">
        <f>INDEX('half 25-26'!AQ4:AQ23,MATCH(LARGE('half 25-26'!AO4:AO23,1),'half 25-26'!AO4:AO23,0))</f>
        <v>0</v>
      </c>
      <c r="M27" s="56"/>
      <c r="N27" s="95">
        <v>1</v>
      </c>
      <c r="O27" s="153">
        <f>INDEX('half 25-26'!B4:B23,MATCH(LARGE('half 25-26'!AX4:AX23,1),'half 25-26'!AX4:AX23,0))</f>
        <v>0</v>
      </c>
      <c r="P27" s="154"/>
      <c r="Q27" s="154"/>
      <c r="R27" s="154"/>
      <c r="S27" s="155"/>
      <c r="T27" s="109">
        <f>INDEX('half 25-26'!AT4:AT23,MATCH(LARGE('half 25-26'!AX4:AX23,1),'half 25-26'!AX4:AX23,0))</f>
        <v>0</v>
      </c>
      <c r="U27" s="110">
        <f>INDEX('half 25-26'!AU4:AU23,MATCH(LARGE('half 25-26'!AX4:AX23,1),'half 25-26'!AX4:AX23,0))</f>
        <v>0</v>
      </c>
      <c r="V27" s="111">
        <f>INDEX('half 25-26'!AV4:AV23,MATCH(LARGE('half 25-26'!AX4:AX23,1),'half 25-26'!AX4:AX23,0))</f>
        <v>0</v>
      </c>
      <c r="W27" s="109">
        <f>INDEX('half 25-26'!AY4:AY23,MATCH(LARGE('half 25-26'!AX4:AX23,1),'half 25-26'!AX4:AX23,0))</f>
        <v>0</v>
      </c>
      <c r="X27" s="112">
        <f>INDEX('half 25-26'!AZ4:AZ23,MATCH(LARGE('half 25-26'!AX4:AX23,1),'half 25-26'!AX4:AX23,0))</f>
        <v>0</v>
      </c>
      <c r="Z27" s="95">
        <v>1</v>
      </c>
      <c r="AA27" s="153">
        <f>INDEX('half 25-26'!B4:B23,MATCH(LARGE('half 25-26'!G4:G23,1),'half 25-26'!G4:G23,0))</f>
        <v>0</v>
      </c>
      <c r="AB27" s="154"/>
      <c r="AC27" s="154"/>
      <c r="AD27" s="154"/>
      <c r="AE27" s="155"/>
      <c r="AF27" s="109">
        <f>INDEX('half 25-26'!C4:C23,MATCH(LARGE('half 25-26'!G4:G23,1),'half 25-26'!G4:G23,0))</f>
        <v>0</v>
      </c>
      <c r="AG27" s="110">
        <f>INDEX('half 25-26'!D4:D23,MATCH(LARGE('half 25-26'!G4:G23,1),'half 25-26'!G4:G23,0))</f>
        <v>0</v>
      </c>
      <c r="AH27" s="111">
        <f>INDEX('half 25-26'!E4:E23,MATCH(LARGE('half 25-26'!G4:G23,1),'half 25-26'!G4:G23,0))</f>
        <v>0</v>
      </c>
      <c r="AI27" s="109">
        <f>INDEX('half 25-26'!H4:H23,MATCH(LARGE('half 25-26'!G4:G23,1),'half 25-26'!G4:G23,0))</f>
        <v>0</v>
      </c>
      <c r="AJ27" s="112">
        <f>INDEX('half 25-26'!I4:I23,MATCH(LARGE('half 25-26'!G4:G23,1),'half 25-26'!G4:G23,0))</f>
        <v>0</v>
      </c>
      <c r="AL27" s="95">
        <v>1</v>
      </c>
      <c r="AM27" s="153">
        <f>INDEX('half 25-26'!B4:B23,MATCH(LARGE('half 25-26'!O4:O23,1),'half 25-26'!O4:O23,0))</f>
        <v>0</v>
      </c>
      <c r="AN27" s="154"/>
      <c r="AO27" s="154"/>
      <c r="AP27" s="154"/>
      <c r="AQ27" s="155"/>
      <c r="AR27" s="109">
        <f>INDEX('half 25-26'!K4:K23,MATCH(LARGE('half 25-26'!O4:O23,1),'half 25-26'!O4:O23,0))</f>
        <v>0</v>
      </c>
      <c r="AS27" s="110">
        <f>INDEX('half 25-26'!L4:L23,MATCH(LARGE('half 25-26'!O4:O23,1),'half 25-26'!O4:O23,0))</f>
        <v>0</v>
      </c>
      <c r="AT27" s="111">
        <f>INDEX('half 25-26'!M4:M23,MATCH(LARGE('half 25-26'!O4:O23,1),'half 25-26'!O4:O23,0))</f>
        <v>0</v>
      </c>
      <c r="AU27" s="109">
        <f>INDEX('half 25-26'!P4:P23,MATCH(LARGE('half 25-26'!O4:O23,1),'half 25-26'!O4:O23,0))</f>
        <v>0</v>
      </c>
      <c r="AV27" s="112">
        <f>INDEX('half 25-26'!Q4:Q23,MATCH(LARGE('half 25-26'!O4:O23,1),'half 25-26'!O4:O23,0))</f>
        <v>0</v>
      </c>
      <c r="AW27" s="57"/>
      <c r="AX27" s="95">
        <v>1</v>
      </c>
      <c r="AY27" s="153">
        <f>INDEX('half 25-26'!S4:S23,MATCH(LARGE('half 25-26'!X4:X23,1),'half 25-26'!X4:X23,0))</f>
        <v>0</v>
      </c>
      <c r="AZ27" s="154"/>
      <c r="BA27" s="154"/>
      <c r="BB27" s="154"/>
      <c r="BC27" s="155"/>
      <c r="BD27" s="109">
        <f>INDEX('half 25-26'!T4:T23,MATCH(LARGE('half 25-26'!X4:X23,1),'half 25-26'!X4:X23,0))</f>
        <v>0</v>
      </c>
      <c r="BE27" s="110">
        <f>INDEX('half 25-26'!U4:U23,MATCH(LARGE('half 25-26'!X4:X23,1),'half 25-26'!X4:X23,0))</f>
        <v>0</v>
      </c>
      <c r="BF27" s="111">
        <f>INDEX('half 25-26'!V4:V23,MATCH(LARGE('half 25-26'!X4:X23,1),'half 25-26'!X4:X23,0))</f>
        <v>0</v>
      </c>
      <c r="BG27" s="109">
        <f>INDEX('half 25-26'!Y4:Y23,MATCH(LARGE('half 25-26'!X4:X23,1),'half 25-26'!X4:X23,0))</f>
        <v>0</v>
      </c>
      <c r="BH27" s="112">
        <f>INDEX('half 25-26'!Z4:Z23,MATCH(LARGE('half 25-26'!X4:X23,1),'half 25-26'!X4:X23,0))</f>
        <v>0</v>
      </c>
      <c r="BJ27" s="95">
        <v>1</v>
      </c>
      <c r="BK27" s="153">
        <f>INDEX('half 25-26'!S4:S23,MATCH(LARGE('half 25-26'!AF4:AF23,1),'half 25-26'!AF4:AF23,0))</f>
        <v>0</v>
      </c>
      <c r="BL27" s="154"/>
      <c r="BM27" s="154"/>
      <c r="BN27" s="154"/>
      <c r="BO27" s="155"/>
      <c r="BP27" s="109">
        <f>INDEX('half 25-26'!AB4:AB23,MATCH(LARGE('half 25-26'!AF4:AF23,1),'half 25-26'!AF4:AF23,0))</f>
        <v>0</v>
      </c>
      <c r="BQ27" s="110">
        <f>INDEX('half 25-26'!AC4:AC23,MATCH(LARGE('half 25-26'!AF4:AF23,1),'half 25-26'!AF4:AF23,0))</f>
        <v>0</v>
      </c>
      <c r="BR27" s="111">
        <f>INDEX('half 25-26'!AD4:AD23,MATCH(LARGE('half 25-26'!AF4:AF23,1),'half 25-26'!AF4:AF23,0))</f>
        <v>0</v>
      </c>
      <c r="BS27" s="109">
        <f>INDEX('half 25-26'!AG4:AG23,MATCH(LARGE('half 25-26'!AF4:AF23,1),'half 25-26'!AF4:AF23,0))</f>
        <v>0</v>
      </c>
      <c r="BT27" s="112">
        <f>INDEX('half 25-26'!AH4:AH23,MATCH(LARGE('half 25-26'!AF4:AF23,1),'half 25-26'!AF4:AF23,0))</f>
        <v>0</v>
      </c>
    </row>
    <row r="28" spans="2:72" x14ac:dyDescent="0.2">
      <c r="B28" s="95">
        <v>2</v>
      </c>
      <c r="C28" s="153">
        <f>INDEX('half 25-26'!B4:B23,MATCH(LARGE('half 25-26'!AO4:AO23,2),'half 25-26'!AO4:AO23,0))</f>
        <v>0</v>
      </c>
      <c r="D28" s="154"/>
      <c r="E28" s="154"/>
      <c r="F28" s="154"/>
      <c r="G28" s="155"/>
      <c r="H28" s="113">
        <f>INDEX('half 25-26'!AK4:AK23,MATCH(LARGE('half 25-26'!AO4:AO23,2),'half 25-26'!AO4:AO23,0))</f>
        <v>0</v>
      </c>
      <c r="I28" s="114">
        <f>INDEX('half 25-26'!AL4:AL23,MATCH(LARGE('half 25-26'!AO4:AO23,2),'half 25-26'!AO4:AO23,0))</f>
        <v>0</v>
      </c>
      <c r="J28" s="112">
        <f>INDEX('half 25-26'!AM4:AM23,MATCH(LARGE('half 25-26'!AO4:AO23,2),'half 25-26'!AO4:AO23,0))</f>
        <v>0</v>
      </c>
      <c r="K28" s="113">
        <f>INDEX('half 25-26'!AP4:AP23,MATCH(LARGE('half 25-26'!AO4:AO23,2),'half 25-26'!AO4:AO23,0))</f>
        <v>0</v>
      </c>
      <c r="L28" s="112">
        <f>INDEX('half 25-26'!AQ4:AQ23,MATCH(LARGE('half 25-26'!AO4:AO23,2),'half 25-26'!AO4:AO23,0))</f>
        <v>0</v>
      </c>
      <c r="M28" s="56"/>
      <c r="N28" s="95">
        <v>2</v>
      </c>
      <c r="O28" s="153">
        <f>INDEX('half 25-26'!B4:B23,MATCH(LARGE('half 25-26'!AX4:AX23,2),'half 25-26'!AX4:AX23,0))</f>
        <v>0</v>
      </c>
      <c r="P28" s="154"/>
      <c r="Q28" s="154"/>
      <c r="R28" s="154"/>
      <c r="S28" s="155"/>
      <c r="T28" s="113">
        <f>INDEX('half 25-26'!AT4:AT23,MATCH(LARGE('half 25-26'!AX4:AX23,2),'half 25-26'!AX4:AX23,0))</f>
        <v>0</v>
      </c>
      <c r="U28" s="114">
        <f>INDEX('half 25-26'!AU4:AU23,MATCH(LARGE('half 25-26'!AX4:AX23,2),'half 25-26'!AX4:AX23,0))</f>
        <v>0</v>
      </c>
      <c r="V28" s="112">
        <f>INDEX('half 25-26'!AV4:AV23,MATCH(LARGE('half 25-26'!AX4:AX23,2),'half 25-26'!AX4:AX23,0))</f>
        <v>0</v>
      </c>
      <c r="W28" s="113">
        <f>INDEX('half 25-26'!AY4:AY23,MATCH(LARGE('half 25-26'!AX4:AX23,2),'half 25-26'!AX4:AX23,0))</f>
        <v>0</v>
      </c>
      <c r="X28" s="112">
        <f>INDEX('half 25-26'!AZ4:AZ23,MATCH(LARGE('half 25-26'!AX4:AX23,2),'half 25-26'!AX4:AX23,0))</f>
        <v>0</v>
      </c>
      <c r="Z28" s="95">
        <v>2</v>
      </c>
      <c r="AA28" s="153">
        <f>INDEX('half 25-26'!B4:B23,MATCH(LARGE('half 25-26'!G4:G23,2),'half 25-26'!G4:G23,0))</f>
        <v>0</v>
      </c>
      <c r="AB28" s="154"/>
      <c r="AC28" s="154"/>
      <c r="AD28" s="154"/>
      <c r="AE28" s="155"/>
      <c r="AF28" s="113">
        <f>INDEX('half 25-26'!C4:C23,MATCH(LARGE('half 25-26'!G4:G23,2),'half 25-26'!G4:G23,0))</f>
        <v>0</v>
      </c>
      <c r="AG28" s="114">
        <f>INDEX('half 25-26'!D4:D23,MATCH(LARGE('half 25-26'!G4:G23,2),'half 25-26'!G4:G23,0))</f>
        <v>0</v>
      </c>
      <c r="AH28" s="112">
        <f>INDEX('half 25-26'!E4:E23,MATCH(LARGE('half 25-26'!G4:G23,2),'half 25-26'!G4:G23,0))</f>
        <v>0</v>
      </c>
      <c r="AI28" s="113">
        <f>INDEX('half 25-26'!H4:H23,MATCH(LARGE('half 25-26'!G4:G23,2),'half 25-26'!G4:G23,0))</f>
        <v>0</v>
      </c>
      <c r="AJ28" s="112">
        <f>INDEX('half 25-26'!I4:I23,MATCH(LARGE('half 25-26'!G4:G23,2),'half 25-26'!G4:G23,0))</f>
        <v>0</v>
      </c>
      <c r="AL28" s="95">
        <v>2</v>
      </c>
      <c r="AM28" s="153">
        <f>INDEX('half 25-26'!B4:B23,MATCH(LARGE('half 25-26'!O4:O23,2),'half 25-26'!O4:O23,0))</f>
        <v>0</v>
      </c>
      <c r="AN28" s="154"/>
      <c r="AO28" s="154"/>
      <c r="AP28" s="154"/>
      <c r="AQ28" s="155"/>
      <c r="AR28" s="113">
        <f>INDEX('half 25-26'!K4:K23,MATCH(LARGE('half 25-26'!O4:O23,2),'half 25-26'!O4:O23,0))</f>
        <v>0</v>
      </c>
      <c r="AS28" s="114">
        <f>INDEX('half 25-26'!L4:L23,MATCH(LARGE('half 25-26'!O4:O23,2),'half 25-26'!O4:O23,0))</f>
        <v>0</v>
      </c>
      <c r="AT28" s="112">
        <f>INDEX('half 25-26'!M4:M23,MATCH(LARGE('half 25-26'!O4:O23,2),'half 25-26'!O4:O23,0))</f>
        <v>0</v>
      </c>
      <c r="AU28" s="113">
        <f>INDEX('half 25-26'!P4:P23,MATCH(LARGE('half 25-26'!O4:O23,2),'half 25-26'!O4:O23,0))</f>
        <v>0</v>
      </c>
      <c r="AV28" s="112">
        <f>INDEX('half 25-26'!Q4:Q23,MATCH(LARGE('half 25-26'!O4:O23,2),'half 25-26'!O4:O23,0))</f>
        <v>0</v>
      </c>
      <c r="AW28" s="57"/>
      <c r="AX28" s="95">
        <v>2</v>
      </c>
      <c r="AY28" s="153">
        <f>INDEX('half 25-26'!S4:S23,MATCH(LARGE('half 25-26'!X4:X23,2),'half 25-26'!X4:X23,0))</f>
        <v>0</v>
      </c>
      <c r="AZ28" s="154"/>
      <c r="BA28" s="154"/>
      <c r="BB28" s="154"/>
      <c r="BC28" s="155"/>
      <c r="BD28" s="113">
        <f>INDEX('half 25-26'!T4:T23,MATCH(LARGE('half 25-26'!X4:X23,2),'half 25-26'!X4:X23,0))</f>
        <v>0</v>
      </c>
      <c r="BE28" s="114">
        <f>INDEX('half 25-26'!U4:U23,MATCH(LARGE('half 25-26'!X4:X23,2),'half 25-26'!X4:X23,0))</f>
        <v>0</v>
      </c>
      <c r="BF28" s="112">
        <f>INDEX('half 25-26'!V4:V23,MATCH(LARGE('half 25-26'!X4:X23,2),'half 25-26'!X4:X23,0))</f>
        <v>0</v>
      </c>
      <c r="BG28" s="113">
        <f>INDEX('half 25-26'!Y4:Y23,MATCH(LARGE('half 25-26'!X4:X23,2),'half 25-26'!X4:X23,0))</f>
        <v>0</v>
      </c>
      <c r="BH28" s="112">
        <f>INDEX('half 25-26'!Z4:Z23,MATCH(LARGE('half 25-26'!X4:X23,2),'half 25-26'!X4:X23,0))</f>
        <v>0</v>
      </c>
      <c r="BJ28" s="95">
        <v>2</v>
      </c>
      <c r="BK28" s="153">
        <f>INDEX('half 25-26'!S4:S23,MATCH(LARGE('half 25-26'!AF4:AF23,2),'half 25-26'!AF4:AF23,0))</f>
        <v>0</v>
      </c>
      <c r="BL28" s="154"/>
      <c r="BM28" s="154"/>
      <c r="BN28" s="154"/>
      <c r="BO28" s="155"/>
      <c r="BP28" s="113">
        <f>INDEX('half 25-26'!AB4:AB23,MATCH(LARGE('half 25-26'!AF4:AF23,2),'half 25-26'!AF4:AF23,0))</f>
        <v>0</v>
      </c>
      <c r="BQ28" s="114">
        <f>INDEX('half 25-26'!AC4:AC23,MATCH(LARGE('half 25-26'!AF4:AF23,2),'half 25-26'!AF4:AF23,0))</f>
        <v>0</v>
      </c>
      <c r="BR28" s="112">
        <f>INDEX('half 25-26'!AD4:AD23,MATCH(LARGE('half 25-26'!AF4:AF23,2),'half 25-26'!AF4:AF23,0))</f>
        <v>0</v>
      </c>
      <c r="BS28" s="113">
        <f>INDEX('half 25-26'!AG4:AG23,MATCH(LARGE('half 25-26'!AF4:AF23,2),'half 25-26'!AF4:AF23,0))</f>
        <v>0</v>
      </c>
      <c r="BT28" s="112">
        <f>INDEX('half 25-26'!AH4:AH23,MATCH(LARGE('half 25-26'!AF4:AF23,2),'half 25-26'!AF4:AF23,0))</f>
        <v>0</v>
      </c>
    </row>
    <row r="29" spans="2:72" x14ac:dyDescent="0.2">
      <c r="B29" s="95">
        <v>3</v>
      </c>
      <c r="C29" s="153">
        <f>INDEX('half 25-26'!B4:B23,MATCH(LARGE('half 25-26'!AO4:AO23,3),'half 25-26'!AO4:AO23,0))</f>
        <v>0</v>
      </c>
      <c r="D29" s="154"/>
      <c r="E29" s="154"/>
      <c r="F29" s="154"/>
      <c r="G29" s="155"/>
      <c r="H29" s="113">
        <f>INDEX('half 25-26'!AK4:AK23,MATCH(LARGE('half 25-26'!AO4:AO23,3),'half 25-26'!AO4:AO23,0))</f>
        <v>0</v>
      </c>
      <c r="I29" s="114">
        <f>INDEX('half 25-26'!AL4:AL23,MATCH(LARGE('half 25-26'!AO4:AO23,3),'half 25-26'!AO4:AO23,0))</f>
        <v>0</v>
      </c>
      <c r="J29" s="112">
        <f>INDEX('half 25-26'!AM4:AM23,MATCH(LARGE('half 25-26'!AO4:AO23,3),'half 25-26'!AO4:AO23,0))</f>
        <v>0</v>
      </c>
      <c r="K29" s="113">
        <f>INDEX('half 25-26'!AP4:AP23,MATCH(LARGE('half 25-26'!AO4:AO23,3),'half 25-26'!AO4:AO23,0))</f>
        <v>0</v>
      </c>
      <c r="L29" s="112">
        <f>INDEX('half 25-26'!AQ4:AQ23,MATCH(LARGE('half 25-26'!AO4:AO23,3),'half 25-26'!AO4:AO23,0))</f>
        <v>0</v>
      </c>
      <c r="M29" s="56"/>
      <c r="N29" s="95">
        <v>3</v>
      </c>
      <c r="O29" s="153">
        <f>INDEX('half 25-26'!B4:B23,MATCH(LARGE('half 25-26'!AX4:AX23,3),'half 25-26'!AX4:AX23,0))</f>
        <v>0</v>
      </c>
      <c r="P29" s="154"/>
      <c r="Q29" s="154"/>
      <c r="R29" s="154"/>
      <c r="S29" s="155"/>
      <c r="T29" s="113">
        <f>INDEX('half 25-26'!AT4:AT23,MATCH(LARGE('half 25-26'!AX4:AX23,3),'half 25-26'!AX4:AX23,0))</f>
        <v>0</v>
      </c>
      <c r="U29" s="114">
        <f>INDEX('half 25-26'!AU4:AU23,MATCH(LARGE('half 25-26'!AX4:AX23,3),'half 25-26'!AX4:AX23,0))</f>
        <v>0</v>
      </c>
      <c r="V29" s="112">
        <f>INDEX('half 25-26'!AV4:AV23,MATCH(LARGE('half 25-26'!AX4:AX23,3),'half 25-26'!AX4:AX23,0))</f>
        <v>0</v>
      </c>
      <c r="W29" s="113">
        <f>INDEX('half 25-26'!AY4:AY23,MATCH(LARGE('half 25-26'!AX4:AX23,3),'half 25-26'!AX4:AX23,0))</f>
        <v>0</v>
      </c>
      <c r="X29" s="112">
        <f>INDEX('half 25-26'!AZ4:AZ23,MATCH(LARGE('half 25-26'!AX4:AX23,3),'half 25-26'!AX4:AX23,0))</f>
        <v>0</v>
      </c>
      <c r="Z29" s="95">
        <v>3</v>
      </c>
      <c r="AA29" s="153">
        <f>INDEX('half 25-26'!B4:B23,MATCH(LARGE('half 25-26'!G4:G23,3),'half 25-26'!G4:G23,0))</f>
        <v>0</v>
      </c>
      <c r="AB29" s="154"/>
      <c r="AC29" s="154"/>
      <c r="AD29" s="154"/>
      <c r="AE29" s="155"/>
      <c r="AF29" s="113">
        <f>INDEX('half 25-26'!C4:C23,MATCH(LARGE('half 25-26'!G4:G23,3),'half 25-26'!G4:G23,0))</f>
        <v>0</v>
      </c>
      <c r="AG29" s="114">
        <f>INDEX('half 25-26'!D4:D23,MATCH(LARGE('half 25-26'!G4:G23,3),'half 25-26'!G4:G23,0))</f>
        <v>0</v>
      </c>
      <c r="AH29" s="112">
        <f>INDEX('half 25-26'!E4:E23,MATCH(LARGE('half 25-26'!G4:G23,3),'half 25-26'!G4:G23,0))</f>
        <v>0</v>
      </c>
      <c r="AI29" s="113">
        <f>INDEX('half 25-26'!H4:H23,MATCH(LARGE('half 25-26'!G4:G23,3),'half 25-26'!G4:G23,0))</f>
        <v>0</v>
      </c>
      <c r="AJ29" s="112">
        <f>INDEX('half 25-26'!I4:I23,MATCH(LARGE('half 25-26'!G4:G23,3),'half 25-26'!G4:G23,0))</f>
        <v>0</v>
      </c>
      <c r="AL29" s="95">
        <v>3</v>
      </c>
      <c r="AM29" s="153">
        <f>INDEX('half 25-26'!B4:B23,MATCH(LARGE('half 25-26'!O4:O23,3),'half 25-26'!O4:O23,0))</f>
        <v>0</v>
      </c>
      <c r="AN29" s="154"/>
      <c r="AO29" s="154"/>
      <c r="AP29" s="154"/>
      <c r="AQ29" s="155"/>
      <c r="AR29" s="113">
        <f>INDEX('half 25-26'!K4:K23,MATCH(LARGE('half 25-26'!O4:O23,3),'half 25-26'!O4:O23,0))</f>
        <v>0</v>
      </c>
      <c r="AS29" s="114">
        <f>INDEX('half 25-26'!L4:L23,MATCH(LARGE('half 25-26'!O4:O23,3),'half 25-26'!O4:O23,0))</f>
        <v>0</v>
      </c>
      <c r="AT29" s="112">
        <f>INDEX('half 25-26'!M4:M23,MATCH(LARGE('half 25-26'!O4:O23,3),'half 25-26'!O4:O23,0))</f>
        <v>0</v>
      </c>
      <c r="AU29" s="113">
        <f>INDEX('half 25-26'!P4:P23,MATCH(LARGE('half 25-26'!O4:O23,3),'half 25-26'!O4:O23,0))</f>
        <v>0</v>
      </c>
      <c r="AV29" s="112">
        <f>INDEX('half 25-26'!Q4:Q23,MATCH(LARGE('half 25-26'!O4:O23,3),'half 25-26'!O4:O23,0))</f>
        <v>0</v>
      </c>
      <c r="AW29" s="57"/>
      <c r="AX29" s="95">
        <v>3</v>
      </c>
      <c r="AY29" s="153">
        <f>INDEX('half 25-26'!S4:S23,MATCH(LARGE('half 25-26'!X4:X23,3),'half 25-26'!X4:X23,0))</f>
        <v>0</v>
      </c>
      <c r="AZ29" s="154"/>
      <c r="BA29" s="154"/>
      <c r="BB29" s="154"/>
      <c r="BC29" s="155"/>
      <c r="BD29" s="113">
        <f>INDEX('half 25-26'!T4:T23,MATCH(LARGE('half 25-26'!X4:X23,3),'half 25-26'!X4:X23,0))</f>
        <v>0</v>
      </c>
      <c r="BE29" s="114">
        <f>INDEX('half 25-26'!U4:U23,MATCH(LARGE('half 25-26'!X4:X23,3),'half 25-26'!X4:X23,0))</f>
        <v>0</v>
      </c>
      <c r="BF29" s="112">
        <f>INDEX('half 25-26'!V4:V23,MATCH(LARGE('half 25-26'!X4:X23,3),'half 25-26'!X4:X23,0))</f>
        <v>0</v>
      </c>
      <c r="BG29" s="113">
        <f>INDEX('half 25-26'!Y4:Y23,MATCH(LARGE('half 25-26'!X4:X23,3),'half 25-26'!X4:X23,0))</f>
        <v>0</v>
      </c>
      <c r="BH29" s="112">
        <f>INDEX('half 25-26'!Z4:Z23,MATCH(LARGE('half 25-26'!X4:X23,3),'half 25-26'!X4:X23,0))</f>
        <v>0</v>
      </c>
      <c r="BJ29" s="95">
        <v>3</v>
      </c>
      <c r="BK29" s="153">
        <f>INDEX('half 25-26'!S4:S23,MATCH(LARGE('half 25-26'!AF4:AF23,3),'half 25-26'!AF4:AF23,0))</f>
        <v>0</v>
      </c>
      <c r="BL29" s="154"/>
      <c r="BM29" s="154"/>
      <c r="BN29" s="154"/>
      <c r="BO29" s="155"/>
      <c r="BP29" s="113">
        <f>INDEX('half 25-26'!AB4:AB23,MATCH(LARGE('half 25-26'!AF4:AF23,3),'half 25-26'!AF4:AF23,0))</f>
        <v>0</v>
      </c>
      <c r="BQ29" s="114">
        <f>INDEX('half 25-26'!AC4:AC23,MATCH(LARGE('half 25-26'!AF4:AF23,3),'half 25-26'!AF4:AF23,0))</f>
        <v>0</v>
      </c>
      <c r="BR29" s="112">
        <f>INDEX('half 25-26'!AD4:AD23,MATCH(LARGE('half 25-26'!AF4:AF23,3),'half 25-26'!AF4:AF23,0))</f>
        <v>0</v>
      </c>
      <c r="BS29" s="113">
        <f>INDEX('half 25-26'!AG4:AG23,MATCH(LARGE('half 25-26'!AF4:AF23,3),'half 25-26'!AF4:AF23,0))</f>
        <v>0</v>
      </c>
      <c r="BT29" s="112">
        <f>INDEX('half 25-26'!AH4:AH23,MATCH(LARGE('half 25-26'!AF4:AF23,3),'half 25-26'!AF4:AF23,0))</f>
        <v>0</v>
      </c>
    </row>
    <row r="30" spans="2:72" x14ac:dyDescent="0.2">
      <c r="B30" s="95">
        <v>4</v>
      </c>
      <c r="C30" s="153">
        <f>INDEX('half 25-26'!B4:B23,MATCH(LARGE('half 25-26'!AO4:AO23,4),'half 25-26'!AO4:AO23,0))</f>
        <v>0</v>
      </c>
      <c r="D30" s="154"/>
      <c r="E30" s="154"/>
      <c r="F30" s="154"/>
      <c r="G30" s="155"/>
      <c r="H30" s="113">
        <f>INDEX('half 25-26'!AK4:AK23,MATCH(LARGE('half 25-26'!AO4:AO23,4),'half 25-26'!AO4:AO23,0))</f>
        <v>0</v>
      </c>
      <c r="I30" s="114">
        <f>INDEX('half 25-26'!AL4:AL23,MATCH(LARGE('half 25-26'!AO4:AO23,4),'half 25-26'!AO4:AO23,0))</f>
        <v>0</v>
      </c>
      <c r="J30" s="112">
        <f>INDEX('half 25-26'!AM4:AM23,MATCH(LARGE('half 25-26'!AO4:AO23,4),'half 25-26'!AO4:AO23,0))</f>
        <v>0</v>
      </c>
      <c r="K30" s="113">
        <f>INDEX('half 25-26'!AP4:AP23,MATCH(LARGE('half 25-26'!AO4:AO23,4),'half 25-26'!AO4:AO23,0))</f>
        <v>0</v>
      </c>
      <c r="L30" s="112">
        <f>INDEX('half 25-26'!AQ4:AQ23,MATCH(LARGE('half 25-26'!AO4:AO23,4),'half 25-26'!AO4:AO23,0))</f>
        <v>0</v>
      </c>
      <c r="M30" s="56"/>
      <c r="N30" s="95">
        <v>4</v>
      </c>
      <c r="O30" s="153">
        <f>INDEX('half 25-26'!B4:B23,MATCH(LARGE('half 25-26'!AX4:AX23,4),'half 25-26'!AX4:AX23,0))</f>
        <v>0</v>
      </c>
      <c r="P30" s="154"/>
      <c r="Q30" s="154"/>
      <c r="R30" s="154"/>
      <c r="S30" s="155"/>
      <c r="T30" s="113">
        <f>INDEX('half 25-26'!AT4:AT23,MATCH(LARGE('half 25-26'!AX4:AX23,4),'half 25-26'!AX4:AX23,0))</f>
        <v>0</v>
      </c>
      <c r="U30" s="114">
        <f>INDEX('half 25-26'!AU4:AU23,MATCH(LARGE('half 25-26'!AX4:AX23,4),'half 25-26'!AX4:AX23,0))</f>
        <v>0</v>
      </c>
      <c r="V30" s="112">
        <f>INDEX('half 25-26'!AV4:AV23,MATCH(LARGE('half 25-26'!AX4:AX23,4),'half 25-26'!AX4:AX23,0))</f>
        <v>0</v>
      </c>
      <c r="W30" s="113">
        <f>INDEX('half 25-26'!AY4:AY23,MATCH(LARGE('half 25-26'!AX4:AX23,4),'half 25-26'!AX4:AX23,0))</f>
        <v>0</v>
      </c>
      <c r="X30" s="112">
        <f>INDEX('half 25-26'!AZ4:AZ23,MATCH(LARGE('half 25-26'!AX4:AX23,4),'half 25-26'!AX4:AX23,0))</f>
        <v>0</v>
      </c>
      <c r="Z30" s="95">
        <v>4</v>
      </c>
      <c r="AA30" s="153">
        <f>INDEX('half 25-26'!B4:B23,MATCH(LARGE('half 25-26'!G4:G23,4),'half 25-26'!G4:G23,0))</f>
        <v>0</v>
      </c>
      <c r="AB30" s="154"/>
      <c r="AC30" s="154"/>
      <c r="AD30" s="154"/>
      <c r="AE30" s="155"/>
      <c r="AF30" s="113">
        <f>INDEX('half 25-26'!C4:C23,MATCH(LARGE('half 25-26'!G4:G23,4),'half 25-26'!G4:G23,0))</f>
        <v>0</v>
      </c>
      <c r="AG30" s="114">
        <f>INDEX('half 25-26'!D4:D23,MATCH(LARGE('half 25-26'!G4:G23,4),'half 25-26'!G4:G23,0))</f>
        <v>0</v>
      </c>
      <c r="AH30" s="112">
        <f>INDEX('half 25-26'!E4:E23,MATCH(LARGE('half 25-26'!G4:G23,4),'half 25-26'!G4:G23,0))</f>
        <v>0</v>
      </c>
      <c r="AI30" s="113">
        <f>INDEX('half 25-26'!H4:H23,MATCH(LARGE('half 25-26'!G4:G23,4),'half 25-26'!G4:G23,0))</f>
        <v>0</v>
      </c>
      <c r="AJ30" s="112">
        <f>INDEX('half 25-26'!I4:I23,MATCH(LARGE('half 25-26'!G4:G23,4),'half 25-26'!G4:G23,0))</f>
        <v>0</v>
      </c>
      <c r="AL30" s="95">
        <v>4</v>
      </c>
      <c r="AM30" s="153">
        <f>INDEX('half 25-26'!B4:B23,MATCH(LARGE('half 25-26'!O4:O23,4),'half 25-26'!O4:O23,0))</f>
        <v>0</v>
      </c>
      <c r="AN30" s="154"/>
      <c r="AO30" s="154"/>
      <c r="AP30" s="154"/>
      <c r="AQ30" s="155"/>
      <c r="AR30" s="113">
        <f>INDEX('half 25-26'!K4:K23,MATCH(LARGE('half 25-26'!O4:O23,4),'half 25-26'!O4:O23,0))</f>
        <v>0</v>
      </c>
      <c r="AS30" s="114">
        <f>INDEX('half 25-26'!L4:L23,MATCH(LARGE('half 25-26'!O4:O23,4),'half 25-26'!O4:O23,0))</f>
        <v>0</v>
      </c>
      <c r="AT30" s="112">
        <f>INDEX('half 25-26'!M4:M23,MATCH(LARGE('half 25-26'!O4:O23,4),'half 25-26'!O4:O23,0))</f>
        <v>0</v>
      </c>
      <c r="AU30" s="113">
        <f>INDEX('half 25-26'!P4:P23,MATCH(LARGE('half 25-26'!O4:O23,4),'half 25-26'!O4:O23,0))</f>
        <v>0</v>
      </c>
      <c r="AV30" s="112">
        <f>INDEX('half 25-26'!Q4:Q23,MATCH(LARGE('half 25-26'!O4:O23,4),'half 25-26'!O4:O23,0))</f>
        <v>0</v>
      </c>
      <c r="AW30" s="57"/>
      <c r="AX30" s="95">
        <v>4</v>
      </c>
      <c r="AY30" s="153">
        <f>INDEX('half 25-26'!S4:S23,MATCH(LARGE('half 25-26'!X4:X23,4),'half 25-26'!X4:X23,0))</f>
        <v>0</v>
      </c>
      <c r="AZ30" s="154"/>
      <c r="BA30" s="154"/>
      <c r="BB30" s="154"/>
      <c r="BC30" s="155"/>
      <c r="BD30" s="113">
        <f>INDEX('half 25-26'!T4:T23,MATCH(LARGE('half 25-26'!X4:X23,4),'half 25-26'!X4:X23,0))</f>
        <v>0</v>
      </c>
      <c r="BE30" s="114">
        <f>INDEX('half 25-26'!U4:U23,MATCH(LARGE('half 25-26'!X4:X23,4),'half 25-26'!X4:X23,0))</f>
        <v>0</v>
      </c>
      <c r="BF30" s="112">
        <f>INDEX('half 25-26'!V4:V23,MATCH(LARGE('half 25-26'!X4:X23,4),'half 25-26'!X4:X23,0))</f>
        <v>0</v>
      </c>
      <c r="BG30" s="113">
        <f>INDEX('half 25-26'!Y4:Y23,MATCH(LARGE('half 25-26'!X4:X23,4),'half 25-26'!X4:X23,0))</f>
        <v>0</v>
      </c>
      <c r="BH30" s="112">
        <f>INDEX('half 25-26'!Z4:Z23,MATCH(LARGE('half 25-26'!X4:X23,4),'half 25-26'!X4:X23,0))</f>
        <v>0</v>
      </c>
      <c r="BJ30" s="95">
        <v>4</v>
      </c>
      <c r="BK30" s="153">
        <f>INDEX('half 25-26'!S4:S23,MATCH(LARGE('half 25-26'!AF4:AF23,4),'half 25-26'!AF4:AF23,0))</f>
        <v>0</v>
      </c>
      <c r="BL30" s="154"/>
      <c r="BM30" s="154"/>
      <c r="BN30" s="154"/>
      <c r="BO30" s="155"/>
      <c r="BP30" s="113">
        <f>INDEX('half 25-26'!AB4:AB23,MATCH(LARGE('half 25-26'!AF4:AF23,4),'half 25-26'!AF4:AF23,0))</f>
        <v>0</v>
      </c>
      <c r="BQ30" s="114">
        <f>INDEX('half 25-26'!AC4:AC23,MATCH(LARGE('half 25-26'!AF4:AF23,4),'half 25-26'!AF4:AF23,0))</f>
        <v>0</v>
      </c>
      <c r="BR30" s="112">
        <f>INDEX('half 25-26'!AD4:AD23,MATCH(LARGE('half 25-26'!AF4:AF23,4),'half 25-26'!AF4:AF23,0))</f>
        <v>0</v>
      </c>
      <c r="BS30" s="113">
        <f>INDEX('half 25-26'!AG4:AG23,MATCH(LARGE('half 25-26'!AF4:AF23,4),'half 25-26'!AF4:AF23,0))</f>
        <v>0</v>
      </c>
      <c r="BT30" s="112">
        <f>INDEX('half 25-26'!AH4:AH23,MATCH(LARGE('half 25-26'!AF4:AF23,4),'half 25-26'!AF4:AF23,0))</f>
        <v>0</v>
      </c>
    </row>
    <row r="31" spans="2:72" x14ac:dyDescent="0.2">
      <c r="B31" s="95">
        <v>5</v>
      </c>
      <c r="C31" s="153">
        <f>INDEX('half 25-26'!B4:B23,MATCH(LARGE('half 25-26'!AO4:AO23,5),'half 25-26'!AO4:AO23,0))</f>
        <v>0</v>
      </c>
      <c r="D31" s="154"/>
      <c r="E31" s="154"/>
      <c r="F31" s="154"/>
      <c r="G31" s="155"/>
      <c r="H31" s="113">
        <f>INDEX('half 25-26'!AK4:AK23,MATCH(LARGE('half 25-26'!AO4:AO23,5),'half 25-26'!AO4:AO23,0))</f>
        <v>0</v>
      </c>
      <c r="I31" s="114">
        <f>INDEX('half 25-26'!AL4:AL23,MATCH(LARGE('half 25-26'!AO4:AO23,5),'half 25-26'!AO4:AO23,0))</f>
        <v>0</v>
      </c>
      <c r="J31" s="112">
        <f>INDEX('half 25-26'!AM4:AM23,MATCH(LARGE('half 25-26'!AO4:AO23,5),'half 25-26'!AO4:AO23,0))</f>
        <v>0</v>
      </c>
      <c r="K31" s="113">
        <f>INDEX('half 25-26'!AP4:AP23,MATCH(LARGE('half 25-26'!AO4:AO23,5),'half 25-26'!AO4:AO23,0))</f>
        <v>0</v>
      </c>
      <c r="L31" s="112">
        <f>INDEX('half 25-26'!AQ4:AQ23,MATCH(LARGE('half 25-26'!AO4:AO23,5),'half 25-26'!AO4:AO23,0))</f>
        <v>0</v>
      </c>
      <c r="M31" s="56"/>
      <c r="N31" s="95">
        <v>5</v>
      </c>
      <c r="O31" s="153">
        <f>INDEX('half 25-26'!B4:B23,MATCH(LARGE('half 25-26'!AX4:AX23,5),'half 25-26'!AX4:AX23,0))</f>
        <v>0</v>
      </c>
      <c r="P31" s="154"/>
      <c r="Q31" s="154"/>
      <c r="R31" s="154"/>
      <c r="S31" s="155"/>
      <c r="T31" s="113">
        <f>INDEX('half 25-26'!AT4:AT23,MATCH(LARGE('half 25-26'!AX4:AX23,5),'half 25-26'!AX4:AX23,0))</f>
        <v>0</v>
      </c>
      <c r="U31" s="114">
        <f>INDEX('half 25-26'!AU4:AU23,MATCH(LARGE('half 25-26'!AX4:AX23,5),'half 25-26'!AX4:AX23,0))</f>
        <v>0</v>
      </c>
      <c r="V31" s="112">
        <f>INDEX('half 25-26'!AV4:AV23,MATCH(LARGE('half 25-26'!AX4:AX23,5),'half 25-26'!AX4:AX23,0))</f>
        <v>0</v>
      </c>
      <c r="W31" s="113">
        <f>INDEX('half 25-26'!AY4:AY23,MATCH(LARGE('half 25-26'!AX4:AX23,5),'half 25-26'!AX4:AX23,0))</f>
        <v>0</v>
      </c>
      <c r="X31" s="112">
        <f>INDEX('half 25-26'!AZ4:AZ23,MATCH(LARGE('half 25-26'!AX4:AX23,5),'half 25-26'!AX4:AX23,0))</f>
        <v>0</v>
      </c>
      <c r="Z31" s="95">
        <v>5</v>
      </c>
      <c r="AA31" s="153">
        <f>INDEX('half 25-26'!B4:B23,MATCH(LARGE('half 25-26'!G4:G23,5),'half 25-26'!G4:G23,0))</f>
        <v>0</v>
      </c>
      <c r="AB31" s="154"/>
      <c r="AC31" s="154"/>
      <c r="AD31" s="154"/>
      <c r="AE31" s="155"/>
      <c r="AF31" s="113">
        <f>INDEX('half 25-26'!C4:C23,MATCH(LARGE('half 25-26'!G4:G23,5),'half 25-26'!G4:G23,0))</f>
        <v>0</v>
      </c>
      <c r="AG31" s="114">
        <f>INDEX('half 25-26'!D4:D23,MATCH(LARGE('half 25-26'!G4:G23,5),'half 25-26'!G4:G23,0))</f>
        <v>0</v>
      </c>
      <c r="AH31" s="112">
        <f>INDEX('half 25-26'!E4:E23,MATCH(LARGE('half 25-26'!G4:G23,5),'half 25-26'!G4:G23,0))</f>
        <v>0</v>
      </c>
      <c r="AI31" s="113">
        <f>INDEX('half 25-26'!H4:H23,MATCH(LARGE('half 25-26'!G4:G23,5),'half 25-26'!G4:G23,0))</f>
        <v>0</v>
      </c>
      <c r="AJ31" s="112">
        <f>INDEX('half 25-26'!I4:I23,MATCH(LARGE('half 25-26'!G4:G23,5),'half 25-26'!G4:G23,0))</f>
        <v>0</v>
      </c>
      <c r="AL31" s="95">
        <v>5</v>
      </c>
      <c r="AM31" s="153">
        <f>INDEX('half 25-26'!B4:B23,MATCH(LARGE('half 25-26'!O4:O23,5),'half 25-26'!O4:O23,0))</f>
        <v>0</v>
      </c>
      <c r="AN31" s="154"/>
      <c r="AO31" s="154"/>
      <c r="AP31" s="154"/>
      <c r="AQ31" s="155"/>
      <c r="AR31" s="113">
        <f>INDEX('half 25-26'!K4:K23,MATCH(LARGE('half 25-26'!O4:O23,5),'half 25-26'!O4:O23,0))</f>
        <v>0</v>
      </c>
      <c r="AS31" s="114">
        <f>INDEX('half 25-26'!L4:L23,MATCH(LARGE('half 25-26'!O4:O23,5),'half 25-26'!O4:O23,0))</f>
        <v>0</v>
      </c>
      <c r="AT31" s="112">
        <f>INDEX('half 25-26'!M4:M23,MATCH(LARGE('half 25-26'!O4:O23,5),'half 25-26'!O4:O23,0))</f>
        <v>0</v>
      </c>
      <c r="AU31" s="113">
        <f>INDEX('half 25-26'!P4:P23,MATCH(LARGE('half 25-26'!O4:O23,5),'half 25-26'!O4:O23,0))</f>
        <v>0</v>
      </c>
      <c r="AV31" s="112">
        <f>INDEX('half 25-26'!Q4:Q23,MATCH(LARGE('half 25-26'!O4:O23,5),'half 25-26'!O4:O23,0))</f>
        <v>0</v>
      </c>
      <c r="AW31" s="57"/>
      <c r="AX31" s="95">
        <v>5</v>
      </c>
      <c r="AY31" s="153">
        <f>INDEX('half 25-26'!S4:S23,MATCH(LARGE('half 25-26'!X4:X23,5),'half 25-26'!X4:X23,0))</f>
        <v>0</v>
      </c>
      <c r="AZ31" s="154"/>
      <c r="BA31" s="154"/>
      <c r="BB31" s="154"/>
      <c r="BC31" s="155"/>
      <c r="BD31" s="113">
        <f>INDEX('half 25-26'!T4:T23,MATCH(LARGE('half 25-26'!X4:X23,5),'half 25-26'!X4:X23,0))</f>
        <v>0</v>
      </c>
      <c r="BE31" s="114">
        <f>INDEX('half 25-26'!U4:U23,MATCH(LARGE('half 25-26'!X4:X23,5),'half 25-26'!X4:X23,0))</f>
        <v>0</v>
      </c>
      <c r="BF31" s="112">
        <f>INDEX('half 25-26'!V4:V23,MATCH(LARGE('half 25-26'!X4:X23,5),'half 25-26'!X4:X23,0))</f>
        <v>0</v>
      </c>
      <c r="BG31" s="113">
        <f>INDEX('half 25-26'!Y4:Y23,MATCH(LARGE('half 25-26'!X4:X23,5),'half 25-26'!X4:X23,0))</f>
        <v>0</v>
      </c>
      <c r="BH31" s="112">
        <f>INDEX('half 25-26'!Z4:Z23,MATCH(LARGE('half 25-26'!X4:X23,5),'half 25-26'!X4:X23,0))</f>
        <v>0</v>
      </c>
      <c r="BJ31" s="95">
        <v>5</v>
      </c>
      <c r="BK31" s="153">
        <f>INDEX('half 25-26'!S4:S23,MATCH(LARGE('half 25-26'!AF4:AF23,5),'half 25-26'!AF4:AF23,0))</f>
        <v>0</v>
      </c>
      <c r="BL31" s="154"/>
      <c r="BM31" s="154"/>
      <c r="BN31" s="154"/>
      <c r="BO31" s="155"/>
      <c r="BP31" s="113">
        <f>INDEX('half 25-26'!AB4:AB23,MATCH(LARGE('half 25-26'!AF4:AF23,5),'half 25-26'!AF4:AF23,0))</f>
        <v>0</v>
      </c>
      <c r="BQ31" s="114">
        <f>INDEX('half 25-26'!AC4:AC23,MATCH(LARGE('half 25-26'!AF4:AF23,5),'half 25-26'!AF4:AF23,0))</f>
        <v>0</v>
      </c>
      <c r="BR31" s="112">
        <f>INDEX('half 25-26'!AD4:AD23,MATCH(LARGE('half 25-26'!AF4:AF23,5),'half 25-26'!AF4:AF23,0))</f>
        <v>0</v>
      </c>
      <c r="BS31" s="113">
        <f>INDEX('half 25-26'!AG4:AG23,MATCH(LARGE('half 25-26'!AF4:AF23,5),'half 25-26'!AF4:AF23,0))</f>
        <v>0</v>
      </c>
      <c r="BT31" s="112">
        <f>INDEX('half 25-26'!AH4:AH23,MATCH(LARGE('half 25-26'!AF4:AF23,5),'half 25-26'!AF4:AF23,0))</f>
        <v>0</v>
      </c>
    </row>
    <row r="32" spans="2:72" x14ac:dyDescent="0.2">
      <c r="B32" s="95">
        <v>6</v>
      </c>
      <c r="C32" s="153">
        <f>INDEX('half 25-26'!B4:B23,MATCH(LARGE('half 25-26'!AO4:AO23,6),'half 25-26'!AO4:AO23,0))</f>
        <v>0</v>
      </c>
      <c r="D32" s="154"/>
      <c r="E32" s="154"/>
      <c r="F32" s="154"/>
      <c r="G32" s="155"/>
      <c r="H32" s="113">
        <f>INDEX('half 25-26'!AK4:AK23,MATCH(LARGE('half 25-26'!AO4:AO23,6),'half 25-26'!AO4:AO23,0))</f>
        <v>0</v>
      </c>
      <c r="I32" s="114">
        <f>INDEX('half 25-26'!AL4:AL23,MATCH(LARGE('half 25-26'!AO4:AO23,6),'half 25-26'!AO4:AO23,0))</f>
        <v>0</v>
      </c>
      <c r="J32" s="112">
        <f>INDEX('half 25-26'!AM4:AM23,MATCH(LARGE('half 25-26'!AO4:AO23,6),'half 25-26'!AO4:AO23,0))</f>
        <v>0</v>
      </c>
      <c r="K32" s="113">
        <f>INDEX('half 25-26'!AP4:AP23,MATCH(LARGE('half 25-26'!AO4:AO23,6),'half 25-26'!AO4:AO23,0))</f>
        <v>0</v>
      </c>
      <c r="L32" s="112">
        <f>INDEX('half 25-26'!AQ4:AQ23,MATCH(LARGE('half 25-26'!AO4:AO23,6),'half 25-26'!AO4:AO23,0))</f>
        <v>0</v>
      </c>
      <c r="M32" s="56"/>
      <c r="N32" s="95">
        <v>6</v>
      </c>
      <c r="O32" s="153">
        <f>INDEX('half 25-26'!B4:B23,MATCH(LARGE('half 25-26'!AX4:AX23,6),'half 25-26'!AX4:AX23,0))</f>
        <v>0</v>
      </c>
      <c r="P32" s="154"/>
      <c r="Q32" s="154"/>
      <c r="R32" s="154"/>
      <c r="S32" s="155"/>
      <c r="T32" s="113">
        <f>INDEX('half 25-26'!AT4:AT23,MATCH(LARGE('half 25-26'!AX4:AX23,6),'half 25-26'!AX4:AX23,0))</f>
        <v>0</v>
      </c>
      <c r="U32" s="114">
        <f>INDEX('half 25-26'!AU4:AU23,MATCH(LARGE('half 25-26'!AX4:AX23,6),'half 25-26'!AX4:AX23,0))</f>
        <v>0</v>
      </c>
      <c r="V32" s="112">
        <f>INDEX('half 25-26'!AV4:AV23,MATCH(LARGE('half 25-26'!AX4:AX23,6),'half 25-26'!AX4:AX23,0))</f>
        <v>0</v>
      </c>
      <c r="W32" s="113">
        <f>INDEX('half 25-26'!AY4:AY23,MATCH(LARGE('half 25-26'!AX4:AX23,6),'half 25-26'!AX4:AX23,0))</f>
        <v>0</v>
      </c>
      <c r="X32" s="112">
        <f>INDEX('half 25-26'!AZ4:AZ23,MATCH(LARGE('half 25-26'!AX4:AX23,6),'half 25-26'!AX4:AX23,0))</f>
        <v>0</v>
      </c>
      <c r="Z32" s="95">
        <v>6</v>
      </c>
      <c r="AA32" s="153">
        <f>INDEX('half 25-26'!B4:B23,MATCH(LARGE('half 25-26'!G4:G23,6),'half 25-26'!G4:G23,0))</f>
        <v>0</v>
      </c>
      <c r="AB32" s="154"/>
      <c r="AC32" s="154"/>
      <c r="AD32" s="154"/>
      <c r="AE32" s="155"/>
      <c r="AF32" s="113">
        <f>INDEX('half 25-26'!C4:C23,MATCH(LARGE('half 25-26'!G4:G23,6),'half 25-26'!G4:G23,0))</f>
        <v>0</v>
      </c>
      <c r="AG32" s="114">
        <f>INDEX('half 25-26'!D4:D23,MATCH(LARGE('half 25-26'!G4:G23,6),'half 25-26'!G4:G23,0))</f>
        <v>0</v>
      </c>
      <c r="AH32" s="112">
        <f>INDEX('half 25-26'!E4:E23,MATCH(LARGE('half 25-26'!G4:G23,6),'half 25-26'!G4:G23,0))</f>
        <v>0</v>
      </c>
      <c r="AI32" s="113">
        <f>INDEX('half 25-26'!H4:H23,MATCH(LARGE('half 25-26'!G4:G23,6),'half 25-26'!G4:G23,0))</f>
        <v>0</v>
      </c>
      <c r="AJ32" s="112">
        <f>INDEX('half 25-26'!I4:I23,MATCH(LARGE('half 25-26'!G4:G23,6),'half 25-26'!G4:G23,0))</f>
        <v>0</v>
      </c>
      <c r="AL32" s="95">
        <v>6</v>
      </c>
      <c r="AM32" s="153">
        <f>INDEX('half 25-26'!B4:B23,MATCH(LARGE('half 25-26'!O4:O23,6),'half 25-26'!O4:O23,0))</f>
        <v>0</v>
      </c>
      <c r="AN32" s="154"/>
      <c r="AO32" s="154"/>
      <c r="AP32" s="154"/>
      <c r="AQ32" s="155"/>
      <c r="AR32" s="113">
        <f>INDEX('half 25-26'!K4:K23,MATCH(LARGE('half 25-26'!O4:O23,6),'half 25-26'!O4:O23,0))</f>
        <v>0</v>
      </c>
      <c r="AS32" s="114">
        <f>INDEX('half 25-26'!L4:L23,MATCH(LARGE('half 25-26'!O4:O23,6),'half 25-26'!O4:O23,0))</f>
        <v>0</v>
      </c>
      <c r="AT32" s="112">
        <f>INDEX('half 25-26'!M4:M23,MATCH(LARGE('half 25-26'!O4:O23,6),'half 25-26'!O4:O23,0))</f>
        <v>0</v>
      </c>
      <c r="AU32" s="113">
        <f>INDEX('half 25-26'!P4:P23,MATCH(LARGE('half 25-26'!O4:O23,6),'half 25-26'!O4:O23,0))</f>
        <v>0</v>
      </c>
      <c r="AV32" s="112">
        <f>INDEX('half 25-26'!Q4:Q23,MATCH(LARGE('half 25-26'!O4:O23,6),'half 25-26'!O4:O23,0))</f>
        <v>0</v>
      </c>
      <c r="AW32" s="57"/>
      <c r="AX32" s="95">
        <v>6</v>
      </c>
      <c r="AY32" s="153">
        <f>INDEX('half 25-26'!S4:S23,MATCH(LARGE('half 25-26'!X4:X23,6),'half 25-26'!X4:X23,0))</f>
        <v>0</v>
      </c>
      <c r="AZ32" s="154"/>
      <c r="BA32" s="154"/>
      <c r="BB32" s="154"/>
      <c r="BC32" s="155"/>
      <c r="BD32" s="113">
        <f>INDEX('half 25-26'!T4:T23,MATCH(LARGE('half 25-26'!X4:X23,6),'half 25-26'!X4:X23,0))</f>
        <v>0</v>
      </c>
      <c r="BE32" s="114">
        <f>INDEX('half 25-26'!U4:U23,MATCH(LARGE('half 25-26'!X4:X23,6),'half 25-26'!X4:X23,0))</f>
        <v>0</v>
      </c>
      <c r="BF32" s="112">
        <f>INDEX('half 25-26'!V4:V23,MATCH(LARGE('half 25-26'!X4:X23,6),'half 25-26'!X4:X23,0))</f>
        <v>0</v>
      </c>
      <c r="BG32" s="113">
        <f>INDEX('half 25-26'!Y4:Y23,MATCH(LARGE('half 25-26'!X4:X23,6),'half 25-26'!X4:X23,0))</f>
        <v>0</v>
      </c>
      <c r="BH32" s="112">
        <f>INDEX('half 25-26'!Z4:Z23,MATCH(LARGE('half 25-26'!X4:X23,6),'half 25-26'!X4:X23,0))</f>
        <v>0</v>
      </c>
      <c r="BJ32" s="95">
        <v>6</v>
      </c>
      <c r="BK32" s="153">
        <f>INDEX('half 25-26'!S4:S23,MATCH(LARGE('half 25-26'!AF4:AF23,6),'half 25-26'!AF4:AF23,0))</f>
        <v>0</v>
      </c>
      <c r="BL32" s="154"/>
      <c r="BM32" s="154"/>
      <c r="BN32" s="154"/>
      <c r="BO32" s="155"/>
      <c r="BP32" s="113">
        <f>INDEX('half 25-26'!AB4:AB23,MATCH(LARGE('half 25-26'!AF4:AF23,6),'half 25-26'!AF4:AF23,0))</f>
        <v>0</v>
      </c>
      <c r="BQ32" s="114">
        <f>INDEX('half 25-26'!AC4:AC23,MATCH(LARGE('half 25-26'!AF4:AF23,6),'half 25-26'!AF4:AF23,0))</f>
        <v>0</v>
      </c>
      <c r="BR32" s="112">
        <f>INDEX('half 25-26'!AD4:AD23,MATCH(LARGE('half 25-26'!AF4:AF23,6),'half 25-26'!AF4:AF23,0))</f>
        <v>0</v>
      </c>
      <c r="BS32" s="113">
        <f>INDEX('half 25-26'!AG4:AG23,MATCH(LARGE('half 25-26'!AF4:AF23,6),'half 25-26'!AF4:AF23,0))</f>
        <v>0</v>
      </c>
      <c r="BT32" s="112">
        <f>INDEX('half 25-26'!AH4:AH23,MATCH(LARGE('half 25-26'!AF4:AF23,6),'half 25-26'!AF4:AF23,0))</f>
        <v>0</v>
      </c>
    </row>
    <row r="33" spans="2:72" x14ac:dyDescent="0.2">
      <c r="B33" s="95">
        <v>7</v>
      </c>
      <c r="C33" s="153">
        <f>INDEX('half 25-26'!B4:B23,MATCH(LARGE('half 25-26'!AO4:AO23,7),'half 25-26'!AO4:AO23,0))</f>
        <v>0</v>
      </c>
      <c r="D33" s="154"/>
      <c r="E33" s="154"/>
      <c r="F33" s="154"/>
      <c r="G33" s="155"/>
      <c r="H33" s="113">
        <f>INDEX('half 25-26'!AK4:AK23,MATCH(LARGE('half 25-26'!AO4:AO23,7),'half 25-26'!AO4:AO23,0))</f>
        <v>0</v>
      </c>
      <c r="I33" s="114">
        <f>INDEX('half 25-26'!AL4:AL23,MATCH(LARGE('half 25-26'!AO4:AO23,7),'half 25-26'!AO4:AO23,0))</f>
        <v>0</v>
      </c>
      <c r="J33" s="112">
        <f>INDEX('half 25-26'!AM4:AM23,MATCH(LARGE('half 25-26'!AO4:AO23,7),'half 25-26'!AO4:AO23,0))</f>
        <v>0</v>
      </c>
      <c r="K33" s="113">
        <f>INDEX('half 25-26'!AP4:AP23,MATCH(LARGE('half 25-26'!AO4:AO23,7),'half 25-26'!AO4:AO23,0))</f>
        <v>0</v>
      </c>
      <c r="L33" s="112">
        <f>INDEX('half 25-26'!AQ4:AQ23,MATCH(LARGE('half 25-26'!AO4:AO23,7),'half 25-26'!AO4:AO23,0))</f>
        <v>0</v>
      </c>
      <c r="M33" s="56"/>
      <c r="N33" s="95">
        <v>7</v>
      </c>
      <c r="O33" s="153">
        <f>INDEX('half 25-26'!B4:B23,MATCH(LARGE('half 25-26'!AX4:AX23,7),'half 25-26'!AX4:AX23,0))</f>
        <v>0</v>
      </c>
      <c r="P33" s="154"/>
      <c r="Q33" s="154"/>
      <c r="R33" s="154"/>
      <c r="S33" s="155"/>
      <c r="T33" s="113">
        <f>INDEX('half 25-26'!AT4:AT23,MATCH(LARGE('half 25-26'!AX4:AX23,7),'half 25-26'!AX4:AX23,0))</f>
        <v>0</v>
      </c>
      <c r="U33" s="114">
        <f>INDEX('half 25-26'!AU4:AU23,MATCH(LARGE('half 25-26'!AX4:AX23,7),'half 25-26'!AX4:AX23,0))</f>
        <v>0</v>
      </c>
      <c r="V33" s="112">
        <f>INDEX('half 25-26'!AV4:AV23,MATCH(LARGE('half 25-26'!AX4:AX23,7),'half 25-26'!AX4:AX23,0))</f>
        <v>0</v>
      </c>
      <c r="W33" s="113">
        <f>INDEX('half 25-26'!AY4:AY23,MATCH(LARGE('half 25-26'!AX4:AX23,7),'half 25-26'!AX4:AX23,0))</f>
        <v>0</v>
      </c>
      <c r="X33" s="112">
        <f>INDEX('half 25-26'!AZ4:AZ23,MATCH(LARGE('half 25-26'!AX4:AX23,7),'half 25-26'!AX4:AX23,0))</f>
        <v>0</v>
      </c>
      <c r="Z33" s="95">
        <v>7</v>
      </c>
      <c r="AA33" s="153">
        <f>INDEX('half 25-26'!B4:B23,MATCH(LARGE('half 25-26'!G4:G23,7),'half 25-26'!G4:G23,0))</f>
        <v>0</v>
      </c>
      <c r="AB33" s="154"/>
      <c r="AC33" s="154"/>
      <c r="AD33" s="154"/>
      <c r="AE33" s="155"/>
      <c r="AF33" s="113">
        <f>INDEX('half 25-26'!C4:C23,MATCH(LARGE('half 25-26'!G4:G23,7),'half 25-26'!G4:G23,0))</f>
        <v>0</v>
      </c>
      <c r="AG33" s="114">
        <f>INDEX('half 25-26'!D4:D23,MATCH(LARGE('half 25-26'!G4:G23,7),'half 25-26'!G4:G23,0))</f>
        <v>0</v>
      </c>
      <c r="AH33" s="112">
        <f>INDEX('half 25-26'!E4:E23,MATCH(LARGE('half 25-26'!G4:G23,7),'half 25-26'!G4:G23,0))</f>
        <v>0</v>
      </c>
      <c r="AI33" s="113">
        <f>INDEX('half 25-26'!H4:H23,MATCH(LARGE('half 25-26'!G4:G23,7),'half 25-26'!G4:G23,0))</f>
        <v>0</v>
      </c>
      <c r="AJ33" s="112">
        <f>INDEX('half 25-26'!I4:I23,MATCH(LARGE('half 25-26'!G4:G23,7),'half 25-26'!G4:G23,0))</f>
        <v>0</v>
      </c>
      <c r="AL33" s="95">
        <v>7</v>
      </c>
      <c r="AM33" s="153">
        <f>INDEX('half 25-26'!B4:B23,MATCH(LARGE('half 25-26'!O4:O23,7),'half 25-26'!O4:O23,0))</f>
        <v>0</v>
      </c>
      <c r="AN33" s="154"/>
      <c r="AO33" s="154"/>
      <c r="AP33" s="154"/>
      <c r="AQ33" s="155"/>
      <c r="AR33" s="113">
        <f>INDEX('half 25-26'!K4:K23,MATCH(LARGE('half 25-26'!O4:O23,7),'half 25-26'!O4:O23,0))</f>
        <v>0</v>
      </c>
      <c r="AS33" s="114">
        <f>INDEX('half 25-26'!L4:L23,MATCH(LARGE('half 25-26'!O4:O23,7),'half 25-26'!O4:O23,0))</f>
        <v>0</v>
      </c>
      <c r="AT33" s="112">
        <f>INDEX('half 25-26'!M4:M23,MATCH(LARGE('half 25-26'!O4:O23,7),'half 25-26'!O4:O23,0))</f>
        <v>0</v>
      </c>
      <c r="AU33" s="113">
        <f>INDEX('half 25-26'!P4:P23,MATCH(LARGE('half 25-26'!O4:O23,7),'half 25-26'!O4:O23,0))</f>
        <v>0</v>
      </c>
      <c r="AV33" s="112">
        <f>INDEX('half 25-26'!Q4:Q23,MATCH(LARGE('half 25-26'!O4:O23,7),'half 25-26'!O4:O23,0))</f>
        <v>0</v>
      </c>
      <c r="AW33" s="57"/>
      <c r="AX33" s="95">
        <v>7</v>
      </c>
      <c r="AY33" s="153">
        <f>INDEX('half 25-26'!S4:S23,MATCH(LARGE('half 25-26'!X4:X23,7),'half 25-26'!X4:X23,0))</f>
        <v>0</v>
      </c>
      <c r="AZ33" s="154"/>
      <c r="BA33" s="154"/>
      <c r="BB33" s="154"/>
      <c r="BC33" s="155"/>
      <c r="BD33" s="113">
        <f>INDEX('half 25-26'!T4:T23,MATCH(LARGE('half 25-26'!X4:X23,7),'half 25-26'!X4:X23,0))</f>
        <v>0</v>
      </c>
      <c r="BE33" s="114">
        <f>INDEX('half 25-26'!U4:U23,MATCH(LARGE('half 25-26'!X4:X23,7),'half 25-26'!X4:X23,0))</f>
        <v>0</v>
      </c>
      <c r="BF33" s="112">
        <f>INDEX('half 25-26'!V4:V23,MATCH(LARGE('half 25-26'!X4:X23,7),'half 25-26'!X4:X23,0))</f>
        <v>0</v>
      </c>
      <c r="BG33" s="113">
        <f>INDEX('half 25-26'!Y4:Y23,MATCH(LARGE('half 25-26'!X4:X23,7),'half 25-26'!X4:X23,0))</f>
        <v>0</v>
      </c>
      <c r="BH33" s="112">
        <f>INDEX('half 25-26'!Z4:Z23,MATCH(LARGE('half 25-26'!X4:X23,7),'half 25-26'!X4:X23,0))</f>
        <v>0</v>
      </c>
      <c r="BJ33" s="95">
        <v>7</v>
      </c>
      <c r="BK33" s="153">
        <f>INDEX('half 25-26'!S4:S23,MATCH(LARGE('half 25-26'!AF4:AF23,7),'half 25-26'!AF4:AF23,0))</f>
        <v>0</v>
      </c>
      <c r="BL33" s="154"/>
      <c r="BM33" s="154"/>
      <c r="BN33" s="154"/>
      <c r="BO33" s="155"/>
      <c r="BP33" s="113">
        <f>INDEX('half 25-26'!AB4:AB23,MATCH(LARGE('half 25-26'!AF4:AF23,7),'half 25-26'!AF4:AF23,0))</f>
        <v>0</v>
      </c>
      <c r="BQ33" s="114">
        <f>INDEX('half 25-26'!AC4:AC23,MATCH(LARGE('half 25-26'!AF4:AF23,7),'half 25-26'!AF4:AF23,0))</f>
        <v>0</v>
      </c>
      <c r="BR33" s="112">
        <f>INDEX('half 25-26'!AD4:AD23,MATCH(LARGE('half 25-26'!AF4:AF23,7),'half 25-26'!AF4:AF23,0))</f>
        <v>0</v>
      </c>
      <c r="BS33" s="113">
        <f>INDEX('half 25-26'!AG4:AG23,MATCH(LARGE('half 25-26'!AF4:AF23,7),'half 25-26'!AF4:AF23,0))</f>
        <v>0</v>
      </c>
      <c r="BT33" s="112">
        <f>INDEX('half 25-26'!AH4:AH23,MATCH(LARGE('half 25-26'!AF4:AF23,7),'half 25-26'!AF4:AF23,0))</f>
        <v>0</v>
      </c>
    </row>
    <row r="34" spans="2:72" x14ac:dyDescent="0.2">
      <c r="B34" s="95">
        <v>8</v>
      </c>
      <c r="C34" s="153">
        <f>INDEX('half 25-26'!B4:B23,MATCH(LARGE('half 25-26'!AO4:AO23,8),'half 25-26'!AO4:AO23,0))</f>
        <v>0</v>
      </c>
      <c r="D34" s="154"/>
      <c r="E34" s="154"/>
      <c r="F34" s="154"/>
      <c r="G34" s="155"/>
      <c r="H34" s="113">
        <f>INDEX('half 25-26'!AK4:AK23,MATCH(LARGE('half 25-26'!AO4:AO23,8),'half 25-26'!AO4:AO23,0))</f>
        <v>0</v>
      </c>
      <c r="I34" s="114">
        <f>INDEX('half 25-26'!AL4:AL23,MATCH(LARGE('half 25-26'!AO4:AO23,8),'half 25-26'!AO4:AO23,0))</f>
        <v>0</v>
      </c>
      <c r="J34" s="112">
        <f>INDEX('half 25-26'!AM4:AM23,MATCH(LARGE('half 25-26'!AO4:AO23,8),'half 25-26'!AO4:AO23,0))</f>
        <v>0</v>
      </c>
      <c r="K34" s="113">
        <f>INDEX('half 25-26'!AP4:AP23,MATCH(LARGE('half 25-26'!AO4:AO23,8),'half 25-26'!AO4:AO23,0))</f>
        <v>0</v>
      </c>
      <c r="L34" s="112">
        <f>INDEX('half 25-26'!AQ4:AQ23,MATCH(LARGE('half 25-26'!AO4:AO23,8),'half 25-26'!AO4:AO23,0))</f>
        <v>0</v>
      </c>
      <c r="M34" s="56"/>
      <c r="N34" s="95">
        <v>8</v>
      </c>
      <c r="O34" s="153">
        <f>INDEX('half 25-26'!B4:B23,MATCH(LARGE('half 25-26'!AX4:AX23,8),'half 25-26'!AX4:AX23,0))</f>
        <v>0</v>
      </c>
      <c r="P34" s="154"/>
      <c r="Q34" s="154"/>
      <c r="R34" s="154"/>
      <c r="S34" s="155"/>
      <c r="T34" s="113">
        <f>INDEX('half 25-26'!AT4:AT23,MATCH(LARGE('half 25-26'!AX4:AX23,8),'half 25-26'!AX4:AX23,0))</f>
        <v>0</v>
      </c>
      <c r="U34" s="114">
        <f>INDEX('half 25-26'!AU4:AU23,MATCH(LARGE('half 25-26'!AX4:AX23,8),'half 25-26'!AX4:AX23,0))</f>
        <v>0</v>
      </c>
      <c r="V34" s="112">
        <f>INDEX('half 25-26'!AV4:AV23,MATCH(LARGE('half 25-26'!AX4:AX23,8),'half 25-26'!AX4:AX23,0))</f>
        <v>0</v>
      </c>
      <c r="W34" s="113">
        <f>INDEX('half 25-26'!AY4:AY23,MATCH(LARGE('half 25-26'!AX4:AX23,8),'half 25-26'!AX4:AX23,0))</f>
        <v>0</v>
      </c>
      <c r="X34" s="112">
        <f>INDEX('half 25-26'!AZ4:AZ23,MATCH(LARGE('half 25-26'!AX4:AX23,8),'half 25-26'!AX4:AX23,0))</f>
        <v>0</v>
      </c>
      <c r="Z34" s="95">
        <v>8</v>
      </c>
      <c r="AA34" s="153">
        <f>INDEX('half 25-26'!B4:B23,MATCH(LARGE('half 25-26'!G4:G23,8),'half 25-26'!G4:G23,0))</f>
        <v>0</v>
      </c>
      <c r="AB34" s="154"/>
      <c r="AC34" s="154"/>
      <c r="AD34" s="154"/>
      <c r="AE34" s="155"/>
      <c r="AF34" s="113">
        <f>INDEX('half 25-26'!C4:C23,MATCH(LARGE('half 25-26'!G4:G23,8),'half 25-26'!G4:G23,0))</f>
        <v>0</v>
      </c>
      <c r="AG34" s="114">
        <f>INDEX('half 25-26'!D4:D23,MATCH(LARGE('half 25-26'!G4:G23,8),'half 25-26'!G4:G23,0))</f>
        <v>0</v>
      </c>
      <c r="AH34" s="112">
        <f>INDEX('half 25-26'!E4:E23,MATCH(LARGE('half 25-26'!G4:G23,8),'half 25-26'!G4:G23,0))</f>
        <v>0</v>
      </c>
      <c r="AI34" s="113">
        <f>INDEX('half 25-26'!H4:H23,MATCH(LARGE('half 25-26'!G4:G23,8),'half 25-26'!G4:G23,0))</f>
        <v>0</v>
      </c>
      <c r="AJ34" s="112">
        <f>INDEX('half 25-26'!I4:I23,MATCH(LARGE('half 25-26'!G4:G23,8),'half 25-26'!G4:G23,0))</f>
        <v>0</v>
      </c>
      <c r="AL34" s="95">
        <v>8</v>
      </c>
      <c r="AM34" s="153">
        <f>INDEX('half 25-26'!B4:B23,MATCH(LARGE('half 25-26'!O4:O23,8),'half 25-26'!O4:O23,0))</f>
        <v>0</v>
      </c>
      <c r="AN34" s="154"/>
      <c r="AO34" s="154"/>
      <c r="AP34" s="154"/>
      <c r="AQ34" s="155"/>
      <c r="AR34" s="113">
        <f>INDEX('half 25-26'!K4:K23,MATCH(LARGE('half 25-26'!O4:O23,8),'half 25-26'!O4:O23,0))</f>
        <v>0</v>
      </c>
      <c r="AS34" s="114">
        <f>INDEX('half 25-26'!L4:L23,MATCH(LARGE('half 25-26'!O4:O23,8),'half 25-26'!O4:O23,0))</f>
        <v>0</v>
      </c>
      <c r="AT34" s="112">
        <f>INDEX('half 25-26'!M4:M23,MATCH(LARGE('half 25-26'!O4:O23,8),'half 25-26'!O4:O23,0))</f>
        <v>0</v>
      </c>
      <c r="AU34" s="113">
        <f>INDEX('half 25-26'!P4:P23,MATCH(LARGE('half 25-26'!O4:O23,8),'half 25-26'!O4:O23,0))</f>
        <v>0</v>
      </c>
      <c r="AV34" s="112">
        <f>INDEX('half 25-26'!Q4:Q23,MATCH(LARGE('half 25-26'!O4:O23,8),'half 25-26'!O4:O23,0))</f>
        <v>0</v>
      </c>
      <c r="AW34" s="57"/>
      <c r="AX34" s="95">
        <v>8</v>
      </c>
      <c r="AY34" s="153">
        <f>INDEX('half 25-26'!S4:S23,MATCH(LARGE('half 25-26'!X4:X23,8),'half 25-26'!X4:X23,0))</f>
        <v>0</v>
      </c>
      <c r="AZ34" s="154"/>
      <c r="BA34" s="154"/>
      <c r="BB34" s="154"/>
      <c r="BC34" s="155"/>
      <c r="BD34" s="113">
        <f>INDEX('half 25-26'!T4:T23,MATCH(LARGE('half 25-26'!X4:X23,8),'half 25-26'!X4:X23,0))</f>
        <v>0</v>
      </c>
      <c r="BE34" s="114">
        <f>INDEX('half 25-26'!U4:U23,MATCH(LARGE('half 25-26'!X4:X23,8),'half 25-26'!X4:X23,0))</f>
        <v>0</v>
      </c>
      <c r="BF34" s="112">
        <f>INDEX('half 25-26'!V4:V23,MATCH(LARGE('half 25-26'!X4:X23,8),'half 25-26'!X4:X23,0))</f>
        <v>0</v>
      </c>
      <c r="BG34" s="113">
        <f>INDEX('half 25-26'!Y4:Y23,MATCH(LARGE('half 25-26'!X4:X23,8),'half 25-26'!X4:X23,0))</f>
        <v>0</v>
      </c>
      <c r="BH34" s="112">
        <f>INDEX('half 25-26'!Z4:Z23,MATCH(LARGE('half 25-26'!X4:X23,8),'half 25-26'!X4:X23,0))</f>
        <v>0</v>
      </c>
      <c r="BJ34" s="95">
        <v>8</v>
      </c>
      <c r="BK34" s="153">
        <f>INDEX('half 25-26'!S4:S23,MATCH(LARGE('half 25-26'!AF4:AF23,8),'half 25-26'!AF4:AF23,0))</f>
        <v>0</v>
      </c>
      <c r="BL34" s="154"/>
      <c r="BM34" s="154"/>
      <c r="BN34" s="154"/>
      <c r="BO34" s="155"/>
      <c r="BP34" s="113">
        <f>INDEX('half 25-26'!AB4:AB23,MATCH(LARGE('half 25-26'!AF4:AF23,8),'half 25-26'!AF4:AF23,0))</f>
        <v>0</v>
      </c>
      <c r="BQ34" s="114">
        <f>INDEX('half 25-26'!AC4:AC23,MATCH(LARGE('half 25-26'!AF4:AF23,8),'half 25-26'!AF4:AF23,0))</f>
        <v>0</v>
      </c>
      <c r="BR34" s="112">
        <f>INDEX('half 25-26'!AD4:AD23,MATCH(LARGE('half 25-26'!AF4:AF23,8),'half 25-26'!AF4:AF23,0))</f>
        <v>0</v>
      </c>
      <c r="BS34" s="113">
        <f>INDEX('half 25-26'!AG4:AG23,MATCH(LARGE('half 25-26'!AF4:AF23,8),'half 25-26'!AF4:AF23,0))</f>
        <v>0</v>
      </c>
      <c r="BT34" s="112">
        <f>INDEX('half 25-26'!AH4:AH23,MATCH(LARGE('half 25-26'!AF4:AF23,8),'half 25-26'!AF4:AF23,0))</f>
        <v>0</v>
      </c>
    </row>
    <row r="35" spans="2:72" x14ac:dyDescent="0.2">
      <c r="B35" s="95">
        <v>9</v>
      </c>
      <c r="C35" s="153">
        <f>INDEX('half 25-26'!B4:B23,MATCH(LARGE('half 25-26'!AO4:AO23,9),'half 25-26'!AO4:AO23,0))</f>
        <v>0</v>
      </c>
      <c r="D35" s="154"/>
      <c r="E35" s="154"/>
      <c r="F35" s="154"/>
      <c r="G35" s="155"/>
      <c r="H35" s="113">
        <f>INDEX('half 25-26'!AK4:AK23,MATCH(LARGE('half 25-26'!AO4:AO23,9),'half 25-26'!AO4:AO23,0))</f>
        <v>0</v>
      </c>
      <c r="I35" s="114">
        <f>INDEX('half 25-26'!AL4:AL23,MATCH(LARGE('half 25-26'!AO4:AO23,9),'half 25-26'!AO4:AO23,0))</f>
        <v>0</v>
      </c>
      <c r="J35" s="112">
        <f>INDEX('half 25-26'!AM4:AM23,MATCH(LARGE('half 25-26'!AO4:AO23,9),'half 25-26'!AO4:AO23,0))</f>
        <v>0</v>
      </c>
      <c r="K35" s="113">
        <f>INDEX('half 25-26'!AP4:AP23,MATCH(LARGE('half 25-26'!AO4:AO23,9),'half 25-26'!AO4:AO23,0))</f>
        <v>0</v>
      </c>
      <c r="L35" s="112">
        <f>INDEX('half 25-26'!AQ4:AQ23,MATCH(LARGE('half 25-26'!AO4:AO23,9),'half 25-26'!AO4:AO23,0))</f>
        <v>0</v>
      </c>
      <c r="M35" s="56"/>
      <c r="N35" s="95">
        <v>9</v>
      </c>
      <c r="O35" s="153">
        <f>INDEX('half 25-26'!B4:B23,MATCH(LARGE('half 25-26'!AX4:AX23,9),'half 25-26'!AX4:AX23,0))</f>
        <v>0</v>
      </c>
      <c r="P35" s="154"/>
      <c r="Q35" s="154"/>
      <c r="R35" s="154"/>
      <c r="S35" s="155"/>
      <c r="T35" s="113">
        <f>INDEX('half 25-26'!AT4:AT23,MATCH(LARGE('half 25-26'!AX4:AX23,9),'half 25-26'!AX4:AX23,0))</f>
        <v>0</v>
      </c>
      <c r="U35" s="114">
        <f>INDEX('half 25-26'!AU4:AU23,MATCH(LARGE('half 25-26'!AX4:AX23,9),'half 25-26'!AX4:AX23,0))</f>
        <v>0</v>
      </c>
      <c r="V35" s="112">
        <f>INDEX('half 25-26'!AV4:AV23,MATCH(LARGE('half 25-26'!AX4:AX23,9),'half 25-26'!AX4:AX23,0))</f>
        <v>0</v>
      </c>
      <c r="W35" s="113">
        <f>INDEX('half 25-26'!AY4:AY23,MATCH(LARGE('half 25-26'!AX4:AX23,9),'half 25-26'!AX4:AX23,0))</f>
        <v>0</v>
      </c>
      <c r="X35" s="112">
        <f>INDEX('half 25-26'!AZ4:AZ23,MATCH(LARGE('half 25-26'!AX4:AX23,9),'half 25-26'!AX4:AX23,0))</f>
        <v>0</v>
      </c>
      <c r="Z35" s="95">
        <v>9</v>
      </c>
      <c r="AA35" s="153">
        <f>INDEX('half 25-26'!B4:B23,MATCH(LARGE('half 25-26'!G4:G23,9),'half 25-26'!G4:G23,0))</f>
        <v>0</v>
      </c>
      <c r="AB35" s="154"/>
      <c r="AC35" s="154"/>
      <c r="AD35" s="154"/>
      <c r="AE35" s="155"/>
      <c r="AF35" s="113">
        <f>INDEX('half 25-26'!C4:C23,MATCH(LARGE('half 25-26'!G4:G23,9),'half 25-26'!G4:G23,0))</f>
        <v>0</v>
      </c>
      <c r="AG35" s="114">
        <f>INDEX('half 25-26'!D4:D23,MATCH(LARGE('half 25-26'!G4:G23,9),'half 25-26'!G4:G23,0))</f>
        <v>0</v>
      </c>
      <c r="AH35" s="112">
        <f>INDEX('half 25-26'!E4:E23,MATCH(LARGE('half 25-26'!G4:G23,9),'half 25-26'!G4:G23,0))</f>
        <v>0</v>
      </c>
      <c r="AI35" s="113">
        <f>INDEX('half 25-26'!H4:H23,MATCH(LARGE('half 25-26'!G4:G23,9),'half 25-26'!G4:G23,0))</f>
        <v>0</v>
      </c>
      <c r="AJ35" s="112">
        <f>INDEX('half 25-26'!I4:I23,MATCH(LARGE('half 25-26'!G4:G23,9),'half 25-26'!G4:G23,0))</f>
        <v>0</v>
      </c>
      <c r="AL35" s="95">
        <v>9</v>
      </c>
      <c r="AM35" s="153">
        <f>INDEX('half 25-26'!B4:B23,MATCH(LARGE('half 25-26'!O4:O23,9),'half 25-26'!O4:O23,0))</f>
        <v>0</v>
      </c>
      <c r="AN35" s="154"/>
      <c r="AO35" s="154"/>
      <c r="AP35" s="154"/>
      <c r="AQ35" s="155"/>
      <c r="AR35" s="113">
        <f>INDEX('half 25-26'!K4:K23,MATCH(LARGE('half 25-26'!O4:O23,9),'half 25-26'!O4:O23,0))</f>
        <v>0</v>
      </c>
      <c r="AS35" s="114">
        <f>INDEX('half 25-26'!L4:L23,MATCH(LARGE('half 25-26'!O4:O23,9),'half 25-26'!O4:O23,0))</f>
        <v>0</v>
      </c>
      <c r="AT35" s="112">
        <f>INDEX('half 25-26'!M4:M23,MATCH(LARGE('half 25-26'!O4:O23,9),'half 25-26'!O4:O23,0))</f>
        <v>0</v>
      </c>
      <c r="AU35" s="113">
        <f>INDEX('half 25-26'!P4:P23,MATCH(LARGE('half 25-26'!O4:O23,9),'half 25-26'!O4:O23,0))</f>
        <v>0</v>
      </c>
      <c r="AV35" s="112">
        <f>INDEX('half 25-26'!Q4:Q23,MATCH(LARGE('half 25-26'!O4:O23,9),'half 25-26'!O4:O23,0))</f>
        <v>0</v>
      </c>
      <c r="AW35" s="57"/>
      <c r="AX35" s="95">
        <v>9</v>
      </c>
      <c r="AY35" s="153">
        <f>INDEX('half 25-26'!S4:S23,MATCH(LARGE('half 25-26'!X4:X23,9),'half 25-26'!X4:X23,0))</f>
        <v>0</v>
      </c>
      <c r="AZ35" s="154"/>
      <c r="BA35" s="154"/>
      <c r="BB35" s="154"/>
      <c r="BC35" s="155"/>
      <c r="BD35" s="113">
        <f>INDEX('half 25-26'!T4:T23,MATCH(LARGE('half 25-26'!X4:X23,9),'half 25-26'!X4:X23,0))</f>
        <v>0</v>
      </c>
      <c r="BE35" s="114">
        <f>INDEX('half 25-26'!U4:U23,MATCH(LARGE('half 25-26'!X4:X23,9),'half 25-26'!X4:X23,0))</f>
        <v>0</v>
      </c>
      <c r="BF35" s="112">
        <f>INDEX('half 25-26'!V4:V23,MATCH(LARGE('half 25-26'!X4:X23,9),'half 25-26'!X4:X23,0))</f>
        <v>0</v>
      </c>
      <c r="BG35" s="113">
        <f>INDEX('half 25-26'!Y4:Y23,MATCH(LARGE('half 25-26'!X4:X23,9),'half 25-26'!X4:X23,0))</f>
        <v>0</v>
      </c>
      <c r="BH35" s="112">
        <f>INDEX('half 25-26'!Z4:Z23,MATCH(LARGE('half 25-26'!X4:X23,9),'half 25-26'!X4:X23,0))</f>
        <v>0</v>
      </c>
      <c r="BJ35" s="95">
        <v>9</v>
      </c>
      <c r="BK35" s="153">
        <f>INDEX('half 25-26'!S4:S23,MATCH(LARGE('half 25-26'!AF4:AF23,9),'half 25-26'!AF4:AF23,0))</f>
        <v>0</v>
      </c>
      <c r="BL35" s="154"/>
      <c r="BM35" s="154"/>
      <c r="BN35" s="154"/>
      <c r="BO35" s="155"/>
      <c r="BP35" s="113">
        <f>INDEX('half 25-26'!AB4:AB23,MATCH(LARGE('half 25-26'!AF4:AF23,9),'half 25-26'!AF4:AF23,0))</f>
        <v>0</v>
      </c>
      <c r="BQ35" s="114">
        <f>INDEX('half 25-26'!AC4:AC23,MATCH(LARGE('half 25-26'!AF4:AF23,9),'half 25-26'!AF4:AF23,0))</f>
        <v>0</v>
      </c>
      <c r="BR35" s="112">
        <f>INDEX('half 25-26'!AD4:AD23,MATCH(LARGE('half 25-26'!AF4:AF23,9),'half 25-26'!AF4:AF23,0))</f>
        <v>0</v>
      </c>
      <c r="BS35" s="113">
        <f>INDEX('half 25-26'!AG4:AG23,MATCH(LARGE('half 25-26'!AF4:AF23,9),'half 25-26'!AF4:AF23,0))</f>
        <v>0</v>
      </c>
      <c r="BT35" s="112">
        <f>INDEX('half 25-26'!AH4:AH23,MATCH(LARGE('half 25-26'!AF4:AF23,9),'half 25-26'!AF4:AF23,0))</f>
        <v>0</v>
      </c>
    </row>
    <row r="36" spans="2:72" x14ac:dyDescent="0.2">
      <c r="B36" s="95">
        <v>10</v>
      </c>
      <c r="C36" s="153">
        <f>INDEX('half 25-26'!B4:B23,MATCH(LARGE('half 25-26'!AO4:AO23,10),'half 25-26'!AO4:AO23,0))</f>
        <v>0</v>
      </c>
      <c r="D36" s="154"/>
      <c r="E36" s="154"/>
      <c r="F36" s="154"/>
      <c r="G36" s="155"/>
      <c r="H36" s="113">
        <f>INDEX('half 25-26'!AK4:AK23,MATCH(LARGE('half 25-26'!AO4:AO23,10),'half 25-26'!AO4:AO23,0))</f>
        <v>0</v>
      </c>
      <c r="I36" s="114">
        <f>INDEX('half 25-26'!AL4:AL23,MATCH(LARGE('half 25-26'!AO4:AO23,10),'half 25-26'!AO4:AO23,0))</f>
        <v>0</v>
      </c>
      <c r="J36" s="112">
        <f>INDEX('half 25-26'!AM4:AM23,MATCH(LARGE('half 25-26'!AO4:AO23,10),'half 25-26'!AO4:AO23,0))</f>
        <v>0</v>
      </c>
      <c r="K36" s="113">
        <f>INDEX('half 25-26'!AP4:AP23,MATCH(LARGE('half 25-26'!AO4:AO23,10),'half 25-26'!AO4:AO23,0))</f>
        <v>0</v>
      </c>
      <c r="L36" s="112">
        <f>INDEX('half 25-26'!AQ4:AQ23,MATCH(LARGE('half 25-26'!AO4:AO23,10),'half 25-26'!AO4:AO23,0))</f>
        <v>0</v>
      </c>
      <c r="M36" s="56"/>
      <c r="N36" s="95">
        <v>10</v>
      </c>
      <c r="O36" s="153">
        <f>INDEX('half 25-26'!B4:B23,MATCH(LARGE('half 25-26'!AX4:AX23,10),'half 25-26'!AX4:AX23,0))</f>
        <v>0</v>
      </c>
      <c r="P36" s="154"/>
      <c r="Q36" s="154"/>
      <c r="R36" s="154"/>
      <c r="S36" s="155"/>
      <c r="T36" s="113">
        <f>INDEX('half 25-26'!AT4:AT23,MATCH(LARGE('half 25-26'!AX4:AX23,10),'half 25-26'!AX4:AX23,0))</f>
        <v>0</v>
      </c>
      <c r="U36" s="114">
        <f>INDEX('half 25-26'!AU4:AU23,MATCH(LARGE('half 25-26'!AX4:AX23,10),'half 25-26'!AX4:AX23,0))</f>
        <v>0</v>
      </c>
      <c r="V36" s="112">
        <f>INDEX('half 25-26'!AV4:AV23,MATCH(LARGE('half 25-26'!AX4:AX23,10),'half 25-26'!AX4:AX23,0))</f>
        <v>0</v>
      </c>
      <c r="W36" s="113">
        <f>INDEX('half 25-26'!AY4:AY23,MATCH(LARGE('half 25-26'!AX4:AX23,10),'half 25-26'!AX4:AX23,0))</f>
        <v>0</v>
      </c>
      <c r="X36" s="112">
        <f>INDEX('half 25-26'!AZ4:AZ23,MATCH(LARGE('half 25-26'!AX4:AX23,10),'half 25-26'!AX4:AX23,0))</f>
        <v>0</v>
      </c>
      <c r="Z36" s="95">
        <v>10</v>
      </c>
      <c r="AA36" s="153">
        <f>INDEX('half 25-26'!B4:B23,MATCH(LARGE('half 25-26'!G4:G23,10),'half 25-26'!G4:G23,0))</f>
        <v>0</v>
      </c>
      <c r="AB36" s="154"/>
      <c r="AC36" s="154"/>
      <c r="AD36" s="154"/>
      <c r="AE36" s="155"/>
      <c r="AF36" s="113">
        <f>INDEX('half 25-26'!C4:C23,MATCH(LARGE('half 25-26'!G4:G23,10),'half 25-26'!G4:G23,0))</f>
        <v>0</v>
      </c>
      <c r="AG36" s="114">
        <f>INDEX('half 25-26'!D4:D23,MATCH(LARGE('half 25-26'!G4:G23,10),'half 25-26'!G4:G23,0))</f>
        <v>0</v>
      </c>
      <c r="AH36" s="112">
        <f>INDEX('half 25-26'!E4:E23,MATCH(LARGE('half 25-26'!G4:G23,10),'half 25-26'!G4:G23,0))</f>
        <v>0</v>
      </c>
      <c r="AI36" s="113">
        <f>INDEX('half 25-26'!H4:H23,MATCH(LARGE('half 25-26'!G4:G23,10),'half 25-26'!G4:G23,0))</f>
        <v>0</v>
      </c>
      <c r="AJ36" s="112">
        <f>INDEX('half 25-26'!I4:I23,MATCH(LARGE('half 25-26'!G4:G23,10),'half 25-26'!G4:G23,0))</f>
        <v>0</v>
      </c>
      <c r="AL36" s="95">
        <v>10</v>
      </c>
      <c r="AM36" s="153">
        <f>INDEX('half 25-26'!B4:B23,MATCH(LARGE('half 25-26'!O4:O23,10),'half 25-26'!O4:O23,0))</f>
        <v>0</v>
      </c>
      <c r="AN36" s="154"/>
      <c r="AO36" s="154"/>
      <c r="AP36" s="154"/>
      <c r="AQ36" s="155"/>
      <c r="AR36" s="113">
        <f>INDEX('half 25-26'!K4:K23,MATCH(LARGE('half 25-26'!O4:O23,10),'half 25-26'!O4:O23,0))</f>
        <v>0</v>
      </c>
      <c r="AS36" s="114">
        <f>INDEX('half 25-26'!L4:L23,MATCH(LARGE('half 25-26'!O4:O23,10),'half 25-26'!O4:O23,0))</f>
        <v>0</v>
      </c>
      <c r="AT36" s="112">
        <f>INDEX('half 25-26'!M4:M23,MATCH(LARGE('half 25-26'!O4:O23,10),'half 25-26'!O4:O23,0))</f>
        <v>0</v>
      </c>
      <c r="AU36" s="113">
        <f>INDEX('half 25-26'!P4:P23,MATCH(LARGE('half 25-26'!O4:O23,10),'half 25-26'!O4:O23,0))</f>
        <v>0</v>
      </c>
      <c r="AV36" s="112">
        <f>INDEX('half 25-26'!Q4:Q23,MATCH(LARGE('half 25-26'!O4:O23,10),'half 25-26'!O4:O23,0))</f>
        <v>0</v>
      </c>
      <c r="AW36" s="57"/>
      <c r="AX36" s="95">
        <v>10</v>
      </c>
      <c r="AY36" s="153">
        <f>INDEX('half 25-26'!S4:S23,MATCH(LARGE('half 25-26'!X4:X23,10),'half 25-26'!X4:X23,0))</f>
        <v>0</v>
      </c>
      <c r="AZ36" s="154"/>
      <c r="BA36" s="154"/>
      <c r="BB36" s="154"/>
      <c r="BC36" s="155"/>
      <c r="BD36" s="113">
        <f>INDEX('half 25-26'!T4:T23,MATCH(LARGE('half 25-26'!X4:X23,10),'half 25-26'!X4:X23,0))</f>
        <v>0</v>
      </c>
      <c r="BE36" s="114">
        <f>INDEX('half 25-26'!U4:U23,MATCH(LARGE('half 25-26'!X4:X23,10),'half 25-26'!X4:X23,0))</f>
        <v>0</v>
      </c>
      <c r="BF36" s="112">
        <f>INDEX('half 25-26'!V4:V23,MATCH(LARGE('half 25-26'!X4:X23,10),'half 25-26'!X4:X23,0))</f>
        <v>0</v>
      </c>
      <c r="BG36" s="113">
        <f>INDEX('half 25-26'!Y4:Y23,MATCH(LARGE('half 25-26'!X4:X23,10),'half 25-26'!X4:X23,0))</f>
        <v>0</v>
      </c>
      <c r="BH36" s="112">
        <f>INDEX('half 25-26'!Z4:Z23,MATCH(LARGE('half 25-26'!X4:X23,10),'half 25-26'!X4:X23,0))</f>
        <v>0</v>
      </c>
      <c r="BJ36" s="95">
        <v>10</v>
      </c>
      <c r="BK36" s="153">
        <f>INDEX('half 25-26'!S4:S23,MATCH(LARGE('half 25-26'!AF4:AF23,10),'half 25-26'!AF4:AF23,0))</f>
        <v>0</v>
      </c>
      <c r="BL36" s="154"/>
      <c r="BM36" s="154"/>
      <c r="BN36" s="154"/>
      <c r="BO36" s="155"/>
      <c r="BP36" s="113">
        <f>INDEX('half 25-26'!AB4:AB23,MATCH(LARGE('half 25-26'!AF4:AF23,10),'half 25-26'!AF4:AF23,0))</f>
        <v>0</v>
      </c>
      <c r="BQ36" s="114">
        <f>INDEX('half 25-26'!AC4:AC23,MATCH(LARGE('half 25-26'!AF4:AF23,10),'half 25-26'!AF4:AF23,0))</f>
        <v>0</v>
      </c>
      <c r="BR36" s="112">
        <f>INDEX('half 25-26'!AD4:AD23,MATCH(LARGE('half 25-26'!AF4:AF23,10),'half 25-26'!AF4:AF23,0))</f>
        <v>0</v>
      </c>
      <c r="BS36" s="113">
        <f>INDEX('half 25-26'!AG4:AG23,MATCH(LARGE('half 25-26'!AF4:AF23,10),'half 25-26'!AF4:AF23,0))</f>
        <v>0</v>
      </c>
      <c r="BT36" s="112">
        <f>INDEX('half 25-26'!AH4:AH23,MATCH(LARGE('half 25-26'!AF4:AF23,10),'half 25-26'!AF4:AF23,0))</f>
        <v>0</v>
      </c>
    </row>
    <row r="37" spans="2:72" x14ac:dyDescent="0.2">
      <c r="B37" s="95">
        <v>11</v>
      </c>
      <c r="C37" s="153">
        <f>INDEX('half 25-26'!B4:B23,MATCH(LARGE('half 25-26'!AO4:AO23,11),'half 25-26'!AO4:AO23,0))</f>
        <v>0</v>
      </c>
      <c r="D37" s="154"/>
      <c r="E37" s="154"/>
      <c r="F37" s="154"/>
      <c r="G37" s="155"/>
      <c r="H37" s="113">
        <f>INDEX('half 25-26'!AK4:AK23,MATCH(LARGE('half 25-26'!AO4:AO23,11),'half 25-26'!AO4:AO23,0))</f>
        <v>0</v>
      </c>
      <c r="I37" s="114">
        <f>INDEX('half 25-26'!AL4:AL23,MATCH(LARGE('half 25-26'!AO4:AO23,11),'half 25-26'!AO4:AO23,0))</f>
        <v>0</v>
      </c>
      <c r="J37" s="112">
        <f>INDEX('half 25-26'!AM4:AM23,MATCH(LARGE('half 25-26'!AO4:AO23,11),'half 25-26'!AO4:AO23,0))</f>
        <v>0</v>
      </c>
      <c r="K37" s="113">
        <f>INDEX('half 25-26'!AP4:AP23,MATCH(LARGE('half 25-26'!AO4:AO23,11),'half 25-26'!AO4:AO23,0))</f>
        <v>0</v>
      </c>
      <c r="L37" s="112">
        <f>INDEX('half 25-26'!AQ4:AQ23,MATCH(LARGE('half 25-26'!AO4:AO23,11),'half 25-26'!AO4:AO23,0))</f>
        <v>0</v>
      </c>
      <c r="M37" s="56"/>
      <c r="N37" s="95">
        <v>11</v>
      </c>
      <c r="O37" s="153">
        <f>INDEX('half 25-26'!B4:B23,MATCH(LARGE('half 25-26'!AX4:AX23,11),'half 25-26'!AX4:AX23,0))</f>
        <v>0</v>
      </c>
      <c r="P37" s="154"/>
      <c r="Q37" s="154"/>
      <c r="R37" s="154"/>
      <c r="S37" s="155"/>
      <c r="T37" s="113">
        <f>INDEX('half 25-26'!AT4:AT23,MATCH(LARGE('half 25-26'!AX4:AX23,11),'half 25-26'!AX4:AX23,0))</f>
        <v>0</v>
      </c>
      <c r="U37" s="114">
        <f>INDEX('half 25-26'!AU4:AU23,MATCH(LARGE('half 25-26'!AX4:AX23,11),'half 25-26'!AX4:AX23,0))</f>
        <v>0</v>
      </c>
      <c r="V37" s="112">
        <f>INDEX('half 25-26'!AV4:AV23,MATCH(LARGE('half 25-26'!AX4:AX23,11),'half 25-26'!AX4:AX23,0))</f>
        <v>0</v>
      </c>
      <c r="W37" s="113">
        <f>INDEX('half 25-26'!AY4:AY23,MATCH(LARGE('half 25-26'!AX4:AX23,11),'half 25-26'!AX4:AX23,0))</f>
        <v>0</v>
      </c>
      <c r="X37" s="112">
        <f>INDEX('half 25-26'!AZ4:AZ23,MATCH(LARGE('half 25-26'!AX4:AX23,11),'half 25-26'!AX4:AX23,0))</f>
        <v>0</v>
      </c>
      <c r="Z37" s="95">
        <v>11</v>
      </c>
      <c r="AA37" s="153">
        <f>INDEX('half 25-26'!B4:B23,MATCH(LARGE('half 25-26'!G4:G23,11),'half 25-26'!G4:G23,0))</f>
        <v>0</v>
      </c>
      <c r="AB37" s="154"/>
      <c r="AC37" s="154"/>
      <c r="AD37" s="154"/>
      <c r="AE37" s="155"/>
      <c r="AF37" s="113">
        <f>INDEX('half 25-26'!C4:C23,MATCH(LARGE('half 25-26'!G4:G23,11),'half 25-26'!G4:G23,0))</f>
        <v>0</v>
      </c>
      <c r="AG37" s="114">
        <f>INDEX('half 25-26'!D4:D23,MATCH(LARGE('half 25-26'!G4:G23,11),'half 25-26'!G4:G23,0))</f>
        <v>0</v>
      </c>
      <c r="AH37" s="112">
        <f>INDEX('half 25-26'!E4:E23,MATCH(LARGE('half 25-26'!G4:G23,11),'half 25-26'!G4:G23,0))</f>
        <v>0</v>
      </c>
      <c r="AI37" s="113">
        <f>INDEX('half 25-26'!H4:H23,MATCH(LARGE('half 25-26'!G4:G23,11),'half 25-26'!G4:G23,0))</f>
        <v>0</v>
      </c>
      <c r="AJ37" s="112">
        <f>INDEX('half 25-26'!I4:I23,MATCH(LARGE('half 25-26'!G4:G23,11),'half 25-26'!G4:G23,0))</f>
        <v>0</v>
      </c>
      <c r="AL37" s="95">
        <v>11</v>
      </c>
      <c r="AM37" s="153">
        <f>INDEX('half 25-26'!B4:B23,MATCH(LARGE('half 25-26'!O4:O23,11),'half 25-26'!O4:O23,0))</f>
        <v>0</v>
      </c>
      <c r="AN37" s="154"/>
      <c r="AO37" s="154"/>
      <c r="AP37" s="154"/>
      <c r="AQ37" s="155"/>
      <c r="AR37" s="113">
        <f>INDEX('half 25-26'!K4:K23,MATCH(LARGE('half 25-26'!O4:O23,11),'half 25-26'!O4:O23,0))</f>
        <v>0</v>
      </c>
      <c r="AS37" s="114">
        <f>INDEX('half 25-26'!L4:L23,MATCH(LARGE('half 25-26'!O4:O23,11),'half 25-26'!O4:O23,0))</f>
        <v>0</v>
      </c>
      <c r="AT37" s="112">
        <f>INDEX('half 25-26'!M4:M23,MATCH(LARGE('half 25-26'!O4:O23,11),'half 25-26'!O4:O23,0))</f>
        <v>0</v>
      </c>
      <c r="AU37" s="113">
        <f>INDEX('half 25-26'!P4:P23,MATCH(LARGE('half 25-26'!O4:O23,11),'half 25-26'!O4:O23,0))</f>
        <v>0</v>
      </c>
      <c r="AV37" s="112">
        <f>INDEX('half 25-26'!Q4:Q23,MATCH(LARGE('half 25-26'!O4:O23,11),'half 25-26'!O4:O23,0))</f>
        <v>0</v>
      </c>
      <c r="AW37" s="57"/>
      <c r="AX37" s="95">
        <v>11</v>
      </c>
      <c r="AY37" s="153">
        <f>INDEX('half 25-26'!S4:S23,MATCH(LARGE('half 25-26'!X4:X23,11),'half 25-26'!X4:X23,0))</f>
        <v>0</v>
      </c>
      <c r="AZ37" s="154"/>
      <c r="BA37" s="154"/>
      <c r="BB37" s="154"/>
      <c r="BC37" s="155"/>
      <c r="BD37" s="113">
        <f>INDEX('half 25-26'!T4:T23,MATCH(LARGE('half 25-26'!X4:X23,11),'half 25-26'!X4:X23,0))</f>
        <v>0</v>
      </c>
      <c r="BE37" s="114">
        <f>INDEX('half 25-26'!U4:U23,MATCH(LARGE('half 25-26'!X4:X23,11),'half 25-26'!X4:X23,0))</f>
        <v>0</v>
      </c>
      <c r="BF37" s="112">
        <f>INDEX('half 25-26'!V4:V23,MATCH(LARGE('half 25-26'!X4:X23,11),'half 25-26'!X4:X23,0))</f>
        <v>0</v>
      </c>
      <c r="BG37" s="113">
        <f>INDEX('half 25-26'!Y4:Y23,MATCH(LARGE('half 25-26'!X4:X23,11),'half 25-26'!X4:X23,0))</f>
        <v>0</v>
      </c>
      <c r="BH37" s="112">
        <f>INDEX('half 25-26'!Z4:Z23,MATCH(LARGE('half 25-26'!X4:X23,11),'half 25-26'!X4:X23,0))</f>
        <v>0</v>
      </c>
      <c r="BJ37" s="95">
        <v>11</v>
      </c>
      <c r="BK37" s="153">
        <f>INDEX('half 25-26'!S4:S23,MATCH(LARGE('half 25-26'!AF4:AF23,11),'half 25-26'!AF4:AF23,0))</f>
        <v>0</v>
      </c>
      <c r="BL37" s="154"/>
      <c r="BM37" s="154"/>
      <c r="BN37" s="154"/>
      <c r="BO37" s="155"/>
      <c r="BP37" s="113">
        <f>INDEX('half 25-26'!AB4:AB23,MATCH(LARGE('half 25-26'!AF4:AF23,11),'half 25-26'!AF4:AF23,0))</f>
        <v>0</v>
      </c>
      <c r="BQ37" s="114">
        <f>INDEX('half 25-26'!AC4:AC23,MATCH(LARGE('half 25-26'!AF4:AF23,11),'half 25-26'!AF4:AF23,0))</f>
        <v>0</v>
      </c>
      <c r="BR37" s="112">
        <f>INDEX('half 25-26'!AD4:AD23,MATCH(LARGE('half 25-26'!AF4:AF23,11),'half 25-26'!AF4:AF23,0))</f>
        <v>0</v>
      </c>
      <c r="BS37" s="113">
        <f>INDEX('half 25-26'!AG4:AG23,MATCH(LARGE('half 25-26'!AF4:AF23,11),'half 25-26'!AF4:AF23,0))</f>
        <v>0</v>
      </c>
      <c r="BT37" s="112">
        <f>INDEX('half 25-26'!AH4:AH23,MATCH(LARGE('half 25-26'!AF4:AF23,11),'half 25-26'!AF4:AF23,0))</f>
        <v>0</v>
      </c>
    </row>
    <row r="38" spans="2:72" x14ac:dyDescent="0.2">
      <c r="B38" s="95">
        <v>12</v>
      </c>
      <c r="C38" s="153">
        <f>INDEX('half 25-26'!B4:B23,MATCH(LARGE('half 25-26'!AO4:AO23,12),'half 25-26'!AO4:AO23,0))</f>
        <v>0</v>
      </c>
      <c r="D38" s="154"/>
      <c r="E38" s="154"/>
      <c r="F38" s="154"/>
      <c r="G38" s="155"/>
      <c r="H38" s="113">
        <f>INDEX('half 25-26'!AK4:AK23,MATCH(LARGE('half 25-26'!AO4:AO23,12),'half 25-26'!AO4:AO23,0))</f>
        <v>0</v>
      </c>
      <c r="I38" s="114">
        <f>INDEX('half 25-26'!AL4:AL23,MATCH(LARGE('half 25-26'!AO4:AO23,12),'half 25-26'!AO4:AO23,0))</f>
        <v>0</v>
      </c>
      <c r="J38" s="112">
        <f>INDEX('half 25-26'!AM4:AM23,MATCH(LARGE('half 25-26'!AO4:AO23,12),'half 25-26'!AO4:AO23,0))</f>
        <v>0</v>
      </c>
      <c r="K38" s="113">
        <f>INDEX('half 25-26'!AP4:AP23,MATCH(LARGE('half 25-26'!AO4:AO23,12),'half 25-26'!AO4:AO23,0))</f>
        <v>0</v>
      </c>
      <c r="L38" s="112">
        <f>INDEX('half 25-26'!AQ4:AQ23,MATCH(LARGE('half 25-26'!AO4:AO23,12),'half 25-26'!AO4:AO23,0))</f>
        <v>0</v>
      </c>
      <c r="M38" s="56"/>
      <c r="N38" s="95">
        <v>12</v>
      </c>
      <c r="O38" s="153">
        <f>INDEX('half 25-26'!B4:B23,MATCH(LARGE('half 25-26'!AX4:AX23,12),'half 25-26'!AX4:AX23,0))</f>
        <v>0</v>
      </c>
      <c r="P38" s="154"/>
      <c r="Q38" s="154"/>
      <c r="R38" s="154"/>
      <c r="S38" s="155"/>
      <c r="T38" s="113">
        <f>INDEX('half 25-26'!AT4:AT23,MATCH(LARGE('half 25-26'!AX4:AX23,12),'half 25-26'!AX4:AX23,0))</f>
        <v>0</v>
      </c>
      <c r="U38" s="114">
        <f>INDEX('half 25-26'!AU4:AU23,MATCH(LARGE('half 25-26'!AX4:AX23,12),'half 25-26'!AX4:AX23,0))</f>
        <v>0</v>
      </c>
      <c r="V38" s="112">
        <f>INDEX('half 25-26'!AV4:AV23,MATCH(LARGE('half 25-26'!AX4:AX23,12),'half 25-26'!AX4:AX23,0))</f>
        <v>0</v>
      </c>
      <c r="W38" s="113">
        <f>INDEX('half 25-26'!AY4:AY23,MATCH(LARGE('half 25-26'!AX4:AX23,12),'half 25-26'!AX4:AX23,0))</f>
        <v>0</v>
      </c>
      <c r="X38" s="112">
        <f>INDEX('half 25-26'!AZ4:AZ23,MATCH(LARGE('half 25-26'!AX4:AX23,12),'half 25-26'!AX4:AX23,0))</f>
        <v>0</v>
      </c>
      <c r="Z38" s="95">
        <v>12</v>
      </c>
      <c r="AA38" s="153">
        <f>INDEX('half 25-26'!B4:B23,MATCH(LARGE('half 25-26'!G4:G23,12),'half 25-26'!G4:G23,0))</f>
        <v>0</v>
      </c>
      <c r="AB38" s="154"/>
      <c r="AC38" s="154"/>
      <c r="AD38" s="154"/>
      <c r="AE38" s="155"/>
      <c r="AF38" s="113">
        <f>INDEX('half 25-26'!C4:C23,MATCH(LARGE('half 25-26'!G4:G23,12),'half 25-26'!G4:G23,0))</f>
        <v>0</v>
      </c>
      <c r="AG38" s="114">
        <f>INDEX('half 25-26'!D4:D23,MATCH(LARGE('half 25-26'!G4:G23,12),'half 25-26'!G4:G23,0))</f>
        <v>0</v>
      </c>
      <c r="AH38" s="112">
        <f>INDEX('half 25-26'!E4:E23,MATCH(LARGE('half 25-26'!G4:G23,12),'half 25-26'!G4:G23,0))</f>
        <v>0</v>
      </c>
      <c r="AI38" s="113">
        <f>INDEX('half 25-26'!H4:H23,MATCH(LARGE('half 25-26'!G4:G23,12),'half 25-26'!G4:G23,0))</f>
        <v>0</v>
      </c>
      <c r="AJ38" s="112">
        <f>INDEX('half 25-26'!I4:I23,MATCH(LARGE('half 25-26'!G4:G23,12),'half 25-26'!G4:G23,0))</f>
        <v>0</v>
      </c>
      <c r="AL38" s="95">
        <v>12</v>
      </c>
      <c r="AM38" s="153">
        <f>INDEX('half 25-26'!B4:B23,MATCH(LARGE('half 25-26'!O4:O23,12),'half 25-26'!O4:O23,0))</f>
        <v>0</v>
      </c>
      <c r="AN38" s="154"/>
      <c r="AO38" s="154"/>
      <c r="AP38" s="154"/>
      <c r="AQ38" s="155"/>
      <c r="AR38" s="113">
        <f>INDEX('half 25-26'!K4:K23,MATCH(LARGE('half 25-26'!O4:O23,12),'half 25-26'!O4:O23,0))</f>
        <v>0</v>
      </c>
      <c r="AS38" s="114">
        <f>INDEX('half 25-26'!L4:L23,MATCH(LARGE('half 25-26'!O4:O23,12),'half 25-26'!O4:O23,0))</f>
        <v>0</v>
      </c>
      <c r="AT38" s="112">
        <f>INDEX('half 25-26'!M4:M23,MATCH(LARGE('half 25-26'!O4:O23,12),'half 25-26'!O4:O23,0))</f>
        <v>0</v>
      </c>
      <c r="AU38" s="113">
        <f>INDEX('half 25-26'!P4:P23,MATCH(LARGE('half 25-26'!O4:O23,12),'half 25-26'!O4:O23,0))</f>
        <v>0</v>
      </c>
      <c r="AV38" s="112">
        <f>INDEX('half 25-26'!Q4:Q23,MATCH(LARGE('half 25-26'!O4:O23,12),'half 25-26'!O4:O23,0))</f>
        <v>0</v>
      </c>
      <c r="AW38" s="57"/>
      <c r="AX38" s="95">
        <v>12</v>
      </c>
      <c r="AY38" s="153">
        <f>INDEX('half 25-26'!S4:S23,MATCH(LARGE('half 25-26'!X4:X23,12),'half 25-26'!X4:X23,0))</f>
        <v>0</v>
      </c>
      <c r="AZ38" s="154"/>
      <c r="BA38" s="154"/>
      <c r="BB38" s="154"/>
      <c r="BC38" s="155"/>
      <c r="BD38" s="113">
        <f>INDEX('half 25-26'!T4:T23,MATCH(LARGE('half 25-26'!X4:X23,12),'half 25-26'!X4:X23,0))</f>
        <v>0</v>
      </c>
      <c r="BE38" s="114">
        <f>INDEX('half 25-26'!U4:U23,MATCH(LARGE('half 25-26'!X4:X23,12),'half 25-26'!X4:X23,0))</f>
        <v>0</v>
      </c>
      <c r="BF38" s="112">
        <f>INDEX('half 25-26'!V4:V23,MATCH(LARGE('half 25-26'!X4:X23,12),'half 25-26'!X4:X23,0))</f>
        <v>0</v>
      </c>
      <c r="BG38" s="113">
        <f>INDEX('half 25-26'!Y4:Y23,MATCH(LARGE('half 25-26'!X4:X23,12),'half 25-26'!X4:X23,0))</f>
        <v>0</v>
      </c>
      <c r="BH38" s="112">
        <f>INDEX('half 25-26'!Z4:Z23,MATCH(LARGE('half 25-26'!X4:X23,12),'half 25-26'!X4:X23,0))</f>
        <v>0</v>
      </c>
      <c r="BJ38" s="95">
        <v>12</v>
      </c>
      <c r="BK38" s="153">
        <f>INDEX('half 25-26'!S4:S23,MATCH(LARGE('half 25-26'!AF4:AF23,12),'half 25-26'!AF4:AF23,0))</f>
        <v>0</v>
      </c>
      <c r="BL38" s="154"/>
      <c r="BM38" s="154"/>
      <c r="BN38" s="154"/>
      <c r="BO38" s="155"/>
      <c r="BP38" s="113">
        <f>INDEX('half 25-26'!AB4:AB23,MATCH(LARGE('half 25-26'!AF4:AF23,12),'half 25-26'!AF4:AF23,0))</f>
        <v>0</v>
      </c>
      <c r="BQ38" s="114">
        <f>INDEX('half 25-26'!AC4:AC23,MATCH(LARGE('half 25-26'!AF4:AF23,12),'half 25-26'!AF4:AF23,0))</f>
        <v>0</v>
      </c>
      <c r="BR38" s="112">
        <f>INDEX('half 25-26'!AD4:AD23,MATCH(LARGE('half 25-26'!AF4:AF23,12),'half 25-26'!AF4:AF23,0))</f>
        <v>0</v>
      </c>
      <c r="BS38" s="113">
        <f>INDEX('half 25-26'!AG4:AG23,MATCH(LARGE('half 25-26'!AF4:AF23,12),'half 25-26'!AF4:AF23,0))</f>
        <v>0</v>
      </c>
      <c r="BT38" s="112">
        <f>INDEX('half 25-26'!AH4:AH23,MATCH(LARGE('half 25-26'!AF4:AF23,12),'half 25-26'!AF4:AF23,0))</f>
        <v>0</v>
      </c>
    </row>
    <row r="39" spans="2:72" x14ac:dyDescent="0.2">
      <c r="B39" s="95">
        <v>13</v>
      </c>
      <c r="C39" s="153">
        <f>INDEX('half 25-26'!B4:B23,MATCH(LARGE('half 25-26'!AO4:AO23,13),'half 25-26'!AO4:AO23,0))</f>
        <v>0</v>
      </c>
      <c r="D39" s="154"/>
      <c r="E39" s="154"/>
      <c r="F39" s="154"/>
      <c r="G39" s="155"/>
      <c r="H39" s="113">
        <f>INDEX('half 25-26'!AK4:AK23,MATCH(LARGE('half 25-26'!AO4:AO23,13),'half 25-26'!AO4:AO23,0))</f>
        <v>0</v>
      </c>
      <c r="I39" s="114">
        <f>INDEX('half 25-26'!AL4:AL23,MATCH(LARGE('half 25-26'!AO4:AO23,13),'half 25-26'!AO4:AO23,0))</f>
        <v>0</v>
      </c>
      <c r="J39" s="112">
        <f>INDEX('half 25-26'!AM4:AM23,MATCH(LARGE('half 25-26'!AO4:AO23,13),'half 25-26'!AO4:AO23,0))</f>
        <v>0</v>
      </c>
      <c r="K39" s="113">
        <f>INDEX('half 25-26'!AP4:AP23,MATCH(LARGE('half 25-26'!AO4:AO23,13),'half 25-26'!AO4:AO23,0))</f>
        <v>0</v>
      </c>
      <c r="L39" s="112">
        <f>INDEX('half 25-26'!AQ4:AQ23,MATCH(LARGE('half 25-26'!AO4:AO23,13),'half 25-26'!AO4:AO23,0))</f>
        <v>0</v>
      </c>
      <c r="M39" s="56"/>
      <c r="N39" s="95">
        <v>13</v>
      </c>
      <c r="O39" s="153">
        <f>INDEX('half 25-26'!B4:B23,MATCH(LARGE('half 25-26'!AX4:AX23,13),'half 25-26'!AX4:AX23,0))</f>
        <v>0</v>
      </c>
      <c r="P39" s="154"/>
      <c r="Q39" s="154"/>
      <c r="R39" s="154"/>
      <c r="S39" s="155"/>
      <c r="T39" s="113">
        <f>INDEX('half 25-26'!AT4:AT23,MATCH(LARGE('half 25-26'!AX4:AX23,13),'half 25-26'!AX4:AX23,0))</f>
        <v>0</v>
      </c>
      <c r="U39" s="114">
        <f>INDEX('half 25-26'!AU4:AU23,MATCH(LARGE('half 25-26'!AX4:AX23,13),'half 25-26'!AX4:AX23,0))</f>
        <v>0</v>
      </c>
      <c r="V39" s="112">
        <f>INDEX('half 25-26'!AV4:AV23,MATCH(LARGE('half 25-26'!AX4:AX23,13),'half 25-26'!AX4:AX23,0))</f>
        <v>0</v>
      </c>
      <c r="W39" s="113">
        <f>INDEX('half 25-26'!AY4:AY23,MATCH(LARGE('half 25-26'!AX4:AX23,13),'half 25-26'!AX4:AX23,0))</f>
        <v>0</v>
      </c>
      <c r="X39" s="112">
        <f>INDEX('half 25-26'!AZ4:AZ23,MATCH(LARGE('half 25-26'!AX4:AX23,13),'half 25-26'!AX4:AX23,0))</f>
        <v>0</v>
      </c>
      <c r="Z39" s="95">
        <v>13</v>
      </c>
      <c r="AA39" s="153">
        <f>INDEX('half 25-26'!B4:B23,MATCH(LARGE('half 25-26'!G4:G23,13),'half 25-26'!G4:G23,0))</f>
        <v>0</v>
      </c>
      <c r="AB39" s="154"/>
      <c r="AC39" s="154"/>
      <c r="AD39" s="154"/>
      <c r="AE39" s="155"/>
      <c r="AF39" s="113">
        <f>INDEX('half 25-26'!C4:C23,MATCH(LARGE('half 25-26'!G4:G23,13),'half 25-26'!G4:G23,0))</f>
        <v>0</v>
      </c>
      <c r="AG39" s="114">
        <f>INDEX('half 25-26'!D4:D23,MATCH(LARGE('half 25-26'!G4:G23,13),'half 25-26'!G4:G23,0))</f>
        <v>0</v>
      </c>
      <c r="AH39" s="112">
        <f>INDEX('half 25-26'!E4:E23,MATCH(LARGE('half 25-26'!G4:G23,13),'half 25-26'!G4:G23,0))</f>
        <v>0</v>
      </c>
      <c r="AI39" s="113">
        <f>INDEX('half 25-26'!H4:H23,MATCH(LARGE('half 25-26'!G4:G23,13),'half 25-26'!G4:G23,0))</f>
        <v>0</v>
      </c>
      <c r="AJ39" s="112">
        <f>INDEX('half 25-26'!I4:I23,MATCH(LARGE('half 25-26'!G4:G23,13),'half 25-26'!G4:G23,0))</f>
        <v>0</v>
      </c>
      <c r="AL39" s="95">
        <v>13</v>
      </c>
      <c r="AM39" s="153">
        <f>INDEX('half 25-26'!B4:B23,MATCH(LARGE('half 25-26'!O4:O23,13),'half 25-26'!O4:O23,0))</f>
        <v>0</v>
      </c>
      <c r="AN39" s="154"/>
      <c r="AO39" s="154"/>
      <c r="AP39" s="154"/>
      <c r="AQ39" s="155"/>
      <c r="AR39" s="113">
        <f>INDEX('half 25-26'!K4:K23,MATCH(LARGE('half 25-26'!O4:O23,13),'half 25-26'!O4:O23,0))</f>
        <v>0</v>
      </c>
      <c r="AS39" s="114">
        <f>INDEX('half 25-26'!L4:L23,MATCH(LARGE('half 25-26'!O4:O23,13),'half 25-26'!O4:O23,0))</f>
        <v>0</v>
      </c>
      <c r="AT39" s="112">
        <f>INDEX('half 25-26'!M4:M23,MATCH(LARGE('half 25-26'!O4:O23,13),'half 25-26'!O4:O23,0))</f>
        <v>0</v>
      </c>
      <c r="AU39" s="113">
        <f>INDEX('half 25-26'!P4:P23,MATCH(LARGE('half 25-26'!O4:O23,13),'half 25-26'!O4:O23,0))</f>
        <v>0</v>
      </c>
      <c r="AV39" s="112">
        <f>INDEX('half 25-26'!Q4:Q23,MATCH(LARGE('half 25-26'!O4:O23,13),'half 25-26'!O4:O23,0))</f>
        <v>0</v>
      </c>
      <c r="AW39" s="57"/>
      <c r="AX39" s="95">
        <v>13</v>
      </c>
      <c r="AY39" s="153">
        <f>INDEX('half 25-26'!S4:S23,MATCH(LARGE('half 25-26'!X4:X23,13),'half 25-26'!X4:X23,0))</f>
        <v>0</v>
      </c>
      <c r="AZ39" s="154"/>
      <c r="BA39" s="154"/>
      <c r="BB39" s="154"/>
      <c r="BC39" s="155"/>
      <c r="BD39" s="113">
        <f>INDEX('half 25-26'!T4:T23,MATCH(LARGE('half 25-26'!X4:X23,13),'half 25-26'!X4:X23,0))</f>
        <v>0</v>
      </c>
      <c r="BE39" s="114">
        <f>INDEX('half 25-26'!U4:U23,MATCH(LARGE('half 25-26'!X4:X23,13),'half 25-26'!X4:X23,0))</f>
        <v>0</v>
      </c>
      <c r="BF39" s="112">
        <f>INDEX('half 25-26'!V4:V23,MATCH(LARGE('half 25-26'!X4:X23,13),'half 25-26'!X4:X23,0))</f>
        <v>0</v>
      </c>
      <c r="BG39" s="113">
        <f>INDEX('half 25-26'!Y4:Y23,MATCH(LARGE('half 25-26'!X4:X23,13),'half 25-26'!X4:X23,0))</f>
        <v>0</v>
      </c>
      <c r="BH39" s="112">
        <f>INDEX('half 25-26'!Z4:Z23,MATCH(LARGE('half 25-26'!X4:X23,13),'half 25-26'!X4:X23,0))</f>
        <v>0</v>
      </c>
      <c r="BJ39" s="95">
        <v>13</v>
      </c>
      <c r="BK39" s="153">
        <f>INDEX('half 25-26'!S4:S23,MATCH(LARGE('half 25-26'!AF4:AF23,13),'half 25-26'!AF4:AF23,0))</f>
        <v>0</v>
      </c>
      <c r="BL39" s="154"/>
      <c r="BM39" s="154"/>
      <c r="BN39" s="154"/>
      <c r="BO39" s="155"/>
      <c r="BP39" s="113">
        <f>INDEX('half 25-26'!AB4:AB23,MATCH(LARGE('half 25-26'!AF4:AF23,13),'half 25-26'!AF4:AF23,0))</f>
        <v>0</v>
      </c>
      <c r="BQ39" s="114">
        <f>INDEX('half 25-26'!AC4:AC23,MATCH(LARGE('half 25-26'!AF4:AF23,13),'half 25-26'!AF4:AF23,0))</f>
        <v>0</v>
      </c>
      <c r="BR39" s="112">
        <f>INDEX('half 25-26'!AD4:AD23,MATCH(LARGE('half 25-26'!AF4:AF23,13),'half 25-26'!AF4:AF23,0))</f>
        <v>0</v>
      </c>
      <c r="BS39" s="113">
        <f>INDEX('half 25-26'!AG4:AG23,MATCH(LARGE('half 25-26'!AF4:AF23,13),'half 25-26'!AF4:AF23,0))</f>
        <v>0</v>
      </c>
      <c r="BT39" s="112">
        <f>INDEX('half 25-26'!AH4:AH23,MATCH(LARGE('half 25-26'!AF4:AF23,13),'half 25-26'!AF4:AF23,0))</f>
        <v>0</v>
      </c>
    </row>
    <row r="40" spans="2:72" x14ac:dyDescent="0.2">
      <c r="B40" s="95">
        <v>14</v>
      </c>
      <c r="C40" s="153">
        <f>INDEX('half 25-26'!B4:B23,MATCH(LARGE('half 25-26'!AO4:AO23,14),'half 25-26'!AO4:AO23,0))</f>
        <v>0</v>
      </c>
      <c r="D40" s="154"/>
      <c r="E40" s="154"/>
      <c r="F40" s="154"/>
      <c r="G40" s="155"/>
      <c r="H40" s="113">
        <f>INDEX('half 25-26'!AK4:AK23,MATCH(LARGE('half 25-26'!AO4:AO23,14),'half 25-26'!AO4:AO23,0))</f>
        <v>0</v>
      </c>
      <c r="I40" s="114">
        <f>INDEX('half 25-26'!AL4:AL23,MATCH(LARGE('half 25-26'!AO4:AO23,14),'half 25-26'!AO4:AO23,0))</f>
        <v>0</v>
      </c>
      <c r="J40" s="112">
        <f>INDEX('half 25-26'!AM4:AM23,MATCH(LARGE('half 25-26'!AO4:AO23,14),'half 25-26'!AO4:AO23,0))</f>
        <v>0</v>
      </c>
      <c r="K40" s="113">
        <f>INDEX('half 25-26'!AP4:AP23,MATCH(LARGE('half 25-26'!AO4:AO23,14),'half 25-26'!AO4:AO23,0))</f>
        <v>0</v>
      </c>
      <c r="L40" s="112">
        <f>INDEX('half 25-26'!AQ4:AQ23,MATCH(LARGE('half 25-26'!AO4:AO23,14),'half 25-26'!AO4:AO23,0))</f>
        <v>0</v>
      </c>
      <c r="M40" s="56"/>
      <c r="N40" s="95">
        <v>14</v>
      </c>
      <c r="O40" s="153">
        <f>INDEX('half 25-26'!B4:B23,MATCH(LARGE('half 25-26'!AX4:AX23,14),'half 25-26'!AX4:AX23,0))</f>
        <v>0</v>
      </c>
      <c r="P40" s="154"/>
      <c r="Q40" s="154"/>
      <c r="R40" s="154"/>
      <c r="S40" s="155"/>
      <c r="T40" s="113">
        <f>INDEX('half 25-26'!AT4:AT23,MATCH(LARGE('half 25-26'!AX4:AX23,14),'half 25-26'!AX4:AX23,0))</f>
        <v>0</v>
      </c>
      <c r="U40" s="114">
        <f>INDEX('half 25-26'!AU4:AU23,MATCH(LARGE('half 25-26'!AX4:AX23,14),'half 25-26'!AX4:AX23,0))</f>
        <v>0</v>
      </c>
      <c r="V40" s="112">
        <f>INDEX('half 25-26'!AV4:AV23,MATCH(LARGE('half 25-26'!AX4:AX23,14),'half 25-26'!AX4:AX23,0))</f>
        <v>0</v>
      </c>
      <c r="W40" s="113">
        <f>INDEX('half 25-26'!AY4:AY23,MATCH(LARGE('half 25-26'!AX4:AX23,14),'half 25-26'!AX4:AX23,0))</f>
        <v>0</v>
      </c>
      <c r="X40" s="112">
        <f>INDEX('half 25-26'!AZ4:AZ23,MATCH(LARGE('half 25-26'!AX4:AX23,14),'half 25-26'!AX4:AX23,0))</f>
        <v>0</v>
      </c>
      <c r="Z40" s="95">
        <v>14</v>
      </c>
      <c r="AA40" s="153">
        <f>INDEX('half 25-26'!B4:B23,MATCH(LARGE('half 25-26'!G4:G23,14),'half 25-26'!G4:G23,0))</f>
        <v>0</v>
      </c>
      <c r="AB40" s="154"/>
      <c r="AC40" s="154"/>
      <c r="AD40" s="154"/>
      <c r="AE40" s="155"/>
      <c r="AF40" s="113">
        <f>INDEX('half 25-26'!C4:C23,MATCH(LARGE('half 25-26'!G4:G23,14),'half 25-26'!G4:G23,0))</f>
        <v>0</v>
      </c>
      <c r="AG40" s="114">
        <f>INDEX('half 25-26'!D4:D23,MATCH(LARGE('half 25-26'!G4:G23,14),'half 25-26'!G4:G23,0))</f>
        <v>0</v>
      </c>
      <c r="AH40" s="112">
        <f>INDEX('half 25-26'!E4:E23,MATCH(LARGE('half 25-26'!G4:G23,14),'half 25-26'!G4:G23,0))</f>
        <v>0</v>
      </c>
      <c r="AI40" s="113">
        <f>INDEX('half 25-26'!H4:H23,MATCH(LARGE('half 25-26'!G4:G23,14),'half 25-26'!G4:G23,0))</f>
        <v>0</v>
      </c>
      <c r="AJ40" s="112">
        <f>INDEX('half 25-26'!I4:I23,MATCH(LARGE('half 25-26'!G4:G23,14),'half 25-26'!G4:G23,0))</f>
        <v>0</v>
      </c>
      <c r="AL40" s="95">
        <v>14</v>
      </c>
      <c r="AM40" s="153">
        <f>INDEX('half 25-26'!B4:B23,MATCH(LARGE('half 25-26'!O4:O23,14),'half 25-26'!O4:O23,0))</f>
        <v>0</v>
      </c>
      <c r="AN40" s="154"/>
      <c r="AO40" s="154"/>
      <c r="AP40" s="154"/>
      <c r="AQ40" s="155"/>
      <c r="AR40" s="113">
        <f>INDEX('half 25-26'!K4:K23,MATCH(LARGE('half 25-26'!O4:O23,14),'half 25-26'!O4:O23,0))</f>
        <v>0</v>
      </c>
      <c r="AS40" s="114">
        <f>INDEX('half 25-26'!L4:L23,MATCH(LARGE('half 25-26'!O4:O23,14),'half 25-26'!O4:O23,0))</f>
        <v>0</v>
      </c>
      <c r="AT40" s="112">
        <f>INDEX('half 25-26'!M4:M23,MATCH(LARGE('half 25-26'!O4:O23,14),'half 25-26'!O4:O23,0))</f>
        <v>0</v>
      </c>
      <c r="AU40" s="113">
        <f>INDEX('half 25-26'!P4:P23,MATCH(LARGE('half 25-26'!O4:O23,14),'half 25-26'!O4:O23,0))</f>
        <v>0</v>
      </c>
      <c r="AV40" s="112">
        <f>INDEX('half 25-26'!Q4:Q23,MATCH(LARGE('half 25-26'!O4:O23,14),'half 25-26'!O4:O23,0))</f>
        <v>0</v>
      </c>
      <c r="AW40" s="57"/>
      <c r="AX40" s="95">
        <v>14</v>
      </c>
      <c r="AY40" s="153">
        <f>INDEX('half 25-26'!S4:S23,MATCH(LARGE('half 25-26'!X4:X23,14),'half 25-26'!X4:X23,0))</f>
        <v>0</v>
      </c>
      <c r="AZ40" s="154"/>
      <c r="BA40" s="154"/>
      <c r="BB40" s="154"/>
      <c r="BC40" s="155"/>
      <c r="BD40" s="113">
        <f>INDEX('half 25-26'!T4:T23,MATCH(LARGE('half 25-26'!X4:X23,14),'half 25-26'!X4:X23,0))</f>
        <v>0</v>
      </c>
      <c r="BE40" s="114">
        <f>INDEX('half 25-26'!U4:U23,MATCH(LARGE('half 25-26'!X4:X23,14),'half 25-26'!X4:X23,0))</f>
        <v>0</v>
      </c>
      <c r="BF40" s="112">
        <f>INDEX('half 25-26'!V4:V23,MATCH(LARGE('half 25-26'!X4:X23,14),'half 25-26'!X4:X23,0))</f>
        <v>0</v>
      </c>
      <c r="BG40" s="113">
        <f>INDEX('half 25-26'!Y4:Y23,MATCH(LARGE('half 25-26'!X4:X23,14),'half 25-26'!X4:X23,0))</f>
        <v>0</v>
      </c>
      <c r="BH40" s="112">
        <f>INDEX('half 25-26'!Z4:Z23,MATCH(LARGE('half 25-26'!X4:X23,14),'half 25-26'!X4:X23,0))</f>
        <v>0</v>
      </c>
      <c r="BJ40" s="95">
        <v>14</v>
      </c>
      <c r="BK40" s="153">
        <f>INDEX('half 25-26'!S4:S23,MATCH(LARGE('half 25-26'!AF4:AF23,14),'half 25-26'!AF4:AF23,0))</f>
        <v>0</v>
      </c>
      <c r="BL40" s="154"/>
      <c r="BM40" s="154"/>
      <c r="BN40" s="154"/>
      <c r="BO40" s="155"/>
      <c r="BP40" s="113">
        <f>INDEX('half 25-26'!AB4:AB23,MATCH(LARGE('half 25-26'!AF4:AF23,14),'half 25-26'!AF4:AF23,0))</f>
        <v>0</v>
      </c>
      <c r="BQ40" s="114">
        <f>INDEX('half 25-26'!AC4:AC23,MATCH(LARGE('half 25-26'!AF4:AF23,14),'half 25-26'!AF4:AF23,0))</f>
        <v>0</v>
      </c>
      <c r="BR40" s="112">
        <f>INDEX('half 25-26'!AD4:AD23,MATCH(LARGE('half 25-26'!AF4:AF23,14),'half 25-26'!AF4:AF23,0))</f>
        <v>0</v>
      </c>
      <c r="BS40" s="113">
        <f>INDEX('half 25-26'!AG4:AG23,MATCH(LARGE('half 25-26'!AF4:AF23,14),'half 25-26'!AF4:AF23,0))</f>
        <v>0</v>
      </c>
      <c r="BT40" s="112">
        <f>INDEX('half 25-26'!AH4:AH23,MATCH(LARGE('half 25-26'!AF4:AF23,14),'half 25-26'!AF4:AF23,0))</f>
        <v>0</v>
      </c>
    </row>
    <row r="41" spans="2:72" x14ac:dyDescent="0.2">
      <c r="B41" s="95">
        <v>15</v>
      </c>
      <c r="C41" s="153">
        <f>INDEX('half 25-26'!B4:B23,MATCH(LARGE('half 25-26'!AO4:AO23,15),'half 25-26'!AO4:AO23,0))</f>
        <v>0</v>
      </c>
      <c r="D41" s="154"/>
      <c r="E41" s="154"/>
      <c r="F41" s="154"/>
      <c r="G41" s="155"/>
      <c r="H41" s="113">
        <f>INDEX('half 25-26'!AK4:AK23,MATCH(LARGE('half 25-26'!AO4:AO23,15),'half 25-26'!AO4:AO23,0))</f>
        <v>0</v>
      </c>
      <c r="I41" s="114">
        <f>INDEX('half 25-26'!AL4:AL23,MATCH(LARGE('half 25-26'!AO4:AO23,15),'half 25-26'!AO4:AO23,0))</f>
        <v>0</v>
      </c>
      <c r="J41" s="112">
        <f>INDEX('half 25-26'!AM4:AM23,MATCH(LARGE('half 25-26'!AO4:AO23,15),'half 25-26'!AO4:AO23,0))</f>
        <v>0</v>
      </c>
      <c r="K41" s="113">
        <f>INDEX('half 25-26'!AP4:AP23,MATCH(LARGE('half 25-26'!AO4:AO23,15),'half 25-26'!AO4:AO23,0))</f>
        <v>0</v>
      </c>
      <c r="L41" s="112">
        <f>INDEX('half 25-26'!AQ4:AQ23,MATCH(LARGE('half 25-26'!AO4:AO23,15),'half 25-26'!AO4:AO23,0))</f>
        <v>0</v>
      </c>
      <c r="M41" s="56"/>
      <c r="N41" s="95">
        <v>15</v>
      </c>
      <c r="O41" s="153">
        <f>INDEX('half 25-26'!B4:B23,MATCH(LARGE('half 25-26'!AX4:AX23,15),'half 25-26'!AX4:AX23,0))</f>
        <v>0</v>
      </c>
      <c r="P41" s="154"/>
      <c r="Q41" s="154"/>
      <c r="R41" s="154"/>
      <c r="S41" s="155"/>
      <c r="T41" s="113">
        <f>INDEX('half 25-26'!AT4:AT23,MATCH(LARGE('half 25-26'!AX4:AX23,15),'half 25-26'!AX4:AX23,0))</f>
        <v>0</v>
      </c>
      <c r="U41" s="114">
        <f>INDEX('half 25-26'!AU4:AU23,MATCH(LARGE('half 25-26'!AX4:AX23,15),'half 25-26'!AX4:AX23,0))</f>
        <v>0</v>
      </c>
      <c r="V41" s="112">
        <f>INDEX('half 25-26'!AV4:AV23,MATCH(LARGE('half 25-26'!AX4:AX23,15),'half 25-26'!AX4:AX23,0))</f>
        <v>0</v>
      </c>
      <c r="W41" s="113">
        <f>INDEX('half 25-26'!AY4:AY23,MATCH(LARGE('half 25-26'!AX4:AX23,15),'half 25-26'!AX4:AX23,0))</f>
        <v>0</v>
      </c>
      <c r="X41" s="112">
        <f>INDEX('half 25-26'!AZ4:AZ23,MATCH(LARGE('half 25-26'!AX4:AX23,15),'half 25-26'!AX4:AX23,0))</f>
        <v>0</v>
      </c>
      <c r="Z41" s="95">
        <v>15</v>
      </c>
      <c r="AA41" s="153">
        <f>INDEX('half 25-26'!B4:B23,MATCH(LARGE('half 25-26'!G4:G23,15),'half 25-26'!G4:G23,0))</f>
        <v>0</v>
      </c>
      <c r="AB41" s="154"/>
      <c r="AC41" s="154"/>
      <c r="AD41" s="154"/>
      <c r="AE41" s="155"/>
      <c r="AF41" s="113">
        <f>INDEX('half 25-26'!C4:C23,MATCH(LARGE('half 25-26'!G4:G23,15),'half 25-26'!G4:G23,0))</f>
        <v>0</v>
      </c>
      <c r="AG41" s="114">
        <f>INDEX('half 25-26'!D4:D23,MATCH(LARGE('half 25-26'!G4:G23,15),'half 25-26'!G4:G23,0))</f>
        <v>0</v>
      </c>
      <c r="AH41" s="112">
        <f>INDEX('half 25-26'!E4:E23,MATCH(LARGE('half 25-26'!G4:G23,15),'half 25-26'!G4:G23,0))</f>
        <v>0</v>
      </c>
      <c r="AI41" s="113">
        <f>INDEX('half 25-26'!H4:H23,MATCH(LARGE('half 25-26'!G4:G23,15),'half 25-26'!G4:G23,0))</f>
        <v>0</v>
      </c>
      <c r="AJ41" s="112">
        <f>INDEX('half 25-26'!I4:I23,MATCH(LARGE('half 25-26'!G4:G23,15),'half 25-26'!G4:G23,0))</f>
        <v>0</v>
      </c>
      <c r="AL41" s="95">
        <v>15</v>
      </c>
      <c r="AM41" s="153">
        <f>INDEX('half 25-26'!B4:B23,MATCH(LARGE('half 25-26'!O4:O23,15),'half 25-26'!O4:O23,0))</f>
        <v>0</v>
      </c>
      <c r="AN41" s="154"/>
      <c r="AO41" s="154"/>
      <c r="AP41" s="154"/>
      <c r="AQ41" s="155"/>
      <c r="AR41" s="113">
        <f>INDEX('half 25-26'!K4:K23,MATCH(LARGE('half 25-26'!O4:O23,15),'half 25-26'!O4:O23,0))</f>
        <v>0</v>
      </c>
      <c r="AS41" s="114">
        <f>INDEX('half 25-26'!L4:L23,MATCH(LARGE('half 25-26'!O4:O23,15),'half 25-26'!O4:O23,0))</f>
        <v>0</v>
      </c>
      <c r="AT41" s="112">
        <f>INDEX('half 25-26'!M4:M23,MATCH(LARGE('half 25-26'!O4:O23,15),'half 25-26'!O4:O23,0))</f>
        <v>0</v>
      </c>
      <c r="AU41" s="113">
        <f>INDEX('half 25-26'!P4:P23,MATCH(LARGE('half 25-26'!O4:O23,15),'half 25-26'!O4:O23,0))</f>
        <v>0</v>
      </c>
      <c r="AV41" s="112">
        <f>INDEX('half 25-26'!Q4:Q23,MATCH(LARGE('half 25-26'!O4:O23,15),'half 25-26'!O4:O23,0))</f>
        <v>0</v>
      </c>
      <c r="AW41" s="57"/>
      <c r="AX41" s="95">
        <v>15</v>
      </c>
      <c r="AY41" s="153">
        <f>INDEX('half 25-26'!S4:S23,MATCH(LARGE('half 25-26'!X4:X23,15),'half 25-26'!X4:X23,0))</f>
        <v>0</v>
      </c>
      <c r="AZ41" s="154"/>
      <c r="BA41" s="154"/>
      <c r="BB41" s="154"/>
      <c r="BC41" s="155"/>
      <c r="BD41" s="113">
        <f>INDEX('half 25-26'!T4:T23,MATCH(LARGE('half 25-26'!X4:X23,15),'half 25-26'!X4:X23,0))</f>
        <v>0</v>
      </c>
      <c r="BE41" s="114">
        <f>INDEX('half 25-26'!U4:U23,MATCH(LARGE('half 25-26'!X4:X23,15),'half 25-26'!X4:X23,0))</f>
        <v>0</v>
      </c>
      <c r="BF41" s="112">
        <f>INDEX('half 25-26'!V4:V23,MATCH(LARGE('half 25-26'!X4:X23,15),'half 25-26'!X4:X23,0))</f>
        <v>0</v>
      </c>
      <c r="BG41" s="113">
        <f>INDEX('half 25-26'!Y4:Y23,MATCH(LARGE('half 25-26'!X4:X23,15),'half 25-26'!X4:X23,0))</f>
        <v>0</v>
      </c>
      <c r="BH41" s="112">
        <f>INDEX('half 25-26'!Z4:Z23,MATCH(LARGE('half 25-26'!X4:X23,15),'half 25-26'!X4:X23,0))</f>
        <v>0</v>
      </c>
      <c r="BJ41" s="95">
        <v>15</v>
      </c>
      <c r="BK41" s="153">
        <f>INDEX('half 25-26'!S4:S23,MATCH(LARGE('half 25-26'!AF4:AF23,15),'half 25-26'!AF4:AF23,0))</f>
        <v>0</v>
      </c>
      <c r="BL41" s="154"/>
      <c r="BM41" s="154"/>
      <c r="BN41" s="154"/>
      <c r="BO41" s="155"/>
      <c r="BP41" s="113">
        <f>INDEX('half 25-26'!AB4:AB23,MATCH(LARGE('half 25-26'!AF4:AF23,15),'half 25-26'!AF4:AF23,0))</f>
        <v>0</v>
      </c>
      <c r="BQ41" s="114">
        <f>INDEX('half 25-26'!AC4:AC23,MATCH(LARGE('half 25-26'!AF4:AF23,15),'half 25-26'!AF4:AF23,0))</f>
        <v>0</v>
      </c>
      <c r="BR41" s="112">
        <f>INDEX('half 25-26'!AD4:AD23,MATCH(LARGE('half 25-26'!AF4:AF23,15),'half 25-26'!AF4:AF23,0))</f>
        <v>0</v>
      </c>
      <c r="BS41" s="113">
        <f>INDEX('half 25-26'!AG4:AG23,MATCH(LARGE('half 25-26'!AF4:AF23,15),'half 25-26'!AF4:AF23,0))</f>
        <v>0</v>
      </c>
      <c r="BT41" s="112">
        <f>INDEX('half 25-26'!AH4:AH23,MATCH(LARGE('half 25-26'!AF4:AF23,15),'half 25-26'!AF4:AF23,0))</f>
        <v>0</v>
      </c>
    </row>
    <row r="42" spans="2:72" x14ac:dyDescent="0.2">
      <c r="B42" s="95">
        <v>16</v>
      </c>
      <c r="C42" s="153">
        <f>INDEX('half 25-26'!B4:B23,MATCH(LARGE('half 25-26'!AO4:AO23,16),'half 25-26'!AO4:AO23,0))</f>
        <v>0</v>
      </c>
      <c r="D42" s="154"/>
      <c r="E42" s="154"/>
      <c r="F42" s="154"/>
      <c r="G42" s="155"/>
      <c r="H42" s="113">
        <f>INDEX('half 25-26'!AK4:AK23,MATCH(LARGE('half 25-26'!AO4:AO23,16),'half 25-26'!AO4:AO23,0))</f>
        <v>0</v>
      </c>
      <c r="I42" s="114">
        <f>INDEX('half 25-26'!AL4:AL23,MATCH(LARGE('half 25-26'!AO4:AO23,16),'half 25-26'!AO4:AO23,0))</f>
        <v>0</v>
      </c>
      <c r="J42" s="112">
        <f>INDEX('half 25-26'!AM4:AM23,MATCH(LARGE('half 25-26'!AO4:AO23,16),'half 25-26'!AO4:AO23,0))</f>
        <v>0</v>
      </c>
      <c r="K42" s="113">
        <f>INDEX('half 25-26'!AP4:AP23,MATCH(LARGE('half 25-26'!AO4:AO23,16),'half 25-26'!AO4:AO23,0))</f>
        <v>0</v>
      </c>
      <c r="L42" s="112">
        <f>INDEX('half 25-26'!AQ4:AQ23,MATCH(LARGE('half 25-26'!AO4:AO23,16),'half 25-26'!AO4:AO23,0))</f>
        <v>0</v>
      </c>
      <c r="M42" s="56"/>
      <c r="N42" s="95">
        <v>16</v>
      </c>
      <c r="O42" s="153">
        <f>INDEX('half 25-26'!B4:B23,MATCH(LARGE('half 25-26'!AX4:AX23,16),'half 25-26'!AX4:AX23,0))</f>
        <v>0</v>
      </c>
      <c r="P42" s="154"/>
      <c r="Q42" s="154"/>
      <c r="R42" s="154"/>
      <c r="S42" s="155"/>
      <c r="T42" s="113">
        <f>INDEX('half 25-26'!AT4:AT23,MATCH(LARGE('half 25-26'!AX4:AX23,16),'half 25-26'!AX4:AX23,0))</f>
        <v>0</v>
      </c>
      <c r="U42" s="114">
        <f>INDEX('half 25-26'!AU4:AU23,MATCH(LARGE('half 25-26'!AX4:AX23,16),'half 25-26'!AX4:AX23,0))</f>
        <v>0</v>
      </c>
      <c r="V42" s="112">
        <f>INDEX('half 25-26'!AV4:AV23,MATCH(LARGE('half 25-26'!AX4:AX23,16),'half 25-26'!AX4:AX23,0))</f>
        <v>0</v>
      </c>
      <c r="W42" s="113">
        <f>INDEX('half 25-26'!AY4:AY23,MATCH(LARGE('half 25-26'!AX4:AX23,16),'half 25-26'!AX4:AX23,0))</f>
        <v>0</v>
      </c>
      <c r="X42" s="112">
        <f>INDEX('half 25-26'!AZ4:AZ23,MATCH(LARGE('half 25-26'!AX4:AX23,16),'half 25-26'!AX4:AX23,0))</f>
        <v>0</v>
      </c>
      <c r="Z42" s="95">
        <v>16</v>
      </c>
      <c r="AA42" s="153">
        <f>INDEX('half 25-26'!B4:B23,MATCH(LARGE('half 25-26'!G4:G23,16),'half 25-26'!G4:G23,0))</f>
        <v>0</v>
      </c>
      <c r="AB42" s="154"/>
      <c r="AC42" s="154"/>
      <c r="AD42" s="154"/>
      <c r="AE42" s="155"/>
      <c r="AF42" s="113">
        <f>INDEX('half 25-26'!C4:C23,MATCH(LARGE('half 25-26'!G4:G23,16),'half 25-26'!G4:G23,0))</f>
        <v>0</v>
      </c>
      <c r="AG42" s="114">
        <f>INDEX('half 25-26'!D4:D23,MATCH(LARGE('half 25-26'!G4:G23,16),'half 25-26'!G4:G23,0))</f>
        <v>0</v>
      </c>
      <c r="AH42" s="112">
        <f>INDEX('half 25-26'!E4:E23,MATCH(LARGE('half 25-26'!G4:G23,16),'half 25-26'!G4:G23,0))</f>
        <v>0</v>
      </c>
      <c r="AI42" s="113">
        <f>INDEX('half 25-26'!H4:H23,MATCH(LARGE('half 25-26'!G4:G23,16),'half 25-26'!G4:G23,0))</f>
        <v>0</v>
      </c>
      <c r="AJ42" s="112">
        <f>INDEX('half 25-26'!I4:I23,MATCH(LARGE('half 25-26'!G4:G23,16),'half 25-26'!G4:G23,0))</f>
        <v>0</v>
      </c>
      <c r="AL42" s="95">
        <v>16</v>
      </c>
      <c r="AM42" s="153">
        <f>INDEX('half 25-26'!B4:B23,MATCH(LARGE('half 25-26'!O4:O23,16),'half 25-26'!O4:O23,0))</f>
        <v>0</v>
      </c>
      <c r="AN42" s="154"/>
      <c r="AO42" s="154"/>
      <c r="AP42" s="154"/>
      <c r="AQ42" s="155"/>
      <c r="AR42" s="113">
        <f>INDEX('half 25-26'!K4:K23,MATCH(LARGE('half 25-26'!O4:O23,16),'half 25-26'!O4:O23,0))</f>
        <v>0</v>
      </c>
      <c r="AS42" s="114">
        <f>INDEX('half 25-26'!L4:L23,MATCH(LARGE('half 25-26'!O4:O23,16),'half 25-26'!O4:O23,0))</f>
        <v>0</v>
      </c>
      <c r="AT42" s="112">
        <f>INDEX('half 25-26'!M4:M23,MATCH(LARGE('half 25-26'!O4:O23,16),'half 25-26'!O4:O23,0))</f>
        <v>0</v>
      </c>
      <c r="AU42" s="113">
        <f>INDEX('half 25-26'!P4:P23,MATCH(LARGE('half 25-26'!O4:O23,16),'half 25-26'!O4:O23,0))</f>
        <v>0</v>
      </c>
      <c r="AV42" s="112">
        <f>INDEX('half 25-26'!Q4:Q23,MATCH(LARGE('half 25-26'!O4:O23,16),'half 25-26'!O4:O23,0))</f>
        <v>0</v>
      </c>
      <c r="AW42" s="57"/>
      <c r="AX42" s="95">
        <v>16</v>
      </c>
      <c r="AY42" s="153">
        <f>INDEX('half 25-26'!S4:S23,MATCH(LARGE('half 25-26'!X4:X23,16),'half 25-26'!X4:X23,0))</f>
        <v>0</v>
      </c>
      <c r="AZ42" s="154"/>
      <c r="BA42" s="154"/>
      <c r="BB42" s="154"/>
      <c r="BC42" s="155"/>
      <c r="BD42" s="113">
        <f>INDEX('half 25-26'!T4:T23,MATCH(LARGE('half 25-26'!X4:X23,16),'half 25-26'!X4:X23,0))</f>
        <v>0</v>
      </c>
      <c r="BE42" s="114">
        <f>INDEX('half 25-26'!U4:U23,MATCH(LARGE('half 25-26'!X4:X23,16),'half 25-26'!X4:X23,0))</f>
        <v>0</v>
      </c>
      <c r="BF42" s="112">
        <f>INDEX('half 25-26'!V4:V23,MATCH(LARGE('half 25-26'!X4:X23,16),'half 25-26'!X4:X23,0))</f>
        <v>0</v>
      </c>
      <c r="BG42" s="113">
        <f>INDEX('half 25-26'!Y4:Y23,MATCH(LARGE('half 25-26'!X4:X23,16),'half 25-26'!X4:X23,0))</f>
        <v>0</v>
      </c>
      <c r="BH42" s="112">
        <f>INDEX('half 25-26'!Z4:Z23,MATCH(LARGE('half 25-26'!X4:X23,16),'half 25-26'!X4:X23,0))</f>
        <v>0</v>
      </c>
      <c r="BJ42" s="95">
        <v>16</v>
      </c>
      <c r="BK42" s="153">
        <f>INDEX('half 25-26'!S4:S23,MATCH(LARGE('half 25-26'!AF4:AF23,16),'half 25-26'!AF4:AF23,0))</f>
        <v>0</v>
      </c>
      <c r="BL42" s="154"/>
      <c r="BM42" s="154"/>
      <c r="BN42" s="154"/>
      <c r="BO42" s="155"/>
      <c r="BP42" s="113">
        <f>INDEX('half 25-26'!AB4:AB23,MATCH(LARGE('half 25-26'!AF4:AF23,16),'half 25-26'!AF4:AF23,0))</f>
        <v>0</v>
      </c>
      <c r="BQ42" s="114">
        <f>INDEX('half 25-26'!AC4:AC23,MATCH(LARGE('half 25-26'!AF4:AF23,16),'half 25-26'!AF4:AF23,0))</f>
        <v>0</v>
      </c>
      <c r="BR42" s="112">
        <f>INDEX('half 25-26'!AD4:AD23,MATCH(LARGE('half 25-26'!AF4:AF23,16),'half 25-26'!AF4:AF23,0))</f>
        <v>0</v>
      </c>
      <c r="BS42" s="113">
        <f>INDEX('half 25-26'!AG4:AG23,MATCH(LARGE('half 25-26'!AF4:AF23,16),'half 25-26'!AF4:AF23,0))</f>
        <v>0</v>
      </c>
      <c r="BT42" s="112">
        <f>INDEX('half 25-26'!AH4:AH23,MATCH(LARGE('half 25-26'!AF4:AF23,16),'half 25-26'!AF4:AF23,0))</f>
        <v>0</v>
      </c>
    </row>
    <row r="43" spans="2:72" x14ac:dyDescent="0.2">
      <c r="B43" s="95">
        <v>17</v>
      </c>
      <c r="C43" s="153">
        <f>INDEX('half 25-26'!B4:B23,MATCH(LARGE('half 25-26'!AO4:AO23,17),'half 25-26'!AO4:AO23,0))</f>
        <v>0</v>
      </c>
      <c r="D43" s="154"/>
      <c r="E43" s="154"/>
      <c r="F43" s="154"/>
      <c r="G43" s="155"/>
      <c r="H43" s="113">
        <f>INDEX('half 25-26'!AK4:AK23,MATCH(LARGE('half 25-26'!AO4:AO23,17),'half 25-26'!AO4:AO23,0))</f>
        <v>0</v>
      </c>
      <c r="I43" s="114">
        <f>INDEX('half 25-26'!AL4:AL23,MATCH(LARGE('half 25-26'!AO4:AO23,17),'half 25-26'!AO4:AO23,0))</f>
        <v>0</v>
      </c>
      <c r="J43" s="112">
        <f>INDEX('half 25-26'!AM4:AM23,MATCH(LARGE('half 25-26'!AO4:AO23,17),'half 25-26'!AO4:AO23,0))</f>
        <v>0</v>
      </c>
      <c r="K43" s="113">
        <f>INDEX('half 25-26'!AP4:AP23,MATCH(LARGE('half 25-26'!AO4:AO23,17),'half 25-26'!AO4:AO23,0))</f>
        <v>0</v>
      </c>
      <c r="L43" s="112">
        <f>INDEX('half 25-26'!AQ4:AQ23,MATCH(LARGE('half 25-26'!AO4:AO23,17),'half 25-26'!AO4:AO23,0))</f>
        <v>0</v>
      </c>
      <c r="M43" s="56"/>
      <c r="N43" s="95">
        <v>17</v>
      </c>
      <c r="O43" s="153">
        <f>INDEX('half 25-26'!B4:B23,MATCH(LARGE('half 25-26'!AX4:AX23,17),'half 25-26'!AX4:AX23,0))</f>
        <v>0</v>
      </c>
      <c r="P43" s="154"/>
      <c r="Q43" s="154"/>
      <c r="R43" s="154"/>
      <c r="S43" s="155"/>
      <c r="T43" s="113">
        <f>INDEX('half 25-26'!AT4:AT23,MATCH(LARGE('half 25-26'!AX4:AX23,17),'half 25-26'!AX4:AX23,0))</f>
        <v>0</v>
      </c>
      <c r="U43" s="114">
        <f>INDEX('half 25-26'!AU4:AU23,MATCH(LARGE('half 25-26'!AX4:AX23,17),'half 25-26'!AX4:AX23,0))</f>
        <v>0</v>
      </c>
      <c r="V43" s="112">
        <f>INDEX('half 25-26'!AV4:AV23,MATCH(LARGE('half 25-26'!AX4:AX23,17),'half 25-26'!AX4:AX23,0))</f>
        <v>0</v>
      </c>
      <c r="W43" s="113">
        <f>INDEX('half 25-26'!AY4:AY23,MATCH(LARGE('half 25-26'!AX4:AX23,17),'half 25-26'!AX4:AX23,0))</f>
        <v>0</v>
      </c>
      <c r="X43" s="112">
        <f>INDEX('half 25-26'!AZ4:AZ23,MATCH(LARGE('half 25-26'!AX4:AX23,17),'half 25-26'!AX4:AX23,0))</f>
        <v>0</v>
      </c>
      <c r="Z43" s="95">
        <v>17</v>
      </c>
      <c r="AA43" s="153">
        <f>INDEX('half 25-26'!B4:B23,MATCH(LARGE('half 25-26'!G4:G23,17),'half 25-26'!G4:G23,0))</f>
        <v>0</v>
      </c>
      <c r="AB43" s="154"/>
      <c r="AC43" s="154"/>
      <c r="AD43" s="154"/>
      <c r="AE43" s="155"/>
      <c r="AF43" s="113">
        <f>INDEX('half 25-26'!C4:C23,MATCH(LARGE('half 25-26'!G4:G23,17),'half 25-26'!G4:G23,0))</f>
        <v>0</v>
      </c>
      <c r="AG43" s="114">
        <f>INDEX('half 25-26'!D4:D23,MATCH(LARGE('half 25-26'!G4:G23,17),'half 25-26'!G4:G23,0))</f>
        <v>0</v>
      </c>
      <c r="AH43" s="112">
        <f>INDEX('half 25-26'!E4:E23,MATCH(LARGE('half 25-26'!G4:G23,17),'half 25-26'!G4:G23,0))</f>
        <v>0</v>
      </c>
      <c r="AI43" s="113">
        <f>INDEX('half 25-26'!H4:H23,MATCH(LARGE('half 25-26'!G4:G23,17),'half 25-26'!G4:G23,0))</f>
        <v>0</v>
      </c>
      <c r="AJ43" s="112">
        <f>INDEX('half 25-26'!I4:I23,MATCH(LARGE('half 25-26'!G4:G23,17),'half 25-26'!G4:G23,0))</f>
        <v>0</v>
      </c>
      <c r="AL43" s="95">
        <v>17</v>
      </c>
      <c r="AM43" s="153">
        <f>INDEX('half 25-26'!B4:B23,MATCH(LARGE('half 25-26'!O4:O23,17),'half 25-26'!O4:O23,0))</f>
        <v>0</v>
      </c>
      <c r="AN43" s="154"/>
      <c r="AO43" s="154"/>
      <c r="AP43" s="154"/>
      <c r="AQ43" s="155"/>
      <c r="AR43" s="113">
        <f>INDEX('half 25-26'!K4:K23,MATCH(LARGE('half 25-26'!O4:O23,17),'half 25-26'!O4:O23,0))</f>
        <v>0</v>
      </c>
      <c r="AS43" s="114">
        <f>INDEX('half 25-26'!L4:L23,MATCH(LARGE('half 25-26'!O4:O23,17),'half 25-26'!O4:O23,0))</f>
        <v>0</v>
      </c>
      <c r="AT43" s="112">
        <f>INDEX('half 25-26'!M4:M23,MATCH(LARGE('half 25-26'!O4:O23,17),'half 25-26'!O4:O23,0))</f>
        <v>0</v>
      </c>
      <c r="AU43" s="113">
        <f>INDEX('half 25-26'!P4:P23,MATCH(LARGE('half 25-26'!O4:O23,17),'half 25-26'!O4:O23,0))</f>
        <v>0</v>
      </c>
      <c r="AV43" s="112">
        <f>INDEX('half 25-26'!Q4:Q23,MATCH(LARGE('half 25-26'!O4:O23,17),'half 25-26'!O4:O23,0))</f>
        <v>0</v>
      </c>
      <c r="AW43" s="57"/>
      <c r="AX43" s="95">
        <v>17</v>
      </c>
      <c r="AY43" s="153">
        <f>INDEX('half 25-26'!S4:S23,MATCH(LARGE('half 25-26'!X4:X23,17),'half 25-26'!X4:X23,0))</f>
        <v>0</v>
      </c>
      <c r="AZ43" s="154"/>
      <c r="BA43" s="154"/>
      <c r="BB43" s="154"/>
      <c r="BC43" s="155"/>
      <c r="BD43" s="113">
        <f>INDEX('half 25-26'!T4:T23,MATCH(LARGE('half 25-26'!X4:X23,17),'half 25-26'!X4:X23,0))</f>
        <v>0</v>
      </c>
      <c r="BE43" s="114">
        <f>INDEX('half 25-26'!U4:U23,MATCH(LARGE('half 25-26'!X4:X23,17),'half 25-26'!X4:X23,0))</f>
        <v>0</v>
      </c>
      <c r="BF43" s="112">
        <f>INDEX('half 25-26'!V4:V23,MATCH(LARGE('half 25-26'!X4:X23,17),'half 25-26'!X4:X23,0))</f>
        <v>0</v>
      </c>
      <c r="BG43" s="113">
        <f>INDEX('half 25-26'!Y4:Y23,MATCH(LARGE('half 25-26'!X4:X23,17),'half 25-26'!X4:X23,0))</f>
        <v>0</v>
      </c>
      <c r="BH43" s="112">
        <f>INDEX('half 25-26'!Z4:Z23,MATCH(LARGE('half 25-26'!X4:X23,17),'half 25-26'!X4:X23,0))</f>
        <v>0</v>
      </c>
      <c r="BJ43" s="95">
        <v>17</v>
      </c>
      <c r="BK43" s="153">
        <f>INDEX('half 25-26'!S4:S23,MATCH(LARGE('half 25-26'!AF4:AF23,17),'half 25-26'!AF4:AF23,0))</f>
        <v>0</v>
      </c>
      <c r="BL43" s="154"/>
      <c r="BM43" s="154"/>
      <c r="BN43" s="154"/>
      <c r="BO43" s="155"/>
      <c r="BP43" s="113">
        <f>INDEX('half 25-26'!AB4:AB23,MATCH(LARGE('half 25-26'!AF4:AF23,17),'half 25-26'!AF4:AF23,0))</f>
        <v>0</v>
      </c>
      <c r="BQ43" s="114">
        <f>INDEX('half 25-26'!AC4:AC23,MATCH(LARGE('half 25-26'!AF4:AF23,17),'half 25-26'!AF4:AF23,0))</f>
        <v>0</v>
      </c>
      <c r="BR43" s="112">
        <f>INDEX('half 25-26'!AD4:AD23,MATCH(LARGE('half 25-26'!AF4:AF23,17),'half 25-26'!AF4:AF23,0))</f>
        <v>0</v>
      </c>
      <c r="BS43" s="113">
        <f>INDEX('half 25-26'!AG4:AG23,MATCH(LARGE('half 25-26'!AF4:AF23,17),'half 25-26'!AF4:AF23,0))</f>
        <v>0</v>
      </c>
      <c r="BT43" s="112">
        <f>INDEX('half 25-26'!AH4:AH23,MATCH(LARGE('half 25-26'!AF4:AF23,17),'half 25-26'!AF4:AF23,0))</f>
        <v>0</v>
      </c>
    </row>
    <row r="44" spans="2:72" x14ac:dyDescent="0.2">
      <c r="B44" s="95">
        <v>18</v>
      </c>
      <c r="C44" s="153">
        <f>INDEX('half 25-26'!B4:B23,MATCH(LARGE('half 25-26'!AO4:AO23,18),'half 25-26'!AO4:AO23,0))</f>
        <v>0</v>
      </c>
      <c r="D44" s="154"/>
      <c r="E44" s="154"/>
      <c r="F44" s="154"/>
      <c r="G44" s="155"/>
      <c r="H44" s="113">
        <f>INDEX('half 25-26'!AK4:AK23,MATCH(LARGE('half 25-26'!AO4:AO23,18),'half 25-26'!AO4:AO23,0))</f>
        <v>0</v>
      </c>
      <c r="I44" s="114">
        <f>INDEX('half 25-26'!AL4:AL23,MATCH(LARGE('half 25-26'!AO4:AO23,18),'half 25-26'!AO4:AO23,0))</f>
        <v>0</v>
      </c>
      <c r="J44" s="112">
        <f>INDEX('half 25-26'!AM4:AM23,MATCH(LARGE('half 25-26'!AO4:AO23,18),'half 25-26'!AO4:AO23,0))</f>
        <v>0</v>
      </c>
      <c r="K44" s="113">
        <f>INDEX('half 25-26'!AP4:AP23,MATCH(LARGE('half 25-26'!AO4:AO23,18),'half 25-26'!AO4:AO23,0))</f>
        <v>0</v>
      </c>
      <c r="L44" s="112">
        <f>INDEX('half 25-26'!AQ4:AQ23,MATCH(LARGE('half 25-26'!AO4:AO23,18),'half 25-26'!AO4:AO23,0))</f>
        <v>0</v>
      </c>
      <c r="M44" s="56"/>
      <c r="N44" s="95">
        <v>18</v>
      </c>
      <c r="O44" s="153">
        <f>INDEX('half 25-26'!B4:B23,MATCH(LARGE('half 25-26'!AX4:AX23,18),'half 25-26'!AX4:AX23,0))</f>
        <v>0</v>
      </c>
      <c r="P44" s="154"/>
      <c r="Q44" s="154"/>
      <c r="R44" s="154"/>
      <c r="S44" s="155"/>
      <c r="T44" s="113">
        <f>INDEX('half 25-26'!AT4:AT23,MATCH(LARGE('half 25-26'!AX4:AX23,18),'half 25-26'!AX4:AX23,0))</f>
        <v>0</v>
      </c>
      <c r="U44" s="114">
        <f>INDEX('half 25-26'!AU4:AU23,MATCH(LARGE('half 25-26'!AX4:AX23,18),'half 25-26'!AX4:AX23,0))</f>
        <v>0</v>
      </c>
      <c r="V44" s="112">
        <f>INDEX('half 25-26'!AV4:AV23,MATCH(LARGE('half 25-26'!AX4:AX23,18),'half 25-26'!AX4:AX23,0))</f>
        <v>0</v>
      </c>
      <c r="W44" s="113">
        <f>INDEX('half 25-26'!AY4:AY23,MATCH(LARGE('half 25-26'!AX4:AX23,18),'half 25-26'!AX4:AX23,0))</f>
        <v>0</v>
      </c>
      <c r="X44" s="112">
        <f>INDEX('half 25-26'!AZ4:AZ23,MATCH(LARGE('half 25-26'!AX4:AX23,18),'half 25-26'!AX4:AX23,0))</f>
        <v>0</v>
      </c>
      <c r="Z44" s="95">
        <v>18</v>
      </c>
      <c r="AA44" s="153">
        <f>INDEX('half 25-26'!B4:B23,MATCH(LARGE('half 25-26'!G4:G23,18),'half 25-26'!G4:G23,0))</f>
        <v>0</v>
      </c>
      <c r="AB44" s="154"/>
      <c r="AC44" s="154"/>
      <c r="AD44" s="154"/>
      <c r="AE44" s="155"/>
      <c r="AF44" s="113">
        <f>INDEX('half 25-26'!C4:C23,MATCH(LARGE('half 25-26'!G4:G23,18),'half 25-26'!G4:G23,0))</f>
        <v>0</v>
      </c>
      <c r="AG44" s="114">
        <f>INDEX('half 25-26'!D4:D23,MATCH(LARGE('half 25-26'!G4:G23,18),'half 25-26'!G4:G23,0))</f>
        <v>0</v>
      </c>
      <c r="AH44" s="112">
        <f>INDEX('half 25-26'!E4:E23,MATCH(LARGE('half 25-26'!G4:G23,18),'half 25-26'!G4:G23,0))</f>
        <v>0</v>
      </c>
      <c r="AI44" s="113">
        <f>INDEX('half 25-26'!H4:H23,MATCH(LARGE('half 25-26'!G4:G23,18),'half 25-26'!G4:G23,0))</f>
        <v>0</v>
      </c>
      <c r="AJ44" s="112">
        <f>INDEX('half 25-26'!I4:I23,MATCH(LARGE('half 25-26'!G4:G23,18),'half 25-26'!G4:G23,0))</f>
        <v>0</v>
      </c>
      <c r="AL44" s="95">
        <v>18</v>
      </c>
      <c r="AM44" s="153">
        <f>INDEX('half 25-26'!B4:B23,MATCH(LARGE('half 25-26'!O4:O23,18),'half 25-26'!O4:O23,0))</f>
        <v>0</v>
      </c>
      <c r="AN44" s="154"/>
      <c r="AO44" s="154"/>
      <c r="AP44" s="154"/>
      <c r="AQ44" s="155"/>
      <c r="AR44" s="113">
        <f>INDEX('half 25-26'!K4:K23,MATCH(LARGE('half 25-26'!O4:O23,18),'half 25-26'!O4:O23,0))</f>
        <v>0</v>
      </c>
      <c r="AS44" s="114">
        <f>INDEX('half 25-26'!L4:L23,MATCH(LARGE('half 25-26'!O4:O23,18),'half 25-26'!O4:O23,0))</f>
        <v>0</v>
      </c>
      <c r="AT44" s="112">
        <f>INDEX('half 25-26'!M4:M23,MATCH(LARGE('half 25-26'!O4:O23,18),'half 25-26'!O4:O23,0))</f>
        <v>0</v>
      </c>
      <c r="AU44" s="113">
        <f>INDEX('half 25-26'!P4:P23,MATCH(LARGE('half 25-26'!O4:O23,18),'half 25-26'!O4:O23,0))</f>
        <v>0</v>
      </c>
      <c r="AV44" s="112">
        <f>INDEX('half 25-26'!Q4:Q23,MATCH(LARGE('half 25-26'!O4:O23,18),'half 25-26'!O4:O23,0))</f>
        <v>0</v>
      </c>
      <c r="AW44" s="57"/>
      <c r="AX44" s="95">
        <v>18</v>
      </c>
      <c r="AY44" s="153">
        <f>INDEX('half 25-26'!S4:S23,MATCH(LARGE('half 25-26'!X4:X23,18),'half 25-26'!X4:X23,0))</f>
        <v>0</v>
      </c>
      <c r="AZ44" s="154"/>
      <c r="BA44" s="154"/>
      <c r="BB44" s="154"/>
      <c r="BC44" s="155"/>
      <c r="BD44" s="113">
        <f>INDEX('half 25-26'!T4:T23,MATCH(LARGE('half 25-26'!X4:X23,18),'half 25-26'!X4:X23,0))</f>
        <v>0</v>
      </c>
      <c r="BE44" s="114">
        <f>INDEX('half 25-26'!U4:U23,MATCH(LARGE('half 25-26'!X4:X23,18),'half 25-26'!X4:X23,0))</f>
        <v>0</v>
      </c>
      <c r="BF44" s="112">
        <f>INDEX('half 25-26'!V4:V23,MATCH(LARGE('half 25-26'!X4:X23,18),'half 25-26'!X4:X23,0))</f>
        <v>0</v>
      </c>
      <c r="BG44" s="113">
        <f>INDEX('half 25-26'!Y4:Y23,MATCH(LARGE('half 25-26'!X4:X23,18),'half 25-26'!X4:X23,0))</f>
        <v>0</v>
      </c>
      <c r="BH44" s="112">
        <f>INDEX('half 25-26'!Z4:Z23,MATCH(LARGE('half 25-26'!X4:X23,18),'half 25-26'!X4:X23,0))</f>
        <v>0</v>
      </c>
      <c r="BJ44" s="95">
        <v>18</v>
      </c>
      <c r="BK44" s="153">
        <f>INDEX('half 25-26'!S4:S23,MATCH(LARGE('half 25-26'!AF4:AF23,18),'half 25-26'!AF4:AF23,0))</f>
        <v>0</v>
      </c>
      <c r="BL44" s="154"/>
      <c r="BM44" s="154"/>
      <c r="BN44" s="154"/>
      <c r="BO44" s="155"/>
      <c r="BP44" s="113">
        <f>INDEX('half 25-26'!AB4:AB23,MATCH(LARGE('half 25-26'!AF4:AF23,18),'half 25-26'!AF4:AF23,0))</f>
        <v>0</v>
      </c>
      <c r="BQ44" s="114">
        <f>INDEX('half 25-26'!AC4:AC23,MATCH(LARGE('half 25-26'!AF4:AF23,18),'half 25-26'!AF4:AF23,0))</f>
        <v>0</v>
      </c>
      <c r="BR44" s="112">
        <f>INDEX('half 25-26'!AD4:AD23,MATCH(LARGE('half 25-26'!AF4:AF23,18),'half 25-26'!AF4:AF23,0))</f>
        <v>0</v>
      </c>
      <c r="BS44" s="113">
        <f>INDEX('half 25-26'!AG4:AG23,MATCH(LARGE('half 25-26'!AF4:AF23,18),'half 25-26'!AF4:AF23,0))</f>
        <v>0</v>
      </c>
      <c r="BT44" s="112">
        <f>INDEX('half 25-26'!AH4:AH23,MATCH(LARGE('half 25-26'!AF4:AF23,18),'half 25-26'!AF4:AF23,0))</f>
        <v>0</v>
      </c>
    </row>
    <row r="45" spans="2:72" x14ac:dyDescent="0.2">
      <c r="B45" s="95">
        <v>19</v>
      </c>
      <c r="C45" s="153">
        <f>INDEX('half 25-26'!B4:B23,MATCH(LARGE('half 25-26'!AO4:AO23,19),'half 25-26'!AO4:AO23,0))</f>
        <v>0</v>
      </c>
      <c r="D45" s="154"/>
      <c r="E45" s="154"/>
      <c r="F45" s="154"/>
      <c r="G45" s="155"/>
      <c r="H45" s="113">
        <f>INDEX('half 25-26'!AK4:AK23,MATCH(LARGE('half 25-26'!AO4:AO23,19),'half 25-26'!AO4:AO23,0))</f>
        <v>0</v>
      </c>
      <c r="I45" s="114">
        <f>INDEX('half 25-26'!AL4:AL23,MATCH(LARGE('half 25-26'!AO4:AO23,19),'half 25-26'!AO4:AO23,0))</f>
        <v>0</v>
      </c>
      <c r="J45" s="112">
        <f>INDEX('half 25-26'!AM4:AM23,MATCH(LARGE('half 25-26'!AO4:AO23,19),'half 25-26'!AO4:AO23,0))</f>
        <v>0</v>
      </c>
      <c r="K45" s="113">
        <f>INDEX('half 25-26'!AP4:AP23,MATCH(LARGE('half 25-26'!AO4:AO23,19),'half 25-26'!AO4:AO23,0))</f>
        <v>0</v>
      </c>
      <c r="L45" s="112">
        <f>INDEX('half 25-26'!AQ4:AQ23,MATCH(LARGE('half 25-26'!AO4:AO23,19),'half 25-26'!AO4:AO23,0))</f>
        <v>0</v>
      </c>
      <c r="M45" s="56"/>
      <c r="N45" s="95">
        <v>19</v>
      </c>
      <c r="O45" s="153">
        <f>INDEX('half 25-26'!B4:B23,MATCH(LARGE('half 25-26'!AX4:AX23,19),'half 25-26'!AX4:AX23,0))</f>
        <v>0</v>
      </c>
      <c r="P45" s="154"/>
      <c r="Q45" s="154"/>
      <c r="R45" s="154"/>
      <c r="S45" s="155"/>
      <c r="T45" s="113">
        <f>INDEX('half 25-26'!AT4:AT23,MATCH(LARGE('half 25-26'!AX4:AX23,19),'half 25-26'!AX4:AX23,0))</f>
        <v>0</v>
      </c>
      <c r="U45" s="114">
        <f>INDEX('half 25-26'!AU4:AU23,MATCH(LARGE('half 25-26'!AX4:AX23,19),'half 25-26'!AX4:AX23,0))</f>
        <v>0</v>
      </c>
      <c r="V45" s="112">
        <f>INDEX('half 25-26'!AV4:AV23,MATCH(LARGE('half 25-26'!AX4:AX23,19),'half 25-26'!AX4:AX23,0))</f>
        <v>0</v>
      </c>
      <c r="W45" s="113">
        <f>INDEX('half 25-26'!AY4:AY23,MATCH(LARGE('half 25-26'!AX4:AX23,19),'half 25-26'!AX4:AX23,0))</f>
        <v>0</v>
      </c>
      <c r="X45" s="112">
        <f>INDEX('half 25-26'!AZ4:AZ23,MATCH(LARGE('half 25-26'!AX4:AX23,19),'half 25-26'!AX4:AX23,0))</f>
        <v>0</v>
      </c>
      <c r="Z45" s="95">
        <v>19</v>
      </c>
      <c r="AA45" s="153">
        <f>INDEX('half 25-26'!B4:B23,MATCH(LARGE('half 25-26'!G4:G23,19),'half 25-26'!G4:G23,0))</f>
        <v>0</v>
      </c>
      <c r="AB45" s="154"/>
      <c r="AC45" s="154"/>
      <c r="AD45" s="154"/>
      <c r="AE45" s="155"/>
      <c r="AF45" s="113">
        <f>INDEX('half 25-26'!C4:C23,MATCH(LARGE('half 25-26'!G4:G23,19),'half 25-26'!G4:G23,0))</f>
        <v>0</v>
      </c>
      <c r="AG45" s="114">
        <f>INDEX('half 25-26'!D4:D23,MATCH(LARGE('half 25-26'!G4:G23,19),'half 25-26'!G4:G23,0))</f>
        <v>0</v>
      </c>
      <c r="AH45" s="112">
        <f>INDEX('half 25-26'!E4:E23,MATCH(LARGE('half 25-26'!G4:G23,19),'half 25-26'!G4:G23,0))</f>
        <v>0</v>
      </c>
      <c r="AI45" s="113">
        <f>INDEX('half 25-26'!H4:H23,MATCH(LARGE('half 25-26'!G4:G23,19),'half 25-26'!G4:G23,0))</f>
        <v>0</v>
      </c>
      <c r="AJ45" s="112">
        <f>INDEX('half 25-26'!I4:I23,MATCH(LARGE('half 25-26'!G4:G23,19),'half 25-26'!G4:G23,0))</f>
        <v>0</v>
      </c>
      <c r="AL45" s="95">
        <v>19</v>
      </c>
      <c r="AM45" s="153">
        <f>INDEX('half 25-26'!B4:B23,MATCH(LARGE('half 25-26'!O4:O23,19),'half 25-26'!O4:O23,0))</f>
        <v>0</v>
      </c>
      <c r="AN45" s="154"/>
      <c r="AO45" s="154"/>
      <c r="AP45" s="154"/>
      <c r="AQ45" s="155"/>
      <c r="AR45" s="113">
        <f>INDEX('half 25-26'!K4:K23,MATCH(LARGE('half 25-26'!O4:O23,19),'half 25-26'!O4:O23,0))</f>
        <v>0</v>
      </c>
      <c r="AS45" s="114">
        <f>INDEX('half 25-26'!L4:L23,MATCH(LARGE('half 25-26'!O4:O23,19),'half 25-26'!O4:O23,0))</f>
        <v>0</v>
      </c>
      <c r="AT45" s="112">
        <f>INDEX('half 25-26'!M4:M23,MATCH(LARGE('half 25-26'!O4:O23,19),'half 25-26'!O4:O23,0))</f>
        <v>0</v>
      </c>
      <c r="AU45" s="113">
        <f>INDEX('half 25-26'!P4:P23,MATCH(LARGE('half 25-26'!O4:O23,19),'half 25-26'!O4:O23,0))</f>
        <v>0</v>
      </c>
      <c r="AV45" s="112">
        <f>INDEX('half 25-26'!Q4:Q23,MATCH(LARGE('half 25-26'!O4:O23,19),'half 25-26'!O4:O23,0))</f>
        <v>0</v>
      </c>
      <c r="AW45" s="57"/>
      <c r="AX45" s="95">
        <v>19</v>
      </c>
      <c r="AY45" s="153">
        <f>INDEX('half 25-26'!S4:S23,MATCH(LARGE('half 25-26'!X4:X23,19),'half 25-26'!X4:X23,0))</f>
        <v>0</v>
      </c>
      <c r="AZ45" s="154"/>
      <c r="BA45" s="154"/>
      <c r="BB45" s="154"/>
      <c r="BC45" s="155"/>
      <c r="BD45" s="113">
        <f>INDEX('half 25-26'!T4:T23,MATCH(LARGE('half 25-26'!X4:X23,19),'half 25-26'!X4:X23,0))</f>
        <v>0</v>
      </c>
      <c r="BE45" s="114">
        <f>INDEX('half 25-26'!U4:U23,MATCH(LARGE('half 25-26'!X4:X23,19),'half 25-26'!X4:X23,0))</f>
        <v>0</v>
      </c>
      <c r="BF45" s="112">
        <f>INDEX('half 25-26'!V4:V23,MATCH(LARGE('half 25-26'!X4:X23,19),'half 25-26'!X4:X23,0))</f>
        <v>0</v>
      </c>
      <c r="BG45" s="113">
        <f>INDEX('half 25-26'!Y4:Y23,MATCH(LARGE('half 25-26'!X4:X23,19),'half 25-26'!X4:X23,0))</f>
        <v>0</v>
      </c>
      <c r="BH45" s="112">
        <f>INDEX('half 25-26'!Z4:Z23,MATCH(LARGE('half 25-26'!X4:X23,19),'half 25-26'!X4:X23,0))</f>
        <v>0</v>
      </c>
      <c r="BJ45" s="95">
        <v>19</v>
      </c>
      <c r="BK45" s="153">
        <f>INDEX('half 25-26'!S4:S23,MATCH(LARGE('half 25-26'!AF4:AF23,19),'half 25-26'!AF4:AF23,0))</f>
        <v>0</v>
      </c>
      <c r="BL45" s="154"/>
      <c r="BM45" s="154"/>
      <c r="BN45" s="154"/>
      <c r="BO45" s="155"/>
      <c r="BP45" s="113">
        <f>INDEX('half 25-26'!AB4:AB23,MATCH(LARGE('half 25-26'!AF4:AF23,19),'half 25-26'!AF4:AF23,0))</f>
        <v>0</v>
      </c>
      <c r="BQ45" s="114">
        <f>INDEX('half 25-26'!AC4:AC23,MATCH(LARGE('half 25-26'!AF4:AF23,19),'half 25-26'!AF4:AF23,0))</f>
        <v>0</v>
      </c>
      <c r="BR45" s="112">
        <f>INDEX('half 25-26'!AD4:AD23,MATCH(LARGE('half 25-26'!AF4:AF23,19),'half 25-26'!AF4:AF23,0))</f>
        <v>0</v>
      </c>
      <c r="BS45" s="113">
        <f>INDEX('half 25-26'!AG4:AG23,MATCH(LARGE('half 25-26'!AF4:AF23,19),'half 25-26'!AF4:AF23,0))</f>
        <v>0</v>
      </c>
      <c r="BT45" s="112">
        <f>INDEX('half 25-26'!AH4:AH23,MATCH(LARGE('half 25-26'!AF4:AF23,19),'half 25-26'!AF4:AF23,0))</f>
        <v>0</v>
      </c>
    </row>
    <row r="46" spans="2:72" ht="13.5" thickBot="1" x14ac:dyDescent="0.25">
      <c r="B46" s="96">
        <v>20</v>
      </c>
      <c r="C46" s="156">
        <f>INDEX('half 25-26'!B4:B23,MATCH(LARGE('half 25-26'!AO4:AO23,20),'half 25-26'!AO4:AO23,0))</f>
        <v>0</v>
      </c>
      <c r="D46" s="157"/>
      <c r="E46" s="157"/>
      <c r="F46" s="157"/>
      <c r="G46" s="158"/>
      <c r="H46" s="115">
        <f>INDEX('half 25-26'!AK4:AK23,MATCH(LARGE('half 25-26'!AO4:AO23,20),'half 25-26'!AO4:AO23,0))</f>
        <v>0</v>
      </c>
      <c r="I46" s="116">
        <f>INDEX('half 25-26'!AL4:AL23,MATCH(LARGE('half 25-26'!AO4:AO23,20),'half 25-26'!AO4:AO23,0))</f>
        <v>0</v>
      </c>
      <c r="J46" s="117">
        <f>INDEX('half 25-26'!AM4:AM23,MATCH(LARGE('half 25-26'!AO4:AO23,20),'half 25-26'!AO4:AO23,0))</f>
        <v>0</v>
      </c>
      <c r="K46" s="115">
        <f>INDEX('half 25-26'!AP4:AP23,MATCH(LARGE('half 25-26'!AO4:AO23,20),'half 25-26'!AO4:AO23,0))</f>
        <v>0</v>
      </c>
      <c r="L46" s="117">
        <f>INDEX('half 25-26'!AQ4:AQ23,MATCH(LARGE('half 25-26'!AO4:AO23,20),'half 25-26'!AO4:AO23,0))</f>
        <v>0</v>
      </c>
      <c r="M46" s="56"/>
      <c r="N46" s="96">
        <v>20</v>
      </c>
      <c r="O46" s="156">
        <f>INDEX('half 25-26'!B4:B23,MATCH(LARGE('half 25-26'!AX4:AX23,20),'half 25-26'!AX4:AX23,0))</f>
        <v>0</v>
      </c>
      <c r="P46" s="157"/>
      <c r="Q46" s="157"/>
      <c r="R46" s="157"/>
      <c r="S46" s="158"/>
      <c r="T46" s="115">
        <f>INDEX('half 25-26'!AT4:AT23,MATCH(LARGE('half 25-26'!AX4:AX23,20),'half 25-26'!AX4:AX23,0))</f>
        <v>0</v>
      </c>
      <c r="U46" s="116">
        <f>INDEX('half 25-26'!AU4:AU23,MATCH(LARGE('half 25-26'!AX4:AX23,20),'half 25-26'!AX4:AX23,0))</f>
        <v>0</v>
      </c>
      <c r="V46" s="117">
        <f>INDEX('half 25-26'!AV4:AV23,MATCH(LARGE('half 25-26'!AX4:AX23,20),'half 25-26'!AX4:AX23,0))</f>
        <v>0</v>
      </c>
      <c r="W46" s="115">
        <f>INDEX('half 25-26'!AY4:AY23,MATCH(LARGE('half 25-26'!AX4:AX23,20),'half 25-26'!AX4:AX23,0))</f>
        <v>0</v>
      </c>
      <c r="X46" s="117">
        <f>INDEX('half 25-26'!AZ4:AZ23,MATCH(LARGE('half 25-26'!AX4:AX23,20),'half 25-26'!AX4:AX23,0))</f>
        <v>0</v>
      </c>
      <c r="Z46" s="96">
        <v>20</v>
      </c>
      <c r="AA46" s="156">
        <f>INDEX('half 25-26'!B4:B23,MATCH(LARGE('half 25-26'!G4:G23,20),'half 25-26'!G4:G23,0))</f>
        <v>0</v>
      </c>
      <c r="AB46" s="157"/>
      <c r="AC46" s="157"/>
      <c r="AD46" s="157"/>
      <c r="AE46" s="158"/>
      <c r="AF46" s="115">
        <f>INDEX('half 25-26'!C4:C23,MATCH(LARGE('half 25-26'!G4:G23,20),'half 25-26'!G4:G23,0))</f>
        <v>0</v>
      </c>
      <c r="AG46" s="116">
        <f>INDEX('half 25-26'!D4:D23,MATCH(LARGE('half 25-26'!G4:G23,20),'half 25-26'!G4:G23,0))</f>
        <v>0</v>
      </c>
      <c r="AH46" s="117">
        <f>INDEX('half 25-26'!E4:E23,MATCH(LARGE('half 25-26'!G4:G23,20),'half 25-26'!G4:G23,0))</f>
        <v>0</v>
      </c>
      <c r="AI46" s="115">
        <f>INDEX('half 25-26'!H4:H23,MATCH(LARGE('half 25-26'!G4:G23,20),'half 25-26'!G4:G23,0))</f>
        <v>0</v>
      </c>
      <c r="AJ46" s="117">
        <f>INDEX('half 25-26'!I4:I23,MATCH(LARGE('half 25-26'!G4:G23,20),'half 25-26'!G4:G23,0))</f>
        <v>0</v>
      </c>
      <c r="AL46" s="96">
        <v>20</v>
      </c>
      <c r="AM46" s="156">
        <f>INDEX('half 25-26'!B4:B23,MATCH(LARGE('half 25-26'!O4:O23,20),'half 25-26'!O4:O23,0))</f>
        <v>0</v>
      </c>
      <c r="AN46" s="157"/>
      <c r="AO46" s="157"/>
      <c r="AP46" s="157"/>
      <c r="AQ46" s="158"/>
      <c r="AR46" s="115">
        <f>INDEX('half 25-26'!K4:K23,MATCH(LARGE('half 25-26'!O4:O23,20),'half 25-26'!O4:O23,0))</f>
        <v>0</v>
      </c>
      <c r="AS46" s="116">
        <f>INDEX('half 25-26'!L4:L23,MATCH(LARGE('half 25-26'!O4:O23,20),'half 25-26'!O4:O23,0))</f>
        <v>0</v>
      </c>
      <c r="AT46" s="117">
        <f>INDEX('half 25-26'!M4:M23,MATCH(LARGE('half 25-26'!O4:O23,20),'half 25-26'!O4:O23,0))</f>
        <v>0</v>
      </c>
      <c r="AU46" s="115">
        <f>INDEX('half 25-26'!P4:P23,MATCH(LARGE('half 25-26'!O4:O23,20),'half 25-26'!O4:O23,0))</f>
        <v>0</v>
      </c>
      <c r="AV46" s="117">
        <f>INDEX('half 25-26'!Q4:Q23,MATCH(LARGE('half 25-26'!O4:O23,20),'half 25-26'!O4:O23,0))</f>
        <v>0</v>
      </c>
      <c r="AW46" s="57"/>
      <c r="AX46" s="96">
        <v>20</v>
      </c>
      <c r="AY46" s="156">
        <f>INDEX('half 25-26'!S4:S23,MATCH(LARGE('half 25-26'!X4:X23,20),'half 25-26'!X4:X23,0))</f>
        <v>0</v>
      </c>
      <c r="AZ46" s="157"/>
      <c r="BA46" s="157"/>
      <c r="BB46" s="157"/>
      <c r="BC46" s="158"/>
      <c r="BD46" s="115">
        <f>INDEX('half 25-26'!T4:T23,MATCH(LARGE('half 25-26'!X4:X23,20),'half 25-26'!X4:X23,0))</f>
        <v>0</v>
      </c>
      <c r="BE46" s="116">
        <f>INDEX('half 25-26'!U4:U23,MATCH(LARGE('half 25-26'!X4:X23,20),'half 25-26'!X4:X23,0))</f>
        <v>0</v>
      </c>
      <c r="BF46" s="117">
        <f>INDEX('half 25-26'!V4:V23,MATCH(LARGE('half 25-26'!X4:X23,20),'half 25-26'!X4:X23,0))</f>
        <v>0</v>
      </c>
      <c r="BG46" s="115">
        <f>INDEX('half 25-26'!Y4:Y23,MATCH(LARGE('half 25-26'!X4:X23,20),'half 25-26'!X4:X23,0))</f>
        <v>0</v>
      </c>
      <c r="BH46" s="117">
        <f>INDEX('half 25-26'!Z4:Z23,MATCH(LARGE('half 25-26'!X4:X23,20),'half 25-26'!X4:X23,0))</f>
        <v>0</v>
      </c>
      <c r="BJ46" s="96">
        <v>20</v>
      </c>
      <c r="BK46" s="156">
        <f>INDEX('half 25-26'!S4:S23,MATCH(LARGE('half 25-26'!AF4:AF23,20),'half 25-26'!AF4:AF23,0))</f>
        <v>0</v>
      </c>
      <c r="BL46" s="157"/>
      <c r="BM46" s="157"/>
      <c r="BN46" s="157"/>
      <c r="BO46" s="158"/>
      <c r="BP46" s="115">
        <f>INDEX('half 25-26'!AB4:AB23,MATCH(LARGE('half 25-26'!AF4:AF23,20),'half 25-26'!AF4:AF23,0))</f>
        <v>0</v>
      </c>
      <c r="BQ46" s="116">
        <f>INDEX('half 25-26'!AC4:AC23,MATCH(LARGE('half 25-26'!AF4:AF23,20),'half 25-26'!AF4:AF23,0))</f>
        <v>0</v>
      </c>
      <c r="BR46" s="117">
        <f>INDEX('half 25-26'!AD4:AD23,MATCH(LARGE('half 25-26'!AF4:AF23,20),'half 25-26'!AF4:AF23,0))</f>
        <v>0</v>
      </c>
      <c r="BS46" s="115">
        <f>INDEX('half 25-26'!AG4:AG23,MATCH(LARGE('half 25-26'!AF4:AF23,20),'half 25-26'!AF4:AF23,0))</f>
        <v>0</v>
      </c>
      <c r="BT46" s="117">
        <f>INDEX('half 25-26'!AH4:AH23,MATCH(LARGE('half 25-26'!AF4:AF23,20),'half 25-26'!AF4:AF23,0))</f>
        <v>0</v>
      </c>
    </row>
    <row r="47" spans="2:72" ht="15.75" thickBot="1" x14ac:dyDescent="0.3">
      <c r="B47" s="29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 s="29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R47"/>
      <c r="AS47"/>
      <c r="AT47"/>
    </row>
    <row r="48" spans="2:72" ht="15.75" thickBot="1" x14ac:dyDescent="0.3">
      <c r="B48" s="159" t="s">
        <v>37</v>
      </c>
      <c r="C48" s="160"/>
      <c r="D48" s="160"/>
      <c r="E48" s="160"/>
      <c r="F48" s="160"/>
      <c r="G48" s="160"/>
      <c r="H48" s="160"/>
      <c r="I48" s="160"/>
      <c r="J48" s="160"/>
      <c r="K48" s="160"/>
      <c r="L48" s="160"/>
      <c r="M48" s="56"/>
      <c r="N48" s="161" t="s">
        <v>38</v>
      </c>
      <c r="O48" s="162"/>
      <c r="P48" s="162"/>
      <c r="Q48" s="162"/>
      <c r="R48" s="162"/>
      <c r="S48" s="162"/>
      <c r="T48" s="162"/>
      <c r="U48" s="162"/>
      <c r="V48" s="162"/>
      <c r="W48" s="162"/>
      <c r="X48" s="163"/>
      <c r="Y48"/>
      <c r="Z48" s="164" t="s">
        <v>39</v>
      </c>
      <c r="AA48" s="165"/>
      <c r="AB48" s="165"/>
      <c r="AC48" s="165"/>
      <c r="AD48" s="165"/>
      <c r="AE48" s="165"/>
      <c r="AF48" s="165"/>
      <c r="AG48" s="165"/>
      <c r="AH48" s="165"/>
      <c r="AI48" s="165"/>
      <c r="AJ48" s="166"/>
      <c r="AK48"/>
      <c r="AL48" s="159" t="s">
        <v>42</v>
      </c>
      <c r="AM48" s="160"/>
      <c r="AN48" s="160"/>
      <c r="AO48" s="160"/>
      <c r="AP48" s="160"/>
      <c r="AQ48" s="160"/>
      <c r="AR48" s="160"/>
      <c r="AS48" s="160"/>
      <c r="AT48" s="160"/>
      <c r="AU48" s="160"/>
      <c r="AV48" s="160"/>
      <c r="AX48" s="161" t="s">
        <v>43</v>
      </c>
      <c r="AY48" s="162"/>
      <c r="AZ48" s="162"/>
      <c r="BA48" s="162"/>
      <c r="BB48" s="162"/>
      <c r="BC48" s="162"/>
      <c r="BD48" s="162"/>
      <c r="BE48" s="162"/>
      <c r="BF48" s="162"/>
      <c r="BG48" s="162"/>
      <c r="BH48" s="163"/>
      <c r="BJ48" s="164" t="s">
        <v>44</v>
      </c>
      <c r="BK48" s="165"/>
      <c r="BL48" s="165"/>
      <c r="BM48" s="165"/>
      <c r="BN48" s="165"/>
      <c r="BO48" s="165"/>
      <c r="BP48" s="165"/>
      <c r="BQ48" s="165"/>
      <c r="BR48" s="165"/>
      <c r="BS48" s="165"/>
      <c r="BT48" s="166"/>
    </row>
    <row r="49" spans="2:72" ht="13.5" thickBot="1" x14ac:dyDescent="0.25">
      <c r="B49" s="97" t="s">
        <v>31</v>
      </c>
      <c r="C49" s="167" t="s">
        <v>32</v>
      </c>
      <c r="D49" s="168"/>
      <c r="E49" s="168"/>
      <c r="F49" s="168"/>
      <c r="G49" s="169"/>
      <c r="H49" s="98" t="s">
        <v>34</v>
      </c>
      <c r="I49" s="170" t="s">
        <v>40</v>
      </c>
      <c r="J49" s="171"/>
      <c r="K49" s="170" t="s">
        <v>70</v>
      </c>
      <c r="L49" s="171"/>
      <c r="N49" s="97" t="s">
        <v>31</v>
      </c>
      <c r="O49" s="167" t="s">
        <v>32</v>
      </c>
      <c r="P49" s="168"/>
      <c r="Q49" s="168"/>
      <c r="R49" s="168"/>
      <c r="S49" s="169"/>
      <c r="T49" s="98" t="s">
        <v>34</v>
      </c>
      <c r="U49" s="170" t="s">
        <v>40</v>
      </c>
      <c r="V49" s="171"/>
      <c r="W49" s="170" t="s">
        <v>70</v>
      </c>
      <c r="X49" s="171"/>
      <c r="Z49" s="97" t="s">
        <v>31</v>
      </c>
      <c r="AA49" s="167" t="s">
        <v>32</v>
      </c>
      <c r="AB49" s="168"/>
      <c r="AC49" s="168"/>
      <c r="AD49" s="168"/>
      <c r="AE49" s="169"/>
      <c r="AF49" s="98" t="s">
        <v>34</v>
      </c>
      <c r="AG49" s="170" t="s">
        <v>40</v>
      </c>
      <c r="AH49" s="171"/>
      <c r="AI49" s="170" t="s">
        <v>70</v>
      </c>
      <c r="AJ49" s="171"/>
      <c r="AL49" s="97" t="s">
        <v>31</v>
      </c>
      <c r="AM49" s="167" t="s">
        <v>32</v>
      </c>
      <c r="AN49" s="168"/>
      <c r="AO49" s="168"/>
      <c r="AP49" s="168"/>
      <c r="AQ49" s="169"/>
      <c r="AR49" s="98" t="s">
        <v>34</v>
      </c>
      <c r="AS49" s="170" t="s">
        <v>45</v>
      </c>
      <c r="AT49" s="171"/>
      <c r="AU49" s="170" t="s">
        <v>46</v>
      </c>
      <c r="AV49" s="171"/>
      <c r="AX49" s="97" t="s">
        <v>31</v>
      </c>
      <c r="AY49" s="167" t="s">
        <v>32</v>
      </c>
      <c r="AZ49" s="168"/>
      <c r="BA49" s="168"/>
      <c r="BB49" s="168"/>
      <c r="BC49" s="169"/>
      <c r="BD49" s="98" t="s">
        <v>34</v>
      </c>
      <c r="BE49" s="170" t="s">
        <v>45</v>
      </c>
      <c r="BF49" s="171"/>
      <c r="BG49" s="170" t="s">
        <v>46</v>
      </c>
      <c r="BH49" s="171"/>
      <c r="BJ49" s="97" t="s">
        <v>31</v>
      </c>
      <c r="BK49" s="167" t="s">
        <v>32</v>
      </c>
      <c r="BL49" s="168"/>
      <c r="BM49" s="168"/>
      <c r="BN49" s="168"/>
      <c r="BO49" s="169"/>
      <c r="BP49" s="98" t="s">
        <v>34</v>
      </c>
      <c r="BQ49" s="170" t="s">
        <v>45</v>
      </c>
      <c r="BR49" s="171"/>
      <c r="BS49" s="170" t="s">
        <v>46</v>
      </c>
      <c r="BT49" s="171"/>
    </row>
    <row r="50" spans="2:72" ht="15.75" customHeight="1" x14ac:dyDescent="0.2">
      <c r="B50" s="95">
        <v>1</v>
      </c>
      <c r="C50" s="153">
        <f>INDEX('h 25-26.'!C30:C49,MATCH(LARGE('h 25-26.'!J30:J49,1),'h 25-26.'!J30:J49,0))</f>
        <v>0</v>
      </c>
      <c r="D50" s="154"/>
      <c r="E50" s="154"/>
      <c r="F50" s="154"/>
      <c r="G50" s="155"/>
      <c r="H50" s="67">
        <f>INDEX('h 25-26.'!D30:D49,MATCH(LARGE('h 25-26.'!J30:J49,1),'h 25-26.'!J30:J49,0))</f>
        <v>0</v>
      </c>
      <c r="I50" s="68">
        <f>INDEX('h 25-26.'!E30:E49,MATCH(LARGE('h 25-26.'!J30:J49,1),'h 25-26.'!J30:J49,0))</f>
        <v>0</v>
      </c>
      <c r="J50" s="70">
        <f>INDEX('h 25-26.'!F30:F49,MATCH(LARGE('h 25-26.'!J30:J49,1),'h 25-26.'!J30:J49,0))</f>
        <v>0</v>
      </c>
      <c r="K50" s="68">
        <f>INDEX('h 25-26.'!G30:G49,MATCH(LARGE('h 25-26.'!J30:J49,1),'h 25-26.'!J30:J49,0))</f>
        <v>0</v>
      </c>
      <c r="L50" s="70">
        <f>INDEX('h 25-26.'!H30:H49,MATCH(LARGE('h 25-26.'!J30:J49,1),'h 25-26.'!J30:J49,0))</f>
        <v>0</v>
      </c>
      <c r="N50" s="95">
        <v>1</v>
      </c>
      <c r="O50" s="153">
        <f>INDEX('h 25-26.'!O30:O49,MATCH(LARGE('h 25-26.'!X30:X49,1),'h 25-26.'!X30:X49,0))</f>
        <v>0</v>
      </c>
      <c r="P50" s="154"/>
      <c r="Q50" s="154"/>
      <c r="R50" s="154"/>
      <c r="S50" s="155"/>
      <c r="T50" s="67">
        <f>INDEX('h 25-26.'!P30:P49,MATCH(LARGE('h 25-26.'!X30:X49,1),'h 25-26.'!X30:X49,0))</f>
        <v>0</v>
      </c>
      <c r="U50" s="68">
        <f>INDEX('h 25-26.'!S30:S49,MATCH(LARGE('h 25-26.'!X30:X49,1),'h 25-26.'!X30:X49,0))</f>
        <v>0</v>
      </c>
      <c r="V50" s="70">
        <f>INDEX('h 25-26.'!T30:T49,MATCH(LARGE('h 25-26.'!X30:X49,1),'h 25-26.'!X30:X49,0))</f>
        <v>0</v>
      </c>
      <c r="W50" s="68">
        <f>INDEX('h 25-26.'!U30:U49,MATCH(LARGE('h 25-26.'!X30:X49,1),'h 25-26.'!X30:X49,0))</f>
        <v>0</v>
      </c>
      <c r="X50" s="70">
        <f>INDEX('h 25-26.'!V30:V49,MATCH(LARGE('h 25-26.'!X30:X49,1),'h 25-26.'!X30:X49,0))</f>
        <v>0</v>
      </c>
      <c r="Z50" s="95">
        <v>1</v>
      </c>
      <c r="AA50" s="153">
        <f>INDEX('h 25-26.'!AC30:AC49,MATCH(LARGE('h 25-26.'!AL30:AL49,1),'h 25-26.'!AL30:AL49,0))</f>
        <v>0</v>
      </c>
      <c r="AB50" s="154"/>
      <c r="AC50" s="154"/>
      <c r="AD50" s="154"/>
      <c r="AE50" s="155"/>
      <c r="AF50" s="67">
        <f>INDEX('h 25-26.'!AD30:AD49,MATCH(LARGE('h 25-26.'!AL30:AL49,1),'h 25-26.'!AL30:AL49,0))</f>
        <v>0</v>
      </c>
      <c r="AG50" s="68">
        <f>INDEX('h 25-26.'!AG30:AG49,MATCH(LARGE('h 25-26.'!AL30:AL49,1),'h 25-26.'!AL30:AL49,0))</f>
        <v>0</v>
      </c>
      <c r="AH50" s="70">
        <f>INDEX('h 25-26.'!AH30:AH49,MATCH(LARGE('h 25-26.'!AL30:AL49,1),'h 25-26.'!AL30:AL49,0))</f>
        <v>0</v>
      </c>
      <c r="AI50" s="68">
        <f>INDEX('h 25-26.'!AI30:AI49,MATCH(LARGE('h 25-26.'!AL30:AL49,1),'h 25-26.'!AL30:AL49,0))</f>
        <v>0</v>
      </c>
      <c r="AJ50" s="70">
        <f>INDEX('h 25-26.'!AJ30:AJ49,MATCH(LARGE('h 25-26.'!AL30:AL49,1),'h 25-26.'!AL30:AL49,0))</f>
        <v>0</v>
      </c>
      <c r="AL50" s="95">
        <v>1</v>
      </c>
      <c r="AM50" s="153">
        <f>INDEX('h 25-26.'!C55:C74,MATCH(LARGE('h 25-26.'!J55:J74,1),'h 25-26.'!J55:J74,0))</f>
        <v>0</v>
      </c>
      <c r="AN50" s="154"/>
      <c r="AO50" s="154"/>
      <c r="AP50" s="154"/>
      <c r="AQ50" s="155"/>
      <c r="AR50" s="67">
        <f>INDEX('h 25-26.'!D55:D74,MATCH(LARGE('h 25-26.'!J55:J74,1),'h 25-26.'!J55:J74,0))</f>
        <v>0</v>
      </c>
      <c r="AS50" s="68">
        <f>INDEX('h 25-26.'!E55:E74,MATCH(LARGE('h 25-26.'!J55:J74,1),'h 25-26.'!J55:J74,0))</f>
        <v>0</v>
      </c>
      <c r="AT50" s="70">
        <f>INDEX('h 25-26.'!F55:F74,MATCH(LARGE('h 25-26.'!J55:J74,1),'h 25-26.'!J55:J74,0))</f>
        <v>0</v>
      </c>
      <c r="AU50" s="68">
        <f>INDEX('h 25-26.'!G55:G74,MATCH(LARGE('h 25-26.'!J55:J74,1),'h 25-26.'!J55:J74,0))</f>
        <v>0</v>
      </c>
      <c r="AV50" s="70">
        <f>INDEX('h 25-26.'!H55:H74,MATCH(LARGE('h 25-26.'!J55:J74,1),'h 25-26.'!J55:J74,0))</f>
        <v>0</v>
      </c>
      <c r="AX50" s="95">
        <v>1</v>
      </c>
      <c r="AY50" s="153">
        <f>INDEX('h 25-26.'!O55:O74,MATCH(LARGE('h 25-26.'!X55:X74,1),'h 25-26.'!X55:X74,0))</f>
        <v>0</v>
      </c>
      <c r="AZ50" s="154"/>
      <c r="BA50" s="154"/>
      <c r="BB50" s="154"/>
      <c r="BC50" s="155"/>
      <c r="BD50" s="67">
        <f>INDEX('h 25-26.'!P55:P74,MATCH(LARGE('h 25-26.'!X55:X74,1),'h 25-26.'!X55:X74,0))</f>
        <v>0</v>
      </c>
      <c r="BE50" s="68">
        <f>INDEX('h 25-26.'!S55:S74,MATCH(LARGE('h 25-26.'!X55:X74,1),'h 25-26.'!X55:X74,0))</f>
        <v>0</v>
      </c>
      <c r="BF50" s="70">
        <f>INDEX('h 25-26.'!T55:T74,MATCH(LARGE('h 25-26.'!X55:X74,1),'h 25-26.'!X55:X74,0))</f>
        <v>0</v>
      </c>
      <c r="BG50" s="68">
        <f>INDEX('h 25-26.'!U55:U74,MATCH(LARGE('h 25-26.'!X55:X74,1),'h 25-26.'!X55:X74,0))</f>
        <v>0</v>
      </c>
      <c r="BH50" s="70">
        <f>INDEX('h 25-26.'!V55:V74,MATCH(LARGE('h 25-26.'!X55:X74,1),'h 25-26.'!X55:X74,0))</f>
        <v>0</v>
      </c>
      <c r="BJ50" s="95">
        <v>1</v>
      </c>
      <c r="BK50" s="153">
        <f>INDEX('h 25-26.'!AC55:AC74,MATCH(LARGE('h 25-26.'!AL55:AL74,1),'h 25-26.'!AL55:AL74,0))</f>
        <v>0</v>
      </c>
      <c r="BL50" s="154"/>
      <c r="BM50" s="154"/>
      <c r="BN50" s="154"/>
      <c r="BO50" s="155"/>
      <c r="BP50" s="67">
        <f>INDEX('h 25-26.'!AD55:AD74,MATCH(LARGE('h 25-26.'!AL55:AL74,1),'h 25-26.'!AL55:AL74,0))</f>
        <v>0</v>
      </c>
      <c r="BQ50" s="68">
        <f>INDEX('h 25-26.'!AG55:AG74,MATCH(LARGE('h 25-26.'!AL55:AL74,1),'h 25-26.'!AL55:AL74,0))</f>
        <v>0</v>
      </c>
      <c r="BR50" s="70">
        <f>INDEX('h 25-26.'!AH55:AH74,MATCH(LARGE('h 25-26.'!AL55:AL74,1),'h 25-26.'!AL55:AL74,0))</f>
        <v>0</v>
      </c>
      <c r="BS50" s="68">
        <f>INDEX('h 25-26.'!AI55:AI74,MATCH(LARGE('h 25-26.'!AL55:AL74,1),'h 25-26.'!AL55:AL74,0))</f>
        <v>0</v>
      </c>
      <c r="BT50" s="70">
        <f>INDEX('h 25-26.'!AJ55:AJ74,MATCH(LARGE('h 25-26.'!AL55:AL74,1),'h 25-26.'!AL55:AL74,0))</f>
        <v>0</v>
      </c>
    </row>
    <row r="51" spans="2:72" x14ac:dyDescent="0.2">
      <c r="B51" s="95">
        <v>2</v>
      </c>
      <c r="C51" s="153">
        <f>INDEX('h 25-26.'!C30:C49,MATCH(LARGE('h 25-26.'!J30:J49,2),'h 25-26.'!J30:J49,0))</f>
        <v>0</v>
      </c>
      <c r="D51" s="154"/>
      <c r="E51" s="154"/>
      <c r="F51" s="154"/>
      <c r="G51" s="155"/>
      <c r="H51" s="73">
        <f>INDEX('h 25-26.'!D30:D49,MATCH(LARGE('h 25-26.'!J30:J49,2),'h 25-26.'!J30:J49,0))</f>
        <v>0</v>
      </c>
      <c r="I51" s="74">
        <f>INDEX('h 25-26.'!E30:E49,MATCH(LARGE('h 25-26.'!J30:J49,2),'h 25-26.'!J30:J49,0))</f>
        <v>0</v>
      </c>
      <c r="J51" s="76">
        <f>INDEX('h 25-26.'!F30:F49,MATCH(LARGE('h 25-26.'!J30:J49,2),'h 25-26.'!J30:J49,0))</f>
        <v>0</v>
      </c>
      <c r="K51" s="74">
        <f>INDEX('h 25-26.'!G30:G49,MATCH(LARGE('h 25-26.'!J30:J49,2),'h 25-26.'!J30:J49,0))</f>
        <v>0</v>
      </c>
      <c r="L51" s="76">
        <f>INDEX('h 25-26.'!H30:H49,MATCH(LARGE('h 25-26.'!J30:J49,2),'h 25-26.'!J30:J49,0))</f>
        <v>0</v>
      </c>
      <c r="N51" s="95">
        <v>2</v>
      </c>
      <c r="O51" s="153">
        <f>INDEX('h 25-26.'!O30:O49,MATCH(LARGE('h 25-26.'!X30:X49,2),'h 25-26.'!X30:X49,0))</f>
        <v>0</v>
      </c>
      <c r="P51" s="154"/>
      <c r="Q51" s="154"/>
      <c r="R51" s="154"/>
      <c r="S51" s="155"/>
      <c r="T51" s="73">
        <f>INDEX('h 25-26.'!P30:P49,MATCH(LARGE('h 25-26.'!X30:X49,2),'h 25-26.'!X30:X49,0))</f>
        <v>0</v>
      </c>
      <c r="U51" s="74">
        <f>INDEX('h 25-26.'!S30:S49,MATCH(LARGE('h 25-26.'!X30:X49,2),'h 25-26.'!X30:X49,0))</f>
        <v>0</v>
      </c>
      <c r="V51" s="76">
        <f>INDEX('h 25-26.'!T30:T49,MATCH(LARGE('h 25-26.'!X30:X49,2),'h 25-26.'!X30:X49,0))</f>
        <v>0</v>
      </c>
      <c r="W51" s="74">
        <f>INDEX('h 25-26.'!U30:U49,MATCH(LARGE('h 25-26.'!X30:X49,2),'h 25-26.'!X30:X49,0))</f>
        <v>0</v>
      </c>
      <c r="X51" s="76">
        <f>INDEX('h 25-26.'!V30:V49,MATCH(LARGE('h 25-26.'!X30:X49,2),'h 25-26.'!X30:X49,0))</f>
        <v>0</v>
      </c>
      <c r="Z51" s="95">
        <v>2</v>
      </c>
      <c r="AA51" s="153">
        <f>INDEX('h 25-26.'!AC30:AC49,MATCH(LARGE('h 25-26.'!AL30:AL49,2),'h 25-26.'!AL30:AL49,0))</f>
        <v>0</v>
      </c>
      <c r="AB51" s="154"/>
      <c r="AC51" s="154"/>
      <c r="AD51" s="154"/>
      <c r="AE51" s="155"/>
      <c r="AF51" s="73">
        <f>INDEX('h 25-26.'!AD30:AD49,MATCH(LARGE('h 25-26.'!AL30:AL49,2),'h 25-26.'!AL30:AL49,0))</f>
        <v>0</v>
      </c>
      <c r="AG51" s="74">
        <f>INDEX('h 25-26.'!AG30:AG49,MATCH(LARGE('h 25-26.'!AL30:AL49,2),'h 25-26.'!AL30:AL49,0))</f>
        <v>0</v>
      </c>
      <c r="AH51" s="76">
        <f>INDEX('h 25-26.'!AH30:AH49,MATCH(LARGE('h 25-26.'!AL30:AL49,2),'h 25-26.'!AL30:AL49,0))</f>
        <v>0</v>
      </c>
      <c r="AI51" s="74">
        <f>INDEX('h 25-26.'!AI30:AI49,MATCH(LARGE('h 25-26.'!AL30:AL49,2),'h 25-26.'!AL30:AL49,0))</f>
        <v>0</v>
      </c>
      <c r="AJ51" s="76">
        <f>INDEX('h 25-26.'!AJ30:AJ49,MATCH(LARGE('h 25-26.'!AL30:AL49,2),'h 25-26.'!AL30:AL49,0))</f>
        <v>0</v>
      </c>
      <c r="AL51" s="95">
        <v>2</v>
      </c>
      <c r="AM51" s="153">
        <f>INDEX('h 25-26.'!C55:C74,MATCH(LARGE('h 25-26.'!J55:J74,2),'h 25-26.'!J55:J74,0))</f>
        <v>0</v>
      </c>
      <c r="AN51" s="154"/>
      <c r="AO51" s="154"/>
      <c r="AP51" s="154"/>
      <c r="AQ51" s="155"/>
      <c r="AR51" s="73">
        <f>INDEX('h 25-26.'!D55:D74,MATCH(LARGE('h 25-26.'!J55:J74,2),'h 25-26.'!J55:J74,0))</f>
        <v>0</v>
      </c>
      <c r="AS51" s="74">
        <f>INDEX('h 25-26.'!E55:E74,MATCH(LARGE('h 25-26.'!J55:J74,2),'h 25-26.'!J55:J74,0))</f>
        <v>0</v>
      </c>
      <c r="AT51" s="76">
        <f>INDEX('h 25-26.'!F55:F74,MATCH(LARGE('h 25-26.'!J55:J74,2),'h 25-26.'!J55:J74,0))</f>
        <v>0</v>
      </c>
      <c r="AU51" s="74">
        <f>INDEX('h 25-26.'!G55:G74,MATCH(LARGE('h 25-26.'!J55:J74,2),'h 25-26.'!J55:J74,0))</f>
        <v>0</v>
      </c>
      <c r="AV51" s="76">
        <f>INDEX('h 25-26.'!H55:H74,MATCH(LARGE('h 25-26.'!J55:J74,2),'h 25-26.'!J55:J74,0))</f>
        <v>0</v>
      </c>
      <c r="AX51" s="95">
        <v>2</v>
      </c>
      <c r="AY51" s="153">
        <f>INDEX('h 25-26.'!O55:O74,MATCH(LARGE('h 25-26.'!X55:X74,2),'h 25-26.'!X55:X74,0))</f>
        <v>0</v>
      </c>
      <c r="AZ51" s="154"/>
      <c r="BA51" s="154"/>
      <c r="BB51" s="154"/>
      <c r="BC51" s="155"/>
      <c r="BD51" s="73">
        <f>INDEX('h 25-26.'!P55:P74,MATCH(LARGE('h 25-26.'!X55:X74,2),'h 25-26.'!X55:X74,0))</f>
        <v>0</v>
      </c>
      <c r="BE51" s="74">
        <f>INDEX('h 25-26.'!S55:S74,MATCH(LARGE('h 25-26.'!X55:X74,2),'h 25-26.'!X55:X74,0))</f>
        <v>0</v>
      </c>
      <c r="BF51" s="76">
        <f>INDEX('h 25-26.'!T55:T74,MATCH(LARGE('h 25-26.'!X55:X74,2),'h 25-26.'!X55:X74,0))</f>
        <v>0</v>
      </c>
      <c r="BG51" s="74">
        <f>INDEX('h 25-26.'!U55:U74,MATCH(LARGE('h 25-26.'!X55:X74,2),'h 25-26.'!X55:X74,0))</f>
        <v>0</v>
      </c>
      <c r="BH51" s="76">
        <f>INDEX('h 25-26.'!V55:V74,MATCH(LARGE('h 25-26.'!X55:X74,2),'h 25-26.'!X55:X74,0))</f>
        <v>0</v>
      </c>
      <c r="BJ51" s="95">
        <v>2</v>
      </c>
      <c r="BK51" s="153">
        <f>INDEX('h 25-26.'!AC55:AC74,MATCH(LARGE('h 25-26.'!AL55:AL74,2),'h 25-26.'!AL55:AL74,0))</f>
        <v>0</v>
      </c>
      <c r="BL51" s="154"/>
      <c r="BM51" s="154"/>
      <c r="BN51" s="154"/>
      <c r="BO51" s="155"/>
      <c r="BP51" s="73">
        <f>INDEX('h 25-26.'!AD55:AD74,MATCH(LARGE('h 25-26.'!AL55:AL74,2),'h 25-26.'!AL55:AL74,0))</f>
        <v>0</v>
      </c>
      <c r="BQ51" s="74">
        <f>INDEX('h 25-26.'!AG55:AG74,MATCH(LARGE('h 25-26.'!AL55:AL74,2),'h 25-26.'!AL55:AL74,0))</f>
        <v>0</v>
      </c>
      <c r="BR51" s="76">
        <f>INDEX('h 25-26.'!AH55:AH74,MATCH(LARGE('h 25-26.'!AL55:AL74,2),'h 25-26.'!AL55:AL74,0))</f>
        <v>0</v>
      </c>
      <c r="BS51" s="74">
        <f>INDEX('h 25-26.'!AI55:AI74,MATCH(LARGE('h 25-26.'!AL55:AL74,2),'h 25-26.'!AL55:AL74,0))</f>
        <v>0</v>
      </c>
      <c r="BT51" s="76">
        <f>INDEX('h 25-26.'!AJ55:AJ74,MATCH(LARGE('h 25-26.'!AL55:AL74,2),'h 25-26.'!AL55:AL74,0))</f>
        <v>0</v>
      </c>
    </row>
    <row r="52" spans="2:72" x14ac:dyDescent="0.2">
      <c r="B52" s="95">
        <v>3</v>
      </c>
      <c r="C52" s="153">
        <f>INDEX('h 25-26.'!C30:C49,MATCH(LARGE('h 25-26.'!J30:J49,3),'h 25-26.'!J30:J49,0))</f>
        <v>0</v>
      </c>
      <c r="D52" s="154"/>
      <c r="E52" s="154"/>
      <c r="F52" s="154"/>
      <c r="G52" s="155"/>
      <c r="H52" s="73">
        <f>INDEX('h 25-26.'!D30:D49,MATCH(LARGE('h 25-26.'!J30:J49,3),'h 25-26.'!J30:J49,0))</f>
        <v>0</v>
      </c>
      <c r="I52" s="74">
        <f>INDEX('h 25-26.'!E30:E49,MATCH(LARGE('h 25-26.'!J30:J49,3),'h 25-26.'!J30:J49,0))</f>
        <v>0</v>
      </c>
      <c r="J52" s="76">
        <f>INDEX('h 25-26.'!F30:F49,MATCH(LARGE('h 25-26.'!J30:J49,3),'h 25-26.'!J30:J49,0))</f>
        <v>0</v>
      </c>
      <c r="K52" s="74">
        <f>INDEX('h 25-26.'!G30:G49,MATCH(LARGE('h 25-26.'!J30:J49,3),'h 25-26.'!J30:J49,0))</f>
        <v>0</v>
      </c>
      <c r="L52" s="76">
        <f>INDEX('h 25-26.'!H30:H49,MATCH(LARGE('h 25-26.'!J30:J49,3),'h 25-26.'!J30:J49,0))</f>
        <v>0</v>
      </c>
      <c r="N52" s="95">
        <v>3</v>
      </c>
      <c r="O52" s="153">
        <f>INDEX('h 25-26.'!O30:O49,MATCH(LARGE('h 25-26.'!X30:X49,3),'h 25-26.'!X30:X49,0))</f>
        <v>0</v>
      </c>
      <c r="P52" s="154"/>
      <c r="Q52" s="154"/>
      <c r="R52" s="154"/>
      <c r="S52" s="155"/>
      <c r="T52" s="73">
        <f>INDEX('h 25-26.'!P30:P49,MATCH(LARGE('h 25-26.'!X30:X49,3),'h 25-26.'!X30:X49,0))</f>
        <v>0</v>
      </c>
      <c r="U52" s="74">
        <f>INDEX('h 25-26.'!S30:S49,MATCH(LARGE('h 25-26.'!X30:X49,3),'h 25-26.'!X30:X49,0))</f>
        <v>0</v>
      </c>
      <c r="V52" s="76">
        <f>INDEX('h 25-26.'!T30:T49,MATCH(LARGE('h 25-26.'!X30:X49,3),'h 25-26.'!X30:X49,0))</f>
        <v>0</v>
      </c>
      <c r="W52" s="74">
        <f>INDEX('h 25-26.'!U30:U49,MATCH(LARGE('h 25-26.'!X30:X49,3),'h 25-26.'!X30:X49,0))</f>
        <v>0</v>
      </c>
      <c r="X52" s="76">
        <f>INDEX('h 25-26.'!V30:V49,MATCH(LARGE('h 25-26.'!X30:X49,3),'h 25-26.'!X30:X49,0))</f>
        <v>0</v>
      </c>
      <c r="Z52" s="95">
        <v>3</v>
      </c>
      <c r="AA52" s="153">
        <f>INDEX('h 25-26.'!AC30:AC49,MATCH(LARGE('h 25-26.'!AL30:AL49,3),'h 25-26.'!AL30:AL49,0))</f>
        <v>0</v>
      </c>
      <c r="AB52" s="154"/>
      <c r="AC52" s="154"/>
      <c r="AD52" s="154"/>
      <c r="AE52" s="155"/>
      <c r="AF52" s="73">
        <f>INDEX('h 25-26.'!AD30:AD49,MATCH(LARGE('h 25-26.'!AL30:AL49,3),'h 25-26.'!AL30:AL49,0))</f>
        <v>0</v>
      </c>
      <c r="AG52" s="74">
        <f>INDEX('h 25-26.'!AG30:AG49,MATCH(LARGE('h 25-26.'!AL30:AL49,3),'h 25-26.'!AL30:AL49,0))</f>
        <v>0</v>
      </c>
      <c r="AH52" s="76">
        <f>INDEX('h 25-26.'!AH30:AH49,MATCH(LARGE('h 25-26.'!AL30:AL49,3),'h 25-26.'!AL30:AL49,0))</f>
        <v>0</v>
      </c>
      <c r="AI52" s="74">
        <f>INDEX('h 25-26.'!AI30:AI49,MATCH(LARGE('h 25-26.'!AL30:AL49,3),'h 25-26.'!AL30:AL49,0))</f>
        <v>0</v>
      </c>
      <c r="AJ52" s="76">
        <f>INDEX('h 25-26.'!AJ30:AJ49,MATCH(LARGE('h 25-26.'!AL30:AL49,3),'h 25-26.'!AL30:AL49,0))</f>
        <v>0</v>
      </c>
      <c r="AL52" s="95">
        <v>3</v>
      </c>
      <c r="AM52" s="153">
        <f>INDEX('h 25-26.'!C55:C74,MATCH(LARGE('h 25-26.'!J55:J74,3),'h 25-26.'!J55:J74,0))</f>
        <v>0</v>
      </c>
      <c r="AN52" s="154"/>
      <c r="AO52" s="154"/>
      <c r="AP52" s="154"/>
      <c r="AQ52" s="155"/>
      <c r="AR52" s="73">
        <f>INDEX('h 25-26.'!D55:D74,MATCH(LARGE('h 25-26.'!J55:J74,3),'h 25-26.'!J55:J74,0))</f>
        <v>0</v>
      </c>
      <c r="AS52" s="74">
        <f>INDEX('h 25-26.'!E55:E74,MATCH(LARGE('h 25-26.'!J55:J74,3),'h 25-26.'!J55:J74,0))</f>
        <v>0</v>
      </c>
      <c r="AT52" s="76">
        <f>INDEX('h 25-26.'!F55:F74,MATCH(LARGE('h 25-26.'!J55:J74,3),'h 25-26.'!J55:J74,0))</f>
        <v>0</v>
      </c>
      <c r="AU52" s="74">
        <f>INDEX('h 25-26.'!G55:G74,MATCH(LARGE('h 25-26.'!J55:J74,3),'h 25-26.'!J55:J74,0))</f>
        <v>0</v>
      </c>
      <c r="AV52" s="76">
        <f>INDEX('h 25-26.'!H55:H74,MATCH(LARGE('h 25-26.'!J55:J74,3),'h 25-26.'!J55:J74,0))</f>
        <v>0</v>
      </c>
      <c r="AX52" s="95">
        <v>3</v>
      </c>
      <c r="AY52" s="153">
        <f>INDEX('h 25-26.'!O55:O74,MATCH(LARGE('h 25-26.'!X55:X74,3),'h 25-26.'!X55:X74,0))</f>
        <v>0</v>
      </c>
      <c r="AZ52" s="154"/>
      <c r="BA52" s="154"/>
      <c r="BB52" s="154"/>
      <c r="BC52" s="155"/>
      <c r="BD52" s="73">
        <f>INDEX('h 25-26.'!P55:P74,MATCH(LARGE('h 25-26.'!X55:X74,3),'h 25-26.'!X55:X74,0))</f>
        <v>0</v>
      </c>
      <c r="BE52" s="74">
        <f>INDEX('h 25-26.'!S55:S74,MATCH(LARGE('h 25-26.'!X55:X74,3),'h 25-26.'!X55:X74,0))</f>
        <v>0</v>
      </c>
      <c r="BF52" s="76">
        <f>INDEX('h 25-26.'!T55:T74,MATCH(LARGE('h 25-26.'!X55:X74,3),'h 25-26.'!X55:X74,0))</f>
        <v>0</v>
      </c>
      <c r="BG52" s="74">
        <f>INDEX('h 25-26.'!U55:U74,MATCH(LARGE('h 25-26.'!X55:X74,3),'h 25-26.'!X55:X74,0))</f>
        <v>0</v>
      </c>
      <c r="BH52" s="76">
        <f>INDEX('h 25-26.'!V55:V74,MATCH(LARGE('h 25-26.'!X55:X74,3),'h 25-26.'!X55:X74,0))</f>
        <v>0</v>
      </c>
      <c r="BJ52" s="95">
        <v>3</v>
      </c>
      <c r="BK52" s="153">
        <f>INDEX('h 25-26.'!AC55:AC74,MATCH(LARGE('h 25-26.'!AL55:AL74,3),'h 25-26.'!AL55:AL74,0))</f>
        <v>0</v>
      </c>
      <c r="BL52" s="154"/>
      <c r="BM52" s="154"/>
      <c r="BN52" s="154"/>
      <c r="BO52" s="155"/>
      <c r="BP52" s="73">
        <f>INDEX('h 25-26.'!AD55:AD74,MATCH(LARGE('h 25-26.'!AL55:AL74,3),'h 25-26.'!AL55:AL74,0))</f>
        <v>0</v>
      </c>
      <c r="BQ52" s="74">
        <f>INDEX('h 25-26.'!AG55:AG74,MATCH(LARGE('h 25-26.'!AL55:AL74,3),'h 25-26.'!AL55:AL74,0))</f>
        <v>0</v>
      </c>
      <c r="BR52" s="76">
        <f>INDEX('h 25-26.'!AH55:AH74,MATCH(LARGE('h 25-26.'!AL55:AL74,3),'h 25-26.'!AL55:AL74,0))</f>
        <v>0</v>
      </c>
      <c r="BS52" s="74">
        <f>INDEX('h 25-26.'!AI55:AI74,MATCH(LARGE('h 25-26.'!AL55:AL74,3),'h 25-26.'!AL55:AL74,0))</f>
        <v>0</v>
      </c>
      <c r="BT52" s="76">
        <f>INDEX('h 25-26.'!AJ55:AJ74,MATCH(LARGE('h 25-26.'!AL55:AL74,3),'h 25-26.'!AL55:AL74,0))</f>
        <v>0</v>
      </c>
    </row>
    <row r="53" spans="2:72" x14ac:dyDescent="0.2">
      <c r="B53" s="95">
        <v>4</v>
      </c>
      <c r="C53" s="153">
        <f>INDEX('h 25-26.'!C30:C49,MATCH(LARGE('h 25-26.'!J30:J49,4),'h 25-26.'!J30:J49,0))</f>
        <v>0</v>
      </c>
      <c r="D53" s="154"/>
      <c r="E53" s="154"/>
      <c r="F53" s="154"/>
      <c r="G53" s="155"/>
      <c r="H53" s="73">
        <f>INDEX('h 25-26.'!D30:D49,MATCH(LARGE('h 25-26.'!J30:J49,4),'h 25-26.'!J30:J49,0))</f>
        <v>0</v>
      </c>
      <c r="I53" s="74">
        <f>INDEX('h 25-26.'!E30:E49,MATCH(LARGE('h 25-26.'!J30:J49,4),'h 25-26.'!J30:J49,0))</f>
        <v>0</v>
      </c>
      <c r="J53" s="76">
        <f>INDEX('h 25-26.'!F30:F49,MATCH(LARGE('h 25-26.'!J30:J49,4),'h 25-26.'!J30:J49,0))</f>
        <v>0</v>
      </c>
      <c r="K53" s="74">
        <f>INDEX('h 25-26.'!G30:G49,MATCH(LARGE('h 25-26.'!J30:J49,4),'h 25-26.'!J30:J49,0))</f>
        <v>0</v>
      </c>
      <c r="L53" s="76">
        <f>INDEX('h 25-26.'!H30:H49,MATCH(LARGE('h 25-26.'!J30:J49,4),'h 25-26.'!J30:J49,0))</f>
        <v>0</v>
      </c>
      <c r="N53" s="95">
        <v>4</v>
      </c>
      <c r="O53" s="153">
        <f>INDEX('h 25-26.'!O30:O49,MATCH(LARGE('h 25-26.'!X30:X49,4),'h 25-26.'!X30:X49,0))</f>
        <v>0</v>
      </c>
      <c r="P53" s="154"/>
      <c r="Q53" s="154"/>
      <c r="R53" s="154"/>
      <c r="S53" s="155"/>
      <c r="T53" s="73">
        <f>INDEX('h 25-26.'!P30:P49,MATCH(LARGE('h 25-26.'!X30:X49,4),'h 25-26.'!X30:X49,0))</f>
        <v>0</v>
      </c>
      <c r="U53" s="74">
        <f>INDEX('h 25-26.'!S30:S49,MATCH(LARGE('h 25-26.'!X30:X49,4),'h 25-26.'!X30:X49,0))</f>
        <v>0</v>
      </c>
      <c r="V53" s="76">
        <f>INDEX('h 25-26.'!T30:T49,MATCH(LARGE('h 25-26.'!X30:X49,4),'h 25-26.'!X30:X49,0))</f>
        <v>0</v>
      </c>
      <c r="W53" s="74">
        <f>INDEX('h 25-26.'!U30:U49,MATCH(LARGE('h 25-26.'!X30:X49,4),'h 25-26.'!X30:X49,0))</f>
        <v>0</v>
      </c>
      <c r="X53" s="76">
        <f>INDEX('h 25-26.'!V30:V49,MATCH(LARGE('h 25-26.'!X30:X49,4),'h 25-26.'!X30:X49,0))</f>
        <v>0</v>
      </c>
      <c r="Z53" s="95">
        <v>4</v>
      </c>
      <c r="AA53" s="153">
        <f>INDEX('h 25-26.'!AC30:AC49,MATCH(LARGE('h 25-26.'!AL30:AL49,4),'h 25-26.'!AL30:AL49,0))</f>
        <v>0</v>
      </c>
      <c r="AB53" s="154"/>
      <c r="AC53" s="154"/>
      <c r="AD53" s="154"/>
      <c r="AE53" s="155"/>
      <c r="AF53" s="73">
        <f>INDEX('h 25-26.'!AD30:AD49,MATCH(LARGE('h 25-26.'!AL30:AL49,4),'h 25-26.'!AL30:AL49,0))</f>
        <v>0</v>
      </c>
      <c r="AG53" s="74">
        <f>INDEX('h 25-26.'!AG30:AG49,MATCH(LARGE('h 25-26.'!AL30:AL49,4),'h 25-26.'!AL30:AL49,0))</f>
        <v>0</v>
      </c>
      <c r="AH53" s="76">
        <f>INDEX('h 25-26.'!AH30:AH49,MATCH(LARGE('h 25-26.'!AL30:AL49,4),'h 25-26.'!AL30:AL49,0))</f>
        <v>0</v>
      </c>
      <c r="AI53" s="74">
        <f>INDEX('h 25-26.'!AI30:AI49,MATCH(LARGE('h 25-26.'!AL30:AL49,4),'h 25-26.'!AL30:AL49,0))</f>
        <v>0</v>
      </c>
      <c r="AJ53" s="76">
        <f>INDEX('h 25-26.'!AJ30:AJ49,MATCH(LARGE('h 25-26.'!AL30:AL49,4),'h 25-26.'!AL30:AL49,0))</f>
        <v>0</v>
      </c>
      <c r="AL53" s="95">
        <v>4</v>
      </c>
      <c r="AM53" s="153">
        <f>INDEX('h 25-26.'!C55:C74,MATCH(LARGE('h 25-26.'!J55:J74,4),'h 25-26.'!J55:J74,0))</f>
        <v>0</v>
      </c>
      <c r="AN53" s="154"/>
      <c r="AO53" s="154"/>
      <c r="AP53" s="154"/>
      <c r="AQ53" s="155"/>
      <c r="AR53" s="73">
        <f>INDEX('h 25-26.'!D55:D74,MATCH(LARGE('h 25-26.'!J55:J74,4),'h 25-26.'!J55:J74,0))</f>
        <v>0</v>
      </c>
      <c r="AS53" s="74">
        <f>INDEX('h 25-26.'!E55:E74,MATCH(LARGE('h 25-26.'!J55:J74,4),'h 25-26.'!J55:J74,0))</f>
        <v>0</v>
      </c>
      <c r="AT53" s="76">
        <f>INDEX('h 25-26.'!F55:F74,MATCH(LARGE('h 25-26.'!J55:J74,4),'h 25-26.'!J55:J74,0))</f>
        <v>0</v>
      </c>
      <c r="AU53" s="74">
        <f>INDEX('h 25-26.'!G55:G74,MATCH(LARGE('h 25-26.'!J55:J74,4),'h 25-26.'!J55:J74,0))</f>
        <v>0</v>
      </c>
      <c r="AV53" s="76">
        <f>INDEX('h 25-26.'!H55:H74,MATCH(LARGE('h 25-26.'!J55:J74,4),'h 25-26.'!J55:J74,0))</f>
        <v>0</v>
      </c>
      <c r="AX53" s="95">
        <v>4</v>
      </c>
      <c r="AY53" s="153">
        <f>INDEX('h 25-26.'!O55:O74,MATCH(LARGE('h 25-26.'!X55:X74,4),'h 25-26.'!X55:X74,0))</f>
        <v>0</v>
      </c>
      <c r="AZ53" s="154"/>
      <c r="BA53" s="154"/>
      <c r="BB53" s="154"/>
      <c r="BC53" s="155"/>
      <c r="BD53" s="73">
        <f>INDEX('h 25-26.'!P55:P74,MATCH(LARGE('h 25-26.'!X55:X74,4),'h 25-26.'!X55:X74,0))</f>
        <v>0</v>
      </c>
      <c r="BE53" s="74">
        <f>INDEX('h 25-26.'!S55:S74,MATCH(LARGE('h 25-26.'!X55:X74,4),'h 25-26.'!X55:X74,0))</f>
        <v>0</v>
      </c>
      <c r="BF53" s="76">
        <f>INDEX('h 25-26.'!T55:T74,MATCH(LARGE('h 25-26.'!X55:X74,4),'h 25-26.'!X55:X74,0))</f>
        <v>0</v>
      </c>
      <c r="BG53" s="74">
        <f>INDEX('h 25-26.'!U55:U74,MATCH(LARGE('h 25-26.'!X55:X74,4),'h 25-26.'!X55:X74,0))</f>
        <v>0</v>
      </c>
      <c r="BH53" s="76">
        <f>INDEX('h 25-26.'!V55:V74,MATCH(LARGE('h 25-26.'!X55:X74,4),'h 25-26.'!X55:X74,0))</f>
        <v>0</v>
      </c>
      <c r="BJ53" s="95">
        <v>4</v>
      </c>
      <c r="BK53" s="153">
        <f>INDEX('h 25-26.'!AC55:AC74,MATCH(LARGE('h 25-26.'!AL55:AL74,4),'h 25-26.'!AL55:AL74,0))</f>
        <v>0</v>
      </c>
      <c r="BL53" s="154"/>
      <c r="BM53" s="154"/>
      <c r="BN53" s="154"/>
      <c r="BO53" s="155"/>
      <c r="BP53" s="73">
        <f>INDEX('h 25-26.'!AD55:AD74,MATCH(LARGE('h 25-26.'!AL55:AL74,4),'h 25-26.'!AL55:AL74,0))</f>
        <v>0</v>
      </c>
      <c r="BQ53" s="74">
        <f>INDEX('h 25-26.'!AG55:AG74,MATCH(LARGE('h 25-26.'!AL55:AL74,4),'h 25-26.'!AL55:AL74,0))</f>
        <v>0</v>
      </c>
      <c r="BR53" s="76">
        <f>INDEX('h 25-26.'!AH55:AH74,MATCH(LARGE('h 25-26.'!AL55:AL74,4),'h 25-26.'!AL55:AL74,0))</f>
        <v>0</v>
      </c>
      <c r="BS53" s="74">
        <f>INDEX('h 25-26.'!AI55:AI74,MATCH(LARGE('h 25-26.'!AL55:AL74,4),'h 25-26.'!AL55:AL74,0))</f>
        <v>0</v>
      </c>
      <c r="BT53" s="76">
        <f>INDEX('h 25-26.'!AJ55:AJ74,MATCH(LARGE('h 25-26.'!AL55:AL74,4),'h 25-26.'!AL55:AL74,0))</f>
        <v>0</v>
      </c>
    </row>
    <row r="54" spans="2:72" x14ac:dyDescent="0.2">
      <c r="B54" s="95">
        <v>5</v>
      </c>
      <c r="C54" s="153">
        <f>INDEX('h 25-26.'!C30:C49,MATCH(LARGE('h 25-26.'!J30:J49,5),'h 25-26.'!J30:J49,0))</f>
        <v>0</v>
      </c>
      <c r="D54" s="154"/>
      <c r="E54" s="154"/>
      <c r="F54" s="154"/>
      <c r="G54" s="155"/>
      <c r="H54" s="73">
        <f>INDEX('h 25-26.'!D30:D49,MATCH(LARGE('h 25-26.'!J30:J49,5),'h 25-26.'!J30:J49,0))</f>
        <v>0</v>
      </c>
      <c r="I54" s="74">
        <f>INDEX('h 25-26.'!E30:E49,MATCH(LARGE('h 25-26.'!J30:J49,5),'h 25-26.'!J30:J49,0))</f>
        <v>0</v>
      </c>
      <c r="J54" s="76">
        <f>INDEX('h 25-26.'!F30:F49,MATCH(LARGE('h 25-26.'!J30:J49,5),'h 25-26.'!J30:J49,0))</f>
        <v>0</v>
      </c>
      <c r="K54" s="74">
        <f>INDEX('h 25-26.'!G30:G49,MATCH(LARGE('h 25-26.'!J30:J49,5),'h 25-26.'!J30:J49,0))</f>
        <v>0</v>
      </c>
      <c r="L54" s="76">
        <f>INDEX('h 25-26.'!H30:H49,MATCH(LARGE('h 25-26.'!J30:J49,5),'h 25-26.'!J30:J49,0))</f>
        <v>0</v>
      </c>
      <c r="N54" s="95">
        <v>5</v>
      </c>
      <c r="O54" s="153">
        <f>INDEX('h 25-26.'!O30:O49,MATCH(LARGE('h 25-26.'!X30:X49,5),'h 25-26.'!X30:X49,0))</f>
        <v>0</v>
      </c>
      <c r="P54" s="154"/>
      <c r="Q54" s="154"/>
      <c r="R54" s="154"/>
      <c r="S54" s="155"/>
      <c r="T54" s="73">
        <f>INDEX('h 25-26.'!P30:P49,MATCH(LARGE('h 25-26.'!X30:X49,5),'h 25-26.'!X30:X49,0))</f>
        <v>0</v>
      </c>
      <c r="U54" s="74">
        <f>INDEX('h 25-26.'!S30:S49,MATCH(LARGE('h 25-26.'!X30:X49,5),'h 25-26.'!X30:X49,0))</f>
        <v>0</v>
      </c>
      <c r="V54" s="76">
        <f>INDEX('h 25-26.'!T30:T49,MATCH(LARGE('h 25-26.'!X30:X49,5),'h 25-26.'!X30:X49,0))</f>
        <v>0</v>
      </c>
      <c r="W54" s="74">
        <f>INDEX('h 25-26.'!U30:U49,MATCH(LARGE('h 25-26.'!X30:X49,5),'h 25-26.'!X30:X49,0))</f>
        <v>0</v>
      </c>
      <c r="X54" s="76">
        <f>INDEX('h 25-26.'!V30:V49,MATCH(LARGE('h 25-26.'!X30:X49,5),'h 25-26.'!X30:X49,0))</f>
        <v>0</v>
      </c>
      <c r="Z54" s="95">
        <v>5</v>
      </c>
      <c r="AA54" s="153">
        <f>INDEX('h 25-26.'!AC30:AC49,MATCH(LARGE('h 25-26.'!AL30:AL49,5),'h 25-26.'!AL30:AL49,0))</f>
        <v>0</v>
      </c>
      <c r="AB54" s="154"/>
      <c r="AC54" s="154"/>
      <c r="AD54" s="154"/>
      <c r="AE54" s="155"/>
      <c r="AF54" s="73">
        <f>INDEX('h 25-26.'!AD30:AD49,MATCH(LARGE('h 25-26.'!AL30:AL49,5),'h 25-26.'!AL30:AL49,0))</f>
        <v>0</v>
      </c>
      <c r="AG54" s="74">
        <f>INDEX('h 25-26.'!AG30:AG49,MATCH(LARGE('h 25-26.'!AL30:AL49,5),'h 25-26.'!AL30:AL49,0))</f>
        <v>0</v>
      </c>
      <c r="AH54" s="76">
        <f>INDEX('h 25-26.'!AH30:AH49,MATCH(LARGE('h 25-26.'!AL30:AL49,5),'h 25-26.'!AL30:AL49,0))</f>
        <v>0</v>
      </c>
      <c r="AI54" s="74">
        <f>INDEX('h 25-26.'!AI30:AI49,MATCH(LARGE('h 25-26.'!AL30:AL49,5),'h 25-26.'!AL30:AL49,0))</f>
        <v>0</v>
      </c>
      <c r="AJ54" s="76">
        <f>INDEX('h 25-26.'!AJ30:AJ49,MATCH(LARGE('h 25-26.'!AL30:AL49,5),'h 25-26.'!AL30:AL49,0))</f>
        <v>0</v>
      </c>
      <c r="AL54" s="95">
        <v>5</v>
      </c>
      <c r="AM54" s="153">
        <f>INDEX('h 25-26.'!C55:C74,MATCH(LARGE('h 25-26.'!J55:J74,5),'h 25-26.'!J55:J74,0))</f>
        <v>0</v>
      </c>
      <c r="AN54" s="154"/>
      <c r="AO54" s="154"/>
      <c r="AP54" s="154"/>
      <c r="AQ54" s="155"/>
      <c r="AR54" s="73">
        <f>INDEX('h 25-26.'!D55:D74,MATCH(LARGE('h 25-26.'!J55:J74,5),'h 25-26.'!J55:J74,0))</f>
        <v>0</v>
      </c>
      <c r="AS54" s="74">
        <f>INDEX('h 25-26.'!E55:E74,MATCH(LARGE('h 25-26.'!J55:J74,5),'h 25-26.'!J55:J74,0))</f>
        <v>0</v>
      </c>
      <c r="AT54" s="76">
        <f>INDEX('h 25-26.'!F55:F74,MATCH(LARGE('h 25-26.'!J55:J74,5),'h 25-26.'!J55:J74,0))</f>
        <v>0</v>
      </c>
      <c r="AU54" s="74">
        <f>INDEX('h 25-26.'!G55:G74,MATCH(LARGE('h 25-26.'!J55:J74,5),'h 25-26.'!J55:J74,0))</f>
        <v>0</v>
      </c>
      <c r="AV54" s="76">
        <f>INDEX('h 25-26.'!H55:H74,MATCH(LARGE('h 25-26.'!J55:J74,5),'h 25-26.'!J55:J74,0))</f>
        <v>0</v>
      </c>
      <c r="AX54" s="95">
        <v>5</v>
      </c>
      <c r="AY54" s="153">
        <f>INDEX('h 25-26.'!O55:O74,MATCH(LARGE('h 25-26.'!X55:X74,5),'h 25-26.'!X55:X74,0))</f>
        <v>0</v>
      </c>
      <c r="AZ54" s="154"/>
      <c r="BA54" s="154"/>
      <c r="BB54" s="154"/>
      <c r="BC54" s="155"/>
      <c r="BD54" s="73">
        <f>INDEX('h 25-26.'!P55:P74,MATCH(LARGE('h 25-26.'!X55:X74,5),'h 25-26.'!X55:X74,0))</f>
        <v>0</v>
      </c>
      <c r="BE54" s="74">
        <f>INDEX('h 25-26.'!S55:S74,MATCH(LARGE('h 25-26.'!X55:X74,5),'h 25-26.'!X55:X74,0))</f>
        <v>0</v>
      </c>
      <c r="BF54" s="76">
        <f>INDEX('h 25-26.'!T55:T74,MATCH(LARGE('h 25-26.'!X55:X74,5),'h 25-26.'!X55:X74,0))</f>
        <v>0</v>
      </c>
      <c r="BG54" s="74">
        <f>INDEX('h 25-26.'!U55:U74,MATCH(LARGE('h 25-26.'!X55:X74,5),'h 25-26.'!X55:X74,0))</f>
        <v>0</v>
      </c>
      <c r="BH54" s="76">
        <f>INDEX('h 25-26.'!V55:V74,MATCH(LARGE('h 25-26.'!X55:X74,5),'h 25-26.'!X55:X74,0))</f>
        <v>0</v>
      </c>
      <c r="BJ54" s="95">
        <v>5</v>
      </c>
      <c r="BK54" s="153">
        <f>INDEX('h 25-26.'!AC55:AC74,MATCH(LARGE('h 25-26.'!AL55:AL74,5),'h 25-26.'!AL55:AL74,0))</f>
        <v>0</v>
      </c>
      <c r="BL54" s="154"/>
      <c r="BM54" s="154"/>
      <c r="BN54" s="154"/>
      <c r="BO54" s="155"/>
      <c r="BP54" s="73">
        <f>INDEX('h 25-26.'!AD55:AD74,MATCH(LARGE('h 25-26.'!AL55:AL74,5),'h 25-26.'!AL55:AL74,0))</f>
        <v>0</v>
      </c>
      <c r="BQ54" s="74">
        <f>INDEX('h 25-26.'!AG55:AG74,MATCH(LARGE('h 25-26.'!AL55:AL74,5),'h 25-26.'!AL55:AL74,0))</f>
        <v>0</v>
      </c>
      <c r="BR54" s="76">
        <f>INDEX('h 25-26.'!AH55:AH74,MATCH(LARGE('h 25-26.'!AL55:AL74,5),'h 25-26.'!AL55:AL74,0))</f>
        <v>0</v>
      </c>
      <c r="BS54" s="74">
        <f>INDEX('h 25-26.'!AI55:AI74,MATCH(LARGE('h 25-26.'!AL55:AL74,5),'h 25-26.'!AL55:AL74,0))</f>
        <v>0</v>
      </c>
      <c r="BT54" s="76">
        <f>INDEX('h 25-26.'!AJ55:AJ74,MATCH(LARGE('h 25-26.'!AL55:AL74,5),'h 25-26.'!AL55:AL74,0))</f>
        <v>0</v>
      </c>
    </row>
    <row r="55" spans="2:72" x14ac:dyDescent="0.2">
      <c r="B55" s="95">
        <v>6</v>
      </c>
      <c r="C55" s="153">
        <f>INDEX('h 25-26.'!C30:C49,MATCH(LARGE('h 25-26.'!J30:J49,6),'h 25-26.'!J30:J49,0))</f>
        <v>0</v>
      </c>
      <c r="D55" s="154"/>
      <c r="E55" s="154"/>
      <c r="F55" s="154"/>
      <c r="G55" s="155"/>
      <c r="H55" s="73">
        <f>INDEX('h 25-26.'!D30:D49,MATCH(LARGE('h 25-26.'!J30:J49,6),'h 25-26.'!J30:J49,0))</f>
        <v>0</v>
      </c>
      <c r="I55" s="74">
        <f>INDEX('h 25-26.'!E30:E49,MATCH(LARGE('h 25-26.'!J30:J49,6),'h 25-26.'!J30:J49,0))</f>
        <v>0</v>
      </c>
      <c r="J55" s="76">
        <f>INDEX('h 25-26.'!F30:F49,MATCH(LARGE('h 25-26.'!J30:J49,6),'h 25-26.'!J30:J49,0))</f>
        <v>0</v>
      </c>
      <c r="K55" s="74">
        <f>INDEX('h 25-26.'!G30:G49,MATCH(LARGE('h 25-26.'!J30:J49,6),'h 25-26.'!J30:J49,0))</f>
        <v>0</v>
      </c>
      <c r="L55" s="76">
        <f>INDEX('h 25-26.'!H30:H49,MATCH(LARGE('h 25-26.'!J30:J49,6),'h 25-26.'!J30:J49,0))</f>
        <v>0</v>
      </c>
      <c r="N55" s="95">
        <v>6</v>
      </c>
      <c r="O55" s="153">
        <f>INDEX('h 25-26.'!O30:O49,MATCH(LARGE('h 25-26.'!X30:X49,6),'h 25-26.'!X30:X49,0))</f>
        <v>0</v>
      </c>
      <c r="P55" s="154"/>
      <c r="Q55" s="154"/>
      <c r="R55" s="154"/>
      <c r="S55" s="155"/>
      <c r="T55" s="73">
        <f>INDEX('h 25-26.'!P30:P49,MATCH(LARGE('h 25-26.'!X30:X49,6),'h 25-26.'!X30:X49,0))</f>
        <v>0</v>
      </c>
      <c r="U55" s="74">
        <f>INDEX('h 25-26.'!S30:S49,MATCH(LARGE('h 25-26.'!X30:X49,6),'h 25-26.'!X30:X49,0))</f>
        <v>0</v>
      </c>
      <c r="V55" s="76">
        <f>INDEX('h 25-26.'!T30:T49,MATCH(LARGE('h 25-26.'!X30:X49,6),'h 25-26.'!X30:X49,0))</f>
        <v>0</v>
      </c>
      <c r="W55" s="74">
        <f>INDEX('h 25-26.'!U30:U49,MATCH(LARGE('h 25-26.'!X30:X49,6),'h 25-26.'!X30:X49,0))</f>
        <v>0</v>
      </c>
      <c r="X55" s="76">
        <f>INDEX('h 25-26.'!V30:V49,MATCH(LARGE('h 25-26.'!X30:X49,6),'h 25-26.'!X30:X49,0))</f>
        <v>0</v>
      </c>
      <c r="Z55" s="95">
        <v>6</v>
      </c>
      <c r="AA55" s="153">
        <f>INDEX('h 25-26.'!AC30:AC49,MATCH(LARGE('h 25-26.'!AL30:AL49,6),'h 25-26.'!AL30:AL49,0))</f>
        <v>0</v>
      </c>
      <c r="AB55" s="154"/>
      <c r="AC55" s="154"/>
      <c r="AD55" s="154"/>
      <c r="AE55" s="155"/>
      <c r="AF55" s="73">
        <f>INDEX('h 25-26.'!AD30:AD49,MATCH(LARGE('h 25-26.'!AL30:AL49,6),'h 25-26.'!AL30:AL49,0))</f>
        <v>0</v>
      </c>
      <c r="AG55" s="74">
        <f>INDEX('h 25-26.'!AG30:AG49,MATCH(LARGE('h 25-26.'!AL30:AL49,6),'h 25-26.'!AL30:AL49,0))</f>
        <v>0</v>
      </c>
      <c r="AH55" s="76">
        <f>INDEX('h 25-26.'!AH30:AH49,MATCH(LARGE('h 25-26.'!AL30:AL49,6),'h 25-26.'!AL30:AL49,0))</f>
        <v>0</v>
      </c>
      <c r="AI55" s="74">
        <f>INDEX('h 25-26.'!AI30:AI49,MATCH(LARGE('h 25-26.'!AL30:AL49,6),'h 25-26.'!AL30:AL49,0))</f>
        <v>0</v>
      </c>
      <c r="AJ55" s="76">
        <f>INDEX('h 25-26.'!AJ30:AJ49,MATCH(LARGE('h 25-26.'!AL30:AL49,6),'h 25-26.'!AL30:AL49,0))</f>
        <v>0</v>
      </c>
      <c r="AL55" s="95">
        <v>6</v>
      </c>
      <c r="AM55" s="153">
        <f>INDEX('h 25-26.'!C55:C74,MATCH(LARGE('h 25-26.'!J55:J74,6),'h 25-26.'!J55:J74,0))</f>
        <v>0</v>
      </c>
      <c r="AN55" s="154"/>
      <c r="AO55" s="154"/>
      <c r="AP55" s="154"/>
      <c r="AQ55" s="155"/>
      <c r="AR55" s="73">
        <f>INDEX('h 25-26.'!D55:D74,MATCH(LARGE('h 25-26.'!J55:J74,6),'h 25-26.'!J55:J74,0))</f>
        <v>0</v>
      </c>
      <c r="AS55" s="74">
        <f>INDEX('h 25-26.'!E55:E74,MATCH(LARGE('h 25-26.'!J55:J74,6),'h 25-26.'!J55:J74,0))</f>
        <v>0</v>
      </c>
      <c r="AT55" s="76">
        <f>INDEX('h 25-26.'!F55:F74,MATCH(LARGE('h 25-26.'!J55:J74,6),'h 25-26.'!J55:J74,0))</f>
        <v>0</v>
      </c>
      <c r="AU55" s="74">
        <f>INDEX('h 25-26.'!G55:G74,MATCH(LARGE('h 25-26.'!J55:J74,6),'h 25-26.'!J55:J74,0))</f>
        <v>0</v>
      </c>
      <c r="AV55" s="76">
        <f>INDEX('h 25-26.'!H55:H74,MATCH(LARGE('h 25-26.'!J55:J74,6),'h 25-26.'!J55:J74,0))</f>
        <v>0</v>
      </c>
      <c r="AX55" s="95">
        <v>6</v>
      </c>
      <c r="AY55" s="153">
        <f>INDEX('h 25-26.'!O55:O74,MATCH(LARGE('h 25-26.'!X55:X74,6),'h 25-26.'!X55:X74,0))</f>
        <v>0</v>
      </c>
      <c r="AZ55" s="154"/>
      <c r="BA55" s="154"/>
      <c r="BB55" s="154"/>
      <c r="BC55" s="155"/>
      <c r="BD55" s="73">
        <f>INDEX('h 25-26.'!P55:P74,MATCH(LARGE('h 25-26.'!X55:X74,6),'h 25-26.'!X55:X74,0))</f>
        <v>0</v>
      </c>
      <c r="BE55" s="74">
        <f>INDEX('h 25-26.'!S55:S74,MATCH(LARGE('h 25-26.'!X55:X74,6),'h 25-26.'!X55:X74,0))</f>
        <v>0</v>
      </c>
      <c r="BF55" s="76">
        <f>INDEX('h 25-26.'!T55:T74,MATCH(LARGE('h 25-26.'!X55:X74,6),'h 25-26.'!X55:X74,0))</f>
        <v>0</v>
      </c>
      <c r="BG55" s="74">
        <f>INDEX('h 25-26.'!U55:U74,MATCH(LARGE('h 25-26.'!X55:X74,6),'h 25-26.'!X55:X74,0))</f>
        <v>0</v>
      </c>
      <c r="BH55" s="76">
        <f>INDEX('h 25-26.'!V55:V74,MATCH(LARGE('h 25-26.'!X55:X74,6),'h 25-26.'!X55:X74,0))</f>
        <v>0</v>
      </c>
      <c r="BJ55" s="95">
        <v>6</v>
      </c>
      <c r="BK55" s="153">
        <f>INDEX('h 25-26.'!AC55:AC74,MATCH(LARGE('h 25-26.'!AL55:AL74,6),'h 25-26.'!AL55:AL74,0))</f>
        <v>0</v>
      </c>
      <c r="BL55" s="154"/>
      <c r="BM55" s="154"/>
      <c r="BN55" s="154"/>
      <c r="BO55" s="155"/>
      <c r="BP55" s="73">
        <f>INDEX('h 25-26.'!AD55:AD74,MATCH(LARGE('h 25-26.'!AL55:AL74,6),'h 25-26.'!AL55:AL74,0))</f>
        <v>0</v>
      </c>
      <c r="BQ55" s="74">
        <f>INDEX('h 25-26.'!AG55:AG74,MATCH(LARGE('h 25-26.'!AL55:AL74,6),'h 25-26.'!AL55:AL74,0))</f>
        <v>0</v>
      </c>
      <c r="BR55" s="76">
        <f>INDEX('h 25-26.'!AH55:AH74,MATCH(LARGE('h 25-26.'!AL55:AL74,6),'h 25-26.'!AL55:AL74,0))</f>
        <v>0</v>
      </c>
      <c r="BS55" s="74">
        <f>INDEX('h 25-26.'!AI55:AI74,MATCH(LARGE('h 25-26.'!AL55:AL74,6),'h 25-26.'!AL55:AL74,0))</f>
        <v>0</v>
      </c>
      <c r="BT55" s="76">
        <f>INDEX('h 25-26.'!AJ55:AJ74,MATCH(LARGE('h 25-26.'!AL55:AL74,6),'h 25-26.'!AL55:AL74,0))</f>
        <v>0</v>
      </c>
    </row>
    <row r="56" spans="2:72" x14ac:dyDescent="0.2">
      <c r="B56" s="95">
        <v>7</v>
      </c>
      <c r="C56" s="153">
        <f>INDEX('h 25-26.'!C30:C49,MATCH(LARGE('h 25-26.'!J30:J49,7),'h 25-26.'!J30:J49,0))</f>
        <v>0</v>
      </c>
      <c r="D56" s="154"/>
      <c r="E56" s="154"/>
      <c r="F56" s="154"/>
      <c r="G56" s="155"/>
      <c r="H56" s="73">
        <f>INDEX('h 25-26.'!D30:D49,MATCH(LARGE('h 25-26.'!J30:J49,7),'h 25-26.'!J30:J49,0))</f>
        <v>0</v>
      </c>
      <c r="I56" s="74">
        <f>INDEX('h 25-26.'!E30:E49,MATCH(LARGE('h 25-26.'!J30:J49,7),'h 25-26.'!J30:J49,0))</f>
        <v>0</v>
      </c>
      <c r="J56" s="76">
        <f>INDEX('h 25-26.'!F30:F49,MATCH(LARGE('h 25-26.'!J30:J49,7),'h 25-26.'!J30:J49,0))</f>
        <v>0</v>
      </c>
      <c r="K56" s="74">
        <f>INDEX('h 25-26.'!G30:G49,MATCH(LARGE('h 25-26.'!J30:J49,7),'h 25-26.'!J30:J49,0))</f>
        <v>0</v>
      </c>
      <c r="L56" s="76">
        <f>INDEX('h 25-26.'!H30:H49,MATCH(LARGE('h 25-26.'!J30:J49,7),'h 25-26.'!J30:J49,0))</f>
        <v>0</v>
      </c>
      <c r="N56" s="95">
        <v>7</v>
      </c>
      <c r="O56" s="153">
        <f>INDEX('h 25-26.'!O30:O49,MATCH(LARGE('h 25-26.'!X30:X49,7),'h 25-26.'!X30:X49,0))</f>
        <v>0</v>
      </c>
      <c r="P56" s="154"/>
      <c r="Q56" s="154"/>
      <c r="R56" s="154"/>
      <c r="S56" s="155"/>
      <c r="T56" s="73">
        <f>INDEX('h 25-26.'!P30:P49,MATCH(LARGE('h 25-26.'!X30:X49,7),'h 25-26.'!X30:X49,0))</f>
        <v>0</v>
      </c>
      <c r="U56" s="74">
        <f>INDEX('h 25-26.'!S30:S49,MATCH(LARGE('h 25-26.'!X30:X49,7),'h 25-26.'!X30:X49,0))</f>
        <v>0</v>
      </c>
      <c r="V56" s="76">
        <f>INDEX('h 25-26.'!T30:T49,MATCH(LARGE('h 25-26.'!X30:X49,7),'h 25-26.'!X30:X49,0))</f>
        <v>0</v>
      </c>
      <c r="W56" s="74">
        <f>INDEX('h 25-26.'!U30:U49,MATCH(LARGE('h 25-26.'!X30:X49,7),'h 25-26.'!X30:X49,0))</f>
        <v>0</v>
      </c>
      <c r="X56" s="76">
        <f>INDEX('h 25-26.'!V30:V49,MATCH(LARGE('h 25-26.'!X30:X49,7),'h 25-26.'!X30:X49,0))</f>
        <v>0</v>
      </c>
      <c r="Z56" s="95">
        <v>7</v>
      </c>
      <c r="AA56" s="153">
        <f>INDEX('h 25-26.'!AC30:AC49,MATCH(LARGE('h 25-26.'!AL30:AL49,7),'h 25-26.'!AL30:AL49,0))</f>
        <v>0</v>
      </c>
      <c r="AB56" s="154"/>
      <c r="AC56" s="154"/>
      <c r="AD56" s="154"/>
      <c r="AE56" s="155"/>
      <c r="AF56" s="73">
        <f>INDEX('h 25-26.'!AD30:AD49,MATCH(LARGE('h 25-26.'!AL30:AL49,7),'h 25-26.'!AL30:AL49,0))</f>
        <v>0</v>
      </c>
      <c r="AG56" s="74">
        <f>INDEX('h 25-26.'!AG30:AG49,MATCH(LARGE('h 25-26.'!AL30:AL49,7),'h 25-26.'!AL30:AL49,0))</f>
        <v>0</v>
      </c>
      <c r="AH56" s="76">
        <f>INDEX('h 25-26.'!AH30:AH49,MATCH(LARGE('h 25-26.'!AL30:AL49,7),'h 25-26.'!AL30:AL49,0))</f>
        <v>0</v>
      </c>
      <c r="AI56" s="74">
        <f>INDEX('h 25-26.'!AI30:AI49,MATCH(LARGE('h 25-26.'!AL30:AL49,7),'h 25-26.'!AL30:AL49,0))</f>
        <v>0</v>
      </c>
      <c r="AJ56" s="76">
        <f>INDEX('h 25-26.'!AJ30:AJ49,MATCH(LARGE('h 25-26.'!AL30:AL49,7),'h 25-26.'!AL30:AL49,0))</f>
        <v>0</v>
      </c>
      <c r="AL56" s="95">
        <v>7</v>
      </c>
      <c r="AM56" s="153">
        <f>INDEX('h 25-26.'!C55:C74,MATCH(LARGE('h 25-26.'!J55:J74,7),'h 25-26.'!J55:J74,0))</f>
        <v>0</v>
      </c>
      <c r="AN56" s="154"/>
      <c r="AO56" s="154"/>
      <c r="AP56" s="154"/>
      <c r="AQ56" s="155"/>
      <c r="AR56" s="73">
        <f>INDEX('h 25-26.'!D55:D74,MATCH(LARGE('h 25-26.'!J55:J74,7),'h 25-26.'!J55:J74,0))</f>
        <v>0</v>
      </c>
      <c r="AS56" s="74">
        <f>INDEX('h 25-26.'!E55:E74,MATCH(LARGE('h 25-26.'!J55:J74,7),'h 25-26.'!J55:J74,0))</f>
        <v>0</v>
      </c>
      <c r="AT56" s="76">
        <f>INDEX('h 25-26.'!F55:F74,MATCH(LARGE('h 25-26.'!J55:J74,7),'h 25-26.'!J55:J74,0))</f>
        <v>0</v>
      </c>
      <c r="AU56" s="74">
        <f>INDEX('h 25-26.'!G55:G74,MATCH(LARGE('h 25-26.'!J55:J74,7),'h 25-26.'!J55:J74,0))</f>
        <v>0</v>
      </c>
      <c r="AV56" s="76">
        <f>INDEX('h 25-26.'!H55:H74,MATCH(LARGE('h 25-26.'!J55:J74,7),'h 25-26.'!J55:J74,0))</f>
        <v>0</v>
      </c>
      <c r="AX56" s="95">
        <v>7</v>
      </c>
      <c r="AY56" s="153">
        <f>INDEX('h 25-26.'!O55:O74,MATCH(LARGE('h 25-26.'!X55:X74,7),'h 25-26.'!X55:X74,0))</f>
        <v>0</v>
      </c>
      <c r="AZ56" s="154"/>
      <c r="BA56" s="154"/>
      <c r="BB56" s="154"/>
      <c r="BC56" s="155"/>
      <c r="BD56" s="73">
        <f>INDEX('h 25-26.'!P55:P74,MATCH(LARGE('h 25-26.'!X55:X74,7),'h 25-26.'!X55:X74,0))</f>
        <v>0</v>
      </c>
      <c r="BE56" s="74">
        <f>INDEX('h 25-26.'!S55:S74,MATCH(LARGE('h 25-26.'!X55:X74,7),'h 25-26.'!X55:X74,0))</f>
        <v>0</v>
      </c>
      <c r="BF56" s="76">
        <f>INDEX('h 25-26.'!T55:T74,MATCH(LARGE('h 25-26.'!X55:X74,7),'h 25-26.'!X55:X74,0))</f>
        <v>0</v>
      </c>
      <c r="BG56" s="74">
        <f>INDEX('h 25-26.'!U55:U74,MATCH(LARGE('h 25-26.'!X55:X74,7),'h 25-26.'!X55:X74,0))</f>
        <v>0</v>
      </c>
      <c r="BH56" s="76">
        <f>INDEX('h 25-26.'!V55:V74,MATCH(LARGE('h 25-26.'!X55:X74,7),'h 25-26.'!X55:X74,0))</f>
        <v>0</v>
      </c>
      <c r="BJ56" s="95">
        <v>7</v>
      </c>
      <c r="BK56" s="153">
        <f>INDEX('h 25-26.'!AC55:AC74,MATCH(LARGE('h 25-26.'!AL55:AL74,7),'h 25-26.'!AL55:AL74,0))</f>
        <v>0</v>
      </c>
      <c r="BL56" s="154"/>
      <c r="BM56" s="154"/>
      <c r="BN56" s="154"/>
      <c r="BO56" s="155"/>
      <c r="BP56" s="73">
        <f>INDEX('h 25-26.'!AD55:AD74,MATCH(LARGE('h 25-26.'!AL55:AL74,7),'h 25-26.'!AL55:AL74,0))</f>
        <v>0</v>
      </c>
      <c r="BQ56" s="74">
        <f>INDEX('h 25-26.'!AG55:AG74,MATCH(LARGE('h 25-26.'!AL55:AL74,7),'h 25-26.'!AL55:AL74,0))</f>
        <v>0</v>
      </c>
      <c r="BR56" s="76">
        <f>INDEX('h 25-26.'!AH55:AH74,MATCH(LARGE('h 25-26.'!AL55:AL74,7),'h 25-26.'!AL55:AL74,0))</f>
        <v>0</v>
      </c>
      <c r="BS56" s="74">
        <f>INDEX('h 25-26.'!AI55:AI74,MATCH(LARGE('h 25-26.'!AL55:AL74,7),'h 25-26.'!AL55:AL74,0))</f>
        <v>0</v>
      </c>
      <c r="BT56" s="76">
        <f>INDEX('h 25-26.'!AJ55:AJ74,MATCH(LARGE('h 25-26.'!AL55:AL74,7),'h 25-26.'!AL55:AL74,0))</f>
        <v>0</v>
      </c>
    </row>
    <row r="57" spans="2:72" x14ac:dyDescent="0.2">
      <c r="B57" s="95">
        <v>8</v>
      </c>
      <c r="C57" s="153">
        <f>INDEX('h 25-26.'!C30:C49,MATCH(LARGE('h 25-26.'!J30:J49,8),'h 25-26.'!J30:J49,0))</f>
        <v>0</v>
      </c>
      <c r="D57" s="154"/>
      <c r="E57" s="154"/>
      <c r="F57" s="154"/>
      <c r="G57" s="155"/>
      <c r="H57" s="73">
        <f>INDEX('h 25-26.'!D30:D49,MATCH(LARGE('h 25-26.'!J30:J49,8),'h 25-26.'!J30:J49,0))</f>
        <v>0</v>
      </c>
      <c r="I57" s="74">
        <f>INDEX('h 25-26.'!E30:E49,MATCH(LARGE('h 25-26.'!J30:J49,8),'h 25-26.'!J30:J49,0))</f>
        <v>0</v>
      </c>
      <c r="J57" s="76">
        <f>INDEX('h 25-26.'!F30:F49,MATCH(LARGE('h 25-26.'!J30:J49,8),'h 25-26.'!J30:J49,0))</f>
        <v>0</v>
      </c>
      <c r="K57" s="74">
        <f>INDEX('h 25-26.'!G30:G49,MATCH(LARGE('h 25-26.'!J30:J49,8),'h 25-26.'!J30:J49,0))</f>
        <v>0</v>
      </c>
      <c r="L57" s="76">
        <f>INDEX('h 25-26.'!H30:H49,MATCH(LARGE('h 25-26.'!J30:J49,8),'h 25-26.'!J30:J49,0))</f>
        <v>0</v>
      </c>
      <c r="N57" s="95">
        <v>8</v>
      </c>
      <c r="O57" s="153">
        <f>INDEX('h 25-26.'!O30:O49,MATCH(LARGE('h 25-26.'!X30:X49,8),'h 25-26.'!X30:X49,0))</f>
        <v>0</v>
      </c>
      <c r="P57" s="154"/>
      <c r="Q57" s="154"/>
      <c r="R57" s="154"/>
      <c r="S57" s="155"/>
      <c r="T57" s="73">
        <f>INDEX('h 25-26.'!P30:P49,MATCH(LARGE('h 25-26.'!X30:X49,8),'h 25-26.'!X30:X49,0))</f>
        <v>0</v>
      </c>
      <c r="U57" s="74">
        <f>INDEX('h 25-26.'!S30:S49,MATCH(LARGE('h 25-26.'!X30:X49,8),'h 25-26.'!X30:X49,0))</f>
        <v>0</v>
      </c>
      <c r="V57" s="76">
        <f>INDEX('h 25-26.'!T30:T49,MATCH(LARGE('h 25-26.'!X30:X49,8),'h 25-26.'!X30:X49,0))</f>
        <v>0</v>
      </c>
      <c r="W57" s="74">
        <f>INDEX('h 25-26.'!U30:U49,MATCH(LARGE('h 25-26.'!X30:X49,8),'h 25-26.'!X30:X49,0))</f>
        <v>0</v>
      </c>
      <c r="X57" s="76">
        <f>INDEX('h 25-26.'!V30:V49,MATCH(LARGE('h 25-26.'!X30:X49,8),'h 25-26.'!X30:X49,0))</f>
        <v>0</v>
      </c>
      <c r="Z57" s="95">
        <v>8</v>
      </c>
      <c r="AA57" s="153">
        <f>INDEX('h 25-26.'!AC30:AC49,MATCH(LARGE('h 25-26.'!AL30:AL49,8),'h 25-26.'!AL30:AL49,0))</f>
        <v>0</v>
      </c>
      <c r="AB57" s="154"/>
      <c r="AC57" s="154"/>
      <c r="AD57" s="154"/>
      <c r="AE57" s="155"/>
      <c r="AF57" s="73">
        <f>INDEX('h 25-26.'!AD30:AD49,MATCH(LARGE('h 25-26.'!AL30:AL49,8),'h 25-26.'!AL30:AL49,0))</f>
        <v>0</v>
      </c>
      <c r="AG57" s="74">
        <f>INDEX('h 25-26.'!AG30:AG49,MATCH(LARGE('h 25-26.'!AL30:AL49,8),'h 25-26.'!AL30:AL49,0))</f>
        <v>0</v>
      </c>
      <c r="AH57" s="76">
        <f>INDEX('h 25-26.'!AH30:AH49,MATCH(LARGE('h 25-26.'!AL30:AL49,8),'h 25-26.'!AL30:AL49,0))</f>
        <v>0</v>
      </c>
      <c r="AI57" s="74">
        <f>INDEX('h 25-26.'!AI30:AI49,MATCH(LARGE('h 25-26.'!AL30:AL49,8),'h 25-26.'!AL30:AL49,0))</f>
        <v>0</v>
      </c>
      <c r="AJ57" s="76">
        <f>INDEX('h 25-26.'!AJ30:AJ49,MATCH(LARGE('h 25-26.'!AL30:AL49,8),'h 25-26.'!AL30:AL49,0))</f>
        <v>0</v>
      </c>
      <c r="AL57" s="95">
        <v>8</v>
      </c>
      <c r="AM57" s="153">
        <f>INDEX('h 25-26.'!C55:C74,MATCH(LARGE('h 25-26.'!J55:J74,8),'h 25-26.'!J55:J74,0))</f>
        <v>0</v>
      </c>
      <c r="AN57" s="154"/>
      <c r="AO57" s="154"/>
      <c r="AP57" s="154"/>
      <c r="AQ57" s="155"/>
      <c r="AR57" s="73">
        <f>INDEX('h 25-26.'!D55:D74,MATCH(LARGE('h 25-26.'!J55:J74,8),'h 25-26.'!J55:J74,0))</f>
        <v>0</v>
      </c>
      <c r="AS57" s="74">
        <f>INDEX('h 25-26.'!E55:E74,MATCH(LARGE('h 25-26.'!J55:J74,8),'h 25-26.'!J55:J74,0))</f>
        <v>0</v>
      </c>
      <c r="AT57" s="76">
        <f>INDEX('h 25-26.'!F55:F74,MATCH(LARGE('h 25-26.'!J55:J74,8),'h 25-26.'!J55:J74,0))</f>
        <v>0</v>
      </c>
      <c r="AU57" s="74">
        <f>INDEX('h 25-26.'!G55:G74,MATCH(LARGE('h 25-26.'!J55:J74,8),'h 25-26.'!J55:J74,0))</f>
        <v>0</v>
      </c>
      <c r="AV57" s="76">
        <f>INDEX('h 25-26.'!H55:H74,MATCH(LARGE('h 25-26.'!J55:J74,8),'h 25-26.'!J55:J74,0))</f>
        <v>0</v>
      </c>
      <c r="AX57" s="95">
        <v>8</v>
      </c>
      <c r="AY57" s="153">
        <f>INDEX('h 25-26.'!O55:O74,MATCH(LARGE('h 25-26.'!X55:X74,8),'h 25-26.'!X55:X74,0))</f>
        <v>0</v>
      </c>
      <c r="AZ57" s="154"/>
      <c r="BA57" s="154"/>
      <c r="BB57" s="154"/>
      <c r="BC57" s="155"/>
      <c r="BD57" s="73">
        <f>INDEX('h 25-26.'!P55:P74,MATCH(LARGE('h 25-26.'!X55:X74,8),'h 25-26.'!X55:X74,0))</f>
        <v>0</v>
      </c>
      <c r="BE57" s="74">
        <f>INDEX('h 25-26.'!S55:S74,MATCH(LARGE('h 25-26.'!X55:X74,8),'h 25-26.'!X55:X74,0))</f>
        <v>0</v>
      </c>
      <c r="BF57" s="76">
        <f>INDEX('h 25-26.'!T55:T74,MATCH(LARGE('h 25-26.'!X55:X74,8),'h 25-26.'!X55:X74,0))</f>
        <v>0</v>
      </c>
      <c r="BG57" s="74">
        <f>INDEX('h 25-26.'!U55:U74,MATCH(LARGE('h 25-26.'!X55:X74,8),'h 25-26.'!X55:X74,0))</f>
        <v>0</v>
      </c>
      <c r="BH57" s="76">
        <f>INDEX('h 25-26.'!V55:V74,MATCH(LARGE('h 25-26.'!X55:X74,8),'h 25-26.'!X55:X74,0))</f>
        <v>0</v>
      </c>
      <c r="BJ57" s="95">
        <v>8</v>
      </c>
      <c r="BK57" s="153">
        <f>INDEX('h 25-26.'!AC55:AC74,MATCH(LARGE('h 25-26.'!AL55:AL74,8),'h 25-26.'!AL55:AL74,0))</f>
        <v>0</v>
      </c>
      <c r="BL57" s="154"/>
      <c r="BM57" s="154"/>
      <c r="BN57" s="154"/>
      <c r="BO57" s="155"/>
      <c r="BP57" s="73">
        <f>INDEX('h 25-26.'!AD55:AD74,MATCH(LARGE('h 25-26.'!AL55:AL74,8),'h 25-26.'!AL55:AL74,0))</f>
        <v>0</v>
      </c>
      <c r="BQ57" s="74">
        <f>INDEX('h 25-26.'!AG55:AG74,MATCH(LARGE('h 25-26.'!AL55:AL74,8),'h 25-26.'!AL55:AL74,0))</f>
        <v>0</v>
      </c>
      <c r="BR57" s="76">
        <f>INDEX('h 25-26.'!AH55:AH74,MATCH(LARGE('h 25-26.'!AL55:AL74,8),'h 25-26.'!AL55:AL74,0))</f>
        <v>0</v>
      </c>
      <c r="BS57" s="74">
        <f>INDEX('h 25-26.'!AI55:AI74,MATCH(LARGE('h 25-26.'!AL55:AL74,8),'h 25-26.'!AL55:AL74,0))</f>
        <v>0</v>
      </c>
      <c r="BT57" s="76">
        <f>INDEX('h 25-26.'!AJ55:AJ74,MATCH(LARGE('h 25-26.'!AL55:AL74,8),'h 25-26.'!AL55:AL74,0))</f>
        <v>0</v>
      </c>
    </row>
    <row r="58" spans="2:72" x14ac:dyDescent="0.2">
      <c r="B58" s="95">
        <v>9</v>
      </c>
      <c r="C58" s="153">
        <f>INDEX('h 25-26.'!C30:C49,MATCH(LARGE('h 25-26.'!J30:J49,9),'h 25-26.'!J30:J49,0))</f>
        <v>0</v>
      </c>
      <c r="D58" s="154"/>
      <c r="E58" s="154"/>
      <c r="F58" s="154"/>
      <c r="G58" s="155"/>
      <c r="H58" s="73">
        <f>INDEX('h 25-26.'!D30:D49,MATCH(LARGE('h 25-26.'!J30:J49,9),'h 25-26.'!J30:J49,0))</f>
        <v>0</v>
      </c>
      <c r="I58" s="74">
        <f>INDEX('h 25-26.'!E30:E49,MATCH(LARGE('h 25-26.'!J30:J49,9),'h 25-26.'!J30:J49,0))</f>
        <v>0</v>
      </c>
      <c r="J58" s="76">
        <f>INDEX('h 25-26.'!F30:F49,MATCH(LARGE('h 25-26.'!J30:J49,9),'h 25-26.'!J30:J49,0))</f>
        <v>0</v>
      </c>
      <c r="K58" s="74">
        <f>INDEX('h 25-26.'!G30:G49,MATCH(LARGE('h 25-26.'!J30:J49,9),'h 25-26.'!J30:J49,0))</f>
        <v>0</v>
      </c>
      <c r="L58" s="76">
        <f>INDEX('h 25-26.'!H30:H49,MATCH(LARGE('h 25-26.'!J30:J49,9),'h 25-26.'!J30:J49,0))</f>
        <v>0</v>
      </c>
      <c r="N58" s="95">
        <v>9</v>
      </c>
      <c r="O58" s="153">
        <f>INDEX('h 25-26.'!O30:O49,MATCH(LARGE('h 25-26.'!X30:X49,9),'h 25-26.'!X30:X49,0))</f>
        <v>0</v>
      </c>
      <c r="P58" s="154"/>
      <c r="Q58" s="154"/>
      <c r="R58" s="154"/>
      <c r="S58" s="155"/>
      <c r="T58" s="73">
        <f>INDEX('h 25-26.'!P30:P49,MATCH(LARGE('h 25-26.'!X30:X49,9),'h 25-26.'!X30:X49,0))</f>
        <v>0</v>
      </c>
      <c r="U58" s="74">
        <f>INDEX('h 25-26.'!S30:S49,MATCH(LARGE('h 25-26.'!X30:X49,9),'h 25-26.'!X30:X49,0))</f>
        <v>0</v>
      </c>
      <c r="V58" s="76">
        <f>INDEX('h 25-26.'!T30:T49,MATCH(LARGE('h 25-26.'!X30:X49,9),'h 25-26.'!X30:X49,0))</f>
        <v>0</v>
      </c>
      <c r="W58" s="74">
        <f>INDEX('h 25-26.'!U30:U49,MATCH(LARGE('h 25-26.'!X30:X49,9),'h 25-26.'!X30:X49,0))</f>
        <v>0</v>
      </c>
      <c r="X58" s="76">
        <f>INDEX('h 25-26.'!V30:V49,MATCH(LARGE('h 25-26.'!X30:X49,9),'h 25-26.'!X30:X49,0))</f>
        <v>0</v>
      </c>
      <c r="Z58" s="95">
        <v>9</v>
      </c>
      <c r="AA58" s="153">
        <f>INDEX('h 25-26.'!AC30:AC49,MATCH(LARGE('h 25-26.'!AL30:AL49,9),'h 25-26.'!AL30:AL49,0))</f>
        <v>0</v>
      </c>
      <c r="AB58" s="154"/>
      <c r="AC58" s="154"/>
      <c r="AD58" s="154"/>
      <c r="AE58" s="155"/>
      <c r="AF58" s="73">
        <f>INDEX('h 25-26.'!AD30:AD49,MATCH(LARGE('h 25-26.'!AL30:AL49,9),'h 25-26.'!AL30:AL49,0))</f>
        <v>0</v>
      </c>
      <c r="AG58" s="74">
        <f>INDEX('h 25-26.'!AG30:AG49,MATCH(LARGE('h 25-26.'!AL30:AL49,9),'h 25-26.'!AL30:AL49,0))</f>
        <v>0</v>
      </c>
      <c r="AH58" s="76">
        <f>INDEX('h 25-26.'!AH30:AH49,MATCH(LARGE('h 25-26.'!AL30:AL49,9),'h 25-26.'!AL30:AL49,0))</f>
        <v>0</v>
      </c>
      <c r="AI58" s="74">
        <f>INDEX('h 25-26.'!AI30:AI49,MATCH(LARGE('h 25-26.'!AL30:AL49,9),'h 25-26.'!AL30:AL49,0))</f>
        <v>0</v>
      </c>
      <c r="AJ58" s="76">
        <f>INDEX('h 25-26.'!AJ30:AJ49,MATCH(LARGE('h 25-26.'!AL30:AL49,9),'h 25-26.'!AL30:AL49,0))</f>
        <v>0</v>
      </c>
      <c r="AL58" s="95">
        <v>9</v>
      </c>
      <c r="AM58" s="153">
        <f>INDEX('h 25-26.'!C55:C74,MATCH(LARGE('h 25-26.'!J55:J74,9),'h 25-26.'!J55:J74,0))</f>
        <v>0</v>
      </c>
      <c r="AN58" s="154"/>
      <c r="AO58" s="154"/>
      <c r="AP58" s="154"/>
      <c r="AQ58" s="155"/>
      <c r="AR58" s="73">
        <f>INDEX('h 25-26.'!D55:D74,MATCH(LARGE('h 25-26.'!J55:J74,9),'h 25-26.'!J55:J74,0))</f>
        <v>0</v>
      </c>
      <c r="AS58" s="74">
        <f>INDEX('h 25-26.'!E55:E74,MATCH(LARGE('h 25-26.'!J55:J74,9),'h 25-26.'!J55:J74,0))</f>
        <v>0</v>
      </c>
      <c r="AT58" s="76">
        <f>INDEX('h 25-26.'!F55:F74,MATCH(LARGE('h 25-26.'!J55:J74,9),'h 25-26.'!J55:J74,0))</f>
        <v>0</v>
      </c>
      <c r="AU58" s="74">
        <f>INDEX('h 25-26.'!G55:G74,MATCH(LARGE('h 25-26.'!J55:J74,9),'h 25-26.'!J55:J74,0))</f>
        <v>0</v>
      </c>
      <c r="AV58" s="76">
        <f>INDEX('h 25-26.'!H55:H74,MATCH(LARGE('h 25-26.'!J55:J74,9),'h 25-26.'!J55:J74,0))</f>
        <v>0</v>
      </c>
      <c r="AX58" s="95">
        <v>9</v>
      </c>
      <c r="AY58" s="153">
        <f>INDEX('h 25-26.'!O55:O74,MATCH(LARGE('h 25-26.'!X55:X74,9),'h 25-26.'!X55:X74,0))</f>
        <v>0</v>
      </c>
      <c r="AZ58" s="154"/>
      <c r="BA58" s="154"/>
      <c r="BB58" s="154"/>
      <c r="BC58" s="155"/>
      <c r="BD58" s="73">
        <f>INDEX('h 25-26.'!P55:P74,MATCH(LARGE('h 25-26.'!X55:X74,9),'h 25-26.'!X55:X74,0))</f>
        <v>0</v>
      </c>
      <c r="BE58" s="74">
        <f>INDEX('h 25-26.'!S55:S74,MATCH(LARGE('h 25-26.'!X55:X74,9),'h 25-26.'!X55:X74,0))</f>
        <v>0</v>
      </c>
      <c r="BF58" s="76">
        <f>INDEX('h 25-26.'!T55:T74,MATCH(LARGE('h 25-26.'!X55:X74,9),'h 25-26.'!X55:X74,0))</f>
        <v>0</v>
      </c>
      <c r="BG58" s="74">
        <f>INDEX('h 25-26.'!U55:U74,MATCH(LARGE('h 25-26.'!X55:X74,9),'h 25-26.'!X55:X74,0))</f>
        <v>0</v>
      </c>
      <c r="BH58" s="76">
        <f>INDEX('h 25-26.'!V55:V74,MATCH(LARGE('h 25-26.'!X55:X74,9),'h 25-26.'!X55:X74,0))</f>
        <v>0</v>
      </c>
      <c r="BJ58" s="95">
        <v>9</v>
      </c>
      <c r="BK58" s="153">
        <f>INDEX('h 25-26.'!AC55:AC74,MATCH(LARGE('h 25-26.'!AL55:AL74,9),'h 25-26.'!AL55:AL74,0))</f>
        <v>0</v>
      </c>
      <c r="BL58" s="154"/>
      <c r="BM58" s="154"/>
      <c r="BN58" s="154"/>
      <c r="BO58" s="155"/>
      <c r="BP58" s="73">
        <f>INDEX('h 25-26.'!AD55:AD74,MATCH(LARGE('h 25-26.'!AL55:AL74,9),'h 25-26.'!AL55:AL74,0))</f>
        <v>0</v>
      </c>
      <c r="BQ58" s="74">
        <f>INDEX('h 25-26.'!AG55:AG74,MATCH(LARGE('h 25-26.'!AL55:AL74,9),'h 25-26.'!AL55:AL74,0))</f>
        <v>0</v>
      </c>
      <c r="BR58" s="76">
        <f>INDEX('h 25-26.'!AH55:AH74,MATCH(LARGE('h 25-26.'!AL55:AL74,9),'h 25-26.'!AL55:AL74,0))</f>
        <v>0</v>
      </c>
      <c r="BS58" s="74">
        <f>INDEX('h 25-26.'!AI55:AI74,MATCH(LARGE('h 25-26.'!AL55:AL74,9),'h 25-26.'!AL55:AL74,0))</f>
        <v>0</v>
      </c>
      <c r="BT58" s="76">
        <f>INDEX('h 25-26.'!AJ55:AJ74,MATCH(LARGE('h 25-26.'!AL55:AL74,9),'h 25-26.'!AL55:AL74,0))</f>
        <v>0</v>
      </c>
    </row>
    <row r="59" spans="2:72" x14ac:dyDescent="0.2">
      <c r="B59" s="95">
        <v>10</v>
      </c>
      <c r="C59" s="153">
        <f>INDEX('h 25-26.'!C30:C49,MATCH(LARGE('h 25-26.'!J30:J49,10),'h 25-26.'!J30:J49,0))</f>
        <v>0</v>
      </c>
      <c r="D59" s="154"/>
      <c r="E59" s="154"/>
      <c r="F59" s="154"/>
      <c r="G59" s="155"/>
      <c r="H59" s="73">
        <f>INDEX('h 25-26.'!D30:D49,MATCH(LARGE('h 25-26.'!J30:J49,10),'h 25-26.'!J30:J49,0))</f>
        <v>0</v>
      </c>
      <c r="I59" s="74">
        <f>INDEX('h 25-26.'!E30:E49,MATCH(LARGE('h 25-26.'!J30:J49,10),'h 25-26.'!J30:J49,0))</f>
        <v>0</v>
      </c>
      <c r="J59" s="76">
        <f>INDEX('h 25-26.'!F30:F49,MATCH(LARGE('h 25-26.'!J30:J49,10),'h 25-26.'!J30:J49,0))</f>
        <v>0</v>
      </c>
      <c r="K59" s="74">
        <f>INDEX('h 25-26.'!G30:G49,MATCH(LARGE('h 25-26.'!J30:J49,10),'h 25-26.'!J30:J49,0))</f>
        <v>0</v>
      </c>
      <c r="L59" s="76">
        <f>INDEX('h 25-26.'!H30:H49,MATCH(LARGE('h 25-26.'!J30:J49,10),'h 25-26.'!J30:J49,0))</f>
        <v>0</v>
      </c>
      <c r="N59" s="95">
        <v>10</v>
      </c>
      <c r="O59" s="153">
        <f>INDEX('h 25-26.'!O30:O49,MATCH(LARGE('h 25-26.'!X30:X49,10),'h 25-26.'!X30:X49,0))</f>
        <v>0</v>
      </c>
      <c r="P59" s="154"/>
      <c r="Q59" s="154"/>
      <c r="R59" s="154"/>
      <c r="S59" s="155"/>
      <c r="T59" s="73">
        <f>INDEX('h 25-26.'!P30:P49,MATCH(LARGE('h 25-26.'!X30:X49,10),'h 25-26.'!X30:X49,0))</f>
        <v>0</v>
      </c>
      <c r="U59" s="74">
        <f>INDEX('h 25-26.'!S30:S49,MATCH(LARGE('h 25-26.'!X30:X49,10),'h 25-26.'!X30:X49,0))</f>
        <v>0</v>
      </c>
      <c r="V59" s="76">
        <f>INDEX('h 25-26.'!T30:T49,MATCH(LARGE('h 25-26.'!X30:X49,10),'h 25-26.'!X30:X49,0))</f>
        <v>0</v>
      </c>
      <c r="W59" s="74">
        <f>INDEX('h 25-26.'!U30:U49,MATCH(LARGE('h 25-26.'!X30:X49,10),'h 25-26.'!X30:X49,0))</f>
        <v>0</v>
      </c>
      <c r="X59" s="76">
        <f>INDEX('h 25-26.'!V30:V49,MATCH(LARGE('h 25-26.'!X30:X49,10),'h 25-26.'!X30:X49,0))</f>
        <v>0</v>
      </c>
      <c r="Z59" s="95">
        <v>10</v>
      </c>
      <c r="AA59" s="153">
        <f>INDEX('h 25-26.'!AC30:AC49,MATCH(LARGE('h 25-26.'!AL30:AL49,10),'h 25-26.'!AL30:AL49,0))</f>
        <v>0</v>
      </c>
      <c r="AB59" s="154"/>
      <c r="AC59" s="154"/>
      <c r="AD59" s="154"/>
      <c r="AE59" s="155"/>
      <c r="AF59" s="73">
        <f>INDEX('h 25-26.'!AD30:AD49,MATCH(LARGE('h 25-26.'!AL30:AL49,10),'h 25-26.'!AL30:AL49,0))</f>
        <v>0</v>
      </c>
      <c r="AG59" s="74">
        <f>INDEX('h 25-26.'!AG30:AG49,MATCH(LARGE('h 25-26.'!AL30:AL49,10),'h 25-26.'!AL30:AL49,0))</f>
        <v>0</v>
      </c>
      <c r="AH59" s="76">
        <f>INDEX('h 25-26.'!AH30:AH49,MATCH(LARGE('h 25-26.'!AL30:AL49,10),'h 25-26.'!AL30:AL49,0))</f>
        <v>0</v>
      </c>
      <c r="AI59" s="74">
        <f>INDEX('h 25-26.'!AI30:AI49,MATCH(LARGE('h 25-26.'!AL30:AL49,10),'h 25-26.'!AL30:AL49,0))</f>
        <v>0</v>
      </c>
      <c r="AJ59" s="76">
        <f>INDEX('h 25-26.'!AJ30:AJ49,MATCH(LARGE('h 25-26.'!AL30:AL49,10),'h 25-26.'!AL30:AL49,0))</f>
        <v>0</v>
      </c>
      <c r="AL59" s="95">
        <v>10</v>
      </c>
      <c r="AM59" s="153">
        <f>INDEX('h 25-26.'!C55:C74,MATCH(LARGE('h 25-26.'!J55:J74,10),'h 25-26.'!J55:J74,0))</f>
        <v>0</v>
      </c>
      <c r="AN59" s="154"/>
      <c r="AO59" s="154"/>
      <c r="AP59" s="154"/>
      <c r="AQ59" s="155"/>
      <c r="AR59" s="73">
        <f>INDEX('h 25-26.'!D55:D74,MATCH(LARGE('h 25-26.'!J55:J74,10),'h 25-26.'!J55:J74,0))</f>
        <v>0</v>
      </c>
      <c r="AS59" s="74">
        <f>INDEX('h 25-26.'!E55:E74,MATCH(LARGE('h 25-26.'!J55:J74,10),'h 25-26.'!J55:J74,0))</f>
        <v>0</v>
      </c>
      <c r="AT59" s="76">
        <f>INDEX('h 25-26.'!F55:F74,MATCH(LARGE('h 25-26.'!J55:J74,10),'h 25-26.'!J55:J74,0))</f>
        <v>0</v>
      </c>
      <c r="AU59" s="74">
        <f>INDEX('h 25-26.'!G55:G74,MATCH(LARGE('h 25-26.'!J55:J74,10),'h 25-26.'!J55:J74,0))</f>
        <v>0</v>
      </c>
      <c r="AV59" s="76">
        <f>INDEX('h 25-26.'!H55:H74,MATCH(LARGE('h 25-26.'!J55:J74,10),'h 25-26.'!J55:J74,0))</f>
        <v>0</v>
      </c>
      <c r="AX59" s="95">
        <v>10</v>
      </c>
      <c r="AY59" s="153">
        <f>INDEX('h 25-26.'!O55:O74,MATCH(LARGE('h 25-26.'!X55:X74,10),'h 25-26.'!X55:X74,0))</f>
        <v>0</v>
      </c>
      <c r="AZ59" s="154"/>
      <c r="BA59" s="154"/>
      <c r="BB59" s="154"/>
      <c r="BC59" s="155"/>
      <c r="BD59" s="73">
        <f>INDEX('h 25-26.'!P55:P74,MATCH(LARGE('h 25-26.'!X55:X74,10),'h 25-26.'!X55:X74,0))</f>
        <v>0</v>
      </c>
      <c r="BE59" s="74">
        <f>INDEX('h 25-26.'!S55:S74,MATCH(LARGE('h 25-26.'!X55:X74,10),'h 25-26.'!X55:X74,0))</f>
        <v>0</v>
      </c>
      <c r="BF59" s="76">
        <f>INDEX('h 25-26.'!T55:T74,MATCH(LARGE('h 25-26.'!X55:X74,10),'h 25-26.'!X55:X74,0))</f>
        <v>0</v>
      </c>
      <c r="BG59" s="74">
        <f>INDEX('h 25-26.'!U55:U74,MATCH(LARGE('h 25-26.'!X55:X74,10),'h 25-26.'!X55:X74,0))</f>
        <v>0</v>
      </c>
      <c r="BH59" s="76">
        <f>INDEX('h 25-26.'!V55:V74,MATCH(LARGE('h 25-26.'!X55:X74,10),'h 25-26.'!X55:X74,0))</f>
        <v>0</v>
      </c>
      <c r="BJ59" s="95">
        <v>10</v>
      </c>
      <c r="BK59" s="153">
        <f>INDEX('h 25-26.'!AC55:AC74,MATCH(LARGE('h 25-26.'!AL55:AL74,10),'h 25-26.'!AL55:AL74,0))</f>
        <v>0</v>
      </c>
      <c r="BL59" s="154"/>
      <c r="BM59" s="154"/>
      <c r="BN59" s="154"/>
      <c r="BO59" s="155"/>
      <c r="BP59" s="73">
        <f>INDEX('h 25-26.'!AD55:AD74,MATCH(LARGE('h 25-26.'!AL55:AL74,10),'h 25-26.'!AL55:AL74,0))</f>
        <v>0</v>
      </c>
      <c r="BQ59" s="74">
        <f>INDEX('h 25-26.'!AG55:AG74,MATCH(LARGE('h 25-26.'!AL55:AL74,10),'h 25-26.'!AL55:AL74,0))</f>
        <v>0</v>
      </c>
      <c r="BR59" s="76">
        <f>INDEX('h 25-26.'!AH55:AH74,MATCH(LARGE('h 25-26.'!AL55:AL74,10),'h 25-26.'!AL55:AL74,0))</f>
        <v>0</v>
      </c>
      <c r="BS59" s="74">
        <f>INDEX('h 25-26.'!AI55:AI74,MATCH(LARGE('h 25-26.'!AL55:AL74,10),'h 25-26.'!AL55:AL74,0))</f>
        <v>0</v>
      </c>
      <c r="BT59" s="76">
        <f>INDEX('h 25-26.'!AJ55:AJ74,MATCH(LARGE('h 25-26.'!AL55:AL74,10),'h 25-26.'!AL55:AL74,0))</f>
        <v>0</v>
      </c>
    </row>
    <row r="60" spans="2:72" x14ac:dyDescent="0.2">
      <c r="B60" s="95">
        <v>11</v>
      </c>
      <c r="C60" s="153">
        <f>INDEX('h 25-26.'!C30:C49,MATCH(LARGE('h 25-26.'!J30:J49,11),'h 25-26.'!J30:J49,0))</f>
        <v>0</v>
      </c>
      <c r="D60" s="154"/>
      <c r="E60" s="154"/>
      <c r="F60" s="154"/>
      <c r="G60" s="155"/>
      <c r="H60" s="73">
        <f>INDEX('h 25-26.'!D30:D49,MATCH(LARGE('h 25-26.'!J30:J49,11),'h 25-26.'!J30:J49,0))</f>
        <v>0</v>
      </c>
      <c r="I60" s="74">
        <f>INDEX('h 25-26.'!E30:E49,MATCH(LARGE('h 25-26.'!J30:J49,11),'h 25-26.'!J30:J49,0))</f>
        <v>0</v>
      </c>
      <c r="J60" s="76">
        <f>INDEX('h 25-26.'!F30:F49,MATCH(LARGE('h 25-26.'!J30:J49,11),'h 25-26.'!J30:J49,0))</f>
        <v>0</v>
      </c>
      <c r="K60" s="74">
        <f>INDEX('h 25-26.'!G30:G49,MATCH(LARGE('h 25-26.'!J30:J49,11),'h 25-26.'!J30:J49,0))</f>
        <v>0</v>
      </c>
      <c r="L60" s="76">
        <f>INDEX('h 25-26.'!H30:H49,MATCH(LARGE('h 25-26.'!J30:J49,11),'h 25-26.'!J30:J49,0))</f>
        <v>0</v>
      </c>
      <c r="N60" s="95">
        <v>11</v>
      </c>
      <c r="O60" s="153">
        <f>INDEX('h 25-26.'!O30:O49,MATCH(LARGE('h 25-26.'!X30:X49,11),'h 25-26.'!X30:X49,0))</f>
        <v>0</v>
      </c>
      <c r="P60" s="154"/>
      <c r="Q60" s="154"/>
      <c r="R60" s="154"/>
      <c r="S60" s="155"/>
      <c r="T60" s="73">
        <f>INDEX('h 25-26.'!P30:P49,MATCH(LARGE('h 25-26.'!X30:X49,11),'h 25-26.'!X30:X49,0))</f>
        <v>0</v>
      </c>
      <c r="U60" s="74">
        <f>INDEX('h 25-26.'!S30:S49,MATCH(LARGE('h 25-26.'!X30:X49,11),'h 25-26.'!X30:X49,0))</f>
        <v>0</v>
      </c>
      <c r="V60" s="76">
        <f>INDEX('h 25-26.'!T30:T49,MATCH(LARGE('h 25-26.'!X30:X49,11),'h 25-26.'!X30:X49,0))</f>
        <v>0</v>
      </c>
      <c r="W60" s="74">
        <f>INDEX('h 25-26.'!U30:U49,MATCH(LARGE('h 25-26.'!X30:X49,11),'h 25-26.'!X30:X49,0))</f>
        <v>0</v>
      </c>
      <c r="X60" s="76">
        <f>INDEX('h 25-26.'!V30:V49,MATCH(LARGE('h 25-26.'!X30:X49,11),'h 25-26.'!X30:X49,0))</f>
        <v>0</v>
      </c>
      <c r="Z60" s="95">
        <v>11</v>
      </c>
      <c r="AA60" s="153">
        <f>INDEX('h 25-26.'!AC30:AC49,MATCH(LARGE('h 25-26.'!AL30:AL49,11),'h 25-26.'!AL30:AL49,0))</f>
        <v>0</v>
      </c>
      <c r="AB60" s="154"/>
      <c r="AC60" s="154"/>
      <c r="AD60" s="154"/>
      <c r="AE60" s="155"/>
      <c r="AF60" s="73">
        <f>INDEX('h 25-26.'!AD30:AD49,MATCH(LARGE('h 25-26.'!AL30:AL49,11),'h 25-26.'!AL30:AL49,0))</f>
        <v>0</v>
      </c>
      <c r="AG60" s="74">
        <f>INDEX('h 25-26.'!AG30:AG49,MATCH(LARGE('h 25-26.'!AL30:AL49,11),'h 25-26.'!AL30:AL49,0))</f>
        <v>0</v>
      </c>
      <c r="AH60" s="76">
        <f>INDEX('h 25-26.'!AH30:AH49,MATCH(LARGE('h 25-26.'!AL30:AL49,11),'h 25-26.'!AL30:AL49,0))</f>
        <v>0</v>
      </c>
      <c r="AI60" s="74">
        <f>INDEX('h 25-26.'!AI30:AI49,MATCH(LARGE('h 25-26.'!AL30:AL49,11),'h 25-26.'!AL30:AL49,0))</f>
        <v>0</v>
      </c>
      <c r="AJ60" s="76">
        <f>INDEX('h 25-26.'!AJ30:AJ49,MATCH(LARGE('h 25-26.'!AL30:AL49,11),'h 25-26.'!AL30:AL49,0))</f>
        <v>0</v>
      </c>
      <c r="AL60" s="95">
        <v>11</v>
      </c>
      <c r="AM60" s="153">
        <f>INDEX('h 25-26.'!C55:C74,MATCH(LARGE('h 25-26.'!J55:J74,11),'h 25-26.'!J55:J74,0))</f>
        <v>0</v>
      </c>
      <c r="AN60" s="154"/>
      <c r="AO60" s="154"/>
      <c r="AP60" s="154"/>
      <c r="AQ60" s="155"/>
      <c r="AR60" s="73">
        <f>INDEX('h 25-26.'!D55:D74,MATCH(LARGE('h 25-26.'!J55:J74,11),'h 25-26.'!J55:J74,0))</f>
        <v>0</v>
      </c>
      <c r="AS60" s="74">
        <f>INDEX('h 25-26.'!E55:E74,MATCH(LARGE('h 25-26.'!J55:J74,11),'h 25-26.'!J55:J74,0))</f>
        <v>0</v>
      </c>
      <c r="AT60" s="76">
        <f>INDEX('h 25-26.'!F55:F74,MATCH(LARGE('h 25-26.'!J55:J74,11),'h 25-26.'!J55:J74,0))</f>
        <v>0</v>
      </c>
      <c r="AU60" s="74">
        <f>INDEX('h 25-26.'!G55:G74,MATCH(LARGE('h 25-26.'!J55:J74,11),'h 25-26.'!J55:J74,0))</f>
        <v>0</v>
      </c>
      <c r="AV60" s="76">
        <f>INDEX('h 25-26.'!H55:H74,MATCH(LARGE('h 25-26.'!J55:J74,11),'h 25-26.'!J55:J74,0))</f>
        <v>0</v>
      </c>
      <c r="AX60" s="95">
        <v>11</v>
      </c>
      <c r="AY60" s="153">
        <f>INDEX('h 25-26.'!O55:O74,MATCH(LARGE('h 25-26.'!X55:X74,11),'h 25-26.'!X55:X74,0))</f>
        <v>0</v>
      </c>
      <c r="AZ60" s="154"/>
      <c r="BA60" s="154"/>
      <c r="BB60" s="154"/>
      <c r="BC60" s="155"/>
      <c r="BD60" s="73">
        <f>INDEX('h 25-26.'!P55:P74,MATCH(LARGE('h 25-26.'!X55:X74,11),'h 25-26.'!X55:X74,0))</f>
        <v>0</v>
      </c>
      <c r="BE60" s="74">
        <f>INDEX('h 25-26.'!S55:S74,MATCH(LARGE('h 25-26.'!X55:X74,11),'h 25-26.'!X55:X74,0))</f>
        <v>0</v>
      </c>
      <c r="BF60" s="76">
        <f>INDEX('h 25-26.'!T55:T74,MATCH(LARGE('h 25-26.'!X55:X74,11),'h 25-26.'!X55:X74,0))</f>
        <v>0</v>
      </c>
      <c r="BG60" s="74">
        <f>INDEX('h 25-26.'!U55:U74,MATCH(LARGE('h 25-26.'!X55:X74,11),'h 25-26.'!X55:X74,0))</f>
        <v>0</v>
      </c>
      <c r="BH60" s="76">
        <f>INDEX('h 25-26.'!V55:V74,MATCH(LARGE('h 25-26.'!X55:X74,11),'h 25-26.'!X55:X74,0))</f>
        <v>0</v>
      </c>
      <c r="BJ60" s="95">
        <v>11</v>
      </c>
      <c r="BK60" s="153">
        <f>INDEX('h 25-26.'!AC55:AC74,MATCH(LARGE('h 25-26.'!AL55:AL74,11),'h 25-26.'!AL55:AL74,0))</f>
        <v>0</v>
      </c>
      <c r="BL60" s="154"/>
      <c r="BM60" s="154"/>
      <c r="BN60" s="154"/>
      <c r="BO60" s="155"/>
      <c r="BP60" s="73">
        <f>INDEX('h 25-26.'!AD55:AD74,MATCH(LARGE('h 25-26.'!AL55:AL74,11),'h 25-26.'!AL55:AL74,0))</f>
        <v>0</v>
      </c>
      <c r="BQ60" s="74">
        <f>INDEX('h 25-26.'!AG55:AG74,MATCH(LARGE('h 25-26.'!AL55:AL74,11),'h 25-26.'!AL55:AL74,0))</f>
        <v>0</v>
      </c>
      <c r="BR60" s="76">
        <f>INDEX('h 25-26.'!AH55:AH74,MATCH(LARGE('h 25-26.'!AL55:AL74,11),'h 25-26.'!AL55:AL74,0))</f>
        <v>0</v>
      </c>
      <c r="BS60" s="74">
        <f>INDEX('h 25-26.'!AI55:AI74,MATCH(LARGE('h 25-26.'!AL55:AL74,11),'h 25-26.'!AL55:AL74,0))</f>
        <v>0</v>
      </c>
      <c r="BT60" s="76">
        <f>INDEX('h 25-26.'!AJ55:AJ74,MATCH(LARGE('h 25-26.'!AL55:AL74,11),'h 25-26.'!AL55:AL74,0))</f>
        <v>0</v>
      </c>
    </row>
    <row r="61" spans="2:72" x14ac:dyDescent="0.2">
      <c r="B61" s="95">
        <v>12</v>
      </c>
      <c r="C61" s="153">
        <f>INDEX('h 25-26.'!C30:C49,MATCH(LARGE('h 25-26.'!J30:J49,12),'h 25-26.'!J30:J49,0))</f>
        <v>0</v>
      </c>
      <c r="D61" s="154"/>
      <c r="E61" s="154"/>
      <c r="F61" s="154"/>
      <c r="G61" s="155"/>
      <c r="H61" s="73">
        <f>INDEX('h 25-26.'!D30:D49,MATCH(LARGE('h 25-26.'!J30:J49,12),'h 25-26.'!J30:J49,0))</f>
        <v>0</v>
      </c>
      <c r="I61" s="74">
        <f>INDEX('h 25-26.'!E30:E49,MATCH(LARGE('h 25-26.'!J30:J49,12),'h 25-26.'!J30:J49,0))</f>
        <v>0</v>
      </c>
      <c r="J61" s="76">
        <f>INDEX('h 25-26.'!F30:F49,MATCH(LARGE('h 25-26.'!J30:J49,12),'h 25-26.'!J30:J49,0))</f>
        <v>0</v>
      </c>
      <c r="K61" s="74">
        <f>INDEX('h 25-26.'!G30:G49,MATCH(LARGE('h 25-26.'!J30:J49,12),'h 25-26.'!J30:J49,0))</f>
        <v>0</v>
      </c>
      <c r="L61" s="76">
        <f>INDEX('h 25-26.'!H30:H49,MATCH(LARGE('h 25-26.'!J30:J49,12),'h 25-26.'!J30:J49,0))</f>
        <v>0</v>
      </c>
      <c r="N61" s="95">
        <v>12</v>
      </c>
      <c r="O61" s="153">
        <f>INDEX('h 25-26.'!O30:O49,MATCH(LARGE('h 25-26.'!X30:X49,12),'h 25-26.'!X30:X49,0))</f>
        <v>0</v>
      </c>
      <c r="P61" s="154"/>
      <c r="Q61" s="154"/>
      <c r="R61" s="154"/>
      <c r="S61" s="155"/>
      <c r="T61" s="73">
        <f>INDEX('h 25-26.'!P30:P49,MATCH(LARGE('h 25-26.'!X30:X49,12),'h 25-26.'!X30:X49,0))</f>
        <v>0</v>
      </c>
      <c r="U61" s="74">
        <f>INDEX('h 25-26.'!S30:S49,MATCH(LARGE('h 25-26.'!X30:X49,12),'h 25-26.'!X30:X49,0))</f>
        <v>0</v>
      </c>
      <c r="V61" s="76">
        <f>INDEX('h 25-26.'!T30:T49,MATCH(LARGE('h 25-26.'!X30:X49,12),'h 25-26.'!X30:X49,0))</f>
        <v>0</v>
      </c>
      <c r="W61" s="74">
        <f>INDEX('h 25-26.'!U30:U49,MATCH(LARGE('h 25-26.'!X30:X49,12),'h 25-26.'!X30:X49,0))</f>
        <v>0</v>
      </c>
      <c r="X61" s="76">
        <f>INDEX('h 25-26.'!V30:V49,MATCH(LARGE('h 25-26.'!X30:X49,12),'h 25-26.'!X30:X49,0))</f>
        <v>0</v>
      </c>
      <c r="Z61" s="95">
        <v>12</v>
      </c>
      <c r="AA61" s="153">
        <f>INDEX('h 25-26.'!AC30:AC49,MATCH(LARGE('h 25-26.'!AL30:AL49,12),'h 25-26.'!AL30:AL49,0))</f>
        <v>0</v>
      </c>
      <c r="AB61" s="154"/>
      <c r="AC61" s="154"/>
      <c r="AD61" s="154"/>
      <c r="AE61" s="155"/>
      <c r="AF61" s="73">
        <f>INDEX('h 25-26.'!AD30:AD49,MATCH(LARGE('h 25-26.'!AL30:AL49,12),'h 25-26.'!AL30:AL49,0))</f>
        <v>0</v>
      </c>
      <c r="AG61" s="74">
        <f>INDEX('h 25-26.'!AG30:AG49,MATCH(LARGE('h 25-26.'!AL30:AL49,12),'h 25-26.'!AL30:AL49,0))</f>
        <v>0</v>
      </c>
      <c r="AH61" s="76">
        <f>INDEX('h 25-26.'!AH30:AH49,MATCH(LARGE('h 25-26.'!AL30:AL49,12),'h 25-26.'!AL30:AL49,0))</f>
        <v>0</v>
      </c>
      <c r="AI61" s="74">
        <f>INDEX('h 25-26.'!AI30:AI49,MATCH(LARGE('h 25-26.'!AL30:AL49,12),'h 25-26.'!AL30:AL49,0))</f>
        <v>0</v>
      </c>
      <c r="AJ61" s="76">
        <f>INDEX('h 25-26.'!AJ30:AJ49,MATCH(LARGE('h 25-26.'!AL30:AL49,12),'h 25-26.'!AL30:AL49,0))</f>
        <v>0</v>
      </c>
      <c r="AL61" s="95">
        <v>12</v>
      </c>
      <c r="AM61" s="153">
        <f>INDEX('h 25-26.'!C55:C74,MATCH(LARGE('h 25-26.'!J55:J74,12),'h 25-26.'!J55:J74,0))</f>
        <v>0</v>
      </c>
      <c r="AN61" s="154"/>
      <c r="AO61" s="154"/>
      <c r="AP61" s="154"/>
      <c r="AQ61" s="155"/>
      <c r="AR61" s="73">
        <f>INDEX('h 25-26.'!D55:D74,MATCH(LARGE('h 25-26.'!J55:J74,12),'h 25-26.'!J55:J74,0))</f>
        <v>0</v>
      </c>
      <c r="AS61" s="74">
        <f>INDEX('h 25-26.'!E55:E74,MATCH(LARGE('h 25-26.'!J55:J74,12),'h 25-26.'!J55:J74,0))</f>
        <v>0</v>
      </c>
      <c r="AT61" s="76">
        <f>INDEX('h 25-26.'!F55:F74,MATCH(LARGE('h 25-26.'!J55:J74,12),'h 25-26.'!J55:J74,0))</f>
        <v>0</v>
      </c>
      <c r="AU61" s="74">
        <f>INDEX('h 25-26.'!G55:G74,MATCH(LARGE('h 25-26.'!J55:J74,12),'h 25-26.'!J55:J74,0))</f>
        <v>0</v>
      </c>
      <c r="AV61" s="76">
        <f>INDEX('h 25-26.'!H55:H74,MATCH(LARGE('h 25-26.'!J55:J74,12),'h 25-26.'!J55:J74,0))</f>
        <v>0</v>
      </c>
      <c r="AX61" s="95">
        <v>12</v>
      </c>
      <c r="AY61" s="153">
        <f>INDEX('h 25-26.'!O55:O74,MATCH(LARGE('h 25-26.'!X55:X74,12),'h 25-26.'!X55:X74,0))</f>
        <v>0</v>
      </c>
      <c r="AZ61" s="154"/>
      <c r="BA61" s="154"/>
      <c r="BB61" s="154"/>
      <c r="BC61" s="155"/>
      <c r="BD61" s="73">
        <f>INDEX('h 25-26.'!P55:P74,MATCH(LARGE('h 25-26.'!X55:X74,12),'h 25-26.'!X55:X74,0))</f>
        <v>0</v>
      </c>
      <c r="BE61" s="74">
        <f>INDEX('h 25-26.'!S55:S74,MATCH(LARGE('h 25-26.'!X55:X74,12),'h 25-26.'!X55:X74,0))</f>
        <v>0</v>
      </c>
      <c r="BF61" s="76">
        <f>INDEX('h 25-26.'!T55:T74,MATCH(LARGE('h 25-26.'!X55:X74,12),'h 25-26.'!X55:X74,0))</f>
        <v>0</v>
      </c>
      <c r="BG61" s="74">
        <f>INDEX('h 25-26.'!U55:U74,MATCH(LARGE('h 25-26.'!X55:X74,12),'h 25-26.'!X55:X74,0))</f>
        <v>0</v>
      </c>
      <c r="BH61" s="76">
        <f>INDEX('h 25-26.'!V55:V74,MATCH(LARGE('h 25-26.'!X55:X74,12),'h 25-26.'!X55:X74,0))</f>
        <v>0</v>
      </c>
      <c r="BJ61" s="95">
        <v>12</v>
      </c>
      <c r="BK61" s="153">
        <f>INDEX('h 25-26.'!AC55:AC74,MATCH(LARGE('h 25-26.'!AL55:AL74,12),'h 25-26.'!AL55:AL74,0))</f>
        <v>0</v>
      </c>
      <c r="BL61" s="154"/>
      <c r="BM61" s="154"/>
      <c r="BN61" s="154"/>
      <c r="BO61" s="155"/>
      <c r="BP61" s="73">
        <f>INDEX('h 25-26.'!AD55:AD74,MATCH(LARGE('h 25-26.'!AL55:AL74,12),'h 25-26.'!AL55:AL74,0))</f>
        <v>0</v>
      </c>
      <c r="BQ61" s="74">
        <f>INDEX('h 25-26.'!AG55:AG74,MATCH(LARGE('h 25-26.'!AL55:AL74,12),'h 25-26.'!AL55:AL74,0))</f>
        <v>0</v>
      </c>
      <c r="BR61" s="76">
        <f>INDEX('h 25-26.'!AH55:AH74,MATCH(LARGE('h 25-26.'!AL55:AL74,12),'h 25-26.'!AL55:AL74,0))</f>
        <v>0</v>
      </c>
      <c r="BS61" s="74">
        <f>INDEX('h 25-26.'!AI55:AI74,MATCH(LARGE('h 25-26.'!AL55:AL74,12),'h 25-26.'!AL55:AL74,0))</f>
        <v>0</v>
      </c>
      <c r="BT61" s="76">
        <f>INDEX('h 25-26.'!AJ55:AJ74,MATCH(LARGE('h 25-26.'!AL55:AL74,12),'h 25-26.'!AL55:AL74,0))</f>
        <v>0</v>
      </c>
    </row>
    <row r="62" spans="2:72" x14ac:dyDescent="0.2">
      <c r="B62" s="95">
        <v>13</v>
      </c>
      <c r="C62" s="153">
        <f>INDEX('h 25-26.'!C30:C49,MATCH(LARGE('h 25-26.'!J30:J49,13),'h 25-26.'!J30:J49,0))</f>
        <v>0</v>
      </c>
      <c r="D62" s="154"/>
      <c r="E62" s="154"/>
      <c r="F62" s="154"/>
      <c r="G62" s="155"/>
      <c r="H62" s="73">
        <f>INDEX('h 25-26.'!D30:D49,MATCH(LARGE('h 25-26.'!J30:J49,13),'h 25-26.'!J30:J49,0))</f>
        <v>0</v>
      </c>
      <c r="I62" s="74">
        <f>INDEX('h 25-26.'!E30:E49,MATCH(LARGE('h 25-26.'!J30:J49,13),'h 25-26.'!J30:J49,0))</f>
        <v>0</v>
      </c>
      <c r="J62" s="76">
        <f>INDEX('h 25-26.'!F30:F49,MATCH(LARGE('h 25-26.'!J30:J49,13),'h 25-26.'!J30:J49,0))</f>
        <v>0</v>
      </c>
      <c r="K62" s="74">
        <f>INDEX('h 25-26.'!G30:G49,MATCH(LARGE('h 25-26.'!J30:J49,13),'h 25-26.'!J30:J49,0))</f>
        <v>0</v>
      </c>
      <c r="L62" s="76">
        <f>INDEX('h 25-26.'!H30:H49,MATCH(LARGE('h 25-26.'!J30:J49,13),'h 25-26.'!J30:J49,0))</f>
        <v>0</v>
      </c>
      <c r="N62" s="95">
        <v>13</v>
      </c>
      <c r="O62" s="153">
        <f>INDEX('h 25-26.'!O30:O49,MATCH(LARGE('h 25-26.'!X30:X49,13),'h 25-26.'!X30:X49,0))</f>
        <v>0</v>
      </c>
      <c r="P62" s="154"/>
      <c r="Q62" s="154"/>
      <c r="R62" s="154"/>
      <c r="S62" s="155"/>
      <c r="T62" s="73">
        <f>INDEX('h 25-26.'!P30:P49,MATCH(LARGE('h 25-26.'!X30:X49,13),'h 25-26.'!X30:X49,0))</f>
        <v>0</v>
      </c>
      <c r="U62" s="74">
        <f>INDEX('h 25-26.'!S30:S49,MATCH(LARGE('h 25-26.'!X30:X49,13),'h 25-26.'!X30:X49,0))</f>
        <v>0</v>
      </c>
      <c r="V62" s="76">
        <f>INDEX('h 25-26.'!T30:T49,MATCH(LARGE('h 25-26.'!X30:X49,13),'h 25-26.'!X30:X49,0))</f>
        <v>0</v>
      </c>
      <c r="W62" s="74">
        <f>INDEX('h 25-26.'!U30:U49,MATCH(LARGE('h 25-26.'!X30:X49,13),'h 25-26.'!X30:X49,0))</f>
        <v>0</v>
      </c>
      <c r="X62" s="76">
        <f>INDEX('h 25-26.'!V30:V49,MATCH(LARGE('h 25-26.'!X30:X49,13),'h 25-26.'!X30:X49,0))</f>
        <v>0</v>
      </c>
      <c r="Z62" s="95">
        <v>13</v>
      </c>
      <c r="AA62" s="153">
        <f>INDEX('h 25-26.'!AC30:AC49,MATCH(LARGE('h 25-26.'!AL30:AL49,13),'h 25-26.'!AL30:AL49,0))</f>
        <v>0</v>
      </c>
      <c r="AB62" s="154"/>
      <c r="AC62" s="154"/>
      <c r="AD62" s="154"/>
      <c r="AE62" s="155"/>
      <c r="AF62" s="73">
        <f>INDEX('h 25-26.'!AD30:AD49,MATCH(LARGE('h 25-26.'!AL30:AL49,13),'h 25-26.'!AL30:AL49,0))</f>
        <v>0</v>
      </c>
      <c r="AG62" s="74">
        <f>INDEX('h 25-26.'!AG30:AG49,MATCH(LARGE('h 25-26.'!AL30:AL49,13),'h 25-26.'!AL30:AL49,0))</f>
        <v>0</v>
      </c>
      <c r="AH62" s="76">
        <f>INDEX('h 25-26.'!AH30:AH49,MATCH(LARGE('h 25-26.'!AL30:AL49,13),'h 25-26.'!AL30:AL49,0))</f>
        <v>0</v>
      </c>
      <c r="AI62" s="74">
        <f>INDEX('h 25-26.'!AI30:AI49,MATCH(LARGE('h 25-26.'!AL30:AL49,13),'h 25-26.'!AL30:AL49,0))</f>
        <v>0</v>
      </c>
      <c r="AJ62" s="76">
        <f>INDEX('h 25-26.'!AJ30:AJ49,MATCH(LARGE('h 25-26.'!AL30:AL49,13),'h 25-26.'!AL30:AL49,0))</f>
        <v>0</v>
      </c>
      <c r="AL62" s="95">
        <v>13</v>
      </c>
      <c r="AM62" s="153">
        <f>INDEX('h 25-26.'!C55:C74,MATCH(LARGE('h 25-26.'!J55:J74,13),'h 25-26.'!J55:J74,0))</f>
        <v>0</v>
      </c>
      <c r="AN62" s="154"/>
      <c r="AO62" s="154"/>
      <c r="AP62" s="154"/>
      <c r="AQ62" s="155"/>
      <c r="AR62" s="73">
        <f>INDEX('h 25-26.'!D55:D74,MATCH(LARGE('h 25-26.'!J55:J74,13),'h 25-26.'!J55:J74,0))</f>
        <v>0</v>
      </c>
      <c r="AS62" s="74">
        <f>INDEX('h 25-26.'!E55:E74,MATCH(LARGE('h 25-26.'!J55:J74,13),'h 25-26.'!J55:J74,0))</f>
        <v>0</v>
      </c>
      <c r="AT62" s="76">
        <f>INDEX('h 25-26.'!F55:F74,MATCH(LARGE('h 25-26.'!J55:J74,13),'h 25-26.'!J55:J74,0))</f>
        <v>0</v>
      </c>
      <c r="AU62" s="74">
        <f>INDEX('h 25-26.'!G55:G74,MATCH(LARGE('h 25-26.'!J55:J74,13),'h 25-26.'!J55:J74,0))</f>
        <v>0</v>
      </c>
      <c r="AV62" s="76">
        <f>INDEX('h 25-26.'!H55:H74,MATCH(LARGE('h 25-26.'!J55:J74,13),'h 25-26.'!J55:J74,0))</f>
        <v>0</v>
      </c>
      <c r="AX62" s="95">
        <v>13</v>
      </c>
      <c r="AY62" s="153">
        <f>INDEX('h 25-26.'!O55:O74,MATCH(LARGE('h 25-26.'!X55:X74,13),'h 25-26.'!X55:X74,0))</f>
        <v>0</v>
      </c>
      <c r="AZ62" s="154"/>
      <c r="BA62" s="154"/>
      <c r="BB62" s="154"/>
      <c r="BC62" s="155"/>
      <c r="BD62" s="73">
        <f>INDEX('h 25-26.'!P55:P74,MATCH(LARGE('h 25-26.'!X55:X74,13),'h 25-26.'!X55:X74,0))</f>
        <v>0</v>
      </c>
      <c r="BE62" s="74">
        <f>INDEX('h 25-26.'!S55:S74,MATCH(LARGE('h 25-26.'!X55:X74,13),'h 25-26.'!X55:X74,0))</f>
        <v>0</v>
      </c>
      <c r="BF62" s="76">
        <f>INDEX('h 25-26.'!T55:T74,MATCH(LARGE('h 25-26.'!X55:X74,13),'h 25-26.'!X55:X74,0))</f>
        <v>0</v>
      </c>
      <c r="BG62" s="74">
        <f>INDEX('h 25-26.'!U55:U74,MATCH(LARGE('h 25-26.'!X55:X74,13),'h 25-26.'!X55:X74,0))</f>
        <v>0</v>
      </c>
      <c r="BH62" s="76">
        <f>INDEX('h 25-26.'!V55:V74,MATCH(LARGE('h 25-26.'!X55:X74,13),'h 25-26.'!X55:X74,0))</f>
        <v>0</v>
      </c>
      <c r="BJ62" s="95">
        <v>13</v>
      </c>
      <c r="BK62" s="153">
        <f>INDEX('h 25-26.'!AC55:AC74,MATCH(LARGE('h 25-26.'!AL55:AL74,13),'h 25-26.'!AL55:AL74,0))</f>
        <v>0</v>
      </c>
      <c r="BL62" s="154"/>
      <c r="BM62" s="154"/>
      <c r="BN62" s="154"/>
      <c r="BO62" s="155"/>
      <c r="BP62" s="73">
        <f>INDEX('h 25-26.'!AD55:AD74,MATCH(LARGE('h 25-26.'!AL55:AL74,13),'h 25-26.'!AL55:AL74,0))</f>
        <v>0</v>
      </c>
      <c r="BQ62" s="74">
        <f>INDEX('h 25-26.'!AG55:AG74,MATCH(LARGE('h 25-26.'!AL55:AL74,13),'h 25-26.'!AL55:AL74,0))</f>
        <v>0</v>
      </c>
      <c r="BR62" s="76">
        <f>INDEX('h 25-26.'!AH55:AH74,MATCH(LARGE('h 25-26.'!AL55:AL74,13),'h 25-26.'!AL55:AL74,0))</f>
        <v>0</v>
      </c>
      <c r="BS62" s="74">
        <f>INDEX('h 25-26.'!AI55:AI74,MATCH(LARGE('h 25-26.'!AL55:AL74,13),'h 25-26.'!AL55:AL74,0))</f>
        <v>0</v>
      </c>
      <c r="BT62" s="76">
        <f>INDEX('h 25-26.'!AJ55:AJ74,MATCH(LARGE('h 25-26.'!AL55:AL74,13),'h 25-26.'!AL55:AL74,0))</f>
        <v>0</v>
      </c>
    </row>
    <row r="63" spans="2:72" x14ac:dyDescent="0.2">
      <c r="B63" s="95">
        <v>14</v>
      </c>
      <c r="C63" s="153">
        <f>INDEX('h 25-26.'!C30:C49,MATCH(LARGE('h 25-26.'!J30:J49,14),'h 25-26.'!J30:J49,0))</f>
        <v>0</v>
      </c>
      <c r="D63" s="154"/>
      <c r="E63" s="154"/>
      <c r="F63" s="154"/>
      <c r="G63" s="155"/>
      <c r="H63" s="73">
        <f>INDEX('h 25-26.'!D30:D49,MATCH(LARGE('h 25-26.'!J30:J49,14),'h 25-26.'!J30:J49,0))</f>
        <v>0</v>
      </c>
      <c r="I63" s="74">
        <f>INDEX('h 25-26.'!E30:E49,MATCH(LARGE('h 25-26.'!J30:J49,14),'h 25-26.'!J30:J49,0))</f>
        <v>0</v>
      </c>
      <c r="J63" s="76">
        <f>INDEX('h 25-26.'!F30:F49,MATCH(LARGE('h 25-26.'!J30:J49,14),'h 25-26.'!J30:J49,0))</f>
        <v>0</v>
      </c>
      <c r="K63" s="74">
        <f>INDEX('h 25-26.'!G30:G49,MATCH(LARGE('h 25-26.'!J30:J49,14),'h 25-26.'!J30:J49,0))</f>
        <v>0</v>
      </c>
      <c r="L63" s="76">
        <f>INDEX('h 25-26.'!H30:H49,MATCH(LARGE('h 25-26.'!J30:J49,14),'h 25-26.'!J30:J49,0))</f>
        <v>0</v>
      </c>
      <c r="N63" s="95">
        <v>14</v>
      </c>
      <c r="O63" s="153">
        <f>INDEX('h 25-26.'!O30:O49,MATCH(LARGE('h 25-26.'!X30:X49,14),'h 25-26.'!X30:X49,0))</f>
        <v>0</v>
      </c>
      <c r="P63" s="154"/>
      <c r="Q63" s="154"/>
      <c r="R63" s="154"/>
      <c r="S63" s="155"/>
      <c r="T63" s="73">
        <f>INDEX('h 25-26.'!P30:P49,MATCH(LARGE('h 25-26.'!X30:X49,14),'h 25-26.'!X30:X49,0))</f>
        <v>0</v>
      </c>
      <c r="U63" s="74">
        <f>INDEX('h 25-26.'!S30:S49,MATCH(LARGE('h 25-26.'!X30:X49,14),'h 25-26.'!X30:X49,0))</f>
        <v>0</v>
      </c>
      <c r="V63" s="76">
        <f>INDEX('h 25-26.'!T30:T49,MATCH(LARGE('h 25-26.'!X30:X49,14),'h 25-26.'!X30:X49,0))</f>
        <v>0</v>
      </c>
      <c r="W63" s="74">
        <f>INDEX('h 25-26.'!U30:U49,MATCH(LARGE('h 25-26.'!X30:X49,14),'h 25-26.'!X30:X49,0))</f>
        <v>0</v>
      </c>
      <c r="X63" s="76">
        <f>INDEX('h 25-26.'!V30:V49,MATCH(LARGE('h 25-26.'!X30:X49,14),'h 25-26.'!X30:X49,0))</f>
        <v>0</v>
      </c>
      <c r="Z63" s="95">
        <v>14</v>
      </c>
      <c r="AA63" s="153">
        <f>INDEX('h 25-26.'!AC30:AC49,MATCH(LARGE('h 25-26.'!AL30:AL49,14),'h 25-26.'!AL30:AL49,0))</f>
        <v>0</v>
      </c>
      <c r="AB63" s="154"/>
      <c r="AC63" s="154"/>
      <c r="AD63" s="154"/>
      <c r="AE63" s="155"/>
      <c r="AF63" s="73">
        <f>INDEX('h 25-26.'!AD30:AD49,MATCH(LARGE('h 25-26.'!AL30:AL49,14),'h 25-26.'!AL30:AL49,0))</f>
        <v>0</v>
      </c>
      <c r="AG63" s="74">
        <f>INDEX('h 25-26.'!AG30:AG49,MATCH(LARGE('h 25-26.'!AL30:AL49,14),'h 25-26.'!AL30:AL49,0))</f>
        <v>0</v>
      </c>
      <c r="AH63" s="76">
        <f>INDEX('h 25-26.'!AH30:AH49,MATCH(LARGE('h 25-26.'!AL30:AL49,14),'h 25-26.'!AL30:AL49,0))</f>
        <v>0</v>
      </c>
      <c r="AI63" s="74">
        <f>INDEX('h 25-26.'!AI30:AI49,MATCH(LARGE('h 25-26.'!AL30:AL49,14),'h 25-26.'!AL30:AL49,0))</f>
        <v>0</v>
      </c>
      <c r="AJ63" s="76">
        <f>INDEX('h 25-26.'!AJ30:AJ49,MATCH(LARGE('h 25-26.'!AL30:AL49,14),'h 25-26.'!AL30:AL49,0))</f>
        <v>0</v>
      </c>
      <c r="AL63" s="95">
        <v>14</v>
      </c>
      <c r="AM63" s="153">
        <f>INDEX('h 25-26.'!C55:C74,MATCH(LARGE('h 25-26.'!J55:J74,14),'h 25-26.'!J55:J74,0))</f>
        <v>0</v>
      </c>
      <c r="AN63" s="154"/>
      <c r="AO63" s="154"/>
      <c r="AP63" s="154"/>
      <c r="AQ63" s="155"/>
      <c r="AR63" s="73">
        <f>INDEX('h 25-26.'!D55:D74,MATCH(LARGE('h 25-26.'!J55:J74,14),'h 25-26.'!J55:J74,0))</f>
        <v>0</v>
      </c>
      <c r="AS63" s="74">
        <f>INDEX('h 25-26.'!E55:E74,MATCH(LARGE('h 25-26.'!J55:J74,14),'h 25-26.'!J55:J74,0))</f>
        <v>0</v>
      </c>
      <c r="AT63" s="76">
        <f>INDEX('h 25-26.'!F55:F74,MATCH(LARGE('h 25-26.'!J55:J74,14),'h 25-26.'!J55:J74,0))</f>
        <v>0</v>
      </c>
      <c r="AU63" s="74">
        <f>INDEX('h 25-26.'!G55:G74,MATCH(LARGE('h 25-26.'!J55:J74,14),'h 25-26.'!J55:J74,0))</f>
        <v>0</v>
      </c>
      <c r="AV63" s="76">
        <f>INDEX('h 25-26.'!H55:H74,MATCH(LARGE('h 25-26.'!J55:J74,14),'h 25-26.'!J55:J74,0))</f>
        <v>0</v>
      </c>
      <c r="AX63" s="95">
        <v>14</v>
      </c>
      <c r="AY63" s="153">
        <f>INDEX('h 25-26.'!O55:O74,MATCH(LARGE('h 25-26.'!X55:X74,14),'h 25-26.'!X55:X74,0))</f>
        <v>0</v>
      </c>
      <c r="AZ63" s="154"/>
      <c r="BA63" s="154"/>
      <c r="BB63" s="154"/>
      <c r="BC63" s="155"/>
      <c r="BD63" s="73">
        <f>INDEX('h 25-26.'!P55:P74,MATCH(LARGE('h 25-26.'!X55:X74,14),'h 25-26.'!X55:X74,0))</f>
        <v>0</v>
      </c>
      <c r="BE63" s="74">
        <f>INDEX('h 25-26.'!S55:S74,MATCH(LARGE('h 25-26.'!X55:X74,14),'h 25-26.'!X55:X74,0))</f>
        <v>0</v>
      </c>
      <c r="BF63" s="76">
        <f>INDEX('h 25-26.'!T55:T74,MATCH(LARGE('h 25-26.'!X55:X74,14),'h 25-26.'!X55:X74,0))</f>
        <v>0</v>
      </c>
      <c r="BG63" s="74">
        <f>INDEX('h 25-26.'!U55:U74,MATCH(LARGE('h 25-26.'!X55:X74,14),'h 25-26.'!X55:X74,0))</f>
        <v>0</v>
      </c>
      <c r="BH63" s="76">
        <f>INDEX('h 25-26.'!V55:V74,MATCH(LARGE('h 25-26.'!X55:X74,14),'h 25-26.'!X55:X74,0))</f>
        <v>0</v>
      </c>
      <c r="BJ63" s="95">
        <v>14</v>
      </c>
      <c r="BK63" s="153">
        <f>INDEX('h 25-26.'!AC55:AC74,MATCH(LARGE('h 25-26.'!AL55:AL74,14),'h 25-26.'!AL55:AL74,0))</f>
        <v>0</v>
      </c>
      <c r="BL63" s="154"/>
      <c r="BM63" s="154"/>
      <c r="BN63" s="154"/>
      <c r="BO63" s="155"/>
      <c r="BP63" s="73">
        <f>INDEX('h 25-26.'!AD55:AD74,MATCH(LARGE('h 25-26.'!AL55:AL74,14),'h 25-26.'!AL55:AL74,0))</f>
        <v>0</v>
      </c>
      <c r="BQ63" s="74">
        <f>INDEX('h 25-26.'!AG55:AG74,MATCH(LARGE('h 25-26.'!AL55:AL74,14),'h 25-26.'!AL55:AL74,0))</f>
        <v>0</v>
      </c>
      <c r="BR63" s="76">
        <f>INDEX('h 25-26.'!AH55:AH74,MATCH(LARGE('h 25-26.'!AL55:AL74,14),'h 25-26.'!AL55:AL74,0))</f>
        <v>0</v>
      </c>
      <c r="BS63" s="74">
        <f>INDEX('h 25-26.'!AI55:AI74,MATCH(LARGE('h 25-26.'!AL55:AL74,14),'h 25-26.'!AL55:AL74,0))</f>
        <v>0</v>
      </c>
      <c r="BT63" s="76">
        <f>INDEX('h 25-26.'!AJ55:AJ74,MATCH(LARGE('h 25-26.'!AL55:AL74,14),'h 25-26.'!AL55:AL74,0))</f>
        <v>0</v>
      </c>
    </row>
    <row r="64" spans="2:72" x14ac:dyDescent="0.2">
      <c r="B64" s="95">
        <v>15</v>
      </c>
      <c r="C64" s="153">
        <f>INDEX('h 25-26.'!C30:C49,MATCH(LARGE('h 25-26.'!J30:J49,15),'h 25-26.'!J30:J49,0))</f>
        <v>0</v>
      </c>
      <c r="D64" s="154"/>
      <c r="E64" s="154"/>
      <c r="F64" s="154"/>
      <c r="G64" s="155"/>
      <c r="H64" s="73">
        <f>INDEX('h 25-26.'!D30:D49,MATCH(LARGE('h 25-26.'!J30:J49,15),'h 25-26.'!J30:J49,0))</f>
        <v>0</v>
      </c>
      <c r="I64" s="74">
        <f>INDEX('h 25-26.'!E30:E49,MATCH(LARGE('h 25-26.'!J30:J49,15),'h 25-26.'!J30:J49,0))</f>
        <v>0</v>
      </c>
      <c r="J64" s="76">
        <f>INDEX('h 25-26.'!F30:F49,MATCH(LARGE('h 25-26.'!J30:J49,15),'h 25-26.'!J30:J49,0))</f>
        <v>0</v>
      </c>
      <c r="K64" s="74">
        <f>INDEX('h 25-26.'!G30:G49,MATCH(LARGE('h 25-26.'!J30:J49,15),'h 25-26.'!J30:J49,0))</f>
        <v>0</v>
      </c>
      <c r="L64" s="76">
        <f>INDEX('h 25-26.'!H30:H49,MATCH(LARGE('h 25-26.'!J30:J49,15),'h 25-26.'!J30:J49,0))</f>
        <v>0</v>
      </c>
      <c r="N64" s="95">
        <v>15</v>
      </c>
      <c r="O64" s="153">
        <f>INDEX('h 25-26.'!O30:O49,MATCH(LARGE('h 25-26.'!X30:X49,15),'h 25-26.'!X30:X49,0))</f>
        <v>0</v>
      </c>
      <c r="P64" s="154"/>
      <c r="Q64" s="154"/>
      <c r="R64" s="154"/>
      <c r="S64" s="155"/>
      <c r="T64" s="73">
        <f>INDEX('h 25-26.'!P30:P49,MATCH(LARGE('h 25-26.'!X30:X49,15),'h 25-26.'!X30:X49,0))</f>
        <v>0</v>
      </c>
      <c r="U64" s="74">
        <f>INDEX('h 25-26.'!S30:S49,MATCH(LARGE('h 25-26.'!X30:X49,15),'h 25-26.'!X30:X49,0))</f>
        <v>0</v>
      </c>
      <c r="V64" s="76">
        <f>INDEX('h 25-26.'!T30:T49,MATCH(LARGE('h 25-26.'!X30:X49,15),'h 25-26.'!X30:X49,0))</f>
        <v>0</v>
      </c>
      <c r="W64" s="74">
        <f>INDEX('h 25-26.'!U30:U49,MATCH(LARGE('h 25-26.'!X30:X49,15),'h 25-26.'!X30:X49,0))</f>
        <v>0</v>
      </c>
      <c r="X64" s="76">
        <f>INDEX('h 25-26.'!V30:V49,MATCH(LARGE('h 25-26.'!X30:X49,15),'h 25-26.'!X30:X49,0))</f>
        <v>0</v>
      </c>
      <c r="Z64" s="95">
        <v>15</v>
      </c>
      <c r="AA64" s="153">
        <f>INDEX('h 25-26.'!AC30:AC49,MATCH(LARGE('h 25-26.'!AL30:AL49,15),'h 25-26.'!AL30:AL49,0))</f>
        <v>0</v>
      </c>
      <c r="AB64" s="154"/>
      <c r="AC64" s="154"/>
      <c r="AD64" s="154"/>
      <c r="AE64" s="155"/>
      <c r="AF64" s="73">
        <f>INDEX('h 25-26.'!AD30:AD49,MATCH(LARGE('h 25-26.'!AL30:AL49,15),'h 25-26.'!AL30:AL49,0))</f>
        <v>0</v>
      </c>
      <c r="AG64" s="74">
        <f>INDEX('h 25-26.'!AG30:AG49,MATCH(LARGE('h 25-26.'!AL30:AL49,15),'h 25-26.'!AL30:AL49,0))</f>
        <v>0</v>
      </c>
      <c r="AH64" s="76">
        <f>INDEX('h 25-26.'!AH30:AH49,MATCH(LARGE('h 25-26.'!AL30:AL49,15),'h 25-26.'!AL30:AL49,0))</f>
        <v>0</v>
      </c>
      <c r="AI64" s="74">
        <f>INDEX('h 25-26.'!AI30:AI49,MATCH(LARGE('h 25-26.'!AL30:AL49,15),'h 25-26.'!AL30:AL49,0))</f>
        <v>0</v>
      </c>
      <c r="AJ64" s="76">
        <f>INDEX('h 25-26.'!AJ30:AJ49,MATCH(LARGE('h 25-26.'!AL30:AL49,15),'h 25-26.'!AL30:AL49,0))</f>
        <v>0</v>
      </c>
      <c r="AL64" s="95">
        <v>15</v>
      </c>
      <c r="AM64" s="153">
        <f>INDEX('h 25-26.'!C55:C74,MATCH(LARGE('h 25-26.'!J55:J74,15),'h 25-26.'!J55:J74,0))</f>
        <v>0</v>
      </c>
      <c r="AN64" s="154"/>
      <c r="AO64" s="154"/>
      <c r="AP64" s="154"/>
      <c r="AQ64" s="155"/>
      <c r="AR64" s="73">
        <f>INDEX('h 25-26.'!D55:D74,MATCH(LARGE('h 25-26.'!J55:J74,15),'h 25-26.'!J55:J74,0))</f>
        <v>0</v>
      </c>
      <c r="AS64" s="74">
        <f>INDEX('h 25-26.'!E55:E74,MATCH(LARGE('h 25-26.'!J55:J74,15),'h 25-26.'!J55:J74,0))</f>
        <v>0</v>
      </c>
      <c r="AT64" s="76">
        <f>INDEX('h 25-26.'!F55:F74,MATCH(LARGE('h 25-26.'!J55:J74,15),'h 25-26.'!J55:J74,0))</f>
        <v>0</v>
      </c>
      <c r="AU64" s="74">
        <f>INDEX('h 25-26.'!G55:G74,MATCH(LARGE('h 25-26.'!J55:J74,15),'h 25-26.'!J55:J74,0))</f>
        <v>0</v>
      </c>
      <c r="AV64" s="76">
        <f>INDEX('h 25-26.'!H55:H74,MATCH(LARGE('h 25-26.'!J55:J74,15),'h 25-26.'!J55:J74,0))</f>
        <v>0</v>
      </c>
      <c r="AX64" s="95">
        <v>15</v>
      </c>
      <c r="AY64" s="153">
        <f>INDEX('h 25-26.'!O55:O74,MATCH(LARGE('h 25-26.'!X55:X74,15),'h 25-26.'!X55:X74,0))</f>
        <v>0</v>
      </c>
      <c r="AZ64" s="154"/>
      <c r="BA64" s="154"/>
      <c r="BB64" s="154"/>
      <c r="BC64" s="155"/>
      <c r="BD64" s="73">
        <f>INDEX('h 25-26.'!P55:P74,MATCH(LARGE('h 25-26.'!X55:X74,15),'h 25-26.'!X55:X74,0))</f>
        <v>0</v>
      </c>
      <c r="BE64" s="74">
        <f>INDEX('h 25-26.'!S55:S74,MATCH(LARGE('h 25-26.'!X55:X74,15),'h 25-26.'!X55:X74,0))</f>
        <v>0</v>
      </c>
      <c r="BF64" s="76">
        <f>INDEX('h 25-26.'!T55:T74,MATCH(LARGE('h 25-26.'!X55:X74,15),'h 25-26.'!X55:X74,0))</f>
        <v>0</v>
      </c>
      <c r="BG64" s="74">
        <f>INDEX('h 25-26.'!U55:U74,MATCH(LARGE('h 25-26.'!X55:X74,15),'h 25-26.'!X55:X74,0))</f>
        <v>0</v>
      </c>
      <c r="BH64" s="76">
        <f>INDEX('h 25-26.'!V55:V74,MATCH(LARGE('h 25-26.'!X55:X74,15),'h 25-26.'!X55:X74,0))</f>
        <v>0</v>
      </c>
      <c r="BJ64" s="95">
        <v>15</v>
      </c>
      <c r="BK64" s="153">
        <f>INDEX('h 25-26.'!AC55:AC74,MATCH(LARGE('h 25-26.'!AL55:AL74,15),'h 25-26.'!AL55:AL74,0))</f>
        <v>0</v>
      </c>
      <c r="BL64" s="154"/>
      <c r="BM64" s="154"/>
      <c r="BN64" s="154"/>
      <c r="BO64" s="155"/>
      <c r="BP64" s="73">
        <f>INDEX('h 25-26.'!AD55:AD74,MATCH(LARGE('h 25-26.'!AL55:AL74,15),'h 25-26.'!AL55:AL74,0))</f>
        <v>0</v>
      </c>
      <c r="BQ64" s="74">
        <f>INDEX('h 25-26.'!AG55:AG74,MATCH(LARGE('h 25-26.'!AL55:AL74,15),'h 25-26.'!AL55:AL74,0))</f>
        <v>0</v>
      </c>
      <c r="BR64" s="76">
        <f>INDEX('h 25-26.'!AH55:AH74,MATCH(LARGE('h 25-26.'!AL55:AL74,15),'h 25-26.'!AL55:AL74,0))</f>
        <v>0</v>
      </c>
      <c r="BS64" s="74">
        <f>INDEX('h 25-26.'!AI55:AI74,MATCH(LARGE('h 25-26.'!AL55:AL74,15),'h 25-26.'!AL55:AL74,0))</f>
        <v>0</v>
      </c>
      <c r="BT64" s="76">
        <f>INDEX('h 25-26.'!AJ55:AJ74,MATCH(LARGE('h 25-26.'!AL55:AL74,15),'h 25-26.'!AL55:AL74,0))</f>
        <v>0</v>
      </c>
    </row>
    <row r="65" spans="2:72" x14ac:dyDescent="0.2">
      <c r="B65" s="95">
        <v>16</v>
      </c>
      <c r="C65" s="153">
        <f>INDEX('h 25-26.'!C30:C49,MATCH(LARGE('h 25-26.'!J30:J49,16),'h 25-26.'!J30:J49,0))</f>
        <v>0</v>
      </c>
      <c r="D65" s="154"/>
      <c r="E65" s="154"/>
      <c r="F65" s="154"/>
      <c r="G65" s="155"/>
      <c r="H65" s="73">
        <f>INDEX('h 25-26.'!D30:D49,MATCH(LARGE('h 25-26.'!J30:J49,16),'h 25-26.'!J30:J49,0))</f>
        <v>0</v>
      </c>
      <c r="I65" s="74">
        <f>INDEX('h 25-26.'!E30:E49,MATCH(LARGE('h 25-26.'!J30:J49,16),'h 25-26.'!J30:J49,0))</f>
        <v>0</v>
      </c>
      <c r="J65" s="76">
        <f>INDEX('h 25-26.'!F30:F49,MATCH(LARGE('h 25-26.'!J30:J49,16),'h 25-26.'!J30:J49,0))</f>
        <v>0</v>
      </c>
      <c r="K65" s="74">
        <f>INDEX('h 25-26.'!G30:G49,MATCH(LARGE('h 25-26.'!J30:J49,16),'h 25-26.'!J30:J49,0))</f>
        <v>0</v>
      </c>
      <c r="L65" s="76">
        <f>INDEX('h 25-26.'!H30:H49,MATCH(LARGE('h 25-26.'!J30:J49,16),'h 25-26.'!J30:J49,0))</f>
        <v>0</v>
      </c>
      <c r="N65" s="95">
        <v>16</v>
      </c>
      <c r="O65" s="153">
        <f>INDEX('h 25-26.'!O30:O49,MATCH(LARGE('h 25-26.'!X30:X49,16),'h 25-26.'!X30:X49,0))</f>
        <v>0</v>
      </c>
      <c r="P65" s="154"/>
      <c r="Q65" s="154"/>
      <c r="R65" s="154"/>
      <c r="S65" s="155"/>
      <c r="T65" s="73">
        <f>INDEX('h 25-26.'!P30:P49,MATCH(LARGE('h 25-26.'!X30:X49,16),'h 25-26.'!X30:X49,0))</f>
        <v>0</v>
      </c>
      <c r="U65" s="74">
        <f>INDEX('h 25-26.'!S30:S49,MATCH(LARGE('h 25-26.'!X30:X49,16),'h 25-26.'!X30:X49,0))</f>
        <v>0</v>
      </c>
      <c r="V65" s="76">
        <f>INDEX('h 25-26.'!T30:T49,MATCH(LARGE('h 25-26.'!X30:X49,16),'h 25-26.'!X30:X49,0))</f>
        <v>0</v>
      </c>
      <c r="W65" s="74">
        <f>INDEX('h 25-26.'!U30:U49,MATCH(LARGE('h 25-26.'!X30:X49,16),'h 25-26.'!X30:X49,0))</f>
        <v>0</v>
      </c>
      <c r="X65" s="76">
        <f>INDEX('h 25-26.'!V30:V49,MATCH(LARGE('h 25-26.'!X30:X49,16),'h 25-26.'!X30:X49,0))</f>
        <v>0</v>
      </c>
      <c r="Z65" s="95">
        <v>16</v>
      </c>
      <c r="AA65" s="153">
        <f>INDEX('h 25-26.'!AC30:AC49,MATCH(LARGE('h 25-26.'!AL30:AL49,16),'h 25-26.'!AL30:AL49,0))</f>
        <v>0</v>
      </c>
      <c r="AB65" s="154"/>
      <c r="AC65" s="154"/>
      <c r="AD65" s="154"/>
      <c r="AE65" s="155"/>
      <c r="AF65" s="73">
        <f>INDEX('h 25-26.'!AD30:AD49,MATCH(LARGE('h 25-26.'!AL30:AL49,16),'h 25-26.'!AL30:AL49,0))</f>
        <v>0</v>
      </c>
      <c r="AG65" s="74">
        <f>INDEX('h 25-26.'!AG30:AG49,MATCH(LARGE('h 25-26.'!AL30:AL49,16),'h 25-26.'!AL30:AL49,0))</f>
        <v>0</v>
      </c>
      <c r="AH65" s="76">
        <f>INDEX('h 25-26.'!AH30:AH49,MATCH(LARGE('h 25-26.'!AL30:AL49,16),'h 25-26.'!AL30:AL49,0))</f>
        <v>0</v>
      </c>
      <c r="AI65" s="74">
        <f>INDEX('h 25-26.'!AI30:AI49,MATCH(LARGE('h 25-26.'!AL30:AL49,16),'h 25-26.'!AL30:AL49,0))</f>
        <v>0</v>
      </c>
      <c r="AJ65" s="76">
        <f>INDEX('h 25-26.'!AJ30:AJ49,MATCH(LARGE('h 25-26.'!AL30:AL49,16),'h 25-26.'!AL30:AL49,0))</f>
        <v>0</v>
      </c>
      <c r="AL65" s="95">
        <v>16</v>
      </c>
      <c r="AM65" s="153">
        <f>INDEX('h 25-26.'!C55:C74,MATCH(LARGE('h 25-26.'!J55:J74,16),'h 25-26.'!J55:J74,0))</f>
        <v>0</v>
      </c>
      <c r="AN65" s="154"/>
      <c r="AO65" s="154"/>
      <c r="AP65" s="154"/>
      <c r="AQ65" s="155"/>
      <c r="AR65" s="73">
        <f>INDEX('h 25-26.'!D55:D74,MATCH(LARGE('h 25-26.'!J55:J74,16),'h 25-26.'!J55:J74,0))</f>
        <v>0</v>
      </c>
      <c r="AS65" s="74">
        <f>INDEX('h 25-26.'!E55:E74,MATCH(LARGE('h 25-26.'!J55:J74,16),'h 25-26.'!J55:J74,0))</f>
        <v>0</v>
      </c>
      <c r="AT65" s="76">
        <f>INDEX('h 25-26.'!F55:F74,MATCH(LARGE('h 25-26.'!J55:J74,16),'h 25-26.'!J55:J74,0))</f>
        <v>0</v>
      </c>
      <c r="AU65" s="74">
        <f>INDEX('h 25-26.'!G55:G74,MATCH(LARGE('h 25-26.'!J55:J74,16),'h 25-26.'!J55:J74,0))</f>
        <v>0</v>
      </c>
      <c r="AV65" s="76">
        <f>INDEX('h 25-26.'!H55:H74,MATCH(LARGE('h 25-26.'!J55:J74,16),'h 25-26.'!J55:J74,0))</f>
        <v>0</v>
      </c>
      <c r="AX65" s="95">
        <v>16</v>
      </c>
      <c r="AY65" s="153">
        <f>INDEX('h 25-26.'!O55:O74,MATCH(LARGE('h 25-26.'!X55:X74,16),'h 25-26.'!X55:X74,0))</f>
        <v>0</v>
      </c>
      <c r="AZ65" s="154"/>
      <c r="BA65" s="154"/>
      <c r="BB65" s="154"/>
      <c r="BC65" s="155"/>
      <c r="BD65" s="73">
        <f>INDEX('h 25-26.'!P55:P74,MATCH(LARGE('h 25-26.'!X55:X74,16),'h 25-26.'!X55:X74,0))</f>
        <v>0</v>
      </c>
      <c r="BE65" s="74">
        <f>INDEX('h 25-26.'!S55:S74,MATCH(LARGE('h 25-26.'!X55:X74,16),'h 25-26.'!X55:X74,0))</f>
        <v>0</v>
      </c>
      <c r="BF65" s="76">
        <f>INDEX('h 25-26.'!T55:T74,MATCH(LARGE('h 25-26.'!X55:X74,16),'h 25-26.'!X55:X74,0))</f>
        <v>0</v>
      </c>
      <c r="BG65" s="74">
        <f>INDEX('h 25-26.'!U55:U74,MATCH(LARGE('h 25-26.'!X55:X74,16),'h 25-26.'!X55:X74,0))</f>
        <v>0</v>
      </c>
      <c r="BH65" s="76">
        <f>INDEX('h 25-26.'!V55:V74,MATCH(LARGE('h 25-26.'!X55:X74,16),'h 25-26.'!X55:X74,0))</f>
        <v>0</v>
      </c>
      <c r="BJ65" s="95">
        <v>16</v>
      </c>
      <c r="BK65" s="153">
        <f>INDEX('h 25-26.'!AC55:AC74,MATCH(LARGE('h 25-26.'!AL55:AL74,16),'h 25-26.'!AL55:AL74,0))</f>
        <v>0</v>
      </c>
      <c r="BL65" s="154"/>
      <c r="BM65" s="154"/>
      <c r="BN65" s="154"/>
      <c r="BO65" s="155"/>
      <c r="BP65" s="73">
        <f>INDEX('h 25-26.'!AD55:AD74,MATCH(LARGE('h 25-26.'!AL55:AL74,16),'h 25-26.'!AL55:AL74,0))</f>
        <v>0</v>
      </c>
      <c r="BQ65" s="74">
        <f>INDEX('h 25-26.'!AG55:AG74,MATCH(LARGE('h 25-26.'!AL55:AL74,16),'h 25-26.'!AL55:AL74,0))</f>
        <v>0</v>
      </c>
      <c r="BR65" s="76">
        <f>INDEX('h 25-26.'!AH55:AH74,MATCH(LARGE('h 25-26.'!AL55:AL74,16),'h 25-26.'!AL55:AL74,0))</f>
        <v>0</v>
      </c>
      <c r="BS65" s="74">
        <f>INDEX('h 25-26.'!AI55:AI74,MATCH(LARGE('h 25-26.'!AL55:AL74,16),'h 25-26.'!AL55:AL74,0))</f>
        <v>0</v>
      </c>
      <c r="BT65" s="76">
        <f>INDEX('h 25-26.'!AJ55:AJ74,MATCH(LARGE('h 25-26.'!AL55:AL74,16),'h 25-26.'!AL55:AL74,0))</f>
        <v>0</v>
      </c>
    </row>
    <row r="66" spans="2:72" x14ac:dyDescent="0.2">
      <c r="B66" s="95">
        <v>17</v>
      </c>
      <c r="C66" s="153">
        <f>INDEX('h 25-26.'!C30:C49,MATCH(LARGE('h 25-26.'!J30:J49,17),'h 25-26.'!J30:J49,0))</f>
        <v>0</v>
      </c>
      <c r="D66" s="154"/>
      <c r="E66" s="154"/>
      <c r="F66" s="154"/>
      <c r="G66" s="155"/>
      <c r="H66" s="73">
        <f>INDEX('h 25-26.'!D30:D49,MATCH(LARGE('h 25-26.'!J30:J49,17),'h 25-26.'!J30:J49,0))</f>
        <v>0</v>
      </c>
      <c r="I66" s="74">
        <f>INDEX('h 25-26.'!E30:E49,MATCH(LARGE('h 25-26.'!J30:J49,17),'h 25-26.'!J30:J49,0))</f>
        <v>0</v>
      </c>
      <c r="J66" s="76">
        <f>INDEX('h 25-26.'!F30:F49,MATCH(LARGE('h 25-26.'!J30:J49,17),'h 25-26.'!J30:J49,0))</f>
        <v>0</v>
      </c>
      <c r="K66" s="74">
        <f>INDEX('h 25-26.'!G30:G49,MATCH(LARGE('h 25-26.'!J30:J49,17),'h 25-26.'!J30:J49,0))</f>
        <v>0</v>
      </c>
      <c r="L66" s="76">
        <f>INDEX('h 25-26.'!H30:H49,MATCH(LARGE('h 25-26.'!J30:J49,17),'h 25-26.'!J30:J49,0))</f>
        <v>0</v>
      </c>
      <c r="N66" s="95">
        <v>17</v>
      </c>
      <c r="O66" s="153">
        <f>INDEX('h 25-26.'!O30:O49,MATCH(LARGE('h 25-26.'!X30:X49,17),'h 25-26.'!X30:X49,0))</f>
        <v>0</v>
      </c>
      <c r="P66" s="154"/>
      <c r="Q66" s="154"/>
      <c r="R66" s="154"/>
      <c r="S66" s="155"/>
      <c r="T66" s="73">
        <f>INDEX('h 25-26.'!P30:P49,MATCH(LARGE('h 25-26.'!X30:X49,17),'h 25-26.'!X30:X49,0))</f>
        <v>0</v>
      </c>
      <c r="U66" s="74">
        <f>INDEX('h 25-26.'!S30:S49,MATCH(LARGE('h 25-26.'!X30:X49,17),'h 25-26.'!X30:X49,0))</f>
        <v>0</v>
      </c>
      <c r="V66" s="76">
        <f>INDEX('h 25-26.'!T30:T49,MATCH(LARGE('h 25-26.'!X30:X49,17),'h 25-26.'!X30:X49,0))</f>
        <v>0</v>
      </c>
      <c r="W66" s="74">
        <f>INDEX('h 25-26.'!U30:U49,MATCH(LARGE('h 25-26.'!X30:X49,17),'h 25-26.'!X30:X49,0))</f>
        <v>0</v>
      </c>
      <c r="X66" s="76">
        <f>INDEX('h 25-26.'!V30:V49,MATCH(LARGE('h 25-26.'!X30:X49,17),'h 25-26.'!X30:X49,0))</f>
        <v>0</v>
      </c>
      <c r="Z66" s="95">
        <v>17</v>
      </c>
      <c r="AA66" s="153">
        <f>INDEX('h 25-26.'!AC30:AC49,MATCH(LARGE('h 25-26.'!AL30:AL49,17),'h 25-26.'!AL30:AL49,0))</f>
        <v>0</v>
      </c>
      <c r="AB66" s="154"/>
      <c r="AC66" s="154"/>
      <c r="AD66" s="154"/>
      <c r="AE66" s="155"/>
      <c r="AF66" s="73">
        <f>INDEX('h 25-26.'!AD30:AD49,MATCH(LARGE('h 25-26.'!AL30:AL49,17),'h 25-26.'!AL30:AL49,0))</f>
        <v>0</v>
      </c>
      <c r="AG66" s="74">
        <f>INDEX('h 25-26.'!AG30:AG49,MATCH(LARGE('h 25-26.'!AL30:AL49,17),'h 25-26.'!AL30:AL49,0))</f>
        <v>0</v>
      </c>
      <c r="AH66" s="76">
        <f>INDEX('h 25-26.'!AH30:AH49,MATCH(LARGE('h 25-26.'!AL30:AL49,17),'h 25-26.'!AL30:AL49,0))</f>
        <v>0</v>
      </c>
      <c r="AI66" s="74">
        <f>INDEX('h 25-26.'!AI30:AI49,MATCH(LARGE('h 25-26.'!AL30:AL49,17),'h 25-26.'!AL30:AL49,0))</f>
        <v>0</v>
      </c>
      <c r="AJ66" s="76">
        <f>INDEX('h 25-26.'!AJ30:AJ49,MATCH(LARGE('h 25-26.'!AL30:AL49,17),'h 25-26.'!AL30:AL49,0))</f>
        <v>0</v>
      </c>
      <c r="AL66" s="95">
        <v>17</v>
      </c>
      <c r="AM66" s="153">
        <f>INDEX('h 25-26.'!C55:C74,MATCH(LARGE('h 25-26.'!J55:J74,17),'h 25-26.'!J55:J74,0))</f>
        <v>0</v>
      </c>
      <c r="AN66" s="154"/>
      <c r="AO66" s="154"/>
      <c r="AP66" s="154"/>
      <c r="AQ66" s="155"/>
      <c r="AR66" s="73">
        <f>INDEX('h 25-26.'!D55:D74,MATCH(LARGE('h 25-26.'!J55:J74,17),'h 25-26.'!J55:J74,0))</f>
        <v>0</v>
      </c>
      <c r="AS66" s="74">
        <f>INDEX('h 25-26.'!E55:E74,MATCH(LARGE('h 25-26.'!J55:J74,17),'h 25-26.'!J55:J74,0))</f>
        <v>0</v>
      </c>
      <c r="AT66" s="76">
        <f>INDEX('h 25-26.'!F55:F74,MATCH(LARGE('h 25-26.'!J55:J74,17),'h 25-26.'!J55:J74,0))</f>
        <v>0</v>
      </c>
      <c r="AU66" s="74">
        <f>INDEX('h 25-26.'!G55:G74,MATCH(LARGE('h 25-26.'!J55:J74,17),'h 25-26.'!J55:J74,0))</f>
        <v>0</v>
      </c>
      <c r="AV66" s="76">
        <f>INDEX('h 25-26.'!H55:H74,MATCH(LARGE('h 25-26.'!J55:J74,17),'h 25-26.'!J55:J74,0))</f>
        <v>0</v>
      </c>
      <c r="AX66" s="95">
        <v>17</v>
      </c>
      <c r="AY66" s="153">
        <f>INDEX('h 25-26.'!O55:O74,MATCH(LARGE('h 25-26.'!X55:X74,17),'h 25-26.'!X55:X74,0))</f>
        <v>0</v>
      </c>
      <c r="AZ66" s="154"/>
      <c r="BA66" s="154"/>
      <c r="BB66" s="154"/>
      <c r="BC66" s="155"/>
      <c r="BD66" s="73">
        <f>INDEX('h 25-26.'!P55:P74,MATCH(LARGE('h 25-26.'!X55:X74,17),'h 25-26.'!X55:X74,0))</f>
        <v>0</v>
      </c>
      <c r="BE66" s="74">
        <f>INDEX('h 25-26.'!S55:S74,MATCH(LARGE('h 25-26.'!X55:X74,17),'h 25-26.'!X55:X74,0))</f>
        <v>0</v>
      </c>
      <c r="BF66" s="76">
        <f>INDEX('h 25-26.'!T55:T74,MATCH(LARGE('h 25-26.'!X55:X74,17),'h 25-26.'!X55:X74,0))</f>
        <v>0</v>
      </c>
      <c r="BG66" s="74">
        <f>INDEX('h 25-26.'!U55:U74,MATCH(LARGE('h 25-26.'!X55:X74,17),'h 25-26.'!X55:X74,0))</f>
        <v>0</v>
      </c>
      <c r="BH66" s="76">
        <f>INDEX('h 25-26.'!V55:V74,MATCH(LARGE('h 25-26.'!X55:X74,17),'h 25-26.'!X55:X74,0))</f>
        <v>0</v>
      </c>
      <c r="BJ66" s="95">
        <v>17</v>
      </c>
      <c r="BK66" s="153">
        <f>INDEX('h 25-26.'!AC55:AC74,MATCH(LARGE('h 25-26.'!AL55:AL74,17),'h 25-26.'!AL55:AL74,0))</f>
        <v>0</v>
      </c>
      <c r="BL66" s="154"/>
      <c r="BM66" s="154"/>
      <c r="BN66" s="154"/>
      <c r="BO66" s="155"/>
      <c r="BP66" s="73">
        <f>INDEX('h 25-26.'!AD55:AD74,MATCH(LARGE('h 25-26.'!AL55:AL74,17),'h 25-26.'!AL55:AL74,0))</f>
        <v>0</v>
      </c>
      <c r="BQ66" s="74">
        <f>INDEX('h 25-26.'!AG55:AG74,MATCH(LARGE('h 25-26.'!AL55:AL74,17),'h 25-26.'!AL55:AL74,0))</f>
        <v>0</v>
      </c>
      <c r="BR66" s="76">
        <f>INDEX('h 25-26.'!AH55:AH74,MATCH(LARGE('h 25-26.'!AL55:AL74,17),'h 25-26.'!AL55:AL74,0))</f>
        <v>0</v>
      </c>
      <c r="BS66" s="74">
        <f>INDEX('h 25-26.'!AI55:AI74,MATCH(LARGE('h 25-26.'!AL55:AL74,17),'h 25-26.'!AL55:AL74,0))</f>
        <v>0</v>
      </c>
      <c r="BT66" s="76">
        <f>INDEX('h 25-26.'!AJ55:AJ74,MATCH(LARGE('h 25-26.'!AL55:AL74,17),'h 25-26.'!AL55:AL74,0))</f>
        <v>0</v>
      </c>
    </row>
    <row r="67" spans="2:72" x14ac:dyDescent="0.2">
      <c r="B67" s="95">
        <v>18</v>
      </c>
      <c r="C67" s="153">
        <f>INDEX('h 25-26.'!C30:C49,MATCH(LARGE('h 25-26.'!J30:J49,18),'h 25-26.'!J30:J49,0))</f>
        <v>0</v>
      </c>
      <c r="D67" s="154"/>
      <c r="E67" s="154"/>
      <c r="F67" s="154"/>
      <c r="G67" s="155"/>
      <c r="H67" s="73">
        <f>INDEX('h 25-26.'!D30:D49,MATCH(LARGE('h 25-26.'!J30:J49,18),'h 25-26.'!J30:J49,0))</f>
        <v>0</v>
      </c>
      <c r="I67" s="74">
        <f>INDEX('h 25-26.'!E30:E49,MATCH(LARGE('h 25-26.'!J30:J49,18),'h 25-26.'!J30:J49,0))</f>
        <v>0</v>
      </c>
      <c r="J67" s="76">
        <f>INDEX('h 25-26.'!F30:F49,MATCH(LARGE('h 25-26.'!J30:J49,18),'h 25-26.'!J30:J49,0))</f>
        <v>0</v>
      </c>
      <c r="K67" s="74">
        <f>INDEX('h 25-26.'!G30:G49,MATCH(LARGE('h 25-26.'!J30:J49,18),'h 25-26.'!J30:J49,0))</f>
        <v>0</v>
      </c>
      <c r="L67" s="76">
        <f>INDEX('h 25-26.'!H30:H49,MATCH(LARGE('h 25-26.'!J30:J49,18),'h 25-26.'!J30:J49,0))</f>
        <v>0</v>
      </c>
      <c r="N67" s="95">
        <v>18</v>
      </c>
      <c r="O67" s="153">
        <f>INDEX('h 25-26.'!O30:O49,MATCH(LARGE('h 25-26.'!X30:X49,18),'h 25-26.'!X30:X49,0))</f>
        <v>0</v>
      </c>
      <c r="P67" s="154"/>
      <c r="Q67" s="154"/>
      <c r="R67" s="154"/>
      <c r="S67" s="155"/>
      <c r="T67" s="73">
        <f>INDEX('h 25-26.'!P30:P49,MATCH(LARGE('h 25-26.'!X30:X49,18),'h 25-26.'!X30:X49,0))</f>
        <v>0</v>
      </c>
      <c r="U67" s="74">
        <f>INDEX('h 25-26.'!S30:S49,MATCH(LARGE('h 25-26.'!X30:X49,18),'h 25-26.'!X30:X49,0))</f>
        <v>0</v>
      </c>
      <c r="V67" s="76">
        <f>INDEX('h 25-26.'!T30:T49,MATCH(LARGE('h 25-26.'!X30:X49,18),'h 25-26.'!X30:X49,0))</f>
        <v>0</v>
      </c>
      <c r="W67" s="74">
        <f>INDEX('h 25-26.'!U30:U49,MATCH(LARGE('h 25-26.'!X30:X49,18),'h 25-26.'!X30:X49,0))</f>
        <v>0</v>
      </c>
      <c r="X67" s="76">
        <f>INDEX('h 25-26.'!V30:V49,MATCH(LARGE('h 25-26.'!X30:X49,18),'h 25-26.'!X30:X49,0))</f>
        <v>0</v>
      </c>
      <c r="Z67" s="95">
        <v>18</v>
      </c>
      <c r="AA67" s="153">
        <f>INDEX('h 25-26.'!AC30:AC49,MATCH(LARGE('h 25-26.'!AL30:AL49,18),'h 25-26.'!AL30:AL49,0))</f>
        <v>0</v>
      </c>
      <c r="AB67" s="154"/>
      <c r="AC67" s="154"/>
      <c r="AD67" s="154"/>
      <c r="AE67" s="155"/>
      <c r="AF67" s="73">
        <f>INDEX('h 25-26.'!AD30:AD49,MATCH(LARGE('h 25-26.'!AL30:AL49,18),'h 25-26.'!AL30:AL49,0))</f>
        <v>0</v>
      </c>
      <c r="AG67" s="74">
        <f>INDEX('h 25-26.'!AG30:AG49,MATCH(LARGE('h 25-26.'!AL30:AL49,18),'h 25-26.'!AL30:AL49,0))</f>
        <v>0</v>
      </c>
      <c r="AH67" s="76">
        <f>INDEX('h 25-26.'!AH30:AH49,MATCH(LARGE('h 25-26.'!AL30:AL49,18),'h 25-26.'!AL30:AL49,0))</f>
        <v>0</v>
      </c>
      <c r="AI67" s="74">
        <f>INDEX('h 25-26.'!AI30:AI49,MATCH(LARGE('h 25-26.'!AL30:AL49,18),'h 25-26.'!AL30:AL49,0))</f>
        <v>0</v>
      </c>
      <c r="AJ67" s="76">
        <f>INDEX('h 25-26.'!AJ30:AJ49,MATCH(LARGE('h 25-26.'!AL30:AL49,18),'h 25-26.'!AL30:AL49,0))</f>
        <v>0</v>
      </c>
      <c r="AL67" s="95">
        <v>18</v>
      </c>
      <c r="AM67" s="153">
        <f>INDEX('h 25-26.'!C55:C74,MATCH(LARGE('h 25-26.'!J55:J74,18),'h 25-26.'!J55:J74,0))</f>
        <v>0</v>
      </c>
      <c r="AN67" s="154"/>
      <c r="AO67" s="154"/>
      <c r="AP67" s="154"/>
      <c r="AQ67" s="155"/>
      <c r="AR67" s="73">
        <f>INDEX('h 25-26.'!D55:D74,MATCH(LARGE('h 25-26.'!J55:J74,18),'h 25-26.'!J55:J74,0))</f>
        <v>0</v>
      </c>
      <c r="AS67" s="74">
        <f>INDEX('h 25-26.'!E55:E74,MATCH(LARGE('h 25-26.'!J55:J74,18),'h 25-26.'!J55:J74,0))</f>
        <v>0</v>
      </c>
      <c r="AT67" s="76">
        <f>INDEX('h 25-26.'!F55:F74,MATCH(LARGE('h 25-26.'!J55:J74,18),'h 25-26.'!J55:J74,0))</f>
        <v>0</v>
      </c>
      <c r="AU67" s="74">
        <f>INDEX('h 25-26.'!G55:G74,MATCH(LARGE('h 25-26.'!J55:J74,18),'h 25-26.'!J55:J74,0))</f>
        <v>0</v>
      </c>
      <c r="AV67" s="76">
        <f>INDEX('h 25-26.'!H55:H74,MATCH(LARGE('h 25-26.'!J55:J74,18),'h 25-26.'!J55:J74,0))</f>
        <v>0</v>
      </c>
      <c r="AX67" s="95">
        <v>18</v>
      </c>
      <c r="AY67" s="153">
        <f>INDEX('h 25-26.'!O55:O74,MATCH(LARGE('h 25-26.'!X55:X74,18),'h 25-26.'!X55:X74,0))</f>
        <v>0</v>
      </c>
      <c r="AZ67" s="154"/>
      <c r="BA67" s="154"/>
      <c r="BB67" s="154"/>
      <c r="BC67" s="155"/>
      <c r="BD67" s="73">
        <f>INDEX('h 25-26.'!P55:P74,MATCH(LARGE('h 25-26.'!X55:X74,18),'h 25-26.'!X55:X74,0))</f>
        <v>0</v>
      </c>
      <c r="BE67" s="74">
        <f>INDEX('h 25-26.'!S55:S74,MATCH(LARGE('h 25-26.'!X55:X74,18),'h 25-26.'!X55:X74,0))</f>
        <v>0</v>
      </c>
      <c r="BF67" s="76">
        <f>INDEX('h 25-26.'!T55:T74,MATCH(LARGE('h 25-26.'!X55:X74,18),'h 25-26.'!X55:X74,0))</f>
        <v>0</v>
      </c>
      <c r="BG67" s="74">
        <f>INDEX('h 25-26.'!U55:U74,MATCH(LARGE('h 25-26.'!X55:X74,18),'h 25-26.'!X55:X74,0))</f>
        <v>0</v>
      </c>
      <c r="BH67" s="76">
        <f>INDEX('h 25-26.'!V55:V74,MATCH(LARGE('h 25-26.'!X55:X74,18),'h 25-26.'!X55:X74,0))</f>
        <v>0</v>
      </c>
      <c r="BJ67" s="95">
        <v>18</v>
      </c>
      <c r="BK67" s="153">
        <f>INDEX('h 25-26.'!AC55:AC74,MATCH(LARGE('h 25-26.'!AL55:AL74,18),'h 25-26.'!AL55:AL74,0))</f>
        <v>0</v>
      </c>
      <c r="BL67" s="154"/>
      <c r="BM67" s="154"/>
      <c r="BN67" s="154"/>
      <c r="BO67" s="155"/>
      <c r="BP67" s="73">
        <f>INDEX('h 25-26.'!AD55:AD74,MATCH(LARGE('h 25-26.'!AL55:AL74,18),'h 25-26.'!AL55:AL74,0))</f>
        <v>0</v>
      </c>
      <c r="BQ67" s="74">
        <f>INDEX('h 25-26.'!AG55:AG74,MATCH(LARGE('h 25-26.'!AL55:AL74,18),'h 25-26.'!AL55:AL74,0))</f>
        <v>0</v>
      </c>
      <c r="BR67" s="76">
        <f>INDEX('h 25-26.'!AH55:AH74,MATCH(LARGE('h 25-26.'!AL55:AL74,18),'h 25-26.'!AL55:AL74,0))</f>
        <v>0</v>
      </c>
      <c r="BS67" s="74">
        <f>INDEX('h 25-26.'!AI55:AI74,MATCH(LARGE('h 25-26.'!AL55:AL74,18),'h 25-26.'!AL55:AL74,0))</f>
        <v>0</v>
      </c>
      <c r="BT67" s="76">
        <f>INDEX('h 25-26.'!AJ55:AJ74,MATCH(LARGE('h 25-26.'!AL55:AL74,18),'h 25-26.'!AL55:AL74,0))</f>
        <v>0</v>
      </c>
    </row>
    <row r="68" spans="2:72" x14ac:dyDescent="0.2">
      <c r="B68" s="95">
        <v>19</v>
      </c>
      <c r="C68" s="153">
        <f>INDEX('h 25-26.'!C30:C49,MATCH(LARGE('h 25-26.'!J30:J49,19),'h 25-26.'!J30:J49,0))</f>
        <v>0</v>
      </c>
      <c r="D68" s="154"/>
      <c r="E68" s="154"/>
      <c r="F68" s="154"/>
      <c r="G68" s="155"/>
      <c r="H68" s="73">
        <f>INDEX('h 25-26.'!D30:D49,MATCH(LARGE('h 25-26.'!J30:J49,19),'h 25-26.'!J30:J49,0))</f>
        <v>0</v>
      </c>
      <c r="I68" s="74">
        <f>INDEX('h 25-26.'!E30:E49,MATCH(LARGE('h 25-26.'!J30:J49,19),'h 25-26.'!J30:J49,0))</f>
        <v>0</v>
      </c>
      <c r="J68" s="76">
        <f>INDEX('h 25-26.'!F30:F49,MATCH(LARGE('h 25-26.'!J30:J49,19),'h 25-26.'!J30:J49,0))</f>
        <v>0</v>
      </c>
      <c r="K68" s="74">
        <f>INDEX('h 25-26.'!G30:G49,MATCH(LARGE('h 25-26.'!J30:J49,19),'h 25-26.'!J30:J49,0))</f>
        <v>0</v>
      </c>
      <c r="L68" s="76">
        <f>INDEX('h 25-26.'!H30:H49,MATCH(LARGE('h 25-26.'!J30:J49,19),'h 25-26.'!J30:J49,0))</f>
        <v>0</v>
      </c>
      <c r="N68" s="95">
        <v>19</v>
      </c>
      <c r="O68" s="153">
        <f>INDEX('h 25-26.'!O30:O49,MATCH(LARGE('h 25-26.'!X30:X49,19),'h 25-26.'!X30:X49,0))</f>
        <v>0</v>
      </c>
      <c r="P68" s="154"/>
      <c r="Q68" s="154"/>
      <c r="R68" s="154"/>
      <c r="S68" s="155"/>
      <c r="T68" s="73">
        <f>INDEX('h 25-26.'!P30:P49,MATCH(LARGE('h 25-26.'!X30:X49,19),'h 25-26.'!X30:X49,0))</f>
        <v>0</v>
      </c>
      <c r="U68" s="74">
        <f>INDEX('h 25-26.'!S30:S49,MATCH(LARGE('h 25-26.'!X30:X49,19),'h 25-26.'!X30:X49,0))</f>
        <v>0</v>
      </c>
      <c r="V68" s="76">
        <f>INDEX('h 25-26.'!T30:T49,MATCH(LARGE('h 25-26.'!X30:X49,19),'h 25-26.'!X30:X49,0))</f>
        <v>0</v>
      </c>
      <c r="W68" s="74">
        <f>INDEX('h 25-26.'!U30:U49,MATCH(LARGE('h 25-26.'!X30:X49,19),'h 25-26.'!X30:X49,0))</f>
        <v>0</v>
      </c>
      <c r="X68" s="76">
        <f>INDEX('h 25-26.'!V30:V49,MATCH(LARGE('h 25-26.'!X30:X49,19),'h 25-26.'!X30:X49,0))</f>
        <v>0</v>
      </c>
      <c r="Z68" s="95">
        <v>19</v>
      </c>
      <c r="AA68" s="153">
        <f>INDEX('h 25-26.'!AC30:AC49,MATCH(LARGE('h 25-26.'!AL30:AL49,19),'h 25-26.'!AL30:AL49,0))</f>
        <v>0</v>
      </c>
      <c r="AB68" s="154"/>
      <c r="AC68" s="154"/>
      <c r="AD68" s="154"/>
      <c r="AE68" s="155"/>
      <c r="AF68" s="73">
        <f>INDEX('h 25-26.'!AD30:AD49,MATCH(LARGE('h 25-26.'!AL30:AL49,19),'h 25-26.'!AL30:AL49,0))</f>
        <v>0</v>
      </c>
      <c r="AG68" s="74">
        <f>INDEX('h 25-26.'!AG30:AG49,MATCH(LARGE('h 25-26.'!AL30:AL49,19),'h 25-26.'!AL30:AL49,0))</f>
        <v>0</v>
      </c>
      <c r="AH68" s="76">
        <f>INDEX('h 25-26.'!AH30:AH49,MATCH(LARGE('h 25-26.'!AL30:AL49,19),'h 25-26.'!AL30:AL49,0))</f>
        <v>0</v>
      </c>
      <c r="AI68" s="74">
        <f>INDEX('h 25-26.'!AI30:AI49,MATCH(LARGE('h 25-26.'!AL30:AL49,19),'h 25-26.'!AL30:AL49,0))</f>
        <v>0</v>
      </c>
      <c r="AJ68" s="76">
        <f>INDEX('h 25-26.'!AJ30:AJ49,MATCH(LARGE('h 25-26.'!AL30:AL49,19),'h 25-26.'!AL30:AL49,0))</f>
        <v>0</v>
      </c>
      <c r="AL68" s="95">
        <v>19</v>
      </c>
      <c r="AM68" s="153">
        <f>INDEX('h 25-26.'!C55:C74,MATCH(LARGE('h 25-26.'!J55:J74,19),'h 25-26.'!J55:J74,0))</f>
        <v>0</v>
      </c>
      <c r="AN68" s="154"/>
      <c r="AO68" s="154"/>
      <c r="AP68" s="154"/>
      <c r="AQ68" s="155"/>
      <c r="AR68" s="73">
        <f>INDEX('h 25-26.'!D55:D74,MATCH(LARGE('h 25-26.'!J55:J74,19),'h 25-26.'!J55:J74,0))</f>
        <v>0</v>
      </c>
      <c r="AS68" s="74">
        <f>INDEX('h 25-26.'!E55:E74,MATCH(LARGE('h 25-26.'!J55:J74,19),'h 25-26.'!J55:J74,0))</f>
        <v>0</v>
      </c>
      <c r="AT68" s="76">
        <f>INDEX('h 25-26.'!F55:F74,MATCH(LARGE('h 25-26.'!J55:J74,19),'h 25-26.'!J55:J74,0))</f>
        <v>0</v>
      </c>
      <c r="AU68" s="74">
        <f>INDEX('h 25-26.'!G55:G74,MATCH(LARGE('h 25-26.'!J55:J74,19),'h 25-26.'!J55:J74,0))</f>
        <v>0</v>
      </c>
      <c r="AV68" s="76">
        <f>INDEX('h 25-26.'!H55:H74,MATCH(LARGE('h 25-26.'!J55:J74,19),'h 25-26.'!J55:J74,0))</f>
        <v>0</v>
      </c>
      <c r="AX68" s="95">
        <v>19</v>
      </c>
      <c r="AY68" s="153">
        <f>INDEX('h 25-26.'!O55:O74,MATCH(LARGE('h 25-26.'!X55:X74,19),'h 25-26.'!X55:X74,0))</f>
        <v>0</v>
      </c>
      <c r="AZ68" s="154"/>
      <c r="BA68" s="154"/>
      <c r="BB68" s="154"/>
      <c r="BC68" s="155"/>
      <c r="BD68" s="73">
        <f>INDEX('h 25-26.'!P55:P74,MATCH(LARGE('h 25-26.'!X55:X74,19),'h 25-26.'!X55:X74,0))</f>
        <v>0</v>
      </c>
      <c r="BE68" s="74">
        <f>INDEX('h 25-26.'!S55:S74,MATCH(LARGE('h 25-26.'!X55:X74,19),'h 25-26.'!X55:X74,0))</f>
        <v>0</v>
      </c>
      <c r="BF68" s="76">
        <f>INDEX('h 25-26.'!T55:T74,MATCH(LARGE('h 25-26.'!X55:X74,19),'h 25-26.'!X55:X74,0))</f>
        <v>0</v>
      </c>
      <c r="BG68" s="74">
        <f>INDEX('h 25-26.'!U55:U74,MATCH(LARGE('h 25-26.'!X55:X74,19),'h 25-26.'!X55:X74,0))</f>
        <v>0</v>
      </c>
      <c r="BH68" s="76">
        <f>INDEX('h 25-26.'!V55:V74,MATCH(LARGE('h 25-26.'!X55:X74,19),'h 25-26.'!X55:X74,0))</f>
        <v>0</v>
      </c>
      <c r="BJ68" s="95">
        <v>19</v>
      </c>
      <c r="BK68" s="153">
        <f>INDEX('h 25-26.'!AC55:AC74,MATCH(LARGE('h 25-26.'!AL55:AL74,19),'h 25-26.'!AL55:AL74,0))</f>
        <v>0</v>
      </c>
      <c r="BL68" s="154"/>
      <c r="BM68" s="154"/>
      <c r="BN68" s="154"/>
      <c r="BO68" s="155"/>
      <c r="BP68" s="73">
        <f>INDEX('h 25-26.'!AD55:AD74,MATCH(LARGE('h 25-26.'!AL55:AL74,19),'h 25-26.'!AL55:AL74,0))</f>
        <v>0</v>
      </c>
      <c r="BQ68" s="74">
        <f>INDEX('h 25-26.'!AG55:AG74,MATCH(LARGE('h 25-26.'!AL55:AL74,19),'h 25-26.'!AL55:AL74,0))</f>
        <v>0</v>
      </c>
      <c r="BR68" s="76">
        <f>INDEX('h 25-26.'!AH55:AH74,MATCH(LARGE('h 25-26.'!AL55:AL74,19),'h 25-26.'!AL55:AL74,0))</f>
        <v>0</v>
      </c>
      <c r="BS68" s="74">
        <f>INDEX('h 25-26.'!AI55:AI74,MATCH(LARGE('h 25-26.'!AL55:AL74,19),'h 25-26.'!AL55:AL74,0))</f>
        <v>0</v>
      </c>
      <c r="BT68" s="76">
        <f>INDEX('h 25-26.'!AJ55:AJ74,MATCH(LARGE('h 25-26.'!AL55:AL74,19),'h 25-26.'!AL55:AL74,0))</f>
        <v>0</v>
      </c>
    </row>
    <row r="69" spans="2:72" ht="13.5" thickBot="1" x14ac:dyDescent="0.25">
      <c r="B69" s="96">
        <v>20</v>
      </c>
      <c r="C69" s="156">
        <f>INDEX('h 25-26.'!C30:C49,MATCH(LARGE('h 25-26.'!J30:J49,20),'h 25-26.'!J30:J49,0))</f>
        <v>0</v>
      </c>
      <c r="D69" s="157"/>
      <c r="E69" s="157"/>
      <c r="F69" s="157"/>
      <c r="G69" s="158"/>
      <c r="H69" s="81">
        <f>INDEX('h 25-26.'!D30:D49,MATCH(LARGE('h 25-26.'!J30:J49,20),'h 25-26.'!J30:J49,0))</f>
        <v>0</v>
      </c>
      <c r="I69" s="82">
        <f>INDEX('h 25-26.'!E30:E49,MATCH(LARGE('h 25-26.'!J30:J49,20),'h 25-26.'!J30:J49,0))</f>
        <v>0</v>
      </c>
      <c r="J69" s="84">
        <f>INDEX('h 25-26.'!F30:F49,MATCH(LARGE('h 25-26.'!J30:J49,20),'h 25-26.'!J30:J49,0))</f>
        <v>0</v>
      </c>
      <c r="K69" s="82">
        <f>INDEX('h 25-26.'!G30:G49,MATCH(LARGE('h 25-26.'!J30:J49,20),'h 25-26.'!J30:J49,0))</f>
        <v>0</v>
      </c>
      <c r="L69" s="84">
        <f>INDEX('h 25-26.'!H30:H49,MATCH(LARGE('h 25-26.'!J30:J49,20),'h 25-26.'!J30:J49,0))</f>
        <v>0</v>
      </c>
      <c r="N69" s="96">
        <v>20</v>
      </c>
      <c r="O69" s="156">
        <f>INDEX('h 25-26.'!O30:O49,MATCH(LARGE('h 25-26.'!X30:X49,20),'h 25-26.'!X30:X49,0))</f>
        <v>0</v>
      </c>
      <c r="P69" s="157"/>
      <c r="Q69" s="157"/>
      <c r="R69" s="157"/>
      <c r="S69" s="158"/>
      <c r="T69" s="81">
        <f>INDEX('h 25-26.'!P30:P49,MATCH(LARGE('h 25-26.'!X30:X49,20),'h 25-26.'!X30:X49,0))</f>
        <v>0</v>
      </c>
      <c r="U69" s="82">
        <f>INDEX('h 25-26.'!S30:S49,MATCH(LARGE('h 25-26.'!X30:X49,20),'h 25-26.'!X30:X49,0))</f>
        <v>0</v>
      </c>
      <c r="V69" s="84">
        <f>INDEX('h 25-26.'!T30:T49,MATCH(LARGE('h 25-26.'!X30:X49,20),'h 25-26.'!X30:X49,0))</f>
        <v>0</v>
      </c>
      <c r="W69" s="82">
        <f>INDEX('h 25-26.'!U30:U49,MATCH(LARGE('h 25-26.'!X30:X49,20),'h 25-26.'!X30:X49,0))</f>
        <v>0</v>
      </c>
      <c r="X69" s="84">
        <f>INDEX('h 25-26.'!V30:V49,MATCH(LARGE('h 25-26.'!X30:X49,20),'h 25-26.'!X30:X49,0))</f>
        <v>0</v>
      </c>
      <c r="Z69" s="96">
        <v>20</v>
      </c>
      <c r="AA69" s="156">
        <f>INDEX('h 25-26.'!AC30:AC49,MATCH(LARGE('h 25-26.'!AL30:AL49,20),'h 25-26.'!AL30:AL49,0))</f>
        <v>0</v>
      </c>
      <c r="AB69" s="157"/>
      <c r="AC69" s="157"/>
      <c r="AD69" s="157"/>
      <c r="AE69" s="158"/>
      <c r="AF69" s="81">
        <f>INDEX('h 25-26.'!AD30:AD49,MATCH(LARGE('h 25-26.'!AL30:AL49,20),'h 25-26.'!AL30:AL49,0))</f>
        <v>0</v>
      </c>
      <c r="AG69" s="82">
        <f>INDEX('h 25-26.'!AG30:AG49,MATCH(LARGE('h 25-26.'!AL30:AL49,20),'h 25-26.'!AL30:AL49,0))</f>
        <v>0</v>
      </c>
      <c r="AH69" s="84">
        <f>INDEX('h 25-26.'!AH30:AH49,MATCH(LARGE('h 25-26.'!AL30:AL49,20),'h 25-26.'!AL30:AL49,0))</f>
        <v>0</v>
      </c>
      <c r="AI69" s="82">
        <f>INDEX('h 25-26.'!AI30:AI49,MATCH(LARGE('h 25-26.'!AL30:AL49,20),'h 25-26.'!AL30:AL49,0))</f>
        <v>0</v>
      </c>
      <c r="AJ69" s="84">
        <f>INDEX('h 25-26.'!AJ30:AJ49,MATCH(LARGE('h 25-26.'!AL30:AL49,20),'h 25-26.'!AL30:AL49,0))</f>
        <v>0</v>
      </c>
      <c r="AL69" s="96">
        <v>20</v>
      </c>
      <c r="AM69" s="156">
        <f>INDEX('h 25-26.'!C55:C74,MATCH(LARGE('h 25-26.'!J55:J74,20),'h 25-26.'!J55:J74,0))</f>
        <v>0</v>
      </c>
      <c r="AN69" s="157"/>
      <c r="AO69" s="157"/>
      <c r="AP69" s="157"/>
      <c r="AQ69" s="158"/>
      <c r="AR69" s="81">
        <f>INDEX('h 25-26.'!D55:D74,MATCH(LARGE('h 25-26.'!J55:J74,20),'h 25-26.'!J55:J74,0))</f>
        <v>0</v>
      </c>
      <c r="AS69" s="82">
        <f>INDEX('h 25-26.'!E55:E74,MATCH(LARGE('h 25-26.'!J55:J74,20),'h 25-26.'!J55:J74,0))</f>
        <v>0</v>
      </c>
      <c r="AT69" s="84">
        <f>INDEX('h 25-26.'!F55:F74,MATCH(LARGE('h 25-26.'!J55:J74,20),'h 25-26.'!J55:J74,0))</f>
        <v>0</v>
      </c>
      <c r="AU69" s="82">
        <f>INDEX('h 25-26.'!G55:G74,MATCH(LARGE('h 25-26.'!J55:J74,20),'h 25-26.'!J55:J74,0))</f>
        <v>0</v>
      </c>
      <c r="AV69" s="84">
        <f>INDEX('h 25-26.'!H55:H74,MATCH(LARGE('h 25-26.'!J55:J74,20),'h 25-26.'!J55:J74,0))</f>
        <v>0</v>
      </c>
      <c r="AX69" s="96">
        <v>20</v>
      </c>
      <c r="AY69" s="156">
        <f>INDEX('h 25-26.'!O55:O74,MATCH(LARGE('h 25-26.'!X55:X74,20),'h 25-26.'!X55:X74,0))</f>
        <v>0</v>
      </c>
      <c r="AZ69" s="157"/>
      <c r="BA69" s="157"/>
      <c r="BB69" s="157"/>
      <c r="BC69" s="158"/>
      <c r="BD69" s="81">
        <f>INDEX('h 25-26.'!P55:P74,MATCH(LARGE('h 25-26.'!X55:X74,20),'h 25-26.'!X55:X74,0))</f>
        <v>0</v>
      </c>
      <c r="BE69" s="82">
        <f>INDEX('h 25-26.'!S55:S74,MATCH(LARGE('h 25-26.'!X55:X74,20),'h 25-26.'!X55:X74,0))</f>
        <v>0</v>
      </c>
      <c r="BF69" s="84">
        <f>INDEX('h 25-26.'!T55:T74,MATCH(LARGE('h 25-26.'!X55:X74,20),'h 25-26.'!X55:X74,0))</f>
        <v>0</v>
      </c>
      <c r="BG69" s="82">
        <f>INDEX('h 25-26.'!U55:U74,MATCH(LARGE('h 25-26.'!X55:X74,20),'h 25-26.'!X55:X74,0))</f>
        <v>0</v>
      </c>
      <c r="BH69" s="84">
        <f>INDEX('h 25-26.'!V55:V74,MATCH(LARGE('h 25-26.'!X55:X74,20),'h 25-26.'!X55:X74,0))</f>
        <v>0</v>
      </c>
      <c r="BJ69" s="96">
        <v>20</v>
      </c>
      <c r="BK69" s="156">
        <f>INDEX('h 25-26.'!AC55:AC74,MATCH(LARGE('h 25-26.'!AL55:AL74,20),'h 25-26.'!AL55:AL74,0))</f>
        <v>0</v>
      </c>
      <c r="BL69" s="157"/>
      <c r="BM69" s="157"/>
      <c r="BN69" s="157"/>
      <c r="BO69" s="158"/>
      <c r="BP69" s="81">
        <f>INDEX('h 25-26.'!AD55:AD74,MATCH(LARGE('h 25-26.'!AL55:AL74,20),'h 25-26.'!AL55:AL74,0))</f>
        <v>0</v>
      </c>
      <c r="BQ69" s="82">
        <f>INDEX('h 25-26.'!AG55:AG74,MATCH(LARGE('h 25-26.'!AL55:AL74,20),'h 25-26.'!AL55:AL74,0))</f>
        <v>0</v>
      </c>
      <c r="BR69" s="84">
        <f>INDEX('h 25-26.'!AH55:AH74,MATCH(LARGE('h 25-26.'!AL55:AL74,20),'h 25-26.'!AL55:AL74,0))</f>
        <v>0</v>
      </c>
      <c r="BS69" s="82">
        <f>INDEX('h 25-26.'!AI55:AI74,MATCH(LARGE('h 25-26.'!AL55:AL74,20),'h 25-26.'!AL55:AL74,0))</f>
        <v>0</v>
      </c>
      <c r="BT69" s="84">
        <f>INDEX('h 25-26.'!AJ55:AJ74,MATCH(LARGE('h 25-26.'!AL55:AL74,20),'h 25-26.'!AL55:AL74,0))</f>
        <v>0</v>
      </c>
    </row>
    <row r="70" spans="2:72" ht="15" x14ac:dyDescent="0.25">
      <c r="B70" s="29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 s="29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R70"/>
      <c r="AS70"/>
      <c r="AT70"/>
    </row>
  </sheetData>
  <mergeCells count="354">
    <mergeCell ref="C46:G46"/>
    <mergeCell ref="O46:S46"/>
    <mergeCell ref="AA46:AE46"/>
    <mergeCell ref="AM46:AQ46"/>
    <mergeCell ref="AY46:BC46"/>
    <mergeCell ref="BK46:BO46"/>
    <mergeCell ref="C45:G45"/>
    <mergeCell ref="O45:S45"/>
    <mergeCell ref="AA45:AE45"/>
    <mergeCell ref="AM45:AQ45"/>
    <mergeCell ref="AY45:BC45"/>
    <mergeCell ref="BK45:BO45"/>
    <mergeCell ref="C44:G44"/>
    <mergeCell ref="O44:S44"/>
    <mergeCell ref="AA44:AE44"/>
    <mergeCell ref="AM44:AQ44"/>
    <mergeCell ref="AY44:BC44"/>
    <mergeCell ref="BK44:BO44"/>
    <mergeCell ref="C43:G43"/>
    <mergeCell ref="O43:S43"/>
    <mergeCell ref="AA43:AE43"/>
    <mergeCell ref="AM43:AQ43"/>
    <mergeCell ref="AY43:BC43"/>
    <mergeCell ref="BK43:BO43"/>
    <mergeCell ref="C42:G42"/>
    <mergeCell ref="O42:S42"/>
    <mergeCell ref="AA42:AE42"/>
    <mergeCell ref="AM42:AQ42"/>
    <mergeCell ref="AY42:BC42"/>
    <mergeCell ref="BK42:BO42"/>
    <mergeCell ref="C41:G41"/>
    <mergeCell ref="O41:S41"/>
    <mergeCell ref="AA41:AE41"/>
    <mergeCell ref="AM41:AQ41"/>
    <mergeCell ref="AY41:BC41"/>
    <mergeCell ref="BK41:BO41"/>
    <mergeCell ref="C40:G40"/>
    <mergeCell ref="O40:S40"/>
    <mergeCell ref="AA40:AE40"/>
    <mergeCell ref="AM40:AQ40"/>
    <mergeCell ref="AY40:BC40"/>
    <mergeCell ref="BK40:BO40"/>
    <mergeCell ref="C39:G39"/>
    <mergeCell ref="O39:S39"/>
    <mergeCell ref="AA39:AE39"/>
    <mergeCell ref="AM39:AQ39"/>
    <mergeCell ref="AY39:BC39"/>
    <mergeCell ref="BK39:BO39"/>
    <mergeCell ref="C38:G38"/>
    <mergeCell ref="O38:S38"/>
    <mergeCell ref="AA38:AE38"/>
    <mergeCell ref="AM38:AQ38"/>
    <mergeCell ref="AY38:BC38"/>
    <mergeCell ref="BK38:BO38"/>
    <mergeCell ref="C37:G37"/>
    <mergeCell ref="O37:S37"/>
    <mergeCell ref="AA37:AE37"/>
    <mergeCell ref="AM37:AQ37"/>
    <mergeCell ref="AY37:BC37"/>
    <mergeCell ref="BK37:BO37"/>
    <mergeCell ref="C36:G36"/>
    <mergeCell ref="O36:S36"/>
    <mergeCell ref="AA36:AE36"/>
    <mergeCell ref="AM36:AQ36"/>
    <mergeCell ref="AY36:BC36"/>
    <mergeCell ref="BK36:BO36"/>
    <mergeCell ref="C35:G35"/>
    <mergeCell ref="O35:S35"/>
    <mergeCell ref="AA35:AE35"/>
    <mergeCell ref="AM35:AQ35"/>
    <mergeCell ref="AY35:BC35"/>
    <mergeCell ref="BK35:BO35"/>
    <mergeCell ref="C34:G34"/>
    <mergeCell ref="O34:S34"/>
    <mergeCell ref="AA34:AE34"/>
    <mergeCell ref="AM34:AQ34"/>
    <mergeCell ref="AY34:BC34"/>
    <mergeCell ref="BK34:BO34"/>
    <mergeCell ref="C33:G33"/>
    <mergeCell ref="O33:S33"/>
    <mergeCell ref="AA33:AE33"/>
    <mergeCell ref="AM33:AQ33"/>
    <mergeCell ref="AY33:BC33"/>
    <mergeCell ref="BK33:BO33"/>
    <mergeCell ref="C32:G32"/>
    <mergeCell ref="O32:S32"/>
    <mergeCell ref="AA32:AE32"/>
    <mergeCell ref="AM32:AQ32"/>
    <mergeCell ref="AY32:BC32"/>
    <mergeCell ref="BK32:BO32"/>
    <mergeCell ref="C31:G31"/>
    <mergeCell ref="O31:S31"/>
    <mergeCell ref="AA31:AE31"/>
    <mergeCell ref="AM31:AQ31"/>
    <mergeCell ref="AY31:BC31"/>
    <mergeCell ref="BK31:BO31"/>
    <mergeCell ref="C30:G30"/>
    <mergeCell ref="O30:S30"/>
    <mergeCell ref="AA30:AE30"/>
    <mergeCell ref="AM30:AQ30"/>
    <mergeCell ref="AY30:BC30"/>
    <mergeCell ref="BK30:BO30"/>
    <mergeCell ref="C29:G29"/>
    <mergeCell ref="O29:S29"/>
    <mergeCell ref="AA29:AE29"/>
    <mergeCell ref="AM29:AQ29"/>
    <mergeCell ref="AY29:BC29"/>
    <mergeCell ref="BK29:BO29"/>
    <mergeCell ref="C28:G28"/>
    <mergeCell ref="O28:S28"/>
    <mergeCell ref="AA28:AE28"/>
    <mergeCell ref="AM28:AQ28"/>
    <mergeCell ref="AY28:BC28"/>
    <mergeCell ref="BK28:BO28"/>
    <mergeCell ref="C27:G27"/>
    <mergeCell ref="O27:S27"/>
    <mergeCell ref="AA27:AE27"/>
    <mergeCell ref="AM27:AQ27"/>
    <mergeCell ref="AY27:BC27"/>
    <mergeCell ref="BK27:BO27"/>
    <mergeCell ref="AY26:BC26"/>
    <mergeCell ref="BG26:BH26"/>
    <mergeCell ref="BK26:BO26"/>
    <mergeCell ref="BS26:BT26"/>
    <mergeCell ref="AA26:AE26"/>
    <mergeCell ref="AI26:AJ26"/>
    <mergeCell ref="AM26:AQ26"/>
    <mergeCell ref="AU26:AV26"/>
    <mergeCell ref="C26:G26"/>
    <mergeCell ref="K26:L26"/>
    <mergeCell ref="O26:S26"/>
    <mergeCell ref="W26:X26"/>
    <mergeCell ref="B25:L25"/>
    <mergeCell ref="N25:X25"/>
    <mergeCell ref="Z25:AJ25"/>
    <mergeCell ref="AL25:AV25"/>
    <mergeCell ref="AX25:BH25"/>
    <mergeCell ref="BJ25:BT25"/>
    <mergeCell ref="C22:G22"/>
    <mergeCell ref="S22:W22"/>
    <mergeCell ref="AI22:AM22"/>
    <mergeCell ref="C23:G23"/>
    <mergeCell ref="S23:W23"/>
    <mergeCell ref="AI23:AM23"/>
    <mergeCell ref="C20:G20"/>
    <mergeCell ref="S20:W20"/>
    <mergeCell ref="AI20:AM20"/>
    <mergeCell ref="C21:G21"/>
    <mergeCell ref="S21:W21"/>
    <mergeCell ref="AI21:AM21"/>
    <mergeCell ref="C18:G18"/>
    <mergeCell ref="S18:W18"/>
    <mergeCell ref="AI18:AM18"/>
    <mergeCell ref="C19:G19"/>
    <mergeCell ref="S19:W19"/>
    <mergeCell ref="AI19:AM19"/>
    <mergeCell ref="C16:G16"/>
    <mergeCell ref="S16:W16"/>
    <mergeCell ref="AI16:AM16"/>
    <mergeCell ref="C17:G17"/>
    <mergeCell ref="S17:W17"/>
    <mergeCell ref="AI17:AM17"/>
    <mergeCell ref="C14:G14"/>
    <mergeCell ref="S14:W14"/>
    <mergeCell ref="AI14:AM14"/>
    <mergeCell ref="C15:G15"/>
    <mergeCell ref="S15:W15"/>
    <mergeCell ref="AI15:AM15"/>
    <mergeCell ref="C12:G12"/>
    <mergeCell ref="S12:W12"/>
    <mergeCell ref="AI12:AM12"/>
    <mergeCell ref="C13:G13"/>
    <mergeCell ref="S13:W13"/>
    <mergeCell ref="AI13:AM13"/>
    <mergeCell ref="C10:G10"/>
    <mergeCell ref="S10:W10"/>
    <mergeCell ref="AI10:AM10"/>
    <mergeCell ref="C11:G11"/>
    <mergeCell ref="S11:W11"/>
    <mergeCell ref="AI11:AM11"/>
    <mergeCell ref="C8:G8"/>
    <mergeCell ref="S8:W8"/>
    <mergeCell ref="AI8:AM8"/>
    <mergeCell ref="C9:G9"/>
    <mergeCell ref="S9:W9"/>
    <mergeCell ref="AI9:AM9"/>
    <mergeCell ref="C6:G6"/>
    <mergeCell ref="S6:W6"/>
    <mergeCell ref="AI6:AM6"/>
    <mergeCell ref="C7:G7"/>
    <mergeCell ref="S7:W7"/>
    <mergeCell ref="AI7:AM7"/>
    <mergeCell ref="AS3:AT3"/>
    <mergeCell ref="AU3:AV3"/>
    <mergeCell ref="C4:G4"/>
    <mergeCell ref="S4:W4"/>
    <mergeCell ref="AI4:AM4"/>
    <mergeCell ref="C5:G5"/>
    <mergeCell ref="S5:W5"/>
    <mergeCell ref="AI5:AM5"/>
    <mergeCell ref="B2:P2"/>
    <mergeCell ref="R2:AF2"/>
    <mergeCell ref="AH2:AV2"/>
    <mergeCell ref="C3:G3"/>
    <mergeCell ref="M3:N3"/>
    <mergeCell ref="O3:P3"/>
    <mergeCell ref="S3:W3"/>
    <mergeCell ref="AC3:AD3"/>
    <mergeCell ref="AE3:AF3"/>
    <mergeCell ref="AI3:AM3"/>
    <mergeCell ref="B48:L48"/>
    <mergeCell ref="N48:X48"/>
    <mergeCell ref="Z48:AJ48"/>
    <mergeCell ref="AL48:AV48"/>
    <mergeCell ref="AX48:BH48"/>
    <mergeCell ref="BJ48:BT48"/>
    <mergeCell ref="C49:G49"/>
    <mergeCell ref="I49:J49"/>
    <mergeCell ref="K49:L49"/>
    <mergeCell ref="O49:S49"/>
    <mergeCell ref="U49:V49"/>
    <mergeCell ref="W49:X49"/>
    <mergeCell ref="AA49:AE49"/>
    <mergeCell ref="AG49:AH49"/>
    <mergeCell ref="AI49:AJ49"/>
    <mergeCell ref="AM49:AQ49"/>
    <mergeCell ref="AS49:AT49"/>
    <mergeCell ref="AU49:AV49"/>
    <mergeCell ref="AY49:BC49"/>
    <mergeCell ref="BE49:BF49"/>
    <mergeCell ref="BG49:BH49"/>
    <mergeCell ref="BK49:BO49"/>
    <mergeCell ref="BQ49:BR49"/>
    <mergeCell ref="BS49:BT49"/>
    <mergeCell ref="C50:G50"/>
    <mergeCell ref="O50:S50"/>
    <mergeCell ref="AA50:AE50"/>
    <mergeCell ref="AM50:AQ50"/>
    <mergeCell ref="AY50:BC50"/>
    <mergeCell ref="BK50:BO50"/>
    <mergeCell ref="C51:G51"/>
    <mergeCell ref="O51:S51"/>
    <mergeCell ref="AA51:AE51"/>
    <mergeCell ref="AM51:AQ51"/>
    <mergeCell ref="AY51:BC51"/>
    <mergeCell ref="BK51:BO51"/>
    <mergeCell ref="C52:G52"/>
    <mergeCell ref="O52:S52"/>
    <mergeCell ref="AA52:AE52"/>
    <mergeCell ref="AM52:AQ52"/>
    <mergeCell ref="AY52:BC52"/>
    <mergeCell ref="BK52:BO52"/>
    <mergeCell ref="C53:G53"/>
    <mergeCell ref="O53:S53"/>
    <mergeCell ref="AA53:AE53"/>
    <mergeCell ref="AM53:AQ53"/>
    <mergeCell ref="AY53:BC53"/>
    <mergeCell ref="BK53:BO53"/>
    <mergeCell ref="C54:G54"/>
    <mergeCell ref="O54:S54"/>
    <mergeCell ref="AA54:AE54"/>
    <mergeCell ref="AM54:AQ54"/>
    <mergeCell ref="AY54:BC54"/>
    <mergeCell ref="BK54:BO54"/>
    <mergeCell ref="C55:G55"/>
    <mergeCell ref="O55:S55"/>
    <mergeCell ref="AA55:AE55"/>
    <mergeCell ref="AM55:AQ55"/>
    <mergeCell ref="AY55:BC55"/>
    <mergeCell ref="BK55:BO55"/>
    <mergeCell ref="C56:G56"/>
    <mergeCell ref="O56:S56"/>
    <mergeCell ref="AA56:AE56"/>
    <mergeCell ref="AM56:AQ56"/>
    <mergeCell ref="AY56:BC56"/>
    <mergeCell ref="BK56:BO56"/>
    <mergeCell ref="C57:G57"/>
    <mergeCell ref="O57:S57"/>
    <mergeCell ref="AA57:AE57"/>
    <mergeCell ref="AM57:AQ57"/>
    <mergeCell ref="AY57:BC57"/>
    <mergeCell ref="BK57:BO57"/>
    <mergeCell ref="C58:G58"/>
    <mergeCell ref="O58:S58"/>
    <mergeCell ref="AA58:AE58"/>
    <mergeCell ref="AM58:AQ58"/>
    <mergeCell ref="AY58:BC58"/>
    <mergeCell ref="BK58:BO58"/>
    <mergeCell ref="C59:G59"/>
    <mergeCell ref="O59:S59"/>
    <mergeCell ref="AA59:AE59"/>
    <mergeCell ref="AM59:AQ59"/>
    <mergeCell ref="AY59:BC59"/>
    <mergeCell ref="BK59:BO59"/>
    <mergeCell ref="C60:G60"/>
    <mergeCell ref="O60:S60"/>
    <mergeCell ref="AA60:AE60"/>
    <mergeCell ref="AM60:AQ60"/>
    <mergeCell ref="AY60:BC60"/>
    <mergeCell ref="BK60:BO60"/>
    <mergeCell ref="C61:G61"/>
    <mergeCell ref="O61:S61"/>
    <mergeCell ref="AA61:AE61"/>
    <mergeCell ref="AM61:AQ61"/>
    <mergeCell ref="AY61:BC61"/>
    <mergeCell ref="BK61:BO61"/>
    <mergeCell ref="C62:G62"/>
    <mergeCell ref="O62:S62"/>
    <mergeCell ref="AA62:AE62"/>
    <mergeCell ref="AM62:AQ62"/>
    <mergeCell ref="AY62:BC62"/>
    <mergeCell ref="BK62:BO62"/>
    <mergeCell ref="C63:G63"/>
    <mergeCell ref="O63:S63"/>
    <mergeCell ref="AA63:AE63"/>
    <mergeCell ref="AM63:AQ63"/>
    <mergeCell ref="AY63:BC63"/>
    <mergeCell ref="BK63:BO63"/>
    <mergeCell ref="C64:G64"/>
    <mergeCell ref="O64:S64"/>
    <mergeCell ref="AA64:AE64"/>
    <mergeCell ref="AM64:AQ64"/>
    <mergeCell ref="AY64:BC64"/>
    <mergeCell ref="BK64:BO64"/>
    <mergeCell ref="C65:G65"/>
    <mergeCell ref="O65:S65"/>
    <mergeCell ref="AA65:AE65"/>
    <mergeCell ref="AM65:AQ65"/>
    <mergeCell ref="AY65:BC65"/>
    <mergeCell ref="BK65:BO65"/>
    <mergeCell ref="C66:G66"/>
    <mergeCell ref="O66:S66"/>
    <mergeCell ref="AA66:AE66"/>
    <mergeCell ref="AM66:AQ66"/>
    <mergeCell ref="AY66:BC66"/>
    <mergeCell ref="BK66:BO66"/>
    <mergeCell ref="C67:G67"/>
    <mergeCell ref="O67:S67"/>
    <mergeCell ref="AA67:AE67"/>
    <mergeCell ref="AM67:AQ67"/>
    <mergeCell ref="AY67:BC67"/>
    <mergeCell ref="BK67:BO67"/>
    <mergeCell ref="C68:G68"/>
    <mergeCell ref="O68:S68"/>
    <mergeCell ref="AA68:AE68"/>
    <mergeCell ref="AM68:AQ68"/>
    <mergeCell ref="AY68:BC68"/>
    <mergeCell ref="BK68:BO68"/>
    <mergeCell ref="C69:G69"/>
    <mergeCell ref="O69:S69"/>
    <mergeCell ref="AA69:AE69"/>
    <mergeCell ref="AM69:AQ69"/>
    <mergeCell ref="AY69:BC69"/>
    <mergeCell ref="BK69:BO69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AD985-7E12-4E99-B59B-A7E8B2BC0DF7}">
  <sheetPr codeName="Sheet13">
    <tabColor theme="7" tint="0.79998168889431442"/>
  </sheetPr>
  <dimension ref="B1:BT70"/>
  <sheetViews>
    <sheetView topLeftCell="A28" workbookViewId="0">
      <selection activeCell="BA15" sqref="BA15"/>
    </sheetView>
  </sheetViews>
  <sheetFormatPr defaultColWidth="9.140625" defaultRowHeight="12.75" x14ac:dyDescent="0.2"/>
  <cols>
    <col min="1" max="1" width="2.140625" style="56" customWidth="1"/>
    <col min="2" max="2" width="2.7109375" style="57" bestFit="1" customWidth="1"/>
    <col min="3" max="7" width="3.7109375" style="56" customWidth="1"/>
    <col min="8" max="10" width="3.28515625" style="57" customWidth="1"/>
    <col min="11" max="12" width="3.7109375" style="57" customWidth="1"/>
    <col min="13" max="14" width="3.28515625" style="57" customWidth="1"/>
    <col min="15" max="16" width="4.28515625" style="57" customWidth="1"/>
    <col min="17" max="17" width="3.7109375" style="56" customWidth="1"/>
    <col min="18" max="18" width="2.7109375" style="57" bestFit="1" customWidth="1"/>
    <col min="19" max="23" width="3.7109375" style="56" customWidth="1"/>
    <col min="24" max="30" width="3.28515625" style="57" customWidth="1"/>
    <col min="31" max="32" width="4.28515625" style="57" customWidth="1"/>
    <col min="33" max="33" width="3.7109375" style="56" customWidth="1"/>
    <col min="34" max="34" width="2.7109375" style="57" bestFit="1" customWidth="1"/>
    <col min="35" max="39" width="3.7109375" style="56" customWidth="1"/>
    <col min="40" max="46" width="3.28515625" style="57" customWidth="1"/>
    <col min="47" max="48" width="4.28515625" style="57" customWidth="1"/>
    <col min="49" max="49" width="3.42578125" style="56" customWidth="1"/>
    <col min="50" max="72" width="3.7109375" style="56" customWidth="1"/>
    <col min="73" max="16384" width="9.140625" style="56"/>
  </cols>
  <sheetData>
    <row r="1" spans="2:48" ht="13.5" thickBot="1" x14ac:dyDescent="0.25"/>
    <row r="2" spans="2:48" ht="13.5" thickBot="1" x14ac:dyDescent="0.25">
      <c r="B2" s="172" t="s">
        <v>28</v>
      </c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4"/>
      <c r="R2" s="161" t="s">
        <v>29</v>
      </c>
      <c r="S2" s="162"/>
      <c r="T2" s="162"/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2"/>
      <c r="AF2" s="163"/>
      <c r="AH2" s="164" t="s">
        <v>30</v>
      </c>
      <c r="AI2" s="165"/>
      <c r="AJ2" s="165"/>
      <c r="AK2" s="165"/>
      <c r="AL2" s="165"/>
      <c r="AM2" s="165"/>
      <c r="AN2" s="165"/>
      <c r="AO2" s="165"/>
      <c r="AP2" s="165"/>
      <c r="AQ2" s="165"/>
      <c r="AR2" s="165"/>
      <c r="AS2" s="165"/>
      <c r="AT2" s="165"/>
      <c r="AU2" s="165"/>
      <c r="AV2" s="166"/>
    </row>
    <row r="3" spans="2:48" s="101" customFormat="1" ht="15.75" customHeight="1" thickBot="1" x14ac:dyDescent="0.3">
      <c r="B3" s="97" t="s">
        <v>31</v>
      </c>
      <c r="C3" s="167" t="s">
        <v>32</v>
      </c>
      <c r="D3" s="168"/>
      <c r="E3" s="168"/>
      <c r="F3" s="168"/>
      <c r="G3" s="169"/>
      <c r="H3" s="97" t="s">
        <v>33</v>
      </c>
      <c r="I3" s="98" t="s">
        <v>34</v>
      </c>
      <c r="J3" s="99" t="s">
        <v>8</v>
      </c>
      <c r="K3" s="100" t="s">
        <v>9</v>
      </c>
      <c r="L3" s="98" t="s">
        <v>10</v>
      </c>
      <c r="M3" s="170" t="s">
        <v>35</v>
      </c>
      <c r="N3" s="171"/>
      <c r="O3" s="170" t="s">
        <v>36</v>
      </c>
      <c r="P3" s="171"/>
      <c r="R3" s="97" t="s">
        <v>31</v>
      </c>
      <c r="S3" s="167" t="s">
        <v>32</v>
      </c>
      <c r="T3" s="168"/>
      <c r="U3" s="168"/>
      <c r="V3" s="168"/>
      <c r="W3" s="169"/>
      <c r="X3" s="97" t="s">
        <v>33</v>
      </c>
      <c r="Y3" s="98" t="s">
        <v>34</v>
      </c>
      <c r="Z3" s="99" t="s">
        <v>8</v>
      </c>
      <c r="AA3" s="100" t="s">
        <v>9</v>
      </c>
      <c r="AB3" s="98" t="s">
        <v>10</v>
      </c>
      <c r="AC3" s="170" t="s">
        <v>35</v>
      </c>
      <c r="AD3" s="171"/>
      <c r="AE3" s="170" t="s">
        <v>36</v>
      </c>
      <c r="AF3" s="171"/>
      <c r="AH3" s="97" t="s">
        <v>31</v>
      </c>
      <c r="AI3" s="167" t="s">
        <v>32</v>
      </c>
      <c r="AJ3" s="168"/>
      <c r="AK3" s="168"/>
      <c r="AL3" s="168"/>
      <c r="AM3" s="169"/>
      <c r="AN3" s="97" t="s">
        <v>33</v>
      </c>
      <c r="AO3" s="98" t="s">
        <v>34</v>
      </c>
      <c r="AP3" s="99" t="s">
        <v>8</v>
      </c>
      <c r="AQ3" s="100" t="s">
        <v>9</v>
      </c>
      <c r="AR3" s="98" t="s">
        <v>10</v>
      </c>
      <c r="AS3" s="170" t="s">
        <v>35</v>
      </c>
      <c r="AT3" s="171"/>
      <c r="AU3" s="170" t="s">
        <v>36</v>
      </c>
      <c r="AV3" s="171"/>
    </row>
    <row r="4" spans="2:48" x14ac:dyDescent="0.2">
      <c r="B4" s="95">
        <v>1</v>
      </c>
      <c r="C4" s="153">
        <f>'24-25'!$B$6</f>
        <v>0</v>
      </c>
      <c r="D4" s="154"/>
      <c r="E4" s="154"/>
      <c r="F4" s="154"/>
      <c r="G4" s="155"/>
      <c r="H4" s="66">
        <f>'24-25'!$I$6</f>
        <v>0</v>
      </c>
      <c r="I4" s="67">
        <f>J4+K4+L4</f>
        <v>0</v>
      </c>
      <c r="J4" s="68">
        <f>'24-25'!$F$6</f>
        <v>0</v>
      </c>
      <c r="K4" s="69">
        <f>'24-25'!$G$6</f>
        <v>0</v>
      </c>
      <c r="L4" s="70">
        <f>'24-25'!$H$6</f>
        <v>0</v>
      </c>
      <c r="M4" s="68">
        <f>'24-25'!$N$6</f>
        <v>0</v>
      </c>
      <c r="N4" s="70">
        <f>'24-25'!$O$6</f>
        <v>0</v>
      </c>
      <c r="O4" s="68">
        <f>'24-25'!$L$6</f>
        <v>0</v>
      </c>
      <c r="P4" s="70">
        <f>'24-25'!$M$6</f>
        <v>0</v>
      </c>
      <c r="R4" s="95">
        <v>1</v>
      </c>
      <c r="S4" s="153">
        <f>INDEX('h 24-25.'!O6:O25,MATCH(LARGE('h 24-25.'!R6:R25,1),'h 24-25.'!R6:R25,0))</f>
        <v>0</v>
      </c>
      <c r="T4" s="154"/>
      <c r="U4" s="154"/>
      <c r="V4" s="154"/>
      <c r="W4" s="155"/>
      <c r="X4" s="66">
        <f>INDEX('h 24-25.'!P6:P25,MATCH(LARGE('h 24-25.'!R6:R25,1),'h 24-25.'!R6:R25,0))</f>
        <v>0</v>
      </c>
      <c r="Y4" s="67">
        <f>INDEX('h 24-25.'!S6:S25,MATCH(LARGE('h 24-25.'!R6:R25,1),'h 24-25.'!R6:R25,0))</f>
        <v>0</v>
      </c>
      <c r="Z4" s="68">
        <f>INDEX('h 24-25.'!T6:T25,MATCH(LARGE('h 24-25.'!R6:R25,1),'h 24-25.'!R6:R25,0))</f>
        <v>0</v>
      </c>
      <c r="AA4" s="69">
        <f>INDEX('h 24-25.'!U6:U25,MATCH(LARGE('h 24-25.'!R6:R25,1),'h 24-25.'!R6:R25,0))</f>
        <v>0</v>
      </c>
      <c r="AB4" s="70">
        <f>INDEX('h 24-25.'!V6:V25,MATCH(LARGE('h 24-25.'!R6:R25,1),'h 24-25.'!R6:R25,0))</f>
        <v>0</v>
      </c>
      <c r="AC4" s="68">
        <f>INDEX('h 24-25.'!W6:W25,MATCH(LARGE('h 24-25.'!R6:R25,1),'h 24-25.'!R6:R25,0))</f>
        <v>0</v>
      </c>
      <c r="AD4" s="70">
        <f>INDEX('h 24-25.'!X6:X25,MATCH(LARGE('h 24-25.'!R6:R25,1),'h 24-25.'!R6:R25,0))</f>
        <v>0</v>
      </c>
      <c r="AE4" s="68">
        <f>INDEX('h 24-25.'!Y6:Y25,MATCH(LARGE('h 24-25.'!R6:R25,1),'h 24-25.'!R6:R25,0))</f>
        <v>0</v>
      </c>
      <c r="AF4" s="70">
        <f>INDEX('h 24-25.'!Z6:Z25,MATCH(LARGE('h 24-25.'!R6:R25,1),'h 24-25.'!R6:R25,0))</f>
        <v>0</v>
      </c>
      <c r="AH4" s="95">
        <v>1</v>
      </c>
      <c r="AI4" s="153">
        <f>INDEX('h 24-25.'!AC6:AC25,MATCH(LARGE('h 24-25.'!AF6:AF25,1),'h 24-25.'!AF6:AF25,0))</f>
        <v>0</v>
      </c>
      <c r="AJ4" s="154"/>
      <c r="AK4" s="154"/>
      <c r="AL4" s="154"/>
      <c r="AM4" s="155"/>
      <c r="AN4" s="66">
        <f>INDEX('h 24-25.'!AD6:AD25,MATCH(LARGE('h 24-25.'!AF6:AF25,1),'h 24-25.'!AF6:AF25,0))</f>
        <v>0</v>
      </c>
      <c r="AO4" s="67">
        <f>INDEX('h 24-25.'!AG6:AG25,MATCH(LARGE('h 24-25.'!AF6:AF25,1),'h 24-25.'!AF6:AF25,0))</f>
        <v>0</v>
      </c>
      <c r="AP4" s="68">
        <f>INDEX('h 24-25.'!AH6:AH25,MATCH(LARGE('h 24-25.'!AF6:AF25,1),'h 24-25.'!AF6:AF25,0))</f>
        <v>0</v>
      </c>
      <c r="AQ4" s="69">
        <f>INDEX('h 24-25.'!AI6:AI25,MATCH(LARGE('h 24-25.'!AF6:AF25,1),'h 24-25.'!AF6:AF25,0))</f>
        <v>0</v>
      </c>
      <c r="AR4" s="70">
        <f>INDEX('h 24-25.'!AJ6:AJ25,MATCH(LARGE('h 24-25.'!AF6:AF25,1),'h 24-25.'!AF6:AF25,0))</f>
        <v>0</v>
      </c>
      <c r="AS4" s="68">
        <f>INDEX('h 24-25.'!AK6:AK25,MATCH(LARGE('h 24-25.'!AF6:AF25,1),'h 24-25.'!AF6:AF25,0))</f>
        <v>0</v>
      </c>
      <c r="AT4" s="70">
        <f>INDEX('h 24-25.'!AL6:AL25,MATCH(LARGE('h 24-25.'!AF6:AF25,1),'h 24-25.'!AF6:AF25,0))</f>
        <v>0</v>
      </c>
      <c r="AU4" s="68">
        <f>INDEX('h 24-25.'!AM6:AM25,MATCH(LARGE('h 24-25.'!AF6:AF25,1),'h 24-25.'!AF6:AF25,0))</f>
        <v>0</v>
      </c>
      <c r="AV4" s="70">
        <f>INDEX('h 24-25.'!AN6:AN25,MATCH(LARGE('h 24-25.'!AF6:AF25,1),'h 24-25.'!AF6:AF25,0))</f>
        <v>0</v>
      </c>
    </row>
    <row r="5" spans="2:48" x14ac:dyDescent="0.2">
      <c r="B5" s="95">
        <v>2</v>
      </c>
      <c r="C5" s="153">
        <f>'24-25'!$B$7</f>
        <v>0</v>
      </c>
      <c r="D5" s="154"/>
      <c r="E5" s="154"/>
      <c r="F5" s="154"/>
      <c r="G5" s="155"/>
      <c r="H5" s="72">
        <f>'24-25'!$I$7</f>
        <v>0</v>
      </c>
      <c r="I5" s="73">
        <f t="shared" ref="I5:I23" si="0">J5+K5+L5</f>
        <v>0</v>
      </c>
      <c r="J5" s="74">
        <f>'24-25'!$F$7</f>
        <v>0</v>
      </c>
      <c r="K5" s="75">
        <f>'24-25'!$G$7</f>
        <v>0</v>
      </c>
      <c r="L5" s="76">
        <f>'24-25'!$H$7</f>
        <v>0</v>
      </c>
      <c r="M5" s="74">
        <f>'24-25'!$N$7</f>
        <v>0</v>
      </c>
      <c r="N5" s="76">
        <f>'24-25'!$O$7</f>
        <v>0</v>
      </c>
      <c r="O5" s="74">
        <f>'24-25'!$L$7</f>
        <v>0</v>
      </c>
      <c r="P5" s="76">
        <f>'24-25'!$M$7</f>
        <v>0</v>
      </c>
      <c r="R5" s="95">
        <v>2</v>
      </c>
      <c r="S5" s="153">
        <f>INDEX('h 24-25.'!O6:O25,MATCH(LARGE('h 24-25.'!R6:R25,2),'h 24-25.'!R6:R25,0))</f>
        <v>0</v>
      </c>
      <c r="T5" s="154"/>
      <c r="U5" s="154"/>
      <c r="V5" s="154"/>
      <c r="W5" s="155"/>
      <c r="X5" s="72">
        <f>INDEX('h 24-25.'!P6:P25,MATCH(LARGE('h 24-25.'!R6:R25,2),'h 24-25.'!R6:R25,0))</f>
        <v>0</v>
      </c>
      <c r="Y5" s="73">
        <f>INDEX('h 24-25.'!S6:S25,MATCH(LARGE('h 24-25.'!R6:R25,2),'h 24-25.'!R6:R25,0))</f>
        <v>0</v>
      </c>
      <c r="Z5" s="74">
        <f>INDEX('h 24-25.'!T6:T25,MATCH(LARGE('h 24-25.'!R6:R25,2),'h 24-25.'!R6:R25,0))</f>
        <v>0</v>
      </c>
      <c r="AA5" s="75">
        <f>INDEX('h 24-25.'!U6:U25,MATCH(LARGE('h 24-25.'!R6:R25,2),'h 24-25.'!R6:R25,0))</f>
        <v>0</v>
      </c>
      <c r="AB5" s="76">
        <f>INDEX('h 24-25.'!V6:V25,MATCH(LARGE('h 24-25.'!R6:R25,2),'h 24-25.'!R6:R25,0))</f>
        <v>0</v>
      </c>
      <c r="AC5" s="74">
        <f>INDEX('h 24-25.'!W6:W25,MATCH(LARGE('h 24-25.'!R6:R25,2),'h 24-25.'!R6:R25,0))</f>
        <v>0</v>
      </c>
      <c r="AD5" s="76">
        <f>INDEX('h 24-25.'!X6:X25,MATCH(LARGE('h 24-25.'!R6:R25,2),'h 24-25.'!R6:R25,0))</f>
        <v>0</v>
      </c>
      <c r="AE5" s="74">
        <f>INDEX('h 24-25.'!Y6:Y25,MATCH(LARGE('h 24-25.'!R6:R25,2),'h 24-25.'!R6:R25,0))</f>
        <v>0</v>
      </c>
      <c r="AF5" s="76">
        <f>INDEX('h 24-25.'!Z6:Z25,MATCH(LARGE('h 24-25.'!R6:R25,2),'h 24-25.'!R6:R25,0))</f>
        <v>0</v>
      </c>
      <c r="AH5" s="95">
        <v>2</v>
      </c>
      <c r="AI5" s="153">
        <f>INDEX('h 24-25.'!AC6:AC25,MATCH(LARGE('h 24-25.'!AF6:AF25,2),'h 24-25.'!AF6:AF25,0))</f>
        <v>0</v>
      </c>
      <c r="AJ5" s="154"/>
      <c r="AK5" s="154"/>
      <c r="AL5" s="154"/>
      <c r="AM5" s="155"/>
      <c r="AN5" s="72">
        <f>INDEX('h 24-25.'!AD6:AD25,MATCH(LARGE('h 24-25.'!AF6:AF25,2),'h 24-25.'!AF6:AF25,0))</f>
        <v>0</v>
      </c>
      <c r="AO5" s="73">
        <f>INDEX('h 24-25.'!AG6:AG25,MATCH(LARGE('h 24-25.'!AF6:AF25,2),'h 24-25.'!AF6:AF25,0))</f>
        <v>0</v>
      </c>
      <c r="AP5" s="74">
        <f>INDEX('h 24-25.'!AH6:AH25,MATCH(LARGE('h 24-25.'!AF6:AF25,2),'h 24-25.'!AF6:AF25,0))</f>
        <v>0</v>
      </c>
      <c r="AQ5" s="75">
        <f>INDEX('h 24-25.'!AI6:AI25,MATCH(LARGE('h 24-25.'!AF6:AF25,2),'h 24-25.'!AF6:AF25,0))</f>
        <v>0</v>
      </c>
      <c r="AR5" s="76">
        <f>INDEX('h 24-25.'!AJ6:AJ25,MATCH(LARGE('h 24-25.'!AF6:AF25,2),'h 24-25.'!AF6:AF25,0))</f>
        <v>0</v>
      </c>
      <c r="AS5" s="74">
        <f>INDEX('h 24-25.'!AK6:AK25,MATCH(LARGE('h 24-25.'!AF6:AF25,2),'h 24-25.'!AF6:AF25,0))</f>
        <v>0</v>
      </c>
      <c r="AT5" s="76">
        <f>INDEX('h 24-25.'!AL6:AL25,MATCH(LARGE('h 24-25.'!AF6:AF25,2),'h 24-25.'!AF6:AF25,0))</f>
        <v>0</v>
      </c>
      <c r="AU5" s="74">
        <f>INDEX('h 24-25.'!AM6:AM25,MATCH(LARGE('h 24-25.'!AF6:AF25,2),'h 24-25.'!AF6:AF25,0))</f>
        <v>0</v>
      </c>
      <c r="AV5" s="76">
        <f>INDEX('h 24-25.'!AN6:AN25,MATCH(LARGE('h 24-25.'!AF6:AF25,2),'h 24-25.'!AF6:AF25,0))</f>
        <v>0</v>
      </c>
    </row>
    <row r="6" spans="2:48" x14ac:dyDescent="0.2">
      <c r="B6" s="95">
        <v>3</v>
      </c>
      <c r="C6" s="153">
        <f>'24-25'!$B$8</f>
        <v>0</v>
      </c>
      <c r="D6" s="154"/>
      <c r="E6" s="154"/>
      <c r="F6" s="154"/>
      <c r="G6" s="155"/>
      <c r="H6" s="72">
        <f>'24-25'!$I$8</f>
        <v>0</v>
      </c>
      <c r="I6" s="73">
        <f t="shared" si="0"/>
        <v>0</v>
      </c>
      <c r="J6" s="74">
        <f>'24-25'!$F$8</f>
        <v>0</v>
      </c>
      <c r="K6" s="75">
        <f>'24-25'!$G$8</f>
        <v>0</v>
      </c>
      <c r="L6" s="76">
        <f>'24-25'!$H$8</f>
        <v>0</v>
      </c>
      <c r="M6" s="74">
        <f>'24-25'!$N$8</f>
        <v>0</v>
      </c>
      <c r="N6" s="76">
        <f>'24-25'!$O$8</f>
        <v>0</v>
      </c>
      <c r="O6" s="74">
        <f>'24-25'!$L$8</f>
        <v>0</v>
      </c>
      <c r="P6" s="76">
        <f>'24-25'!$M$8</f>
        <v>0</v>
      </c>
      <c r="R6" s="95">
        <v>3</v>
      </c>
      <c r="S6" s="153">
        <f>INDEX('h 24-25.'!O6:O25,MATCH(LARGE('h 24-25.'!R6:R25,3),'h 24-25.'!R6:R25,0))</f>
        <v>0</v>
      </c>
      <c r="T6" s="154"/>
      <c r="U6" s="154"/>
      <c r="V6" s="154"/>
      <c r="W6" s="155"/>
      <c r="X6" s="72">
        <f>INDEX('h 24-25.'!P6:P25,MATCH(LARGE('h 24-25.'!R6:R25,3),'h 24-25.'!R6:R25,0))</f>
        <v>0</v>
      </c>
      <c r="Y6" s="73">
        <f>INDEX('h 24-25.'!S6:S25,MATCH(LARGE('h 24-25.'!R6:R25,3),'h 24-25.'!R6:R25,0))</f>
        <v>0</v>
      </c>
      <c r="Z6" s="74">
        <f>INDEX('h 24-25.'!T6:T25,MATCH(LARGE('h 24-25.'!R6:R25,3),'h 24-25.'!R6:R25,0))</f>
        <v>0</v>
      </c>
      <c r="AA6" s="75">
        <f>INDEX('h 24-25.'!U6:U25,MATCH(LARGE('h 24-25.'!R6:R25,3),'h 24-25.'!R6:R25,0))</f>
        <v>0</v>
      </c>
      <c r="AB6" s="76">
        <f>INDEX('h 24-25.'!V6:V25,MATCH(LARGE('h 24-25.'!R6:R25,3),'h 24-25.'!R6:R25,0))</f>
        <v>0</v>
      </c>
      <c r="AC6" s="74">
        <f>INDEX('h 24-25.'!W6:W25,MATCH(LARGE('h 24-25.'!R6:R25,3),'h 24-25.'!R6:R25,0))</f>
        <v>0</v>
      </c>
      <c r="AD6" s="76">
        <f>INDEX('h 24-25.'!X6:X25,MATCH(LARGE('h 24-25.'!R6:R25,3),'h 24-25.'!R6:R25,0))</f>
        <v>0</v>
      </c>
      <c r="AE6" s="74">
        <f>INDEX('h 24-25.'!Y6:Y25,MATCH(LARGE('h 24-25.'!R6:R25,3),'h 24-25.'!R6:R25,0))</f>
        <v>0</v>
      </c>
      <c r="AF6" s="76">
        <f>INDEX('h 24-25.'!Z6:Z25,MATCH(LARGE('h 24-25.'!R6:R25,3),'h 24-25.'!R6:R25,0))</f>
        <v>0</v>
      </c>
      <c r="AH6" s="95">
        <v>3</v>
      </c>
      <c r="AI6" s="153">
        <f>INDEX('h 24-25.'!AC6:AC25,MATCH(LARGE('h 24-25.'!AF6:AF25,3),'h 24-25.'!AF6:AF25,0))</f>
        <v>0</v>
      </c>
      <c r="AJ6" s="154"/>
      <c r="AK6" s="154"/>
      <c r="AL6" s="154"/>
      <c r="AM6" s="155"/>
      <c r="AN6" s="72">
        <f>INDEX('h 24-25.'!AD6:AD25,MATCH(LARGE('h 24-25.'!AF6:AF25,3),'h 24-25.'!AF6:AF25,0))</f>
        <v>0</v>
      </c>
      <c r="AO6" s="73">
        <f>INDEX('h 24-25.'!AG6:AG25,MATCH(LARGE('h 24-25.'!AF6:AF25,3),'h 24-25.'!AF6:AF25,0))</f>
        <v>0</v>
      </c>
      <c r="AP6" s="74">
        <f>INDEX('h 24-25.'!AH6:AH25,MATCH(LARGE('h 24-25.'!AF6:AF25,3),'h 24-25.'!AF6:AF25,0))</f>
        <v>0</v>
      </c>
      <c r="AQ6" s="75">
        <f>INDEX('h 24-25.'!AI6:AI25,MATCH(LARGE('h 24-25.'!AF6:AF25,3),'h 24-25.'!AF6:AF25,0))</f>
        <v>0</v>
      </c>
      <c r="AR6" s="76">
        <f>INDEX('h 24-25.'!AJ6:AJ25,MATCH(LARGE('h 24-25.'!AF6:AF25,3),'h 24-25.'!AF6:AF25,0))</f>
        <v>0</v>
      </c>
      <c r="AS6" s="74">
        <f>INDEX('h 24-25.'!AK6:AK25,MATCH(LARGE('h 24-25.'!AF6:AF25,3),'h 24-25.'!AF6:AF25,0))</f>
        <v>0</v>
      </c>
      <c r="AT6" s="76">
        <f>INDEX('h 24-25.'!AL6:AL25,MATCH(LARGE('h 24-25.'!AF6:AF25,3),'h 24-25.'!AF6:AF25,0))</f>
        <v>0</v>
      </c>
      <c r="AU6" s="74">
        <f>INDEX('h 24-25.'!AM6:AM25,MATCH(LARGE('h 24-25.'!AF6:AF25,3),'h 24-25.'!AF6:AF25,0))</f>
        <v>0</v>
      </c>
      <c r="AV6" s="76">
        <f>INDEX('h 24-25.'!AN6:AN25,MATCH(LARGE('h 24-25.'!AF6:AF25,3),'h 24-25.'!AF6:AF25,0))</f>
        <v>0</v>
      </c>
    </row>
    <row r="7" spans="2:48" x14ac:dyDescent="0.2">
      <c r="B7" s="95">
        <v>4</v>
      </c>
      <c r="C7" s="153">
        <f>'24-25'!$B$9</f>
        <v>0</v>
      </c>
      <c r="D7" s="154"/>
      <c r="E7" s="154"/>
      <c r="F7" s="154"/>
      <c r="G7" s="155"/>
      <c r="H7" s="72">
        <f>'24-25'!$I$9</f>
        <v>0</v>
      </c>
      <c r="I7" s="73">
        <f t="shared" si="0"/>
        <v>0</v>
      </c>
      <c r="J7" s="74">
        <f>'24-25'!$F$9</f>
        <v>0</v>
      </c>
      <c r="K7" s="75">
        <f>'24-25'!$G$9</f>
        <v>0</v>
      </c>
      <c r="L7" s="76">
        <f>'24-25'!$H$9</f>
        <v>0</v>
      </c>
      <c r="M7" s="74">
        <f>'24-25'!$N$9</f>
        <v>0</v>
      </c>
      <c r="N7" s="76">
        <f>'24-25'!$O$9</f>
        <v>0</v>
      </c>
      <c r="O7" s="74">
        <f>'24-25'!$L$9</f>
        <v>0</v>
      </c>
      <c r="P7" s="76">
        <f>'24-25'!$M$9</f>
        <v>0</v>
      </c>
      <c r="R7" s="95">
        <v>4</v>
      </c>
      <c r="S7" s="153">
        <f>INDEX('h 24-25.'!O6:O25,MATCH(LARGE('h 24-25.'!R6:R25,4),'h 24-25.'!R6:R25,0))</f>
        <v>0</v>
      </c>
      <c r="T7" s="154"/>
      <c r="U7" s="154"/>
      <c r="V7" s="154"/>
      <c r="W7" s="155"/>
      <c r="X7" s="72">
        <f>INDEX('h 24-25.'!P6:P25,MATCH(LARGE('h 24-25.'!R6:R25,4),'h 24-25.'!R6:R25,0))</f>
        <v>0</v>
      </c>
      <c r="Y7" s="73">
        <f>INDEX('h 24-25.'!S6:S25,MATCH(LARGE('h 24-25.'!R6:R25,4),'h 24-25.'!R6:R25,0))</f>
        <v>0</v>
      </c>
      <c r="Z7" s="74">
        <f>INDEX('h 24-25.'!T6:T25,MATCH(LARGE('h 24-25.'!R6:R25,4),'h 24-25.'!R6:R25,0))</f>
        <v>0</v>
      </c>
      <c r="AA7" s="75">
        <f>INDEX('h 24-25.'!U6:U25,MATCH(LARGE('h 24-25.'!R6:R25,4),'h 24-25.'!R6:R25,0))</f>
        <v>0</v>
      </c>
      <c r="AB7" s="76">
        <f>INDEX('h 24-25.'!V6:V25,MATCH(LARGE('h 24-25.'!R6:R25,4),'h 24-25.'!R6:R25,0))</f>
        <v>0</v>
      </c>
      <c r="AC7" s="74">
        <f>INDEX('h 24-25.'!W6:W25,MATCH(LARGE('h 24-25.'!R6:R25,4),'h 24-25.'!R6:R25,0))</f>
        <v>0</v>
      </c>
      <c r="AD7" s="76">
        <f>INDEX('h 24-25.'!X6:X25,MATCH(LARGE('h 24-25.'!R6:R25,4),'h 24-25.'!R6:R25,0))</f>
        <v>0</v>
      </c>
      <c r="AE7" s="74">
        <f>INDEX('h 24-25.'!Y6:Y25,MATCH(LARGE('h 24-25.'!R6:R25,4),'h 24-25.'!R6:R25,0))</f>
        <v>0</v>
      </c>
      <c r="AF7" s="76">
        <f>INDEX('h 24-25.'!Z6:Z25,MATCH(LARGE('h 24-25.'!R6:R25,4),'h 24-25.'!R6:R25,0))</f>
        <v>0</v>
      </c>
      <c r="AH7" s="95">
        <v>4</v>
      </c>
      <c r="AI7" s="153">
        <f>INDEX('h 24-25.'!AC6:AC25,MATCH(LARGE('h 24-25.'!AF6:AF25,4),'h 24-25.'!AF6:AF25,0))</f>
        <v>0</v>
      </c>
      <c r="AJ7" s="154"/>
      <c r="AK7" s="154"/>
      <c r="AL7" s="154"/>
      <c r="AM7" s="155"/>
      <c r="AN7" s="72">
        <f>INDEX('h 24-25.'!AD6:AD25,MATCH(LARGE('h 24-25.'!AF6:AF25,4),'h 24-25.'!AF6:AF25,0))</f>
        <v>0</v>
      </c>
      <c r="AO7" s="73">
        <f>INDEX('h 24-25.'!AG6:AG25,MATCH(LARGE('h 24-25.'!AF6:AF25,4),'h 24-25.'!AF6:AF25,0))</f>
        <v>0</v>
      </c>
      <c r="AP7" s="74">
        <f>INDEX('h 24-25.'!AH6:AH25,MATCH(LARGE('h 24-25.'!AF6:AF25,4),'h 24-25.'!AF6:AF25,0))</f>
        <v>0</v>
      </c>
      <c r="AQ7" s="75">
        <f>INDEX('h 24-25.'!AI6:AI25,MATCH(LARGE('h 24-25.'!AF6:AF25,4),'h 24-25.'!AF6:AF25,0))</f>
        <v>0</v>
      </c>
      <c r="AR7" s="76">
        <f>INDEX('h 24-25.'!AJ6:AJ25,MATCH(LARGE('h 24-25.'!AF6:AF25,4),'h 24-25.'!AF6:AF25,0))</f>
        <v>0</v>
      </c>
      <c r="AS7" s="74">
        <f>INDEX('h 24-25.'!AK6:AK25,MATCH(LARGE('h 24-25.'!AF6:AF25,4),'h 24-25.'!AF6:AF25,0))</f>
        <v>0</v>
      </c>
      <c r="AT7" s="76">
        <f>INDEX('h 24-25.'!AL6:AL25,MATCH(LARGE('h 24-25.'!AF6:AF25,4),'h 24-25.'!AF6:AF25,0))</f>
        <v>0</v>
      </c>
      <c r="AU7" s="74">
        <f>INDEX('h 24-25.'!AM6:AM25,MATCH(LARGE('h 24-25.'!AF6:AF25,4),'h 24-25.'!AF6:AF25,0))</f>
        <v>0</v>
      </c>
      <c r="AV7" s="76">
        <f>INDEX('h 24-25.'!AN6:AN25,MATCH(LARGE('h 24-25.'!AF6:AF25,4),'h 24-25.'!AF6:AF25,0))</f>
        <v>0</v>
      </c>
    </row>
    <row r="8" spans="2:48" x14ac:dyDescent="0.2">
      <c r="B8" s="95">
        <v>5</v>
      </c>
      <c r="C8" s="153">
        <f>'24-25'!$B$10</f>
        <v>0</v>
      </c>
      <c r="D8" s="154"/>
      <c r="E8" s="154"/>
      <c r="F8" s="154"/>
      <c r="G8" s="155"/>
      <c r="H8" s="72">
        <f>'24-25'!$I$10</f>
        <v>0</v>
      </c>
      <c r="I8" s="73">
        <f t="shared" si="0"/>
        <v>0</v>
      </c>
      <c r="J8" s="74">
        <f>'24-25'!$F$10</f>
        <v>0</v>
      </c>
      <c r="K8" s="75">
        <f>'24-25'!$G$10</f>
        <v>0</v>
      </c>
      <c r="L8" s="76">
        <f>'24-25'!$H$10</f>
        <v>0</v>
      </c>
      <c r="M8" s="74">
        <f>'24-25'!$N$10</f>
        <v>0</v>
      </c>
      <c r="N8" s="76">
        <f>'24-25'!$O$10</f>
        <v>0</v>
      </c>
      <c r="O8" s="74">
        <f>'24-25'!$L$10</f>
        <v>0</v>
      </c>
      <c r="P8" s="76">
        <f>'24-25'!$M$10</f>
        <v>0</v>
      </c>
      <c r="R8" s="95">
        <v>5</v>
      </c>
      <c r="S8" s="153">
        <f>INDEX('h 24-25.'!O6:O25,MATCH(LARGE('h 24-25.'!R6:R25,5),'h 24-25.'!R6:R25,0))</f>
        <v>0</v>
      </c>
      <c r="T8" s="154"/>
      <c r="U8" s="154"/>
      <c r="V8" s="154"/>
      <c r="W8" s="155"/>
      <c r="X8" s="72">
        <f>INDEX('h 24-25.'!P6:P25,MATCH(LARGE('h 24-25.'!R6:R25,5),'h 24-25.'!R6:R25,0))</f>
        <v>0</v>
      </c>
      <c r="Y8" s="73">
        <f>INDEX('h 24-25.'!S6:S25,MATCH(LARGE('h 24-25.'!R6:R25,5),'h 24-25.'!R6:R25,0))</f>
        <v>0</v>
      </c>
      <c r="Z8" s="74">
        <f>INDEX('h 24-25.'!T6:T25,MATCH(LARGE('h 24-25.'!R6:R25,5),'h 24-25.'!R6:R25,0))</f>
        <v>0</v>
      </c>
      <c r="AA8" s="75">
        <f>INDEX('h 24-25.'!U6:U25,MATCH(LARGE('h 24-25.'!R6:R25,5),'h 24-25.'!R6:R25,0))</f>
        <v>0</v>
      </c>
      <c r="AB8" s="76">
        <f>INDEX('h 24-25.'!V6:V25,MATCH(LARGE('h 24-25.'!R6:R25,5),'h 24-25.'!R6:R25,0))</f>
        <v>0</v>
      </c>
      <c r="AC8" s="74">
        <f>INDEX('h 24-25.'!W6:W25,MATCH(LARGE('h 24-25.'!R6:R25,5),'h 24-25.'!R6:R25,0))</f>
        <v>0</v>
      </c>
      <c r="AD8" s="76">
        <f>INDEX('h 24-25.'!X6:X25,MATCH(LARGE('h 24-25.'!R6:R25,5),'h 24-25.'!R6:R25,0))</f>
        <v>0</v>
      </c>
      <c r="AE8" s="74">
        <f>INDEX('h 24-25.'!Y6:Y25,MATCH(LARGE('h 24-25.'!R6:R25,5),'h 24-25.'!R6:R25,0))</f>
        <v>0</v>
      </c>
      <c r="AF8" s="76">
        <f>INDEX('h 24-25.'!Z6:Z25,MATCH(LARGE('h 24-25.'!R6:R25,5),'h 24-25.'!R6:R25,0))</f>
        <v>0</v>
      </c>
      <c r="AH8" s="95">
        <v>5</v>
      </c>
      <c r="AI8" s="153">
        <f>INDEX('h 24-25.'!AC6:AC25,MATCH(LARGE('h 24-25.'!AF6:AF25,5),'h 24-25.'!AF6:AF25,0))</f>
        <v>0</v>
      </c>
      <c r="AJ8" s="154"/>
      <c r="AK8" s="154"/>
      <c r="AL8" s="154"/>
      <c r="AM8" s="155"/>
      <c r="AN8" s="72">
        <f>INDEX('h 24-25.'!AD6:AD25,MATCH(LARGE('h 24-25.'!AF6:AF25,5),'h 24-25.'!AF6:AF25,0))</f>
        <v>0</v>
      </c>
      <c r="AO8" s="73">
        <f>INDEX('h 24-25.'!AG6:AG25,MATCH(LARGE('h 24-25.'!AF6:AF25,5),'h 24-25.'!AF6:AF25,0))</f>
        <v>0</v>
      </c>
      <c r="AP8" s="74">
        <f>INDEX('h 24-25.'!AH6:AH25,MATCH(LARGE('h 24-25.'!AF6:AF25,5),'h 24-25.'!AF6:AF25,0))</f>
        <v>0</v>
      </c>
      <c r="AQ8" s="75">
        <f>INDEX('h 24-25.'!AI6:AI25,MATCH(LARGE('h 24-25.'!AF6:AF25,5),'h 24-25.'!AF6:AF25,0))</f>
        <v>0</v>
      </c>
      <c r="AR8" s="76">
        <f>INDEX('h 24-25.'!AJ6:AJ25,MATCH(LARGE('h 24-25.'!AF6:AF25,5),'h 24-25.'!AF6:AF25,0))</f>
        <v>0</v>
      </c>
      <c r="AS8" s="74">
        <f>INDEX('h 24-25.'!AK6:AK25,MATCH(LARGE('h 24-25.'!AF6:AF25,5),'h 24-25.'!AF6:AF25,0))</f>
        <v>0</v>
      </c>
      <c r="AT8" s="76">
        <f>INDEX('h 24-25.'!AL6:AL25,MATCH(LARGE('h 24-25.'!AF6:AF25,5),'h 24-25.'!AF6:AF25,0))</f>
        <v>0</v>
      </c>
      <c r="AU8" s="74">
        <f>INDEX('h 24-25.'!AM6:AM25,MATCH(LARGE('h 24-25.'!AF6:AF25,5),'h 24-25.'!AF6:AF25,0))</f>
        <v>0</v>
      </c>
      <c r="AV8" s="76">
        <f>INDEX('h 24-25.'!AN6:AN25,MATCH(LARGE('h 24-25.'!AF6:AF25,5),'h 24-25.'!AF6:AF25,0))</f>
        <v>0</v>
      </c>
    </row>
    <row r="9" spans="2:48" x14ac:dyDescent="0.2">
      <c r="B9" s="95">
        <v>6</v>
      </c>
      <c r="C9" s="153">
        <f>'24-25'!$B$11</f>
        <v>0</v>
      </c>
      <c r="D9" s="154"/>
      <c r="E9" s="154"/>
      <c r="F9" s="154"/>
      <c r="G9" s="155"/>
      <c r="H9" s="72">
        <f>'24-25'!$I$11</f>
        <v>0</v>
      </c>
      <c r="I9" s="73">
        <f t="shared" si="0"/>
        <v>0</v>
      </c>
      <c r="J9" s="74">
        <f>'24-25'!$F$11</f>
        <v>0</v>
      </c>
      <c r="K9" s="75">
        <f>'24-25'!$G$11</f>
        <v>0</v>
      </c>
      <c r="L9" s="76">
        <f>'24-25'!$H$11</f>
        <v>0</v>
      </c>
      <c r="M9" s="74">
        <f>'24-25'!$N$11</f>
        <v>0</v>
      </c>
      <c r="N9" s="76">
        <f>'24-25'!$O$11</f>
        <v>0</v>
      </c>
      <c r="O9" s="74">
        <f>'24-25'!$L$11</f>
        <v>0</v>
      </c>
      <c r="P9" s="76">
        <f>'24-25'!$M$11</f>
        <v>0</v>
      </c>
      <c r="R9" s="95">
        <v>6</v>
      </c>
      <c r="S9" s="153">
        <f>INDEX('h 24-25.'!O6:O25,MATCH(LARGE('h 24-25.'!R6:R25,6),'h 24-25.'!R6:R25,0))</f>
        <v>0</v>
      </c>
      <c r="T9" s="154"/>
      <c r="U9" s="154"/>
      <c r="V9" s="154"/>
      <c r="W9" s="155"/>
      <c r="X9" s="72">
        <f>INDEX('h 24-25.'!P6:P25,MATCH(LARGE('h 24-25.'!R6:R25,6),'h 24-25.'!R6:R25,0))</f>
        <v>0</v>
      </c>
      <c r="Y9" s="73">
        <f>INDEX('h 24-25.'!S6:S25,MATCH(LARGE('h 24-25.'!R6:R25,6),'h 24-25.'!R6:R25,0))</f>
        <v>0</v>
      </c>
      <c r="Z9" s="74">
        <f>INDEX('h 24-25.'!T6:T25,MATCH(LARGE('h 24-25.'!R6:R25,6),'h 24-25.'!R6:R25,0))</f>
        <v>0</v>
      </c>
      <c r="AA9" s="75">
        <f>INDEX('h 24-25.'!U6:U25,MATCH(LARGE('h 24-25.'!R6:R25,6),'h 24-25.'!R6:R25,0))</f>
        <v>0</v>
      </c>
      <c r="AB9" s="76">
        <f>INDEX('h 24-25.'!V6:V25,MATCH(LARGE('h 24-25.'!R6:R25,6),'h 24-25.'!R6:R25,0))</f>
        <v>0</v>
      </c>
      <c r="AC9" s="74">
        <f>INDEX('h 24-25.'!W6:W25,MATCH(LARGE('h 24-25.'!R6:R25,6),'h 24-25.'!R6:R25,0))</f>
        <v>0</v>
      </c>
      <c r="AD9" s="76">
        <f>INDEX('h 24-25.'!X6:X25,MATCH(LARGE('h 24-25.'!R6:R25,6),'h 24-25.'!R6:R25,0))</f>
        <v>0</v>
      </c>
      <c r="AE9" s="74">
        <f>INDEX('h 24-25.'!Y6:Y25,MATCH(LARGE('h 24-25.'!R6:R25,6),'h 24-25.'!R6:R25,0))</f>
        <v>0</v>
      </c>
      <c r="AF9" s="76">
        <f>INDEX('h 24-25.'!Z6:Z25,MATCH(LARGE('h 24-25.'!R6:R25,6),'h 24-25.'!R6:R25,0))</f>
        <v>0</v>
      </c>
      <c r="AH9" s="95">
        <v>6</v>
      </c>
      <c r="AI9" s="153">
        <f>INDEX('h 24-25.'!AC6:AC25,MATCH(LARGE('h 24-25.'!AF6:AF25,6),'h 24-25.'!AF6:AF25,0))</f>
        <v>0</v>
      </c>
      <c r="AJ9" s="154"/>
      <c r="AK9" s="154"/>
      <c r="AL9" s="154"/>
      <c r="AM9" s="155"/>
      <c r="AN9" s="72">
        <f>INDEX('h 24-25.'!AD6:AD25,MATCH(LARGE('h 24-25.'!AF6:AF25,6),'h 24-25.'!AF6:AF25,0))</f>
        <v>0</v>
      </c>
      <c r="AO9" s="73">
        <f>INDEX('h 24-25.'!AG6:AG25,MATCH(LARGE('h 24-25.'!AF6:AF25,6),'h 24-25.'!AF6:AF25,0))</f>
        <v>0</v>
      </c>
      <c r="AP9" s="74">
        <f>INDEX('h 24-25.'!AH6:AH25,MATCH(LARGE('h 24-25.'!AF6:AF25,6),'h 24-25.'!AF6:AF25,0))</f>
        <v>0</v>
      </c>
      <c r="AQ9" s="75">
        <f>INDEX('h 24-25.'!AI6:AI25,MATCH(LARGE('h 24-25.'!AF6:AF25,6),'h 24-25.'!AF6:AF25,0))</f>
        <v>0</v>
      </c>
      <c r="AR9" s="76">
        <f>INDEX('h 24-25.'!AJ6:AJ25,MATCH(LARGE('h 24-25.'!AF6:AF25,6),'h 24-25.'!AF6:AF25,0))</f>
        <v>0</v>
      </c>
      <c r="AS9" s="74">
        <f>INDEX('h 24-25.'!AK6:AK25,MATCH(LARGE('h 24-25.'!AF6:AF25,6),'h 24-25.'!AF6:AF25,0))</f>
        <v>0</v>
      </c>
      <c r="AT9" s="76">
        <f>INDEX('h 24-25.'!AL6:AL25,MATCH(LARGE('h 24-25.'!AF6:AF25,6),'h 24-25.'!AF6:AF25,0))</f>
        <v>0</v>
      </c>
      <c r="AU9" s="74">
        <f>INDEX('h 24-25.'!AM6:AM25,MATCH(LARGE('h 24-25.'!AF6:AF25,6),'h 24-25.'!AF6:AF25,0))</f>
        <v>0</v>
      </c>
      <c r="AV9" s="76">
        <f>INDEX('h 24-25.'!AN6:AN25,MATCH(LARGE('h 24-25.'!AF6:AF25,6),'h 24-25.'!AF6:AF25,0))</f>
        <v>0</v>
      </c>
    </row>
    <row r="10" spans="2:48" x14ac:dyDescent="0.2">
      <c r="B10" s="95">
        <v>7</v>
      </c>
      <c r="C10" s="153">
        <f>'24-25'!$B$12</f>
        <v>0</v>
      </c>
      <c r="D10" s="154"/>
      <c r="E10" s="154"/>
      <c r="F10" s="154"/>
      <c r="G10" s="155"/>
      <c r="H10" s="72">
        <f>'24-25'!$I$12</f>
        <v>0</v>
      </c>
      <c r="I10" s="73">
        <f t="shared" si="0"/>
        <v>0</v>
      </c>
      <c r="J10" s="74">
        <f>'24-25'!$F$12</f>
        <v>0</v>
      </c>
      <c r="K10" s="75">
        <f>'24-25'!$G$12</f>
        <v>0</v>
      </c>
      <c r="L10" s="76">
        <f>'24-25'!$H$12</f>
        <v>0</v>
      </c>
      <c r="M10" s="74">
        <f>'24-25'!$N$12</f>
        <v>0</v>
      </c>
      <c r="N10" s="76">
        <f>'24-25'!$O$12</f>
        <v>0</v>
      </c>
      <c r="O10" s="74">
        <f>'24-25'!$L$12</f>
        <v>0</v>
      </c>
      <c r="P10" s="76">
        <f>'24-25'!$M$12</f>
        <v>0</v>
      </c>
      <c r="R10" s="95">
        <v>7</v>
      </c>
      <c r="S10" s="153">
        <f>INDEX('h 24-25.'!O6:O25,MATCH(LARGE('h 24-25.'!R6:R25,7),'h 24-25.'!R6:R25,0))</f>
        <v>0</v>
      </c>
      <c r="T10" s="154"/>
      <c r="U10" s="154"/>
      <c r="V10" s="154"/>
      <c r="W10" s="155"/>
      <c r="X10" s="72">
        <f>INDEX('h 24-25.'!P6:P25,MATCH(LARGE('h 24-25.'!R6:R25,7),'h 24-25.'!R6:R25,0))</f>
        <v>0</v>
      </c>
      <c r="Y10" s="73">
        <f>INDEX('h 24-25.'!S6:S25,MATCH(LARGE('h 24-25.'!R6:R25,7),'h 24-25.'!R6:R25,0))</f>
        <v>0</v>
      </c>
      <c r="Z10" s="74">
        <f>INDEX('h 24-25.'!T6:T25,MATCH(LARGE('h 24-25.'!R6:R25,7),'h 24-25.'!R6:R25,0))</f>
        <v>0</v>
      </c>
      <c r="AA10" s="75">
        <f>INDEX('h 24-25.'!U6:U25,MATCH(LARGE('h 24-25.'!R6:R25,7),'h 24-25.'!R6:R25,0))</f>
        <v>0</v>
      </c>
      <c r="AB10" s="76">
        <f>INDEX('h 24-25.'!V6:V25,MATCH(LARGE('h 24-25.'!R6:R25,7),'h 24-25.'!R6:R25,0))</f>
        <v>0</v>
      </c>
      <c r="AC10" s="74">
        <f>INDEX('h 24-25.'!W6:W25,MATCH(LARGE('h 24-25.'!R6:R25,7),'h 24-25.'!R6:R25,0))</f>
        <v>0</v>
      </c>
      <c r="AD10" s="76">
        <f>INDEX('h 24-25.'!X6:X25,MATCH(LARGE('h 24-25.'!R6:R25,7),'h 24-25.'!R6:R25,0))</f>
        <v>0</v>
      </c>
      <c r="AE10" s="74">
        <f>INDEX('h 24-25.'!Y6:Y25,MATCH(LARGE('h 24-25.'!R6:R25,7),'h 24-25.'!R6:R25,0))</f>
        <v>0</v>
      </c>
      <c r="AF10" s="76">
        <f>INDEX('h 24-25.'!Z6:Z25,MATCH(LARGE('h 24-25.'!R6:R25,7),'h 24-25.'!R6:R25,0))</f>
        <v>0</v>
      </c>
      <c r="AH10" s="95">
        <v>7</v>
      </c>
      <c r="AI10" s="153">
        <f>INDEX('h 24-25.'!AC6:AC25,MATCH(LARGE('h 24-25.'!AF6:AF25,7),'h 24-25.'!AF6:AF25,0))</f>
        <v>0</v>
      </c>
      <c r="AJ10" s="154"/>
      <c r="AK10" s="154"/>
      <c r="AL10" s="154"/>
      <c r="AM10" s="155"/>
      <c r="AN10" s="72">
        <f>INDEX('h 24-25.'!AD6:AD25,MATCH(LARGE('h 24-25.'!AF6:AF25,7),'h 24-25.'!AF6:AF25,0))</f>
        <v>0</v>
      </c>
      <c r="AO10" s="73">
        <f>INDEX('h 24-25.'!AG6:AG25,MATCH(LARGE('h 24-25.'!AF6:AF25,7),'h 24-25.'!AF6:AF25,0))</f>
        <v>0</v>
      </c>
      <c r="AP10" s="74">
        <f>INDEX('h 24-25.'!AH6:AH25,MATCH(LARGE('h 24-25.'!AF6:AF25,7),'h 24-25.'!AF6:AF25,0))</f>
        <v>0</v>
      </c>
      <c r="AQ10" s="75">
        <f>INDEX('h 24-25.'!AI6:AI25,MATCH(LARGE('h 24-25.'!AF6:AF25,7),'h 24-25.'!AF6:AF25,0))</f>
        <v>0</v>
      </c>
      <c r="AR10" s="76">
        <f>INDEX('h 24-25.'!AJ6:AJ25,MATCH(LARGE('h 24-25.'!AF6:AF25,7),'h 24-25.'!AF6:AF25,0))</f>
        <v>0</v>
      </c>
      <c r="AS10" s="74">
        <f>INDEX('h 24-25.'!AK6:AK25,MATCH(LARGE('h 24-25.'!AF6:AF25,7),'h 24-25.'!AF6:AF25,0))</f>
        <v>0</v>
      </c>
      <c r="AT10" s="76">
        <f>INDEX('h 24-25.'!AL6:AL25,MATCH(LARGE('h 24-25.'!AF6:AF25,7),'h 24-25.'!AF6:AF25,0))</f>
        <v>0</v>
      </c>
      <c r="AU10" s="74">
        <f>INDEX('h 24-25.'!AM6:AM25,MATCH(LARGE('h 24-25.'!AF6:AF25,7),'h 24-25.'!AF6:AF25,0))</f>
        <v>0</v>
      </c>
      <c r="AV10" s="76">
        <f>INDEX('h 24-25.'!AN6:AN25,MATCH(LARGE('h 24-25.'!AF6:AF25,7),'h 24-25.'!AF6:AF25,0))</f>
        <v>0</v>
      </c>
    </row>
    <row r="11" spans="2:48" x14ac:dyDescent="0.2">
      <c r="B11" s="95">
        <v>8</v>
      </c>
      <c r="C11" s="153">
        <f>'24-25'!$B$13</f>
        <v>0</v>
      </c>
      <c r="D11" s="154"/>
      <c r="E11" s="154"/>
      <c r="F11" s="154"/>
      <c r="G11" s="155"/>
      <c r="H11" s="72">
        <f>'24-25'!$I$13</f>
        <v>0</v>
      </c>
      <c r="I11" s="73">
        <f t="shared" si="0"/>
        <v>0</v>
      </c>
      <c r="J11" s="74">
        <f>'24-25'!$F$13</f>
        <v>0</v>
      </c>
      <c r="K11" s="75">
        <f>'24-25'!$G$13</f>
        <v>0</v>
      </c>
      <c r="L11" s="76">
        <f>'24-25'!$H$13</f>
        <v>0</v>
      </c>
      <c r="M11" s="74">
        <f>'24-25'!$N$13</f>
        <v>0</v>
      </c>
      <c r="N11" s="76">
        <f>'24-25'!$O$13</f>
        <v>0</v>
      </c>
      <c r="O11" s="74">
        <f>'24-25'!$L$13</f>
        <v>0</v>
      </c>
      <c r="P11" s="76">
        <f>'24-25'!$M$13</f>
        <v>0</v>
      </c>
      <c r="R11" s="95">
        <v>8</v>
      </c>
      <c r="S11" s="153">
        <f>INDEX('h 24-25.'!O6:O25,MATCH(LARGE('h 24-25.'!R6:R25,8),'h 24-25.'!R6:R25,0))</f>
        <v>0</v>
      </c>
      <c r="T11" s="154"/>
      <c r="U11" s="154"/>
      <c r="V11" s="154"/>
      <c r="W11" s="155"/>
      <c r="X11" s="72">
        <f>INDEX('h 24-25.'!P6:P25,MATCH(LARGE('h 24-25.'!R6:R25,8),'h 24-25.'!R6:R25,0))</f>
        <v>0</v>
      </c>
      <c r="Y11" s="73">
        <f>INDEX('h 24-25.'!S6:S25,MATCH(LARGE('h 24-25.'!R6:R25,8),'h 24-25.'!R6:R25,0))</f>
        <v>0</v>
      </c>
      <c r="Z11" s="74">
        <f>INDEX('h 24-25.'!T6:T25,MATCH(LARGE('h 24-25.'!R6:R25,8),'h 24-25.'!R6:R25,0))</f>
        <v>0</v>
      </c>
      <c r="AA11" s="75">
        <f>INDEX('h 24-25.'!U6:U25,MATCH(LARGE('h 24-25.'!R6:R25,8),'h 24-25.'!R6:R25,0))</f>
        <v>0</v>
      </c>
      <c r="AB11" s="76">
        <f>INDEX('h 24-25.'!V6:V25,MATCH(LARGE('h 24-25.'!R6:R25,8),'h 24-25.'!R6:R25,0))</f>
        <v>0</v>
      </c>
      <c r="AC11" s="74">
        <f>INDEX('h 24-25.'!W6:W25,MATCH(LARGE('h 24-25.'!R6:R25,8),'h 24-25.'!R6:R25,0))</f>
        <v>0</v>
      </c>
      <c r="AD11" s="76">
        <f>INDEX('h 24-25.'!X6:X25,MATCH(LARGE('h 24-25.'!R6:R25,8),'h 24-25.'!R6:R25,0))</f>
        <v>0</v>
      </c>
      <c r="AE11" s="74">
        <f>INDEX('h 24-25.'!Y6:Y25,MATCH(LARGE('h 24-25.'!R6:R25,8),'h 24-25.'!R6:R25,0))</f>
        <v>0</v>
      </c>
      <c r="AF11" s="76">
        <f>INDEX('h 24-25.'!Z6:Z25,MATCH(LARGE('h 24-25.'!R6:R25,8),'h 24-25.'!R6:R25,0))</f>
        <v>0</v>
      </c>
      <c r="AH11" s="95">
        <v>8</v>
      </c>
      <c r="AI11" s="153">
        <f>INDEX('h 24-25.'!AC6:AC25,MATCH(LARGE('h 24-25.'!AF6:AF25,8),'h 24-25.'!AF6:AF25,0))</f>
        <v>0</v>
      </c>
      <c r="AJ11" s="154"/>
      <c r="AK11" s="154"/>
      <c r="AL11" s="154"/>
      <c r="AM11" s="155"/>
      <c r="AN11" s="72">
        <f>INDEX('h 24-25.'!AD6:AD25,MATCH(LARGE('h 24-25.'!AF6:AF25,8),'h 24-25.'!AF6:AF25,0))</f>
        <v>0</v>
      </c>
      <c r="AO11" s="73">
        <f>INDEX('h 24-25.'!AG6:AG25,MATCH(LARGE('h 24-25.'!AF6:AF25,8),'h 24-25.'!AF6:AF25,0))</f>
        <v>0</v>
      </c>
      <c r="AP11" s="74">
        <f>INDEX('h 24-25.'!AH6:AH25,MATCH(LARGE('h 24-25.'!AF6:AF25,8),'h 24-25.'!AF6:AF25,0))</f>
        <v>0</v>
      </c>
      <c r="AQ11" s="75">
        <f>INDEX('h 24-25.'!AI6:AI25,MATCH(LARGE('h 24-25.'!AF6:AF25,8),'h 24-25.'!AF6:AF25,0))</f>
        <v>0</v>
      </c>
      <c r="AR11" s="76">
        <f>INDEX('h 24-25.'!AJ6:AJ25,MATCH(LARGE('h 24-25.'!AF6:AF25,8),'h 24-25.'!AF6:AF25,0))</f>
        <v>0</v>
      </c>
      <c r="AS11" s="74">
        <f>INDEX('h 24-25.'!AK6:AK25,MATCH(LARGE('h 24-25.'!AF6:AF25,8),'h 24-25.'!AF6:AF25,0))</f>
        <v>0</v>
      </c>
      <c r="AT11" s="76">
        <f>INDEX('h 24-25.'!AL6:AL25,MATCH(LARGE('h 24-25.'!AF6:AF25,8),'h 24-25.'!AF6:AF25,0))</f>
        <v>0</v>
      </c>
      <c r="AU11" s="74">
        <f>INDEX('h 24-25.'!AM6:AM25,MATCH(LARGE('h 24-25.'!AF6:AF25,8),'h 24-25.'!AF6:AF25,0))</f>
        <v>0</v>
      </c>
      <c r="AV11" s="76">
        <f>INDEX('h 24-25.'!AN6:AN25,MATCH(LARGE('h 24-25.'!AF6:AF25,8),'h 24-25.'!AF6:AF25,0))</f>
        <v>0</v>
      </c>
    </row>
    <row r="12" spans="2:48" x14ac:dyDescent="0.2">
      <c r="B12" s="95">
        <v>9</v>
      </c>
      <c r="C12" s="153">
        <f>'24-25'!$B$14</f>
        <v>0</v>
      </c>
      <c r="D12" s="154"/>
      <c r="E12" s="154"/>
      <c r="F12" s="154"/>
      <c r="G12" s="155"/>
      <c r="H12" s="72">
        <f>'24-25'!$I$14</f>
        <v>0</v>
      </c>
      <c r="I12" s="73">
        <f t="shared" si="0"/>
        <v>0</v>
      </c>
      <c r="J12" s="74">
        <f>'24-25'!$F$14</f>
        <v>0</v>
      </c>
      <c r="K12" s="75">
        <f>'24-25'!$G$14</f>
        <v>0</v>
      </c>
      <c r="L12" s="76">
        <f>'24-25'!$H$14</f>
        <v>0</v>
      </c>
      <c r="M12" s="74">
        <f>'24-25'!$N$14</f>
        <v>0</v>
      </c>
      <c r="N12" s="76">
        <f>'24-25'!$O$14</f>
        <v>0</v>
      </c>
      <c r="O12" s="74">
        <f>'24-25'!$L$14</f>
        <v>0</v>
      </c>
      <c r="P12" s="76">
        <f>'24-25'!$M$14</f>
        <v>0</v>
      </c>
      <c r="R12" s="95">
        <v>9</v>
      </c>
      <c r="S12" s="153">
        <f>INDEX('h 24-25.'!O6:O25,MATCH(LARGE('h 24-25.'!R6:R25,9),'h 24-25.'!R6:R25,0))</f>
        <v>0</v>
      </c>
      <c r="T12" s="154"/>
      <c r="U12" s="154"/>
      <c r="V12" s="154"/>
      <c r="W12" s="155"/>
      <c r="X12" s="72">
        <f>INDEX('h 24-25.'!P6:P25,MATCH(LARGE('h 24-25.'!R6:R25,9),'h 24-25.'!R6:R25,0))</f>
        <v>0</v>
      </c>
      <c r="Y12" s="73">
        <f>INDEX('h 24-25.'!S6:S25,MATCH(LARGE('h 24-25.'!R6:R25,9),'h 24-25.'!R6:R25,0))</f>
        <v>0</v>
      </c>
      <c r="Z12" s="74">
        <f>INDEX('h 24-25.'!T6:T25,MATCH(LARGE('h 24-25.'!R6:R25,9),'h 24-25.'!R6:R25,0))</f>
        <v>0</v>
      </c>
      <c r="AA12" s="75">
        <f>INDEX('h 24-25.'!U6:U25,MATCH(LARGE('h 24-25.'!R6:R25,9),'h 24-25.'!R6:R25,0))</f>
        <v>0</v>
      </c>
      <c r="AB12" s="76">
        <f>INDEX('h 24-25.'!V6:V25,MATCH(LARGE('h 24-25.'!R6:R25,9),'h 24-25.'!R6:R25,0))</f>
        <v>0</v>
      </c>
      <c r="AC12" s="74">
        <f>INDEX('h 24-25.'!W6:W25,MATCH(LARGE('h 24-25.'!R6:R25,9),'h 24-25.'!R6:R25,0))</f>
        <v>0</v>
      </c>
      <c r="AD12" s="76">
        <f>INDEX('h 24-25.'!X6:X25,MATCH(LARGE('h 24-25.'!R6:R25,9),'h 24-25.'!R6:R25,0))</f>
        <v>0</v>
      </c>
      <c r="AE12" s="74">
        <f>INDEX('h 24-25.'!Y6:Y25,MATCH(LARGE('h 24-25.'!R6:R25,9),'h 24-25.'!R6:R25,0))</f>
        <v>0</v>
      </c>
      <c r="AF12" s="76">
        <f>INDEX('h 24-25.'!Z6:Z25,MATCH(LARGE('h 24-25.'!R6:R25,9),'h 24-25.'!R6:R25,0))</f>
        <v>0</v>
      </c>
      <c r="AH12" s="95">
        <v>9</v>
      </c>
      <c r="AI12" s="153">
        <f>INDEX('h 24-25.'!AC6:AC25,MATCH(LARGE('h 24-25.'!AF6:AF25,9),'h 24-25.'!AF6:AF25,0))</f>
        <v>0</v>
      </c>
      <c r="AJ12" s="154"/>
      <c r="AK12" s="154"/>
      <c r="AL12" s="154"/>
      <c r="AM12" s="155"/>
      <c r="AN12" s="72">
        <f>INDEX('h 24-25.'!AD6:AD25,MATCH(LARGE('h 24-25.'!AF6:AF25,9),'h 24-25.'!AF6:AF25,0))</f>
        <v>0</v>
      </c>
      <c r="AO12" s="73">
        <f>INDEX('h 24-25.'!AG6:AG25,MATCH(LARGE('h 24-25.'!AF6:AF25,9),'h 24-25.'!AF6:AF25,0))</f>
        <v>0</v>
      </c>
      <c r="AP12" s="74">
        <f>INDEX('h 24-25.'!AH6:AH25,MATCH(LARGE('h 24-25.'!AF6:AF25,9),'h 24-25.'!AF6:AF25,0))</f>
        <v>0</v>
      </c>
      <c r="AQ12" s="75">
        <f>INDEX('h 24-25.'!AI6:AI25,MATCH(LARGE('h 24-25.'!AF6:AF25,9),'h 24-25.'!AF6:AF25,0))</f>
        <v>0</v>
      </c>
      <c r="AR12" s="76">
        <f>INDEX('h 24-25.'!AJ6:AJ25,MATCH(LARGE('h 24-25.'!AF6:AF25,9),'h 24-25.'!AF6:AF25,0))</f>
        <v>0</v>
      </c>
      <c r="AS12" s="74">
        <f>INDEX('h 24-25.'!AK6:AK25,MATCH(LARGE('h 24-25.'!AF6:AF25,9),'h 24-25.'!AF6:AF25,0))</f>
        <v>0</v>
      </c>
      <c r="AT12" s="76">
        <f>INDEX('h 24-25.'!AL6:AL25,MATCH(LARGE('h 24-25.'!AF6:AF25,9),'h 24-25.'!AF6:AF25,0))</f>
        <v>0</v>
      </c>
      <c r="AU12" s="74">
        <f>INDEX('h 24-25.'!AM6:AM25,MATCH(LARGE('h 24-25.'!AF6:AF25,9),'h 24-25.'!AF6:AF25,0))</f>
        <v>0</v>
      </c>
      <c r="AV12" s="76">
        <f>INDEX('h 24-25.'!AN6:AN25,MATCH(LARGE('h 24-25.'!AF6:AF25,9),'h 24-25.'!AF6:AF25,0))</f>
        <v>0</v>
      </c>
    </row>
    <row r="13" spans="2:48" x14ac:dyDescent="0.2">
      <c r="B13" s="95">
        <v>10</v>
      </c>
      <c r="C13" s="153">
        <f>'24-25'!$B$15</f>
        <v>0</v>
      </c>
      <c r="D13" s="154"/>
      <c r="E13" s="154"/>
      <c r="F13" s="154"/>
      <c r="G13" s="155"/>
      <c r="H13" s="72">
        <f>'24-25'!$I$15</f>
        <v>0</v>
      </c>
      <c r="I13" s="73">
        <f t="shared" si="0"/>
        <v>0</v>
      </c>
      <c r="J13" s="74">
        <f>'24-25'!$F$15</f>
        <v>0</v>
      </c>
      <c r="K13" s="75">
        <f>'24-25'!$G$15</f>
        <v>0</v>
      </c>
      <c r="L13" s="76">
        <f>'24-25'!$H$15</f>
        <v>0</v>
      </c>
      <c r="M13" s="74">
        <f>'24-25'!$N$15</f>
        <v>0</v>
      </c>
      <c r="N13" s="76">
        <f>'24-25'!$O$15</f>
        <v>0</v>
      </c>
      <c r="O13" s="74">
        <f>'24-25'!$L$15</f>
        <v>0</v>
      </c>
      <c r="P13" s="76">
        <f>'24-25'!$M$15</f>
        <v>0</v>
      </c>
      <c r="R13" s="95">
        <v>10</v>
      </c>
      <c r="S13" s="153">
        <f>INDEX('h 24-25.'!O6:O25,MATCH(LARGE('h 24-25.'!R6:R25,10),'h 24-25.'!R6:R25,0))</f>
        <v>0</v>
      </c>
      <c r="T13" s="154"/>
      <c r="U13" s="154"/>
      <c r="V13" s="154"/>
      <c r="W13" s="155"/>
      <c r="X13" s="72">
        <f>INDEX('h 24-25.'!P6:P25,MATCH(LARGE('h 24-25.'!R6:R25,10),'h 24-25.'!R6:R25,0))</f>
        <v>0</v>
      </c>
      <c r="Y13" s="73">
        <f>INDEX('h 24-25.'!S6:S25,MATCH(LARGE('h 24-25.'!R6:R25,10),'h 24-25.'!R6:R25,0))</f>
        <v>0</v>
      </c>
      <c r="Z13" s="74">
        <f>INDEX('h 24-25.'!T6:T25,MATCH(LARGE('h 24-25.'!R6:R25,10),'h 24-25.'!R6:R25,0))</f>
        <v>0</v>
      </c>
      <c r="AA13" s="75">
        <f>INDEX('h 24-25.'!U6:U25,MATCH(LARGE('h 24-25.'!R6:R25,10),'h 24-25.'!R6:R25,0))</f>
        <v>0</v>
      </c>
      <c r="AB13" s="76">
        <f>INDEX('h 24-25.'!V6:V25,MATCH(LARGE('h 24-25.'!R6:R25,10),'h 24-25.'!R6:R25,0))</f>
        <v>0</v>
      </c>
      <c r="AC13" s="74">
        <f>INDEX('h 24-25.'!W6:W25,MATCH(LARGE('h 24-25.'!R6:R25,10),'h 24-25.'!R6:R25,0))</f>
        <v>0</v>
      </c>
      <c r="AD13" s="76">
        <f>INDEX('h 24-25.'!X6:X25,MATCH(LARGE('h 24-25.'!R6:R25,10),'h 24-25.'!R6:R25,0))</f>
        <v>0</v>
      </c>
      <c r="AE13" s="74">
        <f>INDEX('h 24-25.'!Y6:Y25,MATCH(LARGE('h 24-25.'!R6:R25,10),'h 24-25.'!R6:R25,0))</f>
        <v>0</v>
      </c>
      <c r="AF13" s="76">
        <f>INDEX('h 24-25.'!Z6:Z25,MATCH(LARGE('h 24-25.'!R6:R25,10),'h 24-25.'!R6:R25,0))</f>
        <v>0</v>
      </c>
      <c r="AH13" s="95">
        <v>10</v>
      </c>
      <c r="AI13" s="153">
        <f>INDEX('h 24-25.'!AC6:AC25,MATCH(LARGE('h 24-25.'!AF6:AF25,10),'h 24-25.'!AF6:AF25,0))</f>
        <v>0</v>
      </c>
      <c r="AJ13" s="154"/>
      <c r="AK13" s="154"/>
      <c r="AL13" s="154"/>
      <c r="AM13" s="155"/>
      <c r="AN13" s="72">
        <f>INDEX('h 24-25.'!AD6:AD25,MATCH(LARGE('h 24-25.'!AF6:AF25,10),'h 24-25.'!AF6:AF25,0))</f>
        <v>0</v>
      </c>
      <c r="AO13" s="73">
        <f>INDEX('h 24-25.'!AG6:AG25,MATCH(LARGE('h 24-25.'!AF6:AF25,10),'h 24-25.'!AF6:AF25,0))</f>
        <v>0</v>
      </c>
      <c r="AP13" s="74">
        <f>INDEX('h 24-25.'!AH6:AH25,MATCH(LARGE('h 24-25.'!AF6:AF25,10),'h 24-25.'!AF6:AF25,0))</f>
        <v>0</v>
      </c>
      <c r="AQ13" s="75">
        <f>INDEX('h 24-25.'!AI6:AI25,MATCH(LARGE('h 24-25.'!AF6:AF25,10),'h 24-25.'!AF6:AF25,0))</f>
        <v>0</v>
      </c>
      <c r="AR13" s="76">
        <f>INDEX('h 24-25.'!AJ6:AJ25,MATCH(LARGE('h 24-25.'!AF6:AF25,10),'h 24-25.'!AF6:AF25,0))</f>
        <v>0</v>
      </c>
      <c r="AS13" s="74">
        <f>INDEX('h 24-25.'!AK6:AK25,MATCH(LARGE('h 24-25.'!AF6:AF25,10),'h 24-25.'!AF6:AF25,0))</f>
        <v>0</v>
      </c>
      <c r="AT13" s="76">
        <f>INDEX('h 24-25.'!AL6:AL25,MATCH(LARGE('h 24-25.'!AF6:AF25,10),'h 24-25.'!AF6:AF25,0))</f>
        <v>0</v>
      </c>
      <c r="AU13" s="74">
        <f>INDEX('h 24-25.'!AM6:AM25,MATCH(LARGE('h 24-25.'!AF6:AF25,10),'h 24-25.'!AF6:AF25,0))</f>
        <v>0</v>
      </c>
      <c r="AV13" s="76">
        <f>INDEX('h 24-25.'!AN6:AN25,MATCH(LARGE('h 24-25.'!AF6:AF25,10),'h 24-25.'!AF6:AF25,0))</f>
        <v>0</v>
      </c>
    </row>
    <row r="14" spans="2:48" x14ac:dyDescent="0.2">
      <c r="B14" s="95">
        <v>11</v>
      </c>
      <c r="C14" s="153">
        <f>'24-25'!$B$16</f>
        <v>0</v>
      </c>
      <c r="D14" s="154"/>
      <c r="E14" s="154"/>
      <c r="F14" s="154"/>
      <c r="G14" s="155"/>
      <c r="H14" s="72">
        <f>'24-25'!$I$16</f>
        <v>0</v>
      </c>
      <c r="I14" s="73">
        <f t="shared" si="0"/>
        <v>0</v>
      </c>
      <c r="J14" s="74">
        <f>'24-25'!$F$16</f>
        <v>0</v>
      </c>
      <c r="K14" s="75">
        <f>'24-25'!$G$16</f>
        <v>0</v>
      </c>
      <c r="L14" s="76">
        <f>'24-25'!$H$16</f>
        <v>0</v>
      </c>
      <c r="M14" s="74">
        <f>'24-25'!$N$16</f>
        <v>0</v>
      </c>
      <c r="N14" s="76">
        <f>'24-25'!$O$16</f>
        <v>0</v>
      </c>
      <c r="O14" s="74">
        <f>'24-25'!$L$16</f>
        <v>0</v>
      </c>
      <c r="P14" s="76">
        <f>'24-25'!$M$16</f>
        <v>0</v>
      </c>
      <c r="R14" s="95">
        <v>11</v>
      </c>
      <c r="S14" s="153">
        <f>INDEX('h 24-25.'!O6:O25,MATCH(LARGE('h 24-25.'!R6:R25,11),'h 24-25.'!R6:R25,0))</f>
        <v>0</v>
      </c>
      <c r="T14" s="154"/>
      <c r="U14" s="154"/>
      <c r="V14" s="154"/>
      <c r="W14" s="155"/>
      <c r="X14" s="72">
        <f>INDEX('h 24-25.'!P6:P25,MATCH(LARGE('h 24-25.'!R6:R25,11),'h 24-25.'!R6:R25,0))</f>
        <v>0</v>
      </c>
      <c r="Y14" s="73">
        <f>INDEX('h 24-25.'!S6:S25,MATCH(LARGE('h 24-25.'!R6:R25,11),'h 24-25.'!R6:R25,0))</f>
        <v>0</v>
      </c>
      <c r="Z14" s="74">
        <f>INDEX('h 24-25.'!T6:T25,MATCH(LARGE('h 24-25.'!R6:R25,11),'h 24-25.'!R6:R25,0))</f>
        <v>0</v>
      </c>
      <c r="AA14" s="75">
        <f>INDEX('h 24-25.'!U6:U25,MATCH(LARGE('h 24-25.'!R6:R25,11),'h 24-25.'!R6:R25,0))</f>
        <v>0</v>
      </c>
      <c r="AB14" s="76">
        <f>INDEX('h 24-25.'!V6:V25,MATCH(LARGE('h 24-25.'!R6:R25,11),'h 24-25.'!R6:R25,0))</f>
        <v>0</v>
      </c>
      <c r="AC14" s="74">
        <f>INDEX('h 24-25.'!W6:W25,MATCH(LARGE('h 24-25.'!R6:R25,11),'h 24-25.'!R6:R25,0))</f>
        <v>0</v>
      </c>
      <c r="AD14" s="76">
        <f>INDEX('h 24-25.'!X6:X25,MATCH(LARGE('h 24-25.'!R6:R25,11),'h 24-25.'!R6:R25,0))</f>
        <v>0</v>
      </c>
      <c r="AE14" s="74">
        <f>INDEX('h 24-25.'!Y6:Y25,MATCH(LARGE('h 24-25.'!R6:R25,11),'h 24-25.'!R6:R25,0))</f>
        <v>0</v>
      </c>
      <c r="AF14" s="76">
        <f>INDEX('h 24-25.'!Z6:Z25,MATCH(LARGE('h 24-25.'!R6:R25,11),'h 24-25.'!R6:R25,0))</f>
        <v>0</v>
      </c>
      <c r="AH14" s="95">
        <v>11</v>
      </c>
      <c r="AI14" s="153">
        <f>INDEX('h 24-25.'!AC6:AC25,MATCH(LARGE('h 24-25.'!AF6:AF25,11),'h 24-25.'!AF6:AF25,0))</f>
        <v>0</v>
      </c>
      <c r="AJ14" s="154"/>
      <c r="AK14" s="154"/>
      <c r="AL14" s="154"/>
      <c r="AM14" s="155"/>
      <c r="AN14" s="72">
        <f>INDEX('h 24-25.'!AD6:AD25,MATCH(LARGE('h 24-25.'!AF6:AF25,11),'h 24-25.'!AF6:AF25,0))</f>
        <v>0</v>
      </c>
      <c r="AO14" s="73">
        <f>INDEX('h 24-25.'!AG6:AG25,MATCH(LARGE('h 24-25.'!AF6:AF25,11),'h 24-25.'!AF6:AF25,0))</f>
        <v>0</v>
      </c>
      <c r="AP14" s="74">
        <f>INDEX('h 24-25.'!AH6:AH25,MATCH(LARGE('h 24-25.'!AF6:AF25,11),'h 24-25.'!AF6:AF25,0))</f>
        <v>0</v>
      </c>
      <c r="AQ14" s="75">
        <f>INDEX('h 24-25.'!AI6:AI25,MATCH(LARGE('h 24-25.'!AF6:AF25,11),'h 24-25.'!AF6:AF25,0))</f>
        <v>0</v>
      </c>
      <c r="AR14" s="76">
        <f>INDEX('h 24-25.'!AJ6:AJ25,MATCH(LARGE('h 24-25.'!AF6:AF25,11),'h 24-25.'!AF6:AF25,0))</f>
        <v>0</v>
      </c>
      <c r="AS14" s="74">
        <f>INDEX('h 24-25.'!AK6:AK25,MATCH(LARGE('h 24-25.'!AF6:AF25,11),'h 24-25.'!AF6:AF25,0))</f>
        <v>0</v>
      </c>
      <c r="AT14" s="76">
        <f>INDEX('h 24-25.'!AL6:AL25,MATCH(LARGE('h 24-25.'!AF6:AF25,11),'h 24-25.'!AF6:AF25,0))</f>
        <v>0</v>
      </c>
      <c r="AU14" s="74">
        <f>INDEX('h 24-25.'!AM6:AM25,MATCH(LARGE('h 24-25.'!AF6:AF25,11),'h 24-25.'!AF6:AF25,0))</f>
        <v>0</v>
      </c>
      <c r="AV14" s="76">
        <f>INDEX('h 24-25.'!AN6:AN25,MATCH(LARGE('h 24-25.'!AF6:AF25,11),'h 24-25.'!AF6:AF25,0))</f>
        <v>0</v>
      </c>
    </row>
    <row r="15" spans="2:48" x14ac:dyDescent="0.2">
      <c r="B15" s="95">
        <v>12</v>
      </c>
      <c r="C15" s="153">
        <f>'24-25'!$B$17</f>
        <v>0</v>
      </c>
      <c r="D15" s="154"/>
      <c r="E15" s="154"/>
      <c r="F15" s="154"/>
      <c r="G15" s="155"/>
      <c r="H15" s="72">
        <f>'24-25'!$I$17</f>
        <v>0</v>
      </c>
      <c r="I15" s="73">
        <f t="shared" si="0"/>
        <v>0</v>
      </c>
      <c r="J15" s="74">
        <f>'24-25'!$F$17</f>
        <v>0</v>
      </c>
      <c r="K15" s="75">
        <f>'24-25'!$G$17</f>
        <v>0</v>
      </c>
      <c r="L15" s="76">
        <f>'24-25'!$H$17</f>
        <v>0</v>
      </c>
      <c r="M15" s="74">
        <f>'24-25'!$N$17</f>
        <v>0</v>
      </c>
      <c r="N15" s="76">
        <f>'24-25'!$O$17</f>
        <v>0</v>
      </c>
      <c r="O15" s="74">
        <f>'24-25'!$L$17</f>
        <v>0</v>
      </c>
      <c r="P15" s="76">
        <f>'24-25'!$M$17</f>
        <v>0</v>
      </c>
      <c r="R15" s="95">
        <v>12</v>
      </c>
      <c r="S15" s="153">
        <f>INDEX('h 24-25.'!O6:O25,MATCH(LARGE('h 24-25.'!R6:R25,12),'h 24-25.'!R6:R25,0))</f>
        <v>0</v>
      </c>
      <c r="T15" s="154"/>
      <c r="U15" s="154"/>
      <c r="V15" s="154"/>
      <c r="W15" s="155"/>
      <c r="X15" s="72">
        <f>INDEX('h 24-25.'!P6:P25,MATCH(LARGE('h 24-25.'!R6:R25,12),'h 24-25.'!R6:R25,0))</f>
        <v>0</v>
      </c>
      <c r="Y15" s="73">
        <f>INDEX('h 24-25.'!S6:S25,MATCH(LARGE('h 24-25.'!R6:R25,12),'h 24-25.'!R6:R25,0))</f>
        <v>0</v>
      </c>
      <c r="Z15" s="74">
        <f>INDEX('h 24-25.'!T6:T25,MATCH(LARGE('h 24-25.'!R6:R25,12),'h 24-25.'!R6:R25,0))</f>
        <v>0</v>
      </c>
      <c r="AA15" s="75">
        <f>INDEX('h 24-25.'!U6:U25,MATCH(LARGE('h 24-25.'!R6:R25,12),'h 24-25.'!R6:R25,0))</f>
        <v>0</v>
      </c>
      <c r="AB15" s="76">
        <f>INDEX('h 24-25.'!V6:V25,MATCH(LARGE('h 24-25.'!R6:R25,12),'h 24-25.'!R6:R25,0))</f>
        <v>0</v>
      </c>
      <c r="AC15" s="74">
        <f>INDEX('h 24-25.'!W6:W25,MATCH(LARGE('h 24-25.'!R6:R25,12),'h 24-25.'!R6:R25,0))</f>
        <v>0</v>
      </c>
      <c r="AD15" s="76">
        <f>INDEX('h 24-25.'!X6:X25,MATCH(LARGE('h 24-25.'!R6:R25,12),'h 24-25.'!R6:R25,0))</f>
        <v>0</v>
      </c>
      <c r="AE15" s="74">
        <f>INDEX('h 24-25.'!Y6:Y25,MATCH(LARGE('h 24-25.'!R6:R25,12),'h 24-25.'!R6:R25,0))</f>
        <v>0</v>
      </c>
      <c r="AF15" s="76">
        <f>INDEX('h 24-25.'!Z6:Z25,MATCH(LARGE('h 24-25.'!R6:R25,12),'h 24-25.'!R6:R25,0))</f>
        <v>0</v>
      </c>
      <c r="AH15" s="95">
        <v>12</v>
      </c>
      <c r="AI15" s="153">
        <f>INDEX('h 24-25.'!AC6:AC25,MATCH(LARGE('h 24-25.'!AF6:AF25,12),'h 24-25.'!AF6:AF25,0))</f>
        <v>0</v>
      </c>
      <c r="AJ15" s="154"/>
      <c r="AK15" s="154"/>
      <c r="AL15" s="154"/>
      <c r="AM15" s="155"/>
      <c r="AN15" s="72">
        <f>INDEX('h 24-25.'!AD6:AD25,MATCH(LARGE('h 24-25.'!AF6:AF25,12),'h 24-25.'!AF6:AF25,0))</f>
        <v>0</v>
      </c>
      <c r="AO15" s="73">
        <f>INDEX('h 24-25.'!AG6:AG25,MATCH(LARGE('h 24-25.'!AF6:AF25,12),'h 24-25.'!AF6:AF25,0))</f>
        <v>0</v>
      </c>
      <c r="AP15" s="74">
        <f>INDEX('h 24-25.'!AH6:AH25,MATCH(LARGE('h 24-25.'!AF6:AF25,12),'h 24-25.'!AF6:AF25,0))</f>
        <v>0</v>
      </c>
      <c r="AQ15" s="75">
        <f>INDEX('h 24-25.'!AI6:AI25,MATCH(LARGE('h 24-25.'!AF6:AF25,12),'h 24-25.'!AF6:AF25,0))</f>
        <v>0</v>
      </c>
      <c r="AR15" s="76">
        <f>INDEX('h 24-25.'!AJ6:AJ25,MATCH(LARGE('h 24-25.'!AF6:AF25,12),'h 24-25.'!AF6:AF25,0))</f>
        <v>0</v>
      </c>
      <c r="AS15" s="74">
        <f>INDEX('h 24-25.'!AK6:AK25,MATCH(LARGE('h 24-25.'!AF6:AF25,12),'h 24-25.'!AF6:AF25,0))</f>
        <v>0</v>
      </c>
      <c r="AT15" s="76">
        <f>INDEX('h 24-25.'!AL6:AL25,MATCH(LARGE('h 24-25.'!AF6:AF25,12),'h 24-25.'!AF6:AF25,0))</f>
        <v>0</v>
      </c>
      <c r="AU15" s="74">
        <f>INDEX('h 24-25.'!AM6:AM25,MATCH(LARGE('h 24-25.'!AF6:AF25,12),'h 24-25.'!AF6:AF25,0))</f>
        <v>0</v>
      </c>
      <c r="AV15" s="76">
        <f>INDEX('h 24-25.'!AN6:AN25,MATCH(LARGE('h 24-25.'!AF6:AF25,12),'h 24-25.'!AF6:AF25,0))</f>
        <v>0</v>
      </c>
    </row>
    <row r="16" spans="2:48" x14ac:dyDescent="0.2">
      <c r="B16" s="95">
        <v>13</v>
      </c>
      <c r="C16" s="153">
        <f>'24-25'!$B$18</f>
        <v>0</v>
      </c>
      <c r="D16" s="154"/>
      <c r="E16" s="154"/>
      <c r="F16" s="154"/>
      <c r="G16" s="155"/>
      <c r="H16" s="72">
        <f>'24-25'!$I$18</f>
        <v>0</v>
      </c>
      <c r="I16" s="73">
        <f t="shared" si="0"/>
        <v>0</v>
      </c>
      <c r="J16" s="74">
        <f>'24-25'!$F$18</f>
        <v>0</v>
      </c>
      <c r="K16" s="75">
        <f>'24-25'!$G$18</f>
        <v>0</v>
      </c>
      <c r="L16" s="76">
        <f>'24-25'!$H$18</f>
        <v>0</v>
      </c>
      <c r="M16" s="74">
        <f>'24-25'!$N$18</f>
        <v>0</v>
      </c>
      <c r="N16" s="76">
        <f>'24-25'!$O$18</f>
        <v>0</v>
      </c>
      <c r="O16" s="74">
        <f>'24-25'!$L$18</f>
        <v>0</v>
      </c>
      <c r="P16" s="76">
        <f>'24-25'!$M$18</f>
        <v>0</v>
      </c>
      <c r="R16" s="95">
        <v>13</v>
      </c>
      <c r="S16" s="153">
        <f>INDEX('h 24-25.'!O6:O25,MATCH(LARGE('h 24-25.'!R6:R25,13),'h 24-25.'!R6:R25,0))</f>
        <v>0</v>
      </c>
      <c r="T16" s="154"/>
      <c r="U16" s="154"/>
      <c r="V16" s="154"/>
      <c r="W16" s="155"/>
      <c r="X16" s="72">
        <f>INDEX('h 24-25.'!P6:P25,MATCH(LARGE('h 24-25.'!R6:R25,13),'h 24-25.'!R6:R25,0))</f>
        <v>0</v>
      </c>
      <c r="Y16" s="73">
        <f>INDEX('h 24-25.'!S6:S25,MATCH(LARGE('h 24-25.'!R6:R25,13),'h 24-25.'!R6:R25,0))</f>
        <v>0</v>
      </c>
      <c r="Z16" s="74">
        <f>INDEX('h 24-25.'!T6:T25,MATCH(LARGE('h 24-25.'!R6:R25,13),'h 24-25.'!R6:R25,0))</f>
        <v>0</v>
      </c>
      <c r="AA16" s="75">
        <f>INDEX('h 24-25.'!U6:U25,MATCH(LARGE('h 24-25.'!R6:R25,13),'h 24-25.'!R6:R25,0))</f>
        <v>0</v>
      </c>
      <c r="AB16" s="76">
        <f>INDEX('h 24-25.'!V6:V25,MATCH(LARGE('h 24-25.'!R6:R25,13),'h 24-25.'!R6:R25,0))</f>
        <v>0</v>
      </c>
      <c r="AC16" s="74">
        <f>INDEX('h 24-25.'!W6:W25,MATCH(LARGE('h 24-25.'!R6:R25,13),'h 24-25.'!R6:R25,0))</f>
        <v>0</v>
      </c>
      <c r="AD16" s="76">
        <f>INDEX('h 24-25.'!X6:X25,MATCH(LARGE('h 24-25.'!R6:R25,13),'h 24-25.'!R6:R25,0))</f>
        <v>0</v>
      </c>
      <c r="AE16" s="74">
        <f>INDEX('h 24-25.'!Y6:Y25,MATCH(LARGE('h 24-25.'!R6:R25,13),'h 24-25.'!R6:R25,0))</f>
        <v>0</v>
      </c>
      <c r="AF16" s="76">
        <f>INDEX('h 24-25.'!Z6:Z25,MATCH(LARGE('h 24-25.'!R6:R25,13),'h 24-25.'!R6:R25,0))</f>
        <v>0</v>
      </c>
      <c r="AH16" s="95">
        <v>13</v>
      </c>
      <c r="AI16" s="153">
        <f>INDEX('h 24-25.'!AC6:AC25,MATCH(LARGE('h 24-25.'!AF6:AF25,13),'h 24-25.'!AF6:AF25,0))</f>
        <v>0</v>
      </c>
      <c r="AJ16" s="154"/>
      <c r="AK16" s="154"/>
      <c r="AL16" s="154"/>
      <c r="AM16" s="155"/>
      <c r="AN16" s="72">
        <f>INDEX('h 24-25.'!AD6:AD25,MATCH(LARGE('h 24-25.'!AF6:AF25,13),'h 24-25.'!AF6:AF25,0))</f>
        <v>0</v>
      </c>
      <c r="AO16" s="73">
        <f>INDEX('h 24-25.'!AG6:AG25,MATCH(LARGE('h 24-25.'!AF6:AF25,13),'h 24-25.'!AF6:AF25,0))</f>
        <v>0</v>
      </c>
      <c r="AP16" s="74">
        <f>INDEX('h 24-25.'!AH6:AH25,MATCH(LARGE('h 24-25.'!AF6:AF25,13),'h 24-25.'!AF6:AF25,0))</f>
        <v>0</v>
      </c>
      <c r="AQ16" s="75">
        <f>INDEX('h 24-25.'!AI6:AI25,MATCH(LARGE('h 24-25.'!AF6:AF25,13),'h 24-25.'!AF6:AF25,0))</f>
        <v>0</v>
      </c>
      <c r="AR16" s="76">
        <f>INDEX('h 24-25.'!AJ6:AJ25,MATCH(LARGE('h 24-25.'!AF6:AF25,13),'h 24-25.'!AF6:AF25,0))</f>
        <v>0</v>
      </c>
      <c r="AS16" s="74">
        <f>INDEX('h 24-25.'!AK6:AK25,MATCH(LARGE('h 24-25.'!AF6:AF25,13),'h 24-25.'!AF6:AF25,0))</f>
        <v>0</v>
      </c>
      <c r="AT16" s="76">
        <f>INDEX('h 24-25.'!AL6:AL25,MATCH(LARGE('h 24-25.'!AF6:AF25,13),'h 24-25.'!AF6:AF25,0))</f>
        <v>0</v>
      </c>
      <c r="AU16" s="74">
        <f>INDEX('h 24-25.'!AM6:AM25,MATCH(LARGE('h 24-25.'!AF6:AF25,13),'h 24-25.'!AF6:AF25,0))</f>
        <v>0</v>
      </c>
      <c r="AV16" s="76">
        <f>INDEX('h 24-25.'!AN6:AN25,MATCH(LARGE('h 24-25.'!AF6:AF25,13),'h 24-25.'!AF6:AF25,0))</f>
        <v>0</v>
      </c>
    </row>
    <row r="17" spans="2:72" x14ac:dyDescent="0.2">
      <c r="B17" s="95">
        <v>14</v>
      </c>
      <c r="C17" s="153">
        <f>'24-25'!$B$19</f>
        <v>0</v>
      </c>
      <c r="D17" s="154"/>
      <c r="E17" s="154"/>
      <c r="F17" s="154"/>
      <c r="G17" s="155"/>
      <c r="H17" s="72">
        <f>'24-25'!$I$19</f>
        <v>0</v>
      </c>
      <c r="I17" s="73">
        <f t="shared" si="0"/>
        <v>0</v>
      </c>
      <c r="J17" s="74">
        <f>'24-25'!$F$19</f>
        <v>0</v>
      </c>
      <c r="K17" s="75">
        <f>'24-25'!$G$19</f>
        <v>0</v>
      </c>
      <c r="L17" s="76">
        <f>'24-25'!$H$19</f>
        <v>0</v>
      </c>
      <c r="M17" s="74">
        <f>'24-25'!$N$19</f>
        <v>0</v>
      </c>
      <c r="N17" s="76">
        <f>'24-25'!$O$19</f>
        <v>0</v>
      </c>
      <c r="O17" s="74">
        <f>'24-25'!$L$19</f>
        <v>0</v>
      </c>
      <c r="P17" s="76">
        <f>'24-25'!$M$19</f>
        <v>0</v>
      </c>
      <c r="R17" s="95">
        <v>14</v>
      </c>
      <c r="S17" s="153">
        <f>INDEX('h 24-25.'!O6:O25,MATCH(LARGE('h 24-25.'!R6:R25,14),'h 24-25.'!R6:R25,0))</f>
        <v>0</v>
      </c>
      <c r="T17" s="154"/>
      <c r="U17" s="154"/>
      <c r="V17" s="154"/>
      <c r="W17" s="155"/>
      <c r="X17" s="72">
        <f>INDEX('h 24-25.'!P6:P25,MATCH(LARGE('h 24-25.'!R6:R25,14),'h 24-25.'!R6:R25,0))</f>
        <v>0</v>
      </c>
      <c r="Y17" s="73">
        <f>INDEX('h 24-25.'!S6:S25,MATCH(LARGE('h 24-25.'!R6:R25,14),'h 24-25.'!R6:R25,0))</f>
        <v>0</v>
      </c>
      <c r="Z17" s="74">
        <f>INDEX('h 24-25.'!T6:T25,MATCH(LARGE('h 24-25.'!R6:R25,14),'h 24-25.'!R6:R25,0))</f>
        <v>0</v>
      </c>
      <c r="AA17" s="75">
        <f>INDEX('h 24-25.'!U6:U25,MATCH(LARGE('h 24-25.'!R6:R25,14),'h 24-25.'!R6:R25,0))</f>
        <v>0</v>
      </c>
      <c r="AB17" s="76">
        <f>INDEX('h 24-25.'!V6:V25,MATCH(LARGE('h 24-25.'!R6:R25,14),'h 24-25.'!R6:R25,0))</f>
        <v>0</v>
      </c>
      <c r="AC17" s="74">
        <f>INDEX('h 24-25.'!W6:W25,MATCH(LARGE('h 24-25.'!R6:R25,14),'h 24-25.'!R6:R25,0))</f>
        <v>0</v>
      </c>
      <c r="AD17" s="76">
        <f>INDEX('h 24-25.'!X6:X25,MATCH(LARGE('h 24-25.'!R6:R25,14),'h 24-25.'!R6:R25,0))</f>
        <v>0</v>
      </c>
      <c r="AE17" s="74">
        <f>INDEX('h 24-25.'!Y6:Y25,MATCH(LARGE('h 24-25.'!R6:R25,14),'h 24-25.'!R6:R25,0))</f>
        <v>0</v>
      </c>
      <c r="AF17" s="76">
        <f>INDEX('h 24-25.'!Z6:Z25,MATCH(LARGE('h 24-25.'!R6:R25,14),'h 24-25.'!R6:R25,0))</f>
        <v>0</v>
      </c>
      <c r="AH17" s="95">
        <v>14</v>
      </c>
      <c r="AI17" s="153">
        <f>INDEX('h 24-25.'!AC6:AC25,MATCH(LARGE('h 24-25.'!AF6:AF25,14),'h 24-25.'!AF6:AF25,0))</f>
        <v>0</v>
      </c>
      <c r="AJ17" s="154"/>
      <c r="AK17" s="154"/>
      <c r="AL17" s="154"/>
      <c r="AM17" s="155"/>
      <c r="AN17" s="72">
        <f>INDEX('h 24-25.'!AD6:AD25,MATCH(LARGE('h 24-25.'!AF6:AF25,14),'h 24-25.'!AF6:AF25,0))</f>
        <v>0</v>
      </c>
      <c r="AO17" s="73">
        <f>INDEX('h 24-25.'!AG6:AG25,MATCH(LARGE('h 24-25.'!AF6:AF25,14),'h 24-25.'!AF6:AF25,0))</f>
        <v>0</v>
      </c>
      <c r="AP17" s="74">
        <f>INDEX('h 24-25.'!AH6:AH25,MATCH(LARGE('h 24-25.'!AF6:AF25,14),'h 24-25.'!AF6:AF25,0))</f>
        <v>0</v>
      </c>
      <c r="AQ17" s="75">
        <f>INDEX('h 24-25.'!AI6:AI25,MATCH(LARGE('h 24-25.'!AF6:AF25,14),'h 24-25.'!AF6:AF25,0))</f>
        <v>0</v>
      </c>
      <c r="AR17" s="76">
        <f>INDEX('h 24-25.'!AJ6:AJ25,MATCH(LARGE('h 24-25.'!AF6:AF25,14),'h 24-25.'!AF6:AF25,0))</f>
        <v>0</v>
      </c>
      <c r="AS17" s="74">
        <f>INDEX('h 24-25.'!AK6:AK25,MATCH(LARGE('h 24-25.'!AF6:AF25,14),'h 24-25.'!AF6:AF25,0))</f>
        <v>0</v>
      </c>
      <c r="AT17" s="76">
        <f>INDEX('h 24-25.'!AL6:AL25,MATCH(LARGE('h 24-25.'!AF6:AF25,14),'h 24-25.'!AF6:AF25,0))</f>
        <v>0</v>
      </c>
      <c r="AU17" s="74">
        <f>INDEX('h 24-25.'!AM6:AM25,MATCH(LARGE('h 24-25.'!AF6:AF25,14),'h 24-25.'!AF6:AF25,0))</f>
        <v>0</v>
      </c>
      <c r="AV17" s="76">
        <f>INDEX('h 24-25.'!AN6:AN25,MATCH(LARGE('h 24-25.'!AF6:AF25,14),'h 24-25.'!AF6:AF25,0))</f>
        <v>0</v>
      </c>
    </row>
    <row r="18" spans="2:72" x14ac:dyDescent="0.2">
      <c r="B18" s="95">
        <v>15</v>
      </c>
      <c r="C18" s="153">
        <f>'24-25'!$B$20</f>
        <v>0</v>
      </c>
      <c r="D18" s="154"/>
      <c r="E18" s="154"/>
      <c r="F18" s="154"/>
      <c r="G18" s="155"/>
      <c r="H18" s="72">
        <f>'24-25'!$I$20</f>
        <v>0</v>
      </c>
      <c r="I18" s="73">
        <f t="shared" si="0"/>
        <v>0</v>
      </c>
      <c r="J18" s="74">
        <f>'24-25'!$F$20</f>
        <v>0</v>
      </c>
      <c r="K18" s="75">
        <f>'24-25'!$G$20</f>
        <v>0</v>
      </c>
      <c r="L18" s="76">
        <f>'24-25'!$H$20</f>
        <v>0</v>
      </c>
      <c r="M18" s="74">
        <f>'24-25'!$N$20</f>
        <v>0</v>
      </c>
      <c r="N18" s="76">
        <f>'24-25'!$O$20</f>
        <v>0</v>
      </c>
      <c r="O18" s="74">
        <f>'24-25'!$L$20</f>
        <v>0</v>
      </c>
      <c r="P18" s="76">
        <f>'24-25'!$M$20</f>
        <v>0</v>
      </c>
      <c r="R18" s="95">
        <v>15</v>
      </c>
      <c r="S18" s="153">
        <f>INDEX('h 24-25.'!O6:O25,MATCH(LARGE('h 24-25.'!R6:R25,15),'h 24-25.'!R6:R25,0))</f>
        <v>0</v>
      </c>
      <c r="T18" s="154"/>
      <c r="U18" s="154"/>
      <c r="V18" s="154"/>
      <c r="W18" s="155"/>
      <c r="X18" s="72">
        <f>INDEX('h 24-25.'!P6:P25,MATCH(LARGE('h 24-25.'!R6:R25,15),'h 24-25.'!R6:R25,0))</f>
        <v>0</v>
      </c>
      <c r="Y18" s="73">
        <f>INDEX('h 24-25.'!S6:S25,MATCH(LARGE('h 24-25.'!R6:R25,15),'h 24-25.'!R6:R25,0))</f>
        <v>0</v>
      </c>
      <c r="Z18" s="74">
        <f>INDEX('h 24-25.'!T6:T25,MATCH(LARGE('h 24-25.'!R6:R25,15),'h 24-25.'!R6:R25,0))</f>
        <v>0</v>
      </c>
      <c r="AA18" s="75">
        <f>INDEX('h 24-25.'!U6:U25,MATCH(LARGE('h 24-25.'!R6:R25,15),'h 24-25.'!R6:R25,0))</f>
        <v>0</v>
      </c>
      <c r="AB18" s="76">
        <f>INDEX('h 24-25.'!V6:V25,MATCH(LARGE('h 24-25.'!R6:R25,15),'h 24-25.'!R6:R25,0))</f>
        <v>0</v>
      </c>
      <c r="AC18" s="74">
        <f>INDEX('h 24-25.'!W6:W25,MATCH(LARGE('h 24-25.'!R6:R25,15),'h 24-25.'!R6:R25,0))</f>
        <v>0</v>
      </c>
      <c r="AD18" s="76">
        <f>INDEX('h 24-25.'!X6:X25,MATCH(LARGE('h 24-25.'!R6:R25,15),'h 24-25.'!R6:R25,0))</f>
        <v>0</v>
      </c>
      <c r="AE18" s="74">
        <f>INDEX('h 24-25.'!Y6:Y25,MATCH(LARGE('h 24-25.'!R6:R25,15),'h 24-25.'!R6:R25,0))</f>
        <v>0</v>
      </c>
      <c r="AF18" s="76">
        <f>INDEX('h 24-25.'!Z6:Z25,MATCH(LARGE('h 24-25.'!R6:R25,15),'h 24-25.'!R6:R25,0))</f>
        <v>0</v>
      </c>
      <c r="AH18" s="95">
        <v>15</v>
      </c>
      <c r="AI18" s="153">
        <f>INDEX('h 24-25.'!AC6:AC25,MATCH(LARGE('h 24-25.'!AF6:AF25,15),'h 24-25.'!AF6:AF25,0))</f>
        <v>0</v>
      </c>
      <c r="AJ18" s="154"/>
      <c r="AK18" s="154"/>
      <c r="AL18" s="154"/>
      <c r="AM18" s="155"/>
      <c r="AN18" s="72">
        <f>INDEX('h 24-25.'!AD6:AD25,MATCH(LARGE('h 24-25.'!AF6:AF25,15),'h 24-25.'!AF6:AF25,0))</f>
        <v>0</v>
      </c>
      <c r="AO18" s="73">
        <f>INDEX('h 24-25.'!AG6:AG25,MATCH(LARGE('h 24-25.'!AF6:AF25,15),'h 24-25.'!AF6:AF25,0))</f>
        <v>0</v>
      </c>
      <c r="AP18" s="74">
        <f>INDEX('h 24-25.'!AH6:AH25,MATCH(LARGE('h 24-25.'!AF6:AF25,15),'h 24-25.'!AF6:AF25,0))</f>
        <v>0</v>
      </c>
      <c r="AQ18" s="75">
        <f>INDEX('h 24-25.'!AI6:AI25,MATCH(LARGE('h 24-25.'!AF6:AF25,15),'h 24-25.'!AF6:AF25,0))</f>
        <v>0</v>
      </c>
      <c r="AR18" s="76">
        <f>INDEX('h 24-25.'!AJ6:AJ25,MATCH(LARGE('h 24-25.'!AF6:AF25,15),'h 24-25.'!AF6:AF25,0))</f>
        <v>0</v>
      </c>
      <c r="AS18" s="74">
        <f>INDEX('h 24-25.'!AK6:AK25,MATCH(LARGE('h 24-25.'!AF6:AF25,15),'h 24-25.'!AF6:AF25,0))</f>
        <v>0</v>
      </c>
      <c r="AT18" s="76">
        <f>INDEX('h 24-25.'!AL6:AL25,MATCH(LARGE('h 24-25.'!AF6:AF25,15),'h 24-25.'!AF6:AF25,0))</f>
        <v>0</v>
      </c>
      <c r="AU18" s="74">
        <f>INDEX('h 24-25.'!AM6:AM25,MATCH(LARGE('h 24-25.'!AF6:AF25,15),'h 24-25.'!AF6:AF25,0))</f>
        <v>0</v>
      </c>
      <c r="AV18" s="76">
        <f>INDEX('h 24-25.'!AN6:AN25,MATCH(LARGE('h 24-25.'!AF6:AF25,15),'h 24-25.'!AF6:AF25,0))</f>
        <v>0</v>
      </c>
    </row>
    <row r="19" spans="2:72" x14ac:dyDescent="0.2">
      <c r="B19" s="95">
        <v>16</v>
      </c>
      <c r="C19" s="153">
        <f>'24-25'!$B$21</f>
        <v>0</v>
      </c>
      <c r="D19" s="154"/>
      <c r="E19" s="154"/>
      <c r="F19" s="154"/>
      <c r="G19" s="155"/>
      <c r="H19" s="72">
        <f>'24-25'!$I$21</f>
        <v>0</v>
      </c>
      <c r="I19" s="73">
        <f t="shared" si="0"/>
        <v>0</v>
      </c>
      <c r="J19" s="74">
        <f>'24-25'!$F$21</f>
        <v>0</v>
      </c>
      <c r="K19" s="75">
        <f>'24-25'!$G$21</f>
        <v>0</v>
      </c>
      <c r="L19" s="76">
        <f>'24-25'!$H$21</f>
        <v>0</v>
      </c>
      <c r="M19" s="74">
        <f>'24-25'!$N$21</f>
        <v>0</v>
      </c>
      <c r="N19" s="76">
        <f>'24-25'!$O$21</f>
        <v>0</v>
      </c>
      <c r="O19" s="74">
        <f>'24-25'!$L$21</f>
        <v>0</v>
      </c>
      <c r="P19" s="76">
        <f>'24-25'!$M$21</f>
        <v>0</v>
      </c>
      <c r="R19" s="95">
        <v>16</v>
      </c>
      <c r="S19" s="153">
        <f>INDEX('h 24-25.'!O6:O25,MATCH(LARGE('h 24-25.'!R6:R25,16),'h 24-25.'!R6:R25,0))</f>
        <v>0</v>
      </c>
      <c r="T19" s="154"/>
      <c r="U19" s="154"/>
      <c r="V19" s="154"/>
      <c r="W19" s="155"/>
      <c r="X19" s="72">
        <f>INDEX('h 24-25.'!P6:P25,MATCH(LARGE('h 24-25.'!R6:R25,16),'h 24-25.'!R6:R25,0))</f>
        <v>0</v>
      </c>
      <c r="Y19" s="73">
        <f>INDEX('h 24-25.'!S6:S25,MATCH(LARGE('h 24-25.'!R6:R25,16),'h 24-25.'!R6:R25,0))</f>
        <v>0</v>
      </c>
      <c r="Z19" s="74">
        <f>INDEX('h 24-25.'!T6:T25,MATCH(LARGE('h 24-25.'!R6:R25,16),'h 24-25.'!R6:R25,0))</f>
        <v>0</v>
      </c>
      <c r="AA19" s="75">
        <f>INDEX('h 24-25.'!U6:U25,MATCH(LARGE('h 24-25.'!R6:R25,16),'h 24-25.'!R6:R25,0))</f>
        <v>0</v>
      </c>
      <c r="AB19" s="76">
        <f>INDEX('h 24-25.'!V6:V25,MATCH(LARGE('h 24-25.'!R6:R25,16),'h 24-25.'!R6:R25,0))</f>
        <v>0</v>
      </c>
      <c r="AC19" s="74">
        <f>INDEX('h 24-25.'!W6:W25,MATCH(LARGE('h 24-25.'!R6:R25,16),'h 24-25.'!R6:R25,0))</f>
        <v>0</v>
      </c>
      <c r="AD19" s="76">
        <f>INDEX('h 24-25.'!X6:X25,MATCH(LARGE('h 24-25.'!R6:R25,16),'h 24-25.'!R6:R25,0))</f>
        <v>0</v>
      </c>
      <c r="AE19" s="74">
        <f>INDEX('h 24-25.'!Y6:Y25,MATCH(LARGE('h 24-25.'!R6:R25,16),'h 24-25.'!R6:R25,0))</f>
        <v>0</v>
      </c>
      <c r="AF19" s="76">
        <f>INDEX('h 24-25.'!Z6:Z25,MATCH(LARGE('h 24-25.'!R6:R25,16),'h 24-25.'!R6:R25,0))</f>
        <v>0</v>
      </c>
      <c r="AH19" s="95">
        <v>16</v>
      </c>
      <c r="AI19" s="153">
        <f>INDEX('h 24-25.'!AC6:AC25,MATCH(LARGE('h 24-25.'!AF6:AF25,16),'h 24-25.'!AF6:AF25,0))</f>
        <v>0</v>
      </c>
      <c r="AJ19" s="154"/>
      <c r="AK19" s="154"/>
      <c r="AL19" s="154"/>
      <c r="AM19" s="155"/>
      <c r="AN19" s="72">
        <f>INDEX('h 24-25.'!AD6:AD25,MATCH(LARGE('h 24-25.'!AF6:AF25,16),'h 24-25.'!AF6:AF25,0))</f>
        <v>0</v>
      </c>
      <c r="AO19" s="73">
        <f>INDEX('h 24-25.'!AG6:AG25,MATCH(LARGE('h 24-25.'!AF6:AF25,16),'h 24-25.'!AF6:AF25,0))</f>
        <v>0</v>
      </c>
      <c r="AP19" s="74">
        <f>INDEX('h 24-25.'!AH6:AH25,MATCH(LARGE('h 24-25.'!AF6:AF25,16),'h 24-25.'!AF6:AF25,0))</f>
        <v>0</v>
      </c>
      <c r="AQ19" s="75">
        <f>INDEX('h 24-25.'!AI6:AI25,MATCH(LARGE('h 24-25.'!AF6:AF25,16),'h 24-25.'!AF6:AF25,0))</f>
        <v>0</v>
      </c>
      <c r="AR19" s="76">
        <f>INDEX('h 24-25.'!AJ6:AJ25,MATCH(LARGE('h 24-25.'!AF6:AF25,16),'h 24-25.'!AF6:AF25,0))</f>
        <v>0</v>
      </c>
      <c r="AS19" s="74">
        <f>INDEX('h 24-25.'!AK6:AK25,MATCH(LARGE('h 24-25.'!AF6:AF25,16),'h 24-25.'!AF6:AF25,0))</f>
        <v>0</v>
      </c>
      <c r="AT19" s="76">
        <f>INDEX('h 24-25.'!AL6:AL25,MATCH(LARGE('h 24-25.'!AF6:AF25,16),'h 24-25.'!AF6:AF25,0))</f>
        <v>0</v>
      </c>
      <c r="AU19" s="74">
        <f>INDEX('h 24-25.'!AM6:AM25,MATCH(LARGE('h 24-25.'!AF6:AF25,16),'h 24-25.'!AF6:AF25,0))</f>
        <v>0</v>
      </c>
      <c r="AV19" s="76">
        <f>INDEX('h 24-25.'!AN6:AN25,MATCH(LARGE('h 24-25.'!AF6:AF25,16),'h 24-25.'!AF6:AF25,0))</f>
        <v>0</v>
      </c>
    </row>
    <row r="20" spans="2:72" x14ac:dyDescent="0.2">
      <c r="B20" s="95">
        <v>17</v>
      </c>
      <c r="C20" s="153">
        <f>'24-25'!$B$22</f>
        <v>0</v>
      </c>
      <c r="D20" s="154"/>
      <c r="E20" s="154"/>
      <c r="F20" s="154"/>
      <c r="G20" s="155"/>
      <c r="H20" s="72">
        <f>'24-25'!$I$22</f>
        <v>0</v>
      </c>
      <c r="I20" s="73">
        <f t="shared" si="0"/>
        <v>0</v>
      </c>
      <c r="J20" s="74">
        <f>'24-25'!$F$22</f>
        <v>0</v>
      </c>
      <c r="K20" s="75">
        <f>'24-25'!$G$22</f>
        <v>0</v>
      </c>
      <c r="L20" s="76">
        <f>'24-25'!$H$22</f>
        <v>0</v>
      </c>
      <c r="M20" s="74">
        <f>'24-25'!$N$22</f>
        <v>0</v>
      </c>
      <c r="N20" s="76">
        <f>'24-25'!$O$22</f>
        <v>0</v>
      </c>
      <c r="O20" s="74">
        <f>'24-25'!$L$22</f>
        <v>0</v>
      </c>
      <c r="P20" s="76">
        <f>'24-25'!$M$22</f>
        <v>0</v>
      </c>
      <c r="R20" s="95">
        <v>17</v>
      </c>
      <c r="S20" s="153">
        <f>INDEX('h 24-25.'!O6:O25,MATCH(LARGE('h 24-25.'!R6:R25,17),'h 24-25.'!R6:R25,0))</f>
        <v>0</v>
      </c>
      <c r="T20" s="154"/>
      <c r="U20" s="154"/>
      <c r="V20" s="154"/>
      <c r="W20" s="155"/>
      <c r="X20" s="72">
        <f>INDEX('h 24-25.'!P6:P25,MATCH(LARGE('h 24-25.'!R6:R25,17),'h 24-25.'!R6:R25,0))</f>
        <v>0</v>
      </c>
      <c r="Y20" s="73">
        <f>INDEX('h 24-25.'!S6:S25,MATCH(LARGE('h 24-25.'!R6:R25,17),'h 24-25.'!R6:R25,0))</f>
        <v>0</v>
      </c>
      <c r="Z20" s="74">
        <f>INDEX('h 24-25.'!T6:T25,MATCH(LARGE('h 24-25.'!R6:R25,17),'h 24-25.'!R6:R25,0))</f>
        <v>0</v>
      </c>
      <c r="AA20" s="75">
        <f>INDEX('h 24-25.'!U6:U25,MATCH(LARGE('h 24-25.'!R6:R25,17),'h 24-25.'!R6:R25,0))</f>
        <v>0</v>
      </c>
      <c r="AB20" s="76">
        <f>INDEX('h 24-25.'!V6:V25,MATCH(LARGE('h 24-25.'!R6:R25,17),'h 24-25.'!R6:R25,0))</f>
        <v>0</v>
      </c>
      <c r="AC20" s="74">
        <f>INDEX('h 24-25.'!W6:W25,MATCH(LARGE('h 24-25.'!R6:R25,17),'h 24-25.'!R6:R25,0))</f>
        <v>0</v>
      </c>
      <c r="AD20" s="76">
        <f>INDEX('h 24-25.'!X6:X25,MATCH(LARGE('h 24-25.'!R6:R25,17),'h 24-25.'!R6:R25,0))</f>
        <v>0</v>
      </c>
      <c r="AE20" s="74">
        <f>INDEX('h 24-25.'!Y6:Y25,MATCH(LARGE('h 24-25.'!R6:R25,17),'h 24-25.'!R6:R25,0))</f>
        <v>0</v>
      </c>
      <c r="AF20" s="76">
        <f>INDEX('h 24-25.'!Z6:Z25,MATCH(LARGE('h 24-25.'!R6:R25,17),'h 24-25.'!R6:R25,0))</f>
        <v>0</v>
      </c>
      <c r="AH20" s="95">
        <v>17</v>
      </c>
      <c r="AI20" s="153">
        <f>INDEX('h 24-25.'!AC6:AC25,MATCH(LARGE('h 24-25.'!AF6:AF25,17),'h 24-25.'!AF6:AF25,0))</f>
        <v>0</v>
      </c>
      <c r="AJ20" s="154"/>
      <c r="AK20" s="154"/>
      <c r="AL20" s="154"/>
      <c r="AM20" s="155"/>
      <c r="AN20" s="72">
        <f>INDEX('h 24-25.'!AD6:AD25,MATCH(LARGE('h 24-25.'!AF6:AF25,17),'h 24-25.'!AF6:AF25,0))</f>
        <v>0</v>
      </c>
      <c r="AO20" s="73">
        <f>INDEX('h 24-25.'!AG6:AG25,MATCH(LARGE('h 24-25.'!AF6:AF25,17),'h 24-25.'!AF6:AF25,0))</f>
        <v>0</v>
      </c>
      <c r="AP20" s="74">
        <f>INDEX('h 24-25.'!AH6:AH25,MATCH(LARGE('h 24-25.'!AF6:AF25,17),'h 24-25.'!AF6:AF25,0))</f>
        <v>0</v>
      </c>
      <c r="AQ20" s="75">
        <f>INDEX('h 24-25.'!AI6:AI25,MATCH(LARGE('h 24-25.'!AF6:AF25,17),'h 24-25.'!AF6:AF25,0))</f>
        <v>0</v>
      </c>
      <c r="AR20" s="76">
        <f>INDEX('h 24-25.'!AJ6:AJ25,MATCH(LARGE('h 24-25.'!AF6:AF25,17),'h 24-25.'!AF6:AF25,0))</f>
        <v>0</v>
      </c>
      <c r="AS20" s="74">
        <f>INDEX('h 24-25.'!AK6:AK25,MATCH(LARGE('h 24-25.'!AF6:AF25,17),'h 24-25.'!AF6:AF25,0))</f>
        <v>0</v>
      </c>
      <c r="AT20" s="76">
        <f>INDEX('h 24-25.'!AL6:AL25,MATCH(LARGE('h 24-25.'!AF6:AF25,17),'h 24-25.'!AF6:AF25,0))</f>
        <v>0</v>
      </c>
      <c r="AU20" s="74">
        <f>INDEX('h 24-25.'!AM6:AM25,MATCH(LARGE('h 24-25.'!AF6:AF25,17),'h 24-25.'!AF6:AF25,0))</f>
        <v>0</v>
      </c>
      <c r="AV20" s="76">
        <f>INDEX('h 24-25.'!AN6:AN25,MATCH(LARGE('h 24-25.'!AF6:AF25,17),'h 24-25.'!AF6:AF25,0))</f>
        <v>0</v>
      </c>
    </row>
    <row r="21" spans="2:72" x14ac:dyDescent="0.2">
      <c r="B21" s="95">
        <v>18</v>
      </c>
      <c r="C21" s="153">
        <f>'24-25'!$B$23</f>
        <v>0</v>
      </c>
      <c r="D21" s="154"/>
      <c r="E21" s="154"/>
      <c r="F21" s="154"/>
      <c r="G21" s="155"/>
      <c r="H21" s="72">
        <f>'24-25'!$I$23</f>
        <v>0</v>
      </c>
      <c r="I21" s="73">
        <f t="shared" si="0"/>
        <v>0</v>
      </c>
      <c r="J21" s="74">
        <f>'24-25'!$F$23</f>
        <v>0</v>
      </c>
      <c r="K21" s="75">
        <f>'24-25'!$G$23</f>
        <v>0</v>
      </c>
      <c r="L21" s="76">
        <f>'24-25'!$H$23</f>
        <v>0</v>
      </c>
      <c r="M21" s="74">
        <f>'24-25'!$N$23</f>
        <v>0</v>
      </c>
      <c r="N21" s="76">
        <f>'24-25'!$O$23</f>
        <v>0</v>
      </c>
      <c r="O21" s="74">
        <f>'24-25'!$L$23</f>
        <v>0</v>
      </c>
      <c r="P21" s="76">
        <f>'24-25'!$M$23</f>
        <v>0</v>
      </c>
      <c r="R21" s="95">
        <v>18</v>
      </c>
      <c r="S21" s="153">
        <f>INDEX('h 24-25.'!O6:O25,MATCH(LARGE('h 24-25.'!R6:R25,18),'h 24-25.'!R6:R25,0))</f>
        <v>0</v>
      </c>
      <c r="T21" s="154"/>
      <c r="U21" s="154"/>
      <c r="V21" s="154"/>
      <c r="W21" s="155"/>
      <c r="X21" s="72">
        <f>INDEX('h 24-25.'!P6:P25,MATCH(LARGE('h 24-25.'!R6:R25,18),'h 24-25.'!R6:R25,0))</f>
        <v>0</v>
      </c>
      <c r="Y21" s="73">
        <f>INDEX('h 24-25.'!S6:S25,MATCH(LARGE('h 24-25.'!R6:R25,18),'h 24-25.'!R6:R25,0))</f>
        <v>0</v>
      </c>
      <c r="Z21" s="74">
        <f>INDEX('h 24-25.'!T6:T25,MATCH(LARGE('h 24-25.'!R6:R25,18),'h 24-25.'!R6:R25,0))</f>
        <v>0</v>
      </c>
      <c r="AA21" s="75">
        <f>INDEX('h 24-25.'!U6:U25,MATCH(LARGE('h 24-25.'!R6:R25,18),'h 24-25.'!R6:R25,0))</f>
        <v>0</v>
      </c>
      <c r="AB21" s="76">
        <f>INDEX('h 24-25.'!V6:V25,MATCH(LARGE('h 24-25.'!R6:R25,18),'h 24-25.'!R6:R25,0))</f>
        <v>0</v>
      </c>
      <c r="AC21" s="74">
        <f>INDEX('h 24-25.'!W6:W25,MATCH(LARGE('h 24-25.'!R6:R25,18),'h 24-25.'!R6:R25,0))</f>
        <v>0</v>
      </c>
      <c r="AD21" s="76">
        <f>INDEX('h 24-25.'!X6:X25,MATCH(LARGE('h 24-25.'!R6:R25,18),'h 24-25.'!R6:R25,0))</f>
        <v>0</v>
      </c>
      <c r="AE21" s="74">
        <f>INDEX('h 24-25.'!Y6:Y25,MATCH(LARGE('h 24-25.'!R6:R25,18),'h 24-25.'!R6:R25,0))</f>
        <v>0</v>
      </c>
      <c r="AF21" s="76">
        <f>INDEX('h 24-25.'!Z6:Z25,MATCH(LARGE('h 24-25.'!R6:R25,18),'h 24-25.'!R6:R25,0))</f>
        <v>0</v>
      </c>
      <c r="AH21" s="95">
        <v>18</v>
      </c>
      <c r="AI21" s="153">
        <f>INDEX('h 24-25.'!AC6:AC25,MATCH(LARGE('h 24-25.'!AF6:AF25,18),'h 24-25.'!AF6:AF25,0))</f>
        <v>0</v>
      </c>
      <c r="AJ21" s="154"/>
      <c r="AK21" s="154"/>
      <c r="AL21" s="154"/>
      <c r="AM21" s="155"/>
      <c r="AN21" s="72">
        <f>INDEX('h 24-25.'!AD6:AD25,MATCH(LARGE('h 24-25.'!AF6:AF25,18),'h 24-25.'!AF6:AF25,0))</f>
        <v>0</v>
      </c>
      <c r="AO21" s="73">
        <f>INDEX('h 24-25.'!AG6:AG25,MATCH(LARGE('h 24-25.'!AF6:AF25,18),'h 24-25.'!AF6:AF25,0))</f>
        <v>0</v>
      </c>
      <c r="AP21" s="74">
        <f>INDEX('h 24-25.'!AH6:AH25,MATCH(LARGE('h 24-25.'!AF6:AF25,18),'h 24-25.'!AF6:AF25,0))</f>
        <v>0</v>
      </c>
      <c r="AQ21" s="75">
        <f>INDEX('h 24-25.'!AI6:AI25,MATCH(LARGE('h 24-25.'!AF6:AF25,18),'h 24-25.'!AF6:AF25,0))</f>
        <v>0</v>
      </c>
      <c r="AR21" s="76">
        <f>INDEX('h 24-25.'!AJ6:AJ25,MATCH(LARGE('h 24-25.'!AF6:AF25,18),'h 24-25.'!AF6:AF25,0))</f>
        <v>0</v>
      </c>
      <c r="AS21" s="74">
        <f>INDEX('h 24-25.'!AK6:AK25,MATCH(LARGE('h 24-25.'!AF6:AF25,18),'h 24-25.'!AF6:AF25,0))</f>
        <v>0</v>
      </c>
      <c r="AT21" s="76">
        <f>INDEX('h 24-25.'!AL6:AL25,MATCH(LARGE('h 24-25.'!AF6:AF25,18),'h 24-25.'!AF6:AF25,0))</f>
        <v>0</v>
      </c>
      <c r="AU21" s="74">
        <f>INDEX('h 24-25.'!AM6:AM25,MATCH(LARGE('h 24-25.'!AF6:AF25,18),'h 24-25.'!AF6:AF25,0))</f>
        <v>0</v>
      </c>
      <c r="AV21" s="76">
        <f>INDEX('h 24-25.'!AN6:AN25,MATCH(LARGE('h 24-25.'!AF6:AF25,18),'h 24-25.'!AF6:AF25,0))</f>
        <v>0</v>
      </c>
    </row>
    <row r="22" spans="2:72" x14ac:dyDescent="0.2">
      <c r="B22" s="95">
        <v>19</v>
      </c>
      <c r="C22" s="153">
        <f>'24-25'!$B$24</f>
        <v>0</v>
      </c>
      <c r="D22" s="154"/>
      <c r="E22" s="154"/>
      <c r="F22" s="154"/>
      <c r="G22" s="155"/>
      <c r="H22" s="72">
        <f>'24-25'!$I$24</f>
        <v>0</v>
      </c>
      <c r="I22" s="73">
        <f t="shared" si="0"/>
        <v>0</v>
      </c>
      <c r="J22" s="74">
        <f>'24-25'!$F$24</f>
        <v>0</v>
      </c>
      <c r="K22" s="75">
        <f>'24-25'!$G$24</f>
        <v>0</v>
      </c>
      <c r="L22" s="76">
        <f>'24-25'!$H$24</f>
        <v>0</v>
      </c>
      <c r="M22" s="74">
        <f>'24-25'!$N$24</f>
        <v>0</v>
      </c>
      <c r="N22" s="76">
        <f>'24-25'!$O$24</f>
        <v>0</v>
      </c>
      <c r="O22" s="74">
        <f>'24-25'!$L$24</f>
        <v>0</v>
      </c>
      <c r="P22" s="76">
        <f>'24-25'!$M$24</f>
        <v>0</v>
      </c>
      <c r="R22" s="95">
        <v>19</v>
      </c>
      <c r="S22" s="153">
        <f>INDEX('h 24-25.'!O6:O25,MATCH(LARGE('h 24-25.'!R6:R25,19),'h 24-25.'!R6:R25,0))</f>
        <v>0</v>
      </c>
      <c r="T22" s="154"/>
      <c r="U22" s="154"/>
      <c r="V22" s="154"/>
      <c r="W22" s="155"/>
      <c r="X22" s="72">
        <f>INDEX('h 24-25.'!P6:P25,MATCH(LARGE('h 24-25.'!R6:R25,19),'h 24-25.'!R6:R25,0))</f>
        <v>0</v>
      </c>
      <c r="Y22" s="73">
        <f>INDEX('h 24-25.'!S6:S25,MATCH(LARGE('h 24-25.'!R6:R25,19),'h 24-25.'!R6:R25,0))</f>
        <v>0</v>
      </c>
      <c r="Z22" s="74">
        <f>INDEX('h 24-25.'!T6:T25,MATCH(LARGE('h 24-25.'!R6:R25,19),'h 24-25.'!R6:R25,0))</f>
        <v>0</v>
      </c>
      <c r="AA22" s="75">
        <f>INDEX('h 24-25.'!U6:U25,MATCH(LARGE('h 24-25.'!R6:R25,19),'h 24-25.'!R6:R25,0))</f>
        <v>0</v>
      </c>
      <c r="AB22" s="76">
        <f>INDEX('h 24-25.'!V6:V25,MATCH(LARGE('h 24-25.'!R6:R25,19),'h 24-25.'!R6:R25,0))</f>
        <v>0</v>
      </c>
      <c r="AC22" s="74">
        <f>INDEX('h 24-25.'!W6:W25,MATCH(LARGE('h 24-25.'!R6:R25,19),'h 24-25.'!R6:R25,0))</f>
        <v>0</v>
      </c>
      <c r="AD22" s="76">
        <f>INDEX('h 24-25.'!X6:X25,MATCH(LARGE('h 24-25.'!R6:R25,19),'h 24-25.'!R6:R25,0))</f>
        <v>0</v>
      </c>
      <c r="AE22" s="74">
        <f>INDEX('h 24-25.'!Y6:Y25,MATCH(LARGE('h 24-25.'!R6:R25,19),'h 24-25.'!R6:R25,0))</f>
        <v>0</v>
      </c>
      <c r="AF22" s="76">
        <f>INDEX('h 24-25.'!Z6:Z25,MATCH(LARGE('h 24-25.'!R6:R25,19),'h 24-25.'!R6:R25,0))</f>
        <v>0</v>
      </c>
      <c r="AH22" s="95">
        <v>19</v>
      </c>
      <c r="AI22" s="153">
        <f>INDEX('h 24-25.'!AC6:AC25,MATCH(LARGE('h 24-25.'!AF6:AF25,19),'h 24-25.'!AF6:AF25,0))</f>
        <v>0</v>
      </c>
      <c r="AJ22" s="154"/>
      <c r="AK22" s="154"/>
      <c r="AL22" s="154"/>
      <c r="AM22" s="155"/>
      <c r="AN22" s="72">
        <f>INDEX('h 24-25.'!AD6:AD25,MATCH(LARGE('h 24-25.'!AF6:AF25,19),'h 24-25.'!AF6:AF25,0))</f>
        <v>0</v>
      </c>
      <c r="AO22" s="73">
        <f>INDEX('h 24-25.'!AG6:AG25,MATCH(LARGE('h 24-25.'!AF6:AF25,19),'h 24-25.'!AF6:AF25,0))</f>
        <v>0</v>
      </c>
      <c r="AP22" s="74">
        <f>INDEX('h 24-25.'!AH6:AH25,MATCH(LARGE('h 24-25.'!AF6:AF25,19),'h 24-25.'!AF6:AF25,0))</f>
        <v>0</v>
      </c>
      <c r="AQ22" s="75">
        <f>INDEX('h 24-25.'!AI6:AI25,MATCH(LARGE('h 24-25.'!AF6:AF25,19),'h 24-25.'!AF6:AF25,0))</f>
        <v>0</v>
      </c>
      <c r="AR22" s="76">
        <f>INDEX('h 24-25.'!AJ6:AJ25,MATCH(LARGE('h 24-25.'!AF6:AF25,19),'h 24-25.'!AF6:AF25,0))</f>
        <v>0</v>
      </c>
      <c r="AS22" s="74">
        <f>INDEX('h 24-25.'!AK6:AK25,MATCH(LARGE('h 24-25.'!AF6:AF25,19),'h 24-25.'!AF6:AF25,0))</f>
        <v>0</v>
      </c>
      <c r="AT22" s="76">
        <f>INDEX('h 24-25.'!AL6:AL25,MATCH(LARGE('h 24-25.'!AF6:AF25,19),'h 24-25.'!AF6:AF25,0))</f>
        <v>0</v>
      </c>
      <c r="AU22" s="74">
        <f>INDEX('h 24-25.'!AM6:AM25,MATCH(LARGE('h 24-25.'!AF6:AF25,19),'h 24-25.'!AF6:AF25,0))</f>
        <v>0</v>
      </c>
      <c r="AV22" s="76">
        <f>INDEX('h 24-25.'!AN6:AN25,MATCH(LARGE('h 24-25.'!AF6:AF25,19),'h 24-25.'!AF6:AF25,0))</f>
        <v>0</v>
      </c>
    </row>
    <row r="23" spans="2:72" ht="13.5" thickBot="1" x14ac:dyDescent="0.25">
      <c r="B23" s="96">
        <v>20</v>
      </c>
      <c r="C23" s="156">
        <f>'24-25'!$B$25</f>
        <v>0</v>
      </c>
      <c r="D23" s="157"/>
      <c r="E23" s="157"/>
      <c r="F23" s="157"/>
      <c r="G23" s="158"/>
      <c r="H23" s="80">
        <f>'24-25'!$I$25</f>
        <v>0</v>
      </c>
      <c r="I23" s="81">
        <f t="shared" si="0"/>
        <v>0</v>
      </c>
      <c r="J23" s="82">
        <f>'24-25'!$F$25</f>
        <v>0</v>
      </c>
      <c r="K23" s="83">
        <f>'24-25'!$G$25</f>
        <v>0</v>
      </c>
      <c r="L23" s="84">
        <f>'24-25'!$H$25</f>
        <v>0</v>
      </c>
      <c r="M23" s="82">
        <f>'24-25'!$N$25</f>
        <v>0</v>
      </c>
      <c r="N23" s="84">
        <f>'24-25'!$O$25</f>
        <v>0</v>
      </c>
      <c r="O23" s="82">
        <f>'24-25'!$L$25</f>
        <v>0</v>
      </c>
      <c r="P23" s="84">
        <f>'24-25'!$M$25</f>
        <v>0</v>
      </c>
      <c r="R23" s="96">
        <v>20</v>
      </c>
      <c r="S23" s="156">
        <f>INDEX('h 24-25.'!O6:O25,MATCH(LARGE('h 24-25.'!R6:R25,20),'h 24-25.'!R6:R25,0))</f>
        <v>0</v>
      </c>
      <c r="T23" s="157"/>
      <c r="U23" s="157"/>
      <c r="V23" s="157"/>
      <c r="W23" s="158"/>
      <c r="X23" s="80">
        <f>INDEX('h 24-25.'!P6:P25,MATCH(LARGE('h 24-25.'!R6:R25,20),'h 24-25.'!R6:R25,0))</f>
        <v>0</v>
      </c>
      <c r="Y23" s="81">
        <f>INDEX('h 24-25.'!S6:S25,MATCH(LARGE('h 24-25.'!R6:R25,20),'h 24-25.'!R6:R25,0))</f>
        <v>0</v>
      </c>
      <c r="Z23" s="82">
        <f>INDEX('h 24-25.'!T6:T25,MATCH(LARGE('h 24-25.'!R6:R25,20),'h 24-25.'!R6:R25,0))</f>
        <v>0</v>
      </c>
      <c r="AA23" s="83">
        <f>INDEX('h 24-25.'!U6:U25,MATCH(LARGE('h 24-25.'!R6:R25,20),'h 24-25.'!R6:R25,0))</f>
        <v>0</v>
      </c>
      <c r="AB23" s="84">
        <f>INDEX('h 24-25.'!V6:V25,MATCH(LARGE('h 24-25.'!R6:R25,20),'h 24-25.'!R6:R25,0))</f>
        <v>0</v>
      </c>
      <c r="AC23" s="82">
        <f>INDEX('h 24-25.'!W6:W25,MATCH(LARGE('h 24-25.'!R6:R25,20),'h 24-25.'!R6:R25,0))</f>
        <v>0</v>
      </c>
      <c r="AD23" s="84">
        <f>INDEX('h 24-25.'!X6:X25,MATCH(LARGE('h 24-25.'!R6:R25,20),'h 24-25.'!R6:R25,0))</f>
        <v>0</v>
      </c>
      <c r="AE23" s="82">
        <f>INDEX('h 24-25.'!Y6:Y25,MATCH(LARGE('h 24-25.'!R6:R25,20),'h 24-25.'!R6:R25,0))</f>
        <v>0</v>
      </c>
      <c r="AF23" s="84">
        <f>INDEX('h 24-25.'!Z6:Z25,MATCH(LARGE('h 24-25.'!R6:R25,20),'h 24-25.'!R6:R25,0))</f>
        <v>0</v>
      </c>
      <c r="AH23" s="96">
        <v>20</v>
      </c>
      <c r="AI23" s="153">
        <f>INDEX('h 24-25.'!AC6:AC25,MATCH(LARGE('h 24-25.'!AF6:AF25,20),'h 24-25.'!AF6:AF25,0))</f>
        <v>0</v>
      </c>
      <c r="AJ23" s="154"/>
      <c r="AK23" s="154"/>
      <c r="AL23" s="154"/>
      <c r="AM23" s="155"/>
      <c r="AN23" s="80">
        <f>INDEX('h 24-25.'!AD6:AD25,MATCH(LARGE('h 24-25.'!AF6:AF25,20),'h 24-25.'!AF6:AF25,0))</f>
        <v>0</v>
      </c>
      <c r="AO23" s="81">
        <f>INDEX('h 24-25.'!AG6:AG25,MATCH(LARGE('h 24-25.'!AF6:AF25,20),'h 24-25.'!AF6:AF25,0))</f>
        <v>0</v>
      </c>
      <c r="AP23" s="82">
        <f>INDEX('h 24-25.'!AH6:AH25,MATCH(LARGE('h 24-25.'!AF6:AF25,20),'h 24-25.'!AF6:AF25,0))</f>
        <v>0</v>
      </c>
      <c r="AQ23" s="83">
        <f>INDEX('h 24-25.'!AI6:AI25,MATCH(LARGE('h 24-25.'!AF6:AF25,20),'h 24-25.'!AF6:AF25,0))</f>
        <v>0</v>
      </c>
      <c r="AR23" s="84">
        <f>INDEX('h 24-25.'!AJ6:AJ25,MATCH(LARGE('h 24-25.'!AF6:AF25,20),'h 24-25.'!AF6:AF25,0))</f>
        <v>0</v>
      </c>
      <c r="AS23" s="82">
        <f>INDEX('h 24-25.'!AK6:AK25,MATCH(LARGE('h 24-25.'!AF6:AF25,20),'h 24-25.'!AF6:AF25,0))</f>
        <v>0</v>
      </c>
      <c r="AT23" s="84">
        <f>INDEX('h 24-25.'!AL6:AL25,MATCH(LARGE('h 24-25.'!AF6:AF25,20),'h 24-25.'!AF6:AF25,0))</f>
        <v>0</v>
      </c>
      <c r="AU23" s="82">
        <f>INDEX('h 24-25.'!AM6:AM25,MATCH(LARGE('h 24-25.'!AF6:AF25,20),'h 24-25.'!AF6:AF25,0))</f>
        <v>0</v>
      </c>
      <c r="AV23" s="84">
        <f>INDEX('h 24-25.'!AN6:AN25,MATCH(LARGE('h 24-25.'!AF6:AF25,20),'h 24-25.'!AF6:AF25,0))</f>
        <v>0</v>
      </c>
    </row>
    <row r="24" spans="2:72" ht="13.5" thickBot="1" x14ac:dyDescent="0.25">
      <c r="AI24" s="65"/>
      <c r="AJ24" s="65"/>
      <c r="AK24" s="65"/>
      <c r="AL24" s="65"/>
      <c r="AM24" s="65"/>
    </row>
    <row r="25" spans="2:72" ht="15.75" customHeight="1" thickBot="1" x14ac:dyDescent="0.25">
      <c r="B25" s="172" t="s">
        <v>66</v>
      </c>
      <c r="C25" s="173"/>
      <c r="D25" s="173"/>
      <c r="E25" s="173"/>
      <c r="F25" s="173"/>
      <c r="G25" s="173"/>
      <c r="H25" s="173"/>
      <c r="I25" s="173"/>
      <c r="J25" s="173"/>
      <c r="K25" s="173"/>
      <c r="L25" s="174"/>
      <c r="M25" s="56"/>
      <c r="N25" s="172" t="s">
        <v>67</v>
      </c>
      <c r="O25" s="173"/>
      <c r="P25" s="173"/>
      <c r="Q25" s="173"/>
      <c r="R25" s="173"/>
      <c r="S25" s="173"/>
      <c r="T25" s="173"/>
      <c r="U25" s="173"/>
      <c r="V25" s="173"/>
      <c r="W25" s="173"/>
      <c r="X25" s="174"/>
      <c r="Z25" s="161" t="s">
        <v>50</v>
      </c>
      <c r="AA25" s="162"/>
      <c r="AB25" s="162"/>
      <c r="AC25" s="162"/>
      <c r="AD25" s="162"/>
      <c r="AE25" s="162"/>
      <c r="AF25" s="162"/>
      <c r="AG25" s="162"/>
      <c r="AH25" s="162"/>
      <c r="AI25" s="162"/>
      <c r="AJ25" s="163"/>
      <c r="AL25" s="161" t="s">
        <v>49</v>
      </c>
      <c r="AM25" s="162"/>
      <c r="AN25" s="162"/>
      <c r="AO25" s="162"/>
      <c r="AP25" s="162"/>
      <c r="AQ25" s="162"/>
      <c r="AR25" s="162"/>
      <c r="AS25" s="162"/>
      <c r="AT25" s="162"/>
      <c r="AU25" s="162"/>
      <c r="AV25" s="163"/>
      <c r="AW25" s="57"/>
      <c r="AX25" s="164" t="s">
        <v>68</v>
      </c>
      <c r="AY25" s="165"/>
      <c r="AZ25" s="165"/>
      <c r="BA25" s="165"/>
      <c r="BB25" s="165"/>
      <c r="BC25" s="165"/>
      <c r="BD25" s="165"/>
      <c r="BE25" s="165"/>
      <c r="BF25" s="165"/>
      <c r="BG25" s="165"/>
      <c r="BH25" s="166"/>
      <c r="BJ25" s="164" t="s">
        <v>69</v>
      </c>
      <c r="BK25" s="165"/>
      <c r="BL25" s="165"/>
      <c r="BM25" s="165"/>
      <c r="BN25" s="165"/>
      <c r="BO25" s="165"/>
      <c r="BP25" s="165"/>
      <c r="BQ25" s="165"/>
      <c r="BR25" s="165"/>
      <c r="BS25" s="165"/>
      <c r="BT25" s="166"/>
    </row>
    <row r="26" spans="2:72" ht="13.5" thickBot="1" x14ac:dyDescent="0.25">
      <c r="B26" s="97" t="s">
        <v>31</v>
      </c>
      <c r="C26" s="167" t="s">
        <v>32</v>
      </c>
      <c r="D26" s="168"/>
      <c r="E26" s="168"/>
      <c r="F26" s="168"/>
      <c r="G26" s="169"/>
      <c r="H26" s="99" t="s">
        <v>8</v>
      </c>
      <c r="I26" s="100" t="s">
        <v>9</v>
      </c>
      <c r="J26" s="98" t="s">
        <v>10</v>
      </c>
      <c r="K26" s="170" t="s">
        <v>36</v>
      </c>
      <c r="L26" s="171"/>
      <c r="M26" s="56"/>
      <c r="N26" s="97" t="s">
        <v>31</v>
      </c>
      <c r="O26" s="167" t="s">
        <v>32</v>
      </c>
      <c r="P26" s="168"/>
      <c r="Q26" s="168"/>
      <c r="R26" s="168"/>
      <c r="S26" s="169"/>
      <c r="T26" s="99" t="s">
        <v>8</v>
      </c>
      <c r="U26" s="100" t="s">
        <v>9</v>
      </c>
      <c r="V26" s="98" t="s">
        <v>10</v>
      </c>
      <c r="W26" s="170" t="s">
        <v>36</v>
      </c>
      <c r="X26" s="171"/>
      <c r="Z26" s="97" t="s">
        <v>31</v>
      </c>
      <c r="AA26" s="167" t="s">
        <v>32</v>
      </c>
      <c r="AB26" s="168"/>
      <c r="AC26" s="168"/>
      <c r="AD26" s="168"/>
      <c r="AE26" s="169"/>
      <c r="AF26" s="99" t="s">
        <v>8</v>
      </c>
      <c r="AG26" s="100" t="s">
        <v>9</v>
      </c>
      <c r="AH26" s="98" t="s">
        <v>10</v>
      </c>
      <c r="AI26" s="170" t="s">
        <v>36</v>
      </c>
      <c r="AJ26" s="171"/>
      <c r="AL26" s="97" t="s">
        <v>31</v>
      </c>
      <c r="AM26" s="167" t="s">
        <v>32</v>
      </c>
      <c r="AN26" s="168"/>
      <c r="AO26" s="168"/>
      <c r="AP26" s="168"/>
      <c r="AQ26" s="169"/>
      <c r="AR26" s="99" t="s">
        <v>8</v>
      </c>
      <c r="AS26" s="100" t="s">
        <v>9</v>
      </c>
      <c r="AT26" s="98" t="s">
        <v>10</v>
      </c>
      <c r="AU26" s="170" t="s">
        <v>36</v>
      </c>
      <c r="AV26" s="171"/>
      <c r="AW26" s="57"/>
      <c r="AX26" s="97" t="s">
        <v>31</v>
      </c>
      <c r="AY26" s="167" t="s">
        <v>32</v>
      </c>
      <c r="AZ26" s="168"/>
      <c r="BA26" s="168"/>
      <c r="BB26" s="168"/>
      <c r="BC26" s="169"/>
      <c r="BD26" s="99" t="s">
        <v>8</v>
      </c>
      <c r="BE26" s="100" t="s">
        <v>9</v>
      </c>
      <c r="BF26" s="98" t="s">
        <v>10</v>
      </c>
      <c r="BG26" s="170" t="s">
        <v>36</v>
      </c>
      <c r="BH26" s="171"/>
      <c r="BJ26" s="97" t="s">
        <v>31</v>
      </c>
      <c r="BK26" s="167" t="s">
        <v>32</v>
      </c>
      <c r="BL26" s="168"/>
      <c r="BM26" s="168"/>
      <c r="BN26" s="168"/>
      <c r="BO26" s="169"/>
      <c r="BP26" s="99" t="s">
        <v>8</v>
      </c>
      <c r="BQ26" s="100" t="s">
        <v>9</v>
      </c>
      <c r="BR26" s="98" t="s">
        <v>10</v>
      </c>
      <c r="BS26" s="170" t="s">
        <v>36</v>
      </c>
      <c r="BT26" s="171"/>
    </row>
    <row r="27" spans="2:72" ht="15.75" customHeight="1" x14ac:dyDescent="0.2">
      <c r="B27" s="95">
        <v>1</v>
      </c>
      <c r="C27" s="153">
        <f>INDEX('half 24-25'!B4:B23,MATCH(LARGE('half 24-25'!AO4:AO23,1),'half 24-25'!AO4:AO23,0))</f>
        <v>0</v>
      </c>
      <c r="D27" s="154"/>
      <c r="E27" s="154"/>
      <c r="F27" s="154"/>
      <c r="G27" s="155"/>
      <c r="H27" s="109">
        <f>INDEX('half 24-25'!AK4:AK23,MATCH(LARGE('half 24-25'!AO4:AO23,1),'half 24-25'!AO4:AO23,0))</f>
        <v>0</v>
      </c>
      <c r="I27" s="110">
        <f>INDEX('half 24-25'!AL4:AL23,MATCH(LARGE('half 24-25'!AO4:AO23,1),'half 24-25'!AO4:AO23,0))</f>
        <v>0</v>
      </c>
      <c r="J27" s="111">
        <f>INDEX('half 24-25'!AM4:AM23,MATCH(LARGE('half 24-25'!AO4:AO23,1),'half 24-25'!AO4:AO23,0))</f>
        <v>0</v>
      </c>
      <c r="K27" s="109">
        <f>INDEX('half 24-25'!AP4:AP23,MATCH(LARGE('half 24-25'!AO4:AO23,1),'half 24-25'!AO4:AO23,0))</f>
        <v>0</v>
      </c>
      <c r="L27" s="112">
        <f>INDEX('half 24-25'!AQ4:AQ23,MATCH(LARGE('half 24-25'!AO4:AO23,1),'half 24-25'!AO4:AO23,0))</f>
        <v>0</v>
      </c>
      <c r="M27" s="56"/>
      <c r="N27" s="95">
        <v>1</v>
      </c>
      <c r="O27" s="153">
        <f>INDEX('half 24-25'!B4:B23,MATCH(LARGE('half 24-25'!AX4:AX23,1),'half 24-25'!AX4:AX23,0))</f>
        <v>0</v>
      </c>
      <c r="P27" s="154"/>
      <c r="Q27" s="154"/>
      <c r="R27" s="154"/>
      <c r="S27" s="155"/>
      <c r="T27" s="109">
        <f>INDEX('half 24-25'!AT4:AT23,MATCH(LARGE('half 24-25'!AX4:AX23,1),'half 24-25'!AX4:AX23,0))</f>
        <v>0</v>
      </c>
      <c r="U27" s="110">
        <f>INDEX('half 24-25'!AU4:AU23,MATCH(LARGE('half 24-25'!AX4:AX23,1),'half 24-25'!AX4:AX23,0))</f>
        <v>0</v>
      </c>
      <c r="V27" s="111">
        <f>INDEX('half 24-25'!AV4:AV23,MATCH(LARGE('half 24-25'!AX4:AX23,1),'half 24-25'!AX4:AX23,0))</f>
        <v>0</v>
      </c>
      <c r="W27" s="109">
        <f>INDEX('half 24-25'!AY4:AY23,MATCH(LARGE('half 24-25'!AX4:AX23,1),'half 24-25'!AX4:AX23,0))</f>
        <v>0</v>
      </c>
      <c r="X27" s="112">
        <f>INDEX('half 24-25'!AZ4:AZ23,MATCH(LARGE('half 24-25'!AX4:AX23,1),'half 24-25'!AX4:AX23,0))</f>
        <v>0</v>
      </c>
      <c r="Z27" s="95">
        <v>1</v>
      </c>
      <c r="AA27" s="153">
        <f>INDEX('half 24-25'!B4:B23,MATCH(LARGE('half 24-25'!G4:G23,1),'half 24-25'!G4:G23,0))</f>
        <v>0</v>
      </c>
      <c r="AB27" s="154"/>
      <c r="AC27" s="154"/>
      <c r="AD27" s="154"/>
      <c r="AE27" s="155"/>
      <c r="AF27" s="109">
        <f>INDEX('half 24-25'!C4:C23,MATCH(LARGE('half 24-25'!G4:G23,1),'half 24-25'!G4:G23,0))</f>
        <v>0</v>
      </c>
      <c r="AG27" s="110">
        <f>INDEX('half 24-25'!D4:D23,MATCH(LARGE('half 24-25'!G4:G23,1),'half 24-25'!G4:G23,0))</f>
        <v>0</v>
      </c>
      <c r="AH27" s="111">
        <f>INDEX('half 24-25'!E4:E23,MATCH(LARGE('half 24-25'!G4:G23,1),'half 24-25'!G4:G23,0))</f>
        <v>0</v>
      </c>
      <c r="AI27" s="109">
        <f>INDEX('half 24-25'!H4:H23,MATCH(LARGE('half 24-25'!G4:G23,1),'half 24-25'!G4:G23,0))</f>
        <v>0</v>
      </c>
      <c r="AJ27" s="112">
        <f>INDEX('half 24-25'!I4:I23,MATCH(LARGE('half 24-25'!G4:G23,1),'half 24-25'!G4:G23,0))</f>
        <v>0</v>
      </c>
      <c r="AL27" s="95">
        <v>1</v>
      </c>
      <c r="AM27" s="153">
        <f>INDEX('half 24-25'!B4:B23,MATCH(LARGE('half 24-25'!O4:O23,1),'half 24-25'!O4:O23,0))</f>
        <v>0</v>
      </c>
      <c r="AN27" s="154"/>
      <c r="AO27" s="154"/>
      <c r="AP27" s="154"/>
      <c r="AQ27" s="155"/>
      <c r="AR27" s="109">
        <f>INDEX('half 24-25'!K4:K23,MATCH(LARGE('half 24-25'!O4:O23,1),'half 24-25'!O4:O23,0))</f>
        <v>0</v>
      </c>
      <c r="AS27" s="110">
        <f>INDEX('half 24-25'!L4:L23,MATCH(LARGE('half 24-25'!O4:O23,1),'half 24-25'!O4:O23,0))</f>
        <v>0</v>
      </c>
      <c r="AT27" s="111">
        <f>INDEX('half 24-25'!M4:M23,MATCH(LARGE('half 24-25'!O4:O23,1),'half 24-25'!O4:O23,0))</f>
        <v>0</v>
      </c>
      <c r="AU27" s="109">
        <f>INDEX('half 24-25'!P4:P23,MATCH(LARGE('half 24-25'!O4:O23,1),'half 24-25'!O4:O23,0))</f>
        <v>0</v>
      </c>
      <c r="AV27" s="112">
        <f>INDEX('half 24-25'!Q4:Q23,MATCH(LARGE('half 24-25'!O4:O23,1),'half 24-25'!O4:O23,0))</f>
        <v>0</v>
      </c>
      <c r="AW27" s="57"/>
      <c r="AX27" s="95">
        <v>1</v>
      </c>
      <c r="AY27" s="153">
        <f>INDEX('half 24-25'!S4:S23,MATCH(LARGE('half 24-25'!X4:X23,1),'half 24-25'!X4:X23,0))</f>
        <v>0</v>
      </c>
      <c r="AZ27" s="154"/>
      <c r="BA27" s="154"/>
      <c r="BB27" s="154"/>
      <c r="BC27" s="155"/>
      <c r="BD27" s="109">
        <f>INDEX('half 24-25'!T4:T23,MATCH(LARGE('half 24-25'!X4:X23,1),'half 24-25'!X4:X23,0))</f>
        <v>0</v>
      </c>
      <c r="BE27" s="110">
        <f>INDEX('half 24-25'!U4:U23,MATCH(LARGE('half 24-25'!X4:X23,1),'half 24-25'!X4:X23,0))</f>
        <v>0</v>
      </c>
      <c r="BF27" s="111">
        <f>INDEX('half 24-25'!V4:V23,MATCH(LARGE('half 24-25'!X4:X23,1),'half 24-25'!X4:X23,0))</f>
        <v>0</v>
      </c>
      <c r="BG27" s="109">
        <f>INDEX('half 24-25'!Y4:Y23,MATCH(LARGE('half 24-25'!X4:X23,1),'half 24-25'!X4:X23,0))</f>
        <v>0</v>
      </c>
      <c r="BH27" s="112">
        <f>INDEX('half 24-25'!Z4:Z23,MATCH(LARGE('half 24-25'!X4:X23,1),'half 24-25'!X4:X23,0))</f>
        <v>0</v>
      </c>
      <c r="BJ27" s="95">
        <v>1</v>
      </c>
      <c r="BK27" s="153">
        <f>INDEX('half 24-25'!S4:S23,MATCH(LARGE('half 24-25'!AF4:AF23,1),'half 24-25'!AF4:AF23,0))</f>
        <v>0</v>
      </c>
      <c r="BL27" s="154"/>
      <c r="BM27" s="154"/>
      <c r="BN27" s="154"/>
      <c r="BO27" s="155"/>
      <c r="BP27" s="109">
        <f>INDEX('half 24-25'!AB4:AB23,MATCH(LARGE('half 24-25'!AF4:AF23,1),'half 24-25'!AF4:AF23,0))</f>
        <v>0</v>
      </c>
      <c r="BQ27" s="110">
        <f>INDEX('half 24-25'!AC4:AC23,MATCH(LARGE('half 24-25'!AF4:AF23,1),'half 24-25'!AF4:AF23,0))</f>
        <v>0</v>
      </c>
      <c r="BR27" s="111">
        <f>INDEX('half 24-25'!AD4:AD23,MATCH(LARGE('half 24-25'!AF4:AF23,1),'half 24-25'!AF4:AF23,0))</f>
        <v>0</v>
      </c>
      <c r="BS27" s="109">
        <f>INDEX('half 24-25'!AG4:AG23,MATCH(LARGE('half 24-25'!AF4:AF23,1),'half 24-25'!AF4:AF23,0))</f>
        <v>0</v>
      </c>
      <c r="BT27" s="112">
        <f>INDEX('half 24-25'!AH4:AH23,MATCH(LARGE('half 24-25'!AF4:AF23,1),'half 24-25'!AF4:AF23,0))</f>
        <v>0</v>
      </c>
    </row>
    <row r="28" spans="2:72" x14ac:dyDescent="0.2">
      <c r="B28" s="95">
        <v>2</v>
      </c>
      <c r="C28" s="153">
        <f>INDEX('half 24-25'!B4:B23,MATCH(LARGE('half 24-25'!AO4:AO23,2),'half 24-25'!AO4:AO23,0))</f>
        <v>0</v>
      </c>
      <c r="D28" s="154"/>
      <c r="E28" s="154"/>
      <c r="F28" s="154"/>
      <c r="G28" s="155"/>
      <c r="H28" s="113">
        <f>INDEX('half 24-25'!AK4:AK23,MATCH(LARGE('half 24-25'!AO4:AO23,2),'half 24-25'!AO4:AO23,0))</f>
        <v>0</v>
      </c>
      <c r="I28" s="114">
        <f>INDEX('half 24-25'!AL4:AL23,MATCH(LARGE('half 24-25'!AO4:AO23,2),'half 24-25'!AO4:AO23,0))</f>
        <v>0</v>
      </c>
      <c r="J28" s="112">
        <f>INDEX('half 24-25'!AM4:AM23,MATCH(LARGE('half 24-25'!AO4:AO23,2),'half 24-25'!AO4:AO23,0))</f>
        <v>0</v>
      </c>
      <c r="K28" s="113">
        <f>INDEX('half 24-25'!AP4:AP23,MATCH(LARGE('half 24-25'!AO4:AO23,2),'half 24-25'!AO4:AO23,0))</f>
        <v>0</v>
      </c>
      <c r="L28" s="112">
        <f>INDEX('half 24-25'!AQ4:AQ23,MATCH(LARGE('half 24-25'!AO4:AO23,2),'half 24-25'!AO4:AO23,0))</f>
        <v>0</v>
      </c>
      <c r="M28" s="56"/>
      <c r="N28" s="95">
        <v>2</v>
      </c>
      <c r="O28" s="153">
        <f>INDEX('half 24-25'!B4:B23,MATCH(LARGE('half 24-25'!AX4:AX23,2),'half 24-25'!AX4:AX23,0))</f>
        <v>0</v>
      </c>
      <c r="P28" s="154"/>
      <c r="Q28" s="154"/>
      <c r="R28" s="154"/>
      <c r="S28" s="155"/>
      <c r="T28" s="113">
        <f>INDEX('half 24-25'!AT4:AT23,MATCH(LARGE('half 24-25'!AX4:AX23,2),'half 24-25'!AX4:AX23,0))</f>
        <v>0</v>
      </c>
      <c r="U28" s="114">
        <f>INDEX('half 24-25'!AU4:AU23,MATCH(LARGE('half 24-25'!AX4:AX23,2),'half 24-25'!AX4:AX23,0))</f>
        <v>0</v>
      </c>
      <c r="V28" s="112">
        <f>INDEX('half 24-25'!AV4:AV23,MATCH(LARGE('half 24-25'!AX4:AX23,2),'half 24-25'!AX4:AX23,0))</f>
        <v>0</v>
      </c>
      <c r="W28" s="113">
        <f>INDEX('half 24-25'!AY4:AY23,MATCH(LARGE('half 24-25'!AX4:AX23,2),'half 24-25'!AX4:AX23,0))</f>
        <v>0</v>
      </c>
      <c r="X28" s="112">
        <f>INDEX('half 24-25'!AZ4:AZ23,MATCH(LARGE('half 24-25'!AX4:AX23,2),'half 24-25'!AX4:AX23,0))</f>
        <v>0</v>
      </c>
      <c r="Z28" s="95">
        <v>2</v>
      </c>
      <c r="AA28" s="153">
        <f>INDEX('half 24-25'!B4:B23,MATCH(LARGE('half 24-25'!G4:G23,2),'half 24-25'!G4:G23,0))</f>
        <v>0</v>
      </c>
      <c r="AB28" s="154"/>
      <c r="AC28" s="154"/>
      <c r="AD28" s="154"/>
      <c r="AE28" s="155"/>
      <c r="AF28" s="113">
        <f>INDEX('half 24-25'!C4:C23,MATCH(LARGE('half 24-25'!G4:G23,2),'half 24-25'!G4:G23,0))</f>
        <v>0</v>
      </c>
      <c r="AG28" s="114">
        <f>INDEX('half 24-25'!D4:D23,MATCH(LARGE('half 24-25'!G4:G23,2),'half 24-25'!G4:G23,0))</f>
        <v>0</v>
      </c>
      <c r="AH28" s="112">
        <f>INDEX('half 24-25'!E4:E23,MATCH(LARGE('half 24-25'!G4:G23,2),'half 24-25'!G4:G23,0))</f>
        <v>0</v>
      </c>
      <c r="AI28" s="113">
        <f>INDEX('half 24-25'!H4:H23,MATCH(LARGE('half 24-25'!G4:G23,2),'half 24-25'!G4:G23,0))</f>
        <v>0</v>
      </c>
      <c r="AJ28" s="112">
        <f>INDEX('half 24-25'!I4:I23,MATCH(LARGE('half 24-25'!G4:G23,2),'half 24-25'!G4:G23,0))</f>
        <v>0</v>
      </c>
      <c r="AL28" s="95">
        <v>2</v>
      </c>
      <c r="AM28" s="153">
        <f>INDEX('half 24-25'!B4:B23,MATCH(LARGE('half 24-25'!O4:O23,2),'half 24-25'!O4:O23,0))</f>
        <v>0</v>
      </c>
      <c r="AN28" s="154"/>
      <c r="AO28" s="154"/>
      <c r="AP28" s="154"/>
      <c r="AQ28" s="155"/>
      <c r="AR28" s="113">
        <f>INDEX('half 24-25'!K4:K23,MATCH(LARGE('half 24-25'!O4:O23,2),'half 24-25'!O4:O23,0))</f>
        <v>0</v>
      </c>
      <c r="AS28" s="114">
        <f>INDEX('half 24-25'!L4:L23,MATCH(LARGE('half 24-25'!O4:O23,2),'half 24-25'!O4:O23,0))</f>
        <v>0</v>
      </c>
      <c r="AT28" s="112">
        <f>INDEX('half 24-25'!M4:M23,MATCH(LARGE('half 24-25'!O4:O23,2),'half 24-25'!O4:O23,0))</f>
        <v>0</v>
      </c>
      <c r="AU28" s="113">
        <f>INDEX('half 24-25'!P4:P23,MATCH(LARGE('half 24-25'!O4:O23,2),'half 24-25'!O4:O23,0))</f>
        <v>0</v>
      </c>
      <c r="AV28" s="112">
        <f>INDEX('half 24-25'!Q4:Q23,MATCH(LARGE('half 24-25'!O4:O23,2),'half 24-25'!O4:O23,0))</f>
        <v>0</v>
      </c>
      <c r="AW28" s="57"/>
      <c r="AX28" s="95">
        <v>2</v>
      </c>
      <c r="AY28" s="153">
        <f>INDEX('half 24-25'!S4:S23,MATCH(LARGE('half 24-25'!X4:X23,2),'half 24-25'!X4:X23,0))</f>
        <v>0</v>
      </c>
      <c r="AZ28" s="154"/>
      <c r="BA28" s="154"/>
      <c r="BB28" s="154"/>
      <c r="BC28" s="155"/>
      <c r="BD28" s="113">
        <f>INDEX('half 24-25'!T4:T23,MATCH(LARGE('half 24-25'!X4:X23,2),'half 24-25'!X4:X23,0))</f>
        <v>0</v>
      </c>
      <c r="BE28" s="114">
        <f>INDEX('half 24-25'!U4:U23,MATCH(LARGE('half 24-25'!X4:X23,2),'half 24-25'!X4:X23,0))</f>
        <v>0</v>
      </c>
      <c r="BF28" s="112">
        <f>INDEX('half 24-25'!V4:V23,MATCH(LARGE('half 24-25'!X4:X23,2),'half 24-25'!X4:X23,0))</f>
        <v>0</v>
      </c>
      <c r="BG28" s="113">
        <f>INDEX('half 24-25'!Y4:Y23,MATCH(LARGE('half 24-25'!X4:X23,2),'half 24-25'!X4:X23,0))</f>
        <v>0</v>
      </c>
      <c r="BH28" s="112">
        <f>INDEX('half 24-25'!Z4:Z23,MATCH(LARGE('half 24-25'!X4:X23,2),'half 24-25'!X4:X23,0))</f>
        <v>0</v>
      </c>
      <c r="BJ28" s="95">
        <v>2</v>
      </c>
      <c r="BK28" s="153">
        <f>INDEX('half 24-25'!S4:S23,MATCH(LARGE('half 24-25'!AF4:AF23,2),'half 24-25'!AF4:AF23,0))</f>
        <v>0</v>
      </c>
      <c r="BL28" s="154"/>
      <c r="BM28" s="154"/>
      <c r="BN28" s="154"/>
      <c r="BO28" s="155"/>
      <c r="BP28" s="113">
        <f>INDEX('half 24-25'!AB4:AB23,MATCH(LARGE('half 24-25'!AF4:AF23,2),'half 24-25'!AF4:AF23,0))</f>
        <v>0</v>
      </c>
      <c r="BQ28" s="114">
        <f>INDEX('half 24-25'!AC4:AC23,MATCH(LARGE('half 24-25'!AF4:AF23,2),'half 24-25'!AF4:AF23,0))</f>
        <v>0</v>
      </c>
      <c r="BR28" s="112">
        <f>INDEX('half 24-25'!AD4:AD23,MATCH(LARGE('half 24-25'!AF4:AF23,2),'half 24-25'!AF4:AF23,0))</f>
        <v>0</v>
      </c>
      <c r="BS28" s="113">
        <f>INDEX('half 24-25'!AG4:AG23,MATCH(LARGE('half 24-25'!AF4:AF23,2),'half 24-25'!AF4:AF23,0))</f>
        <v>0</v>
      </c>
      <c r="BT28" s="112">
        <f>INDEX('half 24-25'!AH4:AH23,MATCH(LARGE('half 24-25'!AF4:AF23,2),'half 24-25'!AF4:AF23,0))</f>
        <v>0</v>
      </c>
    </row>
    <row r="29" spans="2:72" x14ac:dyDescent="0.2">
      <c r="B29" s="95">
        <v>3</v>
      </c>
      <c r="C29" s="153">
        <f>INDEX('half 24-25'!B4:B23,MATCH(LARGE('half 24-25'!AO4:AO23,3),'half 24-25'!AO4:AO23,0))</f>
        <v>0</v>
      </c>
      <c r="D29" s="154"/>
      <c r="E29" s="154"/>
      <c r="F29" s="154"/>
      <c r="G29" s="155"/>
      <c r="H29" s="113">
        <f>INDEX('half 24-25'!AK4:AK23,MATCH(LARGE('half 24-25'!AO4:AO23,3),'half 24-25'!AO4:AO23,0))</f>
        <v>0</v>
      </c>
      <c r="I29" s="114">
        <f>INDEX('half 24-25'!AL4:AL23,MATCH(LARGE('half 24-25'!AO4:AO23,3),'half 24-25'!AO4:AO23,0))</f>
        <v>0</v>
      </c>
      <c r="J29" s="112">
        <f>INDEX('half 24-25'!AM4:AM23,MATCH(LARGE('half 24-25'!AO4:AO23,3),'half 24-25'!AO4:AO23,0))</f>
        <v>0</v>
      </c>
      <c r="K29" s="113">
        <f>INDEX('half 24-25'!AP4:AP23,MATCH(LARGE('half 24-25'!AO4:AO23,3),'half 24-25'!AO4:AO23,0))</f>
        <v>0</v>
      </c>
      <c r="L29" s="112">
        <f>INDEX('half 24-25'!AQ4:AQ23,MATCH(LARGE('half 24-25'!AO4:AO23,3),'half 24-25'!AO4:AO23,0))</f>
        <v>0</v>
      </c>
      <c r="M29" s="56"/>
      <c r="N29" s="95">
        <v>3</v>
      </c>
      <c r="O29" s="153">
        <f>INDEX('half 24-25'!B4:B23,MATCH(LARGE('half 24-25'!AX4:AX23,3),'half 24-25'!AX4:AX23,0))</f>
        <v>0</v>
      </c>
      <c r="P29" s="154"/>
      <c r="Q29" s="154"/>
      <c r="R29" s="154"/>
      <c r="S29" s="155"/>
      <c r="T29" s="113">
        <f>INDEX('half 24-25'!AT4:AT23,MATCH(LARGE('half 24-25'!AX4:AX23,3),'half 24-25'!AX4:AX23,0))</f>
        <v>0</v>
      </c>
      <c r="U29" s="114">
        <f>INDEX('half 24-25'!AU4:AU23,MATCH(LARGE('half 24-25'!AX4:AX23,3),'half 24-25'!AX4:AX23,0))</f>
        <v>0</v>
      </c>
      <c r="V29" s="112">
        <f>INDEX('half 24-25'!AV4:AV23,MATCH(LARGE('half 24-25'!AX4:AX23,3),'half 24-25'!AX4:AX23,0))</f>
        <v>0</v>
      </c>
      <c r="W29" s="113">
        <f>INDEX('half 24-25'!AY4:AY23,MATCH(LARGE('half 24-25'!AX4:AX23,3),'half 24-25'!AX4:AX23,0))</f>
        <v>0</v>
      </c>
      <c r="X29" s="112">
        <f>INDEX('half 24-25'!AZ4:AZ23,MATCH(LARGE('half 24-25'!AX4:AX23,3),'half 24-25'!AX4:AX23,0))</f>
        <v>0</v>
      </c>
      <c r="Z29" s="95">
        <v>3</v>
      </c>
      <c r="AA29" s="153">
        <f>INDEX('half 24-25'!B4:B23,MATCH(LARGE('half 24-25'!G4:G23,3),'half 24-25'!G4:G23,0))</f>
        <v>0</v>
      </c>
      <c r="AB29" s="154"/>
      <c r="AC29" s="154"/>
      <c r="AD29" s="154"/>
      <c r="AE29" s="155"/>
      <c r="AF29" s="113">
        <f>INDEX('half 24-25'!C4:C23,MATCH(LARGE('half 24-25'!G4:G23,3),'half 24-25'!G4:G23,0))</f>
        <v>0</v>
      </c>
      <c r="AG29" s="114">
        <f>INDEX('half 24-25'!D4:D23,MATCH(LARGE('half 24-25'!G4:G23,3),'half 24-25'!G4:G23,0))</f>
        <v>0</v>
      </c>
      <c r="AH29" s="112">
        <f>INDEX('half 24-25'!E4:E23,MATCH(LARGE('half 24-25'!G4:G23,3),'half 24-25'!G4:G23,0))</f>
        <v>0</v>
      </c>
      <c r="AI29" s="113">
        <f>INDEX('half 24-25'!H4:H23,MATCH(LARGE('half 24-25'!G4:G23,3),'half 24-25'!G4:G23,0))</f>
        <v>0</v>
      </c>
      <c r="AJ29" s="112">
        <f>INDEX('half 24-25'!I4:I23,MATCH(LARGE('half 24-25'!G4:G23,3),'half 24-25'!G4:G23,0))</f>
        <v>0</v>
      </c>
      <c r="AL29" s="95">
        <v>3</v>
      </c>
      <c r="AM29" s="153">
        <f>INDEX('half 24-25'!B4:B23,MATCH(LARGE('half 24-25'!O4:O23,3),'half 24-25'!O4:O23,0))</f>
        <v>0</v>
      </c>
      <c r="AN29" s="154"/>
      <c r="AO29" s="154"/>
      <c r="AP29" s="154"/>
      <c r="AQ29" s="155"/>
      <c r="AR29" s="113">
        <f>INDEX('half 24-25'!K4:K23,MATCH(LARGE('half 24-25'!O4:O23,3),'half 24-25'!O4:O23,0))</f>
        <v>0</v>
      </c>
      <c r="AS29" s="114">
        <f>INDEX('half 24-25'!L4:L23,MATCH(LARGE('half 24-25'!O4:O23,3),'half 24-25'!O4:O23,0))</f>
        <v>0</v>
      </c>
      <c r="AT29" s="112">
        <f>INDEX('half 24-25'!M4:M23,MATCH(LARGE('half 24-25'!O4:O23,3),'half 24-25'!O4:O23,0))</f>
        <v>0</v>
      </c>
      <c r="AU29" s="113">
        <f>INDEX('half 24-25'!P4:P23,MATCH(LARGE('half 24-25'!O4:O23,3),'half 24-25'!O4:O23,0))</f>
        <v>0</v>
      </c>
      <c r="AV29" s="112">
        <f>INDEX('half 24-25'!Q4:Q23,MATCH(LARGE('half 24-25'!O4:O23,3),'half 24-25'!O4:O23,0))</f>
        <v>0</v>
      </c>
      <c r="AW29" s="57"/>
      <c r="AX29" s="95">
        <v>3</v>
      </c>
      <c r="AY29" s="153">
        <f>INDEX('half 24-25'!S4:S23,MATCH(LARGE('half 24-25'!X4:X23,3),'half 24-25'!X4:X23,0))</f>
        <v>0</v>
      </c>
      <c r="AZ29" s="154"/>
      <c r="BA29" s="154"/>
      <c r="BB29" s="154"/>
      <c r="BC29" s="155"/>
      <c r="BD29" s="113">
        <f>INDEX('half 24-25'!T4:T23,MATCH(LARGE('half 24-25'!X4:X23,3),'half 24-25'!X4:X23,0))</f>
        <v>0</v>
      </c>
      <c r="BE29" s="114">
        <f>INDEX('half 24-25'!U4:U23,MATCH(LARGE('half 24-25'!X4:X23,3),'half 24-25'!X4:X23,0))</f>
        <v>0</v>
      </c>
      <c r="BF29" s="112">
        <f>INDEX('half 24-25'!V4:V23,MATCH(LARGE('half 24-25'!X4:X23,3),'half 24-25'!X4:X23,0))</f>
        <v>0</v>
      </c>
      <c r="BG29" s="113">
        <f>INDEX('half 24-25'!Y4:Y23,MATCH(LARGE('half 24-25'!X4:X23,3),'half 24-25'!X4:X23,0))</f>
        <v>0</v>
      </c>
      <c r="BH29" s="112">
        <f>INDEX('half 24-25'!Z4:Z23,MATCH(LARGE('half 24-25'!X4:X23,3),'half 24-25'!X4:X23,0))</f>
        <v>0</v>
      </c>
      <c r="BJ29" s="95">
        <v>3</v>
      </c>
      <c r="BK29" s="153">
        <f>INDEX('half 24-25'!S4:S23,MATCH(LARGE('half 24-25'!AF4:AF23,3),'half 24-25'!AF4:AF23,0))</f>
        <v>0</v>
      </c>
      <c r="BL29" s="154"/>
      <c r="BM29" s="154"/>
      <c r="BN29" s="154"/>
      <c r="BO29" s="155"/>
      <c r="BP29" s="113">
        <f>INDEX('half 24-25'!AB4:AB23,MATCH(LARGE('half 24-25'!AF4:AF23,3),'half 24-25'!AF4:AF23,0))</f>
        <v>0</v>
      </c>
      <c r="BQ29" s="114">
        <f>INDEX('half 24-25'!AC4:AC23,MATCH(LARGE('half 24-25'!AF4:AF23,3),'half 24-25'!AF4:AF23,0))</f>
        <v>0</v>
      </c>
      <c r="BR29" s="112">
        <f>INDEX('half 24-25'!AD4:AD23,MATCH(LARGE('half 24-25'!AF4:AF23,3),'half 24-25'!AF4:AF23,0))</f>
        <v>0</v>
      </c>
      <c r="BS29" s="113">
        <f>INDEX('half 24-25'!AG4:AG23,MATCH(LARGE('half 24-25'!AF4:AF23,3),'half 24-25'!AF4:AF23,0))</f>
        <v>0</v>
      </c>
      <c r="BT29" s="112">
        <f>INDEX('half 24-25'!AH4:AH23,MATCH(LARGE('half 24-25'!AF4:AF23,3),'half 24-25'!AF4:AF23,0))</f>
        <v>0</v>
      </c>
    </row>
    <row r="30" spans="2:72" x14ac:dyDescent="0.2">
      <c r="B30" s="95">
        <v>4</v>
      </c>
      <c r="C30" s="153">
        <f>INDEX('half 24-25'!B4:B23,MATCH(LARGE('half 24-25'!AO4:AO23,4),'half 24-25'!AO4:AO23,0))</f>
        <v>0</v>
      </c>
      <c r="D30" s="154"/>
      <c r="E30" s="154"/>
      <c r="F30" s="154"/>
      <c r="G30" s="155"/>
      <c r="H30" s="113">
        <f>INDEX('half 24-25'!AK4:AK23,MATCH(LARGE('half 24-25'!AO4:AO23,4),'half 24-25'!AO4:AO23,0))</f>
        <v>0</v>
      </c>
      <c r="I30" s="114">
        <f>INDEX('half 24-25'!AL4:AL23,MATCH(LARGE('half 24-25'!AO4:AO23,4),'half 24-25'!AO4:AO23,0))</f>
        <v>0</v>
      </c>
      <c r="J30" s="112">
        <f>INDEX('half 24-25'!AM4:AM23,MATCH(LARGE('half 24-25'!AO4:AO23,4),'half 24-25'!AO4:AO23,0))</f>
        <v>0</v>
      </c>
      <c r="K30" s="113">
        <f>INDEX('half 24-25'!AP4:AP23,MATCH(LARGE('half 24-25'!AO4:AO23,4),'half 24-25'!AO4:AO23,0))</f>
        <v>0</v>
      </c>
      <c r="L30" s="112">
        <f>INDEX('half 24-25'!AQ4:AQ23,MATCH(LARGE('half 24-25'!AO4:AO23,4),'half 24-25'!AO4:AO23,0))</f>
        <v>0</v>
      </c>
      <c r="M30" s="56"/>
      <c r="N30" s="95">
        <v>4</v>
      </c>
      <c r="O30" s="153">
        <f>INDEX('half 24-25'!B4:B23,MATCH(LARGE('half 24-25'!AX4:AX23,4),'half 24-25'!AX4:AX23,0))</f>
        <v>0</v>
      </c>
      <c r="P30" s="154"/>
      <c r="Q30" s="154"/>
      <c r="R30" s="154"/>
      <c r="S30" s="155"/>
      <c r="T30" s="113">
        <f>INDEX('half 24-25'!AT4:AT23,MATCH(LARGE('half 24-25'!AX4:AX23,4),'half 24-25'!AX4:AX23,0))</f>
        <v>0</v>
      </c>
      <c r="U30" s="114">
        <f>INDEX('half 24-25'!AU4:AU23,MATCH(LARGE('half 24-25'!AX4:AX23,4),'half 24-25'!AX4:AX23,0))</f>
        <v>0</v>
      </c>
      <c r="V30" s="112">
        <f>INDEX('half 24-25'!AV4:AV23,MATCH(LARGE('half 24-25'!AX4:AX23,4),'half 24-25'!AX4:AX23,0))</f>
        <v>0</v>
      </c>
      <c r="W30" s="113">
        <f>INDEX('half 24-25'!AY4:AY23,MATCH(LARGE('half 24-25'!AX4:AX23,4),'half 24-25'!AX4:AX23,0))</f>
        <v>0</v>
      </c>
      <c r="X30" s="112">
        <f>INDEX('half 24-25'!AZ4:AZ23,MATCH(LARGE('half 24-25'!AX4:AX23,4),'half 24-25'!AX4:AX23,0))</f>
        <v>0</v>
      </c>
      <c r="Z30" s="95">
        <v>4</v>
      </c>
      <c r="AA30" s="153">
        <f>INDEX('half 24-25'!B4:B23,MATCH(LARGE('half 24-25'!G4:G23,4),'half 24-25'!G4:G23,0))</f>
        <v>0</v>
      </c>
      <c r="AB30" s="154"/>
      <c r="AC30" s="154"/>
      <c r="AD30" s="154"/>
      <c r="AE30" s="155"/>
      <c r="AF30" s="113">
        <f>INDEX('half 24-25'!C4:C23,MATCH(LARGE('half 24-25'!G4:G23,4),'half 24-25'!G4:G23,0))</f>
        <v>0</v>
      </c>
      <c r="AG30" s="114">
        <f>INDEX('half 24-25'!D4:D23,MATCH(LARGE('half 24-25'!G4:G23,4),'half 24-25'!G4:G23,0))</f>
        <v>0</v>
      </c>
      <c r="AH30" s="112">
        <f>INDEX('half 24-25'!E4:E23,MATCH(LARGE('half 24-25'!G4:G23,4),'half 24-25'!G4:G23,0))</f>
        <v>0</v>
      </c>
      <c r="AI30" s="113">
        <f>INDEX('half 24-25'!H4:H23,MATCH(LARGE('half 24-25'!G4:G23,4),'half 24-25'!G4:G23,0))</f>
        <v>0</v>
      </c>
      <c r="AJ30" s="112">
        <f>INDEX('half 24-25'!I4:I23,MATCH(LARGE('half 24-25'!G4:G23,4),'half 24-25'!G4:G23,0))</f>
        <v>0</v>
      </c>
      <c r="AL30" s="95">
        <v>4</v>
      </c>
      <c r="AM30" s="153">
        <f>INDEX('half 24-25'!B4:B23,MATCH(LARGE('half 24-25'!O4:O23,4),'half 24-25'!O4:O23,0))</f>
        <v>0</v>
      </c>
      <c r="AN30" s="154"/>
      <c r="AO30" s="154"/>
      <c r="AP30" s="154"/>
      <c r="AQ30" s="155"/>
      <c r="AR30" s="113">
        <f>INDEX('half 24-25'!K4:K23,MATCH(LARGE('half 24-25'!O4:O23,4),'half 24-25'!O4:O23,0))</f>
        <v>0</v>
      </c>
      <c r="AS30" s="114">
        <f>INDEX('half 24-25'!L4:L23,MATCH(LARGE('half 24-25'!O4:O23,4),'half 24-25'!O4:O23,0))</f>
        <v>0</v>
      </c>
      <c r="AT30" s="112">
        <f>INDEX('half 24-25'!M4:M23,MATCH(LARGE('half 24-25'!O4:O23,4),'half 24-25'!O4:O23,0))</f>
        <v>0</v>
      </c>
      <c r="AU30" s="113">
        <f>INDEX('half 24-25'!P4:P23,MATCH(LARGE('half 24-25'!O4:O23,4),'half 24-25'!O4:O23,0))</f>
        <v>0</v>
      </c>
      <c r="AV30" s="112">
        <f>INDEX('half 24-25'!Q4:Q23,MATCH(LARGE('half 24-25'!O4:O23,4),'half 24-25'!O4:O23,0))</f>
        <v>0</v>
      </c>
      <c r="AW30" s="57"/>
      <c r="AX30" s="95">
        <v>4</v>
      </c>
      <c r="AY30" s="153">
        <f>INDEX('half 24-25'!S4:S23,MATCH(LARGE('half 24-25'!X4:X23,4),'half 24-25'!X4:X23,0))</f>
        <v>0</v>
      </c>
      <c r="AZ30" s="154"/>
      <c r="BA30" s="154"/>
      <c r="BB30" s="154"/>
      <c r="BC30" s="155"/>
      <c r="BD30" s="113">
        <f>INDEX('half 24-25'!T4:T23,MATCH(LARGE('half 24-25'!X4:X23,4),'half 24-25'!X4:X23,0))</f>
        <v>0</v>
      </c>
      <c r="BE30" s="114">
        <f>INDEX('half 24-25'!U4:U23,MATCH(LARGE('half 24-25'!X4:X23,4),'half 24-25'!X4:X23,0))</f>
        <v>0</v>
      </c>
      <c r="BF30" s="112">
        <f>INDEX('half 24-25'!V4:V23,MATCH(LARGE('half 24-25'!X4:X23,4),'half 24-25'!X4:X23,0))</f>
        <v>0</v>
      </c>
      <c r="BG30" s="113">
        <f>INDEX('half 24-25'!Y4:Y23,MATCH(LARGE('half 24-25'!X4:X23,4),'half 24-25'!X4:X23,0))</f>
        <v>0</v>
      </c>
      <c r="BH30" s="112">
        <f>INDEX('half 24-25'!Z4:Z23,MATCH(LARGE('half 24-25'!X4:X23,4),'half 24-25'!X4:X23,0))</f>
        <v>0</v>
      </c>
      <c r="BJ30" s="95">
        <v>4</v>
      </c>
      <c r="BK30" s="153">
        <f>INDEX('half 24-25'!S4:S23,MATCH(LARGE('half 24-25'!AF4:AF23,4),'half 24-25'!AF4:AF23,0))</f>
        <v>0</v>
      </c>
      <c r="BL30" s="154"/>
      <c r="BM30" s="154"/>
      <c r="BN30" s="154"/>
      <c r="BO30" s="155"/>
      <c r="BP30" s="113">
        <f>INDEX('half 24-25'!AB4:AB23,MATCH(LARGE('half 24-25'!AF4:AF23,4),'half 24-25'!AF4:AF23,0))</f>
        <v>0</v>
      </c>
      <c r="BQ30" s="114">
        <f>INDEX('half 24-25'!AC4:AC23,MATCH(LARGE('half 24-25'!AF4:AF23,4),'half 24-25'!AF4:AF23,0))</f>
        <v>0</v>
      </c>
      <c r="BR30" s="112">
        <f>INDEX('half 24-25'!AD4:AD23,MATCH(LARGE('half 24-25'!AF4:AF23,4),'half 24-25'!AF4:AF23,0))</f>
        <v>0</v>
      </c>
      <c r="BS30" s="113">
        <f>INDEX('half 24-25'!AG4:AG23,MATCH(LARGE('half 24-25'!AF4:AF23,4),'half 24-25'!AF4:AF23,0))</f>
        <v>0</v>
      </c>
      <c r="BT30" s="112">
        <f>INDEX('half 24-25'!AH4:AH23,MATCH(LARGE('half 24-25'!AF4:AF23,4),'half 24-25'!AF4:AF23,0))</f>
        <v>0</v>
      </c>
    </row>
    <row r="31" spans="2:72" x14ac:dyDescent="0.2">
      <c r="B31" s="95">
        <v>5</v>
      </c>
      <c r="C31" s="153">
        <f>INDEX('half 24-25'!B4:B23,MATCH(LARGE('half 24-25'!AO4:AO23,5),'half 24-25'!AO4:AO23,0))</f>
        <v>0</v>
      </c>
      <c r="D31" s="154"/>
      <c r="E31" s="154"/>
      <c r="F31" s="154"/>
      <c r="G31" s="155"/>
      <c r="H31" s="113">
        <f>INDEX('half 24-25'!AK4:AK23,MATCH(LARGE('half 24-25'!AO4:AO23,5),'half 24-25'!AO4:AO23,0))</f>
        <v>0</v>
      </c>
      <c r="I31" s="114">
        <f>INDEX('half 24-25'!AL4:AL23,MATCH(LARGE('half 24-25'!AO4:AO23,5),'half 24-25'!AO4:AO23,0))</f>
        <v>0</v>
      </c>
      <c r="J31" s="112">
        <f>INDEX('half 24-25'!AM4:AM23,MATCH(LARGE('half 24-25'!AO4:AO23,5),'half 24-25'!AO4:AO23,0))</f>
        <v>0</v>
      </c>
      <c r="K31" s="113">
        <f>INDEX('half 24-25'!AP4:AP23,MATCH(LARGE('half 24-25'!AO4:AO23,5),'half 24-25'!AO4:AO23,0))</f>
        <v>0</v>
      </c>
      <c r="L31" s="112">
        <f>INDEX('half 24-25'!AQ4:AQ23,MATCH(LARGE('half 24-25'!AO4:AO23,5),'half 24-25'!AO4:AO23,0))</f>
        <v>0</v>
      </c>
      <c r="M31" s="56"/>
      <c r="N31" s="95">
        <v>5</v>
      </c>
      <c r="O31" s="153">
        <f>INDEX('half 24-25'!B4:B23,MATCH(LARGE('half 24-25'!AX4:AX23,5),'half 24-25'!AX4:AX23,0))</f>
        <v>0</v>
      </c>
      <c r="P31" s="154"/>
      <c r="Q31" s="154"/>
      <c r="R31" s="154"/>
      <c r="S31" s="155"/>
      <c r="T31" s="113">
        <f>INDEX('half 24-25'!AT4:AT23,MATCH(LARGE('half 24-25'!AX4:AX23,5),'half 24-25'!AX4:AX23,0))</f>
        <v>0</v>
      </c>
      <c r="U31" s="114">
        <f>INDEX('half 24-25'!AU4:AU23,MATCH(LARGE('half 24-25'!AX4:AX23,5),'half 24-25'!AX4:AX23,0))</f>
        <v>0</v>
      </c>
      <c r="V31" s="112">
        <f>INDEX('half 24-25'!AV4:AV23,MATCH(LARGE('half 24-25'!AX4:AX23,5),'half 24-25'!AX4:AX23,0))</f>
        <v>0</v>
      </c>
      <c r="W31" s="113">
        <f>INDEX('half 24-25'!AY4:AY23,MATCH(LARGE('half 24-25'!AX4:AX23,5),'half 24-25'!AX4:AX23,0))</f>
        <v>0</v>
      </c>
      <c r="X31" s="112">
        <f>INDEX('half 24-25'!AZ4:AZ23,MATCH(LARGE('half 24-25'!AX4:AX23,5),'half 24-25'!AX4:AX23,0))</f>
        <v>0</v>
      </c>
      <c r="Z31" s="95">
        <v>5</v>
      </c>
      <c r="AA31" s="153">
        <f>INDEX('half 24-25'!B4:B23,MATCH(LARGE('half 24-25'!G4:G23,5),'half 24-25'!G4:G23,0))</f>
        <v>0</v>
      </c>
      <c r="AB31" s="154"/>
      <c r="AC31" s="154"/>
      <c r="AD31" s="154"/>
      <c r="AE31" s="155"/>
      <c r="AF31" s="113">
        <f>INDEX('half 24-25'!C4:C23,MATCH(LARGE('half 24-25'!G4:G23,5),'half 24-25'!G4:G23,0))</f>
        <v>0</v>
      </c>
      <c r="AG31" s="114">
        <f>INDEX('half 24-25'!D4:D23,MATCH(LARGE('half 24-25'!G4:G23,5),'half 24-25'!G4:G23,0))</f>
        <v>0</v>
      </c>
      <c r="AH31" s="112">
        <f>INDEX('half 24-25'!E4:E23,MATCH(LARGE('half 24-25'!G4:G23,5),'half 24-25'!G4:G23,0))</f>
        <v>0</v>
      </c>
      <c r="AI31" s="113">
        <f>INDEX('half 24-25'!H4:H23,MATCH(LARGE('half 24-25'!G4:G23,5),'half 24-25'!G4:G23,0))</f>
        <v>0</v>
      </c>
      <c r="AJ31" s="112">
        <f>INDEX('half 24-25'!I4:I23,MATCH(LARGE('half 24-25'!G4:G23,5),'half 24-25'!G4:G23,0))</f>
        <v>0</v>
      </c>
      <c r="AL31" s="95">
        <v>5</v>
      </c>
      <c r="AM31" s="153">
        <f>INDEX('half 24-25'!B4:B23,MATCH(LARGE('half 24-25'!O4:O23,5),'half 24-25'!O4:O23,0))</f>
        <v>0</v>
      </c>
      <c r="AN31" s="154"/>
      <c r="AO31" s="154"/>
      <c r="AP31" s="154"/>
      <c r="AQ31" s="155"/>
      <c r="AR31" s="113">
        <f>INDEX('half 24-25'!K4:K23,MATCH(LARGE('half 24-25'!O4:O23,5),'half 24-25'!O4:O23,0))</f>
        <v>0</v>
      </c>
      <c r="AS31" s="114">
        <f>INDEX('half 24-25'!L4:L23,MATCH(LARGE('half 24-25'!O4:O23,5),'half 24-25'!O4:O23,0))</f>
        <v>0</v>
      </c>
      <c r="AT31" s="112">
        <f>INDEX('half 24-25'!M4:M23,MATCH(LARGE('half 24-25'!O4:O23,5),'half 24-25'!O4:O23,0))</f>
        <v>0</v>
      </c>
      <c r="AU31" s="113">
        <f>INDEX('half 24-25'!P4:P23,MATCH(LARGE('half 24-25'!O4:O23,5),'half 24-25'!O4:O23,0))</f>
        <v>0</v>
      </c>
      <c r="AV31" s="112">
        <f>INDEX('half 24-25'!Q4:Q23,MATCH(LARGE('half 24-25'!O4:O23,5),'half 24-25'!O4:O23,0))</f>
        <v>0</v>
      </c>
      <c r="AW31" s="57"/>
      <c r="AX31" s="95">
        <v>5</v>
      </c>
      <c r="AY31" s="153">
        <f>INDEX('half 24-25'!S4:S23,MATCH(LARGE('half 24-25'!X4:X23,5),'half 24-25'!X4:X23,0))</f>
        <v>0</v>
      </c>
      <c r="AZ31" s="154"/>
      <c r="BA31" s="154"/>
      <c r="BB31" s="154"/>
      <c r="BC31" s="155"/>
      <c r="BD31" s="113">
        <f>INDEX('half 24-25'!T4:T23,MATCH(LARGE('half 24-25'!X4:X23,5),'half 24-25'!X4:X23,0))</f>
        <v>0</v>
      </c>
      <c r="BE31" s="114">
        <f>INDEX('half 24-25'!U4:U23,MATCH(LARGE('half 24-25'!X4:X23,5),'half 24-25'!X4:X23,0))</f>
        <v>0</v>
      </c>
      <c r="BF31" s="112">
        <f>INDEX('half 24-25'!V4:V23,MATCH(LARGE('half 24-25'!X4:X23,5),'half 24-25'!X4:X23,0))</f>
        <v>0</v>
      </c>
      <c r="BG31" s="113">
        <f>INDEX('half 24-25'!Y4:Y23,MATCH(LARGE('half 24-25'!X4:X23,5),'half 24-25'!X4:X23,0))</f>
        <v>0</v>
      </c>
      <c r="BH31" s="112">
        <f>INDEX('half 24-25'!Z4:Z23,MATCH(LARGE('half 24-25'!X4:X23,5),'half 24-25'!X4:X23,0))</f>
        <v>0</v>
      </c>
      <c r="BJ31" s="95">
        <v>5</v>
      </c>
      <c r="BK31" s="153">
        <f>INDEX('half 24-25'!S4:S23,MATCH(LARGE('half 24-25'!AF4:AF23,5),'half 24-25'!AF4:AF23,0))</f>
        <v>0</v>
      </c>
      <c r="BL31" s="154"/>
      <c r="BM31" s="154"/>
      <c r="BN31" s="154"/>
      <c r="BO31" s="155"/>
      <c r="BP31" s="113">
        <f>INDEX('half 24-25'!AB4:AB23,MATCH(LARGE('half 24-25'!AF4:AF23,5),'half 24-25'!AF4:AF23,0))</f>
        <v>0</v>
      </c>
      <c r="BQ31" s="114">
        <f>INDEX('half 24-25'!AC4:AC23,MATCH(LARGE('half 24-25'!AF4:AF23,5),'half 24-25'!AF4:AF23,0))</f>
        <v>0</v>
      </c>
      <c r="BR31" s="112">
        <f>INDEX('half 24-25'!AD4:AD23,MATCH(LARGE('half 24-25'!AF4:AF23,5),'half 24-25'!AF4:AF23,0))</f>
        <v>0</v>
      </c>
      <c r="BS31" s="113">
        <f>INDEX('half 24-25'!AG4:AG23,MATCH(LARGE('half 24-25'!AF4:AF23,5),'half 24-25'!AF4:AF23,0))</f>
        <v>0</v>
      </c>
      <c r="BT31" s="112">
        <f>INDEX('half 24-25'!AH4:AH23,MATCH(LARGE('half 24-25'!AF4:AF23,5),'half 24-25'!AF4:AF23,0))</f>
        <v>0</v>
      </c>
    </row>
    <row r="32" spans="2:72" x14ac:dyDescent="0.2">
      <c r="B32" s="95">
        <v>6</v>
      </c>
      <c r="C32" s="153">
        <f>INDEX('half 24-25'!B4:B23,MATCH(LARGE('half 24-25'!AO4:AO23,6),'half 24-25'!AO4:AO23,0))</f>
        <v>0</v>
      </c>
      <c r="D32" s="154"/>
      <c r="E32" s="154"/>
      <c r="F32" s="154"/>
      <c r="G32" s="155"/>
      <c r="H32" s="113">
        <f>INDEX('half 24-25'!AK4:AK23,MATCH(LARGE('half 24-25'!AO4:AO23,6),'half 24-25'!AO4:AO23,0))</f>
        <v>0</v>
      </c>
      <c r="I32" s="114">
        <f>INDEX('half 24-25'!AL4:AL23,MATCH(LARGE('half 24-25'!AO4:AO23,6),'half 24-25'!AO4:AO23,0))</f>
        <v>0</v>
      </c>
      <c r="J32" s="112">
        <f>INDEX('half 24-25'!AM4:AM23,MATCH(LARGE('half 24-25'!AO4:AO23,6),'half 24-25'!AO4:AO23,0))</f>
        <v>0</v>
      </c>
      <c r="K32" s="113">
        <f>INDEX('half 24-25'!AP4:AP23,MATCH(LARGE('half 24-25'!AO4:AO23,6),'half 24-25'!AO4:AO23,0))</f>
        <v>0</v>
      </c>
      <c r="L32" s="112">
        <f>INDEX('half 24-25'!AQ4:AQ23,MATCH(LARGE('half 24-25'!AO4:AO23,6),'half 24-25'!AO4:AO23,0))</f>
        <v>0</v>
      </c>
      <c r="M32" s="56"/>
      <c r="N32" s="95">
        <v>6</v>
      </c>
      <c r="O32" s="153">
        <f>INDEX('half 24-25'!B4:B23,MATCH(LARGE('half 24-25'!AX4:AX23,6),'half 24-25'!AX4:AX23,0))</f>
        <v>0</v>
      </c>
      <c r="P32" s="154"/>
      <c r="Q32" s="154"/>
      <c r="R32" s="154"/>
      <c r="S32" s="155"/>
      <c r="T32" s="113">
        <f>INDEX('half 24-25'!AT4:AT23,MATCH(LARGE('half 24-25'!AX4:AX23,6),'half 24-25'!AX4:AX23,0))</f>
        <v>0</v>
      </c>
      <c r="U32" s="114">
        <f>INDEX('half 24-25'!AU4:AU23,MATCH(LARGE('half 24-25'!AX4:AX23,6),'half 24-25'!AX4:AX23,0))</f>
        <v>0</v>
      </c>
      <c r="V32" s="112">
        <f>INDEX('half 24-25'!AV4:AV23,MATCH(LARGE('half 24-25'!AX4:AX23,6),'half 24-25'!AX4:AX23,0))</f>
        <v>0</v>
      </c>
      <c r="W32" s="113">
        <f>INDEX('half 24-25'!AY4:AY23,MATCH(LARGE('half 24-25'!AX4:AX23,6),'half 24-25'!AX4:AX23,0))</f>
        <v>0</v>
      </c>
      <c r="X32" s="112">
        <f>INDEX('half 24-25'!AZ4:AZ23,MATCH(LARGE('half 24-25'!AX4:AX23,6),'half 24-25'!AX4:AX23,0))</f>
        <v>0</v>
      </c>
      <c r="Z32" s="95">
        <v>6</v>
      </c>
      <c r="AA32" s="153">
        <f>INDEX('half 24-25'!B4:B23,MATCH(LARGE('half 24-25'!G4:G23,6),'half 24-25'!G4:G23,0))</f>
        <v>0</v>
      </c>
      <c r="AB32" s="154"/>
      <c r="AC32" s="154"/>
      <c r="AD32" s="154"/>
      <c r="AE32" s="155"/>
      <c r="AF32" s="113">
        <f>INDEX('half 24-25'!C4:C23,MATCH(LARGE('half 24-25'!G4:G23,6),'half 24-25'!G4:G23,0))</f>
        <v>0</v>
      </c>
      <c r="AG32" s="114">
        <f>INDEX('half 24-25'!D4:D23,MATCH(LARGE('half 24-25'!G4:G23,6),'half 24-25'!G4:G23,0))</f>
        <v>0</v>
      </c>
      <c r="AH32" s="112">
        <f>INDEX('half 24-25'!E4:E23,MATCH(LARGE('half 24-25'!G4:G23,6),'half 24-25'!G4:G23,0))</f>
        <v>0</v>
      </c>
      <c r="AI32" s="113">
        <f>INDEX('half 24-25'!H4:H23,MATCH(LARGE('half 24-25'!G4:G23,6),'half 24-25'!G4:G23,0))</f>
        <v>0</v>
      </c>
      <c r="AJ32" s="112">
        <f>INDEX('half 24-25'!I4:I23,MATCH(LARGE('half 24-25'!G4:G23,6),'half 24-25'!G4:G23,0))</f>
        <v>0</v>
      </c>
      <c r="AL32" s="95">
        <v>6</v>
      </c>
      <c r="AM32" s="153">
        <f>INDEX('half 24-25'!B4:B23,MATCH(LARGE('half 24-25'!O4:O23,6),'half 24-25'!O4:O23,0))</f>
        <v>0</v>
      </c>
      <c r="AN32" s="154"/>
      <c r="AO32" s="154"/>
      <c r="AP32" s="154"/>
      <c r="AQ32" s="155"/>
      <c r="AR32" s="113">
        <f>INDEX('half 24-25'!K4:K23,MATCH(LARGE('half 24-25'!O4:O23,6),'half 24-25'!O4:O23,0))</f>
        <v>0</v>
      </c>
      <c r="AS32" s="114">
        <f>INDEX('half 24-25'!L4:L23,MATCH(LARGE('half 24-25'!O4:O23,6),'half 24-25'!O4:O23,0))</f>
        <v>0</v>
      </c>
      <c r="AT32" s="112">
        <f>INDEX('half 24-25'!M4:M23,MATCH(LARGE('half 24-25'!O4:O23,6),'half 24-25'!O4:O23,0))</f>
        <v>0</v>
      </c>
      <c r="AU32" s="113">
        <f>INDEX('half 24-25'!P4:P23,MATCH(LARGE('half 24-25'!O4:O23,6),'half 24-25'!O4:O23,0))</f>
        <v>0</v>
      </c>
      <c r="AV32" s="112">
        <f>INDEX('half 24-25'!Q4:Q23,MATCH(LARGE('half 24-25'!O4:O23,6),'half 24-25'!O4:O23,0))</f>
        <v>0</v>
      </c>
      <c r="AW32" s="57"/>
      <c r="AX32" s="95">
        <v>6</v>
      </c>
      <c r="AY32" s="153">
        <f>INDEX('half 24-25'!S4:S23,MATCH(LARGE('half 24-25'!X4:X23,6),'half 24-25'!X4:X23,0))</f>
        <v>0</v>
      </c>
      <c r="AZ32" s="154"/>
      <c r="BA32" s="154"/>
      <c r="BB32" s="154"/>
      <c r="BC32" s="155"/>
      <c r="BD32" s="113">
        <f>INDEX('half 24-25'!T4:T23,MATCH(LARGE('half 24-25'!X4:X23,6),'half 24-25'!X4:X23,0))</f>
        <v>0</v>
      </c>
      <c r="BE32" s="114">
        <f>INDEX('half 24-25'!U4:U23,MATCH(LARGE('half 24-25'!X4:X23,6),'half 24-25'!X4:X23,0))</f>
        <v>0</v>
      </c>
      <c r="BF32" s="112">
        <f>INDEX('half 24-25'!V4:V23,MATCH(LARGE('half 24-25'!X4:X23,6),'half 24-25'!X4:X23,0))</f>
        <v>0</v>
      </c>
      <c r="BG32" s="113">
        <f>INDEX('half 24-25'!Y4:Y23,MATCH(LARGE('half 24-25'!X4:X23,6),'half 24-25'!X4:X23,0))</f>
        <v>0</v>
      </c>
      <c r="BH32" s="112">
        <f>INDEX('half 24-25'!Z4:Z23,MATCH(LARGE('half 24-25'!X4:X23,6),'half 24-25'!X4:X23,0))</f>
        <v>0</v>
      </c>
      <c r="BJ32" s="95">
        <v>6</v>
      </c>
      <c r="BK32" s="153">
        <f>INDEX('half 24-25'!S4:S23,MATCH(LARGE('half 24-25'!AF4:AF23,6),'half 24-25'!AF4:AF23,0))</f>
        <v>0</v>
      </c>
      <c r="BL32" s="154"/>
      <c r="BM32" s="154"/>
      <c r="BN32" s="154"/>
      <c r="BO32" s="155"/>
      <c r="BP32" s="113">
        <f>INDEX('half 24-25'!AB4:AB23,MATCH(LARGE('half 24-25'!AF4:AF23,6),'half 24-25'!AF4:AF23,0))</f>
        <v>0</v>
      </c>
      <c r="BQ32" s="114">
        <f>INDEX('half 24-25'!AC4:AC23,MATCH(LARGE('half 24-25'!AF4:AF23,6),'half 24-25'!AF4:AF23,0))</f>
        <v>0</v>
      </c>
      <c r="BR32" s="112">
        <f>INDEX('half 24-25'!AD4:AD23,MATCH(LARGE('half 24-25'!AF4:AF23,6),'half 24-25'!AF4:AF23,0))</f>
        <v>0</v>
      </c>
      <c r="BS32" s="113">
        <f>INDEX('half 24-25'!AG4:AG23,MATCH(LARGE('half 24-25'!AF4:AF23,6),'half 24-25'!AF4:AF23,0))</f>
        <v>0</v>
      </c>
      <c r="BT32" s="112">
        <f>INDEX('half 24-25'!AH4:AH23,MATCH(LARGE('half 24-25'!AF4:AF23,6),'half 24-25'!AF4:AF23,0))</f>
        <v>0</v>
      </c>
    </row>
    <row r="33" spans="2:72" x14ac:dyDescent="0.2">
      <c r="B33" s="95">
        <v>7</v>
      </c>
      <c r="C33" s="153">
        <f>INDEX('half 24-25'!B4:B23,MATCH(LARGE('half 24-25'!AO4:AO23,7),'half 24-25'!AO4:AO23,0))</f>
        <v>0</v>
      </c>
      <c r="D33" s="154"/>
      <c r="E33" s="154"/>
      <c r="F33" s="154"/>
      <c r="G33" s="155"/>
      <c r="H33" s="113">
        <f>INDEX('half 24-25'!AK4:AK23,MATCH(LARGE('half 24-25'!AO4:AO23,7),'half 24-25'!AO4:AO23,0))</f>
        <v>0</v>
      </c>
      <c r="I33" s="114">
        <f>INDEX('half 24-25'!AL4:AL23,MATCH(LARGE('half 24-25'!AO4:AO23,7),'half 24-25'!AO4:AO23,0))</f>
        <v>0</v>
      </c>
      <c r="J33" s="112">
        <f>INDEX('half 24-25'!AM4:AM23,MATCH(LARGE('half 24-25'!AO4:AO23,7),'half 24-25'!AO4:AO23,0))</f>
        <v>0</v>
      </c>
      <c r="K33" s="113">
        <f>INDEX('half 24-25'!AP4:AP23,MATCH(LARGE('half 24-25'!AO4:AO23,7),'half 24-25'!AO4:AO23,0))</f>
        <v>0</v>
      </c>
      <c r="L33" s="112">
        <f>INDEX('half 24-25'!AQ4:AQ23,MATCH(LARGE('half 24-25'!AO4:AO23,7),'half 24-25'!AO4:AO23,0))</f>
        <v>0</v>
      </c>
      <c r="M33" s="56"/>
      <c r="N33" s="95">
        <v>7</v>
      </c>
      <c r="O33" s="153">
        <f>INDEX('half 24-25'!B4:B23,MATCH(LARGE('half 24-25'!AX4:AX23,7),'half 24-25'!AX4:AX23,0))</f>
        <v>0</v>
      </c>
      <c r="P33" s="154"/>
      <c r="Q33" s="154"/>
      <c r="R33" s="154"/>
      <c r="S33" s="155"/>
      <c r="T33" s="113">
        <f>INDEX('half 24-25'!AT4:AT23,MATCH(LARGE('half 24-25'!AX4:AX23,7),'half 24-25'!AX4:AX23,0))</f>
        <v>0</v>
      </c>
      <c r="U33" s="114">
        <f>INDEX('half 24-25'!AU4:AU23,MATCH(LARGE('half 24-25'!AX4:AX23,7),'half 24-25'!AX4:AX23,0))</f>
        <v>0</v>
      </c>
      <c r="V33" s="112">
        <f>INDEX('half 24-25'!AV4:AV23,MATCH(LARGE('half 24-25'!AX4:AX23,7),'half 24-25'!AX4:AX23,0))</f>
        <v>0</v>
      </c>
      <c r="W33" s="113">
        <f>INDEX('half 24-25'!AY4:AY23,MATCH(LARGE('half 24-25'!AX4:AX23,7),'half 24-25'!AX4:AX23,0))</f>
        <v>0</v>
      </c>
      <c r="X33" s="112">
        <f>INDEX('half 24-25'!AZ4:AZ23,MATCH(LARGE('half 24-25'!AX4:AX23,7),'half 24-25'!AX4:AX23,0))</f>
        <v>0</v>
      </c>
      <c r="Z33" s="95">
        <v>7</v>
      </c>
      <c r="AA33" s="153">
        <f>INDEX('half 24-25'!B4:B23,MATCH(LARGE('half 24-25'!G4:G23,7),'half 24-25'!G4:G23,0))</f>
        <v>0</v>
      </c>
      <c r="AB33" s="154"/>
      <c r="AC33" s="154"/>
      <c r="AD33" s="154"/>
      <c r="AE33" s="155"/>
      <c r="AF33" s="113">
        <f>INDEX('half 24-25'!C4:C23,MATCH(LARGE('half 24-25'!G4:G23,7),'half 24-25'!G4:G23,0))</f>
        <v>0</v>
      </c>
      <c r="AG33" s="114">
        <f>INDEX('half 24-25'!D4:D23,MATCH(LARGE('half 24-25'!G4:G23,7),'half 24-25'!G4:G23,0))</f>
        <v>0</v>
      </c>
      <c r="AH33" s="112">
        <f>INDEX('half 24-25'!E4:E23,MATCH(LARGE('half 24-25'!G4:G23,7),'half 24-25'!G4:G23,0))</f>
        <v>0</v>
      </c>
      <c r="AI33" s="113">
        <f>INDEX('half 24-25'!H4:H23,MATCH(LARGE('half 24-25'!G4:G23,7),'half 24-25'!G4:G23,0))</f>
        <v>0</v>
      </c>
      <c r="AJ33" s="112">
        <f>INDEX('half 24-25'!I4:I23,MATCH(LARGE('half 24-25'!G4:G23,7),'half 24-25'!G4:G23,0))</f>
        <v>0</v>
      </c>
      <c r="AL33" s="95">
        <v>7</v>
      </c>
      <c r="AM33" s="153">
        <f>INDEX('half 24-25'!B4:B23,MATCH(LARGE('half 24-25'!O4:O23,7),'half 24-25'!O4:O23,0))</f>
        <v>0</v>
      </c>
      <c r="AN33" s="154"/>
      <c r="AO33" s="154"/>
      <c r="AP33" s="154"/>
      <c r="AQ33" s="155"/>
      <c r="AR33" s="113">
        <f>INDEX('half 24-25'!K4:K23,MATCH(LARGE('half 24-25'!O4:O23,7),'half 24-25'!O4:O23,0))</f>
        <v>0</v>
      </c>
      <c r="AS33" s="114">
        <f>INDEX('half 24-25'!L4:L23,MATCH(LARGE('half 24-25'!O4:O23,7),'half 24-25'!O4:O23,0))</f>
        <v>0</v>
      </c>
      <c r="AT33" s="112">
        <f>INDEX('half 24-25'!M4:M23,MATCH(LARGE('half 24-25'!O4:O23,7),'half 24-25'!O4:O23,0))</f>
        <v>0</v>
      </c>
      <c r="AU33" s="113">
        <f>INDEX('half 24-25'!P4:P23,MATCH(LARGE('half 24-25'!O4:O23,7),'half 24-25'!O4:O23,0))</f>
        <v>0</v>
      </c>
      <c r="AV33" s="112">
        <f>INDEX('half 24-25'!Q4:Q23,MATCH(LARGE('half 24-25'!O4:O23,7),'half 24-25'!O4:O23,0))</f>
        <v>0</v>
      </c>
      <c r="AW33" s="57"/>
      <c r="AX33" s="95">
        <v>7</v>
      </c>
      <c r="AY33" s="153">
        <f>INDEX('half 24-25'!S4:S23,MATCH(LARGE('half 24-25'!X4:X23,7),'half 24-25'!X4:X23,0))</f>
        <v>0</v>
      </c>
      <c r="AZ33" s="154"/>
      <c r="BA33" s="154"/>
      <c r="BB33" s="154"/>
      <c r="BC33" s="155"/>
      <c r="BD33" s="113">
        <f>INDEX('half 24-25'!T4:T23,MATCH(LARGE('half 24-25'!X4:X23,7),'half 24-25'!X4:X23,0))</f>
        <v>0</v>
      </c>
      <c r="BE33" s="114">
        <f>INDEX('half 24-25'!U4:U23,MATCH(LARGE('half 24-25'!X4:X23,7),'half 24-25'!X4:X23,0))</f>
        <v>0</v>
      </c>
      <c r="BF33" s="112">
        <f>INDEX('half 24-25'!V4:V23,MATCH(LARGE('half 24-25'!X4:X23,7),'half 24-25'!X4:X23,0))</f>
        <v>0</v>
      </c>
      <c r="BG33" s="113">
        <f>INDEX('half 24-25'!Y4:Y23,MATCH(LARGE('half 24-25'!X4:X23,7),'half 24-25'!X4:X23,0))</f>
        <v>0</v>
      </c>
      <c r="BH33" s="112">
        <f>INDEX('half 24-25'!Z4:Z23,MATCH(LARGE('half 24-25'!X4:X23,7),'half 24-25'!X4:X23,0))</f>
        <v>0</v>
      </c>
      <c r="BJ33" s="95">
        <v>7</v>
      </c>
      <c r="BK33" s="153">
        <f>INDEX('half 24-25'!S4:S23,MATCH(LARGE('half 24-25'!AF4:AF23,7),'half 24-25'!AF4:AF23,0))</f>
        <v>0</v>
      </c>
      <c r="BL33" s="154"/>
      <c r="BM33" s="154"/>
      <c r="BN33" s="154"/>
      <c r="BO33" s="155"/>
      <c r="BP33" s="113">
        <f>INDEX('half 24-25'!AB4:AB23,MATCH(LARGE('half 24-25'!AF4:AF23,7),'half 24-25'!AF4:AF23,0))</f>
        <v>0</v>
      </c>
      <c r="BQ33" s="114">
        <f>INDEX('half 24-25'!AC4:AC23,MATCH(LARGE('half 24-25'!AF4:AF23,7),'half 24-25'!AF4:AF23,0))</f>
        <v>0</v>
      </c>
      <c r="BR33" s="112">
        <f>INDEX('half 24-25'!AD4:AD23,MATCH(LARGE('half 24-25'!AF4:AF23,7),'half 24-25'!AF4:AF23,0))</f>
        <v>0</v>
      </c>
      <c r="BS33" s="113">
        <f>INDEX('half 24-25'!AG4:AG23,MATCH(LARGE('half 24-25'!AF4:AF23,7),'half 24-25'!AF4:AF23,0))</f>
        <v>0</v>
      </c>
      <c r="BT33" s="112">
        <f>INDEX('half 24-25'!AH4:AH23,MATCH(LARGE('half 24-25'!AF4:AF23,7),'half 24-25'!AF4:AF23,0))</f>
        <v>0</v>
      </c>
    </row>
    <row r="34" spans="2:72" x14ac:dyDescent="0.2">
      <c r="B34" s="95">
        <v>8</v>
      </c>
      <c r="C34" s="153">
        <f>INDEX('half 24-25'!B4:B23,MATCH(LARGE('half 24-25'!AO4:AO23,8),'half 24-25'!AO4:AO23,0))</f>
        <v>0</v>
      </c>
      <c r="D34" s="154"/>
      <c r="E34" s="154"/>
      <c r="F34" s="154"/>
      <c r="G34" s="155"/>
      <c r="H34" s="113">
        <f>INDEX('half 24-25'!AK4:AK23,MATCH(LARGE('half 24-25'!AO4:AO23,8),'half 24-25'!AO4:AO23,0))</f>
        <v>0</v>
      </c>
      <c r="I34" s="114">
        <f>INDEX('half 24-25'!AL4:AL23,MATCH(LARGE('half 24-25'!AO4:AO23,8),'half 24-25'!AO4:AO23,0))</f>
        <v>0</v>
      </c>
      <c r="J34" s="112">
        <f>INDEX('half 24-25'!AM4:AM23,MATCH(LARGE('half 24-25'!AO4:AO23,8),'half 24-25'!AO4:AO23,0))</f>
        <v>0</v>
      </c>
      <c r="K34" s="113">
        <f>INDEX('half 24-25'!AP4:AP23,MATCH(LARGE('half 24-25'!AO4:AO23,8),'half 24-25'!AO4:AO23,0))</f>
        <v>0</v>
      </c>
      <c r="L34" s="112">
        <f>INDEX('half 24-25'!AQ4:AQ23,MATCH(LARGE('half 24-25'!AO4:AO23,8),'half 24-25'!AO4:AO23,0))</f>
        <v>0</v>
      </c>
      <c r="M34" s="56"/>
      <c r="N34" s="95">
        <v>8</v>
      </c>
      <c r="O34" s="153">
        <f>INDEX('half 24-25'!B4:B23,MATCH(LARGE('half 24-25'!AX4:AX23,8),'half 24-25'!AX4:AX23,0))</f>
        <v>0</v>
      </c>
      <c r="P34" s="154"/>
      <c r="Q34" s="154"/>
      <c r="R34" s="154"/>
      <c r="S34" s="155"/>
      <c r="T34" s="113">
        <f>INDEX('half 24-25'!AT4:AT23,MATCH(LARGE('half 24-25'!AX4:AX23,8),'half 24-25'!AX4:AX23,0))</f>
        <v>0</v>
      </c>
      <c r="U34" s="114">
        <f>INDEX('half 24-25'!AU4:AU23,MATCH(LARGE('half 24-25'!AX4:AX23,8),'half 24-25'!AX4:AX23,0))</f>
        <v>0</v>
      </c>
      <c r="V34" s="112">
        <f>INDEX('half 24-25'!AV4:AV23,MATCH(LARGE('half 24-25'!AX4:AX23,8),'half 24-25'!AX4:AX23,0))</f>
        <v>0</v>
      </c>
      <c r="W34" s="113">
        <f>INDEX('half 24-25'!AY4:AY23,MATCH(LARGE('half 24-25'!AX4:AX23,8),'half 24-25'!AX4:AX23,0))</f>
        <v>0</v>
      </c>
      <c r="X34" s="112">
        <f>INDEX('half 24-25'!AZ4:AZ23,MATCH(LARGE('half 24-25'!AX4:AX23,8),'half 24-25'!AX4:AX23,0))</f>
        <v>0</v>
      </c>
      <c r="Z34" s="95">
        <v>8</v>
      </c>
      <c r="AA34" s="153">
        <f>INDEX('half 24-25'!B4:B23,MATCH(LARGE('half 24-25'!G4:G23,8),'half 24-25'!G4:G23,0))</f>
        <v>0</v>
      </c>
      <c r="AB34" s="154"/>
      <c r="AC34" s="154"/>
      <c r="AD34" s="154"/>
      <c r="AE34" s="155"/>
      <c r="AF34" s="113">
        <f>INDEX('half 24-25'!C4:C23,MATCH(LARGE('half 24-25'!G4:G23,8),'half 24-25'!G4:G23,0))</f>
        <v>0</v>
      </c>
      <c r="AG34" s="114">
        <f>INDEX('half 24-25'!D4:D23,MATCH(LARGE('half 24-25'!G4:G23,8),'half 24-25'!G4:G23,0))</f>
        <v>0</v>
      </c>
      <c r="AH34" s="112">
        <f>INDEX('half 24-25'!E4:E23,MATCH(LARGE('half 24-25'!G4:G23,8),'half 24-25'!G4:G23,0))</f>
        <v>0</v>
      </c>
      <c r="AI34" s="113">
        <f>INDEX('half 24-25'!H4:H23,MATCH(LARGE('half 24-25'!G4:G23,8),'half 24-25'!G4:G23,0))</f>
        <v>0</v>
      </c>
      <c r="AJ34" s="112">
        <f>INDEX('half 24-25'!I4:I23,MATCH(LARGE('half 24-25'!G4:G23,8),'half 24-25'!G4:G23,0))</f>
        <v>0</v>
      </c>
      <c r="AL34" s="95">
        <v>8</v>
      </c>
      <c r="AM34" s="153">
        <f>INDEX('half 24-25'!B4:B23,MATCH(LARGE('half 24-25'!O4:O23,8),'half 24-25'!O4:O23,0))</f>
        <v>0</v>
      </c>
      <c r="AN34" s="154"/>
      <c r="AO34" s="154"/>
      <c r="AP34" s="154"/>
      <c r="AQ34" s="155"/>
      <c r="AR34" s="113">
        <f>INDEX('half 24-25'!K4:K23,MATCH(LARGE('half 24-25'!O4:O23,8),'half 24-25'!O4:O23,0))</f>
        <v>0</v>
      </c>
      <c r="AS34" s="114">
        <f>INDEX('half 24-25'!L4:L23,MATCH(LARGE('half 24-25'!O4:O23,8),'half 24-25'!O4:O23,0))</f>
        <v>0</v>
      </c>
      <c r="AT34" s="112">
        <f>INDEX('half 24-25'!M4:M23,MATCH(LARGE('half 24-25'!O4:O23,8),'half 24-25'!O4:O23,0))</f>
        <v>0</v>
      </c>
      <c r="AU34" s="113">
        <f>INDEX('half 24-25'!P4:P23,MATCH(LARGE('half 24-25'!O4:O23,8),'half 24-25'!O4:O23,0))</f>
        <v>0</v>
      </c>
      <c r="AV34" s="112">
        <f>INDEX('half 24-25'!Q4:Q23,MATCH(LARGE('half 24-25'!O4:O23,8),'half 24-25'!O4:O23,0))</f>
        <v>0</v>
      </c>
      <c r="AW34" s="57"/>
      <c r="AX34" s="95">
        <v>8</v>
      </c>
      <c r="AY34" s="153">
        <f>INDEX('half 24-25'!S4:S23,MATCH(LARGE('half 24-25'!X4:X23,8),'half 24-25'!X4:X23,0))</f>
        <v>0</v>
      </c>
      <c r="AZ34" s="154"/>
      <c r="BA34" s="154"/>
      <c r="BB34" s="154"/>
      <c r="BC34" s="155"/>
      <c r="BD34" s="113">
        <f>INDEX('half 24-25'!T4:T23,MATCH(LARGE('half 24-25'!X4:X23,8),'half 24-25'!X4:X23,0))</f>
        <v>0</v>
      </c>
      <c r="BE34" s="114">
        <f>INDEX('half 24-25'!U4:U23,MATCH(LARGE('half 24-25'!X4:X23,8),'half 24-25'!X4:X23,0))</f>
        <v>0</v>
      </c>
      <c r="BF34" s="112">
        <f>INDEX('half 24-25'!V4:V23,MATCH(LARGE('half 24-25'!X4:X23,8),'half 24-25'!X4:X23,0))</f>
        <v>0</v>
      </c>
      <c r="BG34" s="113">
        <f>INDEX('half 24-25'!Y4:Y23,MATCH(LARGE('half 24-25'!X4:X23,8),'half 24-25'!X4:X23,0))</f>
        <v>0</v>
      </c>
      <c r="BH34" s="112">
        <f>INDEX('half 24-25'!Z4:Z23,MATCH(LARGE('half 24-25'!X4:X23,8),'half 24-25'!X4:X23,0))</f>
        <v>0</v>
      </c>
      <c r="BJ34" s="95">
        <v>8</v>
      </c>
      <c r="BK34" s="153">
        <f>INDEX('half 24-25'!S4:S23,MATCH(LARGE('half 24-25'!AF4:AF23,8),'half 24-25'!AF4:AF23,0))</f>
        <v>0</v>
      </c>
      <c r="BL34" s="154"/>
      <c r="BM34" s="154"/>
      <c r="BN34" s="154"/>
      <c r="BO34" s="155"/>
      <c r="BP34" s="113">
        <f>INDEX('half 24-25'!AB4:AB23,MATCH(LARGE('half 24-25'!AF4:AF23,8),'half 24-25'!AF4:AF23,0))</f>
        <v>0</v>
      </c>
      <c r="BQ34" s="114">
        <f>INDEX('half 24-25'!AC4:AC23,MATCH(LARGE('half 24-25'!AF4:AF23,8),'half 24-25'!AF4:AF23,0))</f>
        <v>0</v>
      </c>
      <c r="BR34" s="112">
        <f>INDEX('half 24-25'!AD4:AD23,MATCH(LARGE('half 24-25'!AF4:AF23,8),'half 24-25'!AF4:AF23,0))</f>
        <v>0</v>
      </c>
      <c r="BS34" s="113">
        <f>INDEX('half 24-25'!AG4:AG23,MATCH(LARGE('half 24-25'!AF4:AF23,8),'half 24-25'!AF4:AF23,0))</f>
        <v>0</v>
      </c>
      <c r="BT34" s="112">
        <f>INDEX('half 24-25'!AH4:AH23,MATCH(LARGE('half 24-25'!AF4:AF23,8),'half 24-25'!AF4:AF23,0))</f>
        <v>0</v>
      </c>
    </row>
    <row r="35" spans="2:72" x14ac:dyDescent="0.2">
      <c r="B35" s="95">
        <v>9</v>
      </c>
      <c r="C35" s="153">
        <f>INDEX('half 24-25'!B4:B23,MATCH(LARGE('half 24-25'!AO4:AO23,9),'half 24-25'!AO4:AO23,0))</f>
        <v>0</v>
      </c>
      <c r="D35" s="154"/>
      <c r="E35" s="154"/>
      <c r="F35" s="154"/>
      <c r="G35" s="155"/>
      <c r="H35" s="113">
        <f>INDEX('half 24-25'!AK4:AK23,MATCH(LARGE('half 24-25'!AO4:AO23,9),'half 24-25'!AO4:AO23,0))</f>
        <v>0</v>
      </c>
      <c r="I35" s="114">
        <f>INDEX('half 24-25'!AL4:AL23,MATCH(LARGE('half 24-25'!AO4:AO23,9),'half 24-25'!AO4:AO23,0))</f>
        <v>0</v>
      </c>
      <c r="J35" s="112">
        <f>INDEX('half 24-25'!AM4:AM23,MATCH(LARGE('half 24-25'!AO4:AO23,9),'half 24-25'!AO4:AO23,0))</f>
        <v>0</v>
      </c>
      <c r="K35" s="113">
        <f>INDEX('half 24-25'!AP4:AP23,MATCH(LARGE('half 24-25'!AO4:AO23,9),'half 24-25'!AO4:AO23,0))</f>
        <v>0</v>
      </c>
      <c r="L35" s="112">
        <f>INDEX('half 24-25'!AQ4:AQ23,MATCH(LARGE('half 24-25'!AO4:AO23,9),'half 24-25'!AO4:AO23,0))</f>
        <v>0</v>
      </c>
      <c r="M35" s="56"/>
      <c r="N35" s="95">
        <v>9</v>
      </c>
      <c r="O35" s="153">
        <f>INDEX('half 24-25'!B4:B23,MATCH(LARGE('half 24-25'!AX4:AX23,9),'half 24-25'!AX4:AX23,0))</f>
        <v>0</v>
      </c>
      <c r="P35" s="154"/>
      <c r="Q35" s="154"/>
      <c r="R35" s="154"/>
      <c r="S35" s="155"/>
      <c r="T35" s="113">
        <f>INDEX('half 24-25'!AT4:AT23,MATCH(LARGE('half 24-25'!AX4:AX23,9),'half 24-25'!AX4:AX23,0))</f>
        <v>0</v>
      </c>
      <c r="U35" s="114">
        <f>INDEX('half 24-25'!AU4:AU23,MATCH(LARGE('half 24-25'!AX4:AX23,9),'half 24-25'!AX4:AX23,0))</f>
        <v>0</v>
      </c>
      <c r="V35" s="112">
        <f>INDEX('half 24-25'!AV4:AV23,MATCH(LARGE('half 24-25'!AX4:AX23,9),'half 24-25'!AX4:AX23,0))</f>
        <v>0</v>
      </c>
      <c r="W35" s="113">
        <f>INDEX('half 24-25'!AY4:AY23,MATCH(LARGE('half 24-25'!AX4:AX23,9),'half 24-25'!AX4:AX23,0))</f>
        <v>0</v>
      </c>
      <c r="X35" s="112">
        <f>INDEX('half 24-25'!AZ4:AZ23,MATCH(LARGE('half 24-25'!AX4:AX23,9),'half 24-25'!AX4:AX23,0))</f>
        <v>0</v>
      </c>
      <c r="Z35" s="95">
        <v>9</v>
      </c>
      <c r="AA35" s="153">
        <f>INDEX('half 24-25'!B4:B23,MATCH(LARGE('half 24-25'!G4:G23,9),'half 24-25'!G4:G23,0))</f>
        <v>0</v>
      </c>
      <c r="AB35" s="154"/>
      <c r="AC35" s="154"/>
      <c r="AD35" s="154"/>
      <c r="AE35" s="155"/>
      <c r="AF35" s="113">
        <f>INDEX('half 24-25'!C4:C23,MATCH(LARGE('half 24-25'!G4:G23,9),'half 24-25'!G4:G23,0))</f>
        <v>0</v>
      </c>
      <c r="AG35" s="114">
        <f>INDEX('half 24-25'!D4:D23,MATCH(LARGE('half 24-25'!G4:G23,9),'half 24-25'!G4:G23,0))</f>
        <v>0</v>
      </c>
      <c r="AH35" s="112">
        <f>INDEX('half 24-25'!E4:E23,MATCH(LARGE('half 24-25'!G4:G23,9),'half 24-25'!G4:G23,0))</f>
        <v>0</v>
      </c>
      <c r="AI35" s="113">
        <f>INDEX('half 24-25'!H4:H23,MATCH(LARGE('half 24-25'!G4:G23,9),'half 24-25'!G4:G23,0))</f>
        <v>0</v>
      </c>
      <c r="AJ35" s="112">
        <f>INDEX('half 24-25'!I4:I23,MATCH(LARGE('half 24-25'!G4:G23,9),'half 24-25'!G4:G23,0))</f>
        <v>0</v>
      </c>
      <c r="AL35" s="95">
        <v>9</v>
      </c>
      <c r="AM35" s="153">
        <f>INDEX('half 24-25'!B4:B23,MATCH(LARGE('half 24-25'!O4:O23,9),'half 24-25'!O4:O23,0))</f>
        <v>0</v>
      </c>
      <c r="AN35" s="154"/>
      <c r="AO35" s="154"/>
      <c r="AP35" s="154"/>
      <c r="AQ35" s="155"/>
      <c r="AR35" s="113">
        <f>INDEX('half 24-25'!K4:K23,MATCH(LARGE('half 24-25'!O4:O23,9),'half 24-25'!O4:O23,0))</f>
        <v>0</v>
      </c>
      <c r="AS35" s="114">
        <f>INDEX('half 24-25'!L4:L23,MATCH(LARGE('half 24-25'!O4:O23,9),'half 24-25'!O4:O23,0))</f>
        <v>0</v>
      </c>
      <c r="AT35" s="112">
        <f>INDEX('half 24-25'!M4:M23,MATCH(LARGE('half 24-25'!O4:O23,9),'half 24-25'!O4:O23,0))</f>
        <v>0</v>
      </c>
      <c r="AU35" s="113">
        <f>INDEX('half 24-25'!P4:P23,MATCH(LARGE('half 24-25'!O4:O23,9),'half 24-25'!O4:O23,0))</f>
        <v>0</v>
      </c>
      <c r="AV35" s="112">
        <f>INDEX('half 24-25'!Q4:Q23,MATCH(LARGE('half 24-25'!O4:O23,9),'half 24-25'!O4:O23,0))</f>
        <v>0</v>
      </c>
      <c r="AW35" s="57"/>
      <c r="AX35" s="95">
        <v>9</v>
      </c>
      <c r="AY35" s="153">
        <f>INDEX('half 24-25'!S4:S23,MATCH(LARGE('half 24-25'!X4:X23,9),'half 24-25'!X4:X23,0))</f>
        <v>0</v>
      </c>
      <c r="AZ35" s="154"/>
      <c r="BA35" s="154"/>
      <c r="BB35" s="154"/>
      <c r="BC35" s="155"/>
      <c r="BD35" s="113">
        <f>INDEX('half 24-25'!T4:T23,MATCH(LARGE('half 24-25'!X4:X23,9),'half 24-25'!X4:X23,0))</f>
        <v>0</v>
      </c>
      <c r="BE35" s="114">
        <f>INDEX('half 24-25'!U4:U23,MATCH(LARGE('half 24-25'!X4:X23,9),'half 24-25'!X4:X23,0))</f>
        <v>0</v>
      </c>
      <c r="BF35" s="112">
        <f>INDEX('half 24-25'!V4:V23,MATCH(LARGE('half 24-25'!X4:X23,9),'half 24-25'!X4:X23,0))</f>
        <v>0</v>
      </c>
      <c r="BG35" s="113">
        <f>INDEX('half 24-25'!Y4:Y23,MATCH(LARGE('half 24-25'!X4:X23,9),'half 24-25'!X4:X23,0))</f>
        <v>0</v>
      </c>
      <c r="BH35" s="112">
        <f>INDEX('half 24-25'!Z4:Z23,MATCH(LARGE('half 24-25'!X4:X23,9),'half 24-25'!X4:X23,0))</f>
        <v>0</v>
      </c>
      <c r="BJ35" s="95">
        <v>9</v>
      </c>
      <c r="BK35" s="153">
        <f>INDEX('half 24-25'!S4:S23,MATCH(LARGE('half 24-25'!AF4:AF23,9),'half 24-25'!AF4:AF23,0))</f>
        <v>0</v>
      </c>
      <c r="BL35" s="154"/>
      <c r="BM35" s="154"/>
      <c r="BN35" s="154"/>
      <c r="BO35" s="155"/>
      <c r="BP35" s="113">
        <f>INDEX('half 24-25'!AB4:AB23,MATCH(LARGE('half 24-25'!AF4:AF23,9),'half 24-25'!AF4:AF23,0))</f>
        <v>0</v>
      </c>
      <c r="BQ35" s="114">
        <f>INDEX('half 24-25'!AC4:AC23,MATCH(LARGE('half 24-25'!AF4:AF23,9),'half 24-25'!AF4:AF23,0))</f>
        <v>0</v>
      </c>
      <c r="BR35" s="112">
        <f>INDEX('half 24-25'!AD4:AD23,MATCH(LARGE('half 24-25'!AF4:AF23,9),'half 24-25'!AF4:AF23,0))</f>
        <v>0</v>
      </c>
      <c r="BS35" s="113">
        <f>INDEX('half 24-25'!AG4:AG23,MATCH(LARGE('half 24-25'!AF4:AF23,9),'half 24-25'!AF4:AF23,0))</f>
        <v>0</v>
      </c>
      <c r="BT35" s="112">
        <f>INDEX('half 24-25'!AH4:AH23,MATCH(LARGE('half 24-25'!AF4:AF23,9),'half 24-25'!AF4:AF23,0))</f>
        <v>0</v>
      </c>
    </row>
    <row r="36" spans="2:72" x14ac:dyDescent="0.2">
      <c r="B36" s="95">
        <v>10</v>
      </c>
      <c r="C36" s="153">
        <f>INDEX('half 24-25'!B4:B23,MATCH(LARGE('half 24-25'!AO4:AO23,10),'half 24-25'!AO4:AO23,0))</f>
        <v>0</v>
      </c>
      <c r="D36" s="154"/>
      <c r="E36" s="154"/>
      <c r="F36" s="154"/>
      <c r="G36" s="155"/>
      <c r="H36" s="113">
        <f>INDEX('half 24-25'!AK4:AK23,MATCH(LARGE('half 24-25'!AO4:AO23,10),'half 24-25'!AO4:AO23,0))</f>
        <v>0</v>
      </c>
      <c r="I36" s="114">
        <f>INDEX('half 24-25'!AL4:AL23,MATCH(LARGE('half 24-25'!AO4:AO23,10),'half 24-25'!AO4:AO23,0))</f>
        <v>0</v>
      </c>
      <c r="J36" s="112">
        <f>INDEX('half 24-25'!AM4:AM23,MATCH(LARGE('half 24-25'!AO4:AO23,10),'half 24-25'!AO4:AO23,0))</f>
        <v>0</v>
      </c>
      <c r="K36" s="113">
        <f>INDEX('half 24-25'!AP4:AP23,MATCH(LARGE('half 24-25'!AO4:AO23,10),'half 24-25'!AO4:AO23,0))</f>
        <v>0</v>
      </c>
      <c r="L36" s="112">
        <f>INDEX('half 24-25'!AQ4:AQ23,MATCH(LARGE('half 24-25'!AO4:AO23,10),'half 24-25'!AO4:AO23,0))</f>
        <v>0</v>
      </c>
      <c r="M36" s="56"/>
      <c r="N36" s="95">
        <v>10</v>
      </c>
      <c r="O36" s="153">
        <f>INDEX('half 24-25'!B4:B23,MATCH(LARGE('half 24-25'!AX4:AX23,10),'half 24-25'!AX4:AX23,0))</f>
        <v>0</v>
      </c>
      <c r="P36" s="154"/>
      <c r="Q36" s="154"/>
      <c r="R36" s="154"/>
      <c r="S36" s="155"/>
      <c r="T36" s="113">
        <f>INDEX('half 24-25'!AT4:AT23,MATCH(LARGE('half 24-25'!AX4:AX23,10),'half 24-25'!AX4:AX23,0))</f>
        <v>0</v>
      </c>
      <c r="U36" s="114">
        <f>INDEX('half 24-25'!AU4:AU23,MATCH(LARGE('half 24-25'!AX4:AX23,10),'half 24-25'!AX4:AX23,0))</f>
        <v>0</v>
      </c>
      <c r="V36" s="112">
        <f>INDEX('half 24-25'!AV4:AV23,MATCH(LARGE('half 24-25'!AX4:AX23,10),'half 24-25'!AX4:AX23,0))</f>
        <v>0</v>
      </c>
      <c r="W36" s="113">
        <f>INDEX('half 24-25'!AY4:AY23,MATCH(LARGE('half 24-25'!AX4:AX23,10),'half 24-25'!AX4:AX23,0))</f>
        <v>0</v>
      </c>
      <c r="X36" s="112">
        <f>INDEX('half 24-25'!AZ4:AZ23,MATCH(LARGE('half 24-25'!AX4:AX23,10),'half 24-25'!AX4:AX23,0))</f>
        <v>0</v>
      </c>
      <c r="Z36" s="95">
        <v>10</v>
      </c>
      <c r="AA36" s="153">
        <f>INDEX('half 24-25'!B4:B23,MATCH(LARGE('half 24-25'!G4:G23,10),'half 24-25'!G4:G23,0))</f>
        <v>0</v>
      </c>
      <c r="AB36" s="154"/>
      <c r="AC36" s="154"/>
      <c r="AD36" s="154"/>
      <c r="AE36" s="155"/>
      <c r="AF36" s="113">
        <f>INDEX('half 24-25'!C4:C23,MATCH(LARGE('half 24-25'!G4:G23,10),'half 24-25'!G4:G23,0))</f>
        <v>0</v>
      </c>
      <c r="AG36" s="114">
        <f>INDEX('half 24-25'!D4:D23,MATCH(LARGE('half 24-25'!G4:G23,10),'half 24-25'!G4:G23,0))</f>
        <v>0</v>
      </c>
      <c r="AH36" s="112">
        <f>INDEX('half 24-25'!E4:E23,MATCH(LARGE('half 24-25'!G4:G23,10),'half 24-25'!G4:G23,0))</f>
        <v>0</v>
      </c>
      <c r="AI36" s="113">
        <f>INDEX('half 24-25'!H4:H23,MATCH(LARGE('half 24-25'!G4:G23,10),'half 24-25'!G4:G23,0))</f>
        <v>0</v>
      </c>
      <c r="AJ36" s="112">
        <f>INDEX('half 24-25'!I4:I23,MATCH(LARGE('half 24-25'!G4:G23,10),'half 24-25'!G4:G23,0))</f>
        <v>0</v>
      </c>
      <c r="AL36" s="95">
        <v>10</v>
      </c>
      <c r="AM36" s="153">
        <f>INDEX('half 24-25'!B4:B23,MATCH(LARGE('half 24-25'!O4:O23,10),'half 24-25'!O4:O23,0))</f>
        <v>0</v>
      </c>
      <c r="AN36" s="154"/>
      <c r="AO36" s="154"/>
      <c r="AP36" s="154"/>
      <c r="AQ36" s="155"/>
      <c r="AR36" s="113">
        <f>INDEX('half 24-25'!K4:K23,MATCH(LARGE('half 24-25'!O4:O23,10),'half 24-25'!O4:O23,0))</f>
        <v>0</v>
      </c>
      <c r="AS36" s="114">
        <f>INDEX('half 24-25'!L4:L23,MATCH(LARGE('half 24-25'!O4:O23,10),'half 24-25'!O4:O23,0))</f>
        <v>0</v>
      </c>
      <c r="AT36" s="112">
        <f>INDEX('half 24-25'!M4:M23,MATCH(LARGE('half 24-25'!O4:O23,10),'half 24-25'!O4:O23,0))</f>
        <v>0</v>
      </c>
      <c r="AU36" s="113">
        <f>INDEX('half 24-25'!P4:P23,MATCH(LARGE('half 24-25'!O4:O23,10),'half 24-25'!O4:O23,0))</f>
        <v>0</v>
      </c>
      <c r="AV36" s="112">
        <f>INDEX('half 24-25'!Q4:Q23,MATCH(LARGE('half 24-25'!O4:O23,10),'half 24-25'!O4:O23,0))</f>
        <v>0</v>
      </c>
      <c r="AW36" s="57"/>
      <c r="AX36" s="95">
        <v>10</v>
      </c>
      <c r="AY36" s="153">
        <f>INDEX('half 24-25'!S4:S23,MATCH(LARGE('half 24-25'!X4:X23,10),'half 24-25'!X4:X23,0))</f>
        <v>0</v>
      </c>
      <c r="AZ36" s="154"/>
      <c r="BA36" s="154"/>
      <c r="BB36" s="154"/>
      <c r="BC36" s="155"/>
      <c r="BD36" s="113">
        <f>INDEX('half 24-25'!T4:T23,MATCH(LARGE('half 24-25'!X4:X23,10),'half 24-25'!X4:X23,0))</f>
        <v>0</v>
      </c>
      <c r="BE36" s="114">
        <f>INDEX('half 24-25'!U4:U23,MATCH(LARGE('half 24-25'!X4:X23,10),'half 24-25'!X4:X23,0))</f>
        <v>0</v>
      </c>
      <c r="BF36" s="112">
        <f>INDEX('half 24-25'!V4:V23,MATCH(LARGE('half 24-25'!X4:X23,10),'half 24-25'!X4:X23,0))</f>
        <v>0</v>
      </c>
      <c r="BG36" s="113">
        <f>INDEX('half 24-25'!Y4:Y23,MATCH(LARGE('half 24-25'!X4:X23,10),'half 24-25'!X4:X23,0))</f>
        <v>0</v>
      </c>
      <c r="BH36" s="112">
        <f>INDEX('half 24-25'!Z4:Z23,MATCH(LARGE('half 24-25'!X4:X23,10),'half 24-25'!X4:X23,0))</f>
        <v>0</v>
      </c>
      <c r="BJ36" s="95">
        <v>10</v>
      </c>
      <c r="BK36" s="153">
        <f>INDEX('half 24-25'!S4:S23,MATCH(LARGE('half 24-25'!AF4:AF23,10),'half 24-25'!AF4:AF23,0))</f>
        <v>0</v>
      </c>
      <c r="BL36" s="154"/>
      <c r="BM36" s="154"/>
      <c r="BN36" s="154"/>
      <c r="BO36" s="155"/>
      <c r="BP36" s="113">
        <f>INDEX('half 24-25'!AB4:AB23,MATCH(LARGE('half 24-25'!AF4:AF23,10),'half 24-25'!AF4:AF23,0))</f>
        <v>0</v>
      </c>
      <c r="BQ36" s="114">
        <f>INDEX('half 24-25'!AC4:AC23,MATCH(LARGE('half 24-25'!AF4:AF23,10),'half 24-25'!AF4:AF23,0))</f>
        <v>0</v>
      </c>
      <c r="BR36" s="112">
        <f>INDEX('half 24-25'!AD4:AD23,MATCH(LARGE('half 24-25'!AF4:AF23,10),'half 24-25'!AF4:AF23,0))</f>
        <v>0</v>
      </c>
      <c r="BS36" s="113">
        <f>INDEX('half 24-25'!AG4:AG23,MATCH(LARGE('half 24-25'!AF4:AF23,10),'half 24-25'!AF4:AF23,0))</f>
        <v>0</v>
      </c>
      <c r="BT36" s="112">
        <f>INDEX('half 24-25'!AH4:AH23,MATCH(LARGE('half 24-25'!AF4:AF23,10),'half 24-25'!AF4:AF23,0))</f>
        <v>0</v>
      </c>
    </row>
    <row r="37" spans="2:72" x14ac:dyDescent="0.2">
      <c r="B37" s="95">
        <v>11</v>
      </c>
      <c r="C37" s="153">
        <f>INDEX('half 24-25'!B4:B23,MATCH(LARGE('half 24-25'!AO4:AO23,11),'half 24-25'!AO4:AO23,0))</f>
        <v>0</v>
      </c>
      <c r="D37" s="154"/>
      <c r="E37" s="154"/>
      <c r="F37" s="154"/>
      <c r="G37" s="155"/>
      <c r="H37" s="113">
        <f>INDEX('half 24-25'!AK4:AK23,MATCH(LARGE('half 24-25'!AO4:AO23,11),'half 24-25'!AO4:AO23,0))</f>
        <v>0</v>
      </c>
      <c r="I37" s="114">
        <f>INDEX('half 24-25'!AL4:AL23,MATCH(LARGE('half 24-25'!AO4:AO23,11),'half 24-25'!AO4:AO23,0))</f>
        <v>0</v>
      </c>
      <c r="J37" s="112">
        <f>INDEX('half 24-25'!AM4:AM23,MATCH(LARGE('half 24-25'!AO4:AO23,11),'half 24-25'!AO4:AO23,0))</f>
        <v>0</v>
      </c>
      <c r="K37" s="113">
        <f>INDEX('half 24-25'!AP4:AP23,MATCH(LARGE('half 24-25'!AO4:AO23,11),'half 24-25'!AO4:AO23,0))</f>
        <v>0</v>
      </c>
      <c r="L37" s="112">
        <f>INDEX('half 24-25'!AQ4:AQ23,MATCH(LARGE('half 24-25'!AO4:AO23,11),'half 24-25'!AO4:AO23,0))</f>
        <v>0</v>
      </c>
      <c r="M37" s="56"/>
      <c r="N37" s="95">
        <v>11</v>
      </c>
      <c r="O37" s="153">
        <f>INDEX('half 24-25'!B4:B23,MATCH(LARGE('half 24-25'!AX4:AX23,11),'half 24-25'!AX4:AX23,0))</f>
        <v>0</v>
      </c>
      <c r="P37" s="154"/>
      <c r="Q37" s="154"/>
      <c r="R37" s="154"/>
      <c r="S37" s="155"/>
      <c r="T37" s="113">
        <f>INDEX('half 24-25'!AT4:AT23,MATCH(LARGE('half 24-25'!AX4:AX23,11),'half 24-25'!AX4:AX23,0))</f>
        <v>0</v>
      </c>
      <c r="U37" s="114">
        <f>INDEX('half 24-25'!AU4:AU23,MATCH(LARGE('half 24-25'!AX4:AX23,11),'half 24-25'!AX4:AX23,0))</f>
        <v>0</v>
      </c>
      <c r="V37" s="112">
        <f>INDEX('half 24-25'!AV4:AV23,MATCH(LARGE('half 24-25'!AX4:AX23,11),'half 24-25'!AX4:AX23,0))</f>
        <v>0</v>
      </c>
      <c r="W37" s="113">
        <f>INDEX('half 24-25'!AY4:AY23,MATCH(LARGE('half 24-25'!AX4:AX23,11),'half 24-25'!AX4:AX23,0))</f>
        <v>0</v>
      </c>
      <c r="X37" s="112">
        <f>INDEX('half 24-25'!AZ4:AZ23,MATCH(LARGE('half 24-25'!AX4:AX23,11),'half 24-25'!AX4:AX23,0))</f>
        <v>0</v>
      </c>
      <c r="Z37" s="95">
        <v>11</v>
      </c>
      <c r="AA37" s="153">
        <f>INDEX('half 24-25'!B4:B23,MATCH(LARGE('half 24-25'!G4:G23,11),'half 24-25'!G4:G23,0))</f>
        <v>0</v>
      </c>
      <c r="AB37" s="154"/>
      <c r="AC37" s="154"/>
      <c r="AD37" s="154"/>
      <c r="AE37" s="155"/>
      <c r="AF37" s="113">
        <f>INDEX('half 24-25'!C4:C23,MATCH(LARGE('half 24-25'!G4:G23,11),'half 24-25'!G4:G23,0))</f>
        <v>0</v>
      </c>
      <c r="AG37" s="114">
        <f>INDEX('half 24-25'!D4:D23,MATCH(LARGE('half 24-25'!G4:G23,11),'half 24-25'!G4:G23,0))</f>
        <v>0</v>
      </c>
      <c r="AH37" s="112">
        <f>INDEX('half 24-25'!E4:E23,MATCH(LARGE('half 24-25'!G4:G23,11),'half 24-25'!G4:G23,0))</f>
        <v>0</v>
      </c>
      <c r="AI37" s="113">
        <f>INDEX('half 24-25'!H4:H23,MATCH(LARGE('half 24-25'!G4:G23,11),'half 24-25'!G4:G23,0))</f>
        <v>0</v>
      </c>
      <c r="AJ37" s="112">
        <f>INDEX('half 24-25'!I4:I23,MATCH(LARGE('half 24-25'!G4:G23,11),'half 24-25'!G4:G23,0))</f>
        <v>0</v>
      </c>
      <c r="AL37" s="95">
        <v>11</v>
      </c>
      <c r="AM37" s="153">
        <f>INDEX('half 24-25'!B4:B23,MATCH(LARGE('half 24-25'!O4:O23,11),'half 24-25'!O4:O23,0))</f>
        <v>0</v>
      </c>
      <c r="AN37" s="154"/>
      <c r="AO37" s="154"/>
      <c r="AP37" s="154"/>
      <c r="AQ37" s="155"/>
      <c r="AR37" s="113">
        <f>INDEX('half 24-25'!K4:K23,MATCH(LARGE('half 24-25'!O4:O23,11),'half 24-25'!O4:O23,0))</f>
        <v>0</v>
      </c>
      <c r="AS37" s="114">
        <f>INDEX('half 24-25'!L4:L23,MATCH(LARGE('half 24-25'!O4:O23,11),'half 24-25'!O4:O23,0))</f>
        <v>0</v>
      </c>
      <c r="AT37" s="112">
        <f>INDEX('half 24-25'!M4:M23,MATCH(LARGE('half 24-25'!O4:O23,11),'half 24-25'!O4:O23,0))</f>
        <v>0</v>
      </c>
      <c r="AU37" s="113">
        <f>INDEX('half 24-25'!P4:P23,MATCH(LARGE('half 24-25'!O4:O23,11),'half 24-25'!O4:O23,0))</f>
        <v>0</v>
      </c>
      <c r="AV37" s="112">
        <f>INDEX('half 24-25'!Q4:Q23,MATCH(LARGE('half 24-25'!O4:O23,11),'half 24-25'!O4:O23,0))</f>
        <v>0</v>
      </c>
      <c r="AW37" s="57"/>
      <c r="AX37" s="95">
        <v>11</v>
      </c>
      <c r="AY37" s="153">
        <f>INDEX('half 24-25'!S4:S23,MATCH(LARGE('half 24-25'!X4:X23,11),'half 24-25'!X4:X23,0))</f>
        <v>0</v>
      </c>
      <c r="AZ37" s="154"/>
      <c r="BA37" s="154"/>
      <c r="BB37" s="154"/>
      <c r="BC37" s="155"/>
      <c r="BD37" s="113">
        <f>INDEX('half 24-25'!T4:T23,MATCH(LARGE('half 24-25'!X4:X23,11),'half 24-25'!X4:X23,0))</f>
        <v>0</v>
      </c>
      <c r="BE37" s="114">
        <f>INDEX('half 24-25'!U4:U23,MATCH(LARGE('half 24-25'!X4:X23,11),'half 24-25'!X4:X23,0))</f>
        <v>0</v>
      </c>
      <c r="BF37" s="112">
        <f>INDEX('half 24-25'!V4:V23,MATCH(LARGE('half 24-25'!X4:X23,11),'half 24-25'!X4:X23,0))</f>
        <v>0</v>
      </c>
      <c r="BG37" s="113">
        <f>INDEX('half 24-25'!Y4:Y23,MATCH(LARGE('half 24-25'!X4:X23,11),'half 24-25'!X4:X23,0))</f>
        <v>0</v>
      </c>
      <c r="BH37" s="112">
        <f>INDEX('half 24-25'!Z4:Z23,MATCH(LARGE('half 24-25'!X4:X23,11),'half 24-25'!X4:X23,0))</f>
        <v>0</v>
      </c>
      <c r="BJ37" s="95">
        <v>11</v>
      </c>
      <c r="BK37" s="153">
        <f>INDEX('half 24-25'!S4:S23,MATCH(LARGE('half 24-25'!AF4:AF23,11),'half 24-25'!AF4:AF23,0))</f>
        <v>0</v>
      </c>
      <c r="BL37" s="154"/>
      <c r="BM37" s="154"/>
      <c r="BN37" s="154"/>
      <c r="BO37" s="155"/>
      <c r="BP37" s="113">
        <f>INDEX('half 24-25'!AB4:AB23,MATCH(LARGE('half 24-25'!AF4:AF23,11),'half 24-25'!AF4:AF23,0))</f>
        <v>0</v>
      </c>
      <c r="BQ37" s="114">
        <f>INDEX('half 24-25'!AC4:AC23,MATCH(LARGE('half 24-25'!AF4:AF23,11),'half 24-25'!AF4:AF23,0))</f>
        <v>0</v>
      </c>
      <c r="BR37" s="112">
        <f>INDEX('half 24-25'!AD4:AD23,MATCH(LARGE('half 24-25'!AF4:AF23,11),'half 24-25'!AF4:AF23,0))</f>
        <v>0</v>
      </c>
      <c r="BS37" s="113">
        <f>INDEX('half 24-25'!AG4:AG23,MATCH(LARGE('half 24-25'!AF4:AF23,11),'half 24-25'!AF4:AF23,0))</f>
        <v>0</v>
      </c>
      <c r="BT37" s="112">
        <f>INDEX('half 24-25'!AH4:AH23,MATCH(LARGE('half 24-25'!AF4:AF23,11),'half 24-25'!AF4:AF23,0))</f>
        <v>0</v>
      </c>
    </row>
    <row r="38" spans="2:72" x14ac:dyDescent="0.2">
      <c r="B38" s="95">
        <v>12</v>
      </c>
      <c r="C38" s="153">
        <f>INDEX('half 24-25'!B4:B23,MATCH(LARGE('half 24-25'!AO4:AO23,12),'half 24-25'!AO4:AO23,0))</f>
        <v>0</v>
      </c>
      <c r="D38" s="154"/>
      <c r="E38" s="154"/>
      <c r="F38" s="154"/>
      <c r="G38" s="155"/>
      <c r="H38" s="113">
        <f>INDEX('half 24-25'!AK4:AK23,MATCH(LARGE('half 24-25'!AO4:AO23,12),'half 24-25'!AO4:AO23,0))</f>
        <v>0</v>
      </c>
      <c r="I38" s="114">
        <f>INDEX('half 24-25'!AL4:AL23,MATCH(LARGE('half 24-25'!AO4:AO23,12),'half 24-25'!AO4:AO23,0))</f>
        <v>0</v>
      </c>
      <c r="J38" s="112">
        <f>INDEX('half 24-25'!AM4:AM23,MATCH(LARGE('half 24-25'!AO4:AO23,12),'half 24-25'!AO4:AO23,0))</f>
        <v>0</v>
      </c>
      <c r="K38" s="113">
        <f>INDEX('half 24-25'!AP4:AP23,MATCH(LARGE('half 24-25'!AO4:AO23,12),'half 24-25'!AO4:AO23,0))</f>
        <v>0</v>
      </c>
      <c r="L38" s="112">
        <f>INDEX('half 24-25'!AQ4:AQ23,MATCH(LARGE('half 24-25'!AO4:AO23,12),'half 24-25'!AO4:AO23,0))</f>
        <v>0</v>
      </c>
      <c r="M38" s="56"/>
      <c r="N38" s="95">
        <v>12</v>
      </c>
      <c r="O38" s="153">
        <f>INDEX('half 24-25'!B4:B23,MATCH(LARGE('half 24-25'!AX4:AX23,12),'half 24-25'!AX4:AX23,0))</f>
        <v>0</v>
      </c>
      <c r="P38" s="154"/>
      <c r="Q38" s="154"/>
      <c r="R38" s="154"/>
      <c r="S38" s="155"/>
      <c r="T38" s="113">
        <f>INDEX('half 24-25'!AT4:AT23,MATCH(LARGE('half 24-25'!AX4:AX23,12),'half 24-25'!AX4:AX23,0))</f>
        <v>0</v>
      </c>
      <c r="U38" s="114">
        <f>INDEX('half 24-25'!AU4:AU23,MATCH(LARGE('half 24-25'!AX4:AX23,12),'half 24-25'!AX4:AX23,0))</f>
        <v>0</v>
      </c>
      <c r="V38" s="112">
        <f>INDEX('half 24-25'!AV4:AV23,MATCH(LARGE('half 24-25'!AX4:AX23,12),'half 24-25'!AX4:AX23,0))</f>
        <v>0</v>
      </c>
      <c r="W38" s="113">
        <f>INDEX('half 24-25'!AY4:AY23,MATCH(LARGE('half 24-25'!AX4:AX23,12),'half 24-25'!AX4:AX23,0))</f>
        <v>0</v>
      </c>
      <c r="X38" s="112">
        <f>INDEX('half 24-25'!AZ4:AZ23,MATCH(LARGE('half 24-25'!AX4:AX23,12),'half 24-25'!AX4:AX23,0))</f>
        <v>0</v>
      </c>
      <c r="Z38" s="95">
        <v>12</v>
      </c>
      <c r="AA38" s="153">
        <f>INDEX('half 24-25'!B4:B23,MATCH(LARGE('half 24-25'!G4:G23,12),'half 24-25'!G4:G23,0))</f>
        <v>0</v>
      </c>
      <c r="AB38" s="154"/>
      <c r="AC38" s="154"/>
      <c r="AD38" s="154"/>
      <c r="AE38" s="155"/>
      <c r="AF38" s="113">
        <f>INDEX('half 24-25'!C4:C23,MATCH(LARGE('half 24-25'!G4:G23,12),'half 24-25'!G4:G23,0))</f>
        <v>0</v>
      </c>
      <c r="AG38" s="114">
        <f>INDEX('half 24-25'!D4:D23,MATCH(LARGE('half 24-25'!G4:G23,12),'half 24-25'!G4:G23,0))</f>
        <v>0</v>
      </c>
      <c r="AH38" s="112">
        <f>INDEX('half 24-25'!E4:E23,MATCH(LARGE('half 24-25'!G4:G23,12),'half 24-25'!G4:G23,0))</f>
        <v>0</v>
      </c>
      <c r="AI38" s="113">
        <f>INDEX('half 24-25'!H4:H23,MATCH(LARGE('half 24-25'!G4:G23,12),'half 24-25'!G4:G23,0))</f>
        <v>0</v>
      </c>
      <c r="AJ38" s="112">
        <f>INDEX('half 24-25'!I4:I23,MATCH(LARGE('half 24-25'!G4:G23,12),'half 24-25'!G4:G23,0))</f>
        <v>0</v>
      </c>
      <c r="AL38" s="95">
        <v>12</v>
      </c>
      <c r="AM38" s="153">
        <f>INDEX('half 24-25'!B4:B23,MATCH(LARGE('half 24-25'!O4:O23,12),'half 24-25'!O4:O23,0))</f>
        <v>0</v>
      </c>
      <c r="AN38" s="154"/>
      <c r="AO38" s="154"/>
      <c r="AP38" s="154"/>
      <c r="AQ38" s="155"/>
      <c r="AR38" s="113">
        <f>INDEX('half 24-25'!K4:K23,MATCH(LARGE('half 24-25'!O4:O23,12),'half 24-25'!O4:O23,0))</f>
        <v>0</v>
      </c>
      <c r="AS38" s="114">
        <f>INDEX('half 24-25'!L4:L23,MATCH(LARGE('half 24-25'!O4:O23,12),'half 24-25'!O4:O23,0))</f>
        <v>0</v>
      </c>
      <c r="AT38" s="112">
        <f>INDEX('half 24-25'!M4:M23,MATCH(LARGE('half 24-25'!O4:O23,12),'half 24-25'!O4:O23,0))</f>
        <v>0</v>
      </c>
      <c r="AU38" s="113">
        <f>INDEX('half 24-25'!P4:P23,MATCH(LARGE('half 24-25'!O4:O23,12),'half 24-25'!O4:O23,0))</f>
        <v>0</v>
      </c>
      <c r="AV38" s="112">
        <f>INDEX('half 24-25'!Q4:Q23,MATCH(LARGE('half 24-25'!O4:O23,12),'half 24-25'!O4:O23,0))</f>
        <v>0</v>
      </c>
      <c r="AW38" s="57"/>
      <c r="AX38" s="95">
        <v>12</v>
      </c>
      <c r="AY38" s="153">
        <f>INDEX('half 24-25'!S4:S23,MATCH(LARGE('half 24-25'!X4:X23,12),'half 24-25'!X4:X23,0))</f>
        <v>0</v>
      </c>
      <c r="AZ38" s="154"/>
      <c r="BA38" s="154"/>
      <c r="BB38" s="154"/>
      <c r="BC38" s="155"/>
      <c r="BD38" s="113">
        <f>INDEX('half 24-25'!T4:T23,MATCH(LARGE('half 24-25'!X4:X23,12),'half 24-25'!X4:X23,0))</f>
        <v>0</v>
      </c>
      <c r="BE38" s="114">
        <f>INDEX('half 24-25'!U4:U23,MATCH(LARGE('half 24-25'!X4:X23,12),'half 24-25'!X4:X23,0))</f>
        <v>0</v>
      </c>
      <c r="BF38" s="112">
        <f>INDEX('half 24-25'!V4:V23,MATCH(LARGE('half 24-25'!X4:X23,12),'half 24-25'!X4:X23,0))</f>
        <v>0</v>
      </c>
      <c r="BG38" s="113">
        <f>INDEX('half 24-25'!Y4:Y23,MATCH(LARGE('half 24-25'!X4:X23,12),'half 24-25'!X4:X23,0))</f>
        <v>0</v>
      </c>
      <c r="BH38" s="112">
        <f>INDEX('half 24-25'!Z4:Z23,MATCH(LARGE('half 24-25'!X4:X23,12),'half 24-25'!X4:X23,0))</f>
        <v>0</v>
      </c>
      <c r="BJ38" s="95">
        <v>12</v>
      </c>
      <c r="BK38" s="153">
        <f>INDEX('half 24-25'!S4:S23,MATCH(LARGE('half 24-25'!AF4:AF23,12),'half 24-25'!AF4:AF23,0))</f>
        <v>0</v>
      </c>
      <c r="BL38" s="154"/>
      <c r="BM38" s="154"/>
      <c r="BN38" s="154"/>
      <c r="BO38" s="155"/>
      <c r="BP38" s="113">
        <f>INDEX('half 24-25'!AB4:AB23,MATCH(LARGE('half 24-25'!AF4:AF23,12),'half 24-25'!AF4:AF23,0))</f>
        <v>0</v>
      </c>
      <c r="BQ38" s="114">
        <f>INDEX('half 24-25'!AC4:AC23,MATCH(LARGE('half 24-25'!AF4:AF23,12),'half 24-25'!AF4:AF23,0))</f>
        <v>0</v>
      </c>
      <c r="BR38" s="112">
        <f>INDEX('half 24-25'!AD4:AD23,MATCH(LARGE('half 24-25'!AF4:AF23,12),'half 24-25'!AF4:AF23,0))</f>
        <v>0</v>
      </c>
      <c r="BS38" s="113">
        <f>INDEX('half 24-25'!AG4:AG23,MATCH(LARGE('half 24-25'!AF4:AF23,12),'half 24-25'!AF4:AF23,0))</f>
        <v>0</v>
      </c>
      <c r="BT38" s="112">
        <f>INDEX('half 24-25'!AH4:AH23,MATCH(LARGE('half 24-25'!AF4:AF23,12),'half 24-25'!AF4:AF23,0))</f>
        <v>0</v>
      </c>
    </row>
    <row r="39" spans="2:72" x14ac:dyDescent="0.2">
      <c r="B39" s="95">
        <v>13</v>
      </c>
      <c r="C39" s="153">
        <f>INDEX('half 24-25'!B4:B23,MATCH(LARGE('half 24-25'!AO4:AO23,13),'half 24-25'!AO4:AO23,0))</f>
        <v>0</v>
      </c>
      <c r="D39" s="154"/>
      <c r="E39" s="154"/>
      <c r="F39" s="154"/>
      <c r="G39" s="155"/>
      <c r="H39" s="113">
        <f>INDEX('half 24-25'!AK4:AK23,MATCH(LARGE('half 24-25'!AO4:AO23,13),'half 24-25'!AO4:AO23,0))</f>
        <v>0</v>
      </c>
      <c r="I39" s="114">
        <f>INDEX('half 24-25'!AL4:AL23,MATCH(LARGE('half 24-25'!AO4:AO23,13),'half 24-25'!AO4:AO23,0))</f>
        <v>0</v>
      </c>
      <c r="J39" s="112">
        <f>INDEX('half 24-25'!AM4:AM23,MATCH(LARGE('half 24-25'!AO4:AO23,13),'half 24-25'!AO4:AO23,0))</f>
        <v>0</v>
      </c>
      <c r="K39" s="113">
        <f>INDEX('half 24-25'!AP4:AP23,MATCH(LARGE('half 24-25'!AO4:AO23,13),'half 24-25'!AO4:AO23,0))</f>
        <v>0</v>
      </c>
      <c r="L39" s="112">
        <f>INDEX('half 24-25'!AQ4:AQ23,MATCH(LARGE('half 24-25'!AO4:AO23,13),'half 24-25'!AO4:AO23,0))</f>
        <v>0</v>
      </c>
      <c r="M39" s="56"/>
      <c r="N39" s="95">
        <v>13</v>
      </c>
      <c r="O39" s="153">
        <f>INDEX('half 24-25'!B4:B23,MATCH(LARGE('half 24-25'!AX4:AX23,13),'half 24-25'!AX4:AX23,0))</f>
        <v>0</v>
      </c>
      <c r="P39" s="154"/>
      <c r="Q39" s="154"/>
      <c r="R39" s="154"/>
      <c r="S39" s="155"/>
      <c r="T39" s="113">
        <f>INDEX('half 24-25'!AT4:AT23,MATCH(LARGE('half 24-25'!AX4:AX23,13),'half 24-25'!AX4:AX23,0))</f>
        <v>0</v>
      </c>
      <c r="U39" s="114">
        <f>INDEX('half 24-25'!AU4:AU23,MATCH(LARGE('half 24-25'!AX4:AX23,13),'half 24-25'!AX4:AX23,0))</f>
        <v>0</v>
      </c>
      <c r="V39" s="112">
        <f>INDEX('half 24-25'!AV4:AV23,MATCH(LARGE('half 24-25'!AX4:AX23,13),'half 24-25'!AX4:AX23,0))</f>
        <v>0</v>
      </c>
      <c r="W39" s="113">
        <f>INDEX('half 24-25'!AY4:AY23,MATCH(LARGE('half 24-25'!AX4:AX23,13),'half 24-25'!AX4:AX23,0))</f>
        <v>0</v>
      </c>
      <c r="X39" s="112">
        <f>INDEX('half 24-25'!AZ4:AZ23,MATCH(LARGE('half 24-25'!AX4:AX23,13),'half 24-25'!AX4:AX23,0))</f>
        <v>0</v>
      </c>
      <c r="Z39" s="95">
        <v>13</v>
      </c>
      <c r="AA39" s="153">
        <f>INDEX('half 24-25'!B4:B23,MATCH(LARGE('half 24-25'!G4:G23,13),'half 24-25'!G4:G23,0))</f>
        <v>0</v>
      </c>
      <c r="AB39" s="154"/>
      <c r="AC39" s="154"/>
      <c r="AD39" s="154"/>
      <c r="AE39" s="155"/>
      <c r="AF39" s="113">
        <f>INDEX('half 24-25'!C4:C23,MATCH(LARGE('half 24-25'!G4:G23,13),'half 24-25'!G4:G23,0))</f>
        <v>0</v>
      </c>
      <c r="AG39" s="114">
        <f>INDEX('half 24-25'!D4:D23,MATCH(LARGE('half 24-25'!G4:G23,13),'half 24-25'!G4:G23,0))</f>
        <v>0</v>
      </c>
      <c r="AH39" s="112">
        <f>INDEX('half 24-25'!E4:E23,MATCH(LARGE('half 24-25'!G4:G23,13),'half 24-25'!G4:G23,0))</f>
        <v>0</v>
      </c>
      <c r="AI39" s="113">
        <f>INDEX('half 24-25'!H4:H23,MATCH(LARGE('half 24-25'!G4:G23,13),'half 24-25'!G4:G23,0))</f>
        <v>0</v>
      </c>
      <c r="AJ39" s="112">
        <f>INDEX('half 24-25'!I4:I23,MATCH(LARGE('half 24-25'!G4:G23,13),'half 24-25'!G4:G23,0))</f>
        <v>0</v>
      </c>
      <c r="AL39" s="95">
        <v>13</v>
      </c>
      <c r="AM39" s="153">
        <f>INDEX('half 24-25'!B4:B23,MATCH(LARGE('half 24-25'!O4:O23,13),'half 24-25'!O4:O23,0))</f>
        <v>0</v>
      </c>
      <c r="AN39" s="154"/>
      <c r="AO39" s="154"/>
      <c r="AP39" s="154"/>
      <c r="AQ39" s="155"/>
      <c r="AR39" s="113">
        <f>INDEX('half 24-25'!K4:K23,MATCH(LARGE('half 24-25'!O4:O23,13),'half 24-25'!O4:O23,0))</f>
        <v>0</v>
      </c>
      <c r="AS39" s="114">
        <f>INDEX('half 24-25'!L4:L23,MATCH(LARGE('half 24-25'!O4:O23,13),'half 24-25'!O4:O23,0))</f>
        <v>0</v>
      </c>
      <c r="AT39" s="112">
        <f>INDEX('half 24-25'!M4:M23,MATCH(LARGE('half 24-25'!O4:O23,13),'half 24-25'!O4:O23,0))</f>
        <v>0</v>
      </c>
      <c r="AU39" s="113">
        <f>INDEX('half 24-25'!P4:P23,MATCH(LARGE('half 24-25'!O4:O23,13),'half 24-25'!O4:O23,0))</f>
        <v>0</v>
      </c>
      <c r="AV39" s="112">
        <f>INDEX('half 24-25'!Q4:Q23,MATCH(LARGE('half 24-25'!O4:O23,13),'half 24-25'!O4:O23,0))</f>
        <v>0</v>
      </c>
      <c r="AW39" s="57"/>
      <c r="AX39" s="95">
        <v>13</v>
      </c>
      <c r="AY39" s="153">
        <f>INDEX('half 24-25'!S4:S23,MATCH(LARGE('half 24-25'!X4:X23,13),'half 24-25'!X4:X23,0))</f>
        <v>0</v>
      </c>
      <c r="AZ39" s="154"/>
      <c r="BA39" s="154"/>
      <c r="BB39" s="154"/>
      <c r="BC39" s="155"/>
      <c r="BD39" s="113">
        <f>INDEX('half 24-25'!T4:T23,MATCH(LARGE('half 24-25'!X4:X23,13),'half 24-25'!X4:X23,0))</f>
        <v>0</v>
      </c>
      <c r="BE39" s="114">
        <f>INDEX('half 24-25'!U4:U23,MATCH(LARGE('half 24-25'!X4:X23,13),'half 24-25'!X4:X23,0))</f>
        <v>0</v>
      </c>
      <c r="BF39" s="112">
        <f>INDEX('half 24-25'!V4:V23,MATCH(LARGE('half 24-25'!X4:X23,13),'half 24-25'!X4:X23,0))</f>
        <v>0</v>
      </c>
      <c r="BG39" s="113">
        <f>INDEX('half 24-25'!Y4:Y23,MATCH(LARGE('half 24-25'!X4:X23,13),'half 24-25'!X4:X23,0))</f>
        <v>0</v>
      </c>
      <c r="BH39" s="112">
        <f>INDEX('half 24-25'!Z4:Z23,MATCH(LARGE('half 24-25'!X4:X23,13),'half 24-25'!X4:X23,0))</f>
        <v>0</v>
      </c>
      <c r="BJ39" s="95">
        <v>13</v>
      </c>
      <c r="BK39" s="153">
        <f>INDEX('half 24-25'!S4:S23,MATCH(LARGE('half 24-25'!AF4:AF23,13),'half 24-25'!AF4:AF23,0))</f>
        <v>0</v>
      </c>
      <c r="BL39" s="154"/>
      <c r="BM39" s="154"/>
      <c r="BN39" s="154"/>
      <c r="BO39" s="155"/>
      <c r="BP39" s="113">
        <f>INDEX('half 24-25'!AB4:AB23,MATCH(LARGE('half 24-25'!AF4:AF23,13),'half 24-25'!AF4:AF23,0))</f>
        <v>0</v>
      </c>
      <c r="BQ39" s="114">
        <f>INDEX('half 24-25'!AC4:AC23,MATCH(LARGE('half 24-25'!AF4:AF23,13),'half 24-25'!AF4:AF23,0))</f>
        <v>0</v>
      </c>
      <c r="BR39" s="112">
        <f>INDEX('half 24-25'!AD4:AD23,MATCH(LARGE('half 24-25'!AF4:AF23,13),'half 24-25'!AF4:AF23,0))</f>
        <v>0</v>
      </c>
      <c r="BS39" s="113">
        <f>INDEX('half 24-25'!AG4:AG23,MATCH(LARGE('half 24-25'!AF4:AF23,13),'half 24-25'!AF4:AF23,0))</f>
        <v>0</v>
      </c>
      <c r="BT39" s="112">
        <f>INDEX('half 24-25'!AH4:AH23,MATCH(LARGE('half 24-25'!AF4:AF23,13),'half 24-25'!AF4:AF23,0))</f>
        <v>0</v>
      </c>
    </row>
    <row r="40" spans="2:72" x14ac:dyDescent="0.2">
      <c r="B40" s="95">
        <v>14</v>
      </c>
      <c r="C40" s="153">
        <f>INDEX('half 24-25'!B4:B23,MATCH(LARGE('half 24-25'!AO4:AO23,14),'half 24-25'!AO4:AO23,0))</f>
        <v>0</v>
      </c>
      <c r="D40" s="154"/>
      <c r="E40" s="154"/>
      <c r="F40" s="154"/>
      <c r="G40" s="155"/>
      <c r="H40" s="113">
        <f>INDEX('half 24-25'!AK4:AK23,MATCH(LARGE('half 24-25'!AO4:AO23,14),'half 24-25'!AO4:AO23,0))</f>
        <v>0</v>
      </c>
      <c r="I40" s="114">
        <f>INDEX('half 24-25'!AL4:AL23,MATCH(LARGE('half 24-25'!AO4:AO23,14),'half 24-25'!AO4:AO23,0))</f>
        <v>0</v>
      </c>
      <c r="J40" s="112">
        <f>INDEX('half 24-25'!AM4:AM23,MATCH(LARGE('half 24-25'!AO4:AO23,14),'half 24-25'!AO4:AO23,0))</f>
        <v>0</v>
      </c>
      <c r="K40" s="113">
        <f>INDEX('half 24-25'!AP4:AP23,MATCH(LARGE('half 24-25'!AO4:AO23,14),'half 24-25'!AO4:AO23,0))</f>
        <v>0</v>
      </c>
      <c r="L40" s="112">
        <f>INDEX('half 24-25'!AQ4:AQ23,MATCH(LARGE('half 24-25'!AO4:AO23,14),'half 24-25'!AO4:AO23,0))</f>
        <v>0</v>
      </c>
      <c r="M40" s="56"/>
      <c r="N40" s="95">
        <v>14</v>
      </c>
      <c r="O40" s="153">
        <f>INDEX('half 24-25'!B4:B23,MATCH(LARGE('half 24-25'!AX4:AX23,14),'half 24-25'!AX4:AX23,0))</f>
        <v>0</v>
      </c>
      <c r="P40" s="154"/>
      <c r="Q40" s="154"/>
      <c r="R40" s="154"/>
      <c r="S40" s="155"/>
      <c r="T40" s="113">
        <f>INDEX('half 24-25'!AT4:AT23,MATCH(LARGE('half 24-25'!AX4:AX23,14),'half 24-25'!AX4:AX23,0))</f>
        <v>0</v>
      </c>
      <c r="U40" s="114">
        <f>INDEX('half 24-25'!AU4:AU23,MATCH(LARGE('half 24-25'!AX4:AX23,14),'half 24-25'!AX4:AX23,0))</f>
        <v>0</v>
      </c>
      <c r="V40" s="112">
        <f>INDEX('half 24-25'!AV4:AV23,MATCH(LARGE('half 24-25'!AX4:AX23,14),'half 24-25'!AX4:AX23,0))</f>
        <v>0</v>
      </c>
      <c r="W40" s="113">
        <f>INDEX('half 24-25'!AY4:AY23,MATCH(LARGE('half 24-25'!AX4:AX23,14),'half 24-25'!AX4:AX23,0))</f>
        <v>0</v>
      </c>
      <c r="X40" s="112">
        <f>INDEX('half 24-25'!AZ4:AZ23,MATCH(LARGE('half 24-25'!AX4:AX23,14),'half 24-25'!AX4:AX23,0))</f>
        <v>0</v>
      </c>
      <c r="Z40" s="95">
        <v>14</v>
      </c>
      <c r="AA40" s="153">
        <f>INDEX('half 24-25'!B4:B23,MATCH(LARGE('half 24-25'!G4:G23,14),'half 24-25'!G4:G23,0))</f>
        <v>0</v>
      </c>
      <c r="AB40" s="154"/>
      <c r="AC40" s="154"/>
      <c r="AD40" s="154"/>
      <c r="AE40" s="155"/>
      <c r="AF40" s="113">
        <f>INDEX('half 24-25'!C4:C23,MATCH(LARGE('half 24-25'!G4:G23,14),'half 24-25'!G4:G23,0))</f>
        <v>0</v>
      </c>
      <c r="AG40" s="114">
        <f>INDEX('half 24-25'!D4:D23,MATCH(LARGE('half 24-25'!G4:G23,14),'half 24-25'!G4:G23,0))</f>
        <v>0</v>
      </c>
      <c r="AH40" s="112">
        <f>INDEX('half 24-25'!E4:E23,MATCH(LARGE('half 24-25'!G4:G23,14),'half 24-25'!G4:G23,0))</f>
        <v>0</v>
      </c>
      <c r="AI40" s="113">
        <f>INDEX('half 24-25'!H4:H23,MATCH(LARGE('half 24-25'!G4:G23,14),'half 24-25'!G4:G23,0))</f>
        <v>0</v>
      </c>
      <c r="AJ40" s="112">
        <f>INDEX('half 24-25'!I4:I23,MATCH(LARGE('half 24-25'!G4:G23,14),'half 24-25'!G4:G23,0))</f>
        <v>0</v>
      </c>
      <c r="AL40" s="95">
        <v>14</v>
      </c>
      <c r="AM40" s="153">
        <f>INDEX('half 24-25'!B4:B23,MATCH(LARGE('half 24-25'!O4:O23,14),'half 24-25'!O4:O23,0))</f>
        <v>0</v>
      </c>
      <c r="AN40" s="154"/>
      <c r="AO40" s="154"/>
      <c r="AP40" s="154"/>
      <c r="AQ40" s="155"/>
      <c r="AR40" s="113">
        <f>INDEX('half 24-25'!K4:K23,MATCH(LARGE('half 24-25'!O4:O23,14),'half 24-25'!O4:O23,0))</f>
        <v>0</v>
      </c>
      <c r="AS40" s="114">
        <f>INDEX('half 24-25'!L4:L23,MATCH(LARGE('half 24-25'!O4:O23,14),'half 24-25'!O4:O23,0))</f>
        <v>0</v>
      </c>
      <c r="AT40" s="112">
        <f>INDEX('half 24-25'!M4:M23,MATCH(LARGE('half 24-25'!O4:O23,14),'half 24-25'!O4:O23,0))</f>
        <v>0</v>
      </c>
      <c r="AU40" s="113">
        <f>INDEX('half 24-25'!P4:P23,MATCH(LARGE('half 24-25'!O4:O23,14),'half 24-25'!O4:O23,0))</f>
        <v>0</v>
      </c>
      <c r="AV40" s="112">
        <f>INDEX('half 24-25'!Q4:Q23,MATCH(LARGE('half 24-25'!O4:O23,14),'half 24-25'!O4:O23,0))</f>
        <v>0</v>
      </c>
      <c r="AW40" s="57"/>
      <c r="AX40" s="95">
        <v>14</v>
      </c>
      <c r="AY40" s="153">
        <f>INDEX('half 24-25'!S4:S23,MATCH(LARGE('half 24-25'!X4:X23,14),'half 24-25'!X4:X23,0))</f>
        <v>0</v>
      </c>
      <c r="AZ40" s="154"/>
      <c r="BA40" s="154"/>
      <c r="BB40" s="154"/>
      <c r="BC40" s="155"/>
      <c r="BD40" s="113">
        <f>INDEX('half 24-25'!T4:T23,MATCH(LARGE('half 24-25'!X4:X23,14),'half 24-25'!X4:X23,0))</f>
        <v>0</v>
      </c>
      <c r="BE40" s="114">
        <f>INDEX('half 24-25'!U4:U23,MATCH(LARGE('half 24-25'!X4:X23,14),'half 24-25'!X4:X23,0))</f>
        <v>0</v>
      </c>
      <c r="BF40" s="112">
        <f>INDEX('half 24-25'!V4:V23,MATCH(LARGE('half 24-25'!X4:X23,14),'half 24-25'!X4:X23,0))</f>
        <v>0</v>
      </c>
      <c r="BG40" s="113">
        <f>INDEX('half 24-25'!Y4:Y23,MATCH(LARGE('half 24-25'!X4:X23,14),'half 24-25'!X4:X23,0))</f>
        <v>0</v>
      </c>
      <c r="BH40" s="112">
        <f>INDEX('half 24-25'!Z4:Z23,MATCH(LARGE('half 24-25'!X4:X23,14),'half 24-25'!X4:X23,0))</f>
        <v>0</v>
      </c>
      <c r="BJ40" s="95">
        <v>14</v>
      </c>
      <c r="BK40" s="153">
        <f>INDEX('half 24-25'!S4:S23,MATCH(LARGE('half 24-25'!AF4:AF23,14),'half 24-25'!AF4:AF23,0))</f>
        <v>0</v>
      </c>
      <c r="BL40" s="154"/>
      <c r="BM40" s="154"/>
      <c r="BN40" s="154"/>
      <c r="BO40" s="155"/>
      <c r="BP40" s="113">
        <f>INDEX('half 24-25'!AB4:AB23,MATCH(LARGE('half 24-25'!AF4:AF23,14),'half 24-25'!AF4:AF23,0))</f>
        <v>0</v>
      </c>
      <c r="BQ40" s="114">
        <f>INDEX('half 24-25'!AC4:AC23,MATCH(LARGE('half 24-25'!AF4:AF23,14),'half 24-25'!AF4:AF23,0))</f>
        <v>0</v>
      </c>
      <c r="BR40" s="112">
        <f>INDEX('half 24-25'!AD4:AD23,MATCH(LARGE('half 24-25'!AF4:AF23,14),'half 24-25'!AF4:AF23,0))</f>
        <v>0</v>
      </c>
      <c r="BS40" s="113">
        <f>INDEX('half 24-25'!AG4:AG23,MATCH(LARGE('half 24-25'!AF4:AF23,14),'half 24-25'!AF4:AF23,0))</f>
        <v>0</v>
      </c>
      <c r="BT40" s="112">
        <f>INDEX('half 24-25'!AH4:AH23,MATCH(LARGE('half 24-25'!AF4:AF23,14),'half 24-25'!AF4:AF23,0))</f>
        <v>0</v>
      </c>
    </row>
    <row r="41" spans="2:72" x14ac:dyDescent="0.2">
      <c r="B41" s="95">
        <v>15</v>
      </c>
      <c r="C41" s="153">
        <f>INDEX('half 24-25'!B4:B23,MATCH(LARGE('half 24-25'!AO4:AO23,15),'half 24-25'!AO4:AO23,0))</f>
        <v>0</v>
      </c>
      <c r="D41" s="154"/>
      <c r="E41" s="154"/>
      <c r="F41" s="154"/>
      <c r="G41" s="155"/>
      <c r="H41" s="113">
        <f>INDEX('half 24-25'!AK4:AK23,MATCH(LARGE('half 24-25'!AO4:AO23,15),'half 24-25'!AO4:AO23,0))</f>
        <v>0</v>
      </c>
      <c r="I41" s="114">
        <f>INDEX('half 24-25'!AL4:AL23,MATCH(LARGE('half 24-25'!AO4:AO23,15),'half 24-25'!AO4:AO23,0))</f>
        <v>0</v>
      </c>
      <c r="J41" s="112">
        <f>INDEX('half 24-25'!AM4:AM23,MATCH(LARGE('half 24-25'!AO4:AO23,15),'half 24-25'!AO4:AO23,0))</f>
        <v>0</v>
      </c>
      <c r="K41" s="113">
        <f>INDEX('half 24-25'!AP4:AP23,MATCH(LARGE('half 24-25'!AO4:AO23,15),'half 24-25'!AO4:AO23,0))</f>
        <v>0</v>
      </c>
      <c r="L41" s="112">
        <f>INDEX('half 24-25'!AQ4:AQ23,MATCH(LARGE('half 24-25'!AO4:AO23,15),'half 24-25'!AO4:AO23,0))</f>
        <v>0</v>
      </c>
      <c r="M41" s="56"/>
      <c r="N41" s="95">
        <v>15</v>
      </c>
      <c r="O41" s="153">
        <f>INDEX('half 24-25'!B4:B23,MATCH(LARGE('half 24-25'!AX4:AX23,15),'half 24-25'!AX4:AX23,0))</f>
        <v>0</v>
      </c>
      <c r="P41" s="154"/>
      <c r="Q41" s="154"/>
      <c r="R41" s="154"/>
      <c r="S41" s="155"/>
      <c r="T41" s="113">
        <f>INDEX('half 24-25'!AT4:AT23,MATCH(LARGE('half 24-25'!AX4:AX23,15),'half 24-25'!AX4:AX23,0))</f>
        <v>0</v>
      </c>
      <c r="U41" s="114">
        <f>INDEX('half 24-25'!AU4:AU23,MATCH(LARGE('half 24-25'!AX4:AX23,15),'half 24-25'!AX4:AX23,0))</f>
        <v>0</v>
      </c>
      <c r="V41" s="112">
        <f>INDEX('half 24-25'!AV4:AV23,MATCH(LARGE('half 24-25'!AX4:AX23,15),'half 24-25'!AX4:AX23,0))</f>
        <v>0</v>
      </c>
      <c r="W41" s="113">
        <f>INDEX('half 24-25'!AY4:AY23,MATCH(LARGE('half 24-25'!AX4:AX23,15),'half 24-25'!AX4:AX23,0))</f>
        <v>0</v>
      </c>
      <c r="X41" s="112">
        <f>INDEX('half 24-25'!AZ4:AZ23,MATCH(LARGE('half 24-25'!AX4:AX23,15),'half 24-25'!AX4:AX23,0))</f>
        <v>0</v>
      </c>
      <c r="Z41" s="95">
        <v>15</v>
      </c>
      <c r="AA41" s="153">
        <f>INDEX('half 24-25'!B4:B23,MATCH(LARGE('half 24-25'!G4:G23,15),'half 24-25'!G4:G23,0))</f>
        <v>0</v>
      </c>
      <c r="AB41" s="154"/>
      <c r="AC41" s="154"/>
      <c r="AD41" s="154"/>
      <c r="AE41" s="155"/>
      <c r="AF41" s="113">
        <f>INDEX('half 24-25'!C4:C23,MATCH(LARGE('half 24-25'!G4:G23,15),'half 24-25'!G4:G23,0))</f>
        <v>0</v>
      </c>
      <c r="AG41" s="114">
        <f>INDEX('half 24-25'!D4:D23,MATCH(LARGE('half 24-25'!G4:G23,15),'half 24-25'!G4:G23,0))</f>
        <v>0</v>
      </c>
      <c r="AH41" s="112">
        <f>INDEX('half 24-25'!E4:E23,MATCH(LARGE('half 24-25'!G4:G23,15),'half 24-25'!G4:G23,0))</f>
        <v>0</v>
      </c>
      <c r="AI41" s="113">
        <f>INDEX('half 24-25'!H4:H23,MATCH(LARGE('half 24-25'!G4:G23,15),'half 24-25'!G4:G23,0))</f>
        <v>0</v>
      </c>
      <c r="AJ41" s="112">
        <f>INDEX('half 24-25'!I4:I23,MATCH(LARGE('half 24-25'!G4:G23,15),'half 24-25'!G4:G23,0))</f>
        <v>0</v>
      </c>
      <c r="AL41" s="95">
        <v>15</v>
      </c>
      <c r="AM41" s="153">
        <f>INDEX('half 24-25'!B4:B23,MATCH(LARGE('half 24-25'!O4:O23,15),'half 24-25'!O4:O23,0))</f>
        <v>0</v>
      </c>
      <c r="AN41" s="154"/>
      <c r="AO41" s="154"/>
      <c r="AP41" s="154"/>
      <c r="AQ41" s="155"/>
      <c r="AR41" s="113">
        <f>INDEX('half 24-25'!K4:K23,MATCH(LARGE('half 24-25'!O4:O23,15),'half 24-25'!O4:O23,0))</f>
        <v>0</v>
      </c>
      <c r="AS41" s="114">
        <f>INDEX('half 24-25'!L4:L23,MATCH(LARGE('half 24-25'!O4:O23,15),'half 24-25'!O4:O23,0))</f>
        <v>0</v>
      </c>
      <c r="AT41" s="112">
        <f>INDEX('half 24-25'!M4:M23,MATCH(LARGE('half 24-25'!O4:O23,15),'half 24-25'!O4:O23,0))</f>
        <v>0</v>
      </c>
      <c r="AU41" s="113">
        <f>INDEX('half 24-25'!P4:P23,MATCH(LARGE('half 24-25'!O4:O23,15),'half 24-25'!O4:O23,0))</f>
        <v>0</v>
      </c>
      <c r="AV41" s="112">
        <f>INDEX('half 24-25'!Q4:Q23,MATCH(LARGE('half 24-25'!O4:O23,15),'half 24-25'!O4:O23,0))</f>
        <v>0</v>
      </c>
      <c r="AW41" s="57"/>
      <c r="AX41" s="95">
        <v>15</v>
      </c>
      <c r="AY41" s="153">
        <f>INDEX('half 24-25'!S4:S23,MATCH(LARGE('half 24-25'!X4:X23,15),'half 24-25'!X4:X23,0))</f>
        <v>0</v>
      </c>
      <c r="AZ41" s="154"/>
      <c r="BA41" s="154"/>
      <c r="BB41" s="154"/>
      <c r="BC41" s="155"/>
      <c r="BD41" s="113">
        <f>INDEX('half 24-25'!T4:T23,MATCH(LARGE('half 24-25'!X4:X23,15),'half 24-25'!X4:X23,0))</f>
        <v>0</v>
      </c>
      <c r="BE41" s="114">
        <f>INDEX('half 24-25'!U4:U23,MATCH(LARGE('half 24-25'!X4:X23,15),'half 24-25'!X4:X23,0))</f>
        <v>0</v>
      </c>
      <c r="BF41" s="112">
        <f>INDEX('half 24-25'!V4:V23,MATCH(LARGE('half 24-25'!X4:X23,15),'half 24-25'!X4:X23,0))</f>
        <v>0</v>
      </c>
      <c r="BG41" s="113">
        <f>INDEX('half 24-25'!Y4:Y23,MATCH(LARGE('half 24-25'!X4:X23,15),'half 24-25'!X4:X23,0))</f>
        <v>0</v>
      </c>
      <c r="BH41" s="112">
        <f>INDEX('half 24-25'!Z4:Z23,MATCH(LARGE('half 24-25'!X4:X23,15),'half 24-25'!X4:X23,0))</f>
        <v>0</v>
      </c>
      <c r="BJ41" s="95">
        <v>15</v>
      </c>
      <c r="BK41" s="153">
        <f>INDEX('half 24-25'!S4:S23,MATCH(LARGE('half 24-25'!AF4:AF23,15),'half 24-25'!AF4:AF23,0))</f>
        <v>0</v>
      </c>
      <c r="BL41" s="154"/>
      <c r="BM41" s="154"/>
      <c r="BN41" s="154"/>
      <c r="BO41" s="155"/>
      <c r="BP41" s="113">
        <f>INDEX('half 24-25'!AB4:AB23,MATCH(LARGE('half 24-25'!AF4:AF23,15),'half 24-25'!AF4:AF23,0))</f>
        <v>0</v>
      </c>
      <c r="BQ41" s="114">
        <f>INDEX('half 24-25'!AC4:AC23,MATCH(LARGE('half 24-25'!AF4:AF23,15),'half 24-25'!AF4:AF23,0))</f>
        <v>0</v>
      </c>
      <c r="BR41" s="112">
        <f>INDEX('half 24-25'!AD4:AD23,MATCH(LARGE('half 24-25'!AF4:AF23,15),'half 24-25'!AF4:AF23,0))</f>
        <v>0</v>
      </c>
      <c r="BS41" s="113">
        <f>INDEX('half 24-25'!AG4:AG23,MATCH(LARGE('half 24-25'!AF4:AF23,15),'half 24-25'!AF4:AF23,0))</f>
        <v>0</v>
      </c>
      <c r="BT41" s="112">
        <f>INDEX('half 24-25'!AH4:AH23,MATCH(LARGE('half 24-25'!AF4:AF23,15),'half 24-25'!AF4:AF23,0))</f>
        <v>0</v>
      </c>
    </row>
    <row r="42" spans="2:72" x14ac:dyDescent="0.2">
      <c r="B42" s="95">
        <v>16</v>
      </c>
      <c r="C42" s="153">
        <f>INDEX('half 24-25'!B4:B23,MATCH(LARGE('half 24-25'!AO4:AO23,16),'half 24-25'!AO4:AO23,0))</f>
        <v>0</v>
      </c>
      <c r="D42" s="154"/>
      <c r="E42" s="154"/>
      <c r="F42" s="154"/>
      <c r="G42" s="155"/>
      <c r="H42" s="113">
        <f>INDEX('half 24-25'!AK4:AK23,MATCH(LARGE('half 24-25'!AO4:AO23,16),'half 24-25'!AO4:AO23,0))</f>
        <v>0</v>
      </c>
      <c r="I42" s="114">
        <f>INDEX('half 24-25'!AL4:AL23,MATCH(LARGE('half 24-25'!AO4:AO23,16),'half 24-25'!AO4:AO23,0))</f>
        <v>0</v>
      </c>
      <c r="J42" s="112">
        <f>INDEX('half 24-25'!AM4:AM23,MATCH(LARGE('half 24-25'!AO4:AO23,16),'half 24-25'!AO4:AO23,0))</f>
        <v>0</v>
      </c>
      <c r="K42" s="113">
        <f>INDEX('half 24-25'!AP4:AP23,MATCH(LARGE('half 24-25'!AO4:AO23,16),'half 24-25'!AO4:AO23,0))</f>
        <v>0</v>
      </c>
      <c r="L42" s="112">
        <f>INDEX('half 24-25'!AQ4:AQ23,MATCH(LARGE('half 24-25'!AO4:AO23,16),'half 24-25'!AO4:AO23,0))</f>
        <v>0</v>
      </c>
      <c r="M42" s="56"/>
      <c r="N42" s="95">
        <v>16</v>
      </c>
      <c r="O42" s="153">
        <f>INDEX('half 24-25'!B4:B23,MATCH(LARGE('half 24-25'!AX4:AX23,16),'half 24-25'!AX4:AX23,0))</f>
        <v>0</v>
      </c>
      <c r="P42" s="154"/>
      <c r="Q42" s="154"/>
      <c r="R42" s="154"/>
      <c r="S42" s="155"/>
      <c r="T42" s="113">
        <f>INDEX('half 24-25'!AT4:AT23,MATCH(LARGE('half 24-25'!AX4:AX23,16),'half 24-25'!AX4:AX23,0))</f>
        <v>0</v>
      </c>
      <c r="U42" s="114">
        <f>INDEX('half 24-25'!AU4:AU23,MATCH(LARGE('half 24-25'!AX4:AX23,16),'half 24-25'!AX4:AX23,0))</f>
        <v>0</v>
      </c>
      <c r="V42" s="112">
        <f>INDEX('half 24-25'!AV4:AV23,MATCH(LARGE('half 24-25'!AX4:AX23,16),'half 24-25'!AX4:AX23,0))</f>
        <v>0</v>
      </c>
      <c r="W42" s="113">
        <f>INDEX('half 24-25'!AY4:AY23,MATCH(LARGE('half 24-25'!AX4:AX23,16),'half 24-25'!AX4:AX23,0))</f>
        <v>0</v>
      </c>
      <c r="X42" s="112">
        <f>INDEX('half 24-25'!AZ4:AZ23,MATCH(LARGE('half 24-25'!AX4:AX23,16),'half 24-25'!AX4:AX23,0))</f>
        <v>0</v>
      </c>
      <c r="Z42" s="95">
        <v>16</v>
      </c>
      <c r="AA42" s="153">
        <f>INDEX('half 24-25'!B4:B23,MATCH(LARGE('half 24-25'!G4:G23,16),'half 24-25'!G4:G23,0))</f>
        <v>0</v>
      </c>
      <c r="AB42" s="154"/>
      <c r="AC42" s="154"/>
      <c r="AD42" s="154"/>
      <c r="AE42" s="155"/>
      <c r="AF42" s="113">
        <f>INDEX('half 24-25'!C4:C23,MATCH(LARGE('half 24-25'!G4:G23,16),'half 24-25'!G4:G23,0))</f>
        <v>0</v>
      </c>
      <c r="AG42" s="114">
        <f>INDEX('half 24-25'!D4:D23,MATCH(LARGE('half 24-25'!G4:G23,16),'half 24-25'!G4:G23,0))</f>
        <v>0</v>
      </c>
      <c r="AH42" s="112">
        <f>INDEX('half 24-25'!E4:E23,MATCH(LARGE('half 24-25'!G4:G23,16),'half 24-25'!G4:G23,0))</f>
        <v>0</v>
      </c>
      <c r="AI42" s="113">
        <f>INDEX('half 24-25'!H4:H23,MATCH(LARGE('half 24-25'!G4:G23,16),'half 24-25'!G4:G23,0))</f>
        <v>0</v>
      </c>
      <c r="AJ42" s="112">
        <f>INDEX('half 24-25'!I4:I23,MATCH(LARGE('half 24-25'!G4:G23,16),'half 24-25'!G4:G23,0))</f>
        <v>0</v>
      </c>
      <c r="AL42" s="95">
        <v>16</v>
      </c>
      <c r="AM42" s="153">
        <f>INDEX('half 24-25'!B4:B23,MATCH(LARGE('half 24-25'!O4:O23,16),'half 24-25'!O4:O23,0))</f>
        <v>0</v>
      </c>
      <c r="AN42" s="154"/>
      <c r="AO42" s="154"/>
      <c r="AP42" s="154"/>
      <c r="AQ42" s="155"/>
      <c r="AR42" s="113">
        <f>INDEX('half 24-25'!K4:K23,MATCH(LARGE('half 24-25'!O4:O23,16),'half 24-25'!O4:O23,0))</f>
        <v>0</v>
      </c>
      <c r="AS42" s="114">
        <f>INDEX('half 24-25'!L4:L23,MATCH(LARGE('half 24-25'!O4:O23,16),'half 24-25'!O4:O23,0))</f>
        <v>0</v>
      </c>
      <c r="AT42" s="112">
        <f>INDEX('half 24-25'!M4:M23,MATCH(LARGE('half 24-25'!O4:O23,16),'half 24-25'!O4:O23,0))</f>
        <v>0</v>
      </c>
      <c r="AU42" s="113">
        <f>INDEX('half 24-25'!P4:P23,MATCH(LARGE('half 24-25'!O4:O23,16),'half 24-25'!O4:O23,0))</f>
        <v>0</v>
      </c>
      <c r="AV42" s="112">
        <f>INDEX('half 24-25'!Q4:Q23,MATCH(LARGE('half 24-25'!O4:O23,16),'half 24-25'!O4:O23,0))</f>
        <v>0</v>
      </c>
      <c r="AW42" s="57"/>
      <c r="AX42" s="95">
        <v>16</v>
      </c>
      <c r="AY42" s="153">
        <f>INDEX('half 24-25'!S4:S23,MATCH(LARGE('half 24-25'!X4:X23,16),'half 24-25'!X4:X23,0))</f>
        <v>0</v>
      </c>
      <c r="AZ42" s="154"/>
      <c r="BA42" s="154"/>
      <c r="BB42" s="154"/>
      <c r="BC42" s="155"/>
      <c r="BD42" s="113">
        <f>INDEX('half 24-25'!T4:T23,MATCH(LARGE('half 24-25'!X4:X23,16),'half 24-25'!X4:X23,0))</f>
        <v>0</v>
      </c>
      <c r="BE42" s="114">
        <f>INDEX('half 24-25'!U4:U23,MATCH(LARGE('half 24-25'!X4:X23,16),'half 24-25'!X4:X23,0))</f>
        <v>0</v>
      </c>
      <c r="BF42" s="112">
        <f>INDEX('half 24-25'!V4:V23,MATCH(LARGE('half 24-25'!X4:X23,16),'half 24-25'!X4:X23,0))</f>
        <v>0</v>
      </c>
      <c r="BG42" s="113">
        <f>INDEX('half 24-25'!Y4:Y23,MATCH(LARGE('half 24-25'!X4:X23,16),'half 24-25'!X4:X23,0))</f>
        <v>0</v>
      </c>
      <c r="BH42" s="112">
        <f>INDEX('half 24-25'!Z4:Z23,MATCH(LARGE('half 24-25'!X4:X23,16),'half 24-25'!X4:X23,0))</f>
        <v>0</v>
      </c>
      <c r="BJ42" s="95">
        <v>16</v>
      </c>
      <c r="BK42" s="153">
        <f>INDEX('half 24-25'!S4:S23,MATCH(LARGE('half 24-25'!AF4:AF23,16),'half 24-25'!AF4:AF23,0))</f>
        <v>0</v>
      </c>
      <c r="BL42" s="154"/>
      <c r="BM42" s="154"/>
      <c r="BN42" s="154"/>
      <c r="BO42" s="155"/>
      <c r="BP42" s="113">
        <f>INDEX('half 24-25'!AB4:AB23,MATCH(LARGE('half 24-25'!AF4:AF23,16),'half 24-25'!AF4:AF23,0))</f>
        <v>0</v>
      </c>
      <c r="BQ42" s="114">
        <f>INDEX('half 24-25'!AC4:AC23,MATCH(LARGE('half 24-25'!AF4:AF23,16),'half 24-25'!AF4:AF23,0))</f>
        <v>0</v>
      </c>
      <c r="BR42" s="112">
        <f>INDEX('half 24-25'!AD4:AD23,MATCH(LARGE('half 24-25'!AF4:AF23,16),'half 24-25'!AF4:AF23,0))</f>
        <v>0</v>
      </c>
      <c r="BS42" s="113">
        <f>INDEX('half 24-25'!AG4:AG23,MATCH(LARGE('half 24-25'!AF4:AF23,16),'half 24-25'!AF4:AF23,0))</f>
        <v>0</v>
      </c>
      <c r="BT42" s="112">
        <f>INDEX('half 24-25'!AH4:AH23,MATCH(LARGE('half 24-25'!AF4:AF23,16),'half 24-25'!AF4:AF23,0))</f>
        <v>0</v>
      </c>
    </row>
    <row r="43" spans="2:72" x14ac:dyDescent="0.2">
      <c r="B43" s="95">
        <v>17</v>
      </c>
      <c r="C43" s="153">
        <f>INDEX('half 24-25'!B4:B23,MATCH(LARGE('half 24-25'!AO4:AO23,17),'half 24-25'!AO4:AO23,0))</f>
        <v>0</v>
      </c>
      <c r="D43" s="154"/>
      <c r="E43" s="154"/>
      <c r="F43" s="154"/>
      <c r="G43" s="155"/>
      <c r="H43" s="113">
        <f>INDEX('half 24-25'!AK4:AK23,MATCH(LARGE('half 24-25'!AO4:AO23,17),'half 24-25'!AO4:AO23,0))</f>
        <v>0</v>
      </c>
      <c r="I43" s="114">
        <f>INDEX('half 24-25'!AL4:AL23,MATCH(LARGE('half 24-25'!AO4:AO23,17),'half 24-25'!AO4:AO23,0))</f>
        <v>0</v>
      </c>
      <c r="J43" s="112">
        <f>INDEX('half 24-25'!AM4:AM23,MATCH(LARGE('half 24-25'!AO4:AO23,17),'half 24-25'!AO4:AO23,0))</f>
        <v>0</v>
      </c>
      <c r="K43" s="113">
        <f>INDEX('half 24-25'!AP4:AP23,MATCH(LARGE('half 24-25'!AO4:AO23,17),'half 24-25'!AO4:AO23,0))</f>
        <v>0</v>
      </c>
      <c r="L43" s="112">
        <f>INDEX('half 24-25'!AQ4:AQ23,MATCH(LARGE('half 24-25'!AO4:AO23,17),'half 24-25'!AO4:AO23,0))</f>
        <v>0</v>
      </c>
      <c r="M43" s="56"/>
      <c r="N43" s="95">
        <v>17</v>
      </c>
      <c r="O43" s="153">
        <f>INDEX('half 24-25'!B4:B23,MATCH(LARGE('half 24-25'!AX4:AX23,17),'half 24-25'!AX4:AX23,0))</f>
        <v>0</v>
      </c>
      <c r="P43" s="154"/>
      <c r="Q43" s="154"/>
      <c r="R43" s="154"/>
      <c r="S43" s="155"/>
      <c r="T43" s="113">
        <f>INDEX('half 24-25'!AT4:AT23,MATCH(LARGE('half 24-25'!AX4:AX23,17),'half 24-25'!AX4:AX23,0))</f>
        <v>0</v>
      </c>
      <c r="U43" s="114">
        <f>INDEX('half 24-25'!AU4:AU23,MATCH(LARGE('half 24-25'!AX4:AX23,17),'half 24-25'!AX4:AX23,0))</f>
        <v>0</v>
      </c>
      <c r="V43" s="112">
        <f>INDEX('half 24-25'!AV4:AV23,MATCH(LARGE('half 24-25'!AX4:AX23,17),'half 24-25'!AX4:AX23,0))</f>
        <v>0</v>
      </c>
      <c r="W43" s="113">
        <f>INDEX('half 24-25'!AY4:AY23,MATCH(LARGE('half 24-25'!AX4:AX23,17),'half 24-25'!AX4:AX23,0))</f>
        <v>0</v>
      </c>
      <c r="X43" s="112">
        <f>INDEX('half 24-25'!AZ4:AZ23,MATCH(LARGE('half 24-25'!AX4:AX23,17),'half 24-25'!AX4:AX23,0))</f>
        <v>0</v>
      </c>
      <c r="Z43" s="95">
        <v>17</v>
      </c>
      <c r="AA43" s="153">
        <f>INDEX('half 24-25'!B4:B23,MATCH(LARGE('half 24-25'!G4:G23,17),'half 24-25'!G4:G23,0))</f>
        <v>0</v>
      </c>
      <c r="AB43" s="154"/>
      <c r="AC43" s="154"/>
      <c r="AD43" s="154"/>
      <c r="AE43" s="155"/>
      <c r="AF43" s="113">
        <f>INDEX('half 24-25'!C4:C23,MATCH(LARGE('half 24-25'!G4:G23,17),'half 24-25'!G4:G23,0))</f>
        <v>0</v>
      </c>
      <c r="AG43" s="114">
        <f>INDEX('half 24-25'!D4:D23,MATCH(LARGE('half 24-25'!G4:G23,17),'half 24-25'!G4:G23,0))</f>
        <v>0</v>
      </c>
      <c r="AH43" s="112">
        <f>INDEX('half 24-25'!E4:E23,MATCH(LARGE('half 24-25'!G4:G23,17),'half 24-25'!G4:G23,0))</f>
        <v>0</v>
      </c>
      <c r="AI43" s="113">
        <f>INDEX('half 24-25'!H4:H23,MATCH(LARGE('half 24-25'!G4:G23,17),'half 24-25'!G4:G23,0))</f>
        <v>0</v>
      </c>
      <c r="AJ43" s="112">
        <f>INDEX('half 24-25'!I4:I23,MATCH(LARGE('half 24-25'!G4:G23,17),'half 24-25'!G4:G23,0))</f>
        <v>0</v>
      </c>
      <c r="AL43" s="95">
        <v>17</v>
      </c>
      <c r="AM43" s="153">
        <f>INDEX('half 24-25'!B4:B23,MATCH(LARGE('half 24-25'!O4:O23,17),'half 24-25'!O4:O23,0))</f>
        <v>0</v>
      </c>
      <c r="AN43" s="154"/>
      <c r="AO43" s="154"/>
      <c r="AP43" s="154"/>
      <c r="AQ43" s="155"/>
      <c r="AR43" s="113">
        <f>INDEX('half 24-25'!K4:K23,MATCH(LARGE('half 24-25'!O4:O23,17),'half 24-25'!O4:O23,0))</f>
        <v>0</v>
      </c>
      <c r="AS43" s="114">
        <f>INDEX('half 24-25'!L4:L23,MATCH(LARGE('half 24-25'!O4:O23,17),'half 24-25'!O4:O23,0))</f>
        <v>0</v>
      </c>
      <c r="AT43" s="112">
        <f>INDEX('half 24-25'!M4:M23,MATCH(LARGE('half 24-25'!O4:O23,17),'half 24-25'!O4:O23,0))</f>
        <v>0</v>
      </c>
      <c r="AU43" s="113">
        <f>INDEX('half 24-25'!P4:P23,MATCH(LARGE('half 24-25'!O4:O23,17),'half 24-25'!O4:O23,0))</f>
        <v>0</v>
      </c>
      <c r="AV43" s="112">
        <f>INDEX('half 24-25'!Q4:Q23,MATCH(LARGE('half 24-25'!O4:O23,17),'half 24-25'!O4:O23,0))</f>
        <v>0</v>
      </c>
      <c r="AW43" s="57"/>
      <c r="AX43" s="95">
        <v>17</v>
      </c>
      <c r="AY43" s="153">
        <f>INDEX('half 24-25'!S4:S23,MATCH(LARGE('half 24-25'!X4:X23,17),'half 24-25'!X4:X23,0))</f>
        <v>0</v>
      </c>
      <c r="AZ43" s="154"/>
      <c r="BA43" s="154"/>
      <c r="BB43" s="154"/>
      <c r="BC43" s="155"/>
      <c r="BD43" s="113">
        <f>INDEX('half 24-25'!T4:T23,MATCH(LARGE('half 24-25'!X4:X23,17),'half 24-25'!X4:X23,0))</f>
        <v>0</v>
      </c>
      <c r="BE43" s="114">
        <f>INDEX('half 24-25'!U4:U23,MATCH(LARGE('half 24-25'!X4:X23,17),'half 24-25'!X4:X23,0))</f>
        <v>0</v>
      </c>
      <c r="BF43" s="112">
        <f>INDEX('half 24-25'!V4:V23,MATCH(LARGE('half 24-25'!X4:X23,17),'half 24-25'!X4:X23,0))</f>
        <v>0</v>
      </c>
      <c r="BG43" s="113">
        <f>INDEX('half 24-25'!Y4:Y23,MATCH(LARGE('half 24-25'!X4:X23,17),'half 24-25'!X4:X23,0))</f>
        <v>0</v>
      </c>
      <c r="BH43" s="112">
        <f>INDEX('half 24-25'!Z4:Z23,MATCH(LARGE('half 24-25'!X4:X23,17),'half 24-25'!X4:X23,0))</f>
        <v>0</v>
      </c>
      <c r="BJ43" s="95">
        <v>17</v>
      </c>
      <c r="BK43" s="153">
        <f>INDEX('half 24-25'!S4:S23,MATCH(LARGE('half 24-25'!AF4:AF23,17),'half 24-25'!AF4:AF23,0))</f>
        <v>0</v>
      </c>
      <c r="BL43" s="154"/>
      <c r="BM43" s="154"/>
      <c r="BN43" s="154"/>
      <c r="BO43" s="155"/>
      <c r="BP43" s="113">
        <f>INDEX('half 24-25'!AB4:AB23,MATCH(LARGE('half 24-25'!AF4:AF23,17),'half 24-25'!AF4:AF23,0))</f>
        <v>0</v>
      </c>
      <c r="BQ43" s="114">
        <f>INDEX('half 24-25'!AC4:AC23,MATCH(LARGE('half 24-25'!AF4:AF23,17),'half 24-25'!AF4:AF23,0))</f>
        <v>0</v>
      </c>
      <c r="BR43" s="112">
        <f>INDEX('half 24-25'!AD4:AD23,MATCH(LARGE('half 24-25'!AF4:AF23,17),'half 24-25'!AF4:AF23,0))</f>
        <v>0</v>
      </c>
      <c r="BS43" s="113">
        <f>INDEX('half 24-25'!AG4:AG23,MATCH(LARGE('half 24-25'!AF4:AF23,17),'half 24-25'!AF4:AF23,0))</f>
        <v>0</v>
      </c>
      <c r="BT43" s="112">
        <f>INDEX('half 24-25'!AH4:AH23,MATCH(LARGE('half 24-25'!AF4:AF23,17),'half 24-25'!AF4:AF23,0))</f>
        <v>0</v>
      </c>
    </row>
    <row r="44" spans="2:72" x14ac:dyDescent="0.2">
      <c r="B44" s="95">
        <v>18</v>
      </c>
      <c r="C44" s="153">
        <f>INDEX('half 24-25'!B4:B23,MATCH(LARGE('half 24-25'!AO4:AO23,18),'half 24-25'!AO4:AO23,0))</f>
        <v>0</v>
      </c>
      <c r="D44" s="154"/>
      <c r="E44" s="154"/>
      <c r="F44" s="154"/>
      <c r="G44" s="155"/>
      <c r="H44" s="113">
        <f>INDEX('half 24-25'!AK4:AK23,MATCH(LARGE('half 24-25'!AO4:AO23,18),'half 24-25'!AO4:AO23,0))</f>
        <v>0</v>
      </c>
      <c r="I44" s="114">
        <f>INDEX('half 24-25'!AL4:AL23,MATCH(LARGE('half 24-25'!AO4:AO23,18),'half 24-25'!AO4:AO23,0))</f>
        <v>0</v>
      </c>
      <c r="J44" s="112">
        <f>INDEX('half 24-25'!AM4:AM23,MATCH(LARGE('half 24-25'!AO4:AO23,18),'half 24-25'!AO4:AO23,0))</f>
        <v>0</v>
      </c>
      <c r="K44" s="113">
        <f>INDEX('half 24-25'!AP4:AP23,MATCH(LARGE('half 24-25'!AO4:AO23,18),'half 24-25'!AO4:AO23,0))</f>
        <v>0</v>
      </c>
      <c r="L44" s="112">
        <f>INDEX('half 24-25'!AQ4:AQ23,MATCH(LARGE('half 24-25'!AO4:AO23,18),'half 24-25'!AO4:AO23,0))</f>
        <v>0</v>
      </c>
      <c r="M44" s="56"/>
      <c r="N44" s="95">
        <v>18</v>
      </c>
      <c r="O44" s="153">
        <f>INDEX('half 24-25'!B4:B23,MATCH(LARGE('half 24-25'!AX4:AX23,18),'half 24-25'!AX4:AX23,0))</f>
        <v>0</v>
      </c>
      <c r="P44" s="154"/>
      <c r="Q44" s="154"/>
      <c r="R44" s="154"/>
      <c r="S44" s="155"/>
      <c r="T44" s="113">
        <f>INDEX('half 24-25'!AT4:AT23,MATCH(LARGE('half 24-25'!AX4:AX23,18),'half 24-25'!AX4:AX23,0))</f>
        <v>0</v>
      </c>
      <c r="U44" s="114">
        <f>INDEX('half 24-25'!AU4:AU23,MATCH(LARGE('half 24-25'!AX4:AX23,18),'half 24-25'!AX4:AX23,0))</f>
        <v>0</v>
      </c>
      <c r="V44" s="112">
        <f>INDEX('half 24-25'!AV4:AV23,MATCH(LARGE('half 24-25'!AX4:AX23,18),'half 24-25'!AX4:AX23,0))</f>
        <v>0</v>
      </c>
      <c r="W44" s="113">
        <f>INDEX('half 24-25'!AY4:AY23,MATCH(LARGE('half 24-25'!AX4:AX23,18),'half 24-25'!AX4:AX23,0))</f>
        <v>0</v>
      </c>
      <c r="X44" s="112">
        <f>INDEX('half 24-25'!AZ4:AZ23,MATCH(LARGE('half 24-25'!AX4:AX23,18),'half 24-25'!AX4:AX23,0))</f>
        <v>0</v>
      </c>
      <c r="Z44" s="95">
        <v>18</v>
      </c>
      <c r="AA44" s="153">
        <f>INDEX('half 24-25'!B4:B23,MATCH(LARGE('half 24-25'!G4:G23,18),'half 24-25'!G4:G23,0))</f>
        <v>0</v>
      </c>
      <c r="AB44" s="154"/>
      <c r="AC44" s="154"/>
      <c r="AD44" s="154"/>
      <c r="AE44" s="155"/>
      <c r="AF44" s="113">
        <f>INDEX('half 24-25'!C4:C23,MATCH(LARGE('half 24-25'!G4:G23,18),'half 24-25'!G4:G23,0))</f>
        <v>0</v>
      </c>
      <c r="AG44" s="114">
        <f>INDEX('half 24-25'!D4:D23,MATCH(LARGE('half 24-25'!G4:G23,18),'half 24-25'!G4:G23,0))</f>
        <v>0</v>
      </c>
      <c r="AH44" s="112">
        <f>INDEX('half 24-25'!E4:E23,MATCH(LARGE('half 24-25'!G4:G23,18),'half 24-25'!G4:G23,0))</f>
        <v>0</v>
      </c>
      <c r="AI44" s="113">
        <f>INDEX('half 24-25'!H4:H23,MATCH(LARGE('half 24-25'!G4:G23,18),'half 24-25'!G4:G23,0))</f>
        <v>0</v>
      </c>
      <c r="AJ44" s="112">
        <f>INDEX('half 24-25'!I4:I23,MATCH(LARGE('half 24-25'!G4:G23,18),'half 24-25'!G4:G23,0))</f>
        <v>0</v>
      </c>
      <c r="AL44" s="95">
        <v>18</v>
      </c>
      <c r="AM44" s="153">
        <f>INDEX('half 24-25'!B4:B23,MATCH(LARGE('half 24-25'!O4:O23,18),'half 24-25'!O4:O23,0))</f>
        <v>0</v>
      </c>
      <c r="AN44" s="154"/>
      <c r="AO44" s="154"/>
      <c r="AP44" s="154"/>
      <c r="AQ44" s="155"/>
      <c r="AR44" s="113">
        <f>INDEX('half 24-25'!K4:K23,MATCH(LARGE('half 24-25'!O4:O23,18),'half 24-25'!O4:O23,0))</f>
        <v>0</v>
      </c>
      <c r="AS44" s="114">
        <f>INDEX('half 24-25'!L4:L23,MATCH(LARGE('half 24-25'!O4:O23,18),'half 24-25'!O4:O23,0))</f>
        <v>0</v>
      </c>
      <c r="AT44" s="112">
        <f>INDEX('half 24-25'!M4:M23,MATCH(LARGE('half 24-25'!O4:O23,18),'half 24-25'!O4:O23,0))</f>
        <v>0</v>
      </c>
      <c r="AU44" s="113">
        <f>INDEX('half 24-25'!P4:P23,MATCH(LARGE('half 24-25'!O4:O23,18),'half 24-25'!O4:O23,0))</f>
        <v>0</v>
      </c>
      <c r="AV44" s="112">
        <f>INDEX('half 24-25'!Q4:Q23,MATCH(LARGE('half 24-25'!O4:O23,18),'half 24-25'!O4:O23,0))</f>
        <v>0</v>
      </c>
      <c r="AW44" s="57"/>
      <c r="AX44" s="95">
        <v>18</v>
      </c>
      <c r="AY44" s="153">
        <f>INDEX('half 24-25'!S4:S23,MATCH(LARGE('half 24-25'!X4:X23,18),'half 24-25'!X4:X23,0))</f>
        <v>0</v>
      </c>
      <c r="AZ44" s="154"/>
      <c r="BA44" s="154"/>
      <c r="BB44" s="154"/>
      <c r="BC44" s="155"/>
      <c r="BD44" s="113">
        <f>INDEX('half 24-25'!T4:T23,MATCH(LARGE('half 24-25'!X4:X23,18),'half 24-25'!X4:X23,0))</f>
        <v>0</v>
      </c>
      <c r="BE44" s="114">
        <f>INDEX('half 24-25'!U4:U23,MATCH(LARGE('half 24-25'!X4:X23,18),'half 24-25'!X4:X23,0))</f>
        <v>0</v>
      </c>
      <c r="BF44" s="112">
        <f>INDEX('half 24-25'!V4:V23,MATCH(LARGE('half 24-25'!X4:X23,18),'half 24-25'!X4:X23,0))</f>
        <v>0</v>
      </c>
      <c r="BG44" s="113">
        <f>INDEX('half 24-25'!Y4:Y23,MATCH(LARGE('half 24-25'!X4:X23,18),'half 24-25'!X4:X23,0))</f>
        <v>0</v>
      </c>
      <c r="BH44" s="112">
        <f>INDEX('half 24-25'!Z4:Z23,MATCH(LARGE('half 24-25'!X4:X23,18),'half 24-25'!X4:X23,0))</f>
        <v>0</v>
      </c>
      <c r="BJ44" s="95">
        <v>18</v>
      </c>
      <c r="BK44" s="153">
        <f>INDEX('half 24-25'!S4:S23,MATCH(LARGE('half 24-25'!AF4:AF23,18),'half 24-25'!AF4:AF23,0))</f>
        <v>0</v>
      </c>
      <c r="BL44" s="154"/>
      <c r="BM44" s="154"/>
      <c r="BN44" s="154"/>
      <c r="BO44" s="155"/>
      <c r="BP44" s="113">
        <f>INDEX('half 24-25'!AB4:AB23,MATCH(LARGE('half 24-25'!AF4:AF23,18),'half 24-25'!AF4:AF23,0))</f>
        <v>0</v>
      </c>
      <c r="BQ44" s="114">
        <f>INDEX('half 24-25'!AC4:AC23,MATCH(LARGE('half 24-25'!AF4:AF23,18),'half 24-25'!AF4:AF23,0))</f>
        <v>0</v>
      </c>
      <c r="BR44" s="112">
        <f>INDEX('half 24-25'!AD4:AD23,MATCH(LARGE('half 24-25'!AF4:AF23,18),'half 24-25'!AF4:AF23,0))</f>
        <v>0</v>
      </c>
      <c r="BS44" s="113">
        <f>INDEX('half 24-25'!AG4:AG23,MATCH(LARGE('half 24-25'!AF4:AF23,18),'half 24-25'!AF4:AF23,0))</f>
        <v>0</v>
      </c>
      <c r="BT44" s="112">
        <f>INDEX('half 24-25'!AH4:AH23,MATCH(LARGE('half 24-25'!AF4:AF23,18),'half 24-25'!AF4:AF23,0))</f>
        <v>0</v>
      </c>
    </row>
    <row r="45" spans="2:72" x14ac:dyDescent="0.2">
      <c r="B45" s="95">
        <v>19</v>
      </c>
      <c r="C45" s="153">
        <f>INDEX('half 24-25'!B4:B23,MATCH(LARGE('half 24-25'!AO4:AO23,19),'half 24-25'!AO4:AO23,0))</f>
        <v>0</v>
      </c>
      <c r="D45" s="154"/>
      <c r="E45" s="154"/>
      <c r="F45" s="154"/>
      <c r="G45" s="155"/>
      <c r="H45" s="113">
        <f>INDEX('half 24-25'!AK4:AK23,MATCH(LARGE('half 24-25'!AO4:AO23,19),'half 24-25'!AO4:AO23,0))</f>
        <v>0</v>
      </c>
      <c r="I45" s="114">
        <f>INDEX('half 24-25'!AL4:AL23,MATCH(LARGE('half 24-25'!AO4:AO23,19),'half 24-25'!AO4:AO23,0))</f>
        <v>0</v>
      </c>
      <c r="J45" s="112">
        <f>INDEX('half 24-25'!AM4:AM23,MATCH(LARGE('half 24-25'!AO4:AO23,19),'half 24-25'!AO4:AO23,0))</f>
        <v>0</v>
      </c>
      <c r="K45" s="113">
        <f>INDEX('half 24-25'!AP4:AP23,MATCH(LARGE('half 24-25'!AO4:AO23,19),'half 24-25'!AO4:AO23,0))</f>
        <v>0</v>
      </c>
      <c r="L45" s="112">
        <f>INDEX('half 24-25'!AQ4:AQ23,MATCH(LARGE('half 24-25'!AO4:AO23,19),'half 24-25'!AO4:AO23,0))</f>
        <v>0</v>
      </c>
      <c r="M45" s="56"/>
      <c r="N45" s="95">
        <v>19</v>
      </c>
      <c r="O45" s="153">
        <f>INDEX('half 24-25'!B4:B23,MATCH(LARGE('half 24-25'!AX4:AX23,19),'half 24-25'!AX4:AX23,0))</f>
        <v>0</v>
      </c>
      <c r="P45" s="154"/>
      <c r="Q45" s="154"/>
      <c r="R45" s="154"/>
      <c r="S45" s="155"/>
      <c r="T45" s="113">
        <f>INDEX('half 24-25'!AT4:AT23,MATCH(LARGE('half 24-25'!AX4:AX23,19),'half 24-25'!AX4:AX23,0))</f>
        <v>0</v>
      </c>
      <c r="U45" s="114">
        <f>INDEX('half 24-25'!AU4:AU23,MATCH(LARGE('half 24-25'!AX4:AX23,19),'half 24-25'!AX4:AX23,0))</f>
        <v>0</v>
      </c>
      <c r="V45" s="112">
        <f>INDEX('half 24-25'!AV4:AV23,MATCH(LARGE('half 24-25'!AX4:AX23,19),'half 24-25'!AX4:AX23,0))</f>
        <v>0</v>
      </c>
      <c r="W45" s="113">
        <f>INDEX('half 24-25'!AY4:AY23,MATCH(LARGE('half 24-25'!AX4:AX23,19),'half 24-25'!AX4:AX23,0))</f>
        <v>0</v>
      </c>
      <c r="X45" s="112">
        <f>INDEX('half 24-25'!AZ4:AZ23,MATCH(LARGE('half 24-25'!AX4:AX23,19),'half 24-25'!AX4:AX23,0))</f>
        <v>0</v>
      </c>
      <c r="Z45" s="95">
        <v>19</v>
      </c>
      <c r="AA45" s="153">
        <f>INDEX('half 24-25'!B4:B23,MATCH(LARGE('half 24-25'!G4:G23,19),'half 24-25'!G4:G23,0))</f>
        <v>0</v>
      </c>
      <c r="AB45" s="154"/>
      <c r="AC45" s="154"/>
      <c r="AD45" s="154"/>
      <c r="AE45" s="155"/>
      <c r="AF45" s="113">
        <f>INDEX('half 24-25'!C4:C23,MATCH(LARGE('half 24-25'!G4:G23,19),'half 24-25'!G4:G23,0))</f>
        <v>0</v>
      </c>
      <c r="AG45" s="114">
        <f>INDEX('half 24-25'!D4:D23,MATCH(LARGE('half 24-25'!G4:G23,19),'half 24-25'!G4:G23,0))</f>
        <v>0</v>
      </c>
      <c r="AH45" s="112">
        <f>INDEX('half 24-25'!E4:E23,MATCH(LARGE('half 24-25'!G4:G23,19),'half 24-25'!G4:G23,0))</f>
        <v>0</v>
      </c>
      <c r="AI45" s="113">
        <f>INDEX('half 24-25'!H4:H23,MATCH(LARGE('half 24-25'!G4:G23,19),'half 24-25'!G4:G23,0))</f>
        <v>0</v>
      </c>
      <c r="AJ45" s="112">
        <f>INDEX('half 24-25'!I4:I23,MATCH(LARGE('half 24-25'!G4:G23,19),'half 24-25'!G4:G23,0))</f>
        <v>0</v>
      </c>
      <c r="AL45" s="95">
        <v>19</v>
      </c>
      <c r="AM45" s="153">
        <f>INDEX('half 24-25'!B4:B23,MATCH(LARGE('half 24-25'!O4:O23,19),'half 24-25'!O4:O23,0))</f>
        <v>0</v>
      </c>
      <c r="AN45" s="154"/>
      <c r="AO45" s="154"/>
      <c r="AP45" s="154"/>
      <c r="AQ45" s="155"/>
      <c r="AR45" s="113">
        <f>INDEX('half 24-25'!K4:K23,MATCH(LARGE('half 24-25'!O4:O23,19),'half 24-25'!O4:O23,0))</f>
        <v>0</v>
      </c>
      <c r="AS45" s="114">
        <f>INDEX('half 24-25'!L4:L23,MATCH(LARGE('half 24-25'!O4:O23,19),'half 24-25'!O4:O23,0))</f>
        <v>0</v>
      </c>
      <c r="AT45" s="112">
        <f>INDEX('half 24-25'!M4:M23,MATCH(LARGE('half 24-25'!O4:O23,19),'half 24-25'!O4:O23,0))</f>
        <v>0</v>
      </c>
      <c r="AU45" s="113">
        <f>INDEX('half 24-25'!P4:P23,MATCH(LARGE('half 24-25'!O4:O23,19),'half 24-25'!O4:O23,0))</f>
        <v>0</v>
      </c>
      <c r="AV45" s="112">
        <f>INDEX('half 24-25'!Q4:Q23,MATCH(LARGE('half 24-25'!O4:O23,19),'half 24-25'!O4:O23,0))</f>
        <v>0</v>
      </c>
      <c r="AW45" s="57"/>
      <c r="AX45" s="95">
        <v>19</v>
      </c>
      <c r="AY45" s="153">
        <f>INDEX('half 24-25'!S4:S23,MATCH(LARGE('half 24-25'!X4:X23,19),'half 24-25'!X4:X23,0))</f>
        <v>0</v>
      </c>
      <c r="AZ45" s="154"/>
      <c r="BA45" s="154"/>
      <c r="BB45" s="154"/>
      <c r="BC45" s="155"/>
      <c r="BD45" s="113">
        <f>INDEX('half 24-25'!T4:T23,MATCH(LARGE('half 24-25'!X4:X23,19),'half 24-25'!X4:X23,0))</f>
        <v>0</v>
      </c>
      <c r="BE45" s="114">
        <f>INDEX('half 24-25'!U4:U23,MATCH(LARGE('half 24-25'!X4:X23,19),'half 24-25'!X4:X23,0))</f>
        <v>0</v>
      </c>
      <c r="BF45" s="112">
        <f>INDEX('half 24-25'!V4:V23,MATCH(LARGE('half 24-25'!X4:X23,19),'half 24-25'!X4:X23,0))</f>
        <v>0</v>
      </c>
      <c r="BG45" s="113">
        <f>INDEX('half 24-25'!Y4:Y23,MATCH(LARGE('half 24-25'!X4:X23,19),'half 24-25'!X4:X23,0))</f>
        <v>0</v>
      </c>
      <c r="BH45" s="112">
        <f>INDEX('half 24-25'!Z4:Z23,MATCH(LARGE('half 24-25'!X4:X23,19),'half 24-25'!X4:X23,0))</f>
        <v>0</v>
      </c>
      <c r="BJ45" s="95">
        <v>19</v>
      </c>
      <c r="BK45" s="153">
        <f>INDEX('half 24-25'!S4:S23,MATCH(LARGE('half 24-25'!AF4:AF23,19),'half 24-25'!AF4:AF23,0))</f>
        <v>0</v>
      </c>
      <c r="BL45" s="154"/>
      <c r="BM45" s="154"/>
      <c r="BN45" s="154"/>
      <c r="BO45" s="155"/>
      <c r="BP45" s="113">
        <f>INDEX('half 24-25'!AB4:AB23,MATCH(LARGE('half 24-25'!AF4:AF23,19),'half 24-25'!AF4:AF23,0))</f>
        <v>0</v>
      </c>
      <c r="BQ45" s="114">
        <f>INDEX('half 24-25'!AC4:AC23,MATCH(LARGE('half 24-25'!AF4:AF23,19),'half 24-25'!AF4:AF23,0))</f>
        <v>0</v>
      </c>
      <c r="BR45" s="112">
        <f>INDEX('half 24-25'!AD4:AD23,MATCH(LARGE('half 24-25'!AF4:AF23,19),'half 24-25'!AF4:AF23,0))</f>
        <v>0</v>
      </c>
      <c r="BS45" s="113">
        <f>INDEX('half 24-25'!AG4:AG23,MATCH(LARGE('half 24-25'!AF4:AF23,19),'half 24-25'!AF4:AF23,0))</f>
        <v>0</v>
      </c>
      <c r="BT45" s="112">
        <f>INDEX('half 24-25'!AH4:AH23,MATCH(LARGE('half 24-25'!AF4:AF23,19),'half 24-25'!AF4:AF23,0))</f>
        <v>0</v>
      </c>
    </row>
    <row r="46" spans="2:72" ht="13.5" thickBot="1" x14ac:dyDescent="0.25">
      <c r="B46" s="96">
        <v>20</v>
      </c>
      <c r="C46" s="156">
        <f>INDEX('half 24-25'!B4:B23,MATCH(LARGE('half 24-25'!AO4:AO23,20),'half 24-25'!AO4:AO23,0))</f>
        <v>0</v>
      </c>
      <c r="D46" s="157"/>
      <c r="E46" s="157"/>
      <c r="F46" s="157"/>
      <c r="G46" s="158"/>
      <c r="H46" s="115">
        <f>INDEX('half 24-25'!AK4:AK23,MATCH(LARGE('half 24-25'!AO4:AO23,20),'half 24-25'!AO4:AO23,0))</f>
        <v>0</v>
      </c>
      <c r="I46" s="116">
        <f>INDEX('half 24-25'!AL4:AL23,MATCH(LARGE('half 24-25'!AO4:AO23,20),'half 24-25'!AO4:AO23,0))</f>
        <v>0</v>
      </c>
      <c r="J46" s="117">
        <f>INDEX('half 24-25'!AM4:AM23,MATCH(LARGE('half 24-25'!AO4:AO23,20),'half 24-25'!AO4:AO23,0))</f>
        <v>0</v>
      </c>
      <c r="K46" s="115">
        <f>INDEX('half 24-25'!AP4:AP23,MATCH(LARGE('half 24-25'!AO4:AO23,20),'half 24-25'!AO4:AO23,0))</f>
        <v>0</v>
      </c>
      <c r="L46" s="117">
        <f>INDEX('half 24-25'!AQ4:AQ23,MATCH(LARGE('half 24-25'!AO4:AO23,20),'half 24-25'!AO4:AO23,0))</f>
        <v>0</v>
      </c>
      <c r="M46" s="56"/>
      <c r="N46" s="96">
        <v>20</v>
      </c>
      <c r="O46" s="156">
        <f>INDEX('half 24-25'!B4:B23,MATCH(LARGE('half 24-25'!AX4:AX23,20),'half 24-25'!AX4:AX23,0))</f>
        <v>0</v>
      </c>
      <c r="P46" s="157"/>
      <c r="Q46" s="157"/>
      <c r="R46" s="157"/>
      <c r="S46" s="158"/>
      <c r="T46" s="115">
        <f>INDEX('half 24-25'!AT4:AT23,MATCH(LARGE('half 24-25'!AX4:AX23,20),'half 24-25'!AX4:AX23,0))</f>
        <v>0</v>
      </c>
      <c r="U46" s="116">
        <f>INDEX('half 24-25'!AU4:AU23,MATCH(LARGE('half 24-25'!AX4:AX23,20),'half 24-25'!AX4:AX23,0))</f>
        <v>0</v>
      </c>
      <c r="V46" s="117">
        <f>INDEX('half 24-25'!AV4:AV23,MATCH(LARGE('half 24-25'!AX4:AX23,20),'half 24-25'!AX4:AX23,0))</f>
        <v>0</v>
      </c>
      <c r="W46" s="115">
        <f>INDEX('half 24-25'!AY4:AY23,MATCH(LARGE('half 24-25'!AX4:AX23,20),'half 24-25'!AX4:AX23,0))</f>
        <v>0</v>
      </c>
      <c r="X46" s="117">
        <f>INDEX('half 24-25'!AZ4:AZ23,MATCH(LARGE('half 24-25'!AX4:AX23,20),'half 24-25'!AX4:AX23,0))</f>
        <v>0</v>
      </c>
      <c r="Z46" s="96">
        <v>20</v>
      </c>
      <c r="AA46" s="156">
        <f>INDEX('half 24-25'!B4:B23,MATCH(LARGE('half 24-25'!G4:G23,20),'half 24-25'!G4:G23,0))</f>
        <v>0</v>
      </c>
      <c r="AB46" s="157"/>
      <c r="AC46" s="157"/>
      <c r="AD46" s="157"/>
      <c r="AE46" s="158"/>
      <c r="AF46" s="115">
        <f>INDEX('half 24-25'!C4:C23,MATCH(LARGE('half 24-25'!G4:G23,20),'half 24-25'!G4:G23,0))</f>
        <v>0</v>
      </c>
      <c r="AG46" s="116">
        <f>INDEX('half 24-25'!D4:D23,MATCH(LARGE('half 24-25'!G4:G23,20),'half 24-25'!G4:G23,0))</f>
        <v>0</v>
      </c>
      <c r="AH46" s="117">
        <f>INDEX('half 24-25'!E4:E23,MATCH(LARGE('half 24-25'!G4:G23,20),'half 24-25'!G4:G23,0))</f>
        <v>0</v>
      </c>
      <c r="AI46" s="115">
        <f>INDEX('half 24-25'!H4:H23,MATCH(LARGE('half 24-25'!G4:G23,20),'half 24-25'!G4:G23,0))</f>
        <v>0</v>
      </c>
      <c r="AJ46" s="117">
        <f>INDEX('half 24-25'!I4:I23,MATCH(LARGE('half 24-25'!G4:G23,20),'half 24-25'!G4:G23,0))</f>
        <v>0</v>
      </c>
      <c r="AL46" s="96">
        <v>20</v>
      </c>
      <c r="AM46" s="156">
        <f>INDEX('half 24-25'!B4:B23,MATCH(LARGE('half 24-25'!O4:O23,20),'half 24-25'!O4:O23,0))</f>
        <v>0</v>
      </c>
      <c r="AN46" s="157"/>
      <c r="AO46" s="157"/>
      <c r="AP46" s="157"/>
      <c r="AQ46" s="158"/>
      <c r="AR46" s="115">
        <f>INDEX('half 24-25'!K4:K23,MATCH(LARGE('half 24-25'!O4:O23,20),'half 24-25'!O4:O23,0))</f>
        <v>0</v>
      </c>
      <c r="AS46" s="116">
        <f>INDEX('half 24-25'!L4:L23,MATCH(LARGE('half 24-25'!O4:O23,20),'half 24-25'!O4:O23,0))</f>
        <v>0</v>
      </c>
      <c r="AT46" s="117">
        <f>INDEX('half 24-25'!M4:M23,MATCH(LARGE('half 24-25'!O4:O23,20),'half 24-25'!O4:O23,0))</f>
        <v>0</v>
      </c>
      <c r="AU46" s="115">
        <f>INDEX('half 24-25'!P4:P23,MATCH(LARGE('half 24-25'!O4:O23,20),'half 24-25'!O4:O23,0))</f>
        <v>0</v>
      </c>
      <c r="AV46" s="117">
        <f>INDEX('half 24-25'!Q4:Q23,MATCH(LARGE('half 24-25'!O4:O23,20),'half 24-25'!O4:O23,0))</f>
        <v>0</v>
      </c>
      <c r="AW46" s="57"/>
      <c r="AX46" s="96">
        <v>20</v>
      </c>
      <c r="AY46" s="156">
        <f>INDEX('half 24-25'!S4:S23,MATCH(LARGE('half 24-25'!X4:X23,20),'half 24-25'!X4:X23,0))</f>
        <v>0</v>
      </c>
      <c r="AZ46" s="157"/>
      <c r="BA46" s="157"/>
      <c r="BB46" s="157"/>
      <c r="BC46" s="158"/>
      <c r="BD46" s="115">
        <f>INDEX('half 24-25'!T4:T23,MATCH(LARGE('half 24-25'!X4:X23,20),'half 24-25'!X4:X23,0))</f>
        <v>0</v>
      </c>
      <c r="BE46" s="116">
        <f>INDEX('half 24-25'!U4:U23,MATCH(LARGE('half 24-25'!X4:X23,20),'half 24-25'!X4:X23,0))</f>
        <v>0</v>
      </c>
      <c r="BF46" s="117">
        <f>INDEX('half 24-25'!V4:V23,MATCH(LARGE('half 24-25'!X4:X23,20),'half 24-25'!X4:X23,0))</f>
        <v>0</v>
      </c>
      <c r="BG46" s="115">
        <f>INDEX('half 24-25'!Y4:Y23,MATCH(LARGE('half 24-25'!X4:X23,20),'half 24-25'!X4:X23,0))</f>
        <v>0</v>
      </c>
      <c r="BH46" s="117">
        <f>INDEX('half 24-25'!Z4:Z23,MATCH(LARGE('half 24-25'!X4:X23,20),'half 24-25'!X4:X23,0))</f>
        <v>0</v>
      </c>
      <c r="BJ46" s="96">
        <v>20</v>
      </c>
      <c r="BK46" s="156">
        <f>INDEX('half 24-25'!S4:S23,MATCH(LARGE('half 24-25'!AF4:AF23,20),'half 24-25'!AF4:AF23,0))</f>
        <v>0</v>
      </c>
      <c r="BL46" s="157"/>
      <c r="BM46" s="157"/>
      <c r="BN46" s="157"/>
      <c r="BO46" s="158"/>
      <c r="BP46" s="115">
        <f>INDEX('half 24-25'!AB4:AB23,MATCH(LARGE('half 24-25'!AF4:AF23,20),'half 24-25'!AF4:AF23,0))</f>
        <v>0</v>
      </c>
      <c r="BQ46" s="116">
        <f>INDEX('half 24-25'!AC4:AC23,MATCH(LARGE('half 24-25'!AF4:AF23,20),'half 24-25'!AF4:AF23,0))</f>
        <v>0</v>
      </c>
      <c r="BR46" s="117">
        <f>INDEX('half 24-25'!AD4:AD23,MATCH(LARGE('half 24-25'!AF4:AF23,20),'half 24-25'!AF4:AF23,0))</f>
        <v>0</v>
      </c>
      <c r="BS46" s="115">
        <f>INDEX('half 24-25'!AG4:AG23,MATCH(LARGE('half 24-25'!AF4:AF23,20),'half 24-25'!AF4:AF23,0))</f>
        <v>0</v>
      </c>
      <c r="BT46" s="117">
        <f>INDEX('half 24-25'!AH4:AH23,MATCH(LARGE('half 24-25'!AF4:AF23,20),'half 24-25'!AF4:AF23,0))</f>
        <v>0</v>
      </c>
    </row>
    <row r="47" spans="2:72" ht="15.75" thickBot="1" x14ac:dyDescent="0.3">
      <c r="B47" s="29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 s="29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R47"/>
      <c r="AS47"/>
      <c r="AT47"/>
    </row>
    <row r="48" spans="2:72" ht="15.75" thickBot="1" x14ac:dyDescent="0.3">
      <c r="B48" s="159" t="s">
        <v>37</v>
      </c>
      <c r="C48" s="160"/>
      <c r="D48" s="160"/>
      <c r="E48" s="160"/>
      <c r="F48" s="160"/>
      <c r="G48" s="160"/>
      <c r="H48" s="160"/>
      <c r="I48" s="160"/>
      <c r="J48" s="160"/>
      <c r="K48" s="160"/>
      <c r="L48" s="160"/>
      <c r="M48" s="56"/>
      <c r="N48" s="161" t="s">
        <v>38</v>
      </c>
      <c r="O48" s="162"/>
      <c r="P48" s="162"/>
      <c r="Q48" s="162"/>
      <c r="R48" s="162"/>
      <c r="S48" s="162"/>
      <c r="T48" s="162"/>
      <c r="U48" s="162"/>
      <c r="V48" s="162"/>
      <c r="W48" s="162"/>
      <c r="X48" s="163"/>
      <c r="Y48"/>
      <c r="Z48" s="164" t="s">
        <v>39</v>
      </c>
      <c r="AA48" s="165"/>
      <c r="AB48" s="165"/>
      <c r="AC48" s="165"/>
      <c r="AD48" s="165"/>
      <c r="AE48" s="165"/>
      <c r="AF48" s="165"/>
      <c r="AG48" s="165"/>
      <c r="AH48" s="165"/>
      <c r="AI48" s="165"/>
      <c r="AJ48" s="166"/>
      <c r="AK48"/>
      <c r="AL48" s="159" t="s">
        <v>42</v>
      </c>
      <c r="AM48" s="160"/>
      <c r="AN48" s="160"/>
      <c r="AO48" s="160"/>
      <c r="AP48" s="160"/>
      <c r="AQ48" s="160"/>
      <c r="AR48" s="160"/>
      <c r="AS48" s="160"/>
      <c r="AT48" s="160"/>
      <c r="AU48" s="160"/>
      <c r="AV48" s="160"/>
      <c r="AX48" s="161" t="s">
        <v>43</v>
      </c>
      <c r="AY48" s="162"/>
      <c r="AZ48" s="162"/>
      <c r="BA48" s="162"/>
      <c r="BB48" s="162"/>
      <c r="BC48" s="162"/>
      <c r="BD48" s="162"/>
      <c r="BE48" s="162"/>
      <c r="BF48" s="162"/>
      <c r="BG48" s="162"/>
      <c r="BH48" s="163"/>
      <c r="BJ48" s="164" t="s">
        <v>44</v>
      </c>
      <c r="BK48" s="165"/>
      <c r="BL48" s="165"/>
      <c r="BM48" s="165"/>
      <c r="BN48" s="165"/>
      <c r="BO48" s="165"/>
      <c r="BP48" s="165"/>
      <c r="BQ48" s="165"/>
      <c r="BR48" s="165"/>
      <c r="BS48" s="165"/>
      <c r="BT48" s="166"/>
    </row>
    <row r="49" spans="2:72" ht="13.5" thickBot="1" x14ac:dyDescent="0.25">
      <c r="B49" s="97" t="s">
        <v>31</v>
      </c>
      <c r="C49" s="167" t="s">
        <v>32</v>
      </c>
      <c r="D49" s="168"/>
      <c r="E49" s="168"/>
      <c r="F49" s="168"/>
      <c r="G49" s="169"/>
      <c r="H49" s="98" t="s">
        <v>34</v>
      </c>
      <c r="I49" s="170" t="s">
        <v>40</v>
      </c>
      <c r="J49" s="171"/>
      <c r="K49" s="170" t="s">
        <v>70</v>
      </c>
      <c r="L49" s="171"/>
      <c r="N49" s="97" t="s">
        <v>31</v>
      </c>
      <c r="O49" s="167" t="s">
        <v>32</v>
      </c>
      <c r="P49" s="168"/>
      <c r="Q49" s="168"/>
      <c r="R49" s="168"/>
      <c r="S49" s="169"/>
      <c r="T49" s="98" t="s">
        <v>34</v>
      </c>
      <c r="U49" s="170" t="s">
        <v>40</v>
      </c>
      <c r="V49" s="171"/>
      <c r="W49" s="170" t="s">
        <v>70</v>
      </c>
      <c r="X49" s="171"/>
      <c r="Z49" s="97" t="s">
        <v>31</v>
      </c>
      <c r="AA49" s="167" t="s">
        <v>32</v>
      </c>
      <c r="AB49" s="168"/>
      <c r="AC49" s="168"/>
      <c r="AD49" s="168"/>
      <c r="AE49" s="169"/>
      <c r="AF49" s="98" t="s">
        <v>34</v>
      </c>
      <c r="AG49" s="170" t="s">
        <v>40</v>
      </c>
      <c r="AH49" s="171"/>
      <c r="AI49" s="170" t="s">
        <v>70</v>
      </c>
      <c r="AJ49" s="171"/>
      <c r="AL49" s="97" t="s">
        <v>31</v>
      </c>
      <c r="AM49" s="167" t="s">
        <v>32</v>
      </c>
      <c r="AN49" s="168"/>
      <c r="AO49" s="168"/>
      <c r="AP49" s="168"/>
      <c r="AQ49" s="169"/>
      <c r="AR49" s="98" t="s">
        <v>34</v>
      </c>
      <c r="AS49" s="170" t="s">
        <v>45</v>
      </c>
      <c r="AT49" s="171"/>
      <c r="AU49" s="170" t="s">
        <v>46</v>
      </c>
      <c r="AV49" s="171"/>
      <c r="AX49" s="97" t="s">
        <v>31</v>
      </c>
      <c r="AY49" s="167" t="s">
        <v>32</v>
      </c>
      <c r="AZ49" s="168"/>
      <c r="BA49" s="168"/>
      <c r="BB49" s="168"/>
      <c r="BC49" s="169"/>
      <c r="BD49" s="98" t="s">
        <v>34</v>
      </c>
      <c r="BE49" s="170" t="s">
        <v>45</v>
      </c>
      <c r="BF49" s="171"/>
      <c r="BG49" s="170" t="s">
        <v>46</v>
      </c>
      <c r="BH49" s="171"/>
      <c r="BJ49" s="97" t="s">
        <v>31</v>
      </c>
      <c r="BK49" s="167" t="s">
        <v>32</v>
      </c>
      <c r="BL49" s="168"/>
      <c r="BM49" s="168"/>
      <c r="BN49" s="168"/>
      <c r="BO49" s="169"/>
      <c r="BP49" s="98" t="s">
        <v>34</v>
      </c>
      <c r="BQ49" s="170" t="s">
        <v>45</v>
      </c>
      <c r="BR49" s="171"/>
      <c r="BS49" s="170" t="s">
        <v>46</v>
      </c>
      <c r="BT49" s="171"/>
    </row>
    <row r="50" spans="2:72" ht="15.75" customHeight="1" x14ac:dyDescent="0.2">
      <c r="B50" s="95">
        <v>1</v>
      </c>
      <c r="C50" s="153" t="e">
        <v>#REF!</v>
      </c>
      <c r="D50" s="154"/>
      <c r="E50" s="154"/>
      <c r="F50" s="154"/>
      <c r="G50" s="155"/>
      <c r="H50" s="67">
        <f>INDEX('h 24-25.'!D30:D49,MATCH(LARGE('h 24-25.'!J30:J49,1),'h 24-25.'!J30:J49,0))</f>
        <v>0</v>
      </c>
      <c r="I50" s="68">
        <f>INDEX('h 24-25.'!E30:E49,MATCH(LARGE('h 24-25.'!J30:J49,1),'h 24-25.'!J30:J49,0))</f>
        <v>0</v>
      </c>
      <c r="J50" s="70">
        <f>INDEX('h 24-25.'!F30:F49,MATCH(LARGE('h 24-25.'!J30:J49,1),'h 24-25.'!J30:J49,0))</f>
        <v>0</v>
      </c>
      <c r="K50" s="68">
        <f>INDEX('h 24-25.'!G30:G49,MATCH(LARGE('h 24-25.'!J30:J49,1),'h 24-25.'!J30:J49,0))</f>
        <v>0</v>
      </c>
      <c r="L50" s="70">
        <f>INDEX('h 24-25.'!H30:H49,MATCH(LARGE('h 24-25.'!J30:J49,1),'h 24-25.'!J30:J49,0))</f>
        <v>0</v>
      </c>
      <c r="N50" s="95">
        <v>1</v>
      </c>
      <c r="O50" s="153">
        <f>INDEX('h 24-25.'!O30:O49,MATCH(LARGE('h 24-25.'!X30:X49,1),'h 24-25.'!X30:X49,0))</f>
        <v>0</v>
      </c>
      <c r="P50" s="154"/>
      <c r="Q50" s="154"/>
      <c r="R50" s="154"/>
      <c r="S50" s="155"/>
      <c r="T50" s="67">
        <f>INDEX('h 24-25.'!P30:P49,MATCH(LARGE('h 24-25.'!X30:X49,1),'h 24-25.'!X30:X49,0))</f>
        <v>0</v>
      </c>
      <c r="U50" s="68">
        <f>INDEX('h 24-25.'!S30:S49,MATCH(LARGE('h 24-25.'!X30:X49,1),'h 24-25.'!X30:X49,0))</f>
        <v>0</v>
      </c>
      <c r="V50" s="70">
        <f>INDEX('h 24-25.'!T30:T49,MATCH(LARGE('h 24-25.'!X30:X49,1),'h 24-25.'!X30:X49,0))</f>
        <v>0</v>
      </c>
      <c r="W50" s="68">
        <f>INDEX('h 24-25.'!U30:U49,MATCH(LARGE('h 24-25.'!X30:X49,1),'h 24-25.'!X30:X49,0))</f>
        <v>0</v>
      </c>
      <c r="X50" s="70">
        <f>INDEX('h 24-25.'!V30:V49,MATCH(LARGE('h 24-25.'!X30:X49,1),'h 24-25.'!X30:X49,0))</f>
        <v>0</v>
      </c>
      <c r="Z50" s="95">
        <v>1</v>
      </c>
      <c r="AA50" s="153">
        <f>INDEX('h 24-25.'!AC30:AC49,MATCH(LARGE('h 24-25.'!AL30:AL49,1),'h 24-25.'!AL30:AL49,0))</f>
        <v>0</v>
      </c>
      <c r="AB50" s="154"/>
      <c r="AC50" s="154"/>
      <c r="AD50" s="154"/>
      <c r="AE50" s="155"/>
      <c r="AF50" s="67">
        <f>INDEX('h 24-25.'!AD30:AD49,MATCH(LARGE('h 24-25.'!AL30:AL49,1),'h 24-25.'!AL30:AL49,0))</f>
        <v>0</v>
      </c>
      <c r="AG50" s="68">
        <f>INDEX('h 24-25.'!AG30:AG49,MATCH(LARGE('h 24-25.'!AL30:AL49,1),'h 24-25.'!AL30:AL49,0))</f>
        <v>0</v>
      </c>
      <c r="AH50" s="70">
        <f>INDEX('h 24-25.'!AH30:AH49,MATCH(LARGE('h 24-25.'!AL30:AL49,1),'h 24-25.'!AL30:AL49,0))</f>
        <v>0</v>
      </c>
      <c r="AI50" s="68">
        <f>INDEX('h 24-25.'!AI30:AI49,MATCH(LARGE('h 24-25.'!AL30:AL49,1),'h 24-25.'!AL30:AL49,0))</f>
        <v>0</v>
      </c>
      <c r="AJ50" s="70">
        <f>INDEX('h 24-25.'!AJ30:AJ49,MATCH(LARGE('h 24-25.'!AL30:AL49,1),'h 24-25.'!AL30:AL49,0))</f>
        <v>0</v>
      </c>
      <c r="AL50" s="95">
        <v>1</v>
      </c>
      <c r="AM50" s="153">
        <f>INDEX('h 24-25.'!C55:C74,MATCH(LARGE('h 24-25.'!J55:J74,1),'h 24-25.'!J55:J74,0))</f>
        <v>0</v>
      </c>
      <c r="AN50" s="154"/>
      <c r="AO50" s="154"/>
      <c r="AP50" s="154"/>
      <c r="AQ50" s="155"/>
      <c r="AR50" s="67">
        <f>INDEX('h 24-25.'!D55:D74,MATCH(LARGE('h 24-25.'!J55:J74,1),'h 24-25.'!J55:J74,0))</f>
        <v>0</v>
      </c>
      <c r="AS50" s="68">
        <f>INDEX('h 24-25.'!E55:E74,MATCH(LARGE('h 24-25.'!J55:J74,1),'h 24-25.'!J55:J74,0))</f>
        <v>0</v>
      </c>
      <c r="AT50" s="70">
        <f>INDEX('h 24-25.'!F55:F74,MATCH(LARGE('h 24-25.'!J55:J74,1),'h 24-25.'!J55:J74,0))</f>
        <v>0</v>
      </c>
      <c r="AU50" s="68">
        <f>INDEX('h 24-25.'!G55:G74,MATCH(LARGE('h 24-25.'!J55:J74,1),'h 24-25.'!J55:J74,0))</f>
        <v>0</v>
      </c>
      <c r="AV50" s="70">
        <f>INDEX('h 24-25.'!H55:H74,MATCH(LARGE('h 24-25.'!J55:J74,1),'h 24-25.'!J55:J74,0))</f>
        <v>0</v>
      </c>
      <c r="AX50" s="95">
        <v>1</v>
      </c>
      <c r="AY50" s="153">
        <f>INDEX('h 24-25.'!O55:O74,MATCH(LARGE('h 24-25.'!X55:X74,1),'h 24-25.'!X55:X74,0))</f>
        <v>0</v>
      </c>
      <c r="AZ50" s="154"/>
      <c r="BA50" s="154"/>
      <c r="BB50" s="154"/>
      <c r="BC50" s="155"/>
      <c r="BD50" s="67">
        <f>INDEX('h 24-25.'!P55:P74,MATCH(LARGE('h 24-25.'!X55:X74,1),'h 24-25.'!X55:X74,0))</f>
        <v>0</v>
      </c>
      <c r="BE50" s="68">
        <f>INDEX('h 24-25.'!S55:S74,MATCH(LARGE('h 24-25.'!X55:X74,1),'h 24-25.'!X55:X74,0))</f>
        <v>0</v>
      </c>
      <c r="BF50" s="70">
        <f>INDEX('h 24-25.'!T55:T74,MATCH(LARGE('h 24-25.'!X55:X74,1),'h 24-25.'!X55:X74,0))</f>
        <v>0</v>
      </c>
      <c r="BG50" s="68">
        <f>INDEX('h 24-25.'!U55:U74,MATCH(LARGE('h 24-25.'!X55:X74,1),'h 24-25.'!X55:X74,0))</f>
        <v>0</v>
      </c>
      <c r="BH50" s="70">
        <f>INDEX('h 24-25.'!V55:V74,MATCH(LARGE('h 24-25.'!X55:X74,1),'h 24-25.'!X55:X74,0))</f>
        <v>0</v>
      </c>
      <c r="BJ50" s="95">
        <v>1</v>
      </c>
      <c r="BK50" s="153">
        <f>INDEX('h 24-25.'!AC55:AC74,MATCH(LARGE('h 24-25.'!AL55:AL74,1),'h 24-25.'!AL55:AL74,0))</f>
        <v>0</v>
      </c>
      <c r="BL50" s="154"/>
      <c r="BM50" s="154"/>
      <c r="BN50" s="154"/>
      <c r="BO50" s="155"/>
      <c r="BP50" s="67">
        <f>INDEX('h 24-25.'!AD55:AD74,MATCH(LARGE('h 24-25.'!AL55:AL74,1),'h 24-25.'!AL55:AL74,0))</f>
        <v>0</v>
      </c>
      <c r="BQ50" s="68">
        <f>INDEX('h 24-25.'!AG55:AG74,MATCH(LARGE('h 24-25.'!AL55:AL74,1),'h 24-25.'!AL55:AL74,0))</f>
        <v>0</v>
      </c>
      <c r="BR50" s="70">
        <f>INDEX('h 24-25.'!AH55:AH74,MATCH(LARGE('h 24-25.'!AL55:AL74,1),'h 24-25.'!AL55:AL74,0))</f>
        <v>0</v>
      </c>
      <c r="BS50" s="68">
        <f>INDEX('h 24-25.'!AI55:AI74,MATCH(LARGE('h 24-25.'!AL55:AL74,1),'h 24-25.'!AL55:AL74,0))</f>
        <v>0</v>
      </c>
      <c r="BT50" s="70">
        <f>INDEX('h 24-25.'!AJ55:AJ74,MATCH(LARGE('h 24-25.'!AL55:AL74,1),'h 24-25.'!AL55:AL74,0))</f>
        <v>0</v>
      </c>
    </row>
    <row r="51" spans="2:72" x14ac:dyDescent="0.2">
      <c r="B51" s="95">
        <v>2</v>
      </c>
      <c r="C51" s="153">
        <f>INDEX('h 24-25.'!C30:C49,MATCH(LARGE('h 24-25.'!J30:J49,2),'h 24-25.'!J30:J49,0))</f>
        <v>0</v>
      </c>
      <c r="D51" s="154"/>
      <c r="E51" s="154"/>
      <c r="F51" s="154"/>
      <c r="G51" s="155"/>
      <c r="H51" s="73">
        <f>INDEX('h 24-25.'!D30:D49,MATCH(LARGE('h 24-25.'!J30:J49,2),'h 24-25.'!J30:J49,0))</f>
        <v>0</v>
      </c>
      <c r="I51" s="74">
        <f>INDEX('h 24-25.'!E30:E49,MATCH(LARGE('h 24-25.'!J30:J49,2),'h 24-25.'!J30:J49,0))</f>
        <v>0</v>
      </c>
      <c r="J51" s="76">
        <f>INDEX('h 24-25.'!F30:F49,MATCH(LARGE('h 24-25.'!J30:J49,2),'h 24-25.'!J30:J49,0))</f>
        <v>0</v>
      </c>
      <c r="K51" s="74">
        <f>INDEX('h 24-25.'!G30:G49,MATCH(LARGE('h 24-25.'!J30:J49,2),'h 24-25.'!J30:J49,0))</f>
        <v>0</v>
      </c>
      <c r="L51" s="76">
        <f>INDEX('h 24-25.'!H30:H49,MATCH(LARGE('h 24-25.'!J30:J49,2),'h 24-25.'!J30:J49,0))</f>
        <v>0</v>
      </c>
      <c r="N51" s="95">
        <v>2</v>
      </c>
      <c r="O51" s="153">
        <f>INDEX('h 24-25.'!O30:O49,MATCH(LARGE('h 24-25.'!X30:X49,2),'h 24-25.'!X30:X49,0))</f>
        <v>0</v>
      </c>
      <c r="P51" s="154"/>
      <c r="Q51" s="154"/>
      <c r="R51" s="154"/>
      <c r="S51" s="155"/>
      <c r="T51" s="73">
        <f>INDEX('h 24-25.'!P30:P49,MATCH(LARGE('h 24-25.'!X30:X49,2),'h 24-25.'!X30:X49,0))</f>
        <v>0</v>
      </c>
      <c r="U51" s="74">
        <f>INDEX('h 24-25.'!S30:S49,MATCH(LARGE('h 24-25.'!X30:X49,2),'h 24-25.'!X30:X49,0))</f>
        <v>0</v>
      </c>
      <c r="V51" s="76">
        <f>INDEX('h 24-25.'!T30:T49,MATCH(LARGE('h 24-25.'!X30:X49,2),'h 24-25.'!X30:X49,0))</f>
        <v>0</v>
      </c>
      <c r="W51" s="74">
        <f>INDEX('h 24-25.'!U30:U49,MATCH(LARGE('h 24-25.'!X30:X49,2),'h 24-25.'!X30:X49,0))</f>
        <v>0</v>
      </c>
      <c r="X51" s="76">
        <f>INDEX('h 24-25.'!V30:V49,MATCH(LARGE('h 24-25.'!X30:X49,2),'h 24-25.'!X30:X49,0))</f>
        <v>0</v>
      </c>
      <c r="Z51" s="95">
        <v>2</v>
      </c>
      <c r="AA51" s="153">
        <f>INDEX('h 24-25.'!AC30:AC49,MATCH(LARGE('h 24-25.'!AL30:AL49,2),'h 24-25.'!AL30:AL49,0))</f>
        <v>0</v>
      </c>
      <c r="AB51" s="154"/>
      <c r="AC51" s="154"/>
      <c r="AD51" s="154"/>
      <c r="AE51" s="155"/>
      <c r="AF51" s="73">
        <f>INDEX('h 24-25.'!AD30:AD49,MATCH(LARGE('h 24-25.'!AL30:AL49,2),'h 24-25.'!AL30:AL49,0))</f>
        <v>0</v>
      </c>
      <c r="AG51" s="74">
        <f>INDEX('h 24-25.'!AG30:AG49,MATCH(LARGE('h 24-25.'!AL30:AL49,2),'h 24-25.'!AL30:AL49,0))</f>
        <v>0</v>
      </c>
      <c r="AH51" s="76">
        <f>INDEX('h 24-25.'!AH30:AH49,MATCH(LARGE('h 24-25.'!AL30:AL49,2),'h 24-25.'!AL30:AL49,0))</f>
        <v>0</v>
      </c>
      <c r="AI51" s="74">
        <f>INDEX('h 24-25.'!AI30:AI49,MATCH(LARGE('h 24-25.'!AL30:AL49,2),'h 24-25.'!AL30:AL49,0))</f>
        <v>0</v>
      </c>
      <c r="AJ51" s="76">
        <f>INDEX('h 24-25.'!AJ30:AJ49,MATCH(LARGE('h 24-25.'!AL30:AL49,2),'h 24-25.'!AL30:AL49,0))</f>
        <v>0</v>
      </c>
      <c r="AL51" s="95">
        <v>2</v>
      </c>
      <c r="AM51" s="153">
        <f>INDEX('h 24-25.'!C55:C74,MATCH(LARGE('h 24-25.'!J55:J74,2),'h 24-25.'!J55:J74,0))</f>
        <v>0</v>
      </c>
      <c r="AN51" s="154"/>
      <c r="AO51" s="154"/>
      <c r="AP51" s="154"/>
      <c r="AQ51" s="155"/>
      <c r="AR51" s="73">
        <f>INDEX('h 24-25.'!D55:D74,MATCH(LARGE('h 24-25.'!J55:J74,2),'h 24-25.'!J55:J74,0))</f>
        <v>0</v>
      </c>
      <c r="AS51" s="74">
        <f>INDEX('h 24-25.'!E55:E74,MATCH(LARGE('h 24-25.'!J55:J74,2),'h 24-25.'!J55:J74,0))</f>
        <v>0</v>
      </c>
      <c r="AT51" s="76">
        <f>INDEX('h 24-25.'!F55:F74,MATCH(LARGE('h 24-25.'!J55:J74,2),'h 24-25.'!J55:J74,0))</f>
        <v>0</v>
      </c>
      <c r="AU51" s="74">
        <f>INDEX('h 24-25.'!G55:G74,MATCH(LARGE('h 24-25.'!J55:J74,2),'h 24-25.'!J55:J74,0))</f>
        <v>0</v>
      </c>
      <c r="AV51" s="76">
        <f>INDEX('h 24-25.'!H55:H74,MATCH(LARGE('h 24-25.'!J55:J74,2),'h 24-25.'!J55:J74,0))</f>
        <v>0</v>
      </c>
      <c r="AX51" s="95">
        <v>2</v>
      </c>
      <c r="AY51" s="153">
        <f>INDEX('h 24-25.'!O55:O74,MATCH(LARGE('h 24-25.'!X55:X74,2),'h 24-25.'!X55:X74,0))</f>
        <v>0</v>
      </c>
      <c r="AZ51" s="154"/>
      <c r="BA51" s="154"/>
      <c r="BB51" s="154"/>
      <c r="BC51" s="155"/>
      <c r="BD51" s="73">
        <f>INDEX('h 24-25.'!P55:P74,MATCH(LARGE('h 24-25.'!X55:X74,2),'h 24-25.'!X55:X74,0))</f>
        <v>0</v>
      </c>
      <c r="BE51" s="74">
        <f>INDEX('h 24-25.'!S55:S74,MATCH(LARGE('h 24-25.'!X55:X74,2),'h 24-25.'!X55:X74,0))</f>
        <v>0</v>
      </c>
      <c r="BF51" s="76">
        <f>INDEX('h 24-25.'!T55:T74,MATCH(LARGE('h 24-25.'!X55:X74,2),'h 24-25.'!X55:X74,0))</f>
        <v>0</v>
      </c>
      <c r="BG51" s="74">
        <f>INDEX('h 24-25.'!U55:U74,MATCH(LARGE('h 24-25.'!X55:X74,2),'h 24-25.'!X55:X74,0))</f>
        <v>0</v>
      </c>
      <c r="BH51" s="76">
        <f>INDEX('h 24-25.'!V55:V74,MATCH(LARGE('h 24-25.'!X55:X74,2),'h 24-25.'!X55:X74,0))</f>
        <v>0</v>
      </c>
      <c r="BJ51" s="95">
        <v>2</v>
      </c>
      <c r="BK51" s="153">
        <f>INDEX('h 24-25.'!AC55:AC74,MATCH(LARGE('h 24-25.'!AL55:AL74,2),'h 24-25.'!AL55:AL74,0))</f>
        <v>0</v>
      </c>
      <c r="BL51" s="154"/>
      <c r="BM51" s="154"/>
      <c r="BN51" s="154"/>
      <c r="BO51" s="155"/>
      <c r="BP51" s="73">
        <f>INDEX('h 24-25.'!AD55:AD74,MATCH(LARGE('h 24-25.'!AL55:AL74,2),'h 24-25.'!AL55:AL74,0))</f>
        <v>0</v>
      </c>
      <c r="BQ51" s="74">
        <f>INDEX('h 24-25.'!AG55:AG74,MATCH(LARGE('h 24-25.'!AL55:AL74,2),'h 24-25.'!AL55:AL74,0))</f>
        <v>0</v>
      </c>
      <c r="BR51" s="76">
        <f>INDEX('h 24-25.'!AH55:AH74,MATCH(LARGE('h 24-25.'!AL55:AL74,2),'h 24-25.'!AL55:AL74,0))</f>
        <v>0</v>
      </c>
      <c r="BS51" s="74">
        <f>INDEX('h 24-25.'!AI55:AI74,MATCH(LARGE('h 24-25.'!AL55:AL74,2),'h 24-25.'!AL55:AL74,0))</f>
        <v>0</v>
      </c>
      <c r="BT51" s="76">
        <f>INDEX('h 24-25.'!AJ55:AJ74,MATCH(LARGE('h 24-25.'!AL55:AL74,2),'h 24-25.'!AL55:AL74,0))</f>
        <v>0</v>
      </c>
    </row>
    <row r="52" spans="2:72" x14ac:dyDescent="0.2">
      <c r="B52" s="95">
        <v>3</v>
      </c>
      <c r="C52" s="153">
        <f>INDEX('h 24-25.'!C30:C49,MATCH(LARGE('h 24-25.'!J30:J49,3),'h 24-25.'!J30:J49,0))</f>
        <v>0</v>
      </c>
      <c r="D52" s="154"/>
      <c r="E52" s="154"/>
      <c r="F52" s="154"/>
      <c r="G52" s="155"/>
      <c r="H52" s="73">
        <f>INDEX('h 24-25.'!D30:D49,MATCH(LARGE('h 24-25.'!J30:J49,3),'h 24-25.'!J30:J49,0))</f>
        <v>0</v>
      </c>
      <c r="I52" s="74">
        <f>INDEX('h 24-25.'!E30:E49,MATCH(LARGE('h 24-25.'!J30:J49,3),'h 24-25.'!J30:J49,0))</f>
        <v>0</v>
      </c>
      <c r="J52" s="76">
        <f>INDEX('h 24-25.'!F30:F49,MATCH(LARGE('h 24-25.'!J30:J49,3),'h 24-25.'!J30:J49,0))</f>
        <v>0</v>
      </c>
      <c r="K52" s="74">
        <f>INDEX('h 24-25.'!G30:G49,MATCH(LARGE('h 24-25.'!J30:J49,3),'h 24-25.'!J30:J49,0))</f>
        <v>0</v>
      </c>
      <c r="L52" s="76">
        <f>INDEX('h 24-25.'!H30:H49,MATCH(LARGE('h 24-25.'!J30:J49,3),'h 24-25.'!J30:J49,0))</f>
        <v>0</v>
      </c>
      <c r="N52" s="95">
        <v>3</v>
      </c>
      <c r="O52" s="153">
        <f>INDEX('h 24-25.'!O30:O49,MATCH(LARGE('h 24-25.'!X30:X49,3),'h 24-25.'!X30:X49,0))</f>
        <v>0</v>
      </c>
      <c r="P52" s="154"/>
      <c r="Q52" s="154"/>
      <c r="R52" s="154"/>
      <c r="S52" s="155"/>
      <c r="T52" s="73">
        <f>INDEX('h 24-25.'!P30:P49,MATCH(LARGE('h 24-25.'!X30:X49,3),'h 24-25.'!X30:X49,0))</f>
        <v>0</v>
      </c>
      <c r="U52" s="74">
        <f>INDEX('h 24-25.'!S30:S49,MATCH(LARGE('h 24-25.'!X30:X49,3),'h 24-25.'!X30:X49,0))</f>
        <v>0</v>
      </c>
      <c r="V52" s="76">
        <f>INDEX('h 24-25.'!T30:T49,MATCH(LARGE('h 24-25.'!X30:X49,3),'h 24-25.'!X30:X49,0))</f>
        <v>0</v>
      </c>
      <c r="W52" s="74">
        <f>INDEX('h 24-25.'!U30:U49,MATCH(LARGE('h 24-25.'!X30:X49,3),'h 24-25.'!X30:X49,0))</f>
        <v>0</v>
      </c>
      <c r="X52" s="76">
        <f>INDEX('h 24-25.'!V30:V49,MATCH(LARGE('h 24-25.'!X30:X49,3),'h 24-25.'!X30:X49,0))</f>
        <v>0</v>
      </c>
      <c r="Z52" s="95">
        <v>3</v>
      </c>
      <c r="AA52" s="153">
        <f>INDEX('h 24-25.'!AC30:AC49,MATCH(LARGE('h 24-25.'!AL30:AL49,3),'h 24-25.'!AL30:AL49,0))</f>
        <v>0</v>
      </c>
      <c r="AB52" s="154"/>
      <c r="AC52" s="154"/>
      <c r="AD52" s="154"/>
      <c r="AE52" s="155"/>
      <c r="AF52" s="73">
        <f>INDEX('h 24-25.'!AD30:AD49,MATCH(LARGE('h 24-25.'!AL30:AL49,3),'h 24-25.'!AL30:AL49,0))</f>
        <v>0</v>
      </c>
      <c r="AG52" s="74">
        <f>INDEX('h 24-25.'!AG30:AG49,MATCH(LARGE('h 24-25.'!AL30:AL49,3),'h 24-25.'!AL30:AL49,0))</f>
        <v>0</v>
      </c>
      <c r="AH52" s="76">
        <f>INDEX('h 24-25.'!AH30:AH49,MATCH(LARGE('h 24-25.'!AL30:AL49,3),'h 24-25.'!AL30:AL49,0))</f>
        <v>0</v>
      </c>
      <c r="AI52" s="74">
        <f>INDEX('h 24-25.'!AI30:AI49,MATCH(LARGE('h 24-25.'!AL30:AL49,3),'h 24-25.'!AL30:AL49,0))</f>
        <v>0</v>
      </c>
      <c r="AJ52" s="76">
        <f>INDEX('h 24-25.'!AJ30:AJ49,MATCH(LARGE('h 24-25.'!AL30:AL49,3),'h 24-25.'!AL30:AL49,0))</f>
        <v>0</v>
      </c>
      <c r="AL52" s="95">
        <v>3</v>
      </c>
      <c r="AM52" s="153">
        <f>INDEX('h 24-25.'!C55:C74,MATCH(LARGE('h 24-25.'!J55:J74,3),'h 24-25.'!J55:J74,0))</f>
        <v>0</v>
      </c>
      <c r="AN52" s="154"/>
      <c r="AO52" s="154"/>
      <c r="AP52" s="154"/>
      <c r="AQ52" s="155"/>
      <c r="AR52" s="73">
        <f>INDEX('h 24-25.'!D55:D74,MATCH(LARGE('h 24-25.'!J55:J74,3),'h 24-25.'!J55:J74,0))</f>
        <v>0</v>
      </c>
      <c r="AS52" s="74">
        <f>INDEX('h 24-25.'!E55:E74,MATCH(LARGE('h 24-25.'!J55:J74,3),'h 24-25.'!J55:J74,0))</f>
        <v>0</v>
      </c>
      <c r="AT52" s="76">
        <f>INDEX('h 24-25.'!F55:F74,MATCH(LARGE('h 24-25.'!J55:J74,3),'h 24-25.'!J55:J74,0))</f>
        <v>0</v>
      </c>
      <c r="AU52" s="74">
        <f>INDEX('h 24-25.'!G55:G74,MATCH(LARGE('h 24-25.'!J55:J74,3),'h 24-25.'!J55:J74,0))</f>
        <v>0</v>
      </c>
      <c r="AV52" s="76">
        <f>INDEX('h 24-25.'!H55:H74,MATCH(LARGE('h 24-25.'!J55:J74,3),'h 24-25.'!J55:J74,0))</f>
        <v>0</v>
      </c>
      <c r="AX52" s="95">
        <v>3</v>
      </c>
      <c r="AY52" s="153">
        <f>INDEX('h 24-25.'!O55:O74,MATCH(LARGE('h 24-25.'!X55:X74,3),'h 24-25.'!X55:X74,0))</f>
        <v>0</v>
      </c>
      <c r="AZ52" s="154"/>
      <c r="BA52" s="154"/>
      <c r="BB52" s="154"/>
      <c r="BC52" s="155"/>
      <c r="BD52" s="73">
        <f>INDEX('h 24-25.'!P55:P74,MATCH(LARGE('h 24-25.'!X55:X74,3),'h 24-25.'!X55:X74,0))</f>
        <v>0</v>
      </c>
      <c r="BE52" s="74">
        <f>INDEX('h 24-25.'!S55:S74,MATCH(LARGE('h 24-25.'!X55:X74,3),'h 24-25.'!X55:X74,0))</f>
        <v>0</v>
      </c>
      <c r="BF52" s="76">
        <f>INDEX('h 24-25.'!T55:T74,MATCH(LARGE('h 24-25.'!X55:X74,3),'h 24-25.'!X55:X74,0))</f>
        <v>0</v>
      </c>
      <c r="BG52" s="74">
        <f>INDEX('h 24-25.'!U55:U74,MATCH(LARGE('h 24-25.'!X55:X74,3),'h 24-25.'!X55:X74,0))</f>
        <v>0</v>
      </c>
      <c r="BH52" s="76">
        <f>INDEX('h 24-25.'!V55:V74,MATCH(LARGE('h 24-25.'!X55:X74,3),'h 24-25.'!X55:X74,0))</f>
        <v>0</v>
      </c>
      <c r="BJ52" s="95">
        <v>3</v>
      </c>
      <c r="BK52" s="153">
        <f>INDEX('h 24-25.'!AC55:AC74,MATCH(LARGE('h 24-25.'!AL55:AL74,3),'h 24-25.'!AL55:AL74,0))</f>
        <v>0</v>
      </c>
      <c r="BL52" s="154"/>
      <c r="BM52" s="154"/>
      <c r="BN52" s="154"/>
      <c r="BO52" s="155"/>
      <c r="BP52" s="73">
        <f>INDEX('h 24-25.'!AD55:AD74,MATCH(LARGE('h 24-25.'!AL55:AL74,3),'h 24-25.'!AL55:AL74,0))</f>
        <v>0</v>
      </c>
      <c r="BQ52" s="74">
        <f>INDEX('h 24-25.'!AG55:AG74,MATCH(LARGE('h 24-25.'!AL55:AL74,3),'h 24-25.'!AL55:AL74,0))</f>
        <v>0</v>
      </c>
      <c r="BR52" s="76">
        <f>INDEX('h 24-25.'!AH55:AH74,MATCH(LARGE('h 24-25.'!AL55:AL74,3),'h 24-25.'!AL55:AL74,0))</f>
        <v>0</v>
      </c>
      <c r="BS52" s="74">
        <f>INDEX('h 24-25.'!AI55:AI74,MATCH(LARGE('h 24-25.'!AL55:AL74,3),'h 24-25.'!AL55:AL74,0))</f>
        <v>0</v>
      </c>
      <c r="BT52" s="76">
        <f>INDEX('h 24-25.'!AJ55:AJ74,MATCH(LARGE('h 24-25.'!AL55:AL74,3),'h 24-25.'!AL55:AL74,0))</f>
        <v>0</v>
      </c>
    </row>
    <row r="53" spans="2:72" x14ac:dyDescent="0.2">
      <c r="B53" s="95">
        <v>4</v>
      </c>
      <c r="C53" s="153">
        <f>INDEX('h 24-25.'!C30:C49,MATCH(LARGE('h 24-25.'!J30:J49,4),'h 24-25.'!J30:J49,0))</f>
        <v>0</v>
      </c>
      <c r="D53" s="154"/>
      <c r="E53" s="154"/>
      <c r="F53" s="154"/>
      <c r="G53" s="155"/>
      <c r="H53" s="73">
        <f>INDEX('h 24-25.'!D30:D49,MATCH(LARGE('h 24-25.'!J30:J49,4),'h 24-25.'!J30:J49,0))</f>
        <v>0</v>
      </c>
      <c r="I53" s="74">
        <f>INDEX('h 24-25.'!E30:E49,MATCH(LARGE('h 24-25.'!J30:J49,4),'h 24-25.'!J30:J49,0))</f>
        <v>0</v>
      </c>
      <c r="J53" s="76">
        <f>INDEX('h 24-25.'!F30:F49,MATCH(LARGE('h 24-25.'!J30:J49,4),'h 24-25.'!J30:J49,0))</f>
        <v>0</v>
      </c>
      <c r="K53" s="74">
        <f>INDEX('h 24-25.'!G30:G49,MATCH(LARGE('h 24-25.'!J30:J49,4),'h 24-25.'!J30:J49,0))</f>
        <v>0</v>
      </c>
      <c r="L53" s="76">
        <f>INDEX('h 24-25.'!H30:H49,MATCH(LARGE('h 24-25.'!J30:J49,4),'h 24-25.'!J30:J49,0))</f>
        <v>0</v>
      </c>
      <c r="N53" s="95">
        <v>4</v>
      </c>
      <c r="O53" s="153">
        <f>INDEX('h 24-25.'!O30:O49,MATCH(LARGE('h 24-25.'!X30:X49,4),'h 24-25.'!X30:X49,0))</f>
        <v>0</v>
      </c>
      <c r="P53" s="154"/>
      <c r="Q53" s="154"/>
      <c r="R53" s="154"/>
      <c r="S53" s="155"/>
      <c r="T53" s="73">
        <f>INDEX('h 24-25.'!P30:P49,MATCH(LARGE('h 24-25.'!X30:X49,4),'h 24-25.'!X30:X49,0))</f>
        <v>0</v>
      </c>
      <c r="U53" s="74">
        <f>INDEX('h 24-25.'!S30:S49,MATCH(LARGE('h 24-25.'!X30:X49,4),'h 24-25.'!X30:X49,0))</f>
        <v>0</v>
      </c>
      <c r="V53" s="76">
        <f>INDEX('h 24-25.'!T30:T49,MATCH(LARGE('h 24-25.'!X30:X49,4),'h 24-25.'!X30:X49,0))</f>
        <v>0</v>
      </c>
      <c r="W53" s="74">
        <f>INDEX('h 24-25.'!U30:U49,MATCH(LARGE('h 24-25.'!X30:X49,4),'h 24-25.'!X30:X49,0))</f>
        <v>0</v>
      </c>
      <c r="X53" s="76">
        <f>INDEX('h 24-25.'!V30:V49,MATCH(LARGE('h 24-25.'!X30:X49,4),'h 24-25.'!X30:X49,0))</f>
        <v>0</v>
      </c>
      <c r="Z53" s="95">
        <v>4</v>
      </c>
      <c r="AA53" s="153">
        <f>INDEX('h 24-25.'!AC30:AC49,MATCH(LARGE('h 24-25.'!AL30:AL49,4),'h 24-25.'!AL30:AL49,0))</f>
        <v>0</v>
      </c>
      <c r="AB53" s="154"/>
      <c r="AC53" s="154"/>
      <c r="AD53" s="154"/>
      <c r="AE53" s="155"/>
      <c r="AF53" s="73">
        <f>INDEX('h 24-25.'!AD30:AD49,MATCH(LARGE('h 24-25.'!AL30:AL49,4),'h 24-25.'!AL30:AL49,0))</f>
        <v>0</v>
      </c>
      <c r="AG53" s="74">
        <f>INDEX('h 24-25.'!AG30:AG49,MATCH(LARGE('h 24-25.'!AL30:AL49,4),'h 24-25.'!AL30:AL49,0))</f>
        <v>0</v>
      </c>
      <c r="AH53" s="76">
        <f>INDEX('h 24-25.'!AH30:AH49,MATCH(LARGE('h 24-25.'!AL30:AL49,4),'h 24-25.'!AL30:AL49,0))</f>
        <v>0</v>
      </c>
      <c r="AI53" s="74">
        <f>INDEX('h 24-25.'!AI30:AI49,MATCH(LARGE('h 24-25.'!AL30:AL49,4),'h 24-25.'!AL30:AL49,0))</f>
        <v>0</v>
      </c>
      <c r="AJ53" s="76">
        <f>INDEX('h 24-25.'!AJ30:AJ49,MATCH(LARGE('h 24-25.'!AL30:AL49,4),'h 24-25.'!AL30:AL49,0))</f>
        <v>0</v>
      </c>
      <c r="AL53" s="95">
        <v>4</v>
      </c>
      <c r="AM53" s="153">
        <f>INDEX('h 24-25.'!C55:C74,MATCH(LARGE('h 24-25.'!J55:J74,4),'h 24-25.'!J55:J74,0))</f>
        <v>0</v>
      </c>
      <c r="AN53" s="154"/>
      <c r="AO53" s="154"/>
      <c r="AP53" s="154"/>
      <c r="AQ53" s="155"/>
      <c r="AR53" s="73">
        <f>INDEX('h 24-25.'!D55:D74,MATCH(LARGE('h 24-25.'!J55:J74,4),'h 24-25.'!J55:J74,0))</f>
        <v>0</v>
      </c>
      <c r="AS53" s="74">
        <f>INDEX('h 24-25.'!E55:E74,MATCH(LARGE('h 24-25.'!J55:J74,4),'h 24-25.'!J55:J74,0))</f>
        <v>0</v>
      </c>
      <c r="AT53" s="76">
        <f>INDEX('h 24-25.'!F55:F74,MATCH(LARGE('h 24-25.'!J55:J74,4),'h 24-25.'!J55:J74,0))</f>
        <v>0</v>
      </c>
      <c r="AU53" s="74">
        <f>INDEX('h 24-25.'!G55:G74,MATCH(LARGE('h 24-25.'!J55:J74,4),'h 24-25.'!J55:J74,0))</f>
        <v>0</v>
      </c>
      <c r="AV53" s="76">
        <f>INDEX('h 24-25.'!H55:H74,MATCH(LARGE('h 24-25.'!J55:J74,4),'h 24-25.'!J55:J74,0))</f>
        <v>0</v>
      </c>
      <c r="AX53" s="95">
        <v>4</v>
      </c>
      <c r="AY53" s="153">
        <f>INDEX('h 24-25.'!O55:O74,MATCH(LARGE('h 24-25.'!X55:X74,4),'h 24-25.'!X55:X74,0))</f>
        <v>0</v>
      </c>
      <c r="AZ53" s="154"/>
      <c r="BA53" s="154"/>
      <c r="BB53" s="154"/>
      <c r="BC53" s="155"/>
      <c r="BD53" s="73">
        <f>INDEX('h 24-25.'!P55:P74,MATCH(LARGE('h 24-25.'!X55:X74,4),'h 24-25.'!X55:X74,0))</f>
        <v>0</v>
      </c>
      <c r="BE53" s="74">
        <f>INDEX('h 24-25.'!S55:S74,MATCH(LARGE('h 24-25.'!X55:X74,4),'h 24-25.'!X55:X74,0))</f>
        <v>0</v>
      </c>
      <c r="BF53" s="76">
        <f>INDEX('h 24-25.'!T55:T74,MATCH(LARGE('h 24-25.'!X55:X74,4),'h 24-25.'!X55:X74,0))</f>
        <v>0</v>
      </c>
      <c r="BG53" s="74">
        <f>INDEX('h 24-25.'!U55:U74,MATCH(LARGE('h 24-25.'!X55:X74,4),'h 24-25.'!X55:X74,0))</f>
        <v>0</v>
      </c>
      <c r="BH53" s="76">
        <f>INDEX('h 24-25.'!V55:V74,MATCH(LARGE('h 24-25.'!X55:X74,4),'h 24-25.'!X55:X74,0))</f>
        <v>0</v>
      </c>
      <c r="BJ53" s="95">
        <v>4</v>
      </c>
      <c r="BK53" s="153">
        <f>INDEX('h 24-25.'!AC55:AC74,MATCH(LARGE('h 24-25.'!AL55:AL74,4),'h 24-25.'!AL55:AL74,0))</f>
        <v>0</v>
      </c>
      <c r="BL53" s="154"/>
      <c r="BM53" s="154"/>
      <c r="BN53" s="154"/>
      <c r="BO53" s="155"/>
      <c r="BP53" s="73">
        <f>INDEX('h 24-25.'!AD55:AD74,MATCH(LARGE('h 24-25.'!AL55:AL74,4),'h 24-25.'!AL55:AL74,0))</f>
        <v>0</v>
      </c>
      <c r="BQ53" s="74">
        <f>INDEX('h 24-25.'!AG55:AG74,MATCH(LARGE('h 24-25.'!AL55:AL74,4),'h 24-25.'!AL55:AL74,0))</f>
        <v>0</v>
      </c>
      <c r="BR53" s="76">
        <f>INDEX('h 24-25.'!AH55:AH74,MATCH(LARGE('h 24-25.'!AL55:AL74,4),'h 24-25.'!AL55:AL74,0))</f>
        <v>0</v>
      </c>
      <c r="BS53" s="74">
        <f>INDEX('h 24-25.'!AI55:AI74,MATCH(LARGE('h 24-25.'!AL55:AL74,4),'h 24-25.'!AL55:AL74,0))</f>
        <v>0</v>
      </c>
      <c r="BT53" s="76">
        <f>INDEX('h 24-25.'!AJ55:AJ74,MATCH(LARGE('h 24-25.'!AL55:AL74,4),'h 24-25.'!AL55:AL74,0))</f>
        <v>0</v>
      </c>
    </row>
    <row r="54" spans="2:72" x14ac:dyDescent="0.2">
      <c r="B54" s="95">
        <v>5</v>
      </c>
      <c r="C54" s="153">
        <f>INDEX('h 24-25.'!C30:C49,MATCH(LARGE('h 24-25.'!J30:J49,5),'h 24-25.'!J30:J49,0))</f>
        <v>0</v>
      </c>
      <c r="D54" s="154"/>
      <c r="E54" s="154"/>
      <c r="F54" s="154"/>
      <c r="G54" s="155"/>
      <c r="H54" s="73">
        <f>INDEX('h 24-25.'!D30:D49,MATCH(LARGE('h 24-25.'!J30:J49,5),'h 24-25.'!J30:J49,0))</f>
        <v>0</v>
      </c>
      <c r="I54" s="74">
        <f>INDEX('h 24-25.'!E30:E49,MATCH(LARGE('h 24-25.'!J30:J49,5),'h 24-25.'!J30:J49,0))</f>
        <v>0</v>
      </c>
      <c r="J54" s="76">
        <f>INDEX('h 24-25.'!F30:F49,MATCH(LARGE('h 24-25.'!J30:J49,5),'h 24-25.'!J30:J49,0))</f>
        <v>0</v>
      </c>
      <c r="K54" s="74">
        <f>INDEX('h 24-25.'!G30:G49,MATCH(LARGE('h 24-25.'!J30:J49,5),'h 24-25.'!J30:J49,0))</f>
        <v>0</v>
      </c>
      <c r="L54" s="76">
        <f>INDEX('h 24-25.'!H30:H49,MATCH(LARGE('h 24-25.'!J30:J49,5),'h 24-25.'!J30:J49,0))</f>
        <v>0</v>
      </c>
      <c r="N54" s="95">
        <v>5</v>
      </c>
      <c r="O54" s="153">
        <f>INDEX('h 24-25.'!O30:O49,MATCH(LARGE('h 24-25.'!X30:X49,5),'h 24-25.'!X30:X49,0))</f>
        <v>0</v>
      </c>
      <c r="P54" s="154"/>
      <c r="Q54" s="154"/>
      <c r="R54" s="154"/>
      <c r="S54" s="155"/>
      <c r="T54" s="73">
        <f>INDEX('h 24-25.'!P30:P49,MATCH(LARGE('h 24-25.'!X30:X49,5),'h 24-25.'!X30:X49,0))</f>
        <v>0</v>
      </c>
      <c r="U54" s="74">
        <f>INDEX('h 24-25.'!S30:S49,MATCH(LARGE('h 24-25.'!X30:X49,5),'h 24-25.'!X30:X49,0))</f>
        <v>0</v>
      </c>
      <c r="V54" s="76">
        <f>INDEX('h 24-25.'!T30:T49,MATCH(LARGE('h 24-25.'!X30:X49,5),'h 24-25.'!X30:X49,0))</f>
        <v>0</v>
      </c>
      <c r="W54" s="74">
        <f>INDEX('h 24-25.'!U30:U49,MATCH(LARGE('h 24-25.'!X30:X49,5),'h 24-25.'!X30:X49,0))</f>
        <v>0</v>
      </c>
      <c r="X54" s="76">
        <f>INDEX('h 24-25.'!V30:V49,MATCH(LARGE('h 24-25.'!X30:X49,5),'h 24-25.'!X30:X49,0))</f>
        <v>0</v>
      </c>
      <c r="Z54" s="95">
        <v>5</v>
      </c>
      <c r="AA54" s="153">
        <f>INDEX('h 24-25.'!AC30:AC49,MATCH(LARGE('h 24-25.'!AL30:AL49,5),'h 24-25.'!AL30:AL49,0))</f>
        <v>0</v>
      </c>
      <c r="AB54" s="154"/>
      <c r="AC54" s="154"/>
      <c r="AD54" s="154"/>
      <c r="AE54" s="155"/>
      <c r="AF54" s="73">
        <f>INDEX('h 24-25.'!AD30:AD49,MATCH(LARGE('h 24-25.'!AL30:AL49,5),'h 24-25.'!AL30:AL49,0))</f>
        <v>0</v>
      </c>
      <c r="AG54" s="74">
        <f>INDEX('h 24-25.'!AG30:AG49,MATCH(LARGE('h 24-25.'!AL30:AL49,5),'h 24-25.'!AL30:AL49,0))</f>
        <v>0</v>
      </c>
      <c r="AH54" s="76">
        <f>INDEX('h 24-25.'!AH30:AH49,MATCH(LARGE('h 24-25.'!AL30:AL49,5),'h 24-25.'!AL30:AL49,0))</f>
        <v>0</v>
      </c>
      <c r="AI54" s="74">
        <f>INDEX('h 24-25.'!AI30:AI49,MATCH(LARGE('h 24-25.'!AL30:AL49,5),'h 24-25.'!AL30:AL49,0))</f>
        <v>0</v>
      </c>
      <c r="AJ54" s="76">
        <f>INDEX('h 24-25.'!AJ30:AJ49,MATCH(LARGE('h 24-25.'!AL30:AL49,5),'h 24-25.'!AL30:AL49,0))</f>
        <v>0</v>
      </c>
      <c r="AL54" s="95">
        <v>5</v>
      </c>
      <c r="AM54" s="153">
        <f>INDEX('h 24-25.'!C55:C74,MATCH(LARGE('h 24-25.'!J55:J74,5),'h 24-25.'!J55:J74,0))</f>
        <v>0</v>
      </c>
      <c r="AN54" s="154"/>
      <c r="AO54" s="154"/>
      <c r="AP54" s="154"/>
      <c r="AQ54" s="155"/>
      <c r="AR54" s="73">
        <f>INDEX('h 24-25.'!D55:D74,MATCH(LARGE('h 24-25.'!J55:J74,5),'h 24-25.'!J55:J74,0))</f>
        <v>0</v>
      </c>
      <c r="AS54" s="74">
        <f>INDEX('h 24-25.'!E55:E74,MATCH(LARGE('h 24-25.'!J55:J74,5),'h 24-25.'!J55:J74,0))</f>
        <v>0</v>
      </c>
      <c r="AT54" s="76">
        <f>INDEX('h 24-25.'!F55:F74,MATCH(LARGE('h 24-25.'!J55:J74,5),'h 24-25.'!J55:J74,0))</f>
        <v>0</v>
      </c>
      <c r="AU54" s="74">
        <f>INDEX('h 24-25.'!G55:G74,MATCH(LARGE('h 24-25.'!J55:J74,5),'h 24-25.'!J55:J74,0))</f>
        <v>0</v>
      </c>
      <c r="AV54" s="76">
        <f>INDEX('h 24-25.'!H55:H74,MATCH(LARGE('h 24-25.'!J55:J74,5),'h 24-25.'!J55:J74,0))</f>
        <v>0</v>
      </c>
      <c r="AX54" s="95">
        <v>5</v>
      </c>
      <c r="AY54" s="153">
        <f>INDEX('h 24-25.'!O55:O74,MATCH(LARGE('h 24-25.'!X55:X74,5),'h 24-25.'!X55:X74,0))</f>
        <v>0</v>
      </c>
      <c r="AZ54" s="154"/>
      <c r="BA54" s="154"/>
      <c r="BB54" s="154"/>
      <c r="BC54" s="155"/>
      <c r="BD54" s="73">
        <f>INDEX('h 24-25.'!P55:P74,MATCH(LARGE('h 24-25.'!X55:X74,5),'h 24-25.'!X55:X74,0))</f>
        <v>0</v>
      </c>
      <c r="BE54" s="74">
        <f>INDEX('h 24-25.'!S55:S74,MATCH(LARGE('h 24-25.'!X55:X74,5),'h 24-25.'!X55:X74,0))</f>
        <v>0</v>
      </c>
      <c r="BF54" s="76">
        <f>INDEX('h 24-25.'!T55:T74,MATCH(LARGE('h 24-25.'!X55:X74,5),'h 24-25.'!X55:X74,0))</f>
        <v>0</v>
      </c>
      <c r="BG54" s="74">
        <f>INDEX('h 24-25.'!U55:U74,MATCH(LARGE('h 24-25.'!X55:X74,5),'h 24-25.'!X55:X74,0))</f>
        <v>0</v>
      </c>
      <c r="BH54" s="76">
        <f>INDEX('h 24-25.'!V55:V74,MATCH(LARGE('h 24-25.'!X55:X74,5),'h 24-25.'!X55:X74,0))</f>
        <v>0</v>
      </c>
      <c r="BJ54" s="95">
        <v>5</v>
      </c>
      <c r="BK54" s="153">
        <f>INDEX('h 24-25.'!AC55:AC74,MATCH(LARGE('h 24-25.'!AL55:AL74,5),'h 24-25.'!AL55:AL74,0))</f>
        <v>0</v>
      </c>
      <c r="BL54" s="154"/>
      <c r="BM54" s="154"/>
      <c r="BN54" s="154"/>
      <c r="BO54" s="155"/>
      <c r="BP54" s="73">
        <f>INDEX('h 24-25.'!AD55:AD74,MATCH(LARGE('h 24-25.'!AL55:AL74,5),'h 24-25.'!AL55:AL74,0))</f>
        <v>0</v>
      </c>
      <c r="BQ54" s="74">
        <f>INDEX('h 24-25.'!AG55:AG74,MATCH(LARGE('h 24-25.'!AL55:AL74,5),'h 24-25.'!AL55:AL74,0))</f>
        <v>0</v>
      </c>
      <c r="BR54" s="76">
        <f>INDEX('h 24-25.'!AH55:AH74,MATCH(LARGE('h 24-25.'!AL55:AL74,5),'h 24-25.'!AL55:AL74,0))</f>
        <v>0</v>
      </c>
      <c r="BS54" s="74">
        <f>INDEX('h 24-25.'!AI55:AI74,MATCH(LARGE('h 24-25.'!AL55:AL74,5),'h 24-25.'!AL55:AL74,0))</f>
        <v>0</v>
      </c>
      <c r="BT54" s="76">
        <f>INDEX('h 24-25.'!AJ55:AJ74,MATCH(LARGE('h 24-25.'!AL55:AL74,5),'h 24-25.'!AL55:AL74,0))</f>
        <v>0</v>
      </c>
    </row>
    <row r="55" spans="2:72" x14ac:dyDescent="0.2">
      <c r="B55" s="95">
        <v>6</v>
      </c>
      <c r="C55" s="153">
        <f>INDEX('h 24-25.'!C30:C49,MATCH(LARGE('h 24-25.'!J30:J49,6),'h 24-25.'!J30:J49,0))</f>
        <v>0</v>
      </c>
      <c r="D55" s="154"/>
      <c r="E55" s="154"/>
      <c r="F55" s="154"/>
      <c r="G55" s="155"/>
      <c r="H55" s="73">
        <f>INDEX('h 24-25.'!D30:D49,MATCH(LARGE('h 24-25.'!J30:J49,6),'h 24-25.'!J30:J49,0))</f>
        <v>0</v>
      </c>
      <c r="I55" s="74">
        <f>INDEX('h 24-25.'!E30:E49,MATCH(LARGE('h 24-25.'!J30:J49,6),'h 24-25.'!J30:J49,0))</f>
        <v>0</v>
      </c>
      <c r="J55" s="76">
        <f>INDEX('h 24-25.'!F30:F49,MATCH(LARGE('h 24-25.'!J30:J49,6),'h 24-25.'!J30:J49,0))</f>
        <v>0</v>
      </c>
      <c r="K55" s="74">
        <f>INDEX('h 24-25.'!G30:G49,MATCH(LARGE('h 24-25.'!J30:J49,6),'h 24-25.'!J30:J49,0))</f>
        <v>0</v>
      </c>
      <c r="L55" s="76">
        <f>INDEX('h 24-25.'!H30:H49,MATCH(LARGE('h 24-25.'!J30:J49,6),'h 24-25.'!J30:J49,0))</f>
        <v>0</v>
      </c>
      <c r="N55" s="95">
        <v>6</v>
      </c>
      <c r="O55" s="153">
        <f>INDEX('h 24-25.'!O30:O49,MATCH(LARGE('h 24-25.'!X30:X49,6),'h 24-25.'!X30:X49,0))</f>
        <v>0</v>
      </c>
      <c r="P55" s="154"/>
      <c r="Q55" s="154"/>
      <c r="R55" s="154"/>
      <c r="S55" s="155"/>
      <c r="T55" s="73">
        <f>INDEX('h 24-25.'!P30:P49,MATCH(LARGE('h 24-25.'!X30:X49,6),'h 24-25.'!X30:X49,0))</f>
        <v>0</v>
      </c>
      <c r="U55" s="74">
        <f>INDEX('h 24-25.'!S30:S49,MATCH(LARGE('h 24-25.'!X30:X49,6),'h 24-25.'!X30:X49,0))</f>
        <v>0</v>
      </c>
      <c r="V55" s="76">
        <f>INDEX('h 24-25.'!T30:T49,MATCH(LARGE('h 24-25.'!X30:X49,6),'h 24-25.'!X30:X49,0))</f>
        <v>0</v>
      </c>
      <c r="W55" s="74">
        <f>INDEX('h 24-25.'!U30:U49,MATCH(LARGE('h 24-25.'!X30:X49,6),'h 24-25.'!X30:X49,0))</f>
        <v>0</v>
      </c>
      <c r="X55" s="76">
        <f>INDEX('h 24-25.'!V30:V49,MATCH(LARGE('h 24-25.'!X30:X49,6),'h 24-25.'!X30:X49,0))</f>
        <v>0</v>
      </c>
      <c r="Z55" s="95">
        <v>6</v>
      </c>
      <c r="AA55" s="153">
        <f>INDEX('h 24-25.'!AC30:AC49,MATCH(LARGE('h 24-25.'!AL30:AL49,6),'h 24-25.'!AL30:AL49,0))</f>
        <v>0</v>
      </c>
      <c r="AB55" s="154"/>
      <c r="AC55" s="154"/>
      <c r="AD55" s="154"/>
      <c r="AE55" s="155"/>
      <c r="AF55" s="73">
        <f>INDEX('h 24-25.'!AD30:AD49,MATCH(LARGE('h 24-25.'!AL30:AL49,6),'h 24-25.'!AL30:AL49,0))</f>
        <v>0</v>
      </c>
      <c r="AG55" s="74">
        <f>INDEX('h 24-25.'!AG30:AG49,MATCH(LARGE('h 24-25.'!AL30:AL49,6),'h 24-25.'!AL30:AL49,0))</f>
        <v>0</v>
      </c>
      <c r="AH55" s="76">
        <f>INDEX('h 24-25.'!AH30:AH49,MATCH(LARGE('h 24-25.'!AL30:AL49,6),'h 24-25.'!AL30:AL49,0))</f>
        <v>0</v>
      </c>
      <c r="AI55" s="74">
        <f>INDEX('h 24-25.'!AI30:AI49,MATCH(LARGE('h 24-25.'!AL30:AL49,6),'h 24-25.'!AL30:AL49,0))</f>
        <v>0</v>
      </c>
      <c r="AJ55" s="76">
        <f>INDEX('h 24-25.'!AJ30:AJ49,MATCH(LARGE('h 24-25.'!AL30:AL49,6),'h 24-25.'!AL30:AL49,0))</f>
        <v>0</v>
      </c>
      <c r="AL55" s="95">
        <v>6</v>
      </c>
      <c r="AM55" s="153">
        <f>INDEX('h 24-25.'!C55:C74,MATCH(LARGE('h 24-25.'!J55:J74,6),'h 24-25.'!J55:J74,0))</f>
        <v>0</v>
      </c>
      <c r="AN55" s="154"/>
      <c r="AO55" s="154"/>
      <c r="AP55" s="154"/>
      <c r="AQ55" s="155"/>
      <c r="AR55" s="73">
        <f>INDEX('h 24-25.'!D55:D74,MATCH(LARGE('h 24-25.'!J55:J74,6),'h 24-25.'!J55:J74,0))</f>
        <v>0</v>
      </c>
      <c r="AS55" s="74">
        <f>INDEX('h 24-25.'!E55:E74,MATCH(LARGE('h 24-25.'!J55:J74,6),'h 24-25.'!J55:J74,0))</f>
        <v>0</v>
      </c>
      <c r="AT55" s="76">
        <f>INDEX('h 24-25.'!F55:F74,MATCH(LARGE('h 24-25.'!J55:J74,6),'h 24-25.'!J55:J74,0))</f>
        <v>0</v>
      </c>
      <c r="AU55" s="74">
        <f>INDEX('h 24-25.'!G55:G74,MATCH(LARGE('h 24-25.'!J55:J74,6),'h 24-25.'!J55:J74,0))</f>
        <v>0</v>
      </c>
      <c r="AV55" s="76">
        <f>INDEX('h 24-25.'!H55:H74,MATCH(LARGE('h 24-25.'!J55:J74,6),'h 24-25.'!J55:J74,0))</f>
        <v>0</v>
      </c>
      <c r="AX55" s="95">
        <v>6</v>
      </c>
      <c r="AY55" s="153">
        <f>INDEX('h 24-25.'!O55:O74,MATCH(LARGE('h 24-25.'!X55:X74,6),'h 24-25.'!X55:X74,0))</f>
        <v>0</v>
      </c>
      <c r="AZ55" s="154"/>
      <c r="BA55" s="154"/>
      <c r="BB55" s="154"/>
      <c r="BC55" s="155"/>
      <c r="BD55" s="73">
        <f>INDEX('h 24-25.'!P55:P74,MATCH(LARGE('h 24-25.'!X55:X74,6),'h 24-25.'!X55:X74,0))</f>
        <v>0</v>
      </c>
      <c r="BE55" s="74">
        <f>INDEX('h 24-25.'!S55:S74,MATCH(LARGE('h 24-25.'!X55:X74,6),'h 24-25.'!X55:X74,0))</f>
        <v>0</v>
      </c>
      <c r="BF55" s="76">
        <f>INDEX('h 24-25.'!T55:T74,MATCH(LARGE('h 24-25.'!X55:X74,6),'h 24-25.'!X55:X74,0))</f>
        <v>0</v>
      </c>
      <c r="BG55" s="74">
        <f>INDEX('h 24-25.'!U55:U74,MATCH(LARGE('h 24-25.'!X55:X74,6),'h 24-25.'!X55:X74,0))</f>
        <v>0</v>
      </c>
      <c r="BH55" s="76">
        <f>INDEX('h 24-25.'!V55:V74,MATCH(LARGE('h 24-25.'!X55:X74,6),'h 24-25.'!X55:X74,0))</f>
        <v>0</v>
      </c>
      <c r="BJ55" s="95">
        <v>6</v>
      </c>
      <c r="BK55" s="153">
        <f>INDEX('h 24-25.'!AC55:AC74,MATCH(LARGE('h 24-25.'!AL55:AL74,6),'h 24-25.'!AL55:AL74,0))</f>
        <v>0</v>
      </c>
      <c r="BL55" s="154"/>
      <c r="BM55" s="154"/>
      <c r="BN55" s="154"/>
      <c r="BO55" s="155"/>
      <c r="BP55" s="73">
        <f>INDEX('h 24-25.'!AD55:AD74,MATCH(LARGE('h 24-25.'!AL55:AL74,6),'h 24-25.'!AL55:AL74,0))</f>
        <v>0</v>
      </c>
      <c r="BQ55" s="74">
        <f>INDEX('h 24-25.'!AG55:AG74,MATCH(LARGE('h 24-25.'!AL55:AL74,6),'h 24-25.'!AL55:AL74,0))</f>
        <v>0</v>
      </c>
      <c r="BR55" s="76">
        <f>INDEX('h 24-25.'!AH55:AH74,MATCH(LARGE('h 24-25.'!AL55:AL74,6),'h 24-25.'!AL55:AL74,0))</f>
        <v>0</v>
      </c>
      <c r="BS55" s="74">
        <f>INDEX('h 24-25.'!AI55:AI74,MATCH(LARGE('h 24-25.'!AL55:AL74,6),'h 24-25.'!AL55:AL74,0))</f>
        <v>0</v>
      </c>
      <c r="BT55" s="76">
        <f>INDEX('h 24-25.'!AJ55:AJ74,MATCH(LARGE('h 24-25.'!AL55:AL74,6),'h 24-25.'!AL55:AL74,0))</f>
        <v>0</v>
      </c>
    </row>
    <row r="56" spans="2:72" x14ac:dyDescent="0.2">
      <c r="B56" s="95">
        <v>7</v>
      </c>
      <c r="C56" s="153">
        <f>INDEX('h 24-25.'!C30:C49,MATCH(LARGE('h 24-25.'!J30:J49,7),'h 24-25.'!J30:J49,0))</f>
        <v>0</v>
      </c>
      <c r="D56" s="154"/>
      <c r="E56" s="154"/>
      <c r="F56" s="154"/>
      <c r="G56" s="155"/>
      <c r="H56" s="73">
        <f>INDEX('h 24-25.'!D30:D49,MATCH(LARGE('h 24-25.'!J30:J49,7),'h 24-25.'!J30:J49,0))</f>
        <v>0</v>
      </c>
      <c r="I56" s="74">
        <f>INDEX('h 24-25.'!E30:E49,MATCH(LARGE('h 24-25.'!J30:J49,7),'h 24-25.'!J30:J49,0))</f>
        <v>0</v>
      </c>
      <c r="J56" s="76">
        <f>INDEX('h 24-25.'!F30:F49,MATCH(LARGE('h 24-25.'!J30:J49,7),'h 24-25.'!J30:J49,0))</f>
        <v>0</v>
      </c>
      <c r="K56" s="74">
        <f>INDEX('h 24-25.'!G30:G49,MATCH(LARGE('h 24-25.'!J30:J49,7),'h 24-25.'!J30:J49,0))</f>
        <v>0</v>
      </c>
      <c r="L56" s="76">
        <f>INDEX('h 24-25.'!H30:H49,MATCH(LARGE('h 24-25.'!J30:J49,7),'h 24-25.'!J30:J49,0))</f>
        <v>0</v>
      </c>
      <c r="N56" s="95">
        <v>7</v>
      </c>
      <c r="O56" s="153">
        <f>INDEX('h 24-25.'!O30:O49,MATCH(LARGE('h 24-25.'!X30:X49,7),'h 24-25.'!X30:X49,0))</f>
        <v>0</v>
      </c>
      <c r="P56" s="154"/>
      <c r="Q56" s="154"/>
      <c r="R56" s="154"/>
      <c r="S56" s="155"/>
      <c r="T56" s="73">
        <f>INDEX('h 24-25.'!P30:P49,MATCH(LARGE('h 24-25.'!X30:X49,7),'h 24-25.'!X30:X49,0))</f>
        <v>0</v>
      </c>
      <c r="U56" s="74">
        <f>INDEX('h 24-25.'!S30:S49,MATCH(LARGE('h 24-25.'!X30:X49,7),'h 24-25.'!X30:X49,0))</f>
        <v>0</v>
      </c>
      <c r="V56" s="76">
        <f>INDEX('h 24-25.'!T30:T49,MATCH(LARGE('h 24-25.'!X30:X49,7),'h 24-25.'!X30:X49,0))</f>
        <v>0</v>
      </c>
      <c r="W56" s="74">
        <f>INDEX('h 24-25.'!U30:U49,MATCH(LARGE('h 24-25.'!X30:X49,7),'h 24-25.'!X30:X49,0))</f>
        <v>0</v>
      </c>
      <c r="X56" s="76">
        <f>INDEX('h 24-25.'!V30:V49,MATCH(LARGE('h 24-25.'!X30:X49,7),'h 24-25.'!X30:X49,0))</f>
        <v>0</v>
      </c>
      <c r="Z56" s="95">
        <v>7</v>
      </c>
      <c r="AA56" s="153">
        <f>INDEX('h 24-25.'!AC30:AC49,MATCH(LARGE('h 24-25.'!AL30:AL49,7),'h 24-25.'!AL30:AL49,0))</f>
        <v>0</v>
      </c>
      <c r="AB56" s="154"/>
      <c r="AC56" s="154"/>
      <c r="AD56" s="154"/>
      <c r="AE56" s="155"/>
      <c r="AF56" s="73">
        <f>INDEX('h 24-25.'!AD30:AD49,MATCH(LARGE('h 24-25.'!AL30:AL49,7),'h 24-25.'!AL30:AL49,0))</f>
        <v>0</v>
      </c>
      <c r="AG56" s="74">
        <f>INDEX('h 24-25.'!AG30:AG49,MATCH(LARGE('h 24-25.'!AL30:AL49,7),'h 24-25.'!AL30:AL49,0))</f>
        <v>0</v>
      </c>
      <c r="AH56" s="76">
        <f>INDEX('h 24-25.'!AH30:AH49,MATCH(LARGE('h 24-25.'!AL30:AL49,7),'h 24-25.'!AL30:AL49,0))</f>
        <v>0</v>
      </c>
      <c r="AI56" s="74">
        <f>INDEX('h 24-25.'!AI30:AI49,MATCH(LARGE('h 24-25.'!AL30:AL49,7),'h 24-25.'!AL30:AL49,0))</f>
        <v>0</v>
      </c>
      <c r="AJ56" s="76">
        <f>INDEX('h 24-25.'!AJ30:AJ49,MATCH(LARGE('h 24-25.'!AL30:AL49,7),'h 24-25.'!AL30:AL49,0))</f>
        <v>0</v>
      </c>
      <c r="AL56" s="95">
        <v>7</v>
      </c>
      <c r="AM56" s="153">
        <f>INDEX('h 24-25.'!C55:C74,MATCH(LARGE('h 24-25.'!J55:J74,7),'h 24-25.'!J55:J74,0))</f>
        <v>0</v>
      </c>
      <c r="AN56" s="154"/>
      <c r="AO56" s="154"/>
      <c r="AP56" s="154"/>
      <c r="AQ56" s="155"/>
      <c r="AR56" s="73">
        <f>INDEX('h 24-25.'!D55:D74,MATCH(LARGE('h 24-25.'!J55:J74,7),'h 24-25.'!J55:J74,0))</f>
        <v>0</v>
      </c>
      <c r="AS56" s="74">
        <f>INDEX('h 24-25.'!E55:E74,MATCH(LARGE('h 24-25.'!J55:J74,7),'h 24-25.'!J55:J74,0))</f>
        <v>0</v>
      </c>
      <c r="AT56" s="76">
        <f>INDEX('h 24-25.'!F55:F74,MATCH(LARGE('h 24-25.'!J55:J74,7),'h 24-25.'!J55:J74,0))</f>
        <v>0</v>
      </c>
      <c r="AU56" s="74">
        <f>INDEX('h 24-25.'!G55:G74,MATCH(LARGE('h 24-25.'!J55:J74,7),'h 24-25.'!J55:J74,0))</f>
        <v>0</v>
      </c>
      <c r="AV56" s="76">
        <f>INDEX('h 24-25.'!H55:H74,MATCH(LARGE('h 24-25.'!J55:J74,7),'h 24-25.'!J55:J74,0))</f>
        <v>0</v>
      </c>
      <c r="AX56" s="95">
        <v>7</v>
      </c>
      <c r="AY56" s="153">
        <f>INDEX('h 24-25.'!O55:O74,MATCH(LARGE('h 24-25.'!X55:X74,7),'h 24-25.'!X55:X74,0))</f>
        <v>0</v>
      </c>
      <c r="AZ56" s="154"/>
      <c r="BA56" s="154"/>
      <c r="BB56" s="154"/>
      <c r="BC56" s="155"/>
      <c r="BD56" s="73">
        <f>INDEX('h 24-25.'!P55:P74,MATCH(LARGE('h 24-25.'!X55:X74,7),'h 24-25.'!X55:X74,0))</f>
        <v>0</v>
      </c>
      <c r="BE56" s="74">
        <f>INDEX('h 24-25.'!S55:S74,MATCH(LARGE('h 24-25.'!X55:X74,7),'h 24-25.'!X55:X74,0))</f>
        <v>0</v>
      </c>
      <c r="BF56" s="76">
        <f>INDEX('h 24-25.'!T55:T74,MATCH(LARGE('h 24-25.'!X55:X74,7),'h 24-25.'!X55:X74,0))</f>
        <v>0</v>
      </c>
      <c r="BG56" s="74">
        <f>INDEX('h 24-25.'!U55:U74,MATCH(LARGE('h 24-25.'!X55:X74,7),'h 24-25.'!X55:X74,0))</f>
        <v>0</v>
      </c>
      <c r="BH56" s="76">
        <f>INDEX('h 24-25.'!V55:V74,MATCH(LARGE('h 24-25.'!X55:X74,7),'h 24-25.'!X55:X74,0))</f>
        <v>0</v>
      </c>
      <c r="BJ56" s="95">
        <v>7</v>
      </c>
      <c r="BK56" s="153">
        <f>INDEX('h 24-25.'!AC55:AC74,MATCH(LARGE('h 24-25.'!AL55:AL74,7),'h 24-25.'!AL55:AL74,0))</f>
        <v>0</v>
      </c>
      <c r="BL56" s="154"/>
      <c r="BM56" s="154"/>
      <c r="BN56" s="154"/>
      <c r="BO56" s="155"/>
      <c r="BP56" s="73">
        <f>INDEX('h 24-25.'!AD55:AD74,MATCH(LARGE('h 24-25.'!AL55:AL74,7),'h 24-25.'!AL55:AL74,0))</f>
        <v>0</v>
      </c>
      <c r="BQ56" s="74">
        <f>INDEX('h 24-25.'!AG55:AG74,MATCH(LARGE('h 24-25.'!AL55:AL74,7),'h 24-25.'!AL55:AL74,0))</f>
        <v>0</v>
      </c>
      <c r="BR56" s="76">
        <f>INDEX('h 24-25.'!AH55:AH74,MATCH(LARGE('h 24-25.'!AL55:AL74,7),'h 24-25.'!AL55:AL74,0))</f>
        <v>0</v>
      </c>
      <c r="BS56" s="74">
        <f>INDEX('h 24-25.'!AI55:AI74,MATCH(LARGE('h 24-25.'!AL55:AL74,7),'h 24-25.'!AL55:AL74,0))</f>
        <v>0</v>
      </c>
      <c r="BT56" s="76">
        <f>INDEX('h 24-25.'!AJ55:AJ74,MATCH(LARGE('h 24-25.'!AL55:AL74,7),'h 24-25.'!AL55:AL74,0))</f>
        <v>0</v>
      </c>
    </row>
    <row r="57" spans="2:72" x14ac:dyDescent="0.2">
      <c r="B57" s="95">
        <v>8</v>
      </c>
      <c r="C57" s="153">
        <f>INDEX('h 24-25.'!C30:C49,MATCH(LARGE('h 24-25.'!J30:J49,8),'h 24-25.'!J30:J49,0))</f>
        <v>0</v>
      </c>
      <c r="D57" s="154"/>
      <c r="E57" s="154"/>
      <c r="F57" s="154"/>
      <c r="G57" s="155"/>
      <c r="H57" s="73">
        <f>INDEX('h 24-25.'!D30:D49,MATCH(LARGE('h 24-25.'!J30:J49,8),'h 24-25.'!J30:J49,0))</f>
        <v>0</v>
      </c>
      <c r="I57" s="74">
        <f>INDEX('h 24-25.'!E30:E49,MATCH(LARGE('h 24-25.'!J30:J49,8),'h 24-25.'!J30:J49,0))</f>
        <v>0</v>
      </c>
      <c r="J57" s="76">
        <f>INDEX('h 24-25.'!F30:F49,MATCH(LARGE('h 24-25.'!J30:J49,8),'h 24-25.'!J30:J49,0))</f>
        <v>0</v>
      </c>
      <c r="K57" s="74">
        <f>INDEX('h 24-25.'!G30:G49,MATCH(LARGE('h 24-25.'!J30:J49,8),'h 24-25.'!J30:J49,0))</f>
        <v>0</v>
      </c>
      <c r="L57" s="76">
        <f>INDEX('h 24-25.'!H30:H49,MATCH(LARGE('h 24-25.'!J30:J49,8),'h 24-25.'!J30:J49,0))</f>
        <v>0</v>
      </c>
      <c r="N57" s="95">
        <v>8</v>
      </c>
      <c r="O57" s="153">
        <f>INDEX('h 24-25.'!O30:O49,MATCH(LARGE('h 24-25.'!X30:X49,8),'h 24-25.'!X30:X49,0))</f>
        <v>0</v>
      </c>
      <c r="P57" s="154"/>
      <c r="Q57" s="154"/>
      <c r="R57" s="154"/>
      <c r="S57" s="155"/>
      <c r="T57" s="73">
        <f>INDEX('h 24-25.'!P30:P49,MATCH(LARGE('h 24-25.'!X30:X49,8),'h 24-25.'!X30:X49,0))</f>
        <v>0</v>
      </c>
      <c r="U57" s="74">
        <f>INDEX('h 24-25.'!S30:S49,MATCH(LARGE('h 24-25.'!X30:X49,8),'h 24-25.'!X30:X49,0))</f>
        <v>0</v>
      </c>
      <c r="V57" s="76">
        <f>INDEX('h 24-25.'!T30:T49,MATCH(LARGE('h 24-25.'!X30:X49,8),'h 24-25.'!X30:X49,0))</f>
        <v>0</v>
      </c>
      <c r="W57" s="74">
        <f>INDEX('h 24-25.'!U30:U49,MATCH(LARGE('h 24-25.'!X30:X49,8),'h 24-25.'!X30:X49,0))</f>
        <v>0</v>
      </c>
      <c r="X57" s="76">
        <f>INDEX('h 24-25.'!V30:V49,MATCH(LARGE('h 24-25.'!X30:X49,8),'h 24-25.'!X30:X49,0))</f>
        <v>0</v>
      </c>
      <c r="Z57" s="95">
        <v>8</v>
      </c>
      <c r="AA57" s="153">
        <f>INDEX('h 24-25.'!AC30:AC49,MATCH(LARGE('h 24-25.'!AL30:AL49,8),'h 24-25.'!AL30:AL49,0))</f>
        <v>0</v>
      </c>
      <c r="AB57" s="154"/>
      <c r="AC57" s="154"/>
      <c r="AD57" s="154"/>
      <c r="AE57" s="155"/>
      <c r="AF57" s="73">
        <f>INDEX('h 24-25.'!AD30:AD49,MATCH(LARGE('h 24-25.'!AL30:AL49,8),'h 24-25.'!AL30:AL49,0))</f>
        <v>0</v>
      </c>
      <c r="AG57" s="74">
        <f>INDEX('h 24-25.'!AG30:AG49,MATCH(LARGE('h 24-25.'!AL30:AL49,8),'h 24-25.'!AL30:AL49,0))</f>
        <v>0</v>
      </c>
      <c r="AH57" s="76">
        <f>INDEX('h 24-25.'!AH30:AH49,MATCH(LARGE('h 24-25.'!AL30:AL49,8),'h 24-25.'!AL30:AL49,0))</f>
        <v>0</v>
      </c>
      <c r="AI57" s="74">
        <f>INDEX('h 24-25.'!AI30:AI49,MATCH(LARGE('h 24-25.'!AL30:AL49,8),'h 24-25.'!AL30:AL49,0))</f>
        <v>0</v>
      </c>
      <c r="AJ57" s="76">
        <f>INDEX('h 24-25.'!AJ30:AJ49,MATCH(LARGE('h 24-25.'!AL30:AL49,8),'h 24-25.'!AL30:AL49,0))</f>
        <v>0</v>
      </c>
      <c r="AL57" s="95">
        <v>8</v>
      </c>
      <c r="AM57" s="153">
        <f>INDEX('h 24-25.'!C55:C74,MATCH(LARGE('h 24-25.'!J55:J74,8),'h 24-25.'!J55:J74,0))</f>
        <v>0</v>
      </c>
      <c r="AN57" s="154"/>
      <c r="AO57" s="154"/>
      <c r="AP57" s="154"/>
      <c r="AQ57" s="155"/>
      <c r="AR57" s="73">
        <f>INDEX('h 24-25.'!D55:D74,MATCH(LARGE('h 24-25.'!J55:J74,8),'h 24-25.'!J55:J74,0))</f>
        <v>0</v>
      </c>
      <c r="AS57" s="74">
        <f>INDEX('h 24-25.'!E55:E74,MATCH(LARGE('h 24-25.'!J55:J74,8),'h 24-25.'!J55:J74,0))</f>
        <v>0</v>
      </c>
      <c r="AT57" s="76">
        <f>INDEX('h 24-25.'!F55:F74,MATCH(LARGE('h 24-25.'!J55:J74,8),'h 24-25.'!J55:J74,0))</f>
        <v>0</v>
      </c>
      <c r="AU57" s="74">
        <f>INDEX('h 24-25.'!G55:G74,MATCH(LARGE('h 24-25.'!J55:J74,8),'h 24-25.'!J55:J74,0))</f>
        <v>0</v>
      </c>
      <c r="AV57" s="76">
        <f>INDEX('h 24-25.'!H55:H74,MATCH(LARGE('h 24-25.'!J55:J74,8),'h 24-25.'!J55:J74,0))</f>
        <v>0</v>
      </c>
      <c r="AX57" s="95">
        <v>8</v>
      </c>
      <c r="AY57" s="153">
        <f>INDEX('h 24-25.'!O55:O74,MATCH(LARGE('h 24-25.'!X55:X74,8),'h 24-25.'!X55:X74,0))</f>
        <v>0</v>
      </c>
      <c r="AZ57" s="154"/>
      <c r="BA57" s="154"/>
      <c r="BB57" s="154"/>
      <c r="BC57" s="155"/>
      <c r="BD57" s="73">
        <f>INDEX('h 24-25.'!P55:P74,MATCH(LARGE('h 24-25.'!X55:X74,8),'h 24-25.'!X55:X74,0))</f>
        <v>0</v>
      </c>
      <c r="BE57" s="74">
        <f>INDEX('h 24-25.'!S55:S74,MATCH(LARGE('h 24-25.'!X55:X74,8),'h 24-25.'!X55:X74,0))</f>
        <v>0</v>
      </c>
      <c r="BF57" s="76">
        <f>INDEX('h 24-25.'!T55:T74,MATCH(LARGE('h 24-25.'!X55:X74,8),'h 24-25.'!X55:X74,0))</f>
        <v>0</v>
      </c>
      <c r="BG57" s="74">
        <f>INDEX('h 24-25.'!U55:U74,MATCH(LARGE('h 24-25.'!X55:X74,8),'h 24-25.'!X55:X74,0))</f>
        <v>0</v>
      </c>
      <c r="BH57" s="76">
        <f>INDEX('h 24-25.'!V55:V74,MATCH(LARGE('h 24-25.'!X55:X74,8),'h 24-25.'!X55:X74,0))</f>
        <v>0</v>
      </c>
      <c r="BJ57" s="95">
        <v>8</v>
      </c>
      <c r="BK57" s="153">
        <f>INDEX('h 24-25.'!AC55:AC74,MATCH(LARGE('h 24-25.'!AL55:AL74,8),'h 24-25.'!AL55:AL74,0))</f>
        <v>0</v>
      </c>
      <c r="BL57" s="154"/>
      <c r="BM57" s="154"/>
      <c r="BN57" s="154"/>
      <c r="BO57" s="155"/>
      <c r="BP57" s="73">
        <f>INDEX('h 24-25.'!AD55:AD74,MATCH(LARGE('h 24-25.'!AL55:AL74,8),'h 24-25.'!AL55:AL74,0))</f>
        <v>0</v>
      </c>
      <c r="BQ57" s="74">
        <f>INDEX('h 24-25.'!AG55:AG74,MATCH(LARGE('h 24-25.'!AL55:AL74,8),'h 24-25.'!AL55:AL74,0))</f>
        <v>0</v>
      </c>
      <c r="BR57" s="76">
        <f>INDEX('h 24-25.'!AH55:AH74,MATCH(LARGE('h 24-25.'!AL55:AL74,8),'h 24-25.'!AL55:AL74,0))</f>
        <v>0</v>
      </c>
      <c r="BS57" s="74">
        <f>INDEX('h 24-25.'!AI55:AI74,MATCH(LARGE('h 24-25.'!AL55:AL74,8),'h 24-25.'!AL55:AL74,0))</f>
        <v>0</v>
      </c>
      <c r="BT57" s="76">
        <f>INDEX('h 24-25.'!AJ55:AJ74,MATCH(LARGE('h 24-25.'!AL55:AL74,8),'h 24-25.'!AL55:AL74,0))</f>
        <v>0</v>
      </c>
    </row>
    <row r="58" spans="2:72" x14ac:dyDescent="0.2">
      <c r="B58" s="95">
        <v>9</v>
      </c>
      <c r="C58" s="153">
        <f>INDEX('h 24-25.'!C30:C49,MATCH(LARGE('h 24-25.'!J30:J49,9),'h 24-25.'!J30:J49,0))</f>
        <v>0</v>
      </c>
      <c r="D58" s="154"/>
      <c r="E58" s="154"/>
      <c r="F58" s="154"/>
      <c r="G58" s="155"/>
      <c r="H58" s="73">
        <f>INDEX('h 24-25.'!D30:D49,MATCH(LARGE('h 24-25.'!J30:J49,9),'h 24-25.'!J30:J49,0))</f>
        <v>0</v>
      </c>
      <c r="I58" s="74">
        <f>INDEX('h 24-25.'!E30:E49,MATCH(LARGE('h 24-25.'!J30:J49,9),'h 24-25.'!J30:J49,0))</f>
        <v>0</v>
      </c>
      <c r="J58" s="76">
        <f>INDEX('h 24-25.'!F30:F49,MATCH(LARGE('h 24-25.'!J30:J49,9),'h 24-25.'!J30:J49,0))</f>
        <v>0</v>
      </c>
      <c r="K58" s="74">
        <f>INDEX('h 24-25.'!G30:G49,MATCH(LARGE('h 24-25.'!J30:J49,9),'h 24-25.'!J30:J49,0))</f>
        <v>0</v>
      </c>
      <c r="L58" s="76">
        <f>INDEX('h 24-25.'!H30:H49,MATCH(LARGE('h 24-25.'!J30:J49,9),'h 24-25.'!J30:J49,0))</f>
        <v>0</v>
      </c>
      <c r="N58" s="95">
        <v>9</v>
      </c>
      <c r="O58" s="153">
        <f>INDEX('h 24-25.'!O30:O49,MATCH(LARGE('h 24-25.'!X30:X49,9),'h 24-25.'!X30:X49,0))</f>
        <v>0</v>
      </c>
      <c r="P58" s="154"/>
      <c r="Q58" s="154"/>
      <c r="R58" s="154"/>
      <c r="S58" s="155"/>
      <c r="T58" s="73">
        <f>INDEX('h 24-25.'!P30:P49,MATCH(LARGE('h 24-25.'!X30:X49,9),'h 24-25.'!X30:X49,0))</f>
        <v>0</v>
      </c>
      <c r="U58" s="74">
        <f>INDEX('h 24-25.'!S30:S49,MATCH(LARGE('h 24-25.'!X30:X49,9),'h 24-25.'!X30:X49,0))</f>
        <v>0</v>
      </c>
      <c r="V58" s="76">
        <f>INDEX('h 24-25.'!T30:T49,MATCH(LARGE('h 24-25.'!X30:X49,9),'h 24-25.'!X30:X49,0))</f>
        <v>0</v>
      </c>
      <c r="W58" s="74">
        <f>INDEX('h 24-25.'!U30:U49,MATCH(LARGE('h 24-25.'!X30:X49,9),'h 24-25.'!X30:X49,0))</f>
        <v>0</v>
      </c>
      <c r="X58" s="76">
        <f>INDEX('h 24-25.'!V30:V49,MATCH(LARGE('h 24-25.'!X30:X49,9),'h 24-25.'!X30:X49,0))</f>
        <v>0</v>
      </c>
      <c r="Z58" s="95">
        <v>9</v>
      </c>
      <c r="AA58" s="153">
        <f>INDEX('h 24-25.'!AC30:AC49,MATCH(LARGE('h 24-25.'!AL30:AL49,9),'h 24-25.'!AL30:AL49,0))</f>
        <v>0</v>
      </c>
      <c r="AB58" s="154"/>
      <c r="AC58" s="154"/>
      <c r="AD58" s="154"/>
      <c r="AE58" s="155"/>
      <c r="AF58" s="73">
        <f>INDEX('h 24-25.'!AD30:AD49,MATCH(LARGE('h 24-25.'!AL30:AL49,9),'h 24-25.'!AL30:AL49,0))</f>
        <v>0</v>
      </c>
      <c r="AG58" s="74">
        <f>INDEX('h 24-25.'!AG30:AG49,MATCH(LARGE('h 24-25.'!AL30:AL49,9),'h 24-25.'!AL30:AL49,0))</f>
        <v>0</v>
      </c>
      <c r="AH58" s="76">
        <f>INDEX('h 24-25.'!AH30:AH49,MATCH(LARGE('h 24-25.'!AL30:AL49,9),'h 24-25.'!AL30:AL49,0))</f>
        <v>0</v>
      </c>
      <c r="AI58" s="74">
        <f>INDEX('h 24-25.'!AI30:AI49,MATCH(LARGE('h 24-25.'!AL30:AL49,9),'h 24-25.'!AL30:AL49,0))</f>
        <v>0</v>
      </c>
      <c r="AJ58" s="76">
        <f>INDEX('h 24-25.'!AJ30:AJ49,MATCH(LARGE('h 24-25.'!AL30:AL49,9),'h 24-25.'!AL30:AL49,0))</f>
        <v>0</v>
      </c>
      <c r="AL58" s="95">
        <v>9</v>
      </c>
      <c r="AM58" s="153">
        <f>INDEX('h 24-25.'!C55:C74,MATCH(LARGE('h 24-25.'!J55:J74,9),'h 24-25.'!J55:J74,0))</f>
        <v>0</v>
      </c>
      <c r="AN58" s="154"/>
      <c r="AO58" s="154"/>
      <c r="AP58" s="154"/>
      <c r="AQ58" s="155"/>
      <c r="AR58" s="73">
        <f>INDEX('h 24-25.'!D55:D74,MATCH(LARGE('h 24-25.'!J55:J74,9),'h 24-25.'!J55:J74,0))</f>
        <v>0</v>
      </c>
      <c r="AS58" s="74">
        <f>INDEX('h 24-25.'!E55:E74,MATCH(LARGE('h 24-25.'!J55:J74,9),'h 24-25.'!J55:J74,0))</f>
        <v>0</v>
      </c>
      <c r="AT58" s="76">
        <f>INDEX('h 24-25.'!F55:F74,MATCH(LARGE('h 24-25.'!J55:J74,9),'h 24-25.'!J55:J74,0))</f>
        <v>0</v>
      </c>
      <c r="AU58" s="74">
        <f>INDEX('h 24-25.'!G55:G74,MATCH(LARGE('h 24-25.'!J55:J74,9),'h 24-25.'!J55:J74,0))</f>
        <v>0</v>
      </c>
      <c r="AV58" s="76">
        <f>INDEX('h 24-25.'!H55:H74,MATCH(LARGE('h 24-25.'!J55:J74,9),'h 24-25.'!J55:J74,0))</f>
        <v>0</v>
      </c>
      <c r="AX58" s="95">
        <v>9</v>
      </c>
      <c r="AY58" s="153">
        <f>INDEX('h 24-25.'!O55:O74,MATCH(LARGE('h 24-25.'!X55:X74,9),'h 24-25.'!X55:X74,0))</f>
        <v>0</v>
      </c>
      <c r="AZ58" s="154"/>
      <c r="BA58" s="154"/>
      <c r="BB58" s="154"/>
      <c r="BC58" s="155"/>
      <c r="BD58" s="73">
        <f>INDEX('h 24-25.'!P55:P74,MATCH(LARGE('h 24-25.'!X55:X74,9),'h 24-25.'!X55:X74,0))</f>
        <v>0</v>
      </c>
      <c r="BE58" s="74">
        <f>INDEX('h 24-25.'!S55:S74,MATCH(LARGE('h 24-25.'!X55:X74,9),'h 24-25.'!X55:X74,0))</f>
        <v>0</v>
      </c>
      <c r="BF58" s="76">
        <f>INDEX('h 24-25.'!T55:T74,MATCH(LARGE('h 24-25.'!X55:X74,9),'h 24-25.'!X55:X74,0))</f>
        <v>0</v>
      </c>
      <c r="BG58" s="74">
        <f>INDEX('h 24-25.'!U55:U74,MATCH(LARGE('h 24-25.'!X55:X74,9),'h 24-25.'!X55:X74,0))</f>
        <v>0</v>
      </c>
      <c r="BH58" s="76">
        <f>INDEX('h 24-25.'!V55:V74,MATCH(LARGE('h 24-25.'!X55:X74,9),'h 24-25.'!X55:X74,0))</f>
        <v>0</v>
      </c>
      <c r="BJ58" s="95">
        <v>9</v>
      </c>
      <c r="BK58" s="153">
        <f>INDEX('h 24-25.'!AC55:AC74,MATCH(LARGE('h 24-25.'!AL55:AL74,9),'h 24-25.'!AL55:AL74,0))</f>
        <v>0</v>
      </c>
      <c r="BL58" s="154"/>
      <c r="BM58" s="154"/>
      <c r="BN58" s="154"/>
      <c r="BO58" s="155"/>
      <c r="BP58" s="73">
        <f>INDEX('h 24-25.'!AD55:AD74,MATCH(LARGE('h 24-25.'!AL55:AL74,9),'h 24-25.'!AL55:AL74,0))</f>
        <v>0</v>
      </c>
      <c r="BQ58" s="74">
        <f>INDEX('h 24-25.'!AG55:AG74,MATCH(LARGE('h 24-25.'!AL55:AL74,9),'h 24-25.'!AL55:AL74,0))</f>
        <v>0</v>
      </c>
      <c r="BR58" s="76">
        <f>INDEX('h 24-25.'!AH55:AH74,MATCH(LARGE('h 24-25.'!AL55:AL74,9),'h 24-25.'!AL55:AL74,0))</f>
        <v>0</v>
      </c>
      <c r="BS58" s="74">
        <f>INDEX('h 24-25.'!AI55:AI74,MATCH(LARGE('h 24-25.'!AL55:AL74,9),'h 24-25.'!AL55:AL74,0))</f>
        <v>0</v>
      </c>
      <c r="BT58" s="76">
        <f>INDEX('h 24-25.'!AJ55:AJ74,MATCH(LARGE('h 24-25.'!AL55:AL74,9),'h 24-25.'!AL55:AL74,0))</f>
        <v>0</v>
      </c>
    </row>
    <row r="59" spans="2:72" x14ac:dyDescent="0.2">
      <c r="B59" s="95">
        <v>10</v>
      </c>
      <c r="C59" s="153">
        <f>INDEX('h 24-25.'!C30:C49,MATCH(LARGE('h 24-25.'!J30:J49,10),'h 24-25.'!J30:J49,0))</f>
        <v>0</v>
      </c>
      <c r="D59" s="154"/>
      <c r="E59" s="154"/>
      <c r="F59" s="154"/>
      <c r="G59" s="155"/>
      <c r="H59" s="73">
        <f>INDEX('h 24-25.'!D30:D49,MATCH(LARGE('h 24-25.'!J30:J49,10),'h 24-25.'!J30:J49,0))</f>
        <v>0</v>
      </c>
      <c r="I59" s="74">
        <f>INDEX('h 24-25.'!E30:E49,MATCH(LARGE('h 24-25.'!J30:J49,10),'h 24-25.'!J30:J49,0))</f>
        <v>0</v>
      </c>
      <c r="J59" s="76">
        <f>INDEX('h 24-25.'!F30:F49,MATCH(LARGE('h 24-25.'!J30:J49,10),'h 24-25.'!J30:J49,0))</f>
        <v>0</v>
      </c>
      <c r="K59" s="74">
        <f>INDEX('h 24-25.'!G30:G49,MATCH(LARGE('h 24-25.'!J30:J49,10),'h 24-25.'!J30:J49,0))</f>
        <v>0</v>
      </c>
      <c r="L59" s="76">
        <f>INDEX('h 24-25.'!H30:H49,MATCH(LARGE('h 24-25.'!J30:J49,10),'h 24-25.'!J30:J49,0))</f>
        <v>0</v>
      </c>
      <c r="N59" s="95">
        <v>10</v>
      </c>
      <c r="O59" s="153">
        <f>INDEX('h 24-25.'!O30:O49,MATCH(LARGE('h 24-25.'!X30:X49,10),'h 24-25.'!X30:X49,0))</f>
        <v>0</v>
      </c>
      <c r="P59" s="154"/>
      <c r="Q59" s="154"/>
      <c r="R59" s="154"/>
      <c r="S59" s="155"/>
      <c r="T59" s="73">
        <f>INDEX('h 24-25.'!P30:P49,MATCH(LARGE('h 24-25.'!X30:X49,10),'h 24-25.'!X30:X49,0))</f>
        <v>0</v>
      </c>
      <c r="U59" s="74">
        <f>INDEX('h 24-25.'!S30:S49,MATCH(LARGE('h 24-25.'!X30:X49,10),'h 24-25.'!X30:X49,0))</f>
        <v>0</v>
      </c>
      <c r="V59" s="76">
        <f>INDEX('h 24-25.'!T30:T49,MATCH(LARGE('h 24-25.'!X30:X49,10),'h 24-25.'!X30:X49,0))</f>
        <v>0</v>
      </c>
      <c r="W59" s="74">
        <f>INDEX('h 24-25.'!U30:U49,MATCH(LARGE('h 24-25.'!X30:X49,10),'h 24-25.'!X30:X49,0))</f>
        <v>0</v>
      </c>
      <c r="X59" s="76">
        <f>INDEX('h 24-25.'!V30:V49,MATCH(LARGE('h 24-25.'!X30:X49,10),'h 24-25.'!X30:X49,0))</f>
        <v>0</v>
      </c>
      <c r="Z59" s="95">
        <v>10</v>
      </c>
      <c r="AA59" s="153">
        <f>INDEX('h 24-25.'!AC30:AC49,MATCH(LARGE('h 24-25.'!AL30:AL49,10),'h 24-25.'!AL30:AL49,0))</f>
        <v>0</v>
      </c>
      <c r="AB59" s="154"/>
      <c r="AC59" s="154"/>
      <c r="AD59" s="154"/>
      <c r="AE59" s="155"/>
      <c r="AF59" s="73">
        <f>INDEX('h 24-25.'!AD30:AD49,MATCH(LARGE('h 24-25.'!AL30:AL49,10),'h 24-25.'!AL30:AL49,0))</f>
        <v>0</v>
      </c>
      <c r="AG59" s="74">
        <f>INDEX('h 24-25.'!AG30:AG49,MATCH(LARGE('h 24-25.'!AL30:AL49,10),'h 24-25.'!AL30:AL49,0))</f>
        <v>0</v>
      </c>
      <c r="AH59" s="76">
        <f>INDEX('h 24-25.'!AH30:AH49,MATCH(LARGE('h 24-25.'!AL30:AL49,10),'h 24-25.'!AL30:AL49,0))</f>
        <v>0</v>
      </c>
      <c r="AI59" s="74">
        <f>INDEX('h 24-25.'!AI30:AI49,MATCH(LARGE('h 24-25.'!AL30:AL49,10),'h 24-25.'!AL30:AL49,0))</f>
        <v>0</v>
      </c>
      <c r="AJ59" s="76">
        <f>INDEX('h 24-25.'!AJ30:AJ49,MATCH(LARGE('h 24-25.'!AL30:AL49,10),'h 24-25.'!AL30:AL49,0))</f>
        <v>0</v>
      </c>
      <c r="AL59" s="95">
        <v>10</v>
      </c>
      <c r="AM59" s="153">
        <f>INDEX('h 24-25.'!C55:C74,MATCH(LARGE('h 24-25.'!J55:J74,10),'h 24-25.'!J55:J74,0))</f>
        <v>0</v>
      </c>
      <c r="AN59" s="154"/>
      <c r="AO59" s="154"/>
      <c r="AP59" s="154"/>
      <c r="AQ59" s="155"/>
      <c r="AR59" s="73">
        <f>INDEX('h 24-25.'!D55:D74,MATCH(LARGE('h 24-25.'!J55:J74,10),'h 24-25.'!J55:J74,0))</f>
        <v>0</v>
      </c>
      <c r="AS59" s="74">
        <f>INDEX('h 24-25.'!E55:E74,MATCH(LARGE('h 24-25.'!J55:J74,10),'h 24-25.'!J55:J74,0))</f>
        <v>0</v>
      </c>
      <c r="AT59" s="76">
        <f>INDEX('h 24-25.'!F55:F74,MATCH(LARGE('h 24-25.'!J55:J74,10),'h 24-25.'!J55:J74,0))</f>
        <v>0</v>
      </c>
      <c r="AU59" s="74">
        <f>INDEX('h 24-25.'!G55:G74,MATCH(LARGE('h 24-25.'!J55:J74,10),'h 24-25.'!J55:J74,0))</f>
        <v>0</v>
      </c>
      <c r="AV59" s="76">
        <f>INDEX('h 24-25.'!H55:H74,MATCH(LARGE('h 24-25.'!J55:J74,10),'h 24-25.'!J55:J74,0))</f>
        <v>0</v>
      </c>
      <c r="AX59" s="95">
        <v>10</v>
      </c>
      <c r="AY59" s="153">
        <f>INDEX('h 24-25.'!O55:O74,MATCH(LARGE('h 24-25.'!X55:X74,10),'h 24-25.'!X55:X74,0))</f>
        <v>0</v>
      </c>
      <c r="AZ59" s="154"/>
      <c r="BA59" s="154"/>
      <c r="BB59" s="154"/>
      <c r="BC59" s="155"/>
      <c r="BD59" s="73">
        <f>INDEX('h 24-25.'!P55:P74,MATCH(LARGE('h 24-25.'!X55:X74,10),'h 24-25.'!X55:X74,0))</f>
        <v>0</v>
      </c>
      <c r="BE59" s="74">
        <f>INDEX('h 24-25.'!S55:S74,MATCH(LARGE('h 24-25.'!X55:X74,10),'h 24-25.'!X55:X74,0))</f>
        <v>0</v>
      </c>
      <c r="BF59" s="76">
        <f>INDEX('h 24-25.'!T55:T74,MATCH(LARGE('h 24-25.'!X55:X74,10),'h 24-25.'!X55:X74,0))</f>
        <v>0</v>
      </c>
      <c r="BG59" s="74">
        <f>INDEX('h 24-25.'!U55:U74,MATCH(LARGE('h 24-25.'!X55:X74,10),'h 24-25.'!X55:X74,0))</f>
        <v>0</v>
      </c>
      <c r="BH59" s="76">
        <f>INDEX('h 24-25.'!V55:V74,MATCH(LARGE('h 24-25.'!X55:X74,10),'h 24-25.'!X55:X74,0))</f>
        <v>0</v>
      </c>
      <c r="BJ59" s="95">
        <v>10</v>
      </c>
      <c r="BK59" s="153">
        <f>INDEX('h 24-25.'!AC55:AC74,MATCH(LARGE('h 24-25.'!AL55:AL74,10),'h 24-25.'!AL55:AL74,0))</f>
        <v>0</v>
      </c>
      <c r="BL59" s="154"/>
      <c r="BM59" s="154"/>
      <c r="BN59" s="154"/>
      <c r="BO59" s="155"/>
      <c r="BP59" s="73">
        <f>INDEX('h 24-25.'!AD55:AD74,MATCH(LARGE('h 24-25.'!AL55:AL74,10),'h 24-25.'!AL55:AL74,0))</f>
        <v>0</v>
      </c>
      <c r="BQ59" s="74">
        <f>INDEX('h 24-25.'!AG55:AG74,MATCH(LARGE('h 24-25.'!AL55:AL74,10),'h 24-25.'!AL55:AL74,0))</f>
        <v>0</v>
      </c>
      <c r="BR59" s="76">
        <f>INDEX('h 24-25.'!AH55:AH74,MATCH(LARGE('h 24-25.'!AL55:AL74,10),'h 24-25.'!AL55:AL74,0))</f>
        <v>0</v>
      </c>
      <c r="BS59" s="74">
        <f>INDEX('h 24-25.'!AI55:AI74,MATCH(LARGE('h 24-25.'!AL55:AL74,10),'h 24-25.'!AL55:AL74,0))</f>
        <v>0</v>
      </c>
      <c r="BT59" s="76">
        <f>INDEX('h 24-25.'!AJ55:AJ74,MATCH(LARGE('h 24-25.'!AL55:AL74,10),'h 24-25.'!AL55:AL74,0))</f>
        <v>0</v>
      </c>
    </row>
    <row r="60" spans="2:72" x14ac:dyDescent="0.2">
      <c r="B60" s="95">
        <v>11</v>
      </c>
      <c r="C60" s="153">
        <f>INDEX('h 24-25.'!C30:C49,MATCH(LARGE('h 24-25.'!J30:J49,11),'h 24-25.'!J30:J49,0))</f>
        <v>0</v>
      </c>
      <c r="D60" s="154"/>
      <c r="E60" s="154"/>
      <c r="F60" s="154"/>
      <c r="G60" s="155"/>
      <c r="H60" s="73">
        <f>INDEX('h 24-25.'!D30:D49,MATCH(LARGE('h 24-25.'!J30:J49,11),'h 24-25.'!J30:J49,0))</f>
        <v>0</v>
      </c>
      <c r="I60" s="74">
        <f>INDEX('h 24-25.'!E30:E49,MATCH(LARGE('h 24-25.'!J30:J49,11),'h 24-25.'!J30:J49,0))</f>
        <v>0</v>
      </c>
      <c r="J60" s="76">
        <f>INDEX('h 24-25.'!F30:F49,MATCH(LARGE('h 24-25.'!J30:J49,11),'h 24-25.'!J30:J49,0))</f>
        <v>0</v>
      </c>
      <c r="K60" s="74">
        <f>INDEX('h 24-25.'!G30:G49,MATCH(LARGE('h 24-25.'!J30:J49,11),'h 24-25.'!J30:J49,0))</f>
        <v>0</v>
      </c>
      <c r="L60" s="76">
        <f>INDEX('h 24-25.'!H30:H49,MATCH(LARGE('h 24-25.'!J30:J49,11),'h 24-25.'!J30:J49,0))</f>
        <v>0</v>
      </c>
      <c r="N60" s="95">
        <v>11</v>
      </c>
      <c r="O60" s="153">
        <f>INDEX('h 24-25.'!O30:O49,MATCH(LARGE('h 24-25.'!X30:X49,11),'h 24-25.'!X30:X49,0))</f>
        <v>0</v>
      </c>
      <c r="P60" s="154"/>
      <c r="Q60" s="154"/>
      <c r="R60" s="154"/>
      <c r="S60" s="155"/>
      <c r="T60" s="73">
        <f>INDEX('h 24-25.'!P30:P49,MATCH(LARGE('h 24-25.'!X30:X49,11),'h 24-25.'!X30:X49,0))</f>
        <v>0</v>
      </c>
      <c r="U60" s="74">
        <f>INDEX('h 24-25.'!S30:S49,MATCH(LARGE('h 24-25.'!X30:X49,11),'h 24-25.'!X30:X49,0))</f>
        <v>0</v>
      </c>
      <c r="V60" s="76">
        <f>INDEX('h 24-25.'!T30:T49,MATCH(LARGE('h 24-25.'!X30:X49,11),'h 24-25.'!X30:X49,0))</f>
        <v>0</v>
      </c>
      <c r="W60" s="74">
        <f>INDEX('h 24-25.'!U30:U49,MATCH(LARGE('h 24-25.'!X30:X49,11),'h 24-25.'!X30:X49,0))</f>
        <v>0</v>
      </c>
      <c r="X60" s="76">
        <f>INDEX('h 24-25.'!V30:V49,MATCH(LARGE('h 24-25.'!X30:X49,11),'h 24-25.'!X30:X49,0))</f>
        <v>0</v>
      </c>
      <c r="Z60" s="95">
        <v>11</v>
      </c>
      <c r="AA60" s="153">
        <f>INDEX('h 24-25.'!AC30:AC49,MATCH(LARGE('h 24-25.'!AL30:AL49,11),'h 24-25.'!AL30:AL49,0))</f>
        <v>0</v>
      </c>
      <c r="AB60" s="154"/>
      <c r="AC60" s="154"/>
      <c r="AD60" s="154"/>
      <c r="AE60" s="155"/>
      <c r="AF60" s="73">
        <f>INDEX('h 24-25.'!AD30:AD49,MATCH(LARGE('h 24-25.'!AL30:AL49,11),'h 24-25.'!AL30:AL49,0))</f>
        <v>0</v>
      </c>
      <c r="AG60" s="74">
        <f>INDEX('h 24-25.'!AG30:AG49,MATCH(LARGE('h 24-25.'!AL30:AL49,11),'h 24-25.'!AL30:AL49,0))</f>
        <v>0</v>
      </c>
      <c r="AH60" s="76">
        <f>INDEX('h 24-25.'!AH30:AH49,MATCH(LARGE('h 24-25.'!AL30:AL49,11),'h 24-25.'!AL30:AL49,0))</f>
        <v>0</v>
      </c>
      <c r="AI60" s="74">
        <f>INDEX('h 24-25.'!AI30:AI49,MATCH(LARGE('h 24-25.'!AL30:AL49,11),'h 24-25.'!AL30:AL49,0))</f>
        <v>0</v>
      </c>
      <c r="AJ60" s="76">
        <f>INDEX('h 24-25.'!AJ30:AJ49,MATCH(LARGE('h 24-25.'!AL30:AL49,11),'h 24-25.'!AL30:AL49,0))</f>
        <v>0</v>
      </c>
      <c r="AL60" s="95">
        <v>11</v>
      </c>
      <c r="AM60" s="153">
        <f>INDEX('h 24-25.'!C55:C74,MATCH(LARGE('h 24-25.'!J55:J74,11),'h 24-25.'!J55:J74,0))</f>
        <v>0</v>
      </c>
      <c r="AN60" s="154"/>
      <c r="AO60" s="154"/>
      <c r="AP60" s="154"/>
      <c r="AQ60" s="155"/>
      <c r="AR60" s="73">
        <f>INDEX('h 24-25.'!D55:D74,MATCH(LARGE('h 24-25.'!J55:J74,11),'h 24-25.'!J55:J74,0))</f>
        <v>0</v>
      </c>
      <c r="AS60" s="74">
        <f>INDEX('h 24-25.'!E55:E74,MATCH(LARGE('h 24-25.'!J55:J74,11),'h 24-25.'!J55:J74,0))</f>
        <v>0</v>
      </c>
      <c r="AT60" s="76">
        <f>INDEX('h 24-25.'!F55:F74,MATCH(LARGE('h 24-25.'!J55:J74,11),'h 24-25.'!J55:J74,0))</f>
        <v>0</v>
      </c>
      <c r="AU60" s="74">
        <f>INDEX('h 24-25.'!G55:G74,MATCH(LARGE('h 24-25.'!J55:J74,11),'h 24-25.'!J55:J74,0))</f>
        <v>0</v>
      </c>
      <c r="AV60" s="76">
        <f>INDEX('h 24-25.'!H55:H74,MATCH(LARGE('h 24-25.'!J55:J74,11),'h 24-25.'!J55:J74,0))</f>
        <v>0</v>
      </c>
      <c r="AX60" s="95">
        <v>11</v>
      </c>
      <c r="AY60" s="153">
        <f>INDEX('h 24-25.'!O55:O74,MATCH(LARGE('h 24-25.'!X55:X74,11),'h 24-25.'!X55:X74,0))</f>
        <v>0</v>
      </c>
      <c r="AZ60" s="154"/>
      <c r="BA60" s="154"/>
      <c r="BB60" s="154"/>
      <c r="BC60" s="155"/>
      <c r="BD60" s="73">
        <f>INDEX('h 24-25.'!P55:P74,MATCH(LARGE('h 24-25.'!X55:X74,11),'h 24-25.'!X55:X74,0))</f>
        <v>0</v>
      </c>
      <c r="BE60" s="74">
        <f>INDEX('h 24-25.'!S55:S74,MATCH(LARGE('h 24-25.'!X55:X74,11),'h 24-25.'!X55:X74,0))</f>
        <v>0</v>
      </c>
      <c r="BF60" s="76">
        <f>INDEX('h 24-25.'!T55:T74,MATCH(LARGE('h 24-25.'!X55:X74,11),'h 24-25.'!X55:X74,0))</f>
        <v>0</v>
      </c>
      <c r="BG60" s="74">
        <f>INDEX('h 24-25.'!U55:U74,MATCH(LARGE('h 24-25.'!X55:X74,11),'h 24-25.'!X55:X74,0))</f>
        <v>0</v>
      </c>
      <c r="BH60" s="76">
        <f>INDEX('h 24-25.'!V55:V74,MATCH(LARGE('h 24-25.'!X55:X74,11),'h 24-25.'!X55:X74,0))</f>
        <v>0</v>
      </c>
      <c r="BJ60" s="95">
        <v>11</v>
      </c>
      <c r="BK60" s="153">
        <f>INDEX('h 24-25.'!AC55:AC74,MATCH(LARGE('h 24-25.'!AL55:AL74,11),'h 24-25.'!AL55:AL74,0))</f>
        <v>0</v>
      </c>
      <c r="BL60" s="154"/>
      <c r="BM60" s="154"/>
      <c r="BN60" s="154"/>
      <c r="BO60" s="155"/>
      <c r="BP60" s="73">
        <f>INDEX('h 24-25.'!AD55:AD74,MATCH(LARGE('h 24-25.'!AL55:AL74,11),'h 24-25.'!AL55:AL74,0))</f>
        <v>0</v>
      </c>
      <c r="BQ60" s="74">
        <f>INDEX('h 24-25.'!AG55:AG74,MATCH(LARGE('h 24-25.'!AL55:AL74,11),'h 24-25.'!AL55:AL74,0))</f>
        <v>0</v>
      </c>
      <c r="BR60" s="76">
        <f>INDEX('h 24-25.'!AH55:AH74,MATCH(LARGE('h 24-25.'!AL55:AL74,11),'h 24-25.'!AL55:AL74,0))</f>
        <v>0</v>
      </c>
      <c r="BS60" s="74">
        <f>INDEX('h 24-25.'!AI55:AI74,MATCH(LARGE('h 24-25.'!AL55:AL74,11),'h 24-25.'!AL55:AL74,0))</f>
        <v>0</v>
      </c>
      <c r="BT60" s="76">
        <f>INDEX('h 24-25.'!AJ55:AJ74,MATCH(LARGE('h 24-25.'!AL55:AL74,11),'h 24-25.'!AL55:AL74,0))</f>
        <v>0</v>
      </c>
    </row>
    <row r="61" spans="2:72" x14ac:dyDescent="0.2">
      <c r="B61" s="95">
        <v>12</v>
      </c>
      <c r="C61" s="153">
        <f>INDEX('h 24-25.'!C30:C49,MATCH(LARGE('h 24-25.'!J30:J49,12),'h 24-25.'!J30:J49,0))</f>
        <v>0</v>
      </c>
      <c r="D61" s="154"/>
      <c r="E61" s="154"/>
      <c r="F61" s="154"/>
      <c r="G61" s="155"/>
      <c r="H61" s="73">
        <f>INDEX('h 24-25.'!D30:D49,MATCH(LARGE('h 24-25.'!J30:J49,12),'h 24-25.'!J30:J49,0))</f>
        <v>0</v>
      </c>
      <c r="I61" s="74">
        <f>INDEX('h 24-25.'!E30:E49,MATCH(LARGE('h 24-25.'!J30:J49,12),'h 24-25.'!J30:J49,0))</f>
        <v>0</v>
      </c>
      <c r="J61" s="76">
        <f>INDEX('h 24-25.'!F30:F49,MATCH(LARGE('h 24-25.'!J30:J49,12),'h 24-25.'!J30:J49,0))</f>
        <v>0</v>
      </c>
      <c r="K61" s="74">
        <f>INDEX('h 24-25.'!G30:G49,MATCH(LARGE('h 24-25.'!J30:J49,12),'h 24-25.'!J30:J49,0))</f>
        <v>0</v>
      </c>
      <c r="L61" s="76">
        <f>INDEX('h 24-25.'!H30:H49,MATCH(LARGE('h 24-25.'!J30:J49,12),'h 24-25.'!J30:J49,0))</f>
        <v>0</v>
      </c>
      <c r="N61" s="95">
        <v>12</v>
      </c>
      <c r="O61" s="153">
        <f>INDEX('h 24-25.'!O30:O49,MATCH(LARGE('h 24-25.'!X30:X49,12),'h 24-25.'!X30:X49,0))</f>
        <v>0</v>
      </c>
      <c r="P61" s="154"/>
      <c r="Q61" s="154"/>
      <c r="R61" s="154"/>
      <c r="S61" s="155"/>
      <c r="T61" s="73">
        <f>INDEX('h 24-25.'!P30:P49,MATCH(LARGE('h 24-25.'!X30:X49,12),'h 24-25.'!X30:X49,0))</f>
        <v>0</v>
      </c>
      <c r="U61" s="74">
        <f>INDEX('h 24-25.'!S30:S49,MATCH(LARGE('h 24-25.'!X30:X49,12),'h 24-25.'!X30:X49,0))</f>
        <v>0</v>
      </c>
      <c r="V61" s="76">
        <f>INDEX('h 24-25.'!T30:T49,MATCH(LARGE('h 24-25.'!X30:X49,12),'h 24-25.'!X30:X49,0))</f>
        <v>0</v>
      </c>
      <c r="W61" s="74">
        <f>INDEX('h 24-25.'!U30:U49,MATCH(LARGE('h 24-25.'!X30:X49,12),'h 24-25.'!X30:X49,0))</f>
        <v>0</v>
      </c>
      <c r="X61" s="76">
        <f>INDEX('h 24-25.'!V30:V49,MATCH(LARGE('h 24-25.'!X30:X49,12),'h 24-25.'!X30:X49,0))</f>
        <v>0</v>
      </c>
      <c r="Z61" s="95">
        <v>12</v>
      </c>
      <c r="AA61" s="153">
        <f>INDEX('h 24-25.'!AC30:AC49,MATCH(LARGE('h 24-25.'!AL30:AL49,12),'h 24-25.'!AL30:AL49,0))</f>
        <v>0</v>
      </c>
      <c r="AB61" s="154"/>
      <c r="AC61" s="154"/>
      <c r="AD61" s="154"/>
      <c r="AE61" s="155"/>
      <c r="AF61" s="73">
        <f>INDEX('h 24-25.'!AD30:AD49,MATCH(LARGE('h 24-25.'!AL30:AL49,12),'h 24-25.'!AL30:AL49,0))</f>
        <v>0</v>
      </c>
      <c r="AG61" s="74">
        <f>INDEX('h 24-25.'!AG30:AG49,MATCH(LARGE('h 24-25.'!AL30:AL49,12),'h 24-25.'!AL30:AL49,0))</f>
        <v>0</v>
      </c>
      <c r="AH61" s="76">
        <f>INDEX('h 24-25.'!AH30:AH49,MATCH(LARGE('h 24-25.'!AL30:AL49,12),'h 24-25.'!AL30:AL49,0))</f>
        <v>0</v>
      </c>
      <c r="AI61" s="74">
        <f>INDEX('h 24-25.'!AI30:AI49,MATCH(LARGE('h 24-25.'!AL30:AL49,12),'h 24-25.'!AL30:AL49,0))</f>
        <v>0</v>
      </c>
      <c r="AJ61" s="76">
        <f>INDEX('h 24-25.'!AJ30:AJ49,MATCH(LARGE('h 24-25.'!AL30:AL49,12),'h 24-25.'!AL30:AL49,0))</f>
        <v>0</v>
      </c>
      <c r="AL61" s="95">
        <v>12</v>
      </c>
      <c r="AM61" s="153">
        <f>INDEX('h 24-25.'!C55:C74,MATCH(LARGE('h 24-25.'!J55:J74,12),'h 24-25.'!J55:J74,0))</f>
        <v>0</v>
      </c>
      <c r="AN61" s="154"/>
      <c r="AO61" s="154"/>
      <c r="AP61" s="154"/>
      <c r="AQ61" s="155"/>
      <c r="AR61" s="73">
        <f>INDEX('h 24-25.'!D55:D74,MATCH(LARGE('h 24-25.'!J55:J74,12),'h 24-25.'!J55:J74,0))</f>
        <v>0</v>
      </c>
      <c r="AS61" s="74">
        <f>INDEX('h 24-25.'!E55:E74,MATCH(LARGE('h 24-25.'!J55:J74,12),'h 24-25.'!J55:J74,0))</f>
        <v>0</v>
      </c>
      <c r="AT61" s="76">
        <f>INDEX('h 24-25.'!F55:F74,MATCH(LARGE('h 24-25.'!J55:J74,12),'h 24-25.'!J55:J74,0))</f>
        <v>0</v>
      </c>
      <c r="AU61" s="74">
        <f>INDEX('h 24-25.'!G55:G74,MATCH(LARGE('h 24-25.'!J55:J74,12),'h 24-25.'!J55:J74,0))</f>
        <v>0</v>
      </c>
      <c r="AV61" s="76">
        <f>INDEX('h 24-25.'!H55:H74,MATCH(LARGE('h 24-25.'!J55:J74,12),'h 24-25.'!J55:J74,0))</f>
        <v>0</v>
      </c>
      <c r="AX61" s="95">
        <v>12</v>
      </c>
      <c r="AY61" s="153">
        <f>INDEX('h 24-25.'!O55:O74,MATCH(LARGE('h 24-25.'!X55:X74,12),'h 24-25.'!X55:X74,0))</f>
        <v>0</v>
      </c>
      <c r="AZ61" s="154"/>
      <c r="BA61" s="154"/>
      <c r="BB61" s="154"/>
      <c r="BC61" s="155"/>
      <c r="BD61" s="73">
        <f>INDEX('h 24-25.'!P55:P74,MATCH(LARGE('h 24-25.'!X55:X74,12),'h 24-25.'!X55:X74,0))</f>
        <v>0</v>
      </c>
      <c r="BE61" s="74">
        <f>INDEX('h 24-25.'!S55:S74,MATCH(LARGE('h 24-25.'!X55:X74,12),'h 24-25.'!X55:X74,0))</f>
        <v>0</v>
      </c>
      <c r="BF61" s="76">
        <f>INDEX('h 24-25.'!T55:T74,MATCH(LARGE('h 24-25.'!X55:X74,12),'h 24-25.'!X55:X74,0))</f>
        <v>0</v>
      </c>
      <c r="BG61" s="74">
        <f>INDEX('h 24-25.'!U55:U74,MATCH(LARGE('h 24-25.'!X55:X74,12),'h 24-25.'!X55:X74,0))</f>
        <v>0</v>
      </c>
      <c r="BH61" s="76">
        <f>INDEX('h 24-25.'!V55:V74,MATCH(LARGE('h 24-25.'!X55:X74,12),'h 24-25.'!X55:X74,0))</f>
        <v>0</v>
      </c>
      <c r="BJ61" s="95">
        <v>12</v>
      </c>
      <c r="BK61" s="153">
        <f>INDEX('h 24-25.'!AC55:AC74,MATCH(LARGE('h 24-25.'!AL55:AL74,12),'h 24-25.'!AL55:AL74,0))</f>
        <v>0</v>
      </c>
      <c r="BL61" s="154"/>
      <c r="BM61" s="154"/>
      <c r="BN61" s="154"/>
      <c r="BO61" s="155"/>
      <c r="BP61" s="73">
        <f>INDEX('h 24-25.'!AD55:AD74,MATCH(LARGE('h 24-25.'!AL55:AL74,12),'h 24-25.'!AL55:AL74,0))</f>
        <v>0</v>
      </c>
      <c r="BQ61" s="74">
        <f>INDEX('h 24-25.'!AG55:AG74,MATCH(LARGE('h 24-25.'!AL55:AL74,12),'h 24-25.'!AL55:AL74,0))</f>
        <v>0</v>
      </c>
      <c r="BR61" s="76">
        <f>INDEX('h 24-25.'!AH55:AH74,MATCH(LARGE('h 24-25.'!AL55:AL74,12),'h 24-25.'!AL55:AL74,0))</f>
        <v>0</v>
      </c>
      <c r="BS61" s="74">
        <f>INDEX('h 24-25.'!AI55:AI74,MATCH(LARGE('h 24-25.'!AL55:AL74,12),'h 24-25.'!AL55:AL74,0))</f>
        <v>0</v>
      </c>
      <c r="BT61" s="76">
        <f>INDEX('h 24-25.'!AJ55:AJ74,MATCH(LARGE('h 24-25.'!AL55:AL74,12),'h 24-25.'!AL55:AL74,0))</f>
        <v>0</v>
      </c>
    </row>
    <row r="62" spans="2:72" x14ac:dyDescent="0.2">
      <c r="B62" s="95">
        <v>13</v>
      </c>
      <c r="C62" s="153">
        <f>INDEX('h 24-25.'!C30:C49,MATCH(LARGE('h 24-25.'!J30:J49,13),'h 24-25.'!J30:J49,0))</f>
        <v>0</v>
      </c>
      <c r="D62" s="154"/>
      <c r="E62" s="154"/>
      <c r="F62" s="154"/>
      <c r="G62" s="155"/>
      <c r="H62" s="73">
        <f>INDEX('h 24-25.'!D30:D49,MATCH(LARGE('h 24-25.'!J30:J49,13),'h 24-25.'!J30:J49,0))</f>
        <v>0</v>
      </c>
      <c r="I62" s="74">
        <f>INDEX('h 24-25.'!E30:E49,MATCH(LARGE('h 24-25.'!J30:J49,13),'h 24-25.'!J30:J49,0))</f>
        <v>0</v>
      </c>
      <c r="J62" s="76">
        <f>INDEX('h 24-25.'!F30:F49,MATCH(LARGE('h 24-25.'!J30:J49,13),'h 24-25.'!J30:J49,0))</f>
        <v>0</v>
      </c>
      <c r="K62" s="74">
        <f>INDEX('h 24-25.'!G30:G49,MATCH(LARGE('h 24-25.'!J30:J49,13),'h 24-25.'!J30:J49,0))</f>
        <v>0</v>
      </c>
      <c r="L62" s="76">
        <f>INDEX('h 24-25.'!H30:H49,MATCH(LARGE('h 24-25.'!J30:J49,13),'h 24-25.'!J30:J49,0))</f>
        <v>0</v>
      </c>
      <c r="N62" s="95">
        <v>13</v>
      </c>
      <c r="O62" s="153">
        <f>INDEX('h 24-25.'!O30:O49,MATCH(LARGE('h 24-25.'!X30:X49,13),'h 24-25.'!X30:X49,0))</f>
        <v>0</v>
      </c>
      <c r="P62" s="154"/>
      <c r="Q62" s="154"/>
      <c r="R62" s="154"/>
      <c r="S62" s="155"/>
      <c r="T62" s="73">
        <f>INDEX('h 24-25.'!P30:P49,MATCH(LARGE('h 24-25.'!X30:X49,13),'h 24-25.'!X30:X49,0))</f>
        <v>0</v>
      </c>
      <c r="U62" s="74">
        <f>INDEX('h 24-25.'!S30:S49,MATCH(LARGE('h 24-25.'!X30:X49,13),'h 24-25.'!X30:X49,0))</f>
        <v>0</v>
      </c>
      <c r="V62" s="76">
        <f>INDEX('h 24-25.'!T30:T49,MATCH(LARGE('h 24-25.'!X30:X49,13),'h 24-25.'!X30:X49,0))</f>
        <v>0</v>
      </c>
      <c r="W62" s="74">
        <f>INDEX('h 24-25.'!U30:U49,MATCH(LARGE('h 24-25.'!X30:X49,13),'h 24-25.'!X30:X49,0))</f>
        <v>0</v>
      </c>
      <c r="X62" s="76">
        <f>INDEX('h 24-25.'!V30:V49,MATCH(LARGE('h 24-25.'!X30:X49,13),'h 24-25.'!X30:X49,0))</f>
        <v>0</v>
      </c>
      <c r="Z62" s="95">
        <v>13</v>
      </c>
      <c r="AA62" s="153">
        <f>INDEX('h 24-25.'!AC30:AC49,MATCH(LARGE('h 24-25.'!AL30:AL49,13),'h 24-25.'!AL30:AL49,0))</f>
        <v>0</v>
      </c>
      <c r="AB62" s="154"/>
      <c r="AC62" s="154"/>
      <c r="AD62" s="154"/>
      <c r="AE62" s="155"/>
      <c r="AF62" s="73">
        <f>INDEX('h 24-25.'!AD30:AD49,MATCH(LARGE('h 24-25.'!AL30:AL49,13),'h 24-25.'!AL30:AL49,0))</f>
        <v>0</v>
      </c>
      <c r="AG62" s="74">
        <f>INDEX('h 24-25.'!AG30:AG49,MATCH(LARGE('h 24-25.'!AL30:AL49,13),'h 24-25.'!AL30:AL49,0))</f>
        <v>0</v>
      </c>
      <c r="AH62" s="76">
        <f>INDEX('h 24-25.'!AH30:AH49,MATCH(LARGE('h 24-25.'!AL30:AL49,13),'h 24-25.'!AL30:AL49,0))</f>
        <v>0</v>
      </c>
      <c r="AI62" s="74">
        <f>INDEX('h 24-25.'!AI30:AI49,MATCH(LARGE('h 24-25.'!AL30:AL49,13),'h 24-25.'!AL30:AL49,0))</f>
        <v>0</v>
      </c>
      <c r="AJ62" s="76">
        <f>INDEX('h 24-25.'!AJ30:AJ49,MATCH(LARGE('h 24-25.'!AL30:AL49,13),'h 24-25.'!AL30:AL49,0))</f>
        <v>0</v>
      </c>
      <c r="AL62" s="95">
        <v>13</v>
      </c>
      <c r="AM62" s="153">
        <f>INDEX('h 24-25.'!C55:C74,MATCH(LARGE('h 24-25.'!J55:J74,13),'h 24-25.'!J55:J74,0))</f>
        <v>0</v>
      </c>
      <c r="AN62" s="154"/>
      <c r="AO62" s="154"/>
      <c r="AP62" s="154"/>
      <c r="AQ62" s="155"/>
      <c r="AR62" s="73">
        <f>INDEX('h 24-25.'!D55:D74,MATCH(LARGE('h 24-25.'!J55:J74,13),'h 24-25.'!J55:J74,0))</f>
        <v>0</v>
      </c>
      <c r="AS62" s="74">
        <f>INDEX('h 24-25.'!E55:E74,MATCH(LARGE('h 24-25.'!J55:J74,13),'h 24-25.'!J55:J74,0))</f>
        <v>0</v>
      </c>
      <c r="AT62" s="76">
        <f>INDEX('h 24-25.'!F55:F74,MATCH(LARGE('h 24-25.'!J55:J74,13),'h 24-25.'!J55:J74,0))</f>
        <v>0</v>
      </c>
      <c r="AU62" s="74">
        <f>INDEX('h 24-25.'!G55:G74,MATCH(LARGE('h 24-25.'!J55:J74,13),'h 24-25.'!J55:J74,0))</f>
        <v>0</v>
      </c>
      <c r="AV62" s="76">
        <f>INDEX('h 24-25.'!H55:H74,MATCH(LARGE('h 24-25.'!J55:J74,13),'h 24-25.'!J55:J74,0))</f>
        <v>0</v>
      </c>
      <c r="AX62" s="95">
        <v>13</v>
      </c>
      <c r="AY62" s="153">
        <f>INDEX('h 24-25.'!O55:O74,MATCH(LARGE('h 24-25.'!X55:X74,13),'h 24-25.'!X55:X74,0))</f>
        <v>0</v>
      </c>
      <c r="AZ62" s="154"/>
      <c r="BA62" s="154"/>
      <c r="BB62" s="154"/>
      <c r="BC62" s="155"/>
      <c r="BD62" s="73">
        <f>INDEX('h 24-25.'!P55:P74,MATCH(LARGE('h 24-25.'!X55:X74,13),'h 24-25.'!X55:X74,0))</f>
        <v>0</v>
      </c>
      <c r="BE62" s="74">
        <f>INDEX('h 24-25.'!S55:S74,MATCH(LARGE('h 24-25.'!X55:X74,13),'h 24-25.'!X55:X74,0))</f>
        <v>0</v>
      </c>
      <c r="BF62" s="76">
        <f>INDEX('h 24-25.'!T55:T74,MATCH(LARGE('h 24-25.'!X55:X74,13),'h 24-25.'!X55:X74,0))</f>
        <v>0</v>
      </c>
      <c r="BG62" s="74">
        <f>INDEX('h 24-25.'!U55:U74,MATCH(LARGE('h 24-25.'!X55:X74,13),'h 24-25.'!X55:X74,0))</f>
        <v>0</v>
      </c>
      <c r="BH62" s="76">
        <f>INDEX('h 24-25.'!V55:V74,MATCH(LARGE('h 24-25.'!X55:X74,13),'h 24-25.'!X55:X74,0))</f>
        <v>0</v>
      </c>
      <c r="BJ62" s="95">
        <v>13</v>
      </c>
      <c r="BK62" s="153">
        <f>INDEX('h 24-25.'!AC55:AC74,MATCH(LARGE('h 24-25.'!AL55:AL74,13),'h 24-25.'!AL55:AL74,0))</f>
        <v>0</v>
      </c>
      <c r="BL62" s="154"/>
      <c r="BM62" s="154"/>
      <c r="BN62" s="154"/>
      <c r="BO62" s="155"/>
      <c r="BP62" s="73">
        <f>INDEX('h 24-25.'!AD55:AD74,MATCH(LARGE('h 24-25.'!AL55:AL74,13),'h 24-25.'!AL55:AL74,0))</f>
        <v>0</v>
      </c>
      <c r="BQ62" s="74">
        <f>INDEX('h 24-25.'!AG55:AG74,MATCH(LARGE('h 24-25.'!AL55:AL74,13),'h 24-25.'!AL55:AL74,0))</f>
        <v>0</v>
      </c>
      <c r="BR62" s="76">
        <f>INDEX('h 24-25.'!AH55:AH74,MATCH(LARGE('h 24-25.'!AL55:AL74,13),'h 24-25.'!AL55:AL74,0))</f>
        <v>0</v>
      </c>
      <c r="BS62" s="74">
        <f>INDEX('h 24-25.'!AI55:AI74,MATCH(LARGE('h 24-25.'!AL55:AL74,13),'h 24-25.'!AL55:AL74,0))</f>
        <v>0</v>
      </c>
      <c r="BT62" s="76">
        <f>INDEX('h 24-25.'!AJ55:AJ74,MATCH(LARGE('h 24-25.'!AL55:AL74,13),'h 24-25.'!AL55:AL74,0))</f>
        <v>0</v>
      </c>
    </row>
    <row r="63" spans="2:72" x14ac:dyDescent="0.2">
      <c r="B63" s="95">
        <v>14</v>
      </c>
      <c r="C63" s="153">
        <f>INDEX('h 24-25.'!C30:C49,MATCH(LARGE('h 24-25.'!J30:J49,14),'h 24-25.'!J30:J49,0))</f>
        <v>0</v>
      </c>
      <c r="D63" s="154"/>
      <c r="E63" s="154"/>
      <c r="F63" s="154"/>
      <c r="G63" s="155"/>
      <c r="H63" s="73">
        <f>INDEX('h 24-25.'!D30:D49,MATCH(LARGE('h 24-25.'!J30:J49,14),'h 24-25.'!J30:J49,0))</f>
        <v>0</v>
      </c>
      <c r="I63" s="74">
        <f>INDEX('h 24-25.'!E30:E49,MATCH(LARGE('h 24-25.'!J30:J49,14),'h 24-25.'!J30:J49,0))</f>
        <v>0</v>
      </c>
      <c r="J63" s="76">
        <f>INDEX('h 24-25.'!F30:F49,MATCH(LARGE('h 24-25.'!J30:J49,14),'h 24-25.'!J30:J49,0))</f>
        <v>0</v>
      </c>
      <c r="K63" s="74">
        <f>INDEX('h 24-25.'!G30:G49,MATCH(LARGE('h 24-25.'!J30:J49,14),'h 24-25.'!J30:J49,0))</f>
        <v>0</v>
      </c>
      <c r="L63" s="76">
        <f>INDEX('h 24-25.'!H30:H49,MATCH(LARGE('h 24-25.'!J30:J49,14),'h 24-25.'!J30:J49,0))</f>
        <v>0</v>
      </c>
      <c r="N63" s="95">
        <v>14</v>
      </c>
      <c r="O63" s="153">
        <f>INDEX('h 24-25.'!O30:O49,MATCH(LARGE('h 24-25.'!X30:X49,14),'h 24-25.'!X30:X49,0))</f>
        <v>0</v>
      </c>
      <c r="P63" s="154"/>
      <c r="Q63" s="154"/>
      <c r="R63" s="154"/>
      <c r="S63" s="155"/>
      <c r="T63" s="73">
        <f>INDEX('h 24-25.'!P30:P49,MATCH(LARGE('h 24-25.'!X30:X49,14),'h 24-25.'!X30:X49,0))</f>
        <v>0</v>
      </c>
      <c r="U63" s="74">
        <f>INDEX('h 24-25.'!S30:S49,MATCH(LARGE('h 24-25.'!X30:X49,14),'h 24-25.'!X30:X49,0))</f>
        <v>0</v>
      </c>
      <c r="V63" s="76">
        <f>INDEX('h 24-25.'!T30:T49,MATCH(LARGE('h 24-25.'!X30:X49,14),'h 24-25.'!X30:X49,0))</f>
        <v>0</v>
      </c>
      <c r="W63" s="74">
        <f>INDEX('h 24-25.'!U30:U49,MATCH(LARGE('h 24-25.'!X30:X49,14),'h 24-25.'!X30:X49,0))</f>
        <v>0</v>
      </c>
      <c r="X63" s="76">
        <f>INDEX('h 24-25.'!V30:V49,MATCH(LARGE('h 24-25.'!X30:X49,14),'h 24-25.'!X30:X49,0))</f>
        <v>0</v>
      </c>
      <c r="Z63" s="95">
        <v>14</v>
      </c>
      <c r="AA63" s="153">
        <f>INDEX('h 24-25.'!AC30:AC49,MATCH(LARGE('h 24-25.'!AL30:AL49,14),'h 24-25.'!AL30:AL49,0))</f>
        <v>0</v>
      </c>
      <c r="AB63" s="154"/>
      <c r="AC63" s="154"/>
      <c r="AD63" s="154"/>
      <c r="AE63" s="155"/>
      <c r="AF63" s="73">
        <f>INDEX('h 24-25.'!AD30:AD49,MATCH(LARGE('h 24-25.'!AL30:AL49,14),'h 24-25.'!AL30:AL49,0))</f>
        <v>0</v>
      </c>
      <c r="AG63" s="74">
        <f>INDEX('h 24-25.'!AG30:AG49,MATCH(LARGE('h 24-25.'!AL30:AL49,14),'h 24-25.'!AL30:AL49,0))</f>
        <v>0</v>
      </c>
      <c r="AH63" s="76">
        <f>INDEX('h 24-25.'!AH30:AH49,MATCH(LARGE('h 24-25.'!AL30:AL49,14),'h 24-25.'!AL30:AL49,0))</f>
        <v>0</v>
      </c>
      <c r="AI63" s="74">
        <f>INDEX('h 24-25.'!AI30:AI49,MATCH(LARGE('h 24-25.'!AL30:AL49,14),'h 24-25.'!AL30:AL49,0))</f>
        <v>0</v>
      </c>
      <c r="AJ63" s="76">
        <f>INDEX('h 24-25.'!AJ30:AJ49,MATCH(LARGE('h 24-25.'!AL30:AL49,14),'h 24-25.'!AL30:AL49,0))</f>
        <v>0</v>
      </c>
      <c r="AL63" s="95">
        <v>14</v>
      </c>
      <c r="AM63" s="153">
        <f>INDEX('h 24-25.'!C55:C74,MATCH(LARGE('h 24-25.'!J55:J74,14),'h 24-25.'!J55:J74,0))</f>
        <v>0</v>
      </c>
      <c r="AN63" s="154"/>
      <c r="AO63" s="154"/>
      <c r="AP63" s="154"/>
      <c r="AQ63" s="155"/>
      <c r="AR63" s="73">
        <f>INDEX('h 24-25.'!D55:D74,MATCH(LARGE('h 24-25.'!J55:J74,14),'h 24-25.'!J55:J74,0))</f>
        <v>0</v>
      </c>
      <c r="AS63" s="74">
        <f>INDEX('h 24-25.'!E55:E74,MATCH(LARGE('h 24-25.'!J55:J74,14),'h 24-25.'!J55:J74,0))</f>
        <v>0</v>
      </c>
      <c r="AT63" s="76">
        <f>INDEX('h 24-25.'!F55:F74,MATCH(LARGE('h 24-25.'!J55:J74,14),'h 24-25.'!J55:J74,0))</f>
        <v>0</v>
      </c>
      <c r="AU63" s="74">
        <f>INDEX('h 24-25.'!G55:G74,MATCH(LARGE('h 24-25.'!J55:J74,14),'h 24-25.'!J55:J74,0))</f>
        <v>0</v>
      </c>
      <c r="AV63" s="76">
        <f>INDEX('h 24-25.'!H55:H74,MATCH(LARGE('h 24-25.'!J55:J74,14),'h 24-25.'!J55:J74,0))</f>
        <v>0</v>
      </c>
      <c r="AX63" s="95">
        <v>14</v>
      </c>
      <c r="AY63" s="153">
        <f>INDEX('h 24-25.'!O55:O74,MATCH(LARGE('h 24-25.'!X55:X74,14),'h 24-25.'!X55:X74,0))</f>
        <v>0</v>
      </c>
      <c r="AZ63" s="154"/>
      <c r="BA63" s="154"/>
      <c r="BB63" s="154"/>
      <c r="BC63" s="155"/>
      <c r="BD63" s="73">
        <f>INDEX('h 24-25.'!P55:P74,MATCH(LARGE('h 24-25.'!X55:X74,14),'h 24-25.'!X55:X74,0))</f>
        <v>0</v>
      </c>
      <c r="BE63" s="74">
        <f>INDEX('h 24-25.'!S55:S74,MATCH(LARGE('h 24-25.'!X55:X74,14),'h 24-25.'!X55:X74,0))</f>
        <v>0</v>
      </c>
      <c r="BF63" s="76">
        <f>INDEX('h 24-25.'!T55:T74,MATCH(LARGE('h 24-25.'!X55:X74,14),'h 24-25.'!X55:X74,0))</f>
        <v>0</v>
      </c>
      <c r="BG63" s="74">
        <f>INDEX('h 24-25.'!U55:U74,MATCH(LARGE('h 24-25.'!X55:X74,14),'h 24-25.'!X55:X74,0))</f>
        <v>0</v>
      </c>
      <c r="BH63" s="76">
        <f>INDEX('h 24-25.'!V55:V74,MATCH(LARGE('h 24-25.'!X55:X74,14),'h 24-25.'!X55:X74,0))</f>
        <v>0</v>
      </c>
      <c r="BJ63" s="95">
        <v>14</v>
      </c>
      <c r="BK63" s="153">
        <f>INDEX('h 24-25.'!AC55:AC74,MATCH(LARGE('h 24-25.'!AL55:AL74,14),'h 24-25.'!AL55:AL74,0))</f>
        <v>0</v>
      </c>
      <c r="BL63" s="154"/>
      <c r="BM63" s="154"/>
      <c r="BN63" s="154"/>
      <c r="BO63" s="155"/>
      <c r="BP63" s="73">
        <f>INDEX('h 24-25.'!AD55:AD74,MATCH(LARGE('h 24-25.'!AL55:AL74,14),'h 24-25.'!AL55:AL74,0))</f>
        <v>0</v>
      </c>
      <c r="BQ63" s="74">
        <f>INDEX('h 24-25.'!AG55:AG74,MATCH(LARGE('h 24-25.'!AL55:AL74,14),'h 24-25.'!AL55:AL74,0))</f>
        <v>0</v>
      </c>
      <c r="BR63" s="76">
        <f>INDEX('h 24-25.'!AH55:AH74,MATCH(LARGE('h 24-25.'!AL55:AL74,14),'h 24-25.'!AL55:AL74,0))</f>
        <v>0</v>
      </c>
      <c r="BS63" s="74">
        <f>INDEX('h 24-25.'!AI55:AI74,MATCH(LARGE('h 24-25.'!AL55:AL74,14),'h 24-25.'!AL55:AL74,0))</f>
        <v>0</v>
      </c>
      <c r="BT63" s="76">
        <f>INDEX('h 24-25.'!AJ55:AJ74,MATCH(LARGE('h 24-25.'!AL55:AL74,14),'h 24-25.'!AL55:AL74,0))</f>
        <v>0</v>
      </c>
    </row>
    <row r="64" spans="2:72" x14ac:dyDescent="0.2">
      <c r="B64" s="95">
        <v>15</v>
      </c>
      <c r="C64" s="153">
        <f>INDEX('h 24-25.'!C30:C49,MATCH(LARGE('h 24-25.'!J30:J49,15),'h 24-25.'!J30:J49,0))</f>
        <v>0</v>
      </c>
      <c r="D64" s="154"/>
      <c r="E64" s="154"/>
      <c r="F64" s="154"/>
      <c r="G64" s="155"/>
      <c r="H64" s="73">
        <f>INDEX('h 24-25.'!D30:D49,MATCH(LARGE('h 24-25.'!J30:J49,15),'h 24-25.'!J30:J49,0))</f>
        <v>0</v>
      </c>
      <c r="I64" s="74">
        <f>INDEX('h 24-25.'!E30:E49,MATCH(LARGE('h 24-25.'!J30:J49,15),'h 24-25.'!J30:J49,0))</f>
        <v>0</v>
      </c>
      <c r="J64" s="76">
        <f>INDEX('h 24-25.'!F30:F49,MATCH(LARGE('h 24-25.'!J30:J49,15),'h 24-25.'!J30:J49,0))</f>
        <v>0</v>
      </c>
      <c r="K64" s="74">
        <f>INDEX('h 24-25.'!G30:G49,MATCH(LARGE('h 24-25.'!J30:J49,15),'h 24-25.'!J30:J49,0))</f>
        <v>0</v>
      </c>
      <c r="L64" s="76">
        <f>INDEX('h 24-25.'!H30:H49,MATCH(LARGE('h 24-25.'!J30:J49,15),'h 24-25.'!J30:J49,0))</f>
        <v>0</v>
      </c>
      <c r="N64" s="95">
        <v>15</v>
      </c>
      <c r="O64" s="153">
        <f>INDEX('h 24-25.'!O30:O49,MATCH(LARGE('h 24-25.'!X30:X49,15),'h 24-25.'!X30:X49,0))</f>
        <v>0</v>
      </c>
      <c r="P64" s="154"/>
      <c r="Q64" s="154"/>
      <c r="R64" s="154"/>
      <c r="S64" s="155"/>
      <c r="T64" s="73">
        <f>INDEX('h 24-25.'!P30:P49,MATCH(LARGE('h 24-25.'!X30:X49,15),'h 24-25.'!X30:X49,0))</f>
        <v>0</v>
      </c>
      <c r="U64" s="74">
        <f>INDEX('h 24-25.'!S30:S49,MATCH(LARGE('h 24-25.'!X30:X49,15),'h 24-25.'!X30:X49,0))</f>
        <v>0</v>
      </c>
      <c r="V64" s="76">
        <f>INDEX('h 24-25.'!T30:T49,MATCH(LARGE('h 24-25.'!X30:X49,15),'h 24-25.'!X30:X49,0))</f>
        <v>0</v>
      </c>
      <c r="W64" s="74">
        <f>INDEX('h 24-25.'!U30:U49,MATCH(LARGE('h 24-25.'!X30:X49,15),'h 24-25.'!X30:X49,0))</f>
        <v>0</v>
      </c>
      <c r="X64" s="76">
        <f>INDEX('h 24-25.'!V30:V49,MATCH(LARGE('h 24-25.'!X30:X49,15),'h 24-25.'!X30:X49,0))</f>
        <v>0</v>
      </c>
      <c r="Z64" s="95">
        <v>15</v>
      </c>
      <c r="AA64" s="153">
        <f>INDEX('h 24-25.'!AC30:AC49,MATCH(LARGE('h 24-25.'!AL30:AL49,15),'h 24-25.'!AL30:AL49,0))</f>
        <v>0</v>
      </c>
      <c r="AB64" s="154"/>
      <c r="AC64" s="154"/>
      <c r="AD64" s="154"/>
      <c r="AE64" s="155"/>
      <c r="AF64" s="73">
        <f>INDEX('h 24-25.'!AD30:AD49,MATCH(LARGE('h 24-25.'!AL30:AL49,15),'h 24-25.'!AL30:AL49,0))</f>
        <v>0</v>
      </c>
      <c r="AG64" s="74">
        <f>INDEX('h 24-25.'!AG30:AG49,MATCH(LARGE('h 24-25.'!AL30:AL49,15),'h 24-25.'!AL30:AL49,0))</f>
        <v>0</v>
      </c>
      <c r="AH64" s="76">
        <f>INDEX('h 24-25.'!AH30:AH49,MATCH(LARGE('h 24-25.'!AL30:AL49,15),'h 24-25.'!AL30:AL49,0))</f>
        <v>0</v>
      </c>
      <c r="AI64" s="74">
        <f>INDEX('h 24-25.'!AI30:AI49,MATCH(LARGE('h 24-25.'!AL30:AL49,15),'h 24-25.'!AL30:AL49,0))</f>
        <v>0</v>
      </c>
      <c r="AJ64" s="76">
        <f>INDEX('h 24-25.'!AJ30:AJ49,MATCH(LARGE('h 24-25.'!AL30:AL49,15),'h 24-25.'!AL30:AL49,0))</f>
        <v>0</v>
      </c>
      <c r="AL64" s="95">
        <v>15</v>
      </c>
      <c r="AM64" s="153">
        <f>INDEX('h 24-25.'!C55:C74,MATCH(LARGE('h 24-25.'!J55:J74,15),'h 24-25.'!J55:J74,0))</f>
        <v>0</v>
      </c>
      <c r="AN64" s="154"/>
      <c r="AO64" s="154"/>
      <c r="AP64" s="154"/>
      <c r="AQ64" s="155"/>
      <c r="AR64" s="73">
        <f>INDEX('h 24-25.'!D55:D74,MATCH(LARGE('h 24-25.'!J55:J74,15),'h 24-25.'!J55:J74,0))</f>
        <v>0</v>
      </c>
      <c r="AS64" s="74">
        <f>INDEX('h 24-25.'!E55:E74,MATCH(LARGE('h 24-25.'!J55:J74,15),'h 24-25.'!J55:J74,0))</f>
        <v>0</v>
      </c>
      <c r="AT64" s="76">
        <f>INDEX('h 24-25.'!F55:F74,MATCH(LARGE('h 24-25.'!J55:J74,15),'h 24-25.'!J55:J74,0))</f>
        <v>0</v>
      </c>
      <c r="AU64" s="74">
        <f>INDEX('h 24-25.'!G55:G74,MATCH(LARGE('h 24-25.'!J55:J74,15),'h 24-25.'!J55:J74,0))</f>
        <v>0</v>
      </c>
      <c r="AV64" s="76">
        <f>INDEX('h 24-25.'!H55:H74,MATCH(LARGE('h 24-25.'!J55:J74,15),'h 24-25.'!J55:J74,0))</f>
        <v>0</v>
      </c>
      <c r="AX64" s="95">
        <v>15</v>
      </c>
      <c r="AY64" s="153">
        <f>INDEX('h 24-25.'!O55:O74,MATCH(LARGE('h 24-25.'!X55:X74,15),'h 24-25.'!X55:X74,0))</f>
        <v>0</v>
      </c>
      <c r="AZ64" s="154"/>
      <c r="BA64" s="154"/>
      <c r="BB64" s="154"/>
      <c r="BC64" s="155"/>
      <c r="BD64" s="73">
        <f>INDEX('h 24-25.'!P55:P74,MATCH(LARGE('h 24-25.'!X55:X74,15),'h 24-25.'!X55:X74,0))</f>
        <v>0</v>
      </c>
      <c r="BE64" s="74">
        <f>INDEX('h 24-25.'!S55:S74,MATCH(LARGE('h 24-25.'!X55:X74,15),'h 24-25.'!X55:X74,0))</f>
        <v>0</v>
      </c>
      <c r="BF64" s="76">
        <f>INDEX('h 24-25.'!T55:T74,MATCH(LARGE('h 24-25.'!X55:X74,15),'h 24-25.'!X55:X74,0))</f>
        <v>0</v>
      </c>
      <c r="BG64" s="74">
        <f>INDEX('h 24-25.'!U55:U74,MATCH(LARGE('h 24-25.'!X55:X74,15),'h 24-25.'!X55:X74,0))</f>
        <v>0</v>
      </c>
      <c r="BH64" s="76">
        <f>INDEX('h 24-25.'!V55:V74,MATCH(LARGE('h 24-25.'!X55:X74,15),'h 24-25.'!X55:X74,0))</f>
        <v>0</v>
      </c>
      <c r="BJ64" s="95">
        <v>15</v>
      </c>
      <c r="BK64" s="153">
        <f>INDEX('h 24-25.'!AC55:AC74,MATCH(LARGE('h 24-25.'!AL55:AL74,15),'h 24-25.'!AL55:AL74,0))</f>
        <v>0</v>
      </c>
      <c r="BL64" s="154"/>
      <c r="BM64" s="154"/>
      <c r="BN64" s="154"/>
      <c r="BO64" s="155"/>
      <c r="BP64" s="73">
        <f>INDEX('h 24-25.'!AD55:AD74,MATCH(LARGE('h 24-25.'!AL55:AL74,15),'h 24-25.'!AL55:AL74,0))</f>
        <v>0</v>
      </c>
      <c r="BQ64" s="74">
        <f>INDEX('h 24-25.'!AG55:AG74,MATCH(LARGE('h 24-25.'!AL55:AL74,15),'h 24-25.'!AL55:AL74,0))</f>
        <v>0</v>
      </c>
      <c r="BR64" s="76">
        <f>INDEX('h 24-25.'!AH55:AH74,MATCH(LARGE('h 24-25.'!AL55:AL74,15),'h 24-25.'!AL55:AL74,0))</f>
        <v>0</v>
      </c>
      <c r="BS64" s="74">
        <f>INDEX('h 24-25.'!AI55:AI74,MATCH(LARGE('h 24-25.'!AL55:AL74,15),'h 24-25.'!AL55:AL74,0))</f>
        <v>0</v>
      </c>
      <c r="BT64" s="76">
        <f>INDEX('h 24-25.'!AJ55:AJ74,MATCH(LARGE('h 24-25.'!AL55:AL74,15),'h 24-25.'!AL55:AL74,0))</f>
        <v>0</v>
      </c>
    </row>
    <row r="65" spans="2:72" x14ac:dyDescent="0.2">
      <c r="B65" s="95">
        <v>16</v>
      </c>
      <c r="C65" s="153">
        <f>INDEX('h 24-25.'!C30:C49,MATCH(LARGE('h 24-25.'!J30:J49,16),'h 24-25.'!J30:J49,0))</f>
        <v>0</v>
      </c>
      <c r="D65" s="154"/>
      <c r="E65" s="154"/>
      <c r="F65" s="154"/>
      <c r="G65" s="155"/>
      <c r="H65" s="73">
        <f>INDEX('h 24-25.'!D30:D49,MATCH(LARGE('h 24-25.'!J30:J49,16),'h 24-25.'!J30:J49,0))</f>
        <v>0</v>
      </c>
      <c r="I65" s="74">
        <f>INDEX('h 24-25.'!E30:E49,MATCH(LARGE('h 24-25.'!J30:J49,16),'h 24-25.'!J30:J49,0))</f>
        <v>0</v>
      </c>
      <c r="J65" s="76">
        <f>INDEX('h 24-25.'!F30:F49,MATCH(LARGE('h 24-25.'!J30:J49,16),'h 24-25.'!J30:J49,0))</f>
        <v>0</v>
      </c>
      <c r="K65" s="74">
        <f>INDEX('h 24-25.'!G30:G49,MATCH(LARGE('h 24-25.'!J30:J49,16),'h 24-25.'!J30:J49,0))</f>
        <v>0</v>
      </c>
      <c r="L65" s="76">
        <f>INDEX('h 24-25.'!H30:H49,MATCH(LARGE('h 24-25.'!J30:J49,16),'h 24-25.'!J30:J49,0))</f>
        <v>0</v>
      </c>
      <c r="N65" s="95">
        <v>16</v>
      </c>
      <c r="O65" s="153">
        <f>INDEX('h 24-25.'!O30:O49,MATCH(LARGE('h 24-25.'!X30:X49,16),'h 24-25.'!X30:X49,0))</f>
        <v>0</v>
      </c>
      <c r="P65" s="154"/>
      <c r="Q65" s="154"/>
      <c r="R65" s="154"/>
      <c r="S65" s="155"/>
      <c r="T65" s="73">
        <f>INDEX('h 24-25.'!P30:P49,MATCH(LARGE('h 24-25.'!X30:X49,16),'h 24-25.'!X30:X49,0))</f>
        <v>0</v>
      </c>
      <c r="U65" s="74">
        <f>INDEX('h 24-25.'!S30:S49,MATCH(LARGE('h 24-25.'!X30:X49,16),'h 24-25.'!X30:X49,0))</f>
        <v>0</v>
      </c>
      <c r="V65" s="76">
        <f>INDEX('h 24-25.'!T30:T49,MATCH(LARGE('h 24-25.'!X30:X49,16),'h 24-25.'!X30:X49,0))</f>
        <v>0</v>
      </c>
      <c r="W65" s="74">
        <f>INDEX('h 24-25.'!U30:U49,MATCH(LARGE('h 24-25.'!X30:X49,16),'h 24-25.'!X30:X49,0))</f>
        <v>0</v>
      </c>
      <c r="X65" s="76">
        <f>INDEX('h 24-25.'!V30:V49,MATCH(LARGE('h 24-25.'!X30:X49,16),'h 24-25.'!X30:X49,0))</f>
        <v>0</v>
      </c>
      <c r="Z65" s="95">
        <v>16</v>
      </c>
      <c r="AA65" s="153">
        <f>INDEX('h 24-25.'!AC30:AC49,MATCH(LARGE('h 24-25.'!AL30:AL49,16),'h 24-25.'!AL30:AL49,0))</f>
        <v>0</v>
      </c>
      <c r="AB65" s="154"/>
      <c r="AC65" s="154"/>
      <c r="AD65" s="154"/>
      <c r="AE65" s="155"/>
      <c r="AF65" s="73">
        <f>INDEX('h 24-25.'!AD30:AD49,MATCH(LARGE('h 24-25.'!AL30:AL49,16),'h 24-25.'!AL30:AL49,0))</f>
        <v>0</v>
      </c>
      <c r="AG65" s="74">
        <f>INDEX('h 24-25.'!AG30:AG49,MATCH(LARGE('h 24-25.'!AL30:AL49,16),'h 24-25.'!AL30:AL49,0))</f>
        <v>0</v>
      </c>
      <c r="AH65" s="76">
        <f>INDEX('h 24-25.'!AH30:AH49,MATCH(LARGE('h 24-25.'!AL30:AL49,16),'h 24-25.'!AL30:AL49,0))</f>
        <v>0</v>
      </c>
      <c r="AI65" s="74">
        <f>INDEX('h 24-25.'!AI30:AI49,MATCH(LARGE('h 24-25.'!AL30:AL49,16),'h 24-25.'!AL30:AL49,0))</f>
        <v>0</v>
      </c>
      <c r="AJ65" s="76">
        <f>INDEX('h 24-25.'!AJ30:AJ49,MATCH(LARGE('h 24-25.'!AL30:AL49,16),'h 24-25.'!AL30:AL49,0))</f>
        <v>0</v>
      </c>
      <c r="AL65" s="95">
        <v>16</v>
      </c>
      <c r="AM65" s="153">
        <f>INDEX('h 24-25.'!C55:C74,MATCH(LARGE('h 24-25.'!J55:J74,16),'h 24-25.'!J55:J74,0))</f>
        <v>0</v>
      </c>
      <c r="AN65" s="154"/>
      <c r="AO65" s="154"/>
      <c r="AP65" s="154"/>
      <c r="AQ65" s="155"/>
      <c r="AR65" s="73">
        <f>INDEX('h 24-25.'!D55:D74,MATCH(LARGE('h 24-25.'!J55:J74,16),'h 24-25.'!J55:J74,0))</f>
        <v>0</v>
      </c>
      <c r="AS65" s="74">
        <f>INDEX('h 24-25.'!E55:E74,MATCH(LARGE('h 24-25.'!J55:J74,16),'h 24-25.'!J55:J74,0))</f>
        <v>0</v>
      </c>
      <c r="AT65" s="76">
        <f>INDEX('h 24-25.'!F55:F74,MATCH(LARGE('h 24-25.'!J55:J74,16),'h 24-25.'!J55:J74,0))</f>
        <v>0</v>
      </c>
      <c r="AU65" s="74">
        <f>INDEX('h 24-25.'!G55:G74,MATCH(LARGE('h 24-25.'!J55:J74,16),'h 24-25.'!J55:J74,0))</f>
        <v>0</v>
      </c>
      <c r="AV65" s="76">
        <f>INDEX('h 24-25.'!H55:H74,MATCH(LARGE('h 24-25.'!J55:J74,16),'h 24-25.'!J55:J74,0))</f>
        <v>0</v>
      </c>
      <c r="AX65" s="95">
        <v>16</v>
      </c>
      <c r="AY65" s="153">
        <f>INDEX('h 24-25.'!O55:O74,MATCH(LARGE('h 24-25.'!X55:X74,16),'h 24-25.'!X55:X74,0))</f>
        <v>0</v>
      </c>
      <c r="AZ65" s="154"/>
      <c r="BA65" s="154"/>
      <c r="BB65" s="154"/>
      <c r="BC65" s="155"/>
      <c r="BD65" s="73">
        <f>INDEX('h 24-25.'!P55:P74,MATCH(LARGE('h 24-25.'!X55:X74,16),'h 24-25.'!X55:X74,0))</f>
        <v>0</v>
      </c>
      <c r="BE65" s="74">
        <f>INDEX('h 24-25.'!S55:S74,MATCH(LARGE('h 24-25.'!X55:X74,16),'h 24-25.'!X55:X74,0))</f>
        <v>0</v>
      </c>
      <c r="BF65" s="76">
        <f>INDEX('h 24-25.'!T55:T74,MATCH(LARGE('h 24-25.'!X55:X74,16),'h 24-25.'!X55:X74,0))</f>
        <v>0</v>
      </c>
      <c r="BG65" s="74">
        <f>INDEX('h 24-25.'!U55:U74,MATCH(LARGE('h 24-25.'!X55:X74,16),'h 24-25.'!X55:X74,0))</f>
        <v>0</v>
      </c>
      <c r="BH65" s="76">
        <f>INDEX('h 24-25.'!V55:V74,MATCH(LARGE('h 24-25.'!X55:X74,16),'h 24-25.'!X55:X74,0))</f>
        <v>0</v>
      </c>
      <c r="BJ65" s="95">
        <v>16</v>
      </c>
      <c r="BK65" s="153">
        <f>INDEX('h 24-25.'!AC55:AC74,MATCH(LARGE('h 24-25.'!AL55:AL74,16),'h 24-25.'!AL55:AL74,0))</f>
        <v>0</v>
      </c>
      <c r="BL65" s="154"/>
      <c r="BM65" s="154"/>
      <c r="BN65" s="154"/>
      <c r="BO65" s="155"/>
      <c r="BP65" s="73">
        <f>INDEX('h 24-25.'!AD55:AD74,MATCH(LARGE('h 24-25.'!AL55:AL74,16),'h 24-25.'!AL55:AL74,0))</f>
        <v>0</v>
      </c>
      <c r="BQ65" s="74">
        <f>INDEX('h 24-25.'!AG55:AG74,MATCH(LARGE('h 24-25.'!AL55:AL74,16),'h 24-25.'!AL55:AL74,0))</f>
        <v>0</v>
      </c>
      <c r="BR65" s="76">
        <f>INDEX('h 24-25.'!AH55:AH74,MATCH(LARGE('h 24-25.'!AL55:AL74,16),'h 24-25.'!AL55:AL74,0))</f>
        <v>0</v>
      </c>
      <c r="BS65" s="74">
        <f>INDEX('h 24-25.'!AI55:AI74,MATCH(LARGE('h 24-25.'!AL55:AL74,16),'h 24-25.'!AL55:AL74,0))</f>
        <v>0</v>
      </c>
      <c r="BT65" s="76">
        <f>INDEX('h 24-25.'!AJ55:AJ74,MATCH(LARGE('h 24-25.'!AL55:AL74,16),'h 24-25.'!AL55:AL74,0))</f>
        <v>0</v>
      </c>
    </row>
    <row r="66" spans="2:72" x14ac:dyDescent="0.2">
      <c r="B66" s="95">
        <v>17</v>
      </c>
      <c r="C66" s="153">
        <f>INDEX('h 24-25.'!C30:C49,MATCH(LARGE('h 24-25.'!J30:J49,17),'h 24-25.'!J30:J49,0))</f>
        <v>0</v>
      </c>
      <c r="D66" s="154"/>
      <c r="E66" s="154"/>
      <c r="F66" s="154"/>
      <c r="G66" s="155"/>
      <c r="H66" s="73">
        <f>INDEX('h 24-25.'!D30:D49,MATCH(LARGE('h 24-25.'!J30:J49,17),'h 24-25.'!J30:J49,0))</f>
        <v>0</v>
      </c>
      <c r="I66" s="74">
        <f>INDEX('h 24-25.'!E30:E49,MATCH(LARGE('h 24-25.'!J30:J49,17),'h 24-25.'!J30:J49,0))</f>
        <v>0</v>
      </c>
      <c r="J66" s="76">
        <f>INDEX('h 24-25.'!F30:F49,MATCH(LARGE('h 24-25.'!J30:J49,17),'h 24-25.'!J30:J49,0))</f>
        <v>0</v>
      </c>
      <c r="K66" s="74">
        <f>INDEX('h 24-25.'!G30:G49,MATCH(LARGE('h 24-25.'!J30:J49,17),'h 24-25.'!J30:J49,0))</f>
        <v>0</v>
      </c>
      <c r="L66" s="76">
        <f>INDEX('h 24-25.'!H30:H49,MATCH(LARGE('h 24-25.'!J30:J49,17),'h 24-25.'!J30:J49,0))</f>
        <v>0</v>
      </c>
      <c r="N66" s="95">
        <v>17</v>
      </c>
      <c r="O66" s="153">
        <f>INDEX('h 24-25.'!O30:O49,MATCH(LARGE('h 24-25.'!X30:X49,17),'h 24-25.'!X30:X49,0))</f>
        <v>0</v>
      </c>
      <c r="P66" s="154"/>
      <c r="Q66" s="154"/>
      <c r="R66" s="154"/>
      <c r="S66" s="155"/>
      <c r="T66" s="73">
        <f>INDEX('h 24-25.'!P30:P49,MATCH(LARGE('h 24-25.'!X30:X49,17),'h 24-25.'!X30:X49,0))</f>
        <v>0</v>
      </c>
      <c r="U66" s="74">
        <f>INDEX('h 24-25.'!S30:S49,MATCH(LARGE('h 24-25.'!X30:X49,17),'h 24-25.'!X30:X49,0))</f>
        <v>0</v>
      </c>
      <c r="V66" s="76">
        <f>INDEX('h 24-25.'!T30:T49,MATCH(LARGE('h 24-25.'!X30:X49,17),'h 24-25.'!X30:X49,0))</f>
        <v>0</v>
      </c>
      <c r="W66" s="74">
        <f>INDEX('h 24-25.'!U30:U49,MATCH(LARGE('h 24-25.'!X30:X49,17),'h 24-25.'!X30:X49,0))</f>
        <v>0</v>
      </c>
      <c r="X66" s="76">
        <f>INDEX('h 24-25.'!V30:V49,MATCH(LARGE('h 24-25.'!X30:X49,17),'h 24-25.'!X30:X49,0))</f>
        <v>0</v>
      </c>
      <c r="Z66" s="95">
        <v>17</v>
      </c>
      <c r="AA66" s="153">
        <f>INDEX('h 24-25.'!AC30:AC49,MATCH(LARGE('h 24-25.'!AL30:AL49,17),'h 24-25.'!AL30:AL49,0))</f>
        <v>0</v>
      </c>
      <c r="AB66" s="154"/>
      <c r="AC66" s="154"/>
      <c r="AD66" s="154"/>
      <c r="AE66" s="155"/>
      <c r="AF66" s="73">
        <f>INDEX('h 24-25.'!AD30:AD49,MATCH(LARGE('h 24-25.'!AL30:AL49,17),'h 24-25.'!AL30:AL49,0))</f>
        <v>0</v>
      </c>
      <c r="AG66" s="74">
        <f>INDEX('h 24-25.'!AG30:AG49,MATCH(LARGE('h 24-25.'!AL30:AL49,17),'h 24-25.'!AL30:AL49,0))</f>
        <v>0</v>
      </c>
      <c r="AH66" s="76">
        <f>INDEX('h 24-25.'!AH30:AH49,MATCH(LARGE('h 24-25.'!AL30:AL49,17),'h 24-25.'!AL30:AL49,0))</f>
        <v>0</v>
      </c>
      <c r="AI66" s="74">
        <f>INDEX('h 24-25.'!AI30:AI49,MATCH(LARGE('h 24-25.'!AL30:AL49,17),'h 24-25.'!AL30:AL49,0))</f>
        <v>0</v>
      </c>
      <c r="AJ66" s="76">
        <f>INDEX('h 24-25.'!AJ30:AJ49,MATCH(LARGE('h 24-25.'!AL30:AL49,17),'h 24-25.'!AL30:AL49,0))</f>
        <v>0</v>
      </c>
      <c r="AL66" s="95">
        <v>17</v>
      </c>
      <c r="AM66" s="153">
        <f>INDEX('h 24-25.'!C55:C74,MATCH(LARGE('h 24-25.'!J55:J74,17),'h 24-25.'!J55:J74,0))</f>
        <v>0</v>
      </c>
      <c r="AN66" s="154"/>
      <c r="AO66" s="154"/>
      <c r="AP66" s="154"/>
      <c r="AQ66" s="155"/>
      <c r="AR66" s="73">
        <f>INDEX('h 24-25.'!D55:D74,MATCH(LARGE('h 24-25.'!J55:J74,17),'h 24-25.'!J55:J74,0))</f>
        <v>0</v>
      </c>
      <c r="AS66" s="74">
        <f>INDEX('h 24-25.'!E55:E74,MATCH(LARGE('h 24-25.'!J55:J74,17),'h 24-25.'!J55:J74,0))</f>
        <v>0</v>
      </c>
      <c r="AT66" s="76">
        <f>INDEX('h 24-25.'!F55:F74,MATCH(LARGE('h 24-25.'!J55:J74,17),'h 24-25.'!J55:J74,0))</f>
        <v>0</v>
      </c>
      <c r="AU66" s="74">
        <f>INDEX('h 24-25.'!G55:G74,MATCH(LARGE('h 24-25.'!J55:J74,17),'h 24-25.'!J55:J74,0))</f>
        <v>0</v>
      </c>
      <c r="AV66" s="76">
        <f>INDEX('h 24-25.'!H55:H74,MATCH(LARGE('h 24-25.'!J55:J74,17),'h 24-25.'!J55:J74,0))</f>
        <v>0</v>
      </c>
      <c r="AX66" s="95">
        <v>17</v>
      </c>
      <c r="AY66" s="153">
        <f>INDEX('h 24-25.'!O55:O74,MATCH(LARGE('h 24-25.'!X55:X74,17),'h 24-25.'!X55:X74,0))</f>
        <v>0</v>
      </c>
      <c r="AZ66" s="154"/>
      <c r="BA66" s="154"/>
      <c r="BB66" s="154"/>
      <c r="BC66" s="155"/>
      <c r="BD66" s="73">
        <f>INDEX('h 24-25.'!P55:P74,MATCH(LARGE('h 24-25.'!X55:X74,17),'h 24-25.'!X55:X74,0))</f>
        <v>0</v>
      </c>
      <c r="BE66" s="74">
        <f>INDEX('h 24-25.'!S55:S74,MATCH(LARGE('h 24-25.'!X55:X74,17),'h 24-25.'!X55:X74,0))</f>
        <v>0</v>
      </c>
      <c r="BF66" s="76">
        <f>INDEX('h 24-25.'!T55:T74,MATCH(LARGE('h 24-25.'!X55:X74,17),'h 24-25.'!X55:X74,0))</f>
        <v>0</v>
      </c>
      <c r="BG66" s="74">
        <f>INDEX('h 24-25.'!U55:U74,MATCH(LARGE('h 24-25.'!X55:X74,17),'h 24-25.'!X55:X74,0))</f>
        <v>0</v>
      </c>
      <c r="BH66" s="76">
        <f>INDEX('h 24-25.'!V55:V74,MATCH(LARGE('h 24-25.'!X55:X74,17),'h 24-25.'!X55:X74,0))</f>
        <v>0</v>
      </c>
      <c r="BJ66" s="95">
        <v>17</v>
      </c>
      <c r="BK66" s="153">
        <f>INDEX('h 24-25.'!AC55:AC74,MATCH(LARGE('h 24-25.'!AL55:AL74,17),'h 24-25.'!AL55:AL74,0))</f>
        <v>0</v>
      </c>
      <c r="BL66" s="154"/>
      <c r="BM66" s="154"/>
      <c r="BN66" s="154"/>
      <c r="BO66" s="155"/>
      <c r="BP66" s="73">
        <f>INDEX('h 24-25.'!AD55:AD74,MATCH(LARGE('h 24-25.'!AL55:AL74,17),'h 24-25.'!AL55:AL74,0))</f>
        <v>0</v>
      </c>
      <c r="BQ66" s="74">
        <f>INDEX('h 24-25.'!AG55:AG74,MATCH(LARGE('h 24-25.'!AL55:AL74,17),'h 24-25.'!AL55:AL74,0))</f>
        <v>0</v>
      </c>
      <c r="BR66" s="76">
        <f>INDEX('h 24-25.'!AH55:AH74,MATCH(LARGE('h 24-25.'!AL55:AL74,17),'h 24-25.'!AL55:AL74,0))</f>
        <v>0</v>
      </c>
      <c r="BS66" s="74">
        <f>INDEX('h 24-25.'!AI55:AI74,MATCH(LARGE('h 24-25.'!AL55:AL74,17),'h 24-25.'!AL55:AL74,0))</f>
        <v>0</v>
      </c>
      <c r="BT66" s="76">
        <f>INDEX('h 24-25.'!AJ55:AJ74,MATCH(LARGE('h 24-25.'!AL55:AL74,17),'h 24-25.'!AL55:AL74,0))</f>
        <v>0</v>
      </c>
    </row>
    <row r="67" spans="2:72" x14ac:dyDescent="0.2">
      <c r="B67" s="95">
        <v>18</v>
      </c>
      <c r="C67" s="153">
        <f>INDEX('h 24-25.'!C30:C49,MATCH(LARGE('h 24-25.'!J30:J49,18),'h 24-25.'!J30:J49,0))</f>
        <v>0</v>
      </c>
      <c r="D67" s="154"/>
      <c r="E67" s="154"/>
      <c r="F67" s="154"/>
      <c r="G67" s="155"/>
      <c r="H67" s="73">
        <f>INDEX('h 24-25.'!D30:D49,MATCH(LARGE('h 24-25.'!J30:J49,18),'h 24-25.'!J30:J49,0))</f>
        <v>0</v>
      </c>
      <c r="I67" s="74">
        <f>INDEX('h 24-25.'!E30:E49,MATCH(LARGE('h 24-25.'!J30:J49,18),'h 24-25.'!J30:J49,0))</f>
        <v>0</v>
      </c>
      <c r="J67" s="76">
        <f>INDEX('h 24-25.'!F30:F49,MATCH(LARGE('h 24-25.'!J30:J49,18),'h 24-25.'!J30:J49,0))</f>
        <v>0</v>
      </c>
      <c r="K67" s="74">
        <f>INDEX('h 24-25.'!G30:G49,MATCH(LARGE('h 24-25.'!J30:J49,18),'h 24-25.'!J30:J49,0))</f>
        <v>0</v>
      </c>
      <c r="L67" s="76">
        <f>INDEX('h 24-25.'!H30:H49,MATCH(LARGE('h 24-25.'!J30:J49,18),'h 24-25.'!J30:J49,0))</f>
        <v>0</v>
      </c>
      <c r="N67" s="95">
        <v>18</v>
      </c>
      <c r="O67" s="153">
        <f>INDEX('h 24-25.'!O30:O49,MATCH(LARGE('h 24-25.'!X30:X49,18),'h 24-25.'!X30:X49,0))</f>
        <v>0</v>
      </c>
      <c r="P67" s="154"/>
      <c r="Q67" s="154"/>
      <c r="R67" s="154"/>
      <c r="S67" s="155"/>
      <c r="T67" s="73">
        <f>INDEX('h 24-25.'!P30:P49,MATCH(LARGE('h 24-25.'!X30:X49,18),'h 24-25.'!X30:X49,0))</f>
        <v>0</v>
      </c>
      <c r="U67" s="74">
        <f>INDEX('h 24-25.'!S30:S49,MATCH(LARGE('h 24-25.'!X30:X49,18),'h 24-25.'!X30:X49,0))</f>
        <v>0</v>
      </c>
      <c r="V67" s="76">
        <f>INDEX('h 24-25.'!T30:T49,MATCH(LARGE('h 24-25.'!X30:X49,18),'h 24-25.'!X30:X49,0))</f>
        <v>0</v>
      </c>
      <c r="W67" s="74">
        <f>INDEX('h 24-25.'!U30:U49,MATCH(LARGE('h 24-25.'!X30:X49,18),'h 24-25.'!X30:X49,0))</f>
        <v>0</v>
      </c>
      <c r="X67" s="76">
        <f>INDEX('h 24-25.'!V30:V49,MATCH(LARGE('h 24-25.'!X30:X49,18),'h 24-25.'!X30:X49,0))</f>
        <v>0</v>
      </c>
      <c r="Z67" s="95">
        <v>18</v>
      </c>
      <c r="AA67" s="153">
        <f>INDEX('h 24-25.'!AC30:AC49,MATCH(LARGE('h 24-25.'!AL30:AL49,18),'h 24-25.'!AL30:AL49,0))</f>
        <v>0</v>
      </c>
      <c r="AB67" s="154"/>
      <c r="AC67" s="154"/>
      <c r="AD67" s="154"/>
      <c r="AE67" s="155"/>
      <c r="AF67" s="73">
        <f>INDEX('h 24-25.'!AD30:AD49,MATCH(LARGE('h 24-25.'!AL30:AL49,18),'h 24-25.'!AL30:AL49,0))</f>
        <v>0</v>
      </c>
      <c r="AG67" s="74">
        <f>INDEX('h 24-25.'!AG30:AG49,MATCH(LARGE('h 24-25.'!AL30:AL49,18),'h 24-25.'!AL30:AL49,0))</f>
        <v>0</v>
      </c>
      <c r="AH67" s="76">
        <f>INDEX('h 24-25.'!AH30:AH49,MATCH(LARGE('h 24-25.'!AL30:AL49,18),'h 24-25.'!AL30:AL49,0))</f>
        <v>0</v>
      </c>
      <c r="AI67" s="74">
        <f>INDEX('h 24-25.'!AI30:AI49,MATCH(LARGE('h 24-25.'!AL30:AL49,18),'h 24-25.'!AL30:AL49,0))</f>
        <v>0</v>
      </c>
      <c r="AJ67" s="76">
        <f>INDEX('h 24-25.'!AJ30:AJ49,MATCH(LARGE('h 24-25.'!AL30:AL49,18),'h 24-25.'!AL30:AL49,0))</f>
        <v>0</v>
      </c>
      <c r="AL67" s="95">
        <v>18</v>
      </c>
      <c r="AM67" s="153">
        <f>INDEX('h 24-25.'!C55:C74,MATCH(LARGE('h 24-25.'!J55:J74,18),'h 24-25.'!J55:J74,0))</f>
        <v>0</v>
      </c>
      <c r="AN67" s="154"/>
      <c r="AO67" s="154"/>
      <c r="AP67" s="154"/>
      <c r="AQ67" s="155"/>
      <c r="AR67" s="73">
        <f>INDEX('h 24-25.'!D55:D74,MATCH(LARGE('h 24-25.'!J55:J74,18),'h 24-25.'!J55:J74,0))</f>
        <v>0</v>
      </c>
      <c r="AS67" s="74">
        <f>INDEX('h 24-25.'!E55:E74,MATCH(LARGE('h 24-25.'!J55:J74,18),'h 24-25.'!J55:J74,0))</f>
        <v>0</v>
      </c>
      <c r="AT67" s="76">
        <f>INDEX('h 24-25.'!F55:F74,MATCH(LARGE('h 24-25.'!J55:J74,18),'h 24-25.'!J55:J74,0))</f>
        <v>0</v>
      </c>
      <c r="AU67" s="74">
        <f>INDEX('h 24-25.'!G55:G74,MATCH(LARGE('h 24-25.'!J55:J74,18),'h 24-25.'!J55:J74,0))</f>
        <v>0</v>
      </c>
      <c r="AV67" s="76">
        <f>INDEX('h 24-25.'!H55:H74,MATCH(LARGE('h 24-25.'!J55:J74,18),'h 24-25.'!J55:J74,0))</f>
        <v>0</v>
      </c>
      <c r="AX67" s="95">
        <v>18</v>
      </c>
      <c r="AY67" s="153">
        <f>INDEX('h 24-25.'!O55:O74,MATCH(LARGE('h 24-25.'!X55:X74,18),'h 24-25.'!X55:X74,0))</f>
        <v>0</v>
      </c>
      <c r="AZ67" s="154"/>
      <c r="BA67" s="154"/>
      <c r="BB67" s="154"/>
      <c r="BC67" s="155"/>
      <c r="BD67" s="73">
        <f>INDEX('h 24-25.'!P55:P74,MATCH(LARGE('h 24-25.'!X55:X74,18),'h 24-25.'!X55:X74,0))</f>
        <v>0</v>
      </c>
      <c r="BE67" s="74">
        <f>INDEX('h 24-25.'!S55:S74,MATCH(LARGE('h 24-25.'!X55:X74,18),'h 24-25.'!X55:X74,0))</f>
        <v>0</v>
      </c>
      <c r="BF67" s="76">
        <f>INDEX('h 24-25.'!T55:T74,MATCH(LARGE('h 24-25.'!X55:X74,18),'h 24-25.'!X55:X74,0))</f>
        <v>0</v>
      </c>
      <c r="BG67" s="74">
        <f>INDEX('h 24-25.'!U55:U74,MATCH(LARGE('h 24-25.'!X55:X74,18),'h 24-25.'!X55:X74,0))</f>
        <v>0</v>
      </c>
      <c r="BH67" s="76">
        <f>INDEX('h 24-25.'!V55:V74,MATCH(LARGE('h 24-25.'!X55:X74,18),'h 24-25.'!X55:X74,0))</f>
        <v>0</v>
      </c>
      <c r="BJ67" s="95">
        <v>18</v>
      </c>
      <c r="BK67" s="153">
        <f>INDEX('h 24-25.'!AC55:AC74,MATCH(LARGE('h 24-25.'!AL55:AL74,18),'h 24-25.'!AL55:AL74,0))</f>
        <v>0</v>
      </c>
      <c r="BL67" s="154"/>
      <c r="BM67" s="154"/>
      <c r="BN67" s="154"/>
      <c r="BO67" s="155"/>
      <c r="BP67" s="73">
        <f>INDEX('h 24-25.'!AD55:AD74,MATCH(LARGE('h 24-25.'!AL55:AL74,18),'h 24-25.'!AL55:AL74,0))</f>
        <v>0</v>
      </c>
      <c r="BQ67" s="74">
        <f>INDEX('h 24-25.'!AG55:AG74,MATCH(LARGE('h 24-25.'!AL55:AL74,18),'h 24-25.'!AL55:AL74,0))</f>
        <v>0</v>
      </c>
      <c r="BR67" s="76">
        <f>INDEX('h 24-25.'!AH55:AH74,MATCH(LARGE('h 24-25.'!AL55:AL74,18),'h 24-25.'!AL55:AL74,0))</f>
        <v>0</v>
      </c>
      <c r="BS67" s="74">
        <f>INDEX('h 24-25.'!AI55:AI74,MATCH(LARGE('h 24-25.'!AL55:AL74,18),'h 24-25.'!AL55:AL74,0))</f>
        <v>0</v>
      </c>
      <c r="BT67" s="76">
        <f>INDEX('h 24-25.'!AJ55:AJ74,MATCH(LARGE('h 24-25.'!AL55:AL74,18),'h 24-25.'!AL55:AL74,0))</f>
        <v>0</v>
      </c>
    </row>
    <row r="68" spans="2:72" x14ac:dyDescent="0.2">
      <c r="B68" s="95">
        <v>19</v>
      </c>
      <c r="C68" s="153">
        <f>INDEX('h 24-25.'!C30:C49,MATCH(LARGE('h 24-25.'!J30:J49,19),'h 24-25.'!J30:J49,0))</f>
        <v>0</v>
      </c>
      <c r="D68" s="154"/>
      <c r="E68" s="154"/>
      <c r="F68" s="154"/>
      <c r="G68" s="155"/>
      <c r="H68" s="73">
        <f>INDEX('h 24-25.'!D30:D49,MATCH(LARGE('h 24-25.'!J30:J49,19),'h 24-25.'!J30:J49,0))</f>
        <v>0</v>
      </c>
      <c r="I68" s="74">
        <f>INDEX('h 24-25.'!E30:E49,MATCH(LARGE('h 24-25.'!J30:J49,19),'h 24-25.'!J30:J49,0))</f>
        <v>0</v>
      </c>
      <c r="J68" s="76">
        <f>INDEX('h 24-25.'!F30:F49,MATCH(LARGE('h 24-25.'!J30:J49,19),'h 24-25.'!J30:J49,0))</f>
        <v>0</v>
      </c>
      <c r="K68" s="74">
        <f>INDEX('h 24-25.'!G30:G49,MATCH(LARGE('h 24-25.'!J30:J49,19),'h 24-25.'!J30:J49,0))</f>
        <v>0</v>
      </c>
      <c r="L68" s="76">
        <f>INDEX('h 24-25.'!H30:H49,MATCH(LARGE('h 24-25.'!J30:J49,19),'h 24-25.'!J30:J49,0))</f>
        <v>0</v>
      </c>
      <c r="N68" s="95">
        <v>19</v>
      </c>
      <c r="O68" s="153">
        <f>INDEX('h 24-25.'!O30:O49,MATCH(LARGE('h 24-25.'!X30:X49,19),'h 24-25.'!X30:X49,0))</f>
        <v>0</v>
      </c>
      <c r="P68" s="154"/>
      <c r="Q68" s="154"/>
      <c r="R68" s="154"/>
      <c r="S68" s="155"/>
      <c r="T68" s="73">
        <f>INDEX('h 24-25.'!P30:P49,MATCH(LARGE('h 24-25.'!X30:X49,19),'h 24-25.'!X30:X49,0))</f>
        <v>0</v>
      </c>
      <c r="U68" s="74">
        <f>INDEX('h 24-25.'!S30:S49,MATCH(LARGE('h 24-25.'!X30:X49,19),'h 24-25.'!X30:X49,0))</f>
        <v>0</v>
      </c>
      <c r="V68" s="76">
        <f>INDEX('h 24-25.'!T30:T49,MATCH(LARGE('h 24-25.'!X30:X49,19),'h 24-25.'!X30:X49,0))</f>
        <v>0</v>
      </c>
      <c r="W68" s="74">
        <f>INDEX('h 24-25.'!U30:U49,MATCH(LARGE('h 24-25.'!X30:X49,19),'h 24-25.'!X30:X49,0))</f>
        <v>0</v>
      </c>
      <c r="X68" s="76">
        <f>INDEX('h 24-25.'!V30:V49,MATCH(LARGE('h 24-25.'!X30:X49,19),'h 24-25.'!X30:X49,0))</f>
        <v>0</v>
      </c>
      <c r="Z68" s="95">
        <v>19</v>
      </c>
      <c r="AA68" s="153">
        <f>INDEX('h 24-25.'!AC30:AC49,MATCH(LARGE('h 24-25.'!AL30:AL49,19),'h 24-25.'!AL30:AL49,0))</f>
        <v>0</v>
      </c>
      <c r="AB68" s="154"/>
      <c r="AC68" s="154"/>
      <c r="AD68" s="154"/>
      <c r="AE68" s="155"/>
      <c r="AF68" s="73">
        <f>INDEX('h 24-25.'!AD30:AD49,MATCH(LARGE('h 24-25.'!AL30:AL49,19),'h 24-25.'!AL30:AL49,0))</f>
        <v>0</v>
      </c>
      <c r="AG68" s="74">
        <f>INDEX('h 24-25.'!AG30:AG49,MATCH(LARGE('h 24-25.'!AL30:AL49,19),'h 24-25.'!AL30:AL49,0))</f>
        <v>0</v>
      </c>
      <c r="AH68" s="76">
        <f>INDEX('h 24-25.'!AH30:AH49,MATCH(LARGE('h 24-25.'!AL30:AL49,19),'h 24-25.'!AL30:AL49,0))</f>
        <v>0</v>
      </c>
      <c r="AI68" s="74">
        <f>INDEX('h 24-25.'!AI30:AI49,MATCH(LARGE('h 24-25.'!AL30:AL49,19),'h 24-25.'!AL30:AL49,0))</f>
        <v>0</v>
      </c>
      <c r="AJ68" s="76">
        <f>INDEX('h 24-25.'!AJ30:AJ49,MATCH(LARGE('h 24-25.'!AL30:AL49,19),'h 24-25.'!AL30:AL49,0))</f>
        <v>0</v>
      </c>
      <c r="AL68" s="95">
        <v>19</v>
      </c>
      <c r="AM68" s="153">
        <f>INDEX('h 24-25.'!C55:C74,MATCH(LARGE('h 24-25.'!J55:J74,19),'h 24-25.'!J55:J74,0))</f>
        <v>0</v>
      </c>
      <c r="AN68" s="154"/>
      <c r="AO68" s="154"/>
      <c r="AP68" s="154"/>
      <c r="AQ68" s="155"/>
      <c r="AR68" s="73">
        <f>INDEX('h 24-25.'!D55:D74,MATCH(LARGE('h 24-25.'!J55:J74,19),'h 24-25.'!J55:J74,0))</f>
        <v>0</v>
      </c>
      <c r="AS68" s="74">
        <f>INDEX('h 24-25.'!E55:E74,MATCH(LARGE('h 24-25.'!J55:J74,19),'h 24-25.'!J55:J74,0))</f>
        <v>0</v>
      </c>
      <c r="AT68" s="76">
        <f>INDEX('h 24-25.'!F55:F74,MATCH(LARGE('h 24-25.'!J55:J74,19),'h 24-25.'!J55:J74,0))</f>
        <v>0</v>
      </c>
      <c r="AU68" s="74">
        <f>INDEX('h 24-25.'!G55:G74,MATCH(LARGE('h 24-25.'!J55:J74,19),'h 24-25.'!J55:J74,0))</f>
        <v>0</v>
      </c>
      <c r="AV68" s="76">
        <f>INDEX('h 24-25.'!H55:H74,MATCH(LARGE('h 24-25.'!J55:J74,19),'h 24-25.'!J55:J74,0))</f>
        <v>0</v>
      </c>
      <c r="AX68" s="95">
        <v>19</v>
      </c>
      <c r="AY68" s="153">
        <f>INDEX('h 24-25.'!O55:O74,MATCH(LARGE('h 24-25.'!X55:X74,19),'h 24-25.'!X55:X74,0))</f>
        <v>0</v>
      </c>
      <c r="AZ68" s="154"/>
      <c r="BA68" s="154"/>
      <c r="BB68" s="154"/>
      <c r="BC68" s="155"/>
      <c r="BD68" s="73">
        <f>INDEX('h 24-25.'!P55:P74,MATCH(LARGE('h 24-25.'!X55:X74,19),'h 24-25.'!X55:X74,0))</f>
        <v>0</v>
      </c>
      <c r="BE68" s="74">
        <f>INDEX('h 24-25.'!S55:S74,MATCH(LARGE('h 24-25.'!X55:X74,19),'h 24-25.'!X55:X74,0))</f>
        <v>0</v>
      </c>
      <c r="BF68" s="76">
        <f>INDEX('h 24-25.'!T55:T74,MATCH(LARGE('h 24-25.'!X55:X74,19),'h 24-25.'!X55:X74,0))</f>
        <v>0</v>
      </c>
      <c r="BG68" s="74">
        <f>INDEX('h 24-25.'!U55:U74,MATCH(LARGE('h 24-25.'!X55:X74,19),'h 24-25.'!X55:X74,0))</f>
        <v>0</v>
      </c>
      <c r="BH68" s="76">
        <f>INDEX('h 24-25.'!V55:V74,MATCH(LARGE('h 24-25.'!X55:X74,19),'h 24-25.'!X55:X74,0))</f>
        <v>0</v>
      </c>
      <c r="BJ68" s="95">
        <v>19</v>
      </c>
      <c r="BK68" s="153">
        <f>INDEX('h 24-25.'!AC55:AC74,MATCH(LARGE('h 24-25.'!AL55:AL74,19),'h 24-25.'!AL55:AL74,0))</f>
        <v>0</v>
      </c>
      <c r="BL68" s="154"/>
      <c r="BM68" s="154"/>
      <c r="BN68" s="154"/>
      <c r="BO68" s="155"/>
      <c r="BP68" s="73">
        <f>INDEX('h 24-25.'!AD55:AD74,MATCH(LARGE('h 24-25.'!AL55:AL74,19),'h 24-25.'!AL55:AL74,0))</f>
        <v>0</v>
      </c>
      <c r="BQ68" s="74">
        <f>INDEX('h 24-25.'!AG55:AG74,MATCH(LARGE('h 24-25.'!AL55:AL74,19),'h 24-25.'!AL55:AL74,0))</f>
        <v>0</v>
      </c>
      <c r="BR68" s="76">
        <f>INDEX('h 24-25.'!AH55:AH74,MATCH(LARGE('h 24-25.'!AL55:AL74,19),'h 24-25.'!AL55:AL74,0))</f>
        <v>0</v>
      </c>
      <c r="BS68" s="74">
        <f>INDEX('h 24-25.'!AI55:AI74,MATCH(LARGE('h 24-25.'!AL55:AL74,19),'h 24-25.'!AL55:AL74,0))</f>
        <v>0</v>
      </c>
      <c r="BT68" s="76">
        <f>INDEX('h 24-25.'!AJ55:AJ74,MATCH(LARGE('h 24-25.'!AL55:AL74,19),'h 24-25.'!AL55:AL74,0))</f>
        <v>0</v>
      </c>
    </row>
    <row r="69" spans="2:72" ht="13.5" thickBot="1" x14ac:dyDescent="0.25">
      <c r="B69" s="96">
        <v>20</v>
      </c>
      <c r="C69" s="156">
        <f>INDEX('h 24-25.'!C30:C49,MATCH(LARGE('h 24-25.'!J30:J49,20),'h 24-25.'!J30:J49,0))</f>
        <v>0</v>
      </c>
      <c r="D69" s="157"/>
      <c r="E69" s="157"/>
      <c r="F69" s="157"/>
      <c r="G69" s="158"/>
      <c r="H69" s="81">
        <f>INDEX('h 24-25.'!D30:D49,MATCH(LARGE('h 24-25.'!J30:J49,20),'h 24-25.'!J30:J49,0))</f>
        <v>0</v>
      </c>
      <c r="I69" s="82">
        <f>INDEX('h 24-25.'!E30:E49,MATCH(LARGE('h 24-25.'!J30:J49,20),'h 24-25.'!J30:J49,0))</f>
        <v>0</v>
      </c>
      <c r="J69" s="84">
        <f>INDEX('h 24-25.'!F30:F49,MATCH(LARGE('h 24-25.'!J30:J49,20),'h 24-25.'!J30:J49,0))</f>
        <v>0</v>
      </c>
      <c r="K69" s="82">
        <f>INDEX('h 24-25.'!G30:G49,MATCH(LARGE('h 24-25.'!J30:J49,20),'h 24-25.'!J30:J49,0))</f>
        <v>0</v>
      </c>
      <c r="L69" s="84">
        <f>INDEX('h 24-25.'!H30:H49,MATCH(LARGE('h 24-25.'!J30:J49,20),'h 24-25.'!J30:J49,0))</f>
        <v>0</v>
      </c>
      <c r="N69" s="96">
        <v>20</v>
      </c>
      <c r="O69" s="156">
        <f>INDEX('h 24-25.'!O30:O49,MATCH(LARGE('h 24-25.'!X30:X49,20),'h 24-25.'!X30:X49,0))</f>
        <v>0</v>
      </c>
      <c r="P69" s="157"/>
      <c r="Q69" s="157"/>
      <c r="R69" s="157"/>
      <c r="S69" s="158"/>
      <c r="T69" s="81">
        <f>INDEX('h 24-25.'!P30:P49,MATCH(LARGE('h 24-25.'!X30:X49,20),'h 24-25.'!X30:X49,0))</f>
        <v>0</v>
      </c>
      <c r="U69" s="82">
        <f>INDEX('h 24-25.'!S30:S49,MATCH(LARGE('h 24-25.'!X30:X49,20),'h 24-25.'!X30:X49,0))</f>
        <v>0</v>
      </c>
      <c r="V69" s="84">
        <f>INDEX('h 24-25.'!T30:T49,MATCH(LARGE('h 24-25.'!X30:X49,20),'h 24-25.'!X30:X49,0))</f>
        <v>0</v>
      </c>
      <c r="W69" s="82">
        <f>INDEX('h 24-25.'!U30:U49,MATCH(LARGE('h 24-25.'!X30:X49,20),'h 24-25.'!X30:X49,0))</f>
        <v>0</v>
      </c>
      <c r="X69" s="84">
        <f>INDEX('h 24-25.'!V30:V49,MATCH(LARGE('h 24-25.'!X30:X49,20),'h 24-25.'!X30:X49,0))</f>
        <v>0</v>
      </c>
      <c r="Z69" s="96">
        <v>20</v>
      </c>
      <c r="AA69" s="156">
        <f>INDEX('h 24-25.'!AC30:AC49,MATCH(LARGE('h 24-25.'!AL30:AL49,20),'h 24-25.'!AL30:AL49,0))</f>
        <v>0</v>
      </c>
      <c r="AB69" s="157"/>
      <c r="AC69" s="157"/>
      <c r="AD69" s="157"/>
      <c r="AE69" s="158"/>
      <c r="AF69" s="81">
        <f>INDEX('h 24-25.'!AD30:AD49,MATCH(LARGE('h 24-25.'!AL30:AL49,20),'h 24-25.'!AL30:AL49,0))</f>
        <v>0</v>
      </c>
      <c r="AG69" s="82">
        <f>INDEX('h 24-25.'!AG30:AG49,MATCH(LARGE('h 24-25.'!AL30:AL49,20),'h 24-25.'!AL30:AL49,0))</f>
        <v>0</v>
      </c>
      <c r="AH69" s="84">
        <f>INDEX('h 24-25.'!AH30:AH49,MATCH(LARGE('h 24-25.'!AL30:AL49,20),'h 24-25.'!AL30:AL49,0))</f>
        <v>0</v>
      </c>
      <c r="AI69" s="82">
        <f>INDEX('h 24-25.'!AI30:AI49,MATCH(LARGE('h 24-25.'!AL30:AL49,20),'h 24-25.'!AL30:AL49,0))</f>
        <v>0</v>
      </c>
      <c r="AJ69" s="84">
        <f>INDEX('h 24-25.'!AJ30:AJ49,MATCH(LARGE('h 24-25.'!AL30:AL49,20),'h 24-25.'!AL30:AL49,0))</f>
        <v>0</v>
      </c>
      <c r="AL69" s="96">
        <v>20</v>
      </c>
      <c r="AM69" s="156">
        <f>INDEX('h 24-25.'!C55:C74,MATCH(LARGE('h 24-25.'!J55:J74,20),'h 24-25.'!J55:J74,0))</f>
        <v>0</v>
      </c>
      <c r="AN69" s="157"/>
      <c r="AO69" s="157"/>
      <c r="AP69" s="157"/>
      <c r="AQ69" s="158"/>
      <c r="AR69" s="81">
        <f>INDEX('h 24-25.'!D55:D74,MATCH(LARGE('h 24-25.'!J55:J74,20),'h 24-25.'!J55:J74,0))</f>
        <v>0</v>
      </c>
      <c r="AS69" s="82">
        <f>INDEX('h 24-25.'!E55:E74,MATCH(LARGE('h 24-25.'!J55:J74,20),'h 24-25.'!J55:J74,0))</f>
        <v>0</v>
      </c>
      <c r="AT69" s="84">
        <f>INDEX('h 24-25.'!F55:F74,MATCH(LARGE('h 24-25.'!J55:J74,20),'h 24-25.'!J55:J74,0))</f>
        <v>0</v>
      </c>
      <c r="AU69" s="82">
        <f>INDEX('h 24-25.'!G55:G74,MATCH(LARGE('h 24-25.'!J55:J74,20),'h 24-25.'!J55:J74,0))</f>
        <v>0</v>
      </c>
      <c r="AV69" s="84">
        <f>INDEX('h 24-25.'!H55:H74,MATCH(LARGE('h 24-25.'!J55:J74,20),'h 24-25.'!J55:J74,0))</f>
        <v>0</v>
      </c>
      <c r="AX69" s="96">
        <v>20</v>
      </c>
      <c r="AY69" s="156">
        <f>INDEX('h 24-25.'!O55:O74,MATCH(LARGE('h 24-25.'!X55:X74,20),'h 24-25.'!X55:X74,0))</f>
        <v>0</v>
      </c>
      <c r="AZ69" s="157"/>
      <c r="BA69" s="157"/>
      <c r="BB69" s="157"/>
      <c r="BC69" s="158"/>
      <c r="BD69" s="81">
        <f>INDEX('h 24-25.'!P55:P74,MATCH(LARGE('h 24-25.'!X55:X74,20),'h 24-25.'!X55:X74,0))</f>
        <v>0</v>
      </c>
      <c r="BE69" s="82">
        <f>INDEX('h 24-25.'!S55:S74,MATCH(LARGE('h 24-25.'!X55:X74,20),'h 24-25.'!X55:X74,0))</f>
        <v>0</v>
      </c>
      <c r="BF69" s="84">
        <f>INDEX('h 24-25.'!T55:T74,MATCH(LARGE('h 24-25.'!X55:X74,20),'h 24-25.'!X55:X74,0))</f>
        <v>0</v>
      </c>
      <c r="BG69" s="82">
        <f>INDEX('h 24-25.'!U55:U74,MATCH(LARGE('h 24-25.'!X55:X74,20),'h 24-25.'!X55:X74,0))</f>
        <v>0</v>
      </c>
      <c r="BH69" s="84">
        <f>INDEX('h 24-25.'!V55:V74,MATCH(LARGE('h 24-25.'!X55:X74,20),'h 24-25.'!X55:X74,0))</f>
        <v>0</v>
      </c>
      <c r="BJ69" s="96">
        <v>20</v>
      </c>
      <c r="BK69" s="156">
        <f>INDEX('h 24-25.'!AC55:AC74,MATCH(LARGE('h 24-25.'!AL55:AL74,20),'h 24-25.'!AL55:AL74,0))</f>
        <v>0</v>
      </c>
      <c r="BL69" s="157"/>
      <c r="BM69" s="157"/>
      <c r="BN69" s="157"/>
      <c r="BO69" s="158"/>
      <c r="BP69" s="81">
        <f>INDEX('h 24-25.'!AD55:AD74,MATCH(LARGE('h 24-25.'!AL55:AL74,20),'h 24-25.'!AL55:AL74,0))</f>
        <v>0</v>
      </c>
      <c r="BQ69" s="82">
        <f>INDEX('h 24-25.'!AG55:AG74,MATCH(LARGE('h 24-25.'!AL55:AL74,20),'h 24-25.'!AL55:AL74,0))</f>
        <v>0</v>
      </c>
      <c r="BR69" s="84">
        <f>INDEX('h 24-25.'!AH55:AH74,MATCH(LARGE('h 24-25.'!AL55:AL74,20),'h 24-25.'!AL55:AL74,0))</f>
        <v>0</v>
      </c>
      <c r="BS69" s="82">
        <f>INDEX('h 24-25.'!AI55:AI74,MATCH(LARGE('h 24-25.'!AL55:AL74,20),'h 24-25.'!AL55:AL74,0))</f>
        <v>0</v>
      </c>
      <c r="BT69" s="84">
        <f>INDEX('h 24-25.'!AJ55:AJ74,MATCH(LARGE('h 24-25.'!AL55:AL74,20),'h 24-25.'!AL55:AL74,0))</f>
        <v>0</v>
      </c>
    </row>
    <row r="70" spans="2:72" ht="15" x14ac:dyDescent="0.25">
      <c r="B70" s="29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 s="29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R70"/>
      <c r="AS70"/>
      <c r="AT70"/>
    </row>
  </sheetData>
  <mergeCells count="354">
    <mergeCell ref="C46:G46"/>
    <mergeCell ref="O46:S46"/>
    <mergeCell ref="AA46:AE46"/>
    <mergeCell ref="AM46:AQ46"/>
    <mergeCell ref="AY46:BC46"/>
    <mergeCell ref="BK46:BO46"/>
    <mergeCell ref="C45:G45"/>
    <mergeCell ref="O45:S45"/>
    <mergeCell ref="AA45:AE45"/>
    <mergeCell ref="AM45:AQ45"/>
    <mergeCell ref="AY45:BC45"/>
    <mergeCell ref="BK45:BO45"/>
    <mergeCell ref="C44:G44"/>
    <mergeCell ref="O44:S44"/>
    <mergeCell ref="AA44:AE44"/>
    <mergeCell ref="AM44:AQ44"/>
    <mergeCell ref="AY44:BC44"/>
    <mergeCell ref="BK44:BO44"/>
    <mergeCell ref="C43:G43"/>
    <mergeCell ref="O43:S43"/>
    <mergeCell ref="AA43:AE43"/>
    <mergeCell ref="AM43:AQ43"/>
    <mergeCell ref="AY43:BC43"/>
    <mergeCell ref="BK43:BO43"/>
    <mergeCell ref="C42:G42"/>
    <mergeCell ref="O42:S42"/>
    <mergeCell ref="AA42:AE42"/>
    <mergeCell ref="AM42:AQ42"/>
    <mergeCell ref="AY42:BC42"/>
    <mergeCell ref="BK42:BO42"/>
    <mergeCell ref="C41:G41"/>
    <mergeCell ref="O41:S41"/>
    <mergeCell ref="AA41:AE41"/>
    <mergeCell ref="AM41:AQ41"/>
    <mergeCell ref="AY41:BC41"/>
    <mergeCell ref="BK41:BO41"/>
    <mergeCell ref="C40:G40"/>
    <mergeCell ref="O40:S40"/>
    <mergeCell ref="AA40:AE40"/>
    <mergeCell ref="AM40:AQ40"/>
    <mergeCell ref="AY40:BC40"/>
    <mergeCell ref="BK40:BO40"/>
    <mergeCell ref="C39:G39"/>
    <mergeCell ref="O39:S39"/>
    <mergeCell ref="AA39:AE39"/>
    <mergeCell ref="AM39:AQ39"/>
    <mergeCell ref="AY39:BC39"/>
    <mergeCell ref="BK39:BO39"/>
    <mergeCell ref="C38:G38"/>
    <mergeCell ref="O38:S38"/>
    <mergeCell ref="AA38:AE38"/>
    <mergeCell ref="AM38:AQ38"/>
    <mergeCell ref="AY38:BC38"/>
    <mergeCell ref="BK38:BO38"/>
    <mergeCell ref="C37:G37"/>
    <mergeCell ref="O37:S37"/>
    <mergeCell ref="AA37:AE37"/>
    <mergeCell ref="AM37:AQ37"/>
    <mergeCell ref="AY37:BC37"/>
    <mergeCell ref="BK37:BO37"/>
    <mergeCell ref="C36:G36"/>
    <mergeCell ref="O36:S36"/>
    <mergeCell ref="AA36:AE36"/>
    <mergeCell ref="AM36:AQ36"/>
    <mergeCell ref="AY36:BC36"/>
    <mergeCell ref="BK36:BO36"/>
    <mergeCell ref="C35:G35"/>
    <mergeCell ref="O35:S35"/>
    <mergeCell ref="AA35:AE35"/>
    <mergeCell ref="AM35:AQ35"/>
    <mergeCell ref="AY35:BC35"/>
    <mergeCell ref="BK35:BO35"/>
    <mergeCell ref="C34:G34"/>
    <mergeCell ref="O34:S34"/>
    <mergeCell ref="AA34:AE34"/>
    <mergeCell ref="AM34:AQ34"/>
    <mergeCell ref="AY34:BC34"/>
    <mergeCell ref="BK34:BO34"/>
    <mergeCell ref="C33:G33"/>
    <mergeCell ref="O33:S33"/>
    <mergeCell ref="AA33:AE33"/>
    <mergeCell ref="AM33:AQ33"/>
    <mergeCell ref="AY33:BC33"/>
    <mergeCell ref="BK33:BO33"/>
    <mergeCell ref="C32:G32"/>
    <mergeCell ref="O32:S32"/>
    <mergeCell ref="AA32:AE32"/>
    <mergeCell ref="AM32:AQ32"/>
    <mergeCell ref="AY32:BC32"/>
    <mergeCell ref="BK32:BO32"/>
    <mergeCell ref="C31:G31"/>
    <mergeCell ref="O31:S31"/>
    <mergeCell ref="AA31:AE31"/>
    <mergeCell ref="AM31:AQ31"/>
    <mergeCell ref="AY31:BC31"/>
    <mergeCell ref="BK31:BO31"/>
    <mergeCell ref="C30:G30"/>
    <mergeCell ref="O30:S30"/>
    <mergeCell ref="AA30:AE30"/>
    <mergeCell ref="AM30:AQ30"/>
    <mergeCell ref="AY30:BC30"/>
    <mergeCell ref="BK30:BO30"/>
    <mergeCell ref="C29:G29"/>
    <mergeCell ref="O29:S29"/>
    <mergeCell ref="AA29:AE29"/>
    <mergeCell ref="AM29:AQ29"/>
    <mergeCell ref="AY29:BC29"/>
    <mergeCell ref="BK29:BO29"/>
    <mergeCell ref="C28:G28"/>
    <mergeCell ref="O28:S28"/>
    <mergeCell ref="AA28:AE28"/>
    <mergeCell ref="AM28:AQ28"/>
    <mergeCell ref="AY28:BC28"/>
    <mergeCell ref="BK28:BO28"/>
    <mergeCell ref="C27:G27"/>
    <mergeCell ref="O27:S27"/>
    <mergeCell ref="AA27:AE27"/>
    <mergeCell ref="AM27:AQ27"/>
    <mergeCell ref="AY27:BC27"/>
    <mergeCell ref="BK27:BO27"/>
    <mergeCell ref="AY26:BC26"/>
    <mergeCell ref="BG26:BH26"/>
    <mergeCell ref="BK26:BO26"/>
    <mergeCell ref="BS26:BT26"/>
    <mergeCell ref="AA26:AE26"/>
    <mergeCell ref="AI26:AJ26"/>
    <mergeCell ref="AM26:AQ26"/>
    <mergeCell ref="AU26:AV26"/>
    <mergeCell ref="C26:G26"/>
    <mergeCell ref="K26:L26"/>
    <mergeCell ref="O26:S26"/>
    <mergeCell ref="W26:X26"/>
    <mergeCell ref="B25:L25"/>
    <mergeCell ref="N25:X25"/>
    <mergeCell ref="Z25:AJ25"/>
    <mergeCell ref="AL25:AV25"/>
    <mergeCell ref="AX25:BH25"/>
    <mergeCell ref="BJ25:BT25"/>
    <mergeCell ref="C22:G22"/>
    <mergeCell ref="S22:W22"/>
    <mergeCell ref="AI22:AM22"/>
    <mergeCell ref="C23:G23"/>
    <mergeCell ref="S23:W23"/>
    <mergeCell ref="AI23:AM23"/>
    <mergeCell ref="C20:G20"/>
    <mergeCell ref="S20:W20"/>
    <mergeCell ref="AI20:AM20"/>
    <mergeCell ref="C21:G21"/>
    <mergeCell ref="S21:W21"/>
    <mergeCell ref="AI21:AM21"/>
    <mergeCell ref="C18:G18"/>
    <mergeCell ref="S18:W18"/>
    <mergeCell ref="AI18:AM18"/>
    <mergeCell ref="C19:G19"/>
    <mergeCell ref="S19:W19"/>
    <mergeCell ref="AI19:AM19"/>
    <mergeCell ref="C16:G16"/>
    <mergeCell ref="S16:W16"/>
    <mergeCell ref="AI16:AM16"/>
    <mergeCell ref="C17:G17"/>
    <mergeCell ref="S17:W17"/>
    <mergeCell ref="AI17:AM17"/>
    <mergeCell ref="C14:G14"/>
    <mergeCell ref="S14:W14"/>
    <mergeCell ref="AI14:AM14"/>
    <mergeCell ref="C15:G15"/>
    <mergeCell ref="S15:W15"/>
    <mergeCell ref="AI15:AM15"/>
    <mergeCell ref="C12:G12"/>
    <mergeCell ref="S12:W12"/>
    <mergeCell ref="AI12:AM12"/>
    <mergeCell ref="C13:G13"/>
    <mergeCell ref="S13:W13"/>
    <mergeCell ref="AI13:AM13"/>
    <mergeCell ref="C10:G10"/>
    <mergeCell ref="S10:W10"/>
    <mergeCell ref="AI10:AM10"/>
    <mergeCell ref="C11:G11"/>
    <mergeCell ref="S11:W11"/>
    <mergeCell ref="AI11:AM11"/>
    <mergeCell ref="C8:G8"/>
    <mergeCell ref="S8:W8"/>
    <mergeCell ref="AI8:AM8"/>
    <mergeCell ref="C9:G9"/>
    <mergeCell ref="S9:W9"/>
    <mergeCell ref="AI9:AM9"/>
    <mergeCell ref="C6:G6"/>
    <mergeCell ref="S6:W6"/>
    <mergeCell ref="AI6:AM6"/>
    <mergeCell ref="C7:G7"/>
    <mergeCell ref="S7:W7"/>
    <mergeCell ref="AI7:AM7"/>
    <mergeCell ref="AS3:AT3"/>
    <mergeCell ref="AU3:AV3"/>
    <mergeCell ref="C4:G4"/>
    <mergeCell ref="S4:W4"/>
    <mergeCell ref="AI4:AM4"/>
    <mergeCell ref="C5:G5"/>
    <mergeCell ref="S5:W5"/>
    <mergeCell ref="AI5:AM5"/>
    <mergeCell ref="B2:P2"/>
    <mergeCell ref="R2:AF2"/>
    <mergeCell ref="AH2:AV2"/>
    <mergeCell ref="C3:G3"/>
    <mergeCell ref="M3:N3"/>
    <mergeCell ref="O3:P3"/>
    <mergeCell ref="S3:W3"/>
    <mergeCell ref="AC3:AD3"/>
    <mergeCell ref="AE3:AF3"/>
    <mergeCell ref="AI3:AM3"/>
    <mergeCell ref="B48:L48"/>
    <mergeCell ref="N48:X48"/>
    <mergeCell ref="Z48:AJ48"/>
    <mergeCell ref="AL48:AV48"/>
    <mergeCell ref="AX48:BH48"/>
    <mergeCell ref="BJ48:BT48"/>
    <mergeCell ref="C49:G49"/>
    <mergeCell ref="I49:J49"/>
    <mergeCell ref="K49:L49"/>
    <mergeCell ref="O49:S49"/>
    <mergeCell ref="U49:V49"/>
    <mergeCell ref="W49:X49"/>
    <mergeCell ref="AA49:AE49"/>
    <mergeCell ref="AG49:AH49"/>
    <mergeCell ref="AI49:AJ49"/>
    <mergeCell ref="AM49:AQ49"/>
    <mergeCell ref="AS49:AT49"/>
    <mergeCell ref="AU49:AV49"/>
    <mergeCell ref="AY49:BC49"/>
    <mergeCell ref="BE49:BF49"/>
    <mergeCell ref="BG49:BH49"/>
    <mergeCell ref="BK49:BO49"/>
    <mergeCell ref="BQ49:BR49"/>
    <mergeCell ref="BS49:BT49"/>
    <mergeCell ref="C50:G50"/>
    <mergeCell ref="O50:S50"/>
    <mergeCell ref="AA50:AE50"/>
    <mergeCell ref="AM50:AQ50"/>
    <mergeCell ref="AY50:BC50"/>
    <mergeCell ref="BK50:BO50"/>
    <mergeCell ref="C51:G51"/>
    <mergeCell ref="O51:S51"/>
    <mergeCell ref="AA51:AE51"/>
    <mergeCell ref="AM51:AQ51"/>
    <mergeCell ref="AY51:BC51"/>
    <mergeCell ref="BK51:BO51"/>
    <mergeCell ref="C52:G52"/>
    <mergeCell ref="O52:S52"/>
    <mergeCell ref="AA52:AE52"/>
    <mergeCell ref="AM52:AQ52"/>
    <mergeCell ref="AY52:BC52"/>
    <mergeCell ref="BK52:BO52"/>
    <mergeCell ref="C53:G53"/>
    <mergeCell ref="O53:S53"/>
    <mergeCell ref="AA53:AE53"/>
    <mergeCell ref="AM53:AQ53"/>
    <mergeCell ref="AY53:BC53"/>
    <mergeCell ref="BK53:BO53"/>
    <mergeCell ref="C54:G54"/>
    <mergeCell ref="O54:S54"/>
    <mergeCell ref="AA54:AE54"/>
    <mergeCell ref="AM54:AQ54"/>
    <mergeCell ref="AY54:BC54"/>
    <mergeCell ref="BK54:BO54"/>
    <mergeCell ref="C55:G55"/>
    <mergeCell ref="O55:S55"/>
    <mergeCell ref="AA55:AE55"/>
    <mergeCell ref="AM55:AQ55"/>
    <mergeCell ref="AY55:BC55"/>
    <mergeCell ref="BK55:BO55"/>
    <mergeCell ref="C56:G56"/>
    <mergeCell ref="O56:S56"/>
    <mergeCell ref="AA56:AE56"/>
    <mergeCell ref="AM56:AQ56"/>
    <mergeCell ref="AY56:BC56"/>
    <mergeCell ref="BK56:BO56"/>
    <mergeCell ref="C57:G57"/>
    <mergeCell ref="O57:S57"/>
    <mergeCell ref="AA57:AE57"/>
    <mergeCell ref="AM57:AQ57"/>
    <mergeCell ref="AY57:BC57"/>
    <mergeCell ref="BK57:BO57"/>
    <mergeCell ref="C58:G58"/>
    <mergeCell ref="O58:S58"/>
    <mergeCell ref="AA58:AE58"/>
    <mergeCell ref="AM58:AQ58"/>
    <mergeCell ref="AY58:BC58"/>
    <mergeCell ref="BK58:BO58"/>
    <mergeCell ref="C59:G59"/>
    <mergeCell ref="O59:S59"/>
    <mergeCell ref="AA59:AE59"/>
    <mergeCell ref="AM59:AQ59"/>
    <mergeCell ref="AY59:BC59"/>
    <mergeCell ref="BK59:BO59"/>
    <mergeCell ref="C60:G60"/>
    <mergeCell ref="O60:S60"/>
    <mergeCell ref="AA60:AE60"/>
    <mergeCell ref="AM60:AQ60"/>
    <mergeCell ref="AY60:BC60"/>
    <mergeCell ref="BK60:BO60"/>
    <mergeCell ref="C61:G61"/>
    <mergeCell ref="O61:S61"/>
    <mergeCell ref="AA61:AE61"/>
    <mergeCell ref="AM61:AQ61"/>
    <mergeCell ref="AY61:BC61"/>
    <mergeCell ref="BK61:BO61"/>
    <mergeCell ref="C62:G62"/>
    <mergeCell ref="O62:S62"/>
    <mergeCell ref="AA62:AE62"/>
    <mergeCell ref="AM62:AQ62"/>
    <mergeCell ref="AY62:BC62"/>
    <mergeCell ref="BK62:BO62"/>
    <mergeCell ref="C63:G63"/>
    <mergeCell ref="O63:S63"/>
    <mergeCell ref="AA63:AE63"/>
    <mergeCell ref="AM63:AQ63"/>
    <mergeCell ref="AY63:BC63"/>
    <mergeCell ref="BK63:BO63"/>
    <mergeCell ref="C64:G64"/>
    <mergeCell ref="O64:S64"/>
    <mergeCell ref="AA64:AE64"/>
    <mergeCell ref="AM64:AQ64"/>
    <mergeCell ref="AY64:BC64"/>
    <mergeCell ref="BK64:BO64"/>
    <mergeCell ref="C65:G65"/>
    <mergeCell ref="O65:S65"/>
    <mergeCell ref="AA65:AE65"/>
    <mergeCell ref="AM65:AQ65"/>
    <mergeCell ref="AY65:BC65"/>
    <mergeCell ref="BK65:BO65"/>
    <mergeCell ref="C66:G66"/>
    <mergeCell ref="O66:S66"/>
    <mergeCell ref="AA66:AE66"/>
    <mergeCell ref="AM66:AQ66"/>
    <mergeCell ref="AY66:BC66"/>
    <mergeCell ref="BK66:BO66"/>
    <mergeCell ref="C67:G67"/>
    <mergeCell ref="O67:S67"/>
    <mergeCell ref="AA67:AE67"/>
    <mergeCell ref="AM67:AQ67"/>
    <mergeCell ref="AY67:BC67"/>
    <mergeCell ref="BK67:BO67"/>
    <mergeCell ref="C68:G68"/>
    <mergeCell ref="O68:S68"/>
    <mergeCell ref="AA68:AE68"/>
    <mergeCell ref="AM68:AQ68"/>
    <mergeCell ref="AY68:BC68"/>
    <mergeCell ref="BK68:BO68"/>
    <mergeCell ref="C69:G69"/>
    <mergeCell ref="O69:S69"/>
    <mergeCell ref="AA69:AE69"/>
    <mergeCell ref="AM69:AQ69"/>
    <mergeCell ref="AY69:BC69"/>
    <mergeCell ref="BK69:BO69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125AE-DCC8-49A3-A18C-539CD7A58F20}">
  <sheetPr codeName="Sheet9"/>
  <dimension ref="B4:AN75"/>
  <sheetViews>
    <sheetView topLeftCell="A3" workbookViewId="0">
      <selection activeCell="BC16" sqref="BC16"/>
    </sheetView>
  </sheetViews>
  <sheetFormatPr defaultColWidth="9.140625" defaultRowHeight="12.75" x14ac:dyDescent="0.2"/>
  <cols>
    <col min="1" max="1" width="9.140625" style="56"/>
    <col min="2" max="2" width="2.7109375" style="56" bestFit="1" customWidth="1"/>
    <col min="3" max="3" width="18.140625" style="56" bestFit="1" customWidth="1"/>
    <col min="4" max="8" width="4.7109375" style="57" customWidth="1"/>
    <col min="9" max="10" width="3.7109375" style="57" customWidth="1"/>
    <col min="11" max="12" width="4.7109375" style="57" customWidth="1"/>
    <col min="13" max="13" width="9.140625" style="56"/>
    <col min="14" max="14" width="2.7109375" style="56" bestFit="1" customWidth="1"/>
    <col min="15" max="15" width="18.140625" style="56" bestFit="1" customWidth="1"/>
    <col min="16" max="16" width="4.7109375" style="57" customWidth="1"/>
    <col min="17" max="17" width="4.7109375" style="57" hidden="1" customWidth="1"/>
    <col min="18" max="18" width="4.85546875" style="57" hidden="1" customWidth="1"/>
    <col min="19" max="22" width="4.7109375" style="57" customWidth="1"/>
    <col min="23" max="26" width="3.7109375" style="57" customWidth="1"/>
    <col min="27" max="27" width="9.140625" style="56"/>
    <col min="28" max="28" width="2.7109375" style="56" bestFit="1" customWidth="1"/>
    <col min="29" max="29" width="18.140625" style="56" bestFit="1" customWidth="1"/>
    <col min="30" max="30" width="4.7109375" style="57" customWidth="1"/>
    <col min="31" max="32" width="4.7109375" style="57" hidden="1" customWidth="1"/>
    <col min="33" max="36" width="4.7109375" style="57" customWidth="1"/>
    <col min="37" max="40" width="3.7109375" style="57" customWidth="1"/>
    <col min="41" max="41" width="9.140625" style="56"/>
    <col min="42" max="42" width="2.7109375" style="56" bestFit="1" customWidth="1"/>
    <col min="43" max="43" width="15.85546875" style="56" bestFit="1" customWidth="1"/>
    <col min="44" max="46" width="4.7109375" style="56" customWidth="1"/>
    <col min="47" max="48" width="5.7109375" style="56" customWidth="1"/>
    <col min="49" max="49" width="4.7109375" style="56" customWidth="1"/>
    <col min="50" max="50" width="2.7109375" style="56" bestFit="1" customWidth="1"/>
    <col min="51" max="51" width="15.85546875" style="56" bestFit="1" customWidth="1"/>
    <col min="52" max="54" width="4.7109375" style="56" customWidth="1"/>
    <col min="55" max="56" width="5.7109375" style="56" customWidth="1"/>
    <col min="57" max="57" width="2.5703125" style="56" customWidth="1"/>
    <col min="58" max="58" width="2.7109375" style="56" bestFit="1" customWidth="1"/>
    <col min="59" max="59" width="15.85546875" style="56" bestFit="1" customWidth="1"/>
    <col min="60" max="62" width="4.7109375" style="56" customWidth="1"/>
    <col min="63" max="64" width="5.7109375" style="56" customWidth="1"/>
    <col min="65" max="16384" width="9.140625" style="56"/>
  </cols>
  <sheetData>
    <row r="4" spans="2:40" ht="13.5" thickBot="1" x14ac:dyDescent="0.25">
      <c r="B4" s="188" t="s">
        <v>28</v>
      </c>
      <c r="C4" s="188"/>
      <c r="D4" s="188"/>
      <c r="E4" s="188"/>
      <c r="F4" s="188"/>
      <c r="G4" s="188"/>
      <c r="H4" s="188"/>
      <c r="I4" s="188"/>
      <c r="J4" s="188"/>
      <c r="K4" s="188"/>
      <c r="L4" s="188"/>
      <c r="N4" s="188" t="s">
        <v>29</v>
      </c>
      <c r="O4" s="188"/>
      <c r="P4" s="188"/>
      <c r="Q4" s="188"/>
      <c r="R4" s="188"/>
      <c r="S4" s="188"/>
      <c r="T4" s="188"/>
      <c r="U4" s="188"/>
      <c r="V4" s="188"/>
      <c r="W4" s="188"/>
      <c r="X4" s="188"/>
      <c r="Y4" s="188"/>
      <c r="Z4" s="188"/>
      <c r="AB4" s="188" t="s">
        <v>30</v>
      </c>
      <c r="AC4" s="188"/>
      <c r="AD4" s="188"/>
      <c r="AE4" s="188"/>
      <c r="AF4" s="188"/>
      <c r="AG4" s="188"/>
      <c r="AH4" s="188"/>
      <c r="AI4" s="188"/>
      <c r="AJ4" s="188"/>
      <c r="AK4" s="188"/>
      <c r="AL4" s="188"/>
      <c r="AM4" s="188"/>
      <c r="AN4" s="188"/>
    </row>
    <row r="5" spans="2:40" ht="15.75" customHeight="1" thickBot="1" x14ac:dyDescent="0.25">
      <c r="B5" s="58" t="s">
        <v>31</v>
      </c>
      <c r="C5" s="59" t="s">
        <v>32</v>
      </c>
      <c r="D5" s="60" t="s">
        <v>33</v>
      </c>
      <c r="E5" s="61" t="s">
        <v>34</v>
      </c>
      <c r="F5" s="62" t="s">
        <v>8</v>
      </c>
      <c r="G5" s="63" t="s">
        <v>9</v>
      </c>
      <c r="H5" s="61" t="s">
        <v>10</v>
      </c>
      <c r="I5" s="189" t="s">
        <v>35</v>
      </c>
      <c r="J5" s="190"/>
      <c r="K5" s="189" t="s">
        <v>36</v>
      </c>
      <c r="L5" s="190"/>
      <c r="N5" s="58" t="s">
        <v>31</v>
      </c>
      <c r="O5" s="59" t="s">
        <v>32</v>
      </c>
      <c r="P5" s="60" t="s">
        <v>33</v>
      </c>
      <c r="Q5" s="61"/>
      <c r="R5" s="61"/>
      <c r="S5" s="61" t="s">
        <v>34</v>
      </c>
      <c r="T5" s="62" t="s">
        <v>8</v>
      </c>
      <c r="U5" s="63" t="s">
        <v>9</v>
      </c>
      <c r="V5" s="61" t="s">
        <v>10</v>
      </c>
      <c r="W5" s="189" t="s">
        <v>35</v>
      </c>
      <c r="X5" s="190"/>
      <c r="Y5" s="189" t="s">
        <v>36</v>
      </c>
      <c r="Z5" s="190"/>
      <c r="AB5" s="58" t="s">
        <v>31</v>
      </c>
      <c r="AC5" s="59" t="s">
        <v>32</v>
      </c>
      <c r="AD5" s="60" t="s">
        <v>33</v>
      </c>
      <c r="AE5" s="61"/>
      <c r="AF5" s="61"/>
      <c r="AG5" s="61" t="s">
        <v>34</v>
      </c>
      <c r="AH5" s="62" t="s">
        <v>8</v>
      </c>
      <c r="AI5" s="63" t="s">
        <v>9</v>
      </c>
      <c r="AJ5" s="61" t="s">
        <v>10</v>
      </c>
      <c r="AK5" s="189" t="s">
        <v>35</v>
      </c>
      <c r="AL5" s="190"/>
      <c r="AM5" s="189" t="s">
        <v>36</v>
      </c>
      <c r="AN5" s="190"/>
    </row>
    <row r="6" spans="2:40" x14ac:dyDescent="0.2">
      <c r="B6" s="64">
        <v>1</v>
      </c>
      <c r="C6" s="65">
        <f>'26-27'!$B$6</f>
        <v>0</v>
      </c>
      <c r="D6" s="66">
        <f>'26-27'!$I$6</f>
        <v>0</v>
      </c>
      <c r="E6" s="67">
        <f>F6+G6+H6</f>
        <v>0</v>
      </c>
      <c r="F6" s="68">
        <f>'26-27'!$F$6</f>
        <v>0</v>
      </c>
      <c r="G6" s="69">
        <f>'26-27'!$G$6</f>
        <v>0</v>
      </c>
      <c r="H6" s="70">
        <f>'26-27'!$H$6</f>
        <v>0</v>
      </c>
      <c r="I6" s="68">
        <f>'26-27'!$N$6</f>
        <v>0</v>
      </c>
      <c r="J6" s="70">
        <f>'26-27'!$O$6</f>
        <v>0</v>
      </c>
      <c r="K6" s="68">
        <f>'26-27'!$L$6</f>
        <v>0</v>
      </c>
      <c r="L6" s="70">
        <f>'26-27'!$M$6</f>
        <v>0</v>
      </c>
      <c r="N6" s="64">
        <v>1</v>
      </c>
      <c r="O6" s="65">
        <f>'26-27'!$B$6</f>
        <v>0</v>
      </c>
      <c r="P6" s="66">
        <f>'26-27'!$T$6</f>
        <v>0</v>
      </c>
      <c r="Q6" s="66">
        <v>9.9999999999999995E-8</v>
      </c>
      <c r="R6" s="71">
        <f>P6+(W6-X6)/100+W6/1000+Q6</f>
        <v>9.9999999999999995E-8</v>
      </c>
      <c r="S6" s="67">
        <f t="shared" ref="S6:S25" si="0">T6+U6+V6</f>
        <v>0</v>
      </c>
      <c r="T6" s="68">
        <f>'26-27'!$Q$6</f>
        <v>0</v>
      </c>
      <c r="U6" s="69">
        <f>'26-27'!$R$6</f>
        <v>0</v>
      </c>
      <c r="V6" s="70">
        <f>'26-27'!$S$6</f>
        <v>0</v>
      </c>
      <c r="W6" s="68">
        <f>'26-27'!$W$6</f>
        <v>0</v>
      </c>
      <c r="X6" s="70">
        <f>'26-27'!$X$6</f>
        <v>0</v>
      </c>
      <c r="Y6" s="68">
        <f>'26-27'!$U$6</f>
        <v>0</v>
      </c>
      <c r="Z6" s="70">
        <f>'26-27'!$V$6</f>
        <v>0</v>
      </c>
      <c r="AB6" s="64">
        <v>1</v>
      </c>
      <c r="AC6" s="65">
        <f>'26-27'!$B$6</f>
        <v>0</v>
      </c>
      <c r="AD6" s="66">
        <f>'26-27'!$AC$6</f>
        <v>0</v>
      </c>
      <c r="AE6" s="66">
        <v>9.9999999999999995E-8</v>
      </c>
      <c r="AF6" s="71">
        <f>AD6+(AK6-AL6)/100+AK6/1000+AE6</f>
        <v>9.9999999999999995E-8</v>
      </c>
      <c r="AG6" s="67">
        <f t="shared" ref="AG6:AG25" si="1">AH6+AI6+AJ6</f>
        <v>0</v>
      </c>
      <c r="AH6" s="68">
        <f>'26-27'!$Z$6</f>
        <v>0</v>
      </c>
      <c r="AI6" s="69">
        <f>'26-27'!$AA$6</f>
        <v>0</v>
      </c>
      <c r="AJ6" s="70">
        <f>'26-27'!$AB$6</f>
        <v>0</v>
      </c>
      <c r="AK6" s="68">
        <f>'26-27'!$AF$6</f>
        <v>0</v>
      </c>
      <c r="AL6" s="70">
        <f>'26-27'!$AG$6</f>
        <v>0</v>
      </c>
      <c r="AM6" s="68">
        <f>'26-27'!$AD$6</f>
        <v>0</v>
      </c>
      <c r="AN6" s="70">
        <f>'26-27'!$AE$6</f>
        <v>0</v>
      </c>
    </row>
    <row r="7" spans="2:40" x14ac:dyDescent="0.2">
      <c r="B7" s="64">
        <v>2</v>
      </c>
      <c r="C7" s="56">
        <f>'26-27'!$B$7</f>
        <v>0</v>
      </c>
      <c r="D7" s="72">
        <f>'26-27'!$I$7</f>
        <v>0</v>
      </c>
      <c r="E7" s="73">
        <f t="shared" ref="E7:E25" si="2">F7+G7+H7</f>
        <v>0</v>
      </c>
      <c r="F7" s="74">
        <f>'26-27'!$F$7</f>
        <v>0</v>
      </c>
      <c r="G7" s="75">
        <f>'26-27'!$G$7</f>
        <v>0</v>
      </c>
      <c r="H7" s="76">
        <f>'26-27'!$H$7</f>
        <v>0</v>
      </c>
      <c r="I7" s="74">
        <f>'26-27'!$N$7</f>
        <v>0</v>
      </c>
      <c r="J7" s="76">
        <f>'26-27'!$O$7</f>
        <v>0</v>
      </c>
      <c r="K7" s="74">
        <f>'26-27'!$L$7</f>
        <v>0</v>
      </c>
      <c r="L7" s="76">
        <f>'26-27'!$M$7</f>
        <v>0</v>
      </c>
      <c r="N7" s="64">
        <v>2</v>
      </c>
      <c r="O7" s="56">
        <f>'26-27'!$B$7</f>
        <v>0</v>
      </c>
      <c r="P7" s="72">
        <f>'26-27'!$T$7</f>
        <v>0</v>
      </c>
      <c r="Q7" s="72">
        <v>1.9999999999999999E-7</v>
      </c>
      <c r="R7" s="77">
        <f>P7+(W7-X7)/100+W7/1000+Q7</f>
        <v>1.9999999999999999E-7</v>
      </c>
      <c r="S7" s="73">
        <f t="shared" si="0"/>
        <v>0</v>
      </c>
      <c r="T7" s="74">
        <f>'26-27'!$Q$7</f>
        <v>0</v>
      </c>
      <c r="U7" s="75">
        <f>'26-27'!$R$7</f>
        <v>0</v>
      </c>
      <c r="V7" s="76">
        <f>'26-27'!$S$7</f>
        <v>0</v>
      </c>
      <c r="W7" s="74">
        <f>'26-27'!$W$7</f>
        <v>0</v>
      </c>
      <c r="X7" s="76">
        <f>'26-27'!$X$7</f>
        <v>0</v>
      </c>
      <c r="Y7" s="74">
        <f>'26-27'!$U$7</f>
        <v>0</v>
      </c>
      <c r="Z7" s="76">
        <f>'26-27'!$V$7</f>
        <v>0</v>
      </c>
      <c r="AB7" s="64">
        <v>2</v>
      </c>
      <c r="AC7" s="56">
        <f>'26-27'!$B$7</f>
        <v>0</v>
      </c>
      <c r="AD7" s="72">
        <f>'26-27'!$AC$7</f>
        <v>0</v>
      </c>
      <c r="AE7" s="72">
        <v>1.9999999999999999E-7</v>
      </c>
      <c r="AF7" s="77">
        <f>AD7+(AK7-AL7)/100+AK7/1000+AE7</f>
        <v>1.9999999999999999E-7</v>
      </c>
      <c r="AG7" s="73">
        <f t="shared" si="1"/>
        <v>0</v>
      </c>
      <c r="AH7" s="74">
        <f>'26-27'!$Z$7</f>
        <v>0</v>
      </c>
      <c r="AI7" s="75">
        <f>'26-27'!$AA$7</f>
        <v>0</v>
      </c>
      <c r="AJ7" s="76">
        <f>'26-27'!$AB$7</f>
        <v>0</v>
      </c>
      <c r="AK7" s="74">
        <f>'26-27'!$AF$7</f>
        <v>0</v>
      </c>
      <c r="AL7" s="76">
        <f>'26-27'!$AG$7</f>
        <v>0</v>
      </c>
      <c r="AM7" s="74">
        <f>'26-27'!$AD$7</f>
        <v>0</v>
      </c>
      <c r="AN7" s="76">
        <f>'26-27'!$AE$7</f>
        <v>0</v>
      </c>
    </row>
    <row r="8" spans="2:40" x14ac:dyDescent="0.2">
      <c r="B8" s="64">
        <v>3</v>
      </c>
      <c r="C8" s="56">
        <f>'26-27'!$B$8</f>
        <v>0</v>
      </c>
      <c r="D8" s="72">
        <f>'26-27'!$I$8</f>
        <v>0</v>
      </c>
      <c r="E8" s="73">
        <f t="shared" si="2"/>
        <v>0</v>
      </c>
      <c r="F8" s="74">
        <f>'26-27'!$F$8</f>
        <v>0</v>
      </c>
      <c r="G8" s="75">
        <f>'26-27'!$G$8</f>
        <v>0</v>
      </c>
      <c r="H8" s="76">
        <f>'26-27'!$H$8</f>
        <v>0</v>
      </c>
      <c r="I8" s="74">
        <f>'26-27'!$N$8</f>
        <v>0</v>
      </c>
      <c r="J8" s="76">
        <f>'26-27'!$O$8</f>
        <v>0</v>
      </c>
      <c r="K8" s="74">
        <f>'26-27'!$L$8</f>
        <v>0</v>
      </c>
      <c r="L8" s="76">
        <f>'26-27'!$M$8</f>
        <v>0</v>
      </c>
      <c r="N8" s="64">
        <v>3</v>
      </c>
      <c r="O8" s="56">
        <f>'26-27'!$B$8</f>
        <v>0</v>
      </c>
      <c r="P8" s="72">
        <f>'26-27'!$T$8</f>
        <v>0</v>
      </c>
      <c r="Q8" s="72">
        <v>2.9999999999999999E-7</v>
      </c>
      <c r="R8" s="77">
        <f>P8+(W8-X8)/100+W8/1000+Q8</f>
        <v>2.9999999999999999E-7</v>
      </c>
      <c r="S8" s="73">
        <f t="shared" si="0"/>
        <v>0</v>
      </c>
      <c r="T8" s="74">
        <f>'26-27'!$Q$8</f>
        <v>0</v>
      </c>
      <c r="U8" s="75">
        <f>'26-27'!$R$8</f>
        <v>0</v>
      </c>
      <c r="V8" s="76">
        <f>'26-27'!$S$8</f>
        <v>0</v>
      </c>
      <c r="W8" s="74">
        <f>'26-27'!$W$8</f>
        <v>0</v>
      </c>
      <c r="X8" s="76">
        <f>'26-27'!$X$8</f>
        <v>0</v>
      </c>
      <c r="Y8" s="74">
        <f>'26-27'!$U$8</f>
        <v>0</v>
      </c>
      <c r="Z8" s="76">
        <f>'26-27'!$V$8</f>
        <v>0</v>
      </c>
      <c r="AB8" s="64">
        <v>3</v>
      </c>
      <c r="AC8" s="56">
        <f>'26-27'!$B$8</f>
        <v>0</v>
      </c>
      <c r="AD8" s="72">
        <f>'26-27'!$AC$8</f>
        <v>0</v>
      </c>
      <c r="AE8" s="72">
        <v>2.9999999999999999E-7</v>
      </c>
      <c r="AF8" s="77">
        <f>AD8+(AK8-AL8)/100+AK8/1000+AE8</f>
        <v>2.9999999999999999E-7</v>
      </c>
      <c r="AG8" s="73">
        <f t="shared" si="1"/>
        <v>0</v>
      </c>
      <c r="AH8" s="74">
        <f>'26-27'!$Z$8</f>
        <v>0</v>
      </c>
      <c r="AI8" s="75">
        <f>'26-27'!$AA$8</f>
        <v>0</v>
      </c>
      <c r="AJ8" s="76">
        <f>'26-27'!$AB$8</f>
        <v>0</v>
      </c>
      <c r="AK8" s="74">
        <f>'26-27'!$AF$8</f>
        <v>0</v>
      </c>
      <c r="AL8" s="76">
        <f>'26-27'!$AG$8</f>
        <v>0</v>
      </c>
      <c r="AM8" s="74">
        <f>'26-27'!$AD$8</f>
        <v>0</v>
      </c>
      <c r="AN8" s="76">
        <f>'26-27'!$AE$8</f>
        <v>0</v>
      </c>
    </row>
    <row r="9" spans="2:40" x14ac:dyDescent="0.2">
      <c r="B9" s="64">
        <v>4</v>
      </c>
      <c r="C9" s="56">
        <f>'26-27'!$B$9</f>
        <v>0</v>
      </c>
      <c r="D9" s="72">
        <f>'26-27'!$I$9</f>
        <v>0</v>
      </c>
      <c r="E9" s="73">
        <f t="shared" si="2"/>
        <v>0</v>
      </c>
      <c r="F9" s="74">
        <f>'26-27'!$F$9</f>
        <v>0</v>
      </c>
      <c r="G9" s="75">
        <f>'26-27'!$G$9</f>
        <v>0</v>
      </c>
      <c r="H9" s="76">
        <f>'26-27'!$H$9</f>
        <v>0</v>
      </c>
      <c r="I9" s="74">
        <f>'26-27'!$N$9</f>
        <v>0</v>
      </c>
      <c r="J9" s="76">
        <f>'26-27'!$O$9</f>
        <v>0</v>
      </c>
      <c r="K9" s="74">
        <f>'26-27'!$L$9</f>
        <v>0</v>
      </c>
      <c r="L9" s="76">
        <f>'26-27'!$M$9</f>
        <v>0</v>
      </c>
      <c r="N9" s="64">
        <v>4</v>
      </c>
      <c r="O9" s="56">
        <f>'26-27'!$B$9</f>
        <v>0</v>
      </c>
      <c r="P9" s="72">
        <f>'26-27'!$T$9</f>
        <v>0</v>
      </c>
      <c r="Q9" s="72">
        <v>3.9999999999999998E-7</v>
      </c>
      <c r="R9" s="77">
        <f t="shared" ref="R9:R25" si="3">P9+(W9-X9)/100+W9/1000+Q9</f>
        <v>3.9999999999999998E-7</v>
      </c>
      <c r="S9" s="73">
        <f t="shared" si="0"/>
        <v>0</v>
      </c>
      <c r="T9" s="74">
        <f>'26-27'!$Q$9</f>
        <v>0</v>
      </c>
      <c r="U9" s="75">
        <f>'26-27'!$R$9</f>
        <v>0</v>
      </c>
      <c r="V9" s="76">
        <f>'26-27'!$S$9</f>
        <v>0</v>
      </c>
      <c r="W9" s="74">
        <f>'26-27'!$W$9</f>
        <v>0</v>
      </c>
      <c r="X9" s="76">
        <f>'26-27'!$X$9</f>
        <v>0</v>
      </c>
      <c r="Y9" s="74">
        <f>'26-27'!$U$9</f>
        <v>0</v>
      </c>
      <c r="Z9" s="76">
        <f>'26-27'!$V$9</f>
        <v>0</v>
      </c>
      <c r="AB9" s="64">
        <v>4</v>
      </c>
      <c r="AC9" s="56">
        <f>'26-27'!$B$9</f>
        <v>0</v>
      </c>
      <c r="AD9" s="72">
        <f>'26-27'!$AC$9</f>
        <v>0</v>
      </c>
      <c r="AE9" s="72">
        <v>3.9999999999999998E-7</v>
      </c>
      <c r="AF9" s="77">
        <f t="shared" ref="AF9:AF25" si="4">AD9+(AK9-AL9)/100+AK9/1000+AE9</f>
        <v>3.9999999999999998E-7</v>
      </c>
      <c r="AG9" s="73">
        <f t="shared" si="1"/>
        <v>0</v>
      </c>
      <c r="AH9" s="74">
        <f>'26-27'!$Z$9</f>
        <v>0</v>
      </c>
      <c r="AI9" s="75">
        <f>'26-27'!$AA$9</f>
        <v>0</v>
      </c>
      <c r="AJ9" s="76">
        <f>'26-27'!$AB$9</f>
        <v>0</v>
      </c>
      <c r="AK9" s="74">
        <f>'26-27'!$AF$9</f>
        <v>0</v>
      </c>
      <c r="AL9" s="76">
        <f>'26-27'!$AG$9</f>
        <v>0</v>
      </c>
      <c r="AM9" s="74">
        <f>'26-27'!$AD$9</f>
        <v>0</v>
      </c>
      <c r="AN9" s="76">
        <f>'26-27'!$AE$9</f>
        <v>0</v>
      </c>
    </row>
    <row r="10" spans="2:40" x14ac:dyDescent="0.2">
      <c r="B10" s="64">
        <v>5</v>
      </c>
      <c r="C10" s="56">
        <f>'26-27'!$B$10</f>
        <v>0</v>
      </c>
      <c r="D10" s="72">
        <f>'26-27'!$I$10</f>
        <v>0</v>
      </c>
      <c r="E10" s="73">
        <f t="shared" si="2"/>
        <v>0</v>
      </c>
      <c r="F10" s="74">
        <f>'26-27'!$F$10</f>
        <v>0</v>
      </c>
      <c r="G10" s="75">
        <f>'26-27'!$G$10</f>
        <v>0</v>
      </c>
      <c r="H10" s="76">
        <f>'26-27'!$H$10</f>
        <v>0</v>
      </c>
      <c r="I10" s="74">
        <f>'26-27'!$N$10</f>
        <v>0</v>
      </c>
      <c r="J10" s="76">
        <f>'26-27'!$O$10</f>
        <v>0</v>
      </c>
      <c r="K10" s="74">
        <f>'26-27'!$L$10</f>
        <v>0</v>
      </c>
      <c r="L10" s="76">
        <f>'26-27'!$M$10</f>
        <v>0</v>
      </c>
      <c r="N10" s="64">
        <v>5</v>
      </c>
      <c r="O10" s="56">
        <f>'26-27'!$B$10</f>
        <v>0</v>
      </c>
      <c r="P10" s="72">
        <f>'26-27'!$T$10</f>
        <v>0</v>
      </c>
      <c r="Q10" s="72">
        <v>4.9999999999999998E-7</v>
      </c>
      <c r="R10" s="77">
        <f t="shared" si="3"/>
        <v>4.9999999999999998E-7</v>
      </c>
      <c r="S10" s="73">
        <f t="shared" si="0"/>
        <v>0</v>
      </c>
      <c r="T10" s="74">
        <f>'26-27'!$Q$10</f>
        <v>0</v>
      </c>
      <c r="U10" s="75">
        <f>'26-27'!$R$10</f>
        <v>0</v>
      </c>
      <c r="V10" s="76">
        <f>'26-27'!$S$10</f>
        <v>0</v>
      </c>
      <c r="W10" s="74">
        <f>'26-27'!$W$10</f>
        <v>0</v>
      </c>
      <c r="X10" s="76">
        <f>'26-27'!$X$10</f>
        <v>0</v>
      </c>
      <c r="Y10" s="74">
        <f>'26-27'!$U$10</f>
        <v>0</v>
      </c>
      <c r="Z10" s="76">
        <f>'26-27'!$V$10</f>
        <v>0</v>
      </c>
      <c r="AB10" s="64">
        <v>5</v>
      </c>
      <c r="AC10" s="56">
        <f>'26-27'!$B$10</f>
        <v>0</v>
      </c>
      <c r="AD10" s="72">
        <f>'26-27'!$AC$10</f>
        <v>0</v>
      </c>
      <c r="AE10" s="72">
        <v>4.9999999999999998E-7</v>
      </c>
      <c r="AF10" s="77">
        <f t="shared" si="4"/>
        <v>4.9999999999999998E-7</v>
      </c>
      <c r="AG10" s="73">
        <f t="shared" si="1"/>
        <v>0</v>
      </c>
      <c r="AH10" s="74">
        <f>'26-27'!$Z$10</f>
        <v>0</v>
      </c>
      <c r="AI10" s="75">
        <f>'26-27'!$AA$10</f>
        <v>0</v>
      </c>
      <c r="AJ10" s="76">
        <f>'26-27'!$AB$10</f>
        <v>0</v>
      </c>
      <c r="AK10" s="74">
        <f>'26-27'!$AF$10</f>
        <v>0</v>
      </c>
      <c r="AL10" s="76">
        <f>'26-27'!$AG$10</f>
        <v>0</v>
      </c>
      <c r="AM10" s="74">
        <f>'26-27'!$AD$10</f>
        <v>0</v>
      </c>
      <c r="AN10" s="76">
        <f>'26-27'!$AE$10</f>
        <v>0</v>
      </c>
    </row>
    <row r="11" spans="2:40" x14ac:dyDescent="0.2">
      <c r="B11" s="64">
        <v>6</v>
      </c>
      <c r="C11" s="56">
        <f>'26-27'!$B$11</f>
        <v>0</v>
      </c>
      <c r="D11" s="72">
        <f>'26-27'!$I$11</f>
        <v>0</v>
      </c>
      <c r="E11" s="73">
        <f t="shared" si="2"/>
        <v>0</v>
      </c>
      <c r="F11" s="74">
        <f>'26-27'!$F$11</f>
        <v>0</v>
      </c>
      <c r="G11" s="75">
        <f>'26-27'!$G$11</f>
        <v>0</v>
      </c>
      <c r="H11" s="76">
        <f>'26-27'!$H$11</f>
        <v>0</v>
      </c>
      <c r="I11" s="74">
        <f>'26-27'!$N$11</f>
        <v>0</v>
      </c>
      <c r="J11" s="76">
        <f>'26-27'!$O$11</f>
        <v>0</v>
      </c>
      <c r="K11" s="74">
        <f>'26-27'!$L$11</f>
        <v>0</v>
      </c>
      <c r="L11" s="76">
        <f>'26-27'!$M$11</f>
        <v>0</v>
      </c>
      <c r="N11" s="64">
        <v>6</v>
      </c>
      <c r="O11" s="56">
        <f>'26-27'!$B$11</f>
        <v>0</v>
      </c>
      <c r="P11" s="72">
        <f>'26-27'!$T$11</f>
        <v>0</v>
      </c>
      <c r="Q11" s="72">
        <v>5.9999999999999997E-7</v>
      </c>
      <c r="R11" s="77">
        <f t="shared" si="3"/>
        <v>5.9999999999999997E-7</v>
      </c>
      <c r="S11" s="73">
        <f t="shared" si="0"/>
        <v>0</v>
      </c>
      <c r="T11" s="74">
        <f>'26-27'!$Q$11</f>
        <v>0</v>
      </c>
      <c r="U11" s="75">
        <f>'26-27'!$R$11</f>
        <v>0</v>
      </c>
      <c r="V11" s="76">
        <f>'26-27'!$S$11</f>
        <v>0</v>
      </c>
      <c r="W11" s="74">
        <f>'26-27'!$W$11</f>
        <v>0</v>
      </c>
      <c r="X11" s="76">
        <f>'26-27'!$X$11</f>
        <v>0</v>
      </c>
      <c r="Y11" s="74">
        <f>'26-27'!$U$11</f>
        <v>0</v>
      </c>
      <c r="Z11" s="76">
        <f>'26-27'!$V$11</f>
        <v>0</v>
      </c>
      <c r="AB11" s="64">
        <v>6</v>
      </c>
      <c r="AC11" s="56">
        <f>'26-27'!$B$11</f>
        <v>0</v>
      </c>
      <c r="AD11" s="72">
        <f>'26-27'!$AC$11</f>
        <v>0</v>
      </c>
      <c r="AE11" s="72">
        <v>5.9999999999999997E-7</v>
      </c>
      <c r="AF11" s="77">
        <f t="shared" si="4"/>
        <v>5.9999999999999997E-7</v>
      </c>
      <c r="AG11" s="73">
        <f t="shared" si="1"/>
        <v>0</v>
      </c>
      <c r="AH11" s="74">
        <f>'26-27'!$Z$11</f>
        <v>0</v>
      </c>
      <c r="AI11" s="75">
        <f>'26-27'!$AA$11</f>
        <v>0</v>
      </c>
      <c r="AJ11" s="76">
        <f>'26-27'!$AB$11</f>
        <v>0</v>
      </c>
      <c r="AK11" s="74">
        <f>'26-27'!$AF$11</f>
        <v>0</v>
      </c>
      <c r="AL11" s="76">
        <f>'26-27'!$AG$11</f>
        <v>0</v>
      </c>
      <c r="AM11" s="74">
        <f>'26-27'!$AD$11</f>
        <v>0</v>
      </c>
      <c r="AN11" s="76">
        <f>'26-27'!$AE$11</f>
        <v>0</v>
      </c>
    </row>
    <row r="12" spans="2:40" x14ac:dyDescent="0.2">
      <c r="B12" s="64">
        <v>7</v>
      </c>
      <c r="C12" s="56">
        <f>'26-27'!$B$12</f>
        <v>0</v>
      </c>
      <c r="D12" s="72">
        <f>'26-27'!$I$12</f>
        <v>0</v>
      </c>
      <c r="E12" s="73">
        <f t="shared" si="2"/>
        <v>0</v>
      </c>
      <c r="F12" s="74">
        <f>'26-27'!$F$12</f>
        <v>0</v>
      </c>
      <c r="G12" s="75">
        <f>'26-27'!$G$12</f>
        <v>0</v>
      </c>
      <c r="H12" s="76">
        <f>'26-27'!$H$12</f>
        <v>0</v>
      </c>
      <c r="I12" s="74">
        <f>'26-27'!$N$12</f>
        <v>0</v>
      </c>
      <c r="J12" s="76">
        <f>'26-27'!$O$12</f>
        <v>0</v>
      </c>
      <c r="K12" s="74">
        <f>'26-27'!$L$12</f>
        <v>0</v>
      </c>
      <c r="L12" s="76">
        <f>'26-27'!$M$12</f>
        <v>0</v>
      </c>
      <c r="N12" s="64">
        <v>7</v>
      </c>
      <c r="O12" s="56">
        <f>'26-27'!$B$12</f>
        <v>0</v>
      </c>
      <c r="P12" s="72">
        <f>'26-27'!$T$12</f>
        <v>0</v>
      </c>
      <c r="Q12" s="72">
        <v>6.9999999999999997E-7</v>
      </c>
      <c r="R12" s="77">
        <f t="shared" si="3"/>
        <v>6.9999999999999997E-7</v>
      </c>
      <c r="S12" s="73">
        <f t="shared" si="0"/>
        <v>0</v>
      </c>
      <c r="T12" s="74">
        <f>'26-27'!$Q$12</f>
        <v>0</v>
      </c>
      <c r="U12" s="75">
        <f>'26-27'!$R$12</f>
        <v>0</v>
      </c>
      <c r="V12" s="76">
        <f>'26-27'!$S$12</f>
        <v>0</v>
      </c>
      <c r="W12" s="74">
        <f>'26-27'!$W$12</f>
        <v>0</v>
      </c>
      <c r="X12" s="76">
        <f>'26-27'!$X$12</f>
        <v>0</v>
      </c>
      <c r="Y12" s="74">
        <f>'26-27'!$U$12</f>
        <v>0</v>
      </c>
      <c r="Z12" s="76">
        <f>'26-27'!$V$12</f>
        <v>0</v>
      </c>
      <c r="AB12" s="64">
        <v>7</v>
      </c>
      <c r="AC12" s="56">
        <f>'26-27'!$B$12</f>
        <v>0</v>
      </c>
      <c r="AD12" s="72">
        <f>'26-27'!$AC$12</f>
        <v>0</v>
      </c>
      <c r="AE12" s="72">
        <v>6.9999999999999997E-7</v>
      </c>
      <c r="AF12" s="77">
        <f t="shared" si="4"/>
        <v>6.9999999999999997E-7</v>
      </c>
      <c r="AG12" s="73">
        <f t="shared" si="1"/>
        <v>0</v>
      </c>
      <c r="AH12" s="74">
        <f>'26-27'!$Z$12</f>
        <v>0</v>
      </c>
      <c r="AI12" s="75">
        <f>'26-27'!$AA$12</f>
        <v>0</v>
      </c>
      <c r="AJ12" s="76">
        <f>'26-27'!$AB$12</f>
        <v>0</v>
      </c>
      <c r="AK12" s="74">
        <f>'26-27'!$AF$12</f>
        <v>0</v>
      </c>
      <c r="AL12" s="76">
        <f>'26-27'!$AG$12</f>
        <v>0</v>
      </c>
      <c r="AM12" s="74">
        <f>'26-27'!$AD$12</f>
        <v>0</v>
      </c>
      <c r="AN12" s="76">
        <f>'26-27'!$AE$12</f>
        <v>0</v>
      </c>
    </row>
    <row r="13" spans="2:40" x14ac:dyDescent="0.2">
      <c r="B13" s="64">
        <v>8</v>
      </c>
      <c r="C13" s="56">
        <f>'26-27'!$B$13</f>
        <v>0</v>
      </c>
      <c r="D13" s="72">
        <f>'26-27'!$I$13</f>
        <v>0</v>
      </c>
      <c r="E13" s="73">
        <f t="shared" si="2"/>
        <v>0</v>
      </c>
      <c r="F13" s="74">
        <f>'26-27'!$F$13</f>
        <v>0</v>
      </c>
      <c r="G13" s="75">
        <f>'26-27'!$G$13</f>
        <v>0</v>
      </c>
      <c r="H13" s="76">
        <f>'26-27'!$H$13</f>
        <v>0</v>
      </c>
      <c r="I13" s="74">
        <f>'26-27'!$N$13</f>
        <v>0</v>
      </c>
      <c r="J13" s="76">
        <f>'26-27'!$O$13</f>
        <v>0</v>
      </c>
      <c r="K13" s="74">
        <f>'26-27'!$L$13</f>
        <v>0</v>
      </c>
      <c r="L13" s="76">
        <f>'26-27'!$M$13</f>
        <v>0</v>
      </c>
      <c r="N13" s="64">
        <v>8</v>
      </c>
      <c r="O13" s="56">
        <f>'26-27'!$B$13</f>
        <v>0</v>
      </c>
      <c r="P13" s="72">
        <f>'26-27'!$T$13</f>
        <v>0</v>
      </c>
      <c r="Q13" s="72">
        <v>7.9999999999999996E-7</v>
      </c>
      <c r="R13" s="77">
        <f t="shared" si="3"/>
        <v>7.9999999999999996E-7</v>
      </c>
      <c r="S13" s="73">
        <f t="shared" si="0"/>
        <v>0</v>
      </c>
      <c r="T13" s="74">
        <f>'26-27'!$Q$13</f>
        <v>0</v>
      </c>
      <c r="U13" s="75">
        <f>'26-27'!$R$13</f>
        <v>0</v>
      </c>
      <c r="V13" s="76">
        <f>'26-27'!$S$13</f>
        <v>0</v>
      </c>
      <c r="W13" s="74">
        <f>'26-27'!$W$13</f>
        <v>0</v>
      </c>
      <c r="X13" s="76">
        <f>'26-27'!$X$13</f>
        <v>0</v>
      </c>
      <c r="Y13" s="74">
        <f>'26-27'!$U$13</f>
        <v>0</v>
      </c>
      <c r="Z13" s="76">
        <f>'26-27'!$V$13</f>
        <v>0</v>
      </c>
      <c r="AB13" s="64">
        <v>8</v>
      </c>
      <c r="AC13" s="56">
        <f>'26-27'!$B$13</f>
        <v>0</v>
      </c>
      <c r="AD13" s="72">
        <f>'26-27'!$AC$13</f>
        <v>0</v>
      </c>
      <c r="AE13" s="72">
        <v>7.9999999999999996E-7</v>
      </c>
      <c r="AF13" s="77">
        <f t="shared" si="4"/>
        <v>7.9999999999999996E-7</v>
      </c>
      <c r="AG13" s="73">
        <f t="shared" si="1"/>
        <v>0</v>
      </c>
      <c r="AH13" s="74">
        <f>'26-27'!$Z$13</f>
        <v>0</v>
      </c>
      <c r="AI13" s="75">
        <f>'26-27'!$AA$13</f>
        <v>0</v>
      </c>
      <c r="AJ13" s="76">
        <f>'26-27'!$AB$13</f>
        <v>0</v>
      </c>
      <c r="AK13" s="74">
        <f>'26-27'!$AF$13</f>
        <v>0</v>
      </c>
      <c r="AL13" s="76">
        <f>'26-27'!$AG$13</f>
        <v>0</v>
      </c>
      <c r="AM13" s="74">
        <f>'26-27'!$AD$13</f>
        <v>0</v>
      </c>
      <c r="AN13" s="76">
        <f>'26-27'!$AE$13</f>
        <v>0</v>
      </c>
    </row>
    <row r="14" spans="2:40" x14ac:dyDescent="0.2">
      <c r="B14" s="64">
        <v>9</v>
      </c>
      <c r="C14" s="56">
        <f>'26-27'!$B$14</f>
        <v>0</v>
      </c>
      <c r="D14" s="72">
        <f>'26-27'!$I$14</f>
        <v>0</v>
      </c>
      <c r="E14" s="73">
        <f t="shared" si="2"/>
        <v>0</v>
      </c>
      <c r="F14" s="74">
        <f>'26-27'!$F$14</f>
        <v>0</v>
      </c>
      <c r="G14" s="75">
        <f>'26-27'!$G$14</f>
        <v>0</v>
      </c>
      <c r="H14" s="76">
        <f>'26-27'!$H$14</f>
        <v>0</v>
      </c>
      <c r="I14" s="74">
        <f>'26-27'!$N$14</f>
        <v>0</v>
      </c>
      <c r="J14" s="76">
        <f>'26-27'!$O$14</f>
        <v>0</v>
      </c>
      <c r="K14" s="74">
        <f>'26-27'!$L$14</f>
        <v>0</v>
      </c>
      <c r="L14" s="76">
        <f>'26-27'!$M$14</f>
        <v>0</v>
      </c>
      <c r="N14" s="64">
        <v>9</v>
      </c>
      <c r="O14" s="56">
        <f>'26-27'!$B$14</f>
        <v>0</v>
      </c>
      <c r="P14" s="72">
        <f>'26-27'!$T$14</f>
        <v>0</v>
      </c>
      <c r="Q14" s="72">
        <v>8.9999999999999996E-7</v>
      </c>
      <c r="R14" s="77">
        <f t="shared" si="3"/>
        <v>8.9999999999999996E-7</v>
      </c>
      <c r="S14" s="73">
        <f t="shared" si="0"/>
        <v>0</v>
      </c>
      <c r="T14" s="74">
        <f>'26-27'!$Q$14</f>
        <v>0</v>
      </c>
      <c r="U14" s="75">
        <f>'26-27'!$R$14</f>
        <v>0</v>
      </c>
      <c r="V14" s="76">
        <f>'26-27'!$S$14</f>
        <v>0</v>
      </c>
      <c r="W14" s="74">
        <f>'26-27'!$W$14</f>
        <v>0</v>
      </c>
      <c r="X14" s="76">
        <f>'26-27'!$X$14</f>
        <v>0</v>
      </c>
      <c r="Y14" s="74">
        <f>'26-27'!$U$14</f>
        <v>0</v>
      </c>
      <c r="Z14" s="76">
        <f>'26-27'!$V$14</f>
        <v>0</v>
      </c>
      <c r="AB14" s="64">
        <v>9</v>
      </c>
      <c r="AC14" s="56">
        <f>'26-27'!$B$14</f>
        <v>0</v>
      </c>
      <c r="AD14" s="72">
        <f>'26-27'!$AC$14</f>
        <v>0</v>
      </c>
      <c r="AE14" s="72">
        <v>8.9999999999999996E-7</v>
      </c>
      <c r="AF14" s="77">
        <f t="shared" si="4"/>
        <v>8.9999999999999996E-7</v>
      </c>
      <c r="AG14" s="73">
        <f t="shared" si="1"/>
        <v>0</v>
      </c>
      <c r="AH14" s="74">
        <f>'26-27'!$Z$14</f>
        <v>0</v>
      </c>
      <c r="AI14" s="75">
        <f>'26-27'!$AA$14</f>
        <v>0</v>
      </c>
      <c r="AJ14" s="76">
        <f>'26-27'!$AB$14</f>
        <v>0</v>
      </c>
      <c r="AK14" s="74">
        <f>'26-27'!$AF$14</f>
        <v>0</v>
      </c>
      <c r="AL14" s="76">
        <f>'26-27'!$AG$14</f>
        <v>0</v>
      </c>
      <c r="AM14" s="74">
        <f>'26-27'!$AD$14</f>
        <v>0</v>
      </c>
      <c r="AN14" s="76">
        <f>'26-27'!$AE$14</f>
        <v>0</v>
      </c>
    </row>
    <row r="15" spans="2:40" x14ac:dyDescent="0.2">
      <c r="B15" s="64">
        <v>10</v>
      </c>
      <c r="C15" s="56">
        <f>'26-27'!$B$15</f>
        <v>0</v>
      </c>
      <c r="D15" s="72">
        <f>'26-27'!$I$15</f>
        <v>0</v>
      </c>
      <c r="E15" s="73">
        <f>F15+G15+H15</f>
        <v>0</v>
      </c>
      <c r="F15" s="74">
        <f>'26-27'!$F$15</f>
        <v>0</v>
      </c>
      <c r="G15" s="75">
        <f>'26-27'!$G$15</f>
        <v>0</v>
      </c>
      <c r="H15" s="76">
        <f>'26-27'!$H$15</f>
        <v>0</v>
      </c>
      <c r="I15" s="74">
        <f>'26-27'!$N$15</f>
        <v>0</v>
      </c>
      <c r="J15" s="76">
        <f>'26-27'!$O$15</f>
        <v>0</v>
      </c>
      <c r="K15" s="74">
        <f>'26-27'!$L$15</f>
        <v>0</v>
      </c>
      <c r="L15" s="76">
        <f>'26-27'!$M$15</f>
        <v>0</v>
      </c>
      <c r="N15" s="64">
        <v>10</v>
      </c>
      <c r="O15" s="56">
        <f>'26-27'!$B$15</f>
        <v>0</v>
      </c>
      <c r="P15" s="72">
        <f>'26-27'!$T$15</f>
        <v>0</v>
      </c>
      <c r="Q15" s="72">
        <v>9.9999999999999995E-7</v>
      </c>
      <c r="R15" s="77">
        <f t="shared" si="3"/>
        <v>9.9999999999999995E-7</v>
      </c>
      <c r="S15" s="73">
        <f t="shared" si="0"/>
        <v>0</v>
      </c>
      <c r="T15" s="74">
        <f>'26-27'!$Q$15</f>
        <v>0</v>
      </c>
      <c r="U15" s="75">
        <f>'26-27'!$R$15</f>
        <v>0</v>
      </c>
      <c r="V15" s="76">
        <f>'26-27'!$S$15</f>
        <v>0</v>
      </c>
      <c r="W15" s="74">
        <f>'26-27'!$W$15</f>
        <v>0</v>
      </c>
      <c r="X15" s="76">
        <f>'26-27'!$X$15</f>
        <v>0</v>
      </c>
      <c r="Y15" s="74">
        <f>'26-27'!$U$15</f>
        <v>0</v>
      </c>
      <c r="Z15" s="76">
        <f>'26-27'!$V$15</f>
        <v>0</v>
      </c>
      <c r="AB15" s="64">
        <v>10</v>
      </c>
      <c r="AC15" s="56">
        <f>'26-27'!$B$15</f>
        <v>0</v>
      </c>
      <c r="AD15" s="72">
        <f>'26-27'!$AC$15</f>
        <v>0</v>
      </c>
      <c r="AE15" s="72">
        <v>9.9999999999999995E-7</v>
      </c>
      <c r="AF15" s="77">
        <f t="shared" si="4"/>
        <v>9.9999999999999995E-7</v>
      </c>
      <c r="AG15" s="73">
        <f t="shared" si="1"/>
        <v>0</v>
      </c>
      <c r="AH15" s="74">
        <f>'26-27'!$Z$15</f>
        <v>0</v>
      </c>
      <c r="AI15" s="75">
        <f>'26-27'!$AA$15</f>
        <v>0</v>
      </c>
      <c r="AJ15" s="76">
        <f>'26-27'!$AB$15</f>
        <v>0</v>
      </c>
      <c r="AK15" s="74">
        <f>'26-27'!$AF$15</f>
        <v>0</v>
      </c>
      <c r="AL15" s="76">
        <f>'26-27'!$AG$15</f>
        <v>0</v>
      </c>
      <c r="AM15" s="74">
        <f>'26-27'!$AD$15</f>
        <v>0</v>
      </c>
      <c r="AN15" s="76">
        <f>'26-27'!$AE$15</f>
        <v>0</v>
      </c>
    </row>
    <row r="16" spans="2:40" x14ac:dyDescent="0.2">
      <c r="B16" s="64">
        <v>11</v>
      </c>
      <c r="C16" s="56">
        <f>'26-27'!$B$16</f>
        <v>0</v>
      </c>
      <c r="D16" s="72">
        <f>'26-27'!$I$16</f>
        <v>0</v>
      </c>
      <c r="E16" s="73">
        <f t="shared" si="2"/>
        <v>0</v>
      </c>
      <c r="F16" s="74">
        <f>'26-27'!$F$16</f>
        <v>0</v>
      </c>
      <c r="G16" s="75">
        <f>'26-27'!$G$16</f>
        <v>0</v>
      </c>
      <c r="H16" s="76">
        <f>'26-27'!$H$16</f>
        <v>0</v>
      </c>
      <c r="I16" s="74">
        <f>'26-27'!$N$16</f>
        <v>0</v>
      </c>
      <c r="J16" s="76">
        <f>'26-27'!$O$16</f>
        <v>0</v>
      </c>
      <c r="K16" s="74">
        <f>'26-27'!$L$16</f>
        <v>0</v>
      </c>
      <c r="L16" s="76">
        <f>'26-27'!$M$16</f>
        <v>0</v>
      </c>
      <c r="N16" s="64">
        <v>11</v>
      </c>
      <c r="O16" s="56">
        <f>'26-27'!$B$16</f>
        <v>0</v>
      </c>
      <c r="P16" s="72">
        <f>'26-27'!$T$16</f>
        <v>0</v>
      </c>
      <c r="Q16" s="72">
        <v>1.1000000000000001E-6</v>
      </c>
      <c r="R16" s="77">
        <f t="shared" si="3"/>
        <v>1.1000000000000001E-6</v>
      </c>
      <c r="S16" s="73">
        <f t="shared" si="0"/>
        <v>0</v>
      </c>
      <c r="T16" s="74">
        <f>'26-27'!$Q$16</f>
        <v>0</v>
      </c>
      <c r="U16" s="75">
        <f>'26-27'!$R$16</f>
        <v>0</v>
      </c>
      <c r="V16" s="76">
        <f>'26-27'!$S$16</f>
        <v>0</v>
      </c>
      <c r="W16" s="74">
        <f>'26-27'!$W$16</f>
        <v>0</v>
      </c>
      <c r="X16" s="76">
        <f>'26-27'!$X$16</f>
        <v>0</v>
      </c>
      <c r="Y16" s="74">
        <f>'26-27'!$U$16</f>
        <v>0</v>
      </c>
      <c r="Z16" s="76">
        <f>'26-27'!$V$16</f>
        <v>0</v>
      </c>
      <c r="AB16" s="64">
        <v>11</v>
      </c>
      <c r="AC16" s="56">
        <f>'26-27'!$B$16</f>
        <v>0</v>
      </c>
      <c r="AD16" s="72">
        <f>'26-27'!$AC$16</f>
        <v>0</v>
      </c>
      <c r="AE16" s="72">
        <v>1.1000000000000001E-6</v>
      </c>
      <c r="AF16" s="77">
        <f t="shared" si="4"/>
        <v>1.1000000000000001E-6</v>
      </c>
      <c r="AG16" s="73">
        <f t="shared" si="1"/>
        <v>0</v>
      </c>
      <c r="AH16" s="74">
        <f>'26-27'!$Z$16</f>
        <v>0</v>
      </c>
      <c r="AI16" s="75">
        <f>'26-27'!$AA$16</f>
        <v>0</v>
      </c>
      <c r="AJ16" s="76">
        <f>'26-27'!$AB$16</f>
        <v>0</v>
      </c>
      <c r="AK16" s="74">
        <f>'26-27'!$AF$16</f>
        <v>0</v>
      </c>
      <c r="AL16" s="76">
        <f>'26-27'!$AG$16</f>
        <v>0</v>
      </c>
      <c r="AM16" s="74">
        <f>'26-27'!$AD$16</f>
        <v>0</v>
      </c>
      <c r="AN16" s="76">
        <f>'26-27'!$AE$16</f>
        <v>0</v>
      </c>
    </row>
    <row r="17" spans="2:40" x14ac:dyDescent="0.2">
      <c r="B17" s="64">
        <v>12</v>
      </c>
      <c r="C17" s="56">
        <f>'26-27'!$B$17</f>
        <v>0</v>
      </c>
      <c r="D17" s="72">
        <f>'26-27'!$I$17</f>
        <v>0</v>
      </c>
      <c r="E17" s="73">
        <f t="shared" si="2"/>
        <v>0</v>
      </c>
      <c r="F17" s="74">
        <f>'26-27'!$F$17</f>
        <v>0</v>
      </c>
      <c r="G17" s="75">
        <f>'26-27'!$G$17</f>
        <v>0</v>
      </c>
      <c r="H17" s="76">
        <f>'26-27'!$H$17</f>
        <v>0</v>
      </c>
      <c r="I17" s="74">
        <f>'26-27'!$N$17</f>
        <v>0</v>
      </c>
      <c r="J17" s="76">
        <f>'26-27'!$O$17</f>
        <v>0</v>
      </c>
      <c r="K17" s="74">
        <f>'26-27'!$L$17</f>
        <v>0</v>
      </c>
      <c r="L17" s="76">
        <f>'26-27'!$M$17</f>
        <v>0</v>
      </c>
      <c r="N17" s="64">
        <v>12</v>
      </c>
      <c r="O17" s="56">
        <f>'26-27'!$B$17</f>
        <v>0</v>
      </c>
      <c r="P17" s="72">
        <f>'26-27'!$T$17</f>
        <v>0</v>
      </c>
      <c r="Q17" s="72">
        <v>1.1999999999999999E-6</v>
      </c>
      <c r="R17" s="77">
        <f t="shared" si="3"/>
        <v>1.1999999999999999E-6</v>
      </c>
      <c r="S17" s="73">
        <f t="shared" si="0"/>
        <v>0</v>
      </c>
      <c r="T17" s="74">
        <f>'26-27'!$Q$17</f>
        <v>0</v>
      </c>
      <c r="U17" s="75">
        <f>'26-27'!$R$17</f>
        <v>0</v>
      </c>
      <c r="V17" s="76">
        <f>'26-27'!$S$17</f>
        <v>0</v>
      </c>
      <c r="W17" s="74">
        <f>'26-27'!$W$17</f>
        <v>0</v>
      </c>
      <c r="X17" s="76">
        <f>'26-27'!$X$17</f>
        <v>0</v>
      </c>
      <c r="Y17" s="74">
        <f>'26-27'!$U$17</f>
        <v>0</v>
      </c>
      <c r="Z17" s="76">
        <f>'26-27'!$V$17</f>
        <v>0</v>
      </c>
      <c r="AB17" s="64">
        <v>12</v>
      </c>
      <c r="AC17" s="56">
        <f>'26-27'!$B$17</f>
        <v>0</v>
      </c>
      <c r="AD17" s="72">
        <f>'26-27'!$AC$17</f>
        <v>0</v>
      </c>
      <c r="AE17" s="72">
        <v>1.1999999999999999E-6</v>
      </c>
      <c r="AF17" s="77">
        <f t="shared" si="4"/>
        <v>1.1999999999999999E-6</v>
      </c>
      <c r="AG17" s="73">
        <f t="shared" si="1"/>
        <v>0</v>
      </c>
      <c r="AH17" s="74">
        <f>'26-27'!$Z$17</f>
        <v>0</v>
      </c>
      <c r="AI17" s="75">
        <f>'26-27'!$AA$17</f>
        <v>0</v>
      </c>
      <c r="AJ17" s="76">
        <f>'26-27'!$AB$17</f>
        <v>0</v>
      </c>
      <c r="AK17" s="74">
        <f>'26-27'!$AF$17</f>
        <v>0</v>
      </c>
      <c r="AL17" s="76">
        <f>'26-27'!$AG$17</f>
        <v>0</v>
      </c>
      <c r="AM17" s="74">
        <f>'26-27'!$AD$17</f>
        <v>0</v>
      </c>
      <c r="AN17" s="76">
        <f>'26-27'!$AE$17</f>
        <v>0</v>
      </c>
    </row>
    <row r="18" spans="2:40" x14ac:dyDescent="0.2">
      <c r="B18" s="64">
        <v>13</v>
      </c>
      <c r="C18" s="56">
        <f>'26-27'!$B$18</f>
        <v>0</v>
      </c>
      <c r="D18" s="72">
        <f>'26-27'!$I$18</f>
        <v>0</v>
      </c>
      <c r="E18" s="73">
        <f t="shared" si="2"/>
        <v>0</v>
      </c>
      <c r="F18" s="74">
        <f>'26-27'!$F$18</f>
        <v>0</v>
      </c>
      <c r="G18" s="75">
        <f>'26-27'!$G$18</f>
        <v>0</v>
      </c>
      <c r="H18" s="76">
        <f>'26-27'!$H$18</f>
        <v>0</v>
      </c>
      <c r="I18" s="74">
        <f>'26-27'!$N$18</f>
        <v>0</v>
      </c>
      <c r="J18" s="76">
        <f>'26-27'!$O$18</f>
        <v>0</v>
      </c>
      <c r="K18" s="74">
        <f>'26-27'!$L$18</f>
        <v>0</v>
      </c>
      <c r="L18" s="76">
        <f>'26-27'!$M$18</f>
        <v>0</v>
      </c>
      <c r="N18" s="64">
        <v>13</v>
      </c>
      <c r="O18" s="56">
        <f>'26-27'!$B$18</f>
        <v>0</v>
      </c>
      <c r="P18" s="72">
        <f>'26-27'!$T$18</f>
        <v>0</v>
      </c>
      <c r="Q18" s="72">
        <v>1.3E-6</v>
      </c>
      <c r="R18" s="77">
        <f t="shared" si="3"/>
        <v>1.3E-6</v>
      </c>
      <c r="S18" s="73">
        <f t="shared" si="0"/>
        <v>0</v>
      </c>
      <c r="T18" s="74">
        <f>'26-27'!$Q$18</f>
        <v>0</v>
      </c>
      <c r="U18" s="75">
        <f>'26-27'!$R$18</f>
        <v>0</v>
      </c>
      <c r="V18" s="76">
        <f>'26-27'!$S$18</f>
        <v>0</v>
      </c>
      <c r="W18" s="74">
        <f>'26-27'!$W$18</f>
        <v>0</v>
      </c>
      <c r="X18" s="76">
        <f>'26-27'!$X$18</f>
        <v>0</v>
      </c>
      <c r="Y18" s="74">
        <f>'26-27'!$U$18</f>
        <v>0</v>
      </c>
      <c r="Z18" s="76">
        <f>'26-27'!$V$18</f>
        <v>0</v>
      </c>
      <c r="AB18" s="64">
        <v>13</v>
      </c>
      <c r="AC18" s="56">
        <f>'26-27'!$B$18</f>
        <v>0</v>
      </c>
      <c r="AD18" s="72">
        <f>'26-27'!$AC$18</f>
        <v>0</v>
      </c>
      <c r="AE18" s="72">
        <v>1.3E-6</v>
      </c>
      <c r="AF18" s="77">
        <f t="shared" si="4"/>
        <v>1.3E-6</v>
      </c>
      <c r="AG18" s="73">
        <f t="shared" si="1"/>
        <v>0</v>
      </c>
      <c r="AH18" s="74">
        <f>'26-27'!$Z$18</f>
        <v>0</v>
      </c>
      <c r="AI18" s="75">
        <f>'26-27'!$AA$18</f>
        <v>0</v>
      </c>
      <c r="AJ18" s="76">
        <f>'26-27'!$AB$18</f>
        <v>0</v>
      </c>
      <c r="AK18" s="74">
        <f>'26-27'!$AF$18</f>
        <v>0</v>
      </c>
      <c r="AL18" s="76">
        <f>'26-27'!$AG$18</f>
        <v>0</v>
      </c>
      <c r="AM18" s="74">
        <f>'26-27'!$AD$18</f>
        <v>0</v>
      </c>
      <c r="AN18" s="76">
        <f>'26-27'!$AE$18</f>
        <v>0</v>
      </c>
    </row>
    <row r="19" spans="2:40" x14ac:dyDescent="0.2">
      <c r="B19" s="64">
        <v>14</v>
      </c>
      <c r="C19" s="56">
        <f>'26-27'!$B$19</f>
        <v>0</v>
      </c>
      <c r="D19" s="72">
        <f>'26-27'!$I$19</f>
        <v>0</v>
      </c>
      <c r="E19" s="73">
        <f t="shared" si="2"/>
        <v>0</v>
      </c>
      <c r="F19" s="74">
        <f>'26-27'!$F$19</f>
        <v>0</v>
      </c>
      <c r="G19" s="75">
        <f>'26-27'!$G$19</f>
        <v>0</v>
      </c>
      <c r="H19" s="76">
        <f>'26-27'!$H$19</f>
        <v>0</v>
      </c>
      <c r="I19" s="74">
        <f>'26-27'!$N$19</f>
        <v>0</v>
      </c>
      <c r="J19" s="76">
        <f>'26-27'!$O$19</f>
        <v>0</v>
      </c>
      <c r="K19" s="74">
        <f>'26-27'!$L$19</f>
        <v>0</v>
      </c>
      <c r="L19" s="76">
        <f>'26-27'!$M$19</f>
        <v>0</v>
      </c>
      <c r="N19" s="64">
        <v>14</v>
      </c>
      <c r="O19" s="56">
        <f>'26-27'!$B$19</f>
        <v>0</v>
      </c>
      <c r="P19" s="72">
        <f>'26-27'!$T$19</f>
        <v>0</v>
      </c>
      <c r="Q19" s="72">
        <v>1.3999999999999999E-6</v>
      </c>
      <c r="R19" s="77">
        <f t="shared" si="3"/>
        <v>1.3999999999999999E-6</v>
      </c>
      <c r="S19" s="73">
        <f t="shared" si="0"/>
        <v>0</v>
      </c>
      <c r="T19" s="74">
        <f>'26-27'!$Q$19</f>
        <v>0</v>
      </c>
      <c r="U19" s="75">
        <f>'26-27'!$R$19</f>
        <v>0</v>
      </c>
      <c r="V19" s="76">
        <f>'26-27'!$S$19</f>
        <v>0</v>
      </c>
      <c r="W19" s="74">
        <f>'26-27'!$W$19</f>
        <v>0</v>
      </c>
      <c r="X19" s="76">
        <f>'26-27'!$X$19</f>
        <v>0</v>
      </c>
      <c r="Y19" s="74">
        <f>'26-27'!$U$19</f>
        <v>0</v>
      </c>
      <c r="Z19" s="76">
        <f>'26-27'!$V$19</f>
        <v>0</v>
      </c>
      <c r="AB19" s="64">
        <v>14</v>
      </c>
      <c r="AC19" s="56">
        <f>'26-27'!$B$19</f>
        <v>0</v>
      </c>
      <c r="AD19" s="72">
        <f>'26-27'!$AC$19</f>
        <v>0</v>
      </c>
      <c r="AE19" s="72">
        <v>1.3999999999999999E-6</v>
      </c>
      <c r="AF19" s="77">
        <f t="shared" si="4"/>
        <v>1.3999999999999999E-6</v>
      </c>
      <c r="AG19" s="73">
        <f t="shared" si="1"/>
        <v>0</v>
      </c>
      <c r="AH19" s="74">
        <f>'26-27'!$Z$19</f>
        <v>0</v>
      </c>
      <c r="AI19" s="75">
        <f>'26-27'!$AA$19</f>
        <v>0</v>
      </c>
      <c r="AJ19" s="76">
        <f>'26-27'!$AB$19</f>
        <v>0</v>
      </c>
      <c r="AK19" s="74">
        <f>'26-27'!$AF$19</f>
        <v>0</v>
      </c>
      <c r="AL19" s="76">
        <f>'26-27'!$AG$19</f>
        <v>0</v>
      </c>
      <c r="AM19" s="74">
        <f>'26-27'!$AD$19</f>
        <v>0</v>
      </c>
      <c r="AN19" s="76">
        <f>'26-27'!$AE$19</f>
        <v>0</v>
      </c>
    </row>
    <row r="20" spans="2:40" x14ac:dyDescent="0.2">
      <c r="B20" s="64">
        <v>15</v>
      </c>
      <c r="C20" s="56">
        <f>'26-27'!$B$20</f>
        <v>0</v>
      </c>
      <c r="D20" s="72">
        <f>'26-27'!$I$20</f>
        <v>0</v>
      </c>
      <c r="E20" s="73">
        <f t="shared" si="2"/>
        <v>0</v>
      </c>
      <c r="F20" s="74">
        <f>'26-27'!$F$20</f>
        <v>0</v>
      </c>
      <c r="G20" s="75">
        <f>'26-27'!$G$20</f>
        <v>0</v>
      </c>
      <c r="H20" s="76">
        <f>'26-27'!$H$20</f>
        <v>0</v>
      </c>
      <c r="I20" s="74">
        <f>'26-27'!$N$20</f>
        <v>0</v>
      </c>
      <c r="J20" s="76">
        <f>'26-27'!$O$20</f>
        <v>0</v>
      </c>
      <c r="K20" s="74">
        <f>'26-27'!$L$20</f>
        <v>0</v>
      </c>
      <c r="L20" s="76">
        <f>'26-27'!$M$20</f>
        <v>0</v>
      </c>
      <c r="N20" s="64">
        <v>15</v>
      </c>
      <c r="O20" s="56">
        <f>'26-27'!$B$20</f>
        <v>0</v>
      </c>
      <c r="P20" s="72">
        <f>'26-27'!$T$20</f>
        <v>0</v>
      </c>
      <c r="Q20" s="72">
        <v>1.5E-6</v>
      </c>
      <c r="R20" s="77">
        <f t="shared" si="3"/>
        <v>1.5E-6</v>
      </c>
      <c r="S20" s="73">
        <f t="shared" si="0"/>
        <v>0</v>
      </c>
      <c r="T20" s="74">
        <f>'26-27'!$Q$20</f>
        <v>0</v>
      </c>
      <c r="U20" s="75">
        <f>'26-27'!$R$20</f>
        <v>0</v>
      </c>
      <c r="V20" s="76">
        <f>'26-27'!$S$20</f>
        <v>0</v>
      </c>
      <c r="W20" s="74">
        <f>'26-27'!$W$20</f>
        <v>0</v>
      </c>
      <c r="X20" s="76">
        <f>'26-27'!$X$20</f>
        <v>0</v>
      </c>
      <c r="Y20" s="74">
        <f>'26-27'!$U$20</f>
        <v>0</v>
      </c>
      <c r="Z20" s="76">
        <f>'26-27'!$V$20</f>
        <v>0</v>
      </c>
      <c r="AB20" s="64">
        <v>15</v>
      </c>
      <c r="AC20" s="56">
        <f>'26-27'!$B$20</f>
        <v>0</v>
      </c>
      <c r="AD20" s="72">
        <f>'26-27'!$AC$20</f>
        <v>0</v>
      </c>
      <c r="AE20" s="72">
        <v>1.5E-6</v>
      </c>
      <c r="AF20" s="77">
        <f t="shared" si="4"/>
        <v>1.5E-6</v>
      </c>
      <c r="AG20" s="73">
        <f t="shared" si="1"/>
        <v>0</v>
      </c>
      <c r="AH20" s="74">
        <f>'26-27'!$Z$20</f>
        <v>0</v>
      </c>
      <c r="AI20" s="75">
        <f>'26-27'!$AA$20</f>
        <v>0</v>
      </c>
      <c r="AJ20" s="76">
        <f>'26-27'!$AB$20</f>
        <v>0</v>
      </c>
      <c r="AK20" s="74">
        <f>'26-27'!$AF$20</f>
        <v>0</v>
      </c>
      <c r="AL20" s="76">
        <f>'26-27'!$AG$20</f>
        <v>0</v>
      </c>
      <c r="AM20" s="74">
        <f>'26-27'!$AD$20</f>
        <v>0</v>
      </c>
      <c r="AN20" s="76">
        <f>'26-27'!$AE$20</f>
        <v>0</v>
      </c>
    </row>
    <row r="21" spans="2:40" x14ac:dyDescent="0.2">
      <c r="B21" s="64">
        <v>16</v>
      </c>
      <c r="C21" s="56">
        <f>'26-27'!$B$21</f>
        <v>0</v>
      </c>
      <c r="D21" s="72">
        <f>'26-27'!$I$21</f>
        <v>0</v>
      </c>
      <c r="E21" s="73">
        <f t="shared" si="2"/>
        <v>0</v>
      </c>
      <c r="F21" s="74">
        <f>'26-27'!$F$21</f>
        <v>0</v>
      </c>
      <c r="G21" s="75">
        <f>'26-27'!$G$21</f>
        <v>0</v>
      </c>
      <c r="H21" s="76">
        <f>'26-27'!$H$21</f>
        <v>0</v>
      </c>
      <c r="I21" s="74">
        <f>'26-27'!$N$21</f>
        <v>0</v>
      </c>
      <c r="J21" s="76">
        <f>'26-27'!$O$21</f>
        <v>0</v>
      </c>
      <c r="K21" s="74">
        <f>'26-27'!$L$21</f>
        <v>0</v>
      </c>
      <c r="L21" s="76">
        <f>'26-27'!$M$21</f>
        <v>0</v>
      </c>
      <c r="N21" s="64">
        <v>16</v>
      </c>
      <c r="O21" s="56">
        <f>'26-27'!$B$21</f>
        <v>0</v>
      </c>
      <c r="P21" s="72">
        <f>'26-27'!$T$21</f>
        <v>0</v>
      </c>
      <c r="Q21" s="72">
        <v>1.5999999999999999E-6</v>
      </c>
      <c r="R21" s="77">
        <f t="shared" si="3"/>
        <v>1.5999999999999999E-6</v>
      </c>
      <c r="S21" s="73">
        <f t="shared" si="0"/>
        <v>0</v>
      </c>
      <c r="T21" s="74">
        <f>'26-27'!$Q$21</f>
        <v>0</v>
      </c>
      <c r="U21" s="75">
        <f>'26-27'!$R$21</f>
        <v>0</v>
      </c>
      <c r="V21" s="76">
        <f>'26-27'!$S$21</f>
        <v>0</v>
      </c>
      <c r="W21" s="74">
        <f>'26-27'!$W$21</f>
        <v>0</v>
      </c>
      <c r="X21" s="76">
        <f>'26-27'!$X$21</f>
        <v>0</v>
      </c>
      <c r="Y21" s="74">
        <f>'26-27'!$U$21</f>
        <v>0</v>
      </c>
      <c r="Z21" s="76">
        <f>'26-27'!$V$21</f>
        <v>0</v>
      </c>
      <c r="AB21" s="64">
        <v>16</v>
      </c>
      <c r="AC21" s="56">
        <f>'26-27'!$B$21</f>
        <v>0</v>
      </c>
      <c r="AD21" s="72">
        <f>'26-27'!$AC$21</f>
        <v>0</v>
      </c>
      <c r="AE21" s="72">
        <v>1.5999999999999999E-6</v>
      </c>
      <c r="AF21" s="77">
        <f t="shared" si="4"/>
        <v>1.5999999999999999E-6</v>
      </c>
      <c r="AG21" s="73">
        <f t="shared" si="1"/>
        <v>0</v>
      </c>
      <c r="AH21" s="74">
        <f>'26-27'!$Z$21</f>
        <v>0</v>
      </c>
      <c r="AI21" s="75">
        <f>'26-27'!$AA$21</f>
        <v>0</v>
      </c>
      <c r="AJ21" s="76">
        <f>'26-27'!$AB$21</f>
        <v>0</v>
      </c>
      <c r="AK21" s="74">
        <f>'26-27'!$AF$21</f>
        <v>0</v>
      </c>
      <c r="AL21" s="76">
        <f>'26-27'!$AG$21</f>
        <v>0</v>
      </c>
      <c r="AM21" s="74">
        <f>'26-27'!$AD$21</f>
        <v>0</v>
      </c>
      <c r="AN21" s="76">
        <f>'26-27'!$AE$21</f>
        <v>0</v>
      </c>
    </row>
    <row r="22" spans="2:40" x14ac:dyDescent="0.2">
      <c r="B22" s="64">
        <v>17</v>
      </c>
      <c r="C22" s="56">
        <f>'26-27'!$B$22</f>
        <v>0</v>
      </c>
      <c r="D22" s="72">
        <f>'26-27'!$I$22</f>
        <v>0</v>
      </c>
      <c r="E22" s="73">
        <f t="shared" si="2"/>
        <v>0</v>
      </c>
      <c r="F22" s="74">
        <f>'26-27'!$F$22</f>
        <v>0</v>
      </c>
      <c r="G22" s="75">
        <f>'26-27'!$G$22</f>
        <v>0</v>
      </c>
      <c r="H22" s="76">
        <f>'26-27'!$H$22</f>
        <v>0</v>
      </c>
      <c r="I22" s="74">
        <f>'26-27'!$N$22</f>
        <v>0</v>
      </c>
      <c r="J22" s="76">
        <f>'26-27'!$O$22</f>
        <v>0</v>
      </c>
      <c r="K22" s="74">
        <f>'26-27'!$L$22</f>
        <v>0</v>
      </c>
      <c r="L22" s="76">
        <f>'26-27'!$M$22</f>
        <v>0</v>
      </c>
      <c r="N22" s="64">
        <v>17</v>
      </c>
      <c r="O22" s="56">
        <f>'26-27'!$B$22</f>
        <v>0</v>
      </c>
      <c r="P22" s="72">
        <f>'26-27'!$T$22</f>
        <v>0</v>
      </c>
      <c r="Q22" s="72">
        <v>1.7E-6</v>
      </c>
      <c r="R22" s="77">
        <f t="shared" si="3"/>
        <v>1.7E-6</v>
      </c>
      <c r="S22" s="73">
        <f t="shared" si="0"/>
        <v>0</v>
      </c>
      <c r="T22" s="74">
        <f>'26-27'!$Q$22</f>
        <v>0</v>
      </c>
      <c r="U22" s="75">
        <f>'26-27'!$R$22</f>
        <v>0</v>
      </c>
      <c r="V22" s="76">
        <f>'26-27'!$S$22</f>
        <v>0</v>
      </c>
      <c r="W22" s="74">
        <f>'26-27'!$W$22</f>
        <v>0</v>
      </c>
      <c r="X22" s="76">
        <f>'26-27'!$X$22</f>
        <v>0</v>
      </c>
      <c r="Y22" s="74">
        <f>'26-27'!$U$22</f>
        <v>0</v>
      </c>
      <c r="Z22" s="76">
        <f>'26-27'!$V$22</f>
        <v>0</v>
      </c>
      <c r="AB22" s="64">
        <v>17</v>
      </c>
      <c r="AC22" s="56">
        <f>'26-27'!$B$22</f>
        <v>0</v>
      </c>
      <c r="AD22" s="72">
        <f>'26-27'!$AC$22</f>
        <v>0</v>
      </c>
      <c r="AE22" s="72">
        <v>1.7E-6</v>
      </c>
      <c r="AF22" s="77">
        <f t="shared" si="4"/>
        <v>1.7E-6</v>
      </c>
      <c r="AG22" s="73">
        <f t="shared" si="1"/>
        <v>0</v>
      </c>
      <c r="AH22" s="74">
        <f>'26-27'!$Z$22</f>
        <v>0</v>
      </c>
      <c r="AI22" s="75">
        <f>'26-27'!$AA$22</f>
        <v>0</v>
      </c>
      <c r="AJ22" s="76">
        <f>'26-27'!$AB$22</f>
        <v>0</v>
      </c>
      <c r="AK22" s="74">
        <f>'26-27'!$AF$22</f>
        <v>0</v>
      </c>
      <c r="AL22" s="76">
        <f>'26-27'!$AG$22</f>
        <v>0</v>
      </c>
      <c r="AM22" s="74">
        <f>'26-27'!$AD$22</f>
        <v>0</v>
      </c>
      <c r="AN22" s="76">
        <f>'26-27'!$AE$22</f>
        <v>0</v>
      </c>
    </row>
    <row r="23" spans="2:40" x14ac:dyDescent="0.2">
      <c r="B23" s="64">
        <v>18</v>
      </c>
      <c r="C23" s="56">
        <f>'26-27'!$B$23</f>
        <v>0</v>
      </c>
      <c r="D23" s="72">
        <f>'26-27'!$I$23</f>
        <v>0</v>
      </c>
      <c r="E23" s="73">
        <f t="shared" si="2"/>
        <v>0</v>
      </c>
      <c r="F23" s="74">
        <f>'26-27'!$F$23</f>
        <v>0</v>
      </c>
      <c r="G23" s="75">
        <f>'26-27'!$G$23</f>
        <v>0</v>
      </c>
      <c r="H23" s="76">
        <f>'26-27'!$H$23</f>
        <v>0</v>
      </c>
      <c r="I23" s="74">
        <f>'26-27'!$N$23</f>
        <v>0</v>
      </c>
      <c r="J23" s="76">
        <f>'26-27'!$O$23</f>
        <v>0</v>
      </c>
      <c r="K23" s="74">
        <f>'26-27'!$L$23</f>
        <v>0</v>
      </c>
      <c r="L23" s="76">
        <f>'26-27'!$M$23</f>
        <v>0</v>
      </c>
      <c r="N23" s="64">
        <v>18</v>
      </c>
      <c r="O23" s="56">
        <f>'26-27'!$B$23</f>
        <v>0</v>
      </c>
      <c r="P23" s="72">
        <f>'26-27'!$T$23</f>
        <v>0</v>
      </c>
      <c r="Q23" s="72">
        <v>1.7999999999999999E-6</v>
      </c>
      <c r="R23" s="77">
        <f t="shared" si="3"/>
        <v>1.7999999999999999E-6</v>
      </c>
      <c r="S23" s="73">
        <f t="shared" si="0"/>
        <v>0</v>
      </c>
      <c r="T23" s="74">
        <f>'26-27'!$Q$23</f>
        <v>0</v>
      </c>
      <c r="U23" s="75">
        <f>'26-27'!$R$23</f>
        <v>0</v>
      </c>
      <c r="V23" s="76">
        <f>'26-27'!$S$23</f>
        <v>0</v>
      </c>
      <c r="W23" s="74">
        <f>'26-27'!$W$23</f>
        <v>0</v>
      </c>
      <c r="X23" s="76">
        <f>'26-27'!$X$23</f>
        <v>0</v>
      </c>
      <c r="Y23" s="74">
        <f>'26-27'!$U$23</f>
        <v>0</v>
      </c>
      <c r="Z23" s="76">
        <f>'26-27'!$V$23</f>
        <v>0</v>
      </c>
      <c r="AB23" s="64">
        <v>18</v>
      </c>
      <c r="AC23" s="56">
        <f>'26-27'!$B$23</f>
        <v>0</v>
      </c>
      <c r="AD23" s="72">
        <f>'26-27'!$AC$23</f>
        <v>0</v>
      </c>
      <c r="AE23" s="72">
        <v>1.7999999999999999E-6</v>
      </c>
      <c r="AF23" s="77">
        <f t="shared" si="4"/>
        <v>1.7999999999999999E-6</v>
      </c>
      <c r="AG23" s="73">
        <f t="shared" si="1"/>
        <v>0</v>
      </c>
      <c r="AH23" s="74">
        <f>'26-27'!$Z$23</f>
        <v>0</v>
      </c>
      <c r="AI23" s="75">
        <f>'26-27'!$AA$23</f>
        <v>0</v>
      </c>
      <c r="AJ23" s="76">
        <f>'26-27'!$AB$23</f>
        <v>0</v>
      </c>
      <c r="AK23" s="74">
        <f>'26-27'!$AF$23</f>
        <v>0</v>
      </c>
      <c r="AL23" s="76">
        <f>'26-27'!$AG$23</f>
        <v>0</v>
      </c>
      <c r="AM23" s="74">
        <f>'26-27'!$AD$23</f>
        <v>0</v>
      </c>
      <c r="AN23" s="76">
        <f>'26-27'!$AE$23</f>
        <v>0</v>
      </c>
    </row>
    <row r="24" spans="2:40" x14ac:dyDescent="0.2">
      <c r="B24" s="64">
        <v>19</v>
      </c>
      <c r="C24" s="56">
        <f>'26-27'!$B$24</f>
        <v>0</v>
      </c>
      <c r="D24" s="72">
        <f>'26-27'!$I$24</f>
        <v>0</v>
      </c>
      <c r="E24" s="73">
        <f t="shared" si="2"/>
        <v>0</v>
      </c>
      <c r="F24" s="74">
        <f>'26-27'!$F$24</f>
        <v>0</v>
      </c>
      <c r="G24" s="75">
        <f>'26-27'!$G$24</f>
        <v>0</v>
      </c>
      <c r="H24" s="76">
        <f>'26-27'!$H$24</f>
        <v>0</v>
      </c>
      <c r="I24" s="74">
        <f>'26-27'!$N$24</f>
        <v>0</v>
      </c>
      <c r="J24" s="76">
        <f>'26-27'!$O$24</f>
        <v>0</v>
      </c>
      <c r="K24" s="74">
        <f>'26-27'!$L$24</f>
        <v>0</v>
      </c>
      <c r="L24" s="76">
        <f>'26-27'!$M$24</f>
        <v>0</v>
      </c>
      <c r="N24" s="64">
        <v>19</v>
      </c>
      <c r="O24" s="56">
        <f>'26-27'!$B$24</f>
        <v>0</v>
      </c>
      <c r="P24" s="72">
        <f>'26-27'!$T$24</f>
        <v>0</v>
      </c>
      <c r="Q24" s="72">
        <v>1.9E-6</v>
      </c>
      <c r="R24" s="77">
        <f t="shared" si="3"/>
        <v>1.9E-6</v>
      </c>
      <c r="S24" s="73">
        <f t="shared" si="0"/>
        <v>0</v>
      </c>
      <c r="T24" s="74">
        <f>'26-27'!$Q$24</f>
        <v>0</v>
      </c>
      <c r="U24" s="75">
        <f>'26-27'!$R$24</f>
        <v>0</v>
      </c>
      <c r="V24" s="76">
        <f>'26-27'!$S$24</f>
        <v>0</v>
      </c>
      <c r="W24" s="74">
        <f>'26-27'!$W$24</f>
        <v>0</v>
      </c>
      <c r="X24" s="76">
        <f>'26-27'!$X$24</f>
        <v>0</v>
      </c>
      <c r="Y24" s="74">
        <f>'26-27'!$U$24</f>
        <v>0</v>
      </c>
      <c r="Z24" s="76">
        <f>'26-27'!$V$24</f>
        <v>0</v>
      </c>
      <c r="AB24" s="64">
        <v>19</v>
      </c>
      <c r="AC24" s="56">
        <f>'26-27'!$B$24</f>
        <v>0</v>
      </c>
      <c r="AD24" s="72">
        <f>'26-27'!$AC$24</f>
        <v>0</v>
      </c>
      <c r="AE24" s="72">
        <v>1.9E-6</v>
      </c>
      <c r="AF24" s="77">
        <f t="shared" si="4"/>
        <v>1.9E-6</v>
      </c>
      <c r="AG24" s="73">
        <f t="shared" si="1"/>
        <v>0</v>
      </c>
      <c r="AH24" s="74">
        <f>'26-27'!$Z$24</f>
        <v>0</v>
      </c>
      <c r="AI24" s="75">
        <f>'26-27'!$AA$24</f>
        <v>0</v>
      </c>
      <c r="AJ24" s="76">
        <f>'26-27'!$AB$24</f>
        <v>0</v>
      </c>
      <c r="AK24" s="74">
        <f>'26-27'!$AF$24</f>
        <v>0</v>
      </c>
      <c r="AL24" s="76">
        <f>'26-27'!$AG$24</f>
        <v>0</v>
      </c>
      <c r="AM24" s="74">
        <f>'26-27'!$AD$24</f>
        <v>0</v>
      </c>
      <c r="AN24" s="76">
        <f>'26-27'!$AE$24</f>
        <v>0</v>
      </c>
    </row>
    <row r="25" spans="2:40" ht="13.5" thickBot="1" x14ac:dyDescent="0.25">
      <c r="B25" s="78">
        <v>20</v>
      </c>
      <c r="C25" s="79">
        <f>'26-27'!$B$25</f>
        <v>0</v>
      </c>
      <c r="D25" s="80">
        <f>'26-27'!$I$25</f>
        <v>0</v>
      </c>
      <c r="E25" s="81">
        <f t="shared" si="2"/>
        <v>0</v>
      </c>
      <c r="F25" s="82">
        <f>'26-27'!$F$25</f>
        <v>0</v>
      </c>
      <c r="G25" s="83">
        <f>'26-27'!$G$25</f>
        <v>0</v>
      </c>
      <c r="H25" s="84">
        <f>'26-27'!$H$25</f>
        <v>0</v>
      </c>
      <c r="I25" s="82">
        <f>'26-27'!$N$25</f>
        <v>0</v>
      </c>
      <c r="J25" s="84">
        <f>'26-27'!$O$25</f>
        <v>0</v>
      </c>
      <c r="K25" s="82">
        <f>'26-27'!$L$25</f>
        <v>0</v>
      </c>
      <c r="L25" s="84">
        <f>'26-27'!$M$25</f>
        <v>0</v>
      </c>
      <c r="N25" s="78">
        <v>20</v>
      </c>
      <c r="O25" s="79">
        <f>'26-27'!$B$25</f>
        <v>0</v>
      </c>
      <c r="P25" s="80">
        <f>'26-27'!$T$25</f>
        <v>0</v>
      </c>
      <c r="Q25" s="80">
        <v>1.9999999999999999E-6</v>
      </c>
      <c r="R25" s="77">
        <f t="shared" si="3"/>
        <v>1.9999999999999999E-6</v>
      </c>
      <c r="S25" s="81">
        <f t="shared" si="0"/>
        <v>0</v>
      </c>
      <c r="T25" s="82">
        <f>'26-27'!$Q$25</f>
        <v>0</v>
      </c>
      <c r="U25" s="83">
        <f>'26-27'!$R$25</f>
        <v>0</v>
      </c>
      <c r="V25" s="84">
        <f>'26-27'!$S$25</f>
        <v>0</v>
      </c>
      <c r="W25" s="82">
        <f>'26-27'!$W$25</f>
        <v>0</v>
      </c>
      <c r="X25" s="84">
        <f>'26-27'!$X$25</f>
        <v>0</v>
      </c>
      <c r="Y25" s="82">
        <f>'26-27'!$U$25</f>
        <v>0</v>
      </c>
      <c r="Z25" s="84">
        <f>'26-27'!$V$25</f>
        <v>0</v>
      </c>
      <c r="AB25" s="78">
        <v>20</v>
      </c>
      <c r="AC25" s="79">
        <f>'26-27'!$B$25</f>
        <v>0</v>
      </c>
      <c r="AD25" s="80">
        <f>'26-27'!$AC$25</f>
        <v>0</v>
      </c>
      <c r="AE25" s="80">
        <v>1.9999999999999999E-6</v>
      </c>
      <c r="AF25" s="77">
        <f t="shared" si="4"/>
        <v>1.9999999999999999E-6</v>
      </c>
      <c r="AG25" s="81">
        <f t="shared" si="1"/>
        <v>0</v>
      </c>
      <c r="AH25" s="82">
        <f>'26-27'!$Z$25</f>
        <v>0</v>
      </c>
      <c r="AI25" s="83">
        <f>'26-27'!$AA$25</f>
        <v>0</v>
      </c>
      <c r="AJ25" s="84">
        <f>'26-27'!$AB$25</f>
        <v>0</v>
      </c>
      <c r="AK25" s="82">
        <f>'26-27'!$AF$25</f>
        <v>0</v>
      </c>
      <c r="AL25" s="84">
        <f>'26-27'!$AG$25</f>
        <v>0</v>
      </c>
      <c r="AM25" s="82">
        <f>'26-27'!$AD$25</f>
        <v>0</v>
      </c>
      <c r="AN25" s="84">
        <f>'26-27'!$AE$25</f>
        <v>0</v>
      </c>
    </row>
    <row r="26" spans="2:40" x14ac:dyDescent="0.2">
      <c r="D26" s="85">
        <f>SUM(D6:D25)</f>
        <v>0</v>
      </c>
      <c r="E26" s="85">
        <f t="shared" ref="E26:L26" si="5">SUM(E6:E25)</f>
        <v>0</v>
      </c>
      <c r="F26" s="85">
        <f t="shared" si="5"/>
        <v>0</v>
      </c>
      <c r="G26" s="85">
        <f t="shared" si="5"/>
        <v>0</v>
      </c>
      <c r="H26" s="85">
        <f t="shared" si="5"/>
        <v>0</v>
      </c>
      <c r="I26" s="85">
        <f t="shared" si="5"/>
        <v>0</v>
      </c>
      <c r="J26" s="85">
        <f t="shared" si="5"/>
        <v>0</v>
      </c>
      <c r="K26" s="85">
        <f t="shared" si="5"/>
        <v>0</v>
      </c>
      <c r="L26" s="85">
        <f t="shared" si="5"/>
        <v>0</v>
      </c>
      <c r="P26" s="85">
        <f>SUM(P6:P25)</f>
        <v>0</v>
      </c>
      <c r="Q26" s="85"/>
      <c r="R26" s="85"/>
      <c r="S26" s="85">
        <f t="shared" ref="S26:Z26" si="6">SUM(S6:S25)</f>
        <v>0</v>
      </c>
      <c r="T26" s="85">
        <f t="shared" si="6"/>
        <v>0</v>
      </c>
      <c r="U26" s="85">
        <f t="shared" si="6"/>
        <v>0</v>
      </c>
      <c r="V26" s="85">
        <f t="shared" si="6"/>
        <v>0</v>
      </c>
      <c r="W26" s="85">
        <f t="shared" si="6"/>
        <v>0</v>
      </c>
      <c r="X26" s="85">
        <f t="shared" si="6"/>
        <v>0</v>
      </c>
      <c r="Y26" s="85">
        <f t="shared" si="6"/>
        <v>0</v>
      </c>
      <c r="Z26" s="85">
        <f t="shared" si="6"/>
        <v>0</v>
      </c>
      <c r="AD26" s="85">
        <f>SUM(AD6:AD25)</f>
        <v>0</v>
      </c>
      <c r="AE26" s="85"/>
      <c r="AF26" s="85"/>
      <c r="AG26" s="85">
        <f t="shared" ref="AG26:AN26" si="7">SUM(AG6:AG25)</f>
        <v>0</v>
      </c>
      <c r="AH26" s="85">
        <f t="shared" si="7"/>
        <v>0</v>
      </c>
      <c r="AI26" s="85">
        <f t="shared" si="7"/>
        <v>0</v>
      </c>
      <c r="AJ26" s="85">
        <f t="shared" si="7"/>
        <v>0</v>
      </c>
      <c r="AK26" s="85">
        <f t="shared" si="7"/>
        <v>0</v>
      </c>
      <c r="AL26" s="85">
        <f t="shared" si="7"/>
        <v>0</v>
      </c>
      <c r="AM26" s="85">
        <f t="shared" si="7"/>
        <v>0</v>
      </c>
      <c r="AN26" s="85">
        <f t="shared" si="7"/>
        <v>0</v>
      </c>
    </row>
    <row r="28" spans="2:40" ht="15.75" thickBot="1" x14ac:dyDescent="0.3">
      <c r="B28" s="188" t="s">
        <v>37</v>
      </c>
      <c r="C28" s="188"/>
      <c r="D28" s="188"/>
      <c r="E28" s="188"/>
      <c r="F28" s="188"/>
      <c r="G28" s="188"/>
      <c r="H28" s="188"/>
      <c r="I28" s="56"/>
      <c r="N28" s="188" t="s">
        <v>38</v>
      </c>
      <c r="O28" s="188"/>
      <c r="P28" s="188"/>
      <c r="Q28" s="188"/>
      <c r="R28" s="188"/>
      <c r="S28" s="188"/>
      <c r="T28" s="188"/>
      <c r="U28" s="188"/>
      <c r="V28" s="188"/>
      <c r="W28" s="56"/>
      <c r="AB28" s="188" t="s">
        <v>39</v>
      </c>
      <c r="AC28" s="188"/>
      <c r="AD28" s="188"/>
      <c r="AE28" s="188"/>
      <c r="AF28" s="188"/>
      <c r="AG28" s="188"/>
      <c r="AH28" s="188"/>
      <c r="AI28" s="188"/>
      <c r="AJ28" s="188"/>
      <c r="AK28"/>
      <c r="AL28"/>
      <c r="AM28"/>
      <c r="AN28"/>
    </row>
    <row r="29" spans="2:40" ht="15.75" thickBot="1" x14ac:dyDescent="0.3">
      <c r="B29" s="60" t="s">
        <v>31</v>
      </c>
      <c r="C29" s="58" t="s">
        <v>32</v>
      </c>
      <c r="D29" s="61" t="s">
        <v>34</v>
      </c>
      <c r="E29" s="189" t="s">
        <v>40</v>
      </c>
      <c r="F29" s="190"/>
      <c r="G29" s="189" t="s">
        <v>41</v>
      </c>
      <c r="H29" s="190"/>
      <c r="I29" s="56"/>
      <c r="J29" s="56"/>
      <c r="K29" s="56"/>
      <c r="L29" s="56"/>
      <c r="N29" s="60" t="s">
        <v>31</v>
      </c>
      <c r="O29" s="58" t="s">
        <v>32</v>
      </c>
      <c r="P29" s="61" t="s">
        <v>34</v>
      </c>
      <c r="Q29" s="86"/>
      <c r="R29" s="86"/>
      <c r="S29" s="189" t="s">
        <v>40</v>
      </c>
      <c r="T29" s="190"/>
      <c r="U29" s="189" t="s">
        <v>41</v>
      </c>
      <c r="V29" s="190"/>
      <c r="W29" s="56"/>
      <c r="X29" s="56"/>
      <c r="Y29" s="56"/>
      <c r="Z29" s="56"/>
      <c r="AB29" s="60" t="s">
        <v>31</v>
      </c>
      <c r="AC29" s="58" t="s">
        <v>32</v>
      </c>
      <c r="AD29" s="61" t="s">
        <v>34</v>
      </c>
      <c r="AE29" s="86"/>
      <c r="AF29" s="86"/>
      <c r="AG29" s="189" t="s">
        <v>40</v>
      </c>
      <c r="AH29" s="190"/>
      <c r="AI29" s="189" t="s">
        <v>41</v>
      </c>
      <c r="AJ29" s="190"/>
      <c r="AK29"/>
      <c r="AL29"/>
      <c r="AM29"/>
      <c r="AN29"/>
    </row>
    <row r="30" spans="2:40" ht="15.75" customHeight="1" x14ac:dyDescent="0.25">
      <c r="B30" s="64">
        <v>1</v>
      </c>
      <c r="C30" s="87">
        <f>'26-27'!$B$6</f>
        <v>0</v>
      </c>
      <c r="D30" s="67">
        <f t="shared" ref="D30:D49" si="8">E6</f>
        <v>0</v>
      </c>
      <c r="E30" s="68">
        <f>'26-27'!$AK$6</f>
        <v>0</v>
      </c>
      <c r="F30" s="70">
        <f>'26-27'!$AL$6</f>
        <v>0</v>
      </c>
      <c r="G30" s="68">
        <f>'26-27'!$AI$6</f>
        <v>0</v>
      </c>
      <c r="H30" s="70">
        <f>'26-27'!$AJ$6</f>
        <v>0</v>
      </c>
      <c r="I30" s="66">
        <v>9.9999999999999995E-8</v>
      </c>
      <c r="J30" s="88">
        <f>E30+I30</f>
        <v>9.9999999999999995E-8</v>
      </c>
      <c r="K30" s="56"/>
      <c r="L30" s="56"/>
      <c r="N30" s="64">
        <v>1</v>
      </c>
      <c r="O30" s="87">
        <f>'26-27'!$B$6</f>
        <v>0</v>
      </c>
      <c r="P30" s="67">
        <f>S6</f>
        <v>0</v>
      </c>
      <c r="Q30" s="89"/>
      <c r="R30" s="89"/>
      <c r="S30" s="68">
        <f>'26-27'!$AO$6</f>
        <v>0</v>
      </c>
      <c r="T30" s="70">
        <f>'26-27'!$AP$6</f>
        <v>0</v>
      </c>
      <c r="U30" s="68">
        <f>'26-27'!$AM$6</f>
        <v>0</v>
      </c>
      <c r="V30" s="70">
        <f>'26-27'!$AN$6</f>
        <v>0</v>
      </c>
      <c r="W30" s="66">
        <v>9.9999999999999995E-8</v>
      </c>
      <c r="X30" s="88">
        <f t="shared" ref="X30:X49" si="9">S30+W30</f>
        <v>9.9999999999999995E-8</v>
      </c>
      <c r="Y30" s="56"/>
      <c r="Z30" s="56"/>
      <c r="AB30" s="64">
        <v>1</v>
      </c>
      <c r="AC30" s="87">
        <f>'26-27'!$B$6</f>
        <v>0</v>
      </c>
      <c r="AD30" s="67">
        <f>AG6</f>
        <v>0</v>
      </c>
      <c r="AE30" s="89"/>
      <c r="AF30" s="89"/>
      <c r="AG30" s="68">
        <f>'26-27'!$AS$6</f>
        <v>0</v>
      </c>
      <c r="AH30" s="70">
        <f>'26-27'!$AT$6</f>
        <v>0</v>
      </c>
      <c r="AI30" s="68">
        <f>'26-27'!$AQ$6</f>
        <v>0</v>
      </c>
      <c r="AJ30" s="70">
        <f>'26-27'!$AR$6</f>
        <v>0</v>
      </c>
      <c r="AK30" s="66">
        <v>9.9999999999999995E-8</v>
      </c>
      <c r="AL30" s="88">
        <f t="shared" ref="AL30:AL49" si="10">AG30+AK30</f>
        <v>9.9999999999999995E-8</v>
      </c>
      <c r="AM30"/>
      <c r="AN30"/>
    </row>
    <row r="31" spans="2:40" ht="15" x14ac:dyDescent="0.25">
      <c r="B31" s="64">
        <v>2</v>
      </c>
      <c r="C31" s="64">
        <f>'26-27'!$B$7</f>
        <v>0</v>
      </c>
      <c r="D31" s="73">
        <f t="shared" si="8"/>
        <v>0</v>
      </c>
      <c r="E31" s="90">
        <f>'26-27'!$AK$7</f>
        <v>0</v>
      </c>
      <c r="F31" s="76">
        <f>'26-27'!$AL$7</f>
        <v>0</v>
      </c>
      <c r="G31" s="74">
        <f>'26-27'!$AI$7</f>
        <v>0</v>
      </c>
      <c r="H31" s="76">
        <f>'26-27'!$AJ$7</f>
        <v>0</v>
      </c>
      <c r="I31" s="72">
        <v>1.9999999999999999E-7</v>
      </c>
      <c r="J31" s="88">
        <f t="shared" ref="J31:J49" si="11">E31+I31</f>
        <v>1.9999999999999999E-7</v>
      </c>
      <c r="K31" s="56"/>
      <c r="L31" s="56"/>
      <c r="N31" s="64">
        <v>2</v>
      </c>
      <c r="O31" s="64">
        <f>'26-27'!$B$7</f>
        <v>0</v>
      </c>
      <c r="P31" s="73">
        <f>S7</f>
        <v>0</v>
      </c>
      <c r="Q31" s="91"/>
      <c r="R31" s="91"/>
      <c r="S31" s="74">
        <f>'26-27'!$AO$7</f>
        <v>0</v>
      </c>
      <c r="T31" s="76">
        <f>'26-27'!$AP$7</f>
        <v>0</v>
      </c>
      <c r="U31" s="74">
        <f>'26-27'!$AM$7</f>
        <v>0</v>
      </c>
      <c r="V31" s="76">
        <f>'26-27'!$AN$7</f>
        <v>0</v>
      </c>
      <c r="W31" s="72">
        <v>1.9999999999999999E-7</v>
      </c>
      <c r="X31" s="88">
        <f t="shared" si="9"/>
        <v>1.9999999999999999E-7</v>
      </c>
      <c r="Y31" s="56"/>
      <c r="Z31" s="56"/>
      <c r="AB31" s="64">
        <v>2</v>
      </c>
      <c r="AC31" s="64">
        <f>'26-27'!$B$7</f>
        <v>0</v>
      </c>
      <c r="AD31" s="73">
        <f>AG7</f>
        <v>0</v>
      </c>
      <c r="AE31" s="91"/>
      <c r="AF31" s="91"/>
      <c r="AG31" s="74">
        <f>'26-27'!$AS$7</f>
        <v>0</v>
      </c>
      <c r="AH31" s="76">
        <f>'26-27'!$AT$7</f>
        <v>0</v>
      </c>
      <c r="AI31" s="74">
        <f>'26-27'!$AQ$7</f>
        <v>0</v>
      </c>
      <c r="AJ31" s="76">
        <f>'26-27'!$AR$7</f>
        <v>0</v>
      </c>
      <c r="AK31" s="72">
        <v>1.9999999999999999E-7</v>
      </c>
      <c r="AL31" s="88">
        <f t="shared" si="10"/>
        <v>1.9999999999999999E-7</v>
      </c>
      <c r="AM31"/>
      <c r="AN31"/>
    </row>
    <row r="32" spans="2:40" ht="15" x14ac:dyDescent="0.25">
      <c r="B32" s="64">
        <v>3</v>
      </c>
      <c r="C32" s="64">
        <f>'26-27'!$B$8</f>
        <v>0</v>
      </c>
      <c r="D32" s="73">
        <f t="shared" si="8"/>
        <v>0</v>
      </c>
      <c r="E32" s="74">
        <f>'26-27'!$AK$8</f>
        <v>0</v>
      </c>
      <c r="F32" s="76">
        <f>'26-27'!$AL$8</f>
        <v>0</v>
      </c>
      <c r="G32" s="74">
        <f>'26-27'!$AI$8</f>
        <v>0</v>
      </c>
      <c r="H32" s="76">
        <f>'26-27'!$AJ$8</f>
        <v>0</v>
      </c>
      <c r="I32" s="72">
        <v>2.9999999999999999E-7</v>
      </c>
      <c r="J32" s="88">
        <f t="shared" si="11"/>
        <v>2.9999999999999999E-7</v>
      </c>
      <c r="K32" s="56"/>
      <c r="L32" s="56"/>
      <c r="N32" s="64">
        <v>3</v>
      </c>
      <c r="O32" s="64">
        <f>'26-27'!$B$8</f>
        <v>0</v>
      </c>
      <c r="P32" s="73">
        <f t="shared" ref="P32:P49" si="12">S8</f>
        <v>0</v>
      </c>
      <c r="Q32" s="91"/>
      <c r="R32" s="91"/>
      <c r="S32" s="74">
        <f>'26-27'!$AO$8</f>
        <v>0</v>
      </c>
      <c r="T32" s="76">
        <f>'26-27'!$AP$8</f>
        <v>0</v>
      </c>
      <c r="U32" s="74">
        <f>'26-27'!$AM$8</f>
        <v>0</v>
      </c>
      <c r="V32" s="76">
        <f>'26-27'!$AN$8</f>
        <v>0</v>
      </c>
      <c r="W32" s="72">
        <v>2.9999999999999999E-7</v>
      </c>
      <c r="X32" s="88">
        <f t="shared" si="9"/>
        <v>2.9999999999999999E-7</v>
      </c>
      <c r="Y32" s="56"/>
      <c r="Z32" s="56"/>
      <c r="AB32" s="64">
        <v>3</v>
      </c>
      <c r="AC32" s="64">
        <f>'26-27'!$B$8</f>
        <v>0</v>
      </c>
      <c r="AD32" s="73">
        <f t="shared" ref="AD32:AD49" si="13">AG8</f>
        <v>0</v>
      </c>
      <c r="AE32" s="91"/>
      <c r="AF32" s="91"/>
      <c r="AG32" s="74">
        <f>'26-27'!$AS$8</f>
        <v>0</v>
      </c>
      <c r="AH32" s="76">
        <f>'26-27'!$AT$8</f>
        <v>0</v>
      </c>
      <c r="AI32" s="74">
        <f>'26-27'!$AQ$8</f>
        <v>0</v>
      </c>
      <c r="AJ32" s="76">
        <f>'26-27'!$AR$8</f>
        <v>0</v>
      </c>
      <c r="AK32" s="72">
        <v>2.9999999999999999E-7</v>
      </c>
      <c r="AL32" s="88">
        <f t="shared" si="10"/>
        <v>2.9999999999999999E-7</v>
      </c>
      <c r="AM32"/>
      <c r="AN32"/>
    </row>
    <row r="33" spans="2:40" ht="15" x14ac:dyDescent="0.25">
      <c r="B33" s="64">
        <v>4</v>
      </c>
      <c r="C33" s="64">
        <f>'26-27'!$B$9</f>
        <v>0</v>
      </c>
      <c r="D33" s="73">
        <f t="shared" si="8"/>
        <v>0</v>
      </c>
      <c r="E33" s="74">
        <f>'26-27'!$AK$9</f>
        <v>0</v>
      </c>
      <c r="F33" s="76">
        <f>'26-27'!$AL$9</f>
        <v>0</v>
      </c>
      <c r="G33" s="74">
        <f>'26-27'!$AI$9</f>
        <v>0</v>
      </c>
      <c r="H33" s="76">
        <f>'26-27'!$AJ$9</f>
        <v>0</v>
      </c>
      <c r="I33" s="72">
        <v>3.9999999999999998E-7</v>
      </c>
      <c r="J33" s="88">
        <f t="shared" si="11"/>
        <v>3.9999999999999998E-7</v>
      </c>
      <c r="K33" s="56"/>
      <c r="L33" s="56"/>
      <c r="N33" s="64">
        <v>4</v>
      </c>
      <c r="O33" s="64">
        <f>'26-27'!$B$9</f>
        <v>0</v>
      </c>
      <c r="P33" s="73">
        <f t="shared" si="12"/>
        <v>0</v>
      </c>
      <c r="Q33" s="91"/>
      <c r="R33" s="91"/>
      <c r="S33" s="74">
        <f>'26-27'!$AO$9</f>
        <v>0</v>
      </c>
      <c r="T33" s="76">
        <f>'26-27'!$AP$9</f>
        <v>0</v>
      </c>
      <c r="U33" s="74">
        <f>'26-27'!$AM$9</f>
        <v>0</v>
      </c>
      <c r="V33" s="76">
        <f>'26-27'!$AN$9</f>
        <v>0</v>
      </c>
      <c r="W33" s="72">
        <v>3.9999999999999998E-7</v>
      </c>
      <c r="X33" s="88">
        <f t="shared" si="9"/>
        <v>3.9999999999999998E-7</v>
      </c>
      <c r="Y33" s="56"/>
      <c r="Z33" s="56"/>
      <c r="AB33" s="64">
        <v>4</v>
      </c>
      <c r="AC33" s="64">
        <f>'26-27'!$B$9</f>
        <v>0</v>
      </c>
      <c r="AD33" s="73">
        <f t="shared" si="13"/>
        <v>0</v>
      </c>
      <c r="AE33" s="91"/>
      <c r="AF33" s="91"/>
      <c r="AG33" s="74">
        <f>'26-27'!$AS$9</f>
        <v>0</v>
      </c>
      <c r="AH33" s="76">
        <f>'26-27'!$AT$9</f>
        <v>0</v>
      </c>
      <c r="AI33" s="74">
        <f>'26-27'!$AQ$9</f>
        <v>0</v>
      </c>
      <c r="AJ33" s="76">
        <f>'26-27'!$AR$9</f>
        <v>0</v>
      </c>
      <c r="AK33" s="72">
        <v>3.9999999999999998E-7</v>
      </c>
      <c r="AL33" s="88">
        <f t="shared" si="10"/>
        <v>3.9999999999999998E-7</v>
      </c>
      <c r="AM33"/>
      <c r="AN33"/>
    </row>
    <row r="34" spans="2:40" ht="15" x14ac:dyDescent="0.25">
      <c r="B34" s="64">
        <v>5</v>
      </c>
      <c r="C34" s="64">
        <f>'26-27'!$B$10</f>
        <v>0</v>
      </c>
      <c r="D34" s="73">
        <f t="shared" si="8"/>
        <v>0</v>
      </c>
      <c r="E34" s="74">
        <f>'26-27'!$AK$10</f>
        <v>0</v>
      </c>
      <c r="F34" s="76">
        <f>'26-27'!$AL$10</f>
        <v>0</v>
      </c>
      <c r="G34" s="74">
        <f>'26-27'!$AI$10</f>
        <v>0</v>
      </c>
      <c r="H34" s="76">
        <f>'26-27'!$AJ$10</f>
        <v>0</v>
      </c>
      <c r="I34" s="72">
        <v>4.9999999999999998E-7</v>
      </c>
      <c r="J34" s="88">
        <f t="shared" si="11"/>
        <v>4.9999999999999998E-7</v>
      </c>
      <c r="K34" s="56"/>
      <c r="L34" s="56"/>
      <c r="N34" s="64">
        <v>5</v>
      </c>
      <c r="O34" s="64">
        <f>'26-27'!$B$10</f>
        <v>0</v>
      </c>
      <c r="P34" s="73">
        <f t="shared" si="12"/>
        <v>0</v>
      </c>
      <c r="Q34" s="91"/>
      <c r="R34" s="91"/>
      <c r="S34" s="74">
        <f>'26-27'!$AO$10</f>
        <v>0</v>
      </c>
      <c r="T34" s="76">
        <f>'26-27'!$AP$10</f>
        <v>0</v>
      </c>
      <c r="U34" s="74">
        <f>'26-27'!$AM$10</f>
        <v>0</v>
      </c>
      <c r="V34" s="76">
        <f>'26-27'!$AN$10</f>
        <v>0</v>
      </c>
      <c r="W34" s="72">
        <v>4.9999999999999998E-7</v>
      </c>
      <c r="X34" s="88">
        <f t="shared" si="9"/>
        <v>4.9999999999999998E-7</v>
      </c>
      <c r="Y34" s="56"/>
      <c r="Z34" s="56"/>
      <c r="AB34" s="64">
        <v>5</v>
      </c>
      <c r="AC34" s="64">
        <f>'26-27'!$B$10</f>
        <v>0</v>
      </c>
      <c r="AD34" s="73">
        <f t="shared" si="13"/>
        <v>0</v>
      </c>
      <c r="AE34" s="91"/>
      <c r="AF34" s="91"/>
      <c r="AG34" s="74">
        <f>'26-27'!$AS$10</f>
        <v>0</v>
      </c>
      <c r="AH34" s="76">
        <f>'26-27'!$AT$10</f>
        <v>0</v>
      </c>
      <c r="AI34" s="74">
        <f>'26-27'!$AQ$10</f>
        <v>0</v>
      </c>
      <c r="AJ34" s="76">
        <f>'26-27'!$AR$10</f>
        <v>0</v>
      </c>
      <c r="AK34" s="72">
        <v>4.9999999999999998E-7</v>
      </c>
      <c r="AL34" s="88">
        <f t="shared" si="10"/>
        <v>4.9999999999999998E-7</v>
      </c>
      <c r="AM34"/>
      <c r="AN34"/>
    </row>
    <row r="35" spans="2:40" ht="15" x14ac:dyDescent="0.25">
      <c r="B35" s="64">
        <v>6</v>
      </c>
      <c r="C35" s="64">
        <f>'26-27'!$B$11</f>
        <v>0</v>
      </c>
      <c r="D35" s="73">
        <f t="shared" si="8"/>
        <v>0</v>
      </c>
      <c r="E35" s="74">
        <f>'26-27'!$AK$11</f>
        <v>0</v>
      </c>
      <c r="F35" s="76">
        <f>'26-27'!$AL$11</f>
        <v>0</v>
      </c>
      <c r="G35" s="74">
        <f>'26-27'!$AI$11</f>
        <v>0</v>
      </c>
      <c r="H35" s="76">
        <f>'26-27'!$AJ$11</f>
        <v>0</v>
      </c>
      <c r="I35" s="72">
        <v>5.9999999999999997E-7</v>
      </c>
      <c r="J35" s="88">
        <f t="shared" si="11"/>
        <v>5.9999999999999997E-7</v>
      </c>
      <c r="K35" s="56"/>
      <c r="L35" s="56"/>
      <c r="N35" s="64">
        <v>6</v>
      </c>
      <c r="O35" s="64">
        <f>'26-27'!$B$11</f>
        <v>0</v>
      </c>
      <c r="P35" s="73">
        <f t="shared" si="12"/>
        <v>0</v>
      </c>
      <c r="Q35" s="91"/>
      <c r="R35" s="91"/>
      <c r="S35" s="74">
        <f>'26-27'!$AO$11</f>
        <v>0</v>
      </c>
      <c r="T35" s="76">
        <f>'26-27'!$AP$11</f>
        <v>0</v>
      </c>
      <c r="U35" s="74">
        <f>'26-27'!$AM$11</f>
        <v>0</v>
      </c>
      <c r="V35" s="76">
        <f>'26-27'!$AN$11</f>
        <v>0</v>
      </c>
      <c r="W35" s="72">
        <v>5.9999999999999997E-7</v>
      </c>
      <c r="X35" s="88">
        <f t="shared" si="9"/>
        <v>5.9999999999999997E-7</v>
      </c>
      <c r="Y35" s="56"/>
      <c r="Z35" s="56"/>
      <c r="AB35" s="64">
        <v>6</v>
      </c>
      <c r="AC35" s="64">
        <f>'26-27'!$B$11</f>
        <v>0</v>
      </c>
      <c r="AD35" s="73">
        <f t="shared" si="13"/>
        <v>0</v>
      </c>
      <c r="AE35" s="91"/>
      <c r="AF35" s="91"/>
      <c r="AG35" s="74">
        <f>'26-27'!$AS$11</f>
        <v>0</v>
      </c>
      <c r="AH35" s="76">
        <f>'26-27'!$AT$11</f>
        <v>0</v>
      </c>
      <c r="AI35" s="74">
        <f>'26-27'!$AQ$11</f>
        <v>0</v>
      </c>
      <c r="AJ35" s="76">
        <f>'26-27'!$AR$11</f>
        <v>0</v>
      </c>
      <c r="AK35" s="72">
        <v>5.9999999999999997E-7</v>
      </c>
      <c r="AL35" s="88">
        <f t="shared" si="10"/>
        <v>5.9999999999999997E-7</v>
      </c>
      <c r="AM35"/>
      <c r="AN35"/>
    </row>
    <row r="36" spans="2:40" ht="15" x14ac:dyDescent="0.25">
      <c r="B36" s="64">
        <v>7</v>
      </c>
      <c r="C36" s="64">
        <f>'26-27'!$B$12</f>
        <v>0</v>
      </c>
      <c r="D36" s="73">
        <f t="shared" si="8"/>
        <v>0</v>
      </c>
      <c r="E36" s="74">
        <f>'26-27'!$AK$12</f>
        <v>0</v>
      </c>
      <c r="F36" s="76">
        <f>'26-27'!$AL$12</f>
        <v>0</v>
      </c>
      <c r="G36" s="74">
        <f>'26-27'!$AI$12</f>
        <v>0</v>
      </c>
      <c r="H36" s="76">
        <f>'26-27'!$AJ$12</f>
        <v>0</v>
      </c>
      <c r="I36" s="72">
        <v>6.9999999999999997E-7</v>
      </c>
      <c r="J36" s="88">
        <f t="shared" si="11"/>
        <v>6.9999999999999997E-7</v>
      </c>
      <c r="K36" s="56"/>
      <c r="L36" s="56"/>
      <c r="N36" s="64">
        <v>7</v>
      </c>
      <c r="O36" s="64">
        <f>'26-27'!$B$12</f>
        <v>0</v>
      </c>
      <c r="P36" s="73">
        <f t="shared" si="12"/>
        <v>0</v>
      </c>
      <c r="Q36" s="91"/>
      <c r="R36" s="91"/>
      <c r="S36" s="74">
        <f>'26-27'!$AO$12</f>
        <v>0</v>
      </c>
      <c r="T36" s="76">
        <f>'26-27'!$AP$12</f>
        <v>0</v>
      </c>
      <c r="U36" s="74">
        <f>'26-27'!$AM$12</f>
        <v>0</v>
      </c>
      <c r="V36" s="76">
        <f>'26-27'!$AN$12</f>
        <v>0</v>
      </c>
      <c r="W36" s="72">
        <v>6.9999999999999997E-7</v>
      </c>
      <c r="X36" s="88">
        <f t="shared" si="9"/>
        <v>6.9999999999999997E-7</v>
      </c>
      <c r="Y36" s="56"/>
      <c r="Z36" s="56"/>
      <c r="AB36" s="64">
        <v>7</v>
      </c>
      <c r="AC36" s="64">
        <f>'26-27'!$B$12</f>
        <v>0</v>
      </c>
      <c r="AD36" s="73">
        <f t="shared" si="13"/>
        <v>0</v>
      </c>
      <c r="AE36" s="91"/>
      <c r="AF36" s="91"/>
      <c r="AG36" s="74">
        <f>'26-27'!$AS$12</f>
        <v>0</v>
      </c>
      <c r="AH36" s="76">
        <f>'26-27'!$AT$12</f>
        <v>0</v>
      </c>
      <c r="AI36" s="74">
        <f>'26-27'!$AQ$12</f>
        <v>0</v>
      </c>
      <c r="AJ36" s="76">
        <f>'26-27'!$AR$12</f>
        <v>0</v>
      </c>
      <c r="AK36" s="72">
        <v>6.9999999999999997E-7</v>
      </c>
      <c r="AL36" s="88">
        <f t="shared" si="10"/>
        <v>6.9999999999999997E-7</v>
      </c>
      <c r="AM36"/>
      <c r="AN36"/>
    </row>
    <row r="37" spans="2:40" ht="15" x14ac:dyDescent="0.25">
      <c r="B37" s="64">
        <v>8</v>
      </c>
      <c r="C37" s="64">
        <f>'26-27'!$B$13</f>
        <v>0</v>
      </c>
      <c r="D37" s="73">
        <f t="shared" si="8"/>
        <v>0</v>
      </c>
      <c r="E37" s="74">
        <f>'26-27'!$AK$13</f>
        <v>0</v>
      </c>
      <c r="F37" s="76">
        <f>'26-27'!$AL$13</f>
        <v>0</v>
      </c>
      <c r="G37" s="74">
        <f>'26-27'!$AI$13</f>
        <v>0</v>
      </c>
      <c r="H37" s="76">
        <f>'26-27'!$AJ$13</f>
        <v>0</v>
      </c>
      <c r="I37" s="72">
        <v>7.9999999999999996E-7</v>
      </c>
      <c r="J37" s="88">
        <f t="shared" si="11"/>
        <v>7.9999999999999996E-7</v>
      </c>
      <c r="K37" s="56"/>
      <c r="L37" s="56"/>
      <c r="N37" s="64">
        <v>8</v>
      </c>
      <c r="O37" s="64">
        <f>'26-27'!$B$13</f>
        <v>0</v>
      </c>
      <c r="P37" s="73">
        <f t="shared" si="12"/>
        <v>0</v>
      </c>
      <c r="Q37" s="91"/>
      <c r="R37" s="91"/>
      <c r="S37" s="74">
        <f>'26-27'!$AO$13</f>
        <v>0</v>
      </c>
      <c r="T37" s="76">
        <f>'26-27'!$AP$13</f>
        <v>0</v>
      </c>
      <c r="U37" s="74">
        <f>'26-27'!$AM$13</f>
        <v>0</v>
      </c>
      <c r="V37" s="76">
        <f>'26-27'!$AN$13</f>
        <v>0</v>
      </c>
      <c r="W37" s="72">
        <v>7.9999999999999996E-7</v>
      </c>
      <c r="X37" s="88">
        <f t="shared" si="9"/>
        <v>7.9999999999999996E-7</v>
      </c>
      <c r="Y37" s="56"/>
      <c r="Z37" s="56"/>
      <c r="AB37" s="64">
        <v>8</v>
      </c>
      <c r="AC37" s="64">
        <f>'26-27'!$B$13</f>
        <v>0</v>
      </c>
      <c r="AD37" s="73">
        <f t="shared" si="13"/>
        <v>0</v>
      </c>
      <c r="AE37" s="91"/>
      <c r="AF37" s="91"/>
      <c r="AG37" s="74">
        <f>'26-27'!$AS$13</f>
        <v>0</v>
      </c>
      <c r="AH37" s="76">
        <f>'26-27'!$AT$13</f>
        <v>0</v>
      </c>
      <c r="AI37" s="74">
        <f>'26-27'!$AQ$13</f>
        <v>0</v>
      </c>
      <c r="AJ37" s="76">
        <f>'26-27'!$AR$13</f>
        <v>0</v>
      </c>
      <c r="AK37" s="72">
        <v>7.9999999999999996E-7</v>
      </c>
      <c r="AL37" s="88">
        <f t="shared" si="10"/>
        <v>7.9999999999999996E-7</v>
      </c>
      <c r="AM37"/>
      <c r="AN37"/>
    </row>
    <row r="38" spans="2:40" ht="15" x14ac:dyDescent="0.25">
      <c r="B38" s="64">
        <v>9</v>
      </c>
      <c r="C38" s="64">
        <f>'26-27'!$B$14</f>
        <v>0</v>
      </c>
      <c r="D38" s="73">
        <f t="shared" si="8"/>
        <v>0</v>
      </c>
      <c r="E38" s="74">
        <f>'26-27'!$AK$14</f>
        <v>0</v>
      </c>
      <c r="F38" s="76">
        <f>'26-27'!$AL$14</f>
        <v>0</v>
      </c>
      <c r="G38" s="74">
        <f>'26-27'!$AI$14</f>
        <v>0</v>
      </c>
      <c r="H38" s="76">
        <f>'26-27'!$AJ$14</f>
        <v>0</v>
      </c>
      <c r="I38" s="72">
        <v>8.9999999999999996E-7</v>
      </c>
      <c r="J38" s="88">
        <f t="shared" si="11"/>
        <v>8.9999999999999996E-7</v>
      </c>
      <c r="K38" s="56"/>
      <c r="L38" s="56"/>
      <c r="N38" s="64">
        <v>9</v>
      </c>
      <c r="O38" s="64">
        <f>'26-27'!$B$14</f>
        <v>0</v>
      </c>
      <c r="P38" s="73">
        <f t="shared" si="12"/>
        <v>0</v>
      </c>
      <c r="Q38" s="91"/>
      <c r="R38" s="91"/>
      <c r="S38" s="74">
        <f>'26-27'!$AO$14</f>
        <v>0</v>
      </c>
      <c r="T38" s="76">
        <f>'26-27'!$AP$14</f>
        <v>0</v>
      </c>
      <c r="U38" s="74">
        <f>'26-27'!$AM$14</f>
        <v>0</v>
      </c>
      <c r="V38" s="76">
        <f>'26-27'!$AN$14</f>
        <v>0</v>
      </c>
      <c r="W38" s="72">
        <v>8.9999999999999996E-7</v>
      </c>
      <c r="X38" s="88">
        <f t="shared" si="9"/>
        <v>8.9999999999999996E-7</v>
      </c>
      <c r="Y38" s="56"/>
      <c r="Z38" s="56"/>
      <c r="AB38" s="64">
        <v>9</v>
      </c>
      <c r="AC38" s="64">
        <f>'26-27'!$B$14</f>
        <v>0</v>
      </c>
      <c r="AD38" s="73">
        <f t="shared" si="13"/>
        <v>0</v>
      </c>
      <c r="AE38" s="91"/>
      <c r="AF38" s="91"/>
      <c r="AG38" s="74">
        <f>'26-27'!$AS$14</f>
        <v>0</v>
      </c>
      <c r="AH38" s="76">
        <f>'26-27'!$AT$14</f>
        <v>0</v>
      </c>
      <c r="AI38" s="74">
        <f>'26-27'!$AQ$14</f>
        <v>0</v>
      </c>
      <c r="AJ38" s="76">
        <f>'26-27'!$AR$14</f>
        <v>0</v>
      </c>
      <c r="AK38" s="72">
        <v>8.9999999999999996E-7</v>
      </c>
      <c r="AL38" s="88">
        <f t="shared" si="10"/>
        <v>8.9999999999999996E-7</v>
      </c>
      <c r="AM38"/>
      <c r="AN38"/>
    </row>
    <row r="39" spans="2:40" ht="15" x14ac:dyDescent="0.25">
      <c r="B39" s="64">
        <v>10</v>
      </c>
      <c r="C39" s="64">
        <f>'26-27'!$B$15</f>
        <v>0</v>
      </c>
      <c r="D39" s="73">
        <f t="shared" si="8"/>
        <v>0</v>
      </c>
      <c r="E39" s="74">
        <f>'26-27'!$AK$15</f>
        <v>0</v>
      </c>
      <c r="F39" s="76">
        <f>'26-27'!$AL$15</f>
        <v>0</v>
      </c>
      <c r="G39" s="74">
        <f>'26-27'!$AI$15</f>
        <v>0</v>
      </c>
      <c r="H39" s="76">
        <f>'26-27'!$AJ$15</f>
        <v>0</v>
      </c>
      <c r="I39" s="72">
        <v>9.9999999999999995E-7</v>
      </c>
      <c r="J39" s="88">
        <f t="shared" si="11"/>
        <v>9.9999999999999995E-7</v>
      </c>
      <c r="K39" s="56"/>
      <c r="L39" s="56"/>
      <c r="N39" s="64">
        <v>10</v>
      </c>
      <c r="O39" s="64">
        <f>'26-27'!$B$15</f>
        <v>0</v>
      </c>
      <c r="P39" s="73">
        <f t="shared" si="12"/>
        <v>0</v>
      </c>
      <c r="Q39" s="91"/>
      <c r="R39" s="91"/>
      <c r="S39" s="74">
        <f>'26-27'!$AO$15</f>
        <v>0</v>
      </c>
      <c r="T39" s="76">
        <f>'26-27'!$AP$15</f>
        <v>0</v>
      </c>
      <c r="U39" s="74">
        <f>'26-27'!$AM$15</f>
        <v>0</v>
      </c>
      <c r="V39" s="76">
        <f>'26-27'!$AN$15</f>
        <v>0</v>
      </c>
      <c r="W39" s="72">
        <v>9.9999999999999995E-7</v>
      </c>
      <c r="X39" s="88">
        <f t="shared" si="9"/>
        <v>9.9999999999999995E-7</v>
      </c>
      <c r="Y39" s="56"/>
      <c r="Z39" s="56"/>
      <c r="AB39" s="64">
        <v>10</v>
      </c>
      <c r="AC39" s="64">
        <f>'26-27'!$B$15</f>
        <v>0</v>
      </c>
      <c r="AD39" s="73">
        <f t="shared" si="13"/>
        <v>0</v>
      </c>
      <c r="AE39" s="91"/>
      <c r="AF39" s="91"/>
      <c r="AG39" s="74">
        <f>'26-27'!$AS$15</f>
        <v>0</v>
      </c>
      <c r="AH39" s="76">
        <f>'26-27'!$AT$15</f>
        <v>0</v>
      </c>
      <c r="AI39" s="74">
        <f>'26-27'!$AQ$15</f>
        <v>0</v>
      </c>
      <c r="AJ39" s="76">
        <f>'26-27'!$AR$15</f>
        <v>0</v>
      </c>
      <c r="AK39" s="72">
        <v>9.9999999999999995E-7</v>
      </c>
      <c r="AL39" s="88">
        <f t="shared" si="10"/>
        <v>9.9999999999999995E-7</v>
      </c>
      <c r="AM39"/>
      <c r="AN39"/>
    </row>
    <row r="40" spans="2:40" ht="15" x14ac:dyDescent="0.25">
      <c r="B40" s="64">
        <v>11</v>
      </c>
      <c r="C40" s="64">
        <f>'26-27'!$B$16</f>
        <v>0</v>
      </c>
      <c r="D40" s="73">
        <f t="shared" si="8"/>
        <v>0</v>
      </c>
      <c r="E40" s="74">
        <f>'26-27'!$AK$16</f>
        <v>0</v>
      </c>
      <c r="F40" s="76">
        <f>'26-27'!$AL$16</f>
        <v>0</v>
      </c>
      <c r="G40" s="74">
        <f>'26-27'!$AI$16</f>
        <v>0</v>
      </c>
      <c r="H40" s="76">
        <f>'26-27'!$AJ$16</f>
        <v>0</v>
      </c>
      <c r="I40" s="72">
        <v>1.1000000000000001E-6</v>
      </c>
      <c r="J40" s="88">
        <f t="shared" si="11"/>
        <v>1.1000000000000001E-6</v>
      </c>
      <c r="K40" s="56"/>
      <c r="L40" s="56"/>
      <c r="N40" s="64">
        <v>11</v>
      </c>
      <c r="O40" s="64">
        <f>'26-27'!$B$16</f>
        <v>0</v>
      </c>
      <c r="P40" s="73">
        <f t="shared" si="12"/>
        <v>0</v>
      </c>
      <c r="Q40" s="91"/>
      <c r="R40" s="91"/>
      <c r="S40" s="74">
        <f>'26-27'!$AO$16</f>
        <v>0</v>
      </c>
      <c r="T40" s="76">
        <f>'26-27'!$AP$16</f>
        <v>0</v>
      </c>
      <c r="U40" s="74">
        <f>'26-27'!$AM$16</f>
        <v>0</v>
      </c>
      <c r="V40" s="76">
        <f>'26-27'!$AN$16</f>
        <v>0</v>
      </c>
      <c r="W40" s="72">
        <v>1.1000000000000001E-6</v>
      </c>
      <c r="X40" s="88">
        <f t="shared" si="9"/>
        <v>1.1000000000000001E-6</v>
      </c>
      <c r="Y40" s="56"/>
      <c r="Z40" s="56"/>
      <c r="AB40" s="64">
        <v>11</v>
      </c>
      <c r="AC40" s="64">
        <f>'26-27'!$B$16</f>
        <v>0</v>
      </c>
      <c r="AD40" s="73">
        <f t="shared" si="13"/>
        <v>0</v>
      </c>
      <c r="AE40" s="91"/>
      <c r="AF40" s="91"/>
      <c r="AG40" s="74">
        <f>'26-27'!$AS$16</f>
        <v>0</v>
      </c>
      <c r="AH40" s="76">
        <f>'26-27'!$AT$16</f>
        <v>0</v>
      </c>
      <c r="AI40" s="74">
        <f>'26-27'!$AQ$16</f>
        <v>0</v>
      </c>
      <c r="AJ40" s="76">
        <f>'26-27'!$AR$16</f>
        <v>0</v>
      </c>
      <c r="AK40" s="72">
        <v>1.1000000000000001E-6</v>
      </c>
      <c r="AL40" s="88">
        <f t="shared" si="10"/>
        <v>1.1000000000000001E-6</v>
      </c>
      <c r="AM40"/>
      <c r="AN40"/>
    </row>
    <row r="41" spans="2:40" ht="15" x14ac:dyDescent="0.25">
      <c r="B41" s="64">
        <v>12</v>
      </c>
      <c r="C41" s="64">
        <f>'26-27'!$B$17</f>
        <v>0</v>
      </c>
      <c r="D41" s="73">
        <f t="shared" si="8"/>
        <v>0</v>
      </c>
      <c r="E41" s="74">
        <f>'26-27'!$AK$17</f>
        <v>0</v>
      </c>
      <c r="F41" s="76">
        <f>'26-27'!$AL$17</f>
        <v>0</v>
      </c>
      <c r="G41" s="74">
        <f>'26-27'!$AI$17</f>
        <v>0</v>
      </c>
      <c r="H41" s="76">
        <f>'26-27'!$AJ$17</f>
        <v>0</v>
      </c>
      <c r="I41" s="72">
        <v>1.1999999999999999E-6</v>
      </c>
      <c r="J41" s="88">
        <f t="shared" si="11"/>
        <v>1.1999999999999999E-6</v>
      </c>
      <c r="K41" s="56"/>
      <c r="L41" s="56"/>
      <c r="N41" s="64">
        <v>12</v>
      </c>
      <c r="O41" s="64">
        <f>'26-27'!$B$17</f>
        <v>0</v>
      </c>
      <c r="P41" s="73">
        <f t="shared" si="12"/>
        <v>0</v>
      </c>
      <c r="Q41" s="91"/>
      <c r="R41" s="91"/>
      <c r="S41" s="74">
        <f>'26-27'!$AO$17</f>
        <v>0</v>
      </c>
      <c r="T41" s="76">
        <f>'26-27'!$AP$17</f>
        <v>0</v>
      </c>
      <c r="U41" s="74">
        <f>'26-27'!$AM$17</f>
        <v>0</v>
      </c>
      <c r="V41" s="76">
        <f>'26-27'!$AN$17</f>
        <v>0</v>
      </c>
      <c r="W41" s="72">
        <v>1.1999999999999999E-6</v>
      </c>
      <c r="X41" s="88">
        <f t="shared" si="9"/>
        <v>1.1999999999999999E-6</v>
      </c>
      <c r="Y41" s="56"/>
      <c r="Z41" s="56"/>
      <c r="AB41" s="64">
        <v>12</v>
      </c>
      <c r="AC41" s="64">
        <f>'26-27'!$B$17</f>
        <v>0</v>
      </c>
      <c r="AD41" s="73">
        <f t="shared" si="13"/>
        <v>0</v>
      </c>
      <c r="AE41" s="91"/>
      <c r="AF41" s="91"/>
      <c r="AG41" s="74">
        <f>'26-27'!$AS$17</f>
        <v>0</v>
      </c>
      <c r="AH41" s="76">
        <f>'26-27'!$AT$17</f>
        <v>0</v>
      </c>
      <c r="AI41" s="74">
        <f>'26-27'!$AQ$17</f>
        <v>0</v>
      </c>
      <c r="AJ41" s="76">
        <f>'26-27'!$AR$17</f>
        <v>0</v>
      </c>
      <c r="AK41" s="72">
        <v>1.1999999999999999E-6</v>
      </c>
      <c r="AL41" s="88">
        <f t="shared" si="10"/>
        <v>1.1999999999999999E-6</v>
      </c>
      <c r="AM41"/>
      <c r="AN41"/>
    </row>
    <row r="42" spans="2:40" ht="15" x14ac:dyDescent="0.25">
      <c r="B42" s="64">
        <v>13</v>
      </c>
      <c r="C42" s="64">
        <f>'26-27'!$B$18</f>
        <v>0</v>
      </c>
      <c r="D42" s="73">
        <f t="shared" si="8"/>
        <v>0</v>
      </c>
      <c r="E42" s="74">
        <f>'26-27'!$AK$18</f>
        <v>0</v>
      </c>
      <c r="F42" s="76">
        <f>'26-27'!$AL$18</f>
        <v>0</v>
      </c>
      <c r="G42" s="74">
        <f>'26-27'!$AI$18</f>
        <v>0</v>
      </c>
      <c r="H42" s="76">
        <f>'26-27'!$AJ$18</f>
        <v>0</v>
      </c>
      <c r="I42" s="72">
        <v>1.3E-6</v>
      </c>
      <c r="J42" s="88">
        <f t="shared" si="11"/>
        <v>1.3E-6</v>
      </c>
      <c r="K42" s="56"/>
      <c r="L42" s="56"/>
      <c r="N42" s="64">
        <v>13</v>
      </c>
      <c r="O42" s="64">
        <f>'26-27'!$B$18</f>
        <v>0</v>
      </c>
      <c r="P42" s="73">
        <f t="shared" si="12"/>
        <v>0</v>
      </c>
      <c r="Q42" s="91"/>
      <c r="R42" s="91"/>
      <c r="S42" s="74">
        <f>'26-27'!$AO$18</f>
        <v>0</v>
      </c>
      <c r="T42" s="76">
        <f>'26-27'!$AP$18</f>
        <v>0</v>
      </c>
      <c r="U42" s="74">
        <f>'26-27'!$AM$18</f>
        <v>0</v>
      </c>
      <c r="V42" s="76">
        <f>'26-27'!$AN$18</f>
        <v>0</v>
      </c>
      <c r="W42" s="72">
        <v>1.3E-6</v>
      </c>
      <c r="X42" s="88">
        <f t="shared" si="9"/>
        <v>1.3E-6</v>
      </c>
      <c r="Y42" s="56"/>
      <c r="Z42" s="56"/>
      <c r="AB42" s="64">
        <v>13</v>
      </c>
      <c r="AC42" s="64">
        <f>'26-27'!$B$18</f>
        <v>0</v>
      </c>
      <c r="AD42" s="73">
        <f t="shared" si="13"/>
        <v>0</v>
      </c>
      <c r="AE42" s="91"/>
      <c r="AF42" s="91"/>
      <c r="AG42" s="74">
        <f>'26-27'!$AS$18</f>
        <v>0</v>
      </c>
      <c r="AH42" s="76">
        <f>'26-27'!$AT$18</f>
        <v>0</v>
      </c>
      <c r="AI42" s="74">
        <f>'26-27'!$AQ$18</f>
        <v>0</v>
      </c>
      <c r="AJ42" s="76">
        <f>'26-27'!$AR$18</f>
        <v>0</v>
      </c>
      <c r="AK42" s="72">
        <v>1.3E-6</v>
      </c>
      <c r="AL42" s="88">
        <f t="shared" si="10"/>
        <v>1.3E-6</v>
      </c>
      <c r="AM42"/>
      <c r="AN42"/>
    </row>
    <row r="43" spans="2:40" ht="15" x14ac:dyDescent="0.25">
      <c r="B43" s="64">
        <v>14</v>
      </c>
      <c r="C43" s="64">
        <f>'26-27'!$B$19</f>
        <v>0</v>
      </c>
      <c r="D43" s="73">
        <f t="shared" si="8"/>
        <v>0</v>
      </c>
      <c r="E43" s="74">
        <f>'26-27'!$AK$19</f>
        <v>0</v>
      </c>
      <c r="F43" s="76">
        <f>'26-27'!$AL$19</f>
        <v>0</v>
      </c>
      <c r="G43" s="74">
        <f>'26-27'!$AI$19</f>
        <v>0</v>
      </c>
      <c r="H43" s="76">
        <f>'26-27'!$AJ$19</f>
        <v>0</v>
      </c>
      <c r="I43" s="72">
        <v>1.3999999999999999E-6</v>
      </c>
      <c r="J43" s="88">
        <f t="shared" si="11"/>
        <v>1.3999999999999999E-6</v>
      </c>
      <c r="K43" s="56"/>
      <c r="L43" s="56"/>
      <c r="N43" s="64">
        <v>14</v>
      </c>
      <c r="O43" s="64">
        <f>'26-27'!$B$19</f>
        <v>0</v>
      </c>
      <c r="P43" s="73">
        <f t="shared" si="12"/>
        <v>0</v>
      </c>
      <c r="Q43" s="91"/>
      <c r="R43" s="91"/>
      <c r="S43" s="74">
        <f>'26-27'!$AO$19</f>
        <v>0</v>
      </c>
      <c r="T43" s="76">
        <f>'26-27'!$AP$19</f>
        <v>0</v>
      </c>
      <c r="U43" s="74">
        <f>'26-27'!$AM$19</f>
        <v>0</v>
      </c>
      <c r="V43" s="76">
        <f>'26-27'!$AN$19</f>
        <v>0</v>
      </c>
      <c r="W43" s="72">
        <v>1.3999999999999999E-6</v>
      </c>
      <c r="X43" s="88">
        <f t="shared" si="9"/>
        <v>1.3999999999999999E-6</v>
      </c>
      <c r="Y43" s="56"/>
      <c r="Z43" s="56"/>
      <c r="AB43" s="64">
        <v>14</v>
      </c>
      <c r="AC43" s="64">
        <f>'26-27'!$B$19</f>
        <v>0</v>
      </c>
      <c r="AD43" s="73">
        <f t="shared" si="13"/>
        <v>0</v>
      </c>
      <c r="AE43" s="91"/>
      <c r="AF43" s="91"/>
      <c r="AG43" s="74">
        <f>'26-27'!$AS$19</f>
        <v>0</v>
      </c>
      <c r="AH43" s="76">
        <f>'26-27'!$AT$19</f>
        <v>0</v>
      </c>
      <c r="AI43" s="74">
        <f>'26-27'!$AQ$19</f>
        <v>0</v>
      </c>
      <c r="AJ43" s="76">
        <f>'26-27'!$AR$19</f>
        <v>0</v>
      </c>
      <c r="AK43" s="72">
        <v>1.3999999999999999E-6</v>
      </c>
      <c r="AL43" s="88">
        <f t="shared" si="10"/>
        <v>1.3999999999999999E-6</v>
      </c>
      <c r="AM43"/>
      <c r="AN43"/>
    </row>
    <row r="44" spans="2:40" ht="15" x14ac:dyDescent="0.25">
      <c r="B44" s="64">
        <v>15</v>
      </c>
      <c r="C44" s="64">
        <f>'26-27'!$B$20</f>
        <v>0</v>
      </c>
      <c r="D44" s="73">
        <f t="shared" si="8"/>
        <v>0</v>
      </c>
      <c r="E44" s="74">
        <f>'26-27'!$AK$20</f>
        <v>0</v>
      </c>
      <c r="F44" s="76">
        <f>'26-27'!$AL$20</f>
        <v>0</v>
      </c>
      <c r="G44" s="74">
        <f>'26-27'!$AI$20</f>
        <v>0</v>
      </c>
      <c r="H44" s="76">
        <f>'26-27'!$AJ$20</f>
        <v>0</v>
      </c>
      <c r="I44" s="72">
        <v>1.5E-6</v>
      </c>
      <c r="J44" s="88">
        <f t="shared" si="11"/>
        <v>1.5E-6</v>
      </c>
      <c r="K44" s="56"/>
      <c r="L44" s="56"/>
      <c r="N44" s="64">
        <v>15</v>
      </c>
      <c r="O44" s="64">
        <f>'26-27'!$B$20</f>
        <v>0</v>
      </c>
      <c r="P44" s="73">
        <f t="shared" si="12"/>
        <v>0</v>
      </c>
      <c r="Q44" s="91"/>
      <c r="R44" s="91"/>
      <c r="S44" s="74">
        <f>'26-27'!$AO$20</f>
        <v>0</v>
      </c>
      <c r="T44" s="76">
        <f>'26-27'!$AP$20</f>
        <v>0</v>
      </c>
      <c r="U44" s="74">
        <f>'26-27'!$AM$20</f>
        <v>0</v>
      </c>
      <c r="V44" s="76">
        <f>'26-27'!$AN$20</f>
        <v>0</v>
      </c>
      <c r="W44" s="72">
        <v>1.5E-6</v>
      </c>
      <c r="X44" s="88">
        <f t="shared" si="9"/>
        <v>1.5E-6</v>
      </c>
      <c r="Y44" s="56"/>
      <c r="Z44" s="56"/>
      <c r="AB44" s="64">
        <v>15</v>
      </c>
      <c r="AC44" s="64">
        <f>'26-27'!$B$20</f>
        <v>0</v>
      </c>
      <c r="AD44" s="73">
        <f t="shared" si="13"/>
        <v>0</v>
      </c>
      <c r="AE44" s="91"/>
      <c r="AF44" s="91"/>
      <c r="AG44" s="74">
        <f>'26-27'!$AS$20</f>
        <v>0</v>
      </c>
      <c r="AH44" s="76">
        <f>'26-27'!$AT$20</f>
        <v>0</v>
      </c>
      <c r="AI44" s="74">
        <f>'26-27'!$AQ$20</f>
        <v>0</v>
      </c>
      <c r="AJ44" s="76">
        <f>'26-27'!$AR$20</f>
        <v>0</v>
      </c>
      <c r="AK44" s="72">
        <v>1.5E-6</v>
      </c>
      <c r="AL44" s="88">
        <f t="shared" si="10"/>
        <v>1.5E-6</v>
      </c>
      <c r="AM44"/>
      <c r="AN44"/>
    </row>
    <row r="45" spans="2:40" ht="15" x14ac:dyDescent="0.25">
      <c r="B45" s="64">
        <v>16</v>
      </c>
      <c r="C45" s="64">
        <f>'26-27'!$B$21</f>
        <v>0</v>
      </c>
      <c r="D45" s="73">
        <f t="shared" si="8"/>
        <v>0</v>
      </c>
      <c r="E45" s="74">
        <f>'26-27'!$AK$21</f>
        <v>0</v>
      </c>
      <c r="F45" s="76">
        <f>'26-27'!$AL$21</f>
        <v>0</v>
      </c>
      <c r="G45" s="74">
        <f>'26-27'!$AI$21</f>
        <v>0</v>
      </c>
      <c r="H45" s="76">
        <f>'26-27'!$AJ$21</f>
        <v>0</v>
      </c>
      <c r="I45" s="72">
        <v>1.5999999999999999E-6</v>
      </c>
      <c r="J45" s="88">
        <f t="shared" si="11"/>
        <v>1.5999999999999999E-6</v>
      </c>
      <c r="K45" s="56"/>
      <c r="L45" s="56"/>
      <c r="N45" s="64">
        <v>16</v>
      </c>
      <c r="O45" s="64">
        <f>'26-27'!$B$21</f>
        <v>0</v>
      </c>
      <c r="P45" s="73">
        <f t="shared" si="12"/>
        <v>0</v>
      </c>
      <c r="Q45" s="91"/>
      <c r="R45" s="91"/>
      <c r="S45" s="74">
        <f>'26-27'!$AO$21</f>
        <v>0</v>
      </c>
      <c r="T45" s="76">
        <f>'26-27'!$AP$21</f>
        <v>0</v>
      </c>
      <c r="U45" s="74">
        <f>'26-27'!$AM$21</f>
        <v>0</v>
      </c>
      <c r="V45" s="76">
        <f>'26-27'!$AN$21</f>
        <v>0</v>
      </c>
      <c r="W45" s="72">
        <v>1.5999999999999999E-6</v>
      </c>
      <c r="X45" s="88">
        <f t="shared" si="9"/>
        <v>1.5999999999999999E-6</v>
      </c>
      <c r="Y45" s="56"/>
      <c r="Z45" s="56"/>
      <c r="AB45" s="64">
        <v>16</v>
      </c>
      <c r="AC45" s="64">
        <f>'26-27'!$B$21</f>
        <v>0</v>
      </c>
      <c r="AD45" s="73">
        <f t="shared" si="13"/>
        <v>0</v>
      </c>
      <c r="AE45" s="91"/>
      <c r="AF45" s="91"/>
      <c r="AG45" s="74">
        <f>'26-27'!$AS$21</f>
        <v>0</v>
      </c>
      <c r="AH45" s="76">
        <f>'26-27'!$AT$21</f>
        <v>0</v>
      </c>
      <c r="AI45" s="74">
        <f>'26-27'!$AQ$21</f>
        <v>0</v>
      </c>
      <c r="AJ45" s="76">
        <f>'26-27'!$AR$21</f>
        <v>0</v>
      </c>
      <c r="AK45" s="72">
        <v>1.5999999999999999E-6</v>
      </c>
      <c r="AL45" s="88">
        <f t="shared" si="10"/>
        <v>1.5999999999999999E-6</v>
      </c>
      <c r="AM45"/>
      <c r="AN45"/>
    </row>
    <row r="46" spans="2:40" ht="15" x14ac:dyDescent="0.25">
      <c r="B46" s="64">
        <v>17</v>
      </c>
      <c r="C46" s="64">
        <f>'26-27'!$B$22</f>
        <v>0</v>
      </c>
      <c r="D46" s="73">
        <f t="shared" si="8"/>
        <v>0</v>
      </c>
      <c r="E46" s="74">
        <f>'26-27'!$AK$22</f>
        <v>0</v>
      </c>
      <c r="F46" s="76">
        <f>'26-27'!$AL$22</f>
        <v>0</v>
      </c>
      <c r="G46" s="74">
        <f>'26-27'!$AI$22</f>
        <v>0</v>
      </c>
      <c r="H46" s="76">
        <f>'26-27'!$AJ$22</f>
        <v>0</v>
      </c>
      <c r="I46" s="72">
        <v>1.7E-6</v>
      </c>
      <c r="J46" s="88">
        <f t="shared" si="11"/>
        <v>1.7E-6</v>
      </c>
      <c r="K46" s="56"/>
      <c r="L46" s="56"/>
      <c r="N46" s="64">
        <v>17</v>
      </c>
      <c r="O46" s="64">
        <f>'26-27'!$B$22</f>
        <v>0</v>
      </c>
      <c r="P46" s="73">
        <f t="shared" si="12"/>
        <v>0</v>
      </c>
      <c r="Q46" s="91"/>
      <c r="R46" s="91"/>
      <c r="S46" s="74">
        <f>'26-27'!$AO$22</f>
        <v>0</v>
      </c>
      <c r="T46" s="76">
        <f>'26-27'!$AP$22</f>
        <v>0</v>
      </c>
      <c r="U46" s="74">
        <f>'26-27'!$AM$22</f>
        <v>0</v>
      </c>
      <c r="V46" s="76">
        <f>'26-27'!$AN$22</f>
        <v>0</v>
      </c>
      <c r="W46" s="72">
        <v>1.7E-6</v>
      </c>
      <c r="X46" s="88">
        <f t="shared" si="9"/>
        <v>1.7E-6</v>
      </c>
      <c r="Y46" s="56"/>
      <c r="Z46" s="56"/>
      <c r="AB46" s="64">
        <v>17</v>
      </c>
      <c r="AC46" s="64">
        <f>'26-27'!$B$22</f>
        <v>0</v>
      </c>
      <c r="AD46" s="73">
        <f t="shared" si="13"/>
        <v>0</v>
      </c>
      <c r="AE46" s="91"/>
      <c r="AF46" s="91"/>
      <c r="AG46" s="74">
        <f>'26-27'!$AS$22</f>
        <v>0</v>
      </c>
      <c r="AH46" s="76">
        <f>'26-27'!$AT$22</f>
        <v>0</v>
      </c>
      <c r="AI46" s="74">
        <f>'26-27'!$AQ$22</f>
        <v>0</v>
      </c>
      <c r="AJ46" s="76">
        <f>'26-27'!$AR$22</f>
        <v>0</v>
      </c>
      <c r="AK46" s="72">
        <v>1.7E-6</v>
      </c>
      <c r="AL46" s="88">
        <f t="shared" si="10"/>
        <v>1.7E-6</v>
      </c>
      <c r="AM46"/>
      <c r="AN46"/>
    </row>
    <row r="47" spans="2:40" ht="15" x14ac:dyDescent="0.25">
      <c r="B47" s="64">
        <v>18</v>
      </c>
      <c r="C47" s="64">
        <f>'26-27'!$B$23</f>
        <v>0</v>
      </c>
      <c r="D47" s="73">
        <f t="shared" si="8"/>
        <v>0</v>
      </c>
      <c r="E47" s="74">
        <f>'26-27'!$AK$23</f>
        <v>0</v>
      </c>
      <c r="F47" s="76">
        <f>'26-27'!$AL$23</f>
        <v>0</v>
      </c>
      <c r="G47" s="74">
        <f>'26-27'!$AI$23</f>
        <v>0</v>
      </c>
      <c r="H47" s="76">
        <f>'26-27'!$AJ$23</f>
        <v>0</v>
      </c>
      <c r="I47" s="72">
        <v>1.7999999999999999E-6</v>
      </c>
      <c r="J47" s="88">
        <f t="shared" si="11"/>
        <v>1.7999999999999999E-6</v>
      </c>
      <c r="K47" s="56"/>
      <c r="L47" s="56"/>
      <c r="N47" s="64">
        <v>18</v>
      </c>
      <c r="O47" s="64">
        <f>'26-27'!$B$23</f>
        <v>0</v>
      </c>
      <c r="P47" s="73">
        <f t="shared" si="12"/>
        <v>0</v>
      </c>
      <c r="Q47" s="91"/>
      <c r="R47" s="91"/>
      <c r="S47" s="74">
        <f>'26-27'!$AO$23</f>
        <v>0</v>
      </c>
      <c r="T47" s="76">
        <f>'26-27'!$AP$23</f>
        <v>0</v>
      </c>
      <c r="U47" s="74">
        <f>'26-27'!$AM$23</f>
        <v>0</v>
      </c>
      <c r="V47" s="76">
        <f>'26-27'!$AN$23</f>
        <v>0</v>
      </c>
      <c r="W47" s="72">
        <v>1.7999999999999999E-6</v>
      </c>
      <c r="X47" s="88">
        <f t="shared" si="9"/>
        <v>1.7999999999999999E-6</v>
      </c>
      <c r="Y47" s="56"/>
      <c r="Z47" s="56"/>
      <c r="AB47" s="64">
        <v>18</v>
      </c>
      <c r="AC47" s="64">
        <f>'26-27'!$B$23</f>
        <v>0</v>
      </c>
      <c r="AD47" s="73">
        <f t="shared" si="13"/>
        <v>0</v>
      </c>
      <c r="AE47" s="91"/>
      <c r="AF47" s="91"/>
      <c r="AG47" s="74">
        <f>'26-27'!$AS$23</f>
        <v>0</v>
      </c>
      <c r="AH47" s="76">
        <f>'26-27'!$AT$23</f>
        <v>0</v>
      </c>
      <c r="AI47" s="74">
        <f>'26-27'!$AQ$23</f>
        <v>0</v>
      </c>
      <c r="AJ47" s="76">
        <f>'26-27'!$AR$23</f>
        <v>0</v>
      </c>
      <c r="AK47" s="72">
        <v>1.7999999999999999E-6</v>
      </c>
      <c r="AL47" s="88">
        <f t="shared" si="10"/>
        <v>1.7999999999999999E-6</v>
      </c>
      <c r="AM47"/>
      <c r="AN47"/>
    </row>
    <row r="48" spans="2:40" ht="15" x14ac:dyDescent="0.25">
      <c r="B48" s="64">
        <v>19</v>
      </c>
      <c r="C48" s="64">
        <f>'26-27'!$B$24</f>
        <v>0</v>
      </c>
      <c r="D48" s="73">
        <f t="shared" si="8"/>
        <v>0</v>
      </c>
      <c r="E48" s="74">
        <f>'26-27'!$AK$24</f>
        <v>0</v>
      </c>
      <c r="F48" s="76">
        <f>'26-27'!$AL$24</f>
        <v>0</v>
      </c>
      <c r="G48" s="74">
        <f>'26-27'!$AI$24</f>
        <v>0</v>
      </c>
      <c r="H48" s="76">
        <f>'26-27'!$AJ$24</f>
        <v>0</v>
      </c>
      <c r="I48" s="72">
        <v>1.9E-6</v>
      </c>
      <c r="J48" s="88">
        <f t="shared" si="11"/>
        <v>1.9E-6</v>
      </c>
      <c r="K48" s="56"/>
      <c r="L48" s="56"/>
      <c r="N48" s="64">
        <v>19</v>
      </c>
      <c r="O48" s="64">
        <f>'26-27'!$B$24</f>
        <v>0</v>
      </c>
      <c r="P48" s="73">
        <f t="shared" si="12"/>
        <v>0</v>
      </c>
      <c r="Q48" s="91"/>
      <c r="R48" s="91"/>
      <c r="S48" s="74">
        <f>'26-27'!$AO$24</f>
        <v>0</v>
      </c>
      <c r="T48" s="76">
        <f>'26-27'!$AP$24</f>
        <v>0</v>
      </c>
      <c r="U48" s="74">
        <f>'26-27'!$AM$24</f>
        <v>0</v>
      </c>
      <c r="V48" s="76">
        <f>'26-27'!$AN$24</f>
        <v>0</v>
      </c>
      <c r="W48" s="72">
        <v>1.9E-6</v>
      </c>
      <c r="X48" s="88">
        <f t="shared" si="9"/>
        <v>1.9E-6</v>
      </c>
      <c r="Y48" s="56"/>
      <c r="Z48" s="56"/>
      <c r="AB48" s="64">
        <v>19</v>
      </c>
      <c r="AC48" s="64">
        <f>'26-27'!$B$24</f>
        <v>0</v>
      </c>
      <c r="AD48" s="73">
        <f t="shared" si="13"/>
        <v>0</v>
      </c>
      <c r="AE48" s="91"/>
      <c r="AF48" s="91"/>
      <c r="AG48" s="74">
        <f>'26-27'!$AS$24</f>
        <v>0</v>
      </c>
      <c r="AH48" s="76">
        <f>'26-27'!$AT$24</f>
        <v>0</v>
      </c>
      <c r="AI48" s="74">
        <f>'26-27'!$AQ$24</f>
        <v>0</v>
      </c>
      <c r="AJ48" s="76">
        <f>'26-27'!$AR$24</f>
        <v>0</v>
      </c>
      <c r="AK48" s="72">
        <v>1.9E-6</v>
      </c>
      <c r="AL48" s="88">
        <f t="shared" si="10"/>
        <v>1.9E-6</v>
      </c>
      <c r="AM48"/>
      <c r="AN48"/>
    </row>
    <row r="49" spans="2:40" ht="15.75" thickBot="1" x14ac:dyDescent="0.3">
      <c r="B49" s="78">
        <v>20</v>
      </c>
      <c r="C49" s="78">
        <f>'26-27'!$B$25</f>
        <v>0</v>
      </c>
      <c r="D49" s="81">
        <f t="shared" si="8"/>
        <v>0</v>
      </c>
      <c r="E49" s="82">
        <f>'26-27'!$AK$25</f>
        <v>0</v>
      </c>
      <c r="F49" s="84">
        <f>'26-27'!$AL$25</f>
        <v>0</v>
      </c>
      <c r="G49" s="82">
        <f>'26-27'!$AI$25</f>
        <v>0</v>
      </c>
      <c r="H49" s="84">
        <f>'26-27'!$AJ$25</f>
        <v>0</v>
      </c>
      <c r="I49" s="80">
        <v>1.9999999999999999E-6</v>
      </c>
      <c r="J49" s="88">
        <f t="shared" si="11"/>
        <v>1.9999999999999999E-6</v>
      </c>
      <c r="K49" s="56"/>
      <c r="L49" s="56"/>
      <c r="N49" s="78">
        <v>20</v>
      </c>
      <c r="O49" s="78">
        <f>'26-27'!$B$25</f>
        <v>0</v>
      </c>
      <c r="P49" s="73">
        <f t="shared" si="12"/>
        <v>0</v>
      </c>
      <c r="Q49" s="92"/>
      <c r="R49" s="92"/>
      <c r="S49" s="82">
        <f>'26-27'!$AO$25</f>
        <v>0</v>
      </c>
      <c r="T49" s="84">
        <f>'26-27'!$AP$25</f>
        <v>0</v>
      </c>
      <c r="U49" s="82">
        <f>'26-27'!$AM$25</f>
        <v>0</v>
      </c>
      <c r="V49" s="84">
        <f>'26-27'!$AN$25</f>
        <v>0</v>
      </c>
      <c r="W49" s="80">
        <v>1.9999999999999999E-6</v>
      </c>
      <c r="X49" s="88">
        <f t="shared" si="9"/>
        <v>1.9999999999999999E-6</v>
      </c>
      <c r="Y49" s="56"/>
      <c r="Z49" s="56"/>
      <c r="AB49" s="78">
        <v>20</v>
      </c>
      <c r="AC49" s="78">
        <f>'26-27'!$B$25</f>
        <v>0</v>
      </c>
      <c r="AD49" s="73">
        <f t="shared" si="13"/>
        <v>0</v>
      </c>
      <c r="AE49" s="92"/>
      <c r="AF49" s="92"/>
      <c r="AG49" s="82">
        <f>'26-27'!$AS$25</f>
        <v>0</v>
      </c>
      <c r="AH49" s="84">
        <f>'26-27'!$AT$25</f>
        <v>0</v>
      </c>
      <c r="AI49" s="82">
        <f>'26-27'!$AQ$25</f>
        <v>0</v>
      </c>
      <c r="AJ49" s="84">
        <f>'26-27'!$AR$25</f>
        <v>0</v>
      </c>
      <c r="AK49" s="80">
        <v>1.9999999999999999E-6</v>
      </c>
      <c r="AL49" s="88">
        <f t="shared" si="10"/>
        <v>1.9999999999999999E-6</v>
      </c>
      <c r="AM49"/>
      <c r="AN49"/>
    </row>
    <row r="50" spans="2:40" ht="15" x14ac:dyDescent="0.25">
      <c r="D50" s="93"/>
      <c r="E50" s="85">
        <f>SUM(E30:E49)</f>
        <v>0</v>
      </c>
      <c r="F50" s="85">
        <f>SUM(F30:F49)</f>
        <v>0</v>
      </c>
      <c r="G50" s="85">
        <f>SUM(G30:G49)</f>
        <v>0</v>
      </c>
      <c r="H50" s="85">
        <f>SUM(H30:H49)</f>
        <v>0</v>
      </c>
      <c r="I50" s="56"/>
      <c r="J50" s="56"/>
      <c r="K50" s="56"/>
      <c r="L50" s="56"/>
      <c r="P50" s="93"/>
      <c r="Q50" s="85"/>
      <c r="R50" s="85"/>
      <c r="S50" s="85">
        <f>SUM(S30:S49)</f>
        <v>0</v>
      </c>
      <c r="T50" s="85">
        <f>SUM(T30:T49)</f>
        <v>0</v>
      </c>
      <c r="U50" s="85">
        <f>SUM(U30:U49)</f>
        <v>0</v>
      </c>
      <c r="V50" s="85">
        <f>SUM(V30:V49)</f>
        <v>0</v>
      </c>
      <c r="W50" s="56"/>
      <c r="X50" s="56"/>
      <c r="Y50" s="56"/>
      <c r="Z50" s="56"/>
      <c r="AD50" s="93"/>
      <c r="AE50" s="85"/>
      <c r="AF50" s="85"/>
      <c r="AG50" s="85">
        <f>SUM(AG30:AG49)</f>
        <v>0</v>
      </c>
      <c r="AH50" s="85">
        <f>SUM(AH30:AH49)</f>
        <v>0</v>
      </c>
      <c r="AI50" s="85">
        <f>SUM(AI30:AI49)</f>
        <v>0</v>
      </c>
      <c r="AJ50" s="85">
        <f>SUM(AJ30:AJ49)</f>
        <v>0</v>
      </c>
      <c r="AK50"/>
      <c r="AL50"/>
      <c r="AM50"/>
      <c r="AN50"/>
    </row>
    <row r="51" spans="2:40" ht="15" x14ac:dyDescent="0.25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 s="56"/>
      <c r="Y51" s="56"/>
      <c r="Z51" s="56"/>
      <c r="AB51"/>
      <c r="AC51"/>
      <c r="AD51"/>
      <c r="AE51"/>
      <c r="AF51"/>
      <c r="AG51"/>
      <c r="AH51"/>
      <c r="AI51"/>
      <c r="AJ51"/>
      <c r="AK51"/>
      <c r="AL51"/>
      <c r="AM51"/>
      <c r="AN51"/>
    </row>
    <row r="52" spans="2:40" ht="15" x14ac:dyDescent="0.25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</row>
    <row r="53" spans="2:40" ht="15.75" thickBot="1" x14ac:dyDescent="0.3">
      <c r="B53" s="188" t="s">
        <v>42</v>
      </c>
      <c r="C53" s="188"/>
      <c r="D53" s="188"/>
      <c r="E53" s="188"/>
      <c r="F53" s="188"/>
      <c r="G53" s="188"/>
      <c r="H53" s="188"/>
      <c r="I53" s="56"/>
      <c r="N53" s="188" t="s">
        <v>43</v>
      </c>
      <c r="O53" s="188"/>
      <c r="P53" s="188"/>
      <c r="Q53" s="188"/>
      <c r="R53" s="188"/>
      <c r="S53" s="188"/>
      <c r="T53" s="188"/>
      <c r="U53" s="188"/>
      <c r="V53" s="188"/>
      <c r="W53" s="56"/>
      <c r="AB53" s="188" t="s">
        <v>44</v>
      </c>
      <c r="AC53" s="188"/>
      <c r="AD53" s="188"/>
      <c r="AE53" s="188"/>
      <c r="AF53" s="188"/>
      <c r="AG53" s="188"/>
      <c r="AH53" s="188"/>
      <c r="AI53" s="188"/>
      <c r="AJ53" s="188"/>
      <c r="AK53"/>
      <c r="AL53"/>
      <c r="AM53"/>
      <c r="AN53"/>
    </row>
    <row r="54" spans="2:40" ht="15.75" thickBot="1" x14ac:dyDescent="0.3">
      <c r="B54" s="60" t="s">
        <v>31</v>
      </c>
      <c r="C54" s="58" t="s">
        <v>32</v>
      </c>
      <c r="D54" s="61" t="s">
        <v>34</v>
      </c>
      <c r="E54" s="189" t="s">
        <v>45</v>
      </c>
      <c r="F54" s="190"/>
      <c r="G54" s="189" t="s">
        <v>46</v>
      </c>
      <c r="H54" s="190"/>
      <c r="I54" s="56"/>
      <c r="J54" s="56"/>
      <c r="K54" s="56"/>
      <c r="L54" s="56"/>
      <c r="N54" s="60" t="s">
        <v>31</v>
      </c>
      <c r="O54" s="58" t="s">
        <v>32</v>
      </c>
      <c r="P54" s="61" t="s">
        <v>34</v>
      </c>
      <c r="Q54" s="86"/>
      <c r="R54" s="86"/>
      <c r="S54" s="189" t="s">
        <v>45</v>
      </c>
      <c r="T54" s="190"/>
      <c r="U54" s="189" t="s">
        <v>46</v>
      </c>
      <c r="V54" s="190"/>
      <c r="W54" s="56"/>
      <c r="X54" s="56"/>
      <c r="Y54" s="56"/>
      <c r="Z54" s="56"/>
      <c r="AB54" s="60" t="s">
        <v>31</v>
      </c>
      <c r="AC54" s="58" t="s">
        <v>32</v>
      </c>
      <c r="AD54" s="61" t="s">
        <v>34</v>
      </c>
      <c r="AE54" s="86"/>
      <c r="AF54" s="86"/>
      <c r="AG54" s="189" t="s">
        <v>45</v>
      </c>
      <c r="AH54" s="190"/>
      <c r="AI54" s="189" t="s">
        <v>46</v>
      </c>
      <c r="AJ54" s="190"/>
      <c r="AK54"/>
      <c r="AL54"/>
      <c r="AM54"/>
      <c r="AN54"/>
    </row>
    <row r="55" spans="2:40" ht="15.75" customHeight="1" x14ac:dyDescent="0.25">
      <c r="B55" s="64">
        <v>1</v>
      </c>
      <c r="C55" s="87">
        <f>'26-27'!$B$6</f>
        <v>0</v>
      </c>
      <c r="D55" s="67">
        <f>E6</f>
        <v>0</v>
      </c>
      <c r="E55" s="68">
        <f>'26-27'!$AV$6</f>
        <v>0</v>
      </c>
      <c r="F55" s="70">
        <f>'26-27'!$AW$6</f>
        <v>0</v>
      </c>
      <c r="G55" s="68">
        <f>'26-27'!$BC$6</f>
        <v>0</v>
      </c>
      <c r="H55" s="70">
        <f>'26-27'!$BD$6</f>
        <v>0</v>
      </c>
      <c r="I55" s="66">
        <v>9.9999999999999995E-8</v>
      </c>
      <c r="J55" s="88">
        <f>E55+I55+2*G55</f>
        <v>9.9999999999999995E-8</v>
      </c>
      <c r="K55" s="56"/>
      <c r="L55" s="56"/>
      <c r="N55" s="64">
        <v>1</v>
      </c>
      <c r="O55" s="87">
        <f>'26-27'!$B$6</f>
        <v>0</v>
      </c>
      <c r="P55" s="94">
        <f>S6</f>
        <v>0</v>
      </c>
      <c r="Q55" s="89"/>
      <c r="R55" s="89"/>
      <c r="S55" s="68">
        <f>'26-27'!$AX$6</f>
        <v>0</v>
      </c>
      <c r="T55" s="70">
        <f>'26-27'!$AY$6</f>
        <v>0</v>
      </c>
      <c r="U55" s="68">
        <f>'26-27'!$BE$6</f>
        <v>0</v>
      </c>
      <c r="V55" s="70">
        <f>'26-27'!$BF$6</f>
        <v>0</v>
      </c>
      <c r="W55" s="66">
        <v>9.9999999999999995E-8</v>
      </c>
      <c r="X55" s="88">
        <f>S55+W55+2*U55</f>
        <v>9.9999999999999995E-8</v>
      </c>
      <c r="Y55" s="56"/>
      <c r="Z55" s="56"/>
      <c r="AB55" s="64">
        <v>1</v>
      </c>
      <c r="AC55" s="87">
        <f>'26-27'!$B$6</f>
        <v>0</v>
      </c>
      <c r="AD55" s="94">
        <f>AG6</f>
        <v>0</v>
      </c>
      <c r="AE55" s="89"/>
      <c r="AF55" s="89"/>
      <c r="AG55" s="68">
        <f>'26-27'!$AZ$6</f>
        <v>0</v>
      </c>
      <c r="AH55" s="70">
        <f>'26-27'!$BA$6</f>
        <v>0</v>
      </c>
      <c r="AI55" s="68">
        <f>'26-27'!$BG$6</f>
        <v>0</v>
      </c>
      <c r="AJ55" s="70">
        <f>'26-27'!$BH$6</f>
        <v>0</v>
      </c>
      <c r="AK55" s="66">
        <v>9.9999999999999995E-8</v>
      </c>
      <c r="AL55" s="88">
        <f>AG55+AK55+2*AI55</f>
        <v>9.9999999999999995E-8</v>
      </c>
      <c r="AM55"/>
      <c r="AN55"/>
    </row>
    <row r="56" spans="2:40" ht="15" x14ac:dyDescent="0.25">
      <c r="B56" s="64">
        <v>2</v>
      </c>
      <c r="C56" s="64">
        <f>'26-27'!$B$7</f>
        <v>0</v>
      </c>
      <c r="D56" s="73">
        <f>E7</f>
        <v>0</v>
      </c>
      <c r="E56" s="90">
        <f>'26-27'!$AV$7</f>
        <v>0</v>
      </c>
      <c r="F56" s="76">
        <f>'26-27'!$AW$7</f>
        <v>0</v>
      </c>
      <c r="G56" s="74">
        <f>'26-27'!$BC$7</f>
        <v>0</v>
      </c>
      <c r="H56" s="76">
        <f>'26-27'!$BD$7</f>
        <v>0</v>
      </c>
      <c r="I56" s="72">
        <v>1.9999999999999999E-7</v>
      </c>
      <c r="J56" s="88">
        <f t="shared" ref="J56:J74" si="14">E56+I56+2*G56</f>
        <v>1.9999999999999999E-7</v>
      </c>
      <c r="K56" s="56"/>
      <c r="L56" s="56"/>
      <c r="N56" s="64">
        <v>2</v>
      </c>
      <c r="O56" s="64">
        <f>'26-27'!$B$7</f>
        <v>0</v>
      </c>
      <c r="P56" s="73">
        <f>S7</f>
        <v>0</v>
      </c>
      <c r="Q56" s="91"/>
      <c r="R56" s="91"/>
      <c r="S56" s="74">
        <f>'26-27'!$AX$7</f>
        <v>0</v>
      </c>
      <c r="T56" s="76">
        <f>'26-27'!$AY$7</f>
        <v>0</v>
      </c>
      <c r="U56" s="74">
        <f>'26-27'!$BE$7</f>
        <v>0</v>
      </c>
      <c r="V56" s="76">
        <f>'26-27'!$BF$7</f>
        <v>0</v>
      </c>
      <c r="W56" s="72">
        <v>1.9999999999999999E-7</v>
      </c>
      <c r="X56" s="88">
        <f t="shared" ref="X56:X74" si="15">S56+W56+2*U56</f>
        <v>1.9999999999999999E-7</v>
      </c>
      <c r="Y56" s="56"/>
      <c r="Z56" s="56"/>
      <c r="AB56" s="64">
        <v>2</v>
      </c>
      <c r="AC56" s="64">
        <f>'26-27'!$B$7</f>
        <v>0</v>
      </c>
      <c r="AD56" s="73">
        <f>AG7</f>
        <v>0</v>
      </c>
      <c r="AE56" s="91"/>
      <c r="AF56" s="91"/>
      <c r="AG56" s="74">
        <f>'26-27'!$AZ$7</f>
        <v>0</v>
      </c>
      <c r="AH56" s="76">
        <f>'26-27'!$BA$7</f>
        <v>0</v>
      </c>
      <c r="AI56" s="74">
        <f>'26-27'!$BG$7</f>
        <v>0</v>
      </c>
      <c r="AJ56" s="76">
        <f>'26-27'!$BH$7</f>
        <v>0</v>
      </c>
      <c r="AK56" s="72">
        <v>1.9999999999999999E-7</v>
      </c>
      <c r="AL56" s="88">
        <f t="shared" ref="AL56:AL74" si="16">AG56+AK56+2*AI56</f>
        <v>1.9999999999999999E-7</v>
      </c>
      <c r="AM56"/>
      <c r="AN56"/>
    </row>
    <row r="57" spans="2:40" ht="15" x14ac:dyDescent="0.25">
      <c r="B57" s="64">
        <v>3</v>
      </c>
      <c r="C57" s="64">
        <f>'26-27'!$B$8</f>
        <v>0</v>
      </c>
      <c r="D57" s="73">
        <f t="shared" ref="D57:D74" si="17">E8</f>
        <v>0</v>
      </c>
      <c r="E57" s="74">
        <f>'26-27'!$AV$8</f>
        <v>0</v>
      </c>
      <c r="F57" s="76">
        <f>'26-27'!$AW$8</f>
        <v>0</v>
      </c>
      <c r="G57" s="74">
        <f>'26-27'!$BC$8</f>
        <v>0</v>
      </c>
      <c r="H57" s="76">
        <f>'26-27'!$BD$8</f>
        <v>0</v>
      </c>
      <c r="I57" s="72">
        <v>2.9999999999999999E-7</v>
      </c>
      <c r="J57" s="88">
        <f t="shared" si="14"/>
        <v>2.9999999999999999E-7</v>
      </c>
      <c r="K57" s="56"/>
      <c r="L57" s="56"/>
      <c r="N57" s="64">
        <v>3</v>
      </c>
      <c r="O57" s="64">
        <f>'26-27'!$B$8</f>
        <v>0</v>
      </c>
      <c r="P57" s="73">
        <f t="shared" ref="P57:P74" si="18">S8</f>
        <v>0</v>
      </c>
      <c r="Q57" s="91"/>
      <c r="R57" s="91"/>
      <c r="S57" s="74">
        <f>'26-27'!$AX$8</f>
        <v>0</v>
      </c>
      <c r="T57" s="76">
        <f>'26-27'!$AY$8</f>
        <v>0</v>
      </c>
      <c r="U57" s="74">
        <f>'26-27'!$BE$8</f>
        <v>0</v>
      </c>
      <c r="V57" s="76">
        <f>'26-27'!$BF$8</f>
        <v>0</v>
      </c>
      <c r="W57" s="72">
        <v>2.9999999999999999E-7</v>
      </c>
      <c r="X57" s="88">
        <f t="shared" si="15"/>
        <v>2.9999999999999999E-7</v>
      </c>
      <c r="Y57" s="56"/>
      <c r="Z57" s="56"/>
      <c r="AB57" s="64">
        <v>3</v>
      </c>
      <c r="AC57" s="64">
        <f>'26-27'!$B$8</f>
        <v>0</v>
      </c>
      <c r="AD57" s="73">
        <f t="shared" ref="AD57:AD74" si="19">AG8</f>
        <v>0</v>
      </c>
      <c r="AE57" s="91"/>
      <c r="AF57" s="91"/>
      <c r="AG57" s="74">
        <f>'26-27'!$AZ$8</f>
        <v>0</v>
      </c>
      <c r="AH57" s="76">
        <f>'26-27'!$BA$8</f>
        <v>0</v>
      </c>
      <c r="AI57" s="74">
        <f>'26-27'!$BG$8</f>
        <v>0</v>
      </c>
      <c r="AJ57" s="76">
        <f>'26-27'!$BH$8</f>
        <v>0</v>
      </c>
      <c r="AK57" s="72">
        <v>2.9999999999999999E-7</v>
      </c>
      <c r="AL57" s="88">
        <f t="shared" si="16"/>
        <v>2.9999999999999999E-7</v>
      </c>
      <c r="AM57"/>
      <c r="AN57"/>
    </row>
    <row r="58" spans="2:40" ht="15" x14ac:dyDescent="0.25">
      <c r="B58" s="64">
        <v>4</v>
      </c>
      <c r="C58" s="64">
        <f>'26-27'!$B$9</f>
        <v>0</v>
      </c>
      <c r="D58" s="73">
        <f t="shared" si="17"/>
        <v>0</v>
      </c>
      <c r="E58" s="74">
        <f>'26-27'!$AV$9</f>
        <v>0</v>
      </c>
      <c r="F58" s="76">
        <f>'26-27'!$AW$9</f>
        <v>0</v>
      </c>
      <c r="G58" s="74">
        <f>'26-27'!$BC$9</f>
        <v>0</v>
      </c>
      <c r="H58" s="76">
        <f>'26-27'!$BD$9</f>
        <v>0</v>
      </c>
      <c r="I58" s="72">
        <v>3.9999999999999998E-7</v>
      </c>
      <c r="J58" s="88">
        <f t="shared" si="14"/>
        <v>3.9999999999999998E-7</v>
      </c>
      <c r="K58" s="56"/>
      <c r="L58" s="56"/>
      <c r="N58" s="64">
        <v>4</v>
      </c>
      <c r="O58" s="64">
        <f>'26-27'!$B$9</f>
        <v>0</v>
      </c>
      <c r="P58" s="73">
        <f t="shared" si="18"/>
        <v>0</v>
      </c>
      <c r="Q58" s="91"/>
      <c r="R58" s="91"/>
      <c r="S58" s="74">
        <f>'26-27'!$AX$9</f>
        <v>0</v>
      </c>
      <c r="T58" s="76">
        <f>'26-27'!$AY$9</f>
        <v>0</v>
      </c>
      <c r="U58" s="74">
        <f>'26-27'!$BE$9</f>
        <v>0</v>
      </c>
      <c r="V58" s="76">
        <f>'26-27'!$BF$9</f>
        <v>0</v>
      </c>
      <c r="W58" s="72">
        <v>3.9999999999999998E-7</v>
      </c>
      <c r="X58" s="88">
        <f t="shared" si="15"/>
        <v>3.9999999999999998E-7</v>
      </c>
      <c r="Y58" s="56"/>
      <c r="Z58" s="56"/>
      <c r="AB58" s="64">
        <v>4</v>
      </c>
      <c r="AC58" s="64">
        <f>'26-27'!$B$9</f>
        <v>0</v>
      </c>
      <c r="AD58" s="73">
        <f t="shared" si="19"/>
        <v>0</v>
      </c>
      <c r="AE58" s="91"/>
      <c r="AF58" s="91"/>
      <c r="AG58" s="74">
        <f>'26-27'!$AZ$9</f>
        <v>0</v>
      </c>
      <c r="AH58" s="76">
        <f>'26-27'!$BA$9</f>
        <v>0</v>
      </c>
      <c r="AI58" s="74">
        <f>'26-27'!$BG$9</f>
        <v>0</v>
      </c>
      <c r="AJ58" s="76">
        <f>'26-27'!$BH$9</f>
        <v>0</v>
      </c>
      <c r="AK58" s="72">
        <v>3.9999999999999998E-7</v>
      </c>
      <c r="AL58" s="88">
        <f t="shared" si="16"/>
        <v>3.9999999999999998E-7</v>
      </c>
      <c r="AM58"/>
      <c r="AN58"/>
    </row>
    <row r="59" spans="2:40" ht="15" x14ac:dyDescent="0.25">
      <c r="B59" s="64">
        <v>5</v>
      </c>
      <c r="C59" s="64">
        <f>'26-27'!$B$10</f>
        <v>0</v>
      </c>
      <c r="D59" s="73">
        <f t="shared" si="17"/>
        <v>0</v>
      </c>
      <c r="E59" s="74">
        <f>'26-27'!$AV$10</f>
        <v>0</v>
      </c>
      <c r="F59" s="76">
        <f>'26-27'!$AW$10</f>
        <v>0</v>
      </c>
      <c r="G59" s="74">
        <f>'26-27'!$BC$10</f>
        <v>0</v>
      </c>
      <c r="H59" s="76">
        <f>'26-27'!$BD$10</f>
        <v>0</v>
      </c>
      <c r="I59" s="72">
        <v>4.9999999999999998E-7</v>
      </c>
      <c r="J59" s="88">
        <f t="shared" si="14"/>
        <v>4.9999999999999998E-7</v>
      </c>
      <c r="K59" s="56"/>
      <c r="L59" s="56"/>
      <c r="N59" s="64">
        <v>5</v>
      </c>
      <c r="O59" s="64">
        <f>'26-27'!$B$10</f>
        <v>0</v>
      </c>
      <c r="P59" s="73">
        <f t="shared" si="18"/>
        <v>0</v>
      </c>
      <c r="Q59" s="91"/>
      <c r="R59" s="91"/>
      <c r="S59" s="74">
        <f>'26-27'!$AX$10</f>
        <v>0</v>
      </c>
      <c r="T59" s="76">
        <f>'26-27'!$AY$10</f>
        <v>0</v>
      </c>
      <c r="U59" s="74">
        <f>'26-27'!$BE$10</f>
        <v>0</v>
      </c>
      <c r="V59" s="76">
        <f>'26-27'!$BF$10</f>
        <v>0</v>
      </c>
      <c r="W59" s="72">
        <v>4.9999999999999998E-7</v>
      </c>
      <c r="X59" s="88">
        <f t="shared" si="15"/>
        <v>4.9999999999999998E-7</v>
      </c>
      <c r="Y59" s="56"/>
      <c r="Z59" s="56"/>
      <c r="AB59" s="64">
        <v>5</v>
      </c>
      <c r="AC59" s="64">
        <f>'26-27'!$B$10</f>
        <v>0</v>
      </c>
      <c r="AD59" s="73">
        <f t="shared" si="19"/>
        <v>0</v>
      </c>
      <c r="AE59" s="91"/>
      <c r="AF59" s="91"/>
      <c r="AG59" s="74">
        <f>'26-27'!$AZ$10</f>
        <v>0</v>
      </c>
      <c r="AH59" s="76">
        <f>'26-27'!$BA$10</f>
        <v>0</v>
      </c>
      <c r="AI59" s="74">
        <f>'26-27'!$BG$10</f>
        <v>0</v>
      </c>
      <c r="AJ59" s="76">
        <f>'26-27'!$BH$10</f>
        <v>0</v>
      </c>
      <c r="AK59" s="72">
        <v>4.9999999999999998E-7</v>
      </c>
      <c r="AL59" s="88">
        <f t="shared" si="16"/>
        <v>4.9999999999999998E-7</v>
      </c>
      <c r="AM59"/>
      <c r="AN59"/>
    </row>
    <row r="60" spans="2:40" ht="15" x14ac:dyDescent="0.25">
      <c r="B60" s="64">
        <v>6</v>
      </c>
      <c r="C60" s="64">
        <f>'26-27'!$B$11</f>
        <v>0</v>
      </c>
      <c r="D60" s="73">
        <f t="shared" si="17"/>
        <v>0</v>
      </c>
      <c r="E60" s="74">
        <f>'26-27'!$AV$11</f>
        <v>0</v>
      </c>
      <c r="F60" s="76">
        <f>'26-27'!$AW$11</f>
        <v>0</v>
      </c>
      <c r="G60" s="74">
        <f>'26-27'!$BC$11</f>
        <v>0</v>
      </c>
      <c r="H60" s="76">
        <f>'26-27'!$BD$11</f>
        <v>0</v>
      </c>
      <c r="I60" s="72">
        <v>5.9999999999999997E-7</v>
      </c>
      <c r="J60" s="88">
        <f t="shared" si="14"/>
        <v>5.9999999999999997E-7</v>
      </c>
      <c r="K60" s="56"/>
      <c r="L60" s="56"/>
      <c r="N60" s="64">
        <v>6</v>
      </c>
      <c r="O60" s="64">
        <f>'26-27'!$B$11</f>
        <v>0</v>
      </c>
      <c r="P60" s="73">
        <f t="shared" si="18"/>
        <v>0</v>
      </c>
      <c r="Q60" s="91"/>
      <c r="R60" s="91"/>
      <c r="S60" s="74">
        <f>'26-27'!$AX$11</f>
        <v>0</v>
      </c>
      <c r="T60" s="76">
        <f>'26-27'!$AY$11</f>
        <v>0</v>
      </c>
      <c r="U60" s="74">
        <f>'26-27'!$BE$11</f>
        <v>0</v>
      </c>
      <c r="V60" s="76">
        <f>'26-27'!$BF$11</f>
        <v>0</v>
      </c>
      <c r="W60" s="72">
        <v>5.9999999999999997E-7</v>
      </c>
      <c r="X60" s="88">
        <f t="shared" si="15"/>
        <v>5.9999999999999997E-7</v>
      </c>
      <c r="Y60" s="56"/>
      <c r="Z60" s="56"/>
      <c r="AB60" s="64">
        <v>6</v>
      </c>
      <c r="AC60" s="64">
        <f>'26-27'!$B$11</f>
        <v>0</v>
      </c>
      <c r="AD60" s="73">
        <f t="shared" si="19"/>
        <v>0</v>
      </c>
      <c r="AE60" s="91"/>
      <c r="AF60" s="91"/>
      <c r="AG60" s="74">
        <f>'26-27'!$AZ$11</f>
        <v>0</v>
      </c>
      <c r="AH60" s="76">
        <f>'26-27'!$BA$11</f>
        <v>0</v>
      </c>
      <c r="AI60" s="74">
        <f>'26-27'!$BG$11</f>
        <v>0</v>
      </c>
      <c r="AJ60" s="76">
        <f>'26-27'!$BH$11</f>
        <v>0</v>
      </c>
      <c r="AK60" s="72">
        <v>5.9999999999999997E-7</v>
      </c>
      <c r="AL60" s="88">
        <f t="shared" si="16"/>
        <v>5.9999999999999997E-7</v>
      </c>
      <c r="AM60"/>
      <c r="AN60"/>
    </row>
    <row r="61" spans="2:40" ht="15" x14ac:dyDescent="0.25">
      <c r="B61" s="64">
        <v>7</v>
      </c>
      <c r="C61" s="64">
        <f>'26-27'!$B$12</f>
        <v>0</v>
      </c>
      <c r="D61" s="73">
        <f t="shared" si="17"/>
        <v>0</v>
      </c>
      <c r="E61" s="74">
        <f>'26-27'!$AV$12</f>
        <v>0</v>
      </c>
      <c r="F61" s="76">
        <f>'26-27'!$AW$12</f>
        <v>0</v>
      </c>
      <c r="G61" s="74">
        <f>'26-27'!$BC$12</f>
        <v>0</v>
      </c>
      <c r="H61" s="76">
        <f>'26-27'!$BD$12</f>
        <v>0</v>
      </c>
      <c r="I61" s="72">
        <v>6.9999999999999997E-7</v>
      </c>
      <c r="J61" s="88">
        <f t="shared" si="14"/>
        <v>6.9999999999999997E-7</v>
      </c>
      <c r="K61" s="56"/>
      <c r="L61" s="56"/>
      <c r="N61" s="64">
        <v>7</v>
      </c>
      <c r="O61" s="64">
        <f>'26-27'!$B$12</f>
        <v>0</v>
      </c>
      <c r="P61" s="73">
        <f t="shared" si="18"/>
        <v>0</v>
      </c>
      <c r="Q61" s="91"/>
      <c r="R61" s="91"/>
      <c r="S61" s="74">
        <f>'26-27'!$AX$12</f>
        <v>0</v>
      </c>
      <c r="T61" s="76">
        <f>'26-27'!$AY$12</f>
        <v>0</v>
      </c>
      <c r="U61" s="74">
        <f>'26-27'!$BE$12</f>
        <v>0</v>
      </c>
      <c r="V61" s="76">
        <f>'26-27'!$BF$12</f>
        <v>0</v>
      </c>
      <c r="W61" s="72">
        <v>6.9999999999999997E-7</v>
      </c>
      <c r="X61" s="88">
        <f t="shared" si="15"/>
        <v>6.9999999999999997E-7</v>
      </c>
      <c r="Y61" s="56"/>
      <c r="Z61" s="56"/>
      <c r="AB61" s="64">
        <v>7</v>
      </c>
      <c r="AC61" s="64">
        <f>'26-27'!$B$12</f>
        <v>0</v>
      </c>
      <c r="AD61" s="73">
        <f t="shared" si="19"/>
        <v>0</v>
      </c>
      <c r="AE61" s="91"/>
      <c r="AF61" s="91"/>
      <c r="AG61" s="74">
        <f>'26-27'!$AZ$12</f>
        <v>0</v>
      </c>
      <c r="AH61" s="76">
        <f>'26-27'!$BA$12</f>
        <v>0</v>
      </c>
      <c r="AI61" s="74">
        <f>'26-27'!$BG$12</f>
        <v>0</v>
      </c>
      <c r="AJ61" s="76">
        <f>'26-27'!$BH$12</f>
        <v>0</v>
      </c>
      <c r="AK61" s="72">
        <v>6.9999999999999997E-7</v>
      </c>
      <c r="AL61" s="88">
        <f t="shared" si="16"/>
        <v>6.9999999999999997E-7</v>
      </c>
      <c r="AM61"/>
      <c r="AN61"/>
    </row>
    <row r="62" spans="2:40" ht="15" x14ac:dyDescent="0.25">
      <c r="B62" s="64">
        <v>8</v>
      </c>
      <c r="C62" s="64">
        <f>'26-27'!$B$13</f>
        <v>0</v>
      </c>
      <c r="D62" s="73">
        <f t="shared" si="17"/>
        <v>0</v>
      </c>
      <c r="E62" s="74">
        <f>'26-27'!$AV$13</f>
        <v>0</v>
      </c>
      <c r="F62" s="76">
        <f>'26-27'!$AW$13</f>
        <v>0</v>
      </c>
      <c r="G62" s="74">
        <f>'26-27'!$BC$13</f>
        <v>0</v>
      </c>
      <c r="H62" s="76">
        <f>'26-27'!$BD$13</f>
        <v>0</v>
      </c>
      <c r="I62" s="72">
        <v>7.9999999999999996E-7</v>
      </c>
      <c r="J62" s="88">
        <f t="shared" si="14"/>
        <v>7.9999999999999996E-7</v>
      </c>
      <c r="K62" s="56"/>
      <c r="L62" s="56"/>
      <c r="N62" s="64">
        <v>8</v>
      </c>
      <c r="O62" s="64">
        <f>'26-27'!$B$13</f>
        <v>0</v>
      </c>
      <c r="P62" s="73">
        <f t="shared" si="18"/>
        <v>0</v>
      </c>
      <c r="Q62" s="91"/>
      <c r="R62" s="91"/>
      <c r="S62" s="74">
        <f>'26-27'!$AX$13</f>
        <v>0</v>
      </c>
      <c r="T62" s="76">
        <f>'26-27'!$AY$13</f>
        <v>0</v>
      </c>
      <c r="U62" s="74">
        <f>'26-27'!$BE$13</f>
        <v>0</v>
      </c>
      <c r="V62" s="76">
        <f>'26-27'!$BF$13</f>
        <v>0</v>
      </c>
      <c r="W62" s="72">
        <v>7.9999999999999996E-7</v>
      </c>
      <c r="X62" s="88">
        <f t="shared" si="15"/>
        <v>7.9999999999999996E-7</v>
      </c>
      <c r="Y62" s="56"/>
      <c r="Z62" s="56"/>
      <c r="AB62" s="64">
        <v>8</v>
      </c>
      <c r="AC62" s="64">
        <f>'26-27'!$B$13</f>
        <v>0</v>
      </c>
      <c r="AD62" s="73">
        <f t="shared" si="19"/>
        <v>0</v>
      </c>
      <c r="AE62" s="91"/>
      <c r="AF62" s="91"/>
      <c r="AG62" s="74">
        <f>'26-27'!$AZ$13</f>
        <v>0</v>
      </c>
      <c r="AH62" s="76">
        <f>'26-27'!$BA$13</f>
        <v>0</v>
      </c>
      <c r="AI62" s="74">
        <f>'26-27'!$BG$13</f>
        <v>0</v>
      </c>
      <c r="AJ62" s="76">
        <f>'26-27'!$BH$13</f>
        <v>0</v>
      </c>
      <c r="AK62" s="72">
        <v>7.9999999999999996E-7</v>
      </c>
      <c r="AL62" s="88">
        <f t="shared" si="16"/>
        <v>7.9999999999999996E-7</v>
      </c>
      <c r="AM62"/>
      <c r="AN62"/>
    </row>
    <row r="63" spans="2:40" ht="15" x14ac:dyDescent="0.25">
      <c r="B63" s="64">
        <v>9</v>
      </c>
      <c r="C63" s="64">
        <f>'26-27'!$B$14</f>
        <v>0</v>
      </c>
      <c r="D63" s="73">
        <f t="shared" si="17"/>
        <v>0</v>
      </c>
      <c r="E63" s="74">
        <f>'26-27'!$AV$14</f>
        <v>0</v>
      </c>
      <c r="F63" s="76">
        <f>'26-27'!$AW$14</f>
        <v>0</v>
      </c>
      <c r="G63" s="74">
        <f>'26-27'!$BC$14</f>
        <v>0</v>
      </c>
      <c r="H63" s="76">
        <f>'26-27'!$BD$14</f>
        <v>0</v>
      </c>
      <c r="I63" s="72">
        <v>8.9999999999999996E-7</v>
      </c>
      <c r="J63" s="88">
        <f t="shared" si="14"/>
        <v>8.9999999999999996E-7</v>
      </c>
      <c r="K63" s="56"/>
      <c r="L63" s="56"/>
      <c r="N63" s="64">
        <v>9</v>
      </c>
      <c r="O63" s="64">
        <f>'26-27'!$B$14</f>
        <v>0</v>
      </c>
      <c r="P63" s="73">
        <f t="shared" si="18"/>
        <v>0</v>
      </c>
      <c r="Q63" s="91"/>
      <c r="R63" s="91"/>
      <c r="S63" s="74">
        <f>'26-27'!$AX$14</f>
        <v>0</v>
      </c>
      <c r="T63" s="76">
        <f>'26-27'!$AY$14</f>
        <v>0</v>
      </c>
      <c r="U63" s="74">
        <f>'26-27'!$BE$14</f>
        <v>0</v>
      </c>
      <c r="V63" s="76">
        <f>'26-27'!$BF$14</f>
        <v>0</v>
      </c>
      <c r="W63" s="72">
        <v>8.9999999999999996E-7</v>
      </c>
      <c r="X63" s="88">
        <f t="shared" si="15"/>
        <v>8.9999999999999996E-7</v>
      </c>
      <c r="Y63" s="56"/>
      <c r="Z63" s="56"/>
      <c r="AB63" s="64">
        <v>9</v>
      </c>
      <c r="AC63" s="64">
        <f>'26-27'!$B$14</f>
        <v>0</v>
      </c>
      <c r="AD63" s="73">
        <f t="shared" si="19"/>
        <v>0</v>
      </c>
      <c r="AE63" s="91"/>
      <c r="AF63" s="91"/>
      <c r="AG63" s="74">
        <f>'26-27'!$AZ$14</f>
        <v>0</v>
      </c>
      <c r="AH63" s="76">
        <f>'26-27'!$BA$14</f>
        <v>0</v>
      </c>
      <c r="AI63" s="74">
        <f>'26-27'!$BG$14</f>
        <v>0</v>
      </c>
      <c r="AJ63" s="76">
        <f>'26-27'!$BH$14</f>
        <v>0</v>
      </c>
      <c r="AK63" s="72">
        <v>8.9999999999999996E-7</v>
      </c>
      <c r="AL63" s="88">
        <f t="shared" si="16"/>
        <v>8.9999999999999996E-7</v>
      </c>
      <c r="AM63"/>
      <c r="AN63"/>
    </row>
    <row r="64" spans="2:40" ht="15" x14ac:dyDescent="0.25">
      <c r="B64" s="64">
        <v>10</v>
      </c>
      <c r="C64" s="64">
        <f>'26-27'!$B$15</f>
        <v>0</v>
      </c>
      <c r="D64" s="73">
        <f t="shared" si="17"/>
        <v>0</v>
      </c>
      <c r="E64" s="74">
        <f>'26-27'!$AV$15</f>
        <v>0</v>
      </c>
      <c r="F64" s="76">
        <f>'26-27'!$AW$15</f>
        <v>0</v>
      </c>
      <c r="G64" s="74">
        <f>'26-27'!$BC$15</f>
        <v>0</v>
      </c>
      <c r="H64" s="76">
        <f>'26-27'!$BD$15</f>
        <v>0</v>
      </c>
      <c r="I64" s="72">
        <v>9.9999999999999995E-7</v>
      </c>
      <c r="J64" s="88">
        <f t="shared" si="14"/>
        <v>9.9999999999999995E-7</v>
      </c>
      <c r="K64" s="56"/>
      <c r="L64" s="56"/>
      <c r="N64" s="64">
        <v>10</v>
      </c>
      <c r="O64" s="64">
        <f>'26-27'!$B$15</f>
        <v>0</v>
      </c>
      <c r="P64" s="73">
        <f t="shared" si="18"/>
        <v>0</v>
      </c>
      <c r="Q64" s="91"/>
      <c r="R64" s="91"/>
      <c r="S64" s="74">
        <f>'26-27'!$AX$15</f>
        <v>0</v>
      </c>
      <c r="T64" s="76">
        <f>'26-27'!$AY$15</f>
        <v>0</v>
      </c>
      <c r="U64" s="74">
        <f>'26-27'!$BE$15</f>
        <v>0</v>
      </c>
      <c r="V64" s="76">
        <f>'26-27'!$BF$15</f>
        <v>0</v>
      </c>
      <c r="W64" s="72">
        <v>9.9999999999999995E-7</v>
      </c>
      <c r="X64" s="88">
        <f t="shared" si="15"/>
        <v>9.9999999999999995E-7</v>
      </c>
      <c r="Y64" s="56"/>
      <c r="Z64" s="56"/>
      <c r="AB64" s="64">
        <v>10</v>
      </c>
      <c r="AC64" s="64">
        <f>'26-27'!$B$15</f>
        <v>0</v>
      </c>
      <c r="AD64" s="73">
        <f t="shared" si="19"/>
        <v>0</v>
      </c>
      <c r="AE64" s="91"/>
      <c r="AF64" s="91"/>
      <c r="AG64" s="74">
        <f>'26-27'!$AZ$15</f>
        <v>0</v>
      </c>
      <c r="AH64" s="76">
        <f>'26-27'!$BA$15</f>
        <v>0</v>
      </c>
      <c r="AI64" s="74">
        <f>'26-27'!$BG$15</f>
        <v>0</v>
      </c>
      <c r="AJ64" s="76">
        <f>'26-27'!$BH$15</f>
        <v>0</v>
      </c>
      <c r="AK64" s="72">
        <v>9.9999999999999995E-7</v>
      </c>
      <c r="AL64" s="88">
        <f t="shared" si="16"/>
        <v>9.9999999999999995E-7</v>
      </c>
      <c r="AM64"/>
      <c r="AN64"/>
    </row>
    <row r="65" spans="2:40" ht="15" x14ac:dyDescent="0.25">
      <c r="B65" s="64">
        <v>11</v>
      </c>
      <c r="C65" s="64">
        <f>'26-27'!$B$16</f>
        <v>0</v>
      </c>
      <c r="D65" s="73">
        <f t="shared" si="17"/>
        <v>0</v>
      </c>
      <c r="E65" s="74">
        <f>'26-27'!$AV$16</f>
        <v>0</v>
      </c>
      <c r="F65" s="76">
        <f>'26-27'!$AW$16</f>
        <v>0</v>
      </c>
      <c r="G65" s="74">
        <f>'26-27'!$BC$16</f>
        <v>0</v>
      </c>
      <c r="H65" s="76">
        <f>'26-27'!$BD$16</f>
        <v>0</v>
      </c>
      <c r="I65" s="72">
        <v>1.1000000000000001E-6</v>
      </c>
      <c r="J65" s="88">
        <f t="shared" si="14"/>
        <v>1.1000000000000001E-6</v>
      </c>
      <c r="K65" s="56"/>
      <c r="L65" s="56"/>
      <c r="N65" s="64">
        <v>11</v>
      </c>
      <c r="O65" s="64">
        <f>'26-27'!$B$16</f>
        <v>0</v>
      </c>
      <c r="P65" s="73">
        <f t="shared" si="18"/>
        <v>0</v>
      </c>
      <c r="Q65" s="91"/>
      <c r="R65" s="91"/>
      <c r="S65" s="74">
        <f>'26-27'!$AX$16</f>
        <v>0</v>
      </c>
      <c r="T65" s="76">
        <f>'26-27'!$AY$16</f>
        <v>0</v>
      </c>
      <c r="U65" s="74">
        <f>'26-27'!$BE$16</f>
        <v>0</v>
      </c>
      <c r="V65" s="76">
        <f>'26-27'!$BF$16</f>
        <v>0</v>
      </c>
      <c r="W65" s="72">
        <v>1.1000000000000001E-6</v>
      </c>
      <c r="X65" s="88">
        <f t="shared" si="15"/>
        <v>1.1000000000000001E-6</v>
      </c>
      <c r="Y65" s="56"/>
      <c r="Z65" s="56"/>
      <c r="AB65" s="64">
        <v>11</v>
      </c>
      <c r="AC65" s="64">
        <f>'26-27'!$B$16</f>
        <v>0</v>
      </c>
      <c r="AD65" s="73">
        <f t="shared" si="19"/>
        <v>0</v>
      </c>
      <c r="AE65" s="91"/>
      <c r="AF65" s="91"/>
      <c r="AG65" s="74">
        <f>'26-27'!$AZ$16</f>
        <v>0</v>
      </c>
      <c r="AH65" s="76">
        <f>'26-27'!$BA$16</f>
        <v>0</v>
      </c>
      <c r="AI65" s="74">
        <f>'26-27'!$BG$16</f>
        <v>0</v>
      </c>
      <c r="AJ65" s="76">
        <f>'26-27'!$BH$16</f>
        <v>0</v>
      </c>
      <c r="AK65" s="72">
        <v>1.1000000000000001E-6</v>
      </c>
      <c r="AL65" s="88">
        <f t="shared" si="16"/>
        <v>1.1000000000000001E-6</v>
      </c>
      <c r="AM65"/>
      <c r="AN65"/>
    </row>
    <row r="66" spans="2:40" ht="15" x14ac:dyDescent="0.25">
      <c r="B66" s="64">
        <v>12</v>
      </c>
      <c r="C66" s="64">
        <f>'26-27'!$B$17</f>
        <v>0</v>
      </c>
      <c r="D66" s="73">
        <f t="shared" si="17"/>
        <v>0</v>
      </c>
      <c r="E66" s="74">
        <f>'26-27'!$AV$17</f>
        <v>0</v>
      </c>
      <c r="F66" s="76">
        <f>'26-27'!$AW$17</f>
        <v>0</v>
      </c>
      <c r="G66" s="74">
        <f>'26-27'!$BC$17</f>
        <v>0</v>
      </c>
      <c r="H66" s="76">
        <f>'26-27'!$BD$17</f>
        <v>0</v>
      </c>
      <c r="I66" s="72">
        <v>1.1999999999999999E-6</v>
      </c>
      <c r="J66" s="88">
        <f t="shared" si="14"/>
        <v>1.1999999999999999E-6</v>
      </c>
      <c r="K66" s="56"/>
      <c r="L66" s="56"/>
      <c r="N66" s="64">
        <v>12</v>
      </c>
      <c r="O66" s="64">
        <f>'26-27'!$B$17</f>
        <v>0</v>
      </c>
      <c r="P66" s="73">
        <f t="shared" si="18"/>
        <v>0</v>
      </c>
      <c r="Q66" s="91"/>
      <c r="R66" s="91"/>
      <c r="S66" s="74">
        <f>'26-27'!$AX$17</f>
        <v>0</v>
      </c>
      <c r="T66" s="76">
        <f>'26-27'!$AY$17</f>
        <v>0</v>
      </c>
      <c r="U66" s="74">
        <f>'26-27'!$BE$17</f>
        <v>0</v>
      </c>
      <c r="V66" s="76">
        <f>'26-27'!$BF$17</f>
        <v>0</v>
      </c>
      <c r="W66" s="72">
        <v>1.1999999999999999E-6</v>
      </c>
      <c r="X66" s="88">
        <f t="shared" si="15"/>
        <v>1.1999999999999999E-6</v>
      </c>
      <c r="Y66" s="56"/>
      <c r="Z66" s="56"/>
      <c r="AB66" s="64">
        <v>12</v>
      </c>
      <c r="AC66" s="64">
        <f>'26-27'!$B$17</f>
        <v>0</v>
      </c>
      <c r="AD66" s="73">
        <f t="shared" si="19"/>
        <v>0</v>
      </c>
      <c r="AE66" s="91"/>
      <c r="AF66" s="91"/>
      <c r="AG66" s="74">
        <f>'26-27'!$AZ$17</f>
        <v>0</v>
      </c>
      <c r="AH66" s="76">
        <f>'26-27'!$BA$17</f>
        <v>0</v>
      </c>
      <c r="AI66" s="74">
        <f>'26-27'!$BG$17</f>
        <v>0</v>
      </c>
      <c r="AJ66" s="76">
        <f>'26-27'!$BH$17</f>
        <v>0</v>
      </c>
      <c r="AK66" s="72">
        <v>1.1999999999999999E-6</v>
      </c>
      <c r="AL66" s="88">
        <f t="shared" si="16"/>
        <v>1.1999999999999999E-6</v>
      </c>
      <c r="AM66"/>
      <c r="AN66"/>
    </row>
    <row r="67" spans="2:40" ht="15" x14ac:dyDescent="0.25">
      <c r="B67" s="64">
        <v>13</v>
      </c>
      <c r="C67" s="64">
        <f>'26-27'!$B$18</f>
        <v>0</v>
      </c>
      <c r="D67" s="73">
        <f t="shared" si="17"/>
        <v>0</v>
      </c>
      <c r="E67" s="74">
        <f>'26-27'!$AV$18</f>
        <v>0</v>
      </c>
      <c r="F67" s="76">
        <f>'26-27'!$AW$18</f>
        <v>0</v>
      </c>
      <c r="G67" s="74">
        <f>'26-27'!$BC$18</f>
        <v>0</v>
      </c>
      <c r="H67" s="76">
        <f>'26-27'!$BD$18</f>
        <v>0</v>
      </c>
      <c r="I67" s="72">
        <v>1.3E-6</v>
      </c>
      <c r="J67" s="88">
        <f t="shared" si="14"/>
        <v>1.3E-6</v>
      </c>
      <c r="K67" s="56"/>
      <c r="L67" s="56"/>
      <c r="N67" s="64">
        <v>13</v>
      </c>
      <c r="O67" s="64">
        <f>'26-27'!$B$18</f>
        <v>0</v>
      </c>
      <c r="P67" s="73">
        <f t="shared" si="18"/>
        <v>0</v>
      </c>
      <c r="Q67" s="91"/>
      <c r="R67" s="91"/>
      <c r="S67" s="74">
        <f>'26-27'!$AX$18</f>
        <v>0</v>
      </c>
      <c r="T67" s="76">
        <f>'26-27'!$AY$18</f>
        <v>0</v>
      </c>
      <c r="U67" s="74">
        <f>'26-27'!$BE$18</f>
        <v>0</v>
      </c>
      <c r="V67" s="76">
        <f>'26-27'!$BF$18</f>
        <v>0</v>
      </c>
      <c r="W67" s="72">
        <v>1.3E-6</v>
      </c>
      <c r="X67" s="88">
        <f t="shared" si="15"/>
        <v>1.3E-6</v>
      </c>
      <c r="Y67" s="56"/>
      <c r="Z67" s="56"/>
      <c r="AB67" s="64">
        <v>13</v>
      </c>
      <c r="AC67" s="64">
        <f>'26-27'!$B$18</f>
        <v>0</v>
      </c>
      <c r="AD67" s="73">
        <f t="shared" si="19"/>
        <v>0</v>
      </c>
      <c r="AE67" s="91"/>
      <c r="AF67" s="91"/>
      <c r="AG67" s="74">
        <f>'26-27'!$AZ$18</f>
        <v>0</v>
      </c>
      <c r="AH67" s="76">
        <f>'26-27'!$BA$18</f>
        <v>0</v>
      </c>
      <c r="AI67" s="74">
        <f>'26-27'!$BG$18</f>
        <v>0</v>
      </c>
      <c r="AJ67" s="76">
        <f>'26-27'!$BH$18</f>
        <v>0</v>
      </c>
      <c r="AK67" s="72">
        <v>1.3E-6</v>
      </c>
      <c r="AL67" s="88">
        <f t="shared" si="16"/>
        <v>1.3E-6</v>
      </c>
      <c r="AM67"/>
      <c r="AN67"/>
    </row>
    <row r="68" spans="2:40" ht="15" x14ac:dyDescent="0.25">
      <c r="B68" s="64">
        <v>14</v>
      </c>
      <c r="C68" s="64">
        <f>'26-27'!$B$19</f>
        <v>0</v>
      </c>
      <c r="D68" s="73">
        <f t="shared" si="17"/>
        <v>0</v>
      </c>
      <c r="E68" s="74">
        <f>'26-27'!$AV$19</f>
        <v>0</v>
      </c>
      <c r="F68" s="76">
        <f>'26-27'!$AW$19</f>
        <v>0</v>
      </c>
      <c r="G68" s="74">
        <f>'26-27'!$BC$19</f>
        <v>0</v>
      </c>
      <c r="H68" s="76">
        <f>'26-27'!$BD$19</f>
        <v>0</v>
      </c>
      <c r="I68" s="72">
        <v>1.3999999999999999E-6</v>
      </c>
      <c r="J68" s="88">
        <f t="shared" si="14"/>
        <v>1.3999999999999999E-6</v>
      </c>
      <c r="K68" s="56"/>
      <c r="L68" s="56"/>
      <c r="N68" s="64">
        <v>14</v>
      </c>
      <c r="O68" s="64">
        <f>'26-27'!$B$19</f>
        <v>0</v>
      </c>
      <c r="P68" s="73">
        <f t="shared" si="18"/>
        <v>0</v>
      </c>
      <c r="Q68" s="91"/>
      <c r="R68" s="91"/>
      <c r="S68" s="74">
        <f>'26-27'!$AX$19</f>
        <v>0</v>
      </c>
      <c r="T68" s="76">
        <f>'26-27'!$AY$19</f>
        <v>0</v>
      </c>
      <c r="U68" s="74">
        <f>'26-27'!$BE$19</f>
        <v>0</v>
      </c>
      <c r="V68" s="76">
        <f>'26-27'!$BF$19</f>
        <v>0</v>
      </c>
      <c r="W68" s="72">
        <v>1.3999999999999999E-6</v>
      </c>
      <c r="X68" s="88">
        <f t="shared" si="15"/>
        <v>1.3999999999999999E-6</v>
      </c>
      <c r="Y68" s="56"/>
      <c r="Z68" s="56"/>
      <c r="AB68" s="64">
        <v>14</v>
      </c>
      <c r="AC68" s="64">
        <f>'26-27'!$B$19</f>
        <v>0</v>
      </c>
      <c r="AD68" s="73">
        <f t="shared" si="19"/>
        <v>0</v>
      </c>
      <c r="AE68" s="91"/>
      <c r="AF68" s="91"/>
      <c r="AG68" s="74">
        <f>'26-27'!$AZ$19</f>
        <v>0</v>
      </c>
      <c r="AH68" s="76">
        <f>'26-27'!$BA$19</f>
        <v>0</v>
      </c>
      <c r="AI68" s="74">
        <f>'26-27'!$BG$19</f>
        <v>0</v>
      </c>
      <c r="AJ68" s="76">
        <f>'26-27'!$BH$19</f>
        <v>0</v>
      </c>
      <c r="AK68" s="72">
        <v>1.3999999999999999E-6</v>
      </c>
      <c r="AL68" s="88">
        <f t="shared" si="16"/>
        <v>1.3999999999999999E-6</v>
      </c>
      <c r="AM68"/>
      <c r="AN68"/>
    </row>
    <row r="69" spans="2:40" ht="15" x14ac:dyDescent="0.25">
      <c r="B69" s="64">
        <v>15</v>
      </c>
      <c r="C69" s="64">
        <f>'26-27'!$B$20</f>
        <v>0</v>
      </c>
      <c r="D69" s="73">
        <f t="shared" si="17"/>
        <v>0</v>
      </c>
      <c r="E69" s="74">
        <f>'26-27'!$AV$20</f>
        <v>0</v>
      </c>
      <c r="F69" s="76">
        <f>'26-27'!$AW$20</f>
        <v>0</v>
      </c>
      <c r="G69" s="74">
        <f>'26-27'!$BC$20</f>
        <v>0</v>
      </c>
      <c r="H69" s="76">
        <f>'26-27'!$BD$20</f>
        <v>0</v>
      </c>
      <c r="I69" s="72">
        <v>1.5E-6</v>
      </c>
      <c r="J69" s="88">
        <f t="shared" si="14"/>
        <v>1.5E-6</v>
      </c>
      <c r="K69" s="56"/>
      <c r="L69" s="56"/>
      <c r="N69" s="64">
        <v>15</v>
      </c>
      <c r="O69" s="64">
        <f>'26-27'!$B$20</f>
        <v>0</v>
      </c>
      <c r="P69" s="73">
        <f t="shared" si="18"/>
        <v>0</v>
      </c>
      <c r="Q69" s="91"/>
      <c r="R69" s="91"/>
      <c r="S69" s="74">
        <f>'26-27'!$AX$20</f>
        <v>0</v>
      </c>
      <c r="T69" s="76">
        <f>'26-27'!$AY$20</f>
        <v>0</v>
      </c>
      <c r="U69" s="74">
        <f>'26-27'!$BE$20</f>
        <v>0</v>
      </c>
      <c r="V69" s="76">
        <f>'26-27'!$BF$20</f>
        <v>0</v>
      </c>
      <c r="W69" s="72">
        <v>1.5E-6</v>
      </c>
      <c r="X69" s="88">
        <f t="shared" si="15"/>
        <v>1.5E-6</v>
      </c>
      <c r="Y69" s="56"/>
      <c r="Z69" s="56"/>
      <c r="AB69" s="64">
        <v>15</v>
      </c>
      <c r="AC69" s="64">
        <f>'26-27'!$B$20</f>
        <v>0</v>
      </c>
      <c r="AD69" s="73">
        <f t="shared" si="19"/>
        <v>0</v>
      </c>
      <c r="AE69" s="91"/>
      <c r="AF69" s="91"/>
      <c r="AG69" s="74">
        <f>'26-27'!$AZ$20</f>
        <v>0</v>
      </c>
      <c r="AH69" s="76">
        <f>'26-27'!$BA$20</f>
        <v>0</v>
      </c>
      <c r="AI69" s="74">
        <f>'26-27'!$BG$20</f>
        <v>0</v>
      </c>
      <c r="AJ69" s="76">
        <f>'26-27'!$BH$20</f>
        <v>0</v>
      </c>
      <c r="AK69" s="72">
        <v>1.5E-6</v>
      </c>
      <c r="AL69" s="88">
        <f t="shared" si="16"/>
        <v>1.5E-6</v>
      </c>
      <c r="AM69"/>
      <c r="AN69"/>
    </row>
    <row r="70" spans="2:40" ht="15" x14ac:dyDescent="0.25">
      <c r="B70" s="64">
        <v>16</v>
      </c>
      <c r="C70" s="64">
        <f>'26-27'!$B$21</f>
        <v>0</v>
      </c>
      <c r="D70" s="73">
        <f t="shared" si="17"/>
        <v>0</v>
      </c>
      <c r="E70" s="74">
        <f>'26-27'!$AV$21</f>
        <v>0</v>
      </c>
      <c r="F70" s="76">
        <f>'26-27'!$AW$21</f>
        <v>0</v>
      </c>
      <c r="G70" s="74">
        <f>'26-27'!$BC$21</f>
        <v>0</v>
      </c>
      <c r="H70" s="76">
        <f>'26-27'!$BD$21</f>
        <v>0</v>
      </c>
      <c r="I70" s="72">
        <v>1.5999999999999999E-6</v>
      </c>
      <c r="J70" s="88">
        <f t="shared" si="14"/>
        <v>1.5999999999999999E-6</v>
      </c>
      <c r="K70" s="56"/>
      <c r="L70" s="56"/>
      <c r="N70" s="64">
        <v>16</v>
      </c>
      <c r="O70" s="64">
        <f>'26-27'!$B$21</f>
        <v>0</v>
      </c>
      <c r="P70" s="73">
        <f t="shared" si="18"/>
        <v>0</v>
      </c>
      <c r="Q70" s="91"/>
      <c r="R70" s="91"/>
      <c r="S70" s="74">
        <f>'26-27'!$AX$21</f>
        <v>0</v>
      </c>
      <c r="T70" s="76">
        <f>'26-27'!$AY$21</f>
        <v>0</v>
      </c>
      <c r="U70" s="74">
        <f>'26-27'!$BE$21</f>
        <v>0</v>
      </c>
      <c r="V70" s="76">
        <f>'26-27'!$BF$21</f>
        <v>0</v>
      </c>
      <c r="W70" s="72">
        <v>1.5999999999999999E-6</v>
      </c>
      <c r="X70" s="88">
        <f t="shared" si="15"/>
        <v>1.5999999999999999E-6</v>
      </c>
      <c r="Y70" s="56"/>
      <c r="Z70" s="56"/>
      <c r="AB70" s="64">
        <v>16</v>
      </c>
      <c r="AC70" s="64">
        <f>'26-27'!$B$21</f>
        <v>0</v>
      </c>
      <c r="AD70" s="73">
        <f t="shared" si="19"/>
        <v>0</v>
      </c>
      <c r="AE70" s="91"/>
      <c r="AF70" s="91"/>
      <c r="AG70" s="74">
        <f>'26-27'!$AZ$21</f>
        <v>0</v>
      </c>
      <c r="AH70" s="76">
        <f>'26-27'!$BA$21</f>
        <v>0</v>
      </c>
      <c r="AI70" s="74">
        <f>'26-27'!$BG$21</f>
        <v>0</v>
      </c>
      <c r="AJ70" s="76">
        <f>'26-27'!$BH$21</f>
        <v>0</v>
      </c>
      <c r="AK70" s="72">
        <v>1.5999999999999999E-6</v>
      </c>
      <c r="AL70" s="88">
        <f t="shared" si="16"/>
        <v>1.5999999999999999E-6</v>
      </c>
      <c r="AM70"/>
      <c r="AN70"/>
    </row>
    <row r="71" spans="2:40" ht="15" x14ac:dyDescent="0.25">
      <c r="B71" s="64">
        <v>17</v>
      </c>
      <c r="C71" s="64">
        <f>'26-27'!$B$22</f>
        <v>0</v>
      </c>
      <c r="D71" s="73">
        <f t="shared" si="17"/>
        <v>0</v>
      </c>
      <c r="E71" s="74">
        <f>'26-27'!$AV$22</f>
        <v>0</v>
      </c>
      <c r="F71" s="76">
        <f>'26-27'!$AW$22</f>
        <v>0</v>
      </c>
      <c r="G71" s="74">
        <f>'26-27'!$BC$22</f>
        <v>0</v>
      </c>
      <c r="H71" s="76">
        <f>'26-27'!$BD$22</f>
        <v>0</v>
      </c>
      <c r="I71" s="72">
        <v>1.7E-6</v>
      </c>
      <c r="J71" s="88">
        <f t="shared" si="14"/>
        <v>1.7E-6</v>
      </c>
      <c r="K71" s="56"/>
      <c r="L71" s="56"/>
      <c r="N71" s="64">
        <v>17</v>
      </c>
      <c r="O71" s="64">
        <f>'26-27'!$B$22</f>
        <v>0</v>
      </c>
      <c r="P71" s="73">
        <f t="shared" si="18"/>
        <v>0</v>
      </c>
      <c r="Q71" s="91"/>
      <c r="R71" s="91"/>
      <c r="S71" s="74">
        <f>'26-27'!$AX$22</f>
        <v>0</v>
      </c>
      <c r="T71" s="76">
        <f>'26-27'!$AY$22</f>
        <v>0</v>
      </c>
      <c r="U71" s="74">
        <f>'26-27'!$BE$22</f>
        <v>0</v>
      </c>
      <c r="V71" s="76">
        <f>'26-27'!$BF$22</f>
        <v>0</v>
      </c>
      <c r="W71" s="72">
        <v>1.7E-6</v>
      </c>
      <c r="X71" s="88">
        <f t="shared" si="15"/>
        <v>1.7E-6</v>
      </c>
      <c r="Y71" s="56"/>
      <c r="Z71" s="56"/>
      <c r="AB71" s="64">
        <v>17</v>
      </c>
      <c r="AC71" s="64">
        <f>'26-27'!$B$22</f>
        <v>0</v>
      </c>
      <c r="AD71" s="73">
        <f t="shared" si="19"/>
        <v>0</v>
      </c>
      <c r="AE71" s="91"/>
      <c r="AF71" s="91"/>
      <c r="AG71" s="74">
        <f>'26-27'!$AZ$22</f>
        <v>0</v>
      </c>
      <c r="AH71" s="76">
        <f>'26-27'!$BA$22</f>
        <v>0</v>
      </c>
      <c r="AI71" s="74">
        <f>'26-27'!$BG$22</f>
        <v>0</v>
      </c>
      <c r="AJ71" s="76">
        <f>'26-27'!$BH$22</f>
        <v>0</v>
      </c>
      <c r="AK71" s="72">
        <v>1.7E-6</v>
      </c>
      <c r="AL71" s="88">
        <f t="shared" si="16"/>
        <v>1.7E-6</v>
      </c>
      <c r="AM71"/>
      <c r="AN71"/>
    </row>
    <row r="72" spans="2:40" ht="15" x14ac:dyDescent="0.25">
      <c r="B72" s="64">
        <v>18</v>
      </c>
      <c r="C72" s="64">
        <f>'26-27'!$B$23</f>
        <v>0</v>
      </c>
      <c r="D72" s="73">
        <f t="shared" si="17"/>
        <v>0</v>
      </c>
      <c r="E72" s="74">
        <f>'26-27'!$AV$23</f>
        <v>0</v>
      </c>
      <c r="F72" s="76">
        <f>'26-27'!$AW$23</f>
        <v>0</v>
      </c>
      <c r="G72" s="74">
        <f>'26-27'!$BC$23</f>
        <v>0</v>
      </c>
      <c r="H72" s="76">
        <f>'26-27'!$BD$23</f>
        <v>0</v>
      </c>
      <c r="I72" s="72">
        <v>1.7999999999999999E-6</v>
      </c>
      <c r="J72" s="88">
        <f t="shared" si="14"/>
        <v>1.7999999999999999E-6</v>
      </c>
      <c r="K72" s="56"/>
      <c r="L72" s="56"/>
      <c r="N72" s="64">
        <v>18</v>
      </c>
      <c r="O72" s="64">
        <f>'26-27'!$B$23</f>
        <v>0</v>
      </c>
      <c r="P72" s="73">
        <f t="shared" si="18"/>
        <v>0</v>
      </c>
      <c r="Q72" s="91"/>
      <c r="R72" s="91"/>
      <c r="S72" s="74">
        <f>'26-27'!$AX$23</f>
        <v>0</v>
      </c>
      <c r="T72" s="76">
        <f>'26-27'!$AY$23</f>
        <v>0</v>
      </c>
      <c r="U72" s="74">
        <f>'26-27'!$BE$23</f>
        <v>0</v>
      </c>
      <c r="V72" s="76">
        <f>'26-27'!$BF$23</f>
        <v>0</v>
      </c>
      <c r="W72" s="72">
        <v>1.7999999999999999E-6</v>
      </c>
      <c r="X72" s="88">
        <f t="shared" si="15"/>
        <v>1.7999999999999999E-6</v>
      </c>
      <c r="Y72" s="56"/>
      <c r="Z72" s="56"/>
      <c r="AB72" s="64">
        <v>18</v>
      </c>
      <c r="AC72" s="64">
        <f>'26-27'!$B$23</f>
        <v>0</v>
      </c>
      <c r="AD72" s="73">
        <f t="shared" si="19"/>
        <v>0</v>
      </c>
      <c r="AE72" s="91"/>
      <c r="AF72" s="91"/>
      <c r="AG72" s="74">
        <f>'26-27'!$AZ$23</f>
        <v>0</v>
      </c>
      <c r="AH72" s="76">
        <f>'26-27'!$BA$23</f>
        <v>0</v>
      </c>
      <c r="AI72" s="74">
        <f>'26-27'!$BG$23</f>
        <v>0</v>
      </c>
      <c r="AJ72" s="76">
        <f>'26-27'!$BH$23</f>
        <v>0</v>
      </c>
      <c r="AK72" s="72">
        <v>1.7999999999999999E-6</v>
      </c>
      <c r="AL72" s="88">
        <f t="shared" si="16"/>
        <v>1.7999999999999999E-6</v>
      </c>
      <c r="AM72"/>
      <c r="AN72"/>
    </row>
    <row r="73" spans="2:40" ht="15" x14ac:dyDescent="0.25">
      <c r="B73" s="64">
        <v>19</v>
      </c>
      <c r="C73" s="64">
        <f>'26-27'!$B$24</f>
        <v>0</v>
      </c>
      <c r="D73" s="73">
        <f t="shared" si="17"/>
        <v>0</v>
      </c>
      <c r="E73" s="74">
        <f>'26-27'!$AV$24</f>
        <v>0</v>
      </c>
      <c r="F73" s="76">
        <f>'26-27'!$AW$24</f>
        <v>0</v>
      </c>
      <c r="G73" s="74">
        <f>'26-27'!$BC$24</f>
        <v>0</v>
      </c>
      <c r="H73" s="76">
        <f>'26-27'!$BD$24</f>
        <v>0</v>
      </c>
      <c r="I73" s="72">
        <v>1.9E-6</v>
      </c>
      <c r="J73" s="88">
        <f t="shared" si="14"/>
        <v>1.9E-6</v>
      </c>
      <c r="K73" s="56"/>
      <c r="L73" s="56"/>
      <c r="N73" s="64">
        <v>19</v>
      </c>
      <c r="O73" s="64">
        <f>'26-27'!$B$24</f>
        <v>0</v>
      </c>
      <c r="P73" s="73">
        <f t="shared" si="18"/>
        <v>0</v>
      </c>
      <c r="Q73" s="91"/>
      <c r="R73" s="91"/>
      <c r="S73" s="74">
        <f>'26-27'!$AX$24</f>
        <v>0</v>
      </c>
      <c r="T73" s="76">
        <f>'26-27'!$AY$24</f>
        <v>0</v>
      </c>
      <c r="U73" s="74">
        <f>'26-27'!$BE$24</f>
        <v>0</v>
      </c>
      <c r="V73" s="76">
        <f>'26-27'!$BF$24</f>
        <v>0</v>
      </c>
      <c r="W73" s="72">
        <v>1.9E-6</v>
      </c>
      <c r="X73" s="88">
        <f t="shared" si="15"/>
        <v>1.9E-6</v>
      </c>
      <c r="Y73" s="56"/>
      <c r="Z73" s="56"/>
      <c r="AB73" s="64">
        <v>19</v>
      </c>
      <c r="AC73" s="64">
        <f>'26-27'!$B$24</f>
        <v>0</v>
      </c>
      <c r="AD73" s="73">
        <f t="shared" si="19"/>
        <v>0</v>
      </c>
      <c r="AE73" s="91"/>
      <c r="AF73" s="91"/>
      <c r="AG73" s="74">
        <f>'26-27'!$AZ$24</f>
        <v>0</v>
      </c>
      <c r="AH73" s="76">
        <f>'26-27'!$BA$24</f>
        <v>0</v>
      </c>
      <c r="AI73" s="74">
        <f>'26-27'!$BG$24</f>
        <v>0</v>
      </c>
      <c r="AJ73" s="76">
        <f>'26-27'!$BH$24</f>
        <v>0</v>
      </c>
      <c r="AK73" s="72">
        <v>1.9E-6</v>
      </c>
      <c r="AL73" s="88">
        <f t="shared" si="16"/>
        <v>1.9E-6</v>
      </c>
      <c r="AM73"/>
      <c r="AN73"/>
    </row>
    <row r="74" spans="2:40" ht="15.75" thickBot="1" x14ac:dyDescent="0.3">
      <c r="B74" s="78">
        <v>20</v>
      </c>
      <c r="C74" s="78">
        <f>'26-27'!$B$25</f>
        <v>0</v>
      </c>
      <c r="D74" s="73">
        <f t="shared" si="17"/>
        <v>0</v>
      </c>
      <c r="E74" s="82">
        <f>'26-27'!$AV$25</f>
        <v>0</v>
      </c>
      <c r="F74" s="84">
        <f>'26-27'!$AW$25</f>
        <v>0</v>
      </c>
      <c r="G74" s="82">
        <f>'26-27'!$BC$25</f>
        <v>0</v>
      </c>
      <c r="H74" s="84">
        <f>'26-27'!$BD$25</f>
        <v>0</v>
      </c>
      <c r="I74" s="80">
        <v>1.9999999999999999E-6</v>
      </c>
      <c r="J74" s="88">
        <f t="shared" si="14"/>
        <v>1.9999999999999999E-6</v>
      </c>
      <c r="K74" s="56"/>
      <c r="L74" s="56"/>
      <c r="N74" s="78">
        <v>20</v>
      </c>
      <c r="O74" s="78">
        <f>'26-27'!$B$25</f>
        <v>0</v>
      </c>
      <c r="P74" s="73">
        <f t="shared" si="18"/>
        <v>0</v>
      </c>
      <c r="Q74" s="92"/>
      <c r="R74" s="92"/>
      <c r="S74" s="82">
        <f>'26-27'!$AX$25</f>
        <v>0</v>
      </c>
      <c r="T74" s="84">
        <f>'26-27'!$AY$25</f>
        <v>0</v>
      </c>
      <c r="U74" s="82">
        <f>'26-27'!$BE$25</f>
        <v>0</v>
      </c>
      <c r="V74" s="84">
        <f>'26-27'!$BF$25</f>
        <v>0</v>
      </c>
      <c r="W74" s="80">
        <v>1.9999999999999999E-6</v>
      </c>
      <c r="X74" s="88">
        <f t="shared" si="15"/>
        <v>1.9999999999999999E-6</v>
      </c>
      <c r="Y74" s="56"/>
      <c r="Z74" s="56"/>
      <c r="AB74" s="78">
        <v>20</v>
      </c>
      <c r="AC74" s="78">
        <f>'26-27'!$B$25</f>
        <v>0</v>
      </c>
      <c r="AD74" s="73">
        <f t="shared" si="19"/>
        <v>0</v>
      </c>
      <c r="AE74" s="92"/>
      <c r="AF74" s="92"/>
      <c r="AG74" s="82">
        <f>'26-27'!$AZ$25</f>
        <v>0</v>
      </c>
      <c r="AH74" s="84">
        <f>'26-27'!$BA$25</f>
        <v>0</v>
      </c>
      <c r="AI74" s="82">
        <f>'26-27'!$BG$25</f>
        <v>0</v>
      </c>
      <c r="AJ74" s="84">
        <f>'26-27'!$BH$25</f>
        <v>0</v>
      </c>
      <c r="AK74" s="80">
        <v>1.9999999999999999E-6</v>
      </c>
      <c r="AL74" s="88">
        <f t="shared" si="16"/>
        <v>1.9999999999999999E-6</v>
      </c>
      <c r="AM74"/>
      <c r="AN74"/>
    </row>
    <row r="75" spans="2:40" ht="15" x14ac:dyDescent="0.25">
      <c r="D75" s="93"/>
      <c r="E75" s="85">
        <f>SUM(E55:E74)</f>
        <v>0</v>
      </c>
      <c r="F75" s="85">
        <f>SUM(F55:F74)</f>
        <v>0</v>
      </c>
      <c r="G75" s="85">
        <f>SUM(G55:G74)</f>
        <v>0</v>
      </c>
      <c r="H75" s="85">
        <f>SUM(H55:H74)</f>
        <v>0</v>
      </c>
      <c r="I75" s="56"/>
      <c r="J75" s="56"/>
      <c r="K75" s="56"/>
      <c r="L75" s="56"/>
      <c r="P75" s="93"/>
      <c r="Q75" s="85"/>
      <c r="R75" s="85"/>
      <c r="S75" s="85">
        <f>SUM(S55:S74)</f>
        <v>0</v>
      </c>
      <c r="T75" s="85">
        <f>SUM(T55:T74)</f>
        <v>0</v>
      </c>
      <c r="U75" s="85">
        <f>SUM(U55:U74)</f>
        <v>0</v>
      </c>
      <c r="V75" s="85">
        <f>SUM(V55:V74)</f>
        <v>0</v>
      </c>
      <c r="W75" s="56"/>
      <c r="X75" s="56"/>
      <c r="Y75" s="56"/>
      <c r="Z75" s="56"/>
      <c r="AD75" s="93"/>
      <c r="AE75" s="85"/>
      <c r="AF75" s="85"/>
      <c r="AG75" s="85">
        <f>SUM(AG55:AG74)</f>
        <v>0</v>
      </c>
      <c r="AH75" s="85">
        <f>SUM(AH55:AH74)</f>
        <v>0</v>
      </c>
      <c r="AI75" s="85">
        <f>SUM(AI55:AI74)</f>
        <v>0</v>
      </c>
      <c r="AJ75" s="85">
        <f>SUM(AJ55:AJ74)</f>
        <v>0</v>
      </c>
      <c r="AK75"/>
      <c r="AL75"/>
      <c r="AM75"/>
      <c r="AN75"/>
    </row>
  </sheetData>
  <mergeCells count="27">
    <mergeCell ref="B53:H53"/>
    <mergeCell ref="N53:V53"/>
    <mergeCell ref="AB53:AJ53"/>
    <mergeCell ref="E54:F54"/>
    <mergeCell ref="G54:H54"/>
    <mergeCell ref="S54:T54"/>
    <mergeCell ref="U54:V54"/>
    <mergeCell ref="AG54:AH54"/>
    <mergeCell ref="AI54:AJ54"/>
    <mergeCell ref="B28:H28"/>
    <mergeCell ref="N28:V28"/>
    <mergeCell ref="AB28:AJ28"/>
    <mergeCell ref="E29:F29"/>
    <mergeCell ref="G29:H29"/>
    <mergeCell ref="S29:T29"/>
    <mergeCell ref="U29:V29"/>
    <mergeCell ref="AG29:AH29"/>
    <mergeCell ref="AI29:AJ29"/>
    <mergeCell ref="B4:L4"/>
    <mergeCell ref="N4:Z4"/>
    <mergeCell ref="AB4:AN4"/>
    <mergeCell ref="I5:J5"/>
    <mergeCell ref="K5:L5"/>
    <mergeCell ref="W5:X5"/>
    <mergeCell ref="Y5:Z5"/>
    <mergeCell ref="AK5:AL5"/>
    <mergeCell ref="AM5:AN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2"/>
  <dimension ref="A1:BP69"/>
  <sheetViews>
    <sheetView topLeftCell="B1" workbookViewId="0">
      <selection activeCell="B5" sqref="A5:XFD5"/>
    </sheetView>
  </sheetViews>
  <sheetFormatPr defaultColWidth="9.140625" defaultRowHeight="15" x14ac:dyDescent="0.25"/>
  <cols>
    <col min="1" max="1" width="2.42578125" style="1" hidden="1" customWidth="1"/>
    <col min="2" max="2" width="17.42578125" style="22" bestFit="1" customWidth="1"/>
    <col min="3" max="3" width="1.7109375" style="1" customWidth="1"/>
    <col min="4" max="4" width="8.85546875"/>
    <col min="5" max="5" width="1.7109375" style="1" customWidth="1"/>
    <col min="6" max="9" width="3.28515625" style="1" customWidth="1"/>
    <col min="10" max="11" width="13.42578125" style="1" hidden="1" customWidth="1"/>
    <col min="12" max="15" width="3.28515625" style="1" customWidth="1"/>
    <col min="16" max="16" width="1.7109375" style="1" customWidth="1"/>
    <col min="17" max="24" width="3.28515625" style="1" customWidth="1"/>
    <col min="25" max="25" width="1.7109375" style="1" customWidth="1"/>
    <col min="26" max="33" width="3.28515625" style="1" customWidth="1"/>
    <col min="34" max="34" width="1.7109375" style="1" customWidth="1"/>
    <col min="35" max="46" width="3.28515625" style="1" customWidth="1"/>
    <col min="47" max="47" width="1.7109375" style="1" customWidth="1"/>
    <col min="48" max="53" width="3.28515625" style="1" customWidth="1"/>
    <col min="54" max="54" width="1.7109375" style="1" customWidth="1"/>
    <col min="55" max="60" width="3.28515625" style="1" customWidth="1"/>
    <col min="61" max="61" width="1.7109375" style="1" customWidth="1"/>
    <col min="62" max="62" width="5.7109375" style="1" bestFit="1" customWidth="1"/>
    <col min="63" max="63" width="6" style="1" bestFit="1" customWidth="1"/>
    <col min="64" max="64" width="1.7109375" style="1" customWidth="1"/>
    <col min="65" max="65" width="5.7109375" style="1" bestFit="1" customWidth="1"/>
    <col min="66" max="66" width="6" style="1" bestFit="1" customWidth="1"/>
    <col min="67" max="67" width="1.7109375" style="1" customWidth="1"/>
    <col min="68" max="68" width="19" style="28" bestFit="1" customWidth="1"/>
    <col min="69" max="16384" width="9.140625" style="1"/>
  </cols>
  <sheetData>
    <row r="1" spans="2:68" ht="17.100000000000001" customHeight="1" thickBot="1" x14ac:dyDescent="0.3"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</row>
    <row r="2" spans="2:68" ht="17.100000000000001" customHeight="1" thickBot="1" x14ac:dyDescent="0.3"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I2" s="147" t="s">
        <v>5</v>
      </c>
      <c r="AJ2" s="148"/>
      <c r="AK2" s="148"/>
      <c r="AL2" s="148"/>
      <c r="AM2" s="148"/>
      <c r="AN2" s="148"/>
      <c r="AO2" s="148"/>
      <c r="AP2" s="148"/>
      <c r="AQ2" s="148"/>
      <c r="AR2" s="148"/>
      <c r="AS2" s="148"/>
      <c r="AT2" s="149"/>
      <c r="AV2" s="147" t="s">
        <v>6</v>
      </c>
      <c r="AW2" s="148"/>
      <c r="AX2" s="148"/>
      <c r="AY2" s="148"/>
      <c r="AZ2" s="148"/>
      <c r="BA2" s="149"/>
      <c r="BC2" s="147" t="s">
        <v>7</v>
      </c>
      <c r="BD2" s="148"/>
      <c r="BE2" s="148"/>
      <c r="BF2" s="148"/>
      <c r="BG2" s="148"/>
      <c r="BH2" s="149"/>
    </row>
    <row r="3" spans="2:68" ht="17.100000000000001" customHeight="1" thickBot="1" x14ac:dyDescent="0.3">
      <c r="F3" s="150" t="s">
        <v>12</v>
      </c>
      <c r="G3" s="151"/>
      <c r="H3" s="151"/>
      <c r="I3" s="151"/>
      <c r="J3" s="151"/>
      <c r="K3" s="151"/>
      <c r="L3" s="151"/>
      <c r="M3" s="151"/>
      <c r="N3" s="151"/>
      <c r="O3" s="151"/>
      <c r="P3" s="6"/>
      <c r="Q3" s="150" t="s">
        <v>13</v>
      </c>
      <c r="R3" s="151"/>
      <c r="S3" s="151"/>
      <c r="T3" s="151"/>
      <c r="U3" s="151"/>
      <c r="V3" s="151"/>
      <c r="W3" s="151"/>
      <c r="X3" s="152"/>
      <c r="Z3" s="150" t="s">
        <v>14</v>
      </c>
      <c r="AA3" s="151"/>
      <c r="AB3" s="151"/>
      <c r="AC3" s="151"/>
      <c r="AD3" s="151"/>
      <c r="AE3" s="151"/>
      <c r="AF3" s="151"/>
      <c r="AG3" s="152"/>
      <c r="AI3" s="150" t="s">
        <v>0</v>
      </c>
      <c r="AJ3" s="151"/>
      <c r="AK3" s="151"/>
      <c r="AL3" s="152"/>
      <c r="AM3" s="150" t="s">
        <v>1</v>
      </c>
      <c r="AN3" s="151"/>
      <c r="AO3" s="151"/>
      <c r="AP3" s="152"/>
      <c r="AQ3" s="150" t="s">
        <v>2</v>
      </c>
      <c r="AR3" s="151"/>
      <c r="AS3" s="151"/>
      <c r="AT3" s="152"/>
      <c r="AV3" s="143" t="s">
        <v>0</v>
      </c>
      <c r="AW3" s="144"/>
      <c r="AX3" s="143" t="s">
        <v>1</v>
      </c>
      <c r="AY3" s="144"/>
      <c r="AZ3" s="143" t="s">
        <v>2</v>
      </c>
      <c r="BA3" s="144"/>
      <c r="BC3" s="143" t="s">
        <v>0</v>
      </c>
      <c r="BD3" s="144"/>
      <c r="BE3" s="143" t="s">
        <v>1</v>
      </c>
      <c r="BF3" s="144"/>
      <c r="BG3" s="143" t="s">
        <v>2</v>
      </c>
      <c r="BH3" s="144"/>
      <c r="BJ3" s="139" t="s">
        <v>15</v>
      </c>
      <c r="BK3" s="140"/>
      <c r="BM3" s="139" t="s">
        <v>16</v>
      </c>
      <c r="BN3" s="140"/>
      <c r="BP3" s="137" t="s">
        <v>119</v>
      </c>
    </row>
    <row r="4" spans="2:68" ht="17.100000000000001" customHeight="1" thickBot="1" x14ac:dyDescent="0.3">
      <c r="C4" s="2"/>
      <c r="E4" s="2"/>
      <c r="F4" s="16" t="s">
        <v>8</v>
      </c>
      <c r="G4" s="17" t="s">
        <v>9</v>
      </c>
      <c r="H4" s="18" t="s">
        <v>10</v>
      </c>
      <c r="I4" s="13" t="s">
        <v>11</v>
      </c>
      <c r="J4" s="23"/>
      <c r="K4" s="23"/>
      <c r="L4" s="141" t="s">
        <v>3</v>
      </c>
      <c r="M4" s="142"/>
      <c r="N4" s="141" t="s">
        <v>4</v>
      </c>
      <c r="O4" s="142"/>
      <c r="P4" s="2"/>
      <c r="Q4" s="16" t="s">
        <v>8</v>
      </c>
      <c r="R4" s="17" t="s">
        <v>9</v>
      </c>
      <c r="S4" s="18" t="s">
        <v>10</v>
      </c>
      <c r="T4" s="13" t="s">
        <v>11</v>
      </c>
      <c r="U4" s="141" t="s">
        <v>3</v>
      </c>
      <c r="V4" s="142"/>
      <c r="W4" s="141" t="s">
        <v>4</v>
      </c>
      <c r="X4" s="142"/>
      <c r="Y4" s="2"/>
      <c r="Z4" s="16" t="s">
        <v>8</v>
      </c>
      <c r="AA4" s="17" t="s">
        <v>9</v>
      </c>
      <c r="AB4" s="18" t="s">
        <v>10</v>
      </c>
      <c r="AC4" s="13" t="s">
        <v>11</v>
      </c>
      <c r="AD4" s="141" t="s">
        <v>3</v>
      </c>
      <c r="AE4" s="142"/>
      <c r="AF4" s="141" t="s">
        <v>4</v>
      </c>
      <c r="AG4" s="142"/>
      <c r="AI4" s="141" t="s">
        <v>3</v>
      </c>
      <c r="AJ4" s="142"/>
      <c r="AK4" s="141" t="s">
        <v>4</v>
      </c>
      <c r="AL4" s="142"/>
      <c r="AM4" s="141" t="s">
        <v>3</v>
      </c>
      <c r="AN4" s="142"/>
      <c r="AO4" s="141" t="s">
        <v>4</v>
      </c>
      <c r="AP4" s="142"/>
      <c r="AQ4" s="141" t="s">
        <v>3</v>
      </c>
      <c r="AR4" s="142"/>
      <c r="AS4" s="141" t="s">
        <v>4</v>
      </c>
      <c r="AT4" s="142"/>
      <c r="AV4" s="145"/>
      <c r="AW4" s="146"/>
      <c r="AX4" s="145"/>
      <c r="AY4" s="146"/>
      <c r="AZ4" s="145"/>
      <c r="BA4" s="146"/>
      <c r="BC4" s="145"/>
      <c r="BD4" s="146"/>
      <c r="BE4" s="145"/>
      <c r="BF4" s="146"/>
      <c r="BG4" s="145"/>
      <c r="BH4" s="146"/>
      <c r="BI4" s="6"/>
      <c r="BJ4" s="4" t="s">
        <v>1</v>
      </c>
      <c r="BK4" s="4" t="s">
        <v>2</v>
      </c>
      <c r="BL4" s="6"/>
      <c r="BM4" s="4" t="s">
        <v>1</v>
      </c>
      <c r="BN4" s="4" t="s">
        <v>2</v>
      </c>
      <c r="BO4" s="5"/>
      <c r="BP4" s="138"/>
    </row>
    <row r="5" spans="2:68" ht="9" customHeight="1" thickBot="1" x14ac:dyDescent="0.3">
      <c r="C5" s="2"/>
      <c r="E5" s="2"/>
      <c r="P5" s="2"/>
      <c r="Y5" s="2"/>
      <c r="BJ5" s="2"/>
      <c r="BK5" s="2"/>
      <c r="BM5" s="2"/>
      <c r="BN5" s="2"/>
    </row>
    <row r="6" spans="2:68" ht="17.100000000000001" customHeight="1" thickBot="1" x14ac:dyDescent="0.3">
      <c r="B6" s="22">
        <f>INDEX('h 25-26'!B7:B26,MATCH(LARGE('h 25-26'!K7:K26,1),'h 25-26'!K7:K26,0))</f>
        <v>0</v>
      </c>
      <c r="C6" s="2"/>
      <c r="D6" s="4" t="b">
        <f>INDEX('h 25-26'!D7:D26,MATCH(LARGE('h 25-26'!K7:K26,1),'h 25-26'!K7:K26,0))</f>
        <v>1</v>
      </c>
      <c r="E6" s="2"/>
      <c r="F6" s="35">
        <f>INDEX('h 25-26'!F7:F26,MATCH(LARGE('h 25-26'!K7:K26,1),'h 25-26'!K7:K26,0))</f>
        <v>0</v>
      </c>
      <c r="G6" s="36">
        <f>INDEX('h 25-26'!G7:G26,MATCH(LARGE('h 25-26'!K7:K26,1),'h 25-26'!K7:K26,0))</f>
        <v>0</v>
      </c>
      <c r="H6" s="37">
        <f>INDEX('h 25-26'!H7:H26,MATCH(LARGE('h 25-26'!K7:K26,1),'h 25-26'!K7:K26,0))</f>
        <v>0</v>
      </c>
      <c r="I6" s="15">
        <f>INDEX('h 25-26'!I7:I26,MATCH(LARGE('h 25-26'!K7:K26,1),'h 25-26'!K7:K26,0))</f>
        <v>0</v>
      </c>
      <c r="J6" s="27"/>
      <c r="K6" s="27"/>
      <c r="L6" s="32">
        <f>INDEX('h 25-26'!L7:L26,MATCH(LARGE('h 25-26'!K7:K26,1),'h 25-26'!K7:K26,0))</f>
        <v>0</v>
      </c>
      <c r="M6" s="24">
        <f>INDEX('h 25-26'!M7:M26,MATCH(LARGE('h 25-26'!K7:K26,1),'h 25-26'!K7:K26,0))</f>
        <v>0</v>
      </c>
      <c r="N6" s="33">
        <f>INDEX('h 25-26'!N7:N26,MATCH(LARGE('h 25-26'!K7:K26,1),'h 25-26'!K7:K26,0))</f>
        <v>0</v>
      </c>
      <c r="O6" s="34">
        <f>INDEX('h 25-26'!O7:O26,MATCH(LARGE('h 25-26'!K7:K26,1),'h 25-26'!K7:K26,0))</f>
        <v>0</v>
      </c>
      <c r="P6" s="2"/>
      <c r="Q6" s="38">
        <f>INDEX('h 25-26'!Q7:Q26,MATCH(LARGE('h 25-26'!K7:K26,1),'h 25-26'!K7:K26,0))</f>
        <v>0</v>
      </c>
      <c r="R6" s="39">
        <f>INDEX('h 25-26'!R7:R26,MATCH(LARGE('h 25-26'!K7:K26,1),'h 25-26'!K7:K26,0))</f>
        <v>0</v>
      </c>
      <c r="S6" s="40">
        <f>INDEX('h 25-26'!S7:S26,MATCH(LARGE('h 25-26'!K7:K26,1),'h 25-26'!K7:K26,0))</f>
        <v>0</v>
      </c>
      <c r="T6" s="15">
        <f>INDEX('h 25-26'!T7:T26,MATCH(LARGE('h 25-26'!K7:K26,1),'h 25-26'!K7:K26,0))</f>
        <v>0</v>
      </c>
      <c r="U6" s="32">
        <f>INDEX('h 25-26'!U7:U26,MATCH(LARGE('h 25-26'!K7:K26,1),'h 25-26'!K7:K26,0))</f>
        <v>0</v>
      </c>
      <c r="V6" s="24">
        <f>INDEX('h 25-26'!V7:V26,MATCH(LARGE('h 25-26'!K7:K26,1),'h 25-26'!K7:K26,0))</f>
        <v>0</v>
      </c>
      <c r="W6" s="33">
        <f>INDEX('h 25-26'!W7:W26,MATCH(LARGE('h 25-26'!K7:K26,1),'h 25-26'!K7:K26,0))</f>
        <v>0</v>
      </c>
      <c r="X6" s="34">
        <f>INDEX('h 25-26'!X7:X26,MATCH(LARGE('h 25-26'!K7:K26,1),'h 25-26'!K7:K26,0))</f>
        <v>0</v>
      </c>
      <c r="Y6" s="2"/>
      <c r="Z6" s="41">
        <f>INDEX('h 25-26'!Z7:Z26,MATCH(LARGE('h 25-26'!K7:K26,1),'h 25-26'!K7:K26,0))</f>
        <v>0</v>
      </c>
      <c r="AA6" s="42">
        <f>INDEX('h 25-26'!AA7:AA26,MATCH(LARGE('h 25-26'!K7:K26,1),'h 25-26'!K7:K26,0))</f>
        <v>0</v>
      </c>
      <c r="AB6" s="43">
        <f>INDEX('h 25-26'!AB7:AB26,MATCH(LARGE('h 25-26'!K7:K26,1),'h 25-26'!K7:K26,0))</f>
        <v>0</v>
      </c>
      <c r="AC6" s="15">
        <f>INDEX('h 25-26'!AC7:AC26,MATCH(LARGE('h 25-26'!K7:K26,1),'h 25-26'!K7:K26,0))</f>
        <v>0</v>
      </c>
      <c r="AD6" s="32">
        <f>INDEX('h 25-26'!AD7:AD26,MATCH(LARGE('h 25-26'!K7:K26,1),'h 25-26'!K7:K26,0))</f>
        <v>0</v>
      </c>
      <c r="AE6" s="24">
        <f>INDEX('h 25-26'!AE7:AE26,MATCH(LARGE('h 25-26'!K7:K26,1),'h 25-26'!K7:K26,0))</f>
        <v>0</v>
      </c>
      <c r="AF6" s="33">
        <f>INDEX('h 25-26'!AF7:AF26,MATCH(LARGE('h 25-26'!K7:K26,1),'h 25-26'!K7:K26,0))</f>
        <v>0</v>
      </c>
      <c r="AG6" s="34">
        <f>INDEX('h 25-26'!AG7:AG26,MATCH(LARGE('h 25-26'!K7:K26,1),'h 25-26'!K7:K26,0))</f>
        <v>0</v>
      </c>
      <c r="AI6" s="7">
        <f>INDEX('h 25-26'!AI7:AI26,MATCH(LARGE('h 25-26'!K7:K26,1),'h 25-26'!K7:K26,0))</f>
        <v>0</v>
      </c>
      <c r="AJ6" s="8">
        <f>INDEX('h 25-26'!AJ7:AJ26,MATCH(LARGE('h 25-26'!K7:K26,1),'h 25-26'!K7:K26,0))</f>
        <v>0</v>
      </c>
      <c r="AK6" s="7">
        <f>INDEX('h 25-26'!AK7:AK26,MATCH(LARGE('h 25-26'!K7:K26,1),'h 25-26'!K7:K26,0))</f>
        <v>0</v>
      </c>
      <c r="AL6" s="8">
        <f>INDEX('h 25-26'!AL7:AL26,MATCH(LARGE('h 25-26'!K7:K26,1),'h 25-26'!K7:K26,0))</f>
        <v>0</v>
      </c>
      <c r="AM6" s="9">
        <f>INDEX('h 25-26'!AM7:AM26,MATCH(LARGE('h 25-26'!K7:K26,1),'h 25-26'!K7:K26,0))</f>
        <v>0</v>
      </c>
      <c r="AN6" s="10">
        <f>INDEX('h 25-26'!AN7:AN26,MATCH(LARGE('h 25-26'!K7:K26,1),'h 25-26'!K7:K26,0))</f>
        <v>0</v>
      </c>
      <c r="AO6" s="9">
        <f>INDEX('h 25-26'!AO7:AO26,MATCH(LARGE('h 25-26'!K7:K26,1),'h 25-26'!K7:K26,0))</f>
        <v>0</v>
      </c>
      <c r="AP6" s="10">
        <f>INDEX('h 25-26'!AP7:AP26,MATCH(LARGE('h 25-26'!K7:K26,1),'h 25-26'!K7:K26,0))</f>
        <v>0</v>
      </c>
      <c r="AQ6" s="11">
        <f>INDEX('h 25-26'!AQ7:AQ26,MATCH(LARGE('h 25-26'!K7:K26,1),'h 25-26'!K7:K26,0))</f>
        <v>0</v>
      </c>
      <c r="AR6" s="12">
        <f>INDEX('h 25-26'!AR7:AR26,MATCH(LARGE('h 25-26'!K7:K26,1),'h 25-26'!K7:K26,0))</f>
        <v>0</v>
      </c>
      <c r="AS6" s="11">
        <f>INDEX('h 25-26'!AS7:AS26,MATCH(LARGE('h 25-26'!K7:K26,1),'h 25-26'!K7:K26,0))</f>
        <v>0</v>
      </c>
      <c r="AT6" s="12">
        <f>INDEX('h 25-26'!AT7:AT26,MATCH(LARGE('h 25-26'!K7:K26,1),'h 25-26'!K7:K26,0))</f>
        <v>0</v>
      </c>
      <c r="AV6" s="7">
        <f>INDEX('h 25-26'!AV7:AV26,MATCH(LARGE('h 25-26'!K7:K26,1),'h 25-26'!K7:K26,0))</f>
        <v>0</v>
      </c>
      <c r="AW6" s="8">
        <f>INDEX('h 25-26'!AW7:AW26,MATCH(LARGE('h 25-26'!K7:K26,1),'h 25-26'!K7:K26,0))</f>
        <v>0</v>
      </c>
      <c r="AX6" s="9">
        <f>INDEX('h 25-26'!AX7:AX26,MATCH(LARGE('h 25-26'!K7:K26,1),'h 25-26'!K7:K26,0))</f>
        <v>0</v>
      </c>
      <c r="AY6" s="10">
        <f>INDEX('h 25-26'!AY7:AY26,MATCH(LARGE('h 25-26'!K7:K26,1),'h 25-26'!K7:K26,0))</f>
        <v>0</v>
      </c>
      <c r="AZ6" s="11">
        <f>INDEX('h 25-26'!AZ7:AZ26,MATCH(LARGE('h 25-26'!K7:K26,1),'h 25-26'!K7:K26,0))</f>
        <v>0</v>
      </c>
      <c r="BA6" s="12">
        <f>INDEX('h 25-26'!BA7:BA26,MATCH(LARGE('h 25-26'!K7:K26,1),'h 25-26'!K7:K26,0))</f>
        <v>0</v>
      </c>
      <c r="BC6" s="7">
        <f>INDEX('h 25-26'!BC7:BC26,MATCH(LARGE('h 25-26'!K7:K26,1),'h 25-26'!K7:K26,0))</f>
        <v>0</v>
      </c>
      <c r="BD6" s="8">
        <f>INDEX('h 25-26'!BD7:BD26,MATCH(LARGE('h 25-26'!K7:K26,1),'h 25-26'!K7:K26,0))</f>
        <v>0</v>
      </c>
      <c r="BE6" s="9">
        <f>INDEX('h 25-26'!BE7:BE26,MATCH(LARGE('h 25-26'!K7:K26,1),'h 25-26'!K7:K26,0))</f>
        <v>0</v>
      </c>
      <c r="BF6" s="10">
        <f>INDEX('h 25-26'!BF7:BF26,MATCH(LARGE('h 25-26'!K7:K26,1),'h 25-26'!K7:K26,0))</f>
        <v>0</v>
      </c>
      <c r="BG6" s="11">
        <f>INDEX('h 25-26'!BG7:BG26,MATCH(LARGE('h 25-26'!K7:K26,1),'h 25-26'!K7:K26,0))</f>
        <v>0</v>
      </c>
      <c r="BH6" s="12">
        <f>INDEX('h 25-26'!BH7:BH26,MATCH(LARGE('h 25-26'!K7:K26,1),'h 25-26'!K7:K26,0))</f>
        <v>0</v>
      </c>
      <c r="BI6" s="6"/>
      <c r="BJ6" s="3" t="b">
        <f>INDEX('h 25-26'!BJ7:BJ26,MATCH(LARGE('h 25-26'!K7:K26,1),'h 25-26'!K7:K26,0))</f>
        <v>1</v>
      </c>
      <c r="BK6" s="3" t="b">
        <f>INDEX('h 25-26'!BK7:BK26,MATCH(LARGE('h 25-26'!K7:K26,1),'h 25-26'!K7:K26,0))</f>
        <v>1</v>
      </c>
      <c r="BL6" s="6"/>
      <c r="BM6" s="4" t="b">
        <f>INDEX('h 25-26'!BM7:BM26,MATCH(LARGE('h 25-26'!K7:K26,1),'h 25-26'!K7:K26,0))</f>
        <v>1</v>
      </c>
      <c r="BN6" s="4" t="b">
        <f>INDEX('h 25-26'!BN7:BN26,MATCH(LARGE('h 25-26'!K7:K26,1),'h 25-26'!K7:K26,0))</f>
        <v>1</v>
      </c>
      <c r="BO6" s="6"/>
      <c r="BP6" s="31"/>
    </row>
    <row r="7" spans="2:68" ht="17.100000000000001" customHeight="1" thickBot="1" x14ac:dyDescent="0.3">
      <c r="B7" s="22">
        <f>INDEX('h 25-26'!B7:B26,MATCH(LARGE('h 25-26'!K7:K26,2),'h 25-26'!K7:K26,0))</f>
        <v>0</v>
      </c>
      <c r="C7" s="2"/>
      <c r="D7" s="4" t="b">
        <f>INDEX('h 25-26'!D7:D26,MATCH(LARGE('h 25-26'!K7:K26,2),'h 25-26'!K7:K26,0))</f>
        <v>1</v>
      </c>
      <c r="E7" s="2"/>
      <c r="F7" s="35">
        <f>INDEX('h 25-26'!F7:F26,MATCH(LARGE('h 25-26'!K7:K26,2),'h 25-26'!K7:K26,0))</f>
        <v>0</v>
      </c>
      <c r="G7" s="36">
        <f>INDEX('h 25-26'!G7:G26,MATCH(LARGE('h 25-26'!K7:K26,2),'h 25-26'!K7:K26,0))</f>
        <v>0</v>
      </c>
      <c r="H7" s="37">
        <f>INDEX('h 25-26'!H7:H26,MATCH(LARGE('h 25-26'!K7:K26,2),'h 25-26'!K7:K26,0))</f>
        <v>0</v>
      </c>
      <c r="I7" s="15">
        <f>INDEX('h 25-26'!I7:I26,MATCH(LARGE('h 25-26'!K7:K26,2),'h 25-26'!K7:K26,0))</f>
        <v>0</v>
      </c>
      <c r="J7" s="27"/>
      <c r="K7" s="27"/>
      <c r="L7" s="32">
        <f>INDEX('h 25-26'!L7:L26,MATCH(LARGE('h 25-26'!K7:K26,2),'h 25-26'!K7:K26,0))</f>
        <v>0</v>
      </c>
      <c r="M7" s="24">
        <f>INDEX('h 25-26'!M7:M26,MATCH(LARGE('h 25-26'!K7:K26,2),'h 25-26'!K7:K26,0))</f>
        <v>0</v>
      </c>
      <c r="N7" s="33">
        <f>INDEX('h 25-26'!N7:N26,MATCH(LARGE('h 25-26'!K7:K26,2),'h 25-26'!K7:K26,0))</f>
        <v>0</v>
      </c>
      <c r="O7" s="34">
        <f>INDEX('h 25-26'!O7:O26,MATCH(LARGE('h 25-26'!K7:K26,2),'h 25-26'!K7:K26,0))</f>
        <v>0</v>
      </c>
      <c r="P7" s="2"/>
      <c r="Q7" s="38">
        <f>INDEX('h 25-26'!Q7:Q26,MATCH(LARGE('h 25-26'!K7:K26,2),'h 25-26'!K7:K26,0))</f>
        <v>0</v>
      </c>
      <c r="R7" s="39">
        <f>INDEX('h 25-26'!R7:R26,MATCH(LARGE('h 25-26'!K7:K26,2),'h 25-26'!K7:K26,0))</f>
        <v>0</v>
      </c>
      <c r="S7" s="40">
        <f>INDEX('h 25-26'!S7:S26,MATCH(LARGE('h 25-26'!K7:K26,2),'h 25-26'!K7:K26,0))</f>
        <v>0</v>
      </c>
      <c r="T7" s="15">
        <f>INDEX('h 25-26'!T7:T26,MATCH(LARGE('h 25-26'!K7:K26,2),'h 25-26'!K7:K26,0))</f>
        <v>0</v>
      </c>
      <c r="U7" s="32">
        <f>INDEX('h 25-26'!U7:U26,MATCH(LARGE('h 25-26'!K7:K26,2),'h 25-26'!K7:K26,0))</f>
        <v>0</v>
      </c>
      <c r="V7" s="24">
        <f>INDEX('h 25-26'!V7:V26,MATCH(LARGE('h 25-26'!K7:K26,2),'h 25-26'!K7:K26,0))</f>
        <v>0</v>
      </c>
      <c r="W7" s="33">
        <f>INDEX('h 25-26'!W7:W26,MATCH(LARGE('h 25-26'!K7:K26,2),'h 25-26'!K7:K26,0))</f>
        <v>0</v>
      </c>
      <c r="X7" s="34">
        <f>INDEX('h 25-26'!X7:X26,MATCH(LARGE('h 25-26'!K7:K26,2),'h 25-26'!K7:K26,0))</f>
        <v>0</v>
      </c>
      <c r="Y7" s="2"/>
      <c r="Z7" s="41">
        <f>INDEX('h 25-26'!Z7:Z26,MATCH(LARGE('h 25-26'!K7:K26,2),'h 25-26'!K7:K26,0))</f>
        <v>0</v>
      </c>
      <c r="AA7" s="42">
        <f>INDEX('h 25-26'!AA7:AA26,MATCH(LARGE('h 25-26'!K7:K26,2),'h 25-26'!K7:K26,0))</f>
        <v>0</v>
      </c>
      <c r="AB7" s="43">
        <f>INDEX('h 25-26'!AB7:AB26,MATCH(LARGE('h 25-26'!K7:K26,2),'h 25-26'!K7:K26,0))</f>
        <v>0</v>
      </c>
      <c r="AC7" s="15">
        <f>INDEX('h 25-26'!AC7:AC26,MATCH(LARGE('h 25-26'!K7:K26,2),'h 25-26'!K7:K26,0))</f>
        <v>0</v>
      </c>
      <c r="AD7" s="32">
        <f>INDEX('h 25-26'!AD7:AD26,MATCH(LARGE('h 25-26'!K7:K26,2),'h 25-26'!K7:K26,0))</f>
        <v>0</v>
      </c>
      <c r="AE7" s="24">
        <f>INDEX('h 25-26'!AE7:AE26,MATCH(LARGE('h 25-26'!K7:K26,2),'h 25-26'!K7:K26,0))</f>
        <v>0</v>
      </c>
      <c r="AF7" s="33">
        <f>INDEX('h 25-26'!AF7:AF26,MATCH(LARGE('h 25-26'!K7:K26,2),'h 25-26'!K7:K26,0))</f>
        <v>0</v>
      </c>
      <c r="AG7" s="34">
        <f>INDEX('h 25-26'!AG7:AG26,MATCH(LARGE('h 25-26'!K7:K26,2),'h 25-26'!K7:K26,0))</f>
        <v>0</v>
      </c>
      <c r="AI7" s="7">
        <f>INDEX('h 25-26'!AI7:AI26,MATCH(LARGE('h 25-26'!K7:K26,2),'h 25-26'!K7:K26,0))</f>
        <v>0</v>
      </c>
      <c r="AJ7" s="8">
        <f>INDEX('h 25-26'!AJ7:AJ26,MATCH(LARGE('h 25-26'!K7:K26,2),'h 25-26'!K7:K26,0))</f>
        <v>0</v>
      </c>
      <c r="AK7" s="7">
        <f>INDEX('h 25-26'!AK7:AK26,MATCH(LARGE('h 25-26'!K7:K26,2),'h 25-26'!K7:K26,0))</f>
        <v>0</v>
      </c>
      <c r="AL7" s="8">
        <f>INDEX('h 25-26'!AL7:AL26,MATCH(LARGE('h 25-26'!K7:K26,2),'h 25-26'!K7:K26,0))</f>
        <v>0</v>
      </c>
      <c r="AM7" s="9">
        <f>INDEX('h 25-26'!AM7:AM26,MATCH(LARGE('h 25-26'!K7:K26,2),'h 25-26'!K7:K26,0))</f>
        <v>0</v>
      </c>
      <c r="AN7" s="10">
        <f>INDEX('h 25-26'!AN7:AN26,MATCH(LARGE('h 25-26'!K7:K26,2),'h 25-26'!K7:K26,0))</f>
        <v>0</v>
      </c>
      <c r="AO7" s="9">
        <f>INDEX('h 25-26'!AO7:AO26,MATCH(LARGE('h 25-26'!K7:K26,2),'h 25-26'!K7:K26,0))</f>
        <v>0</v>
      </c>
      <c r="AP7" s="10">
        <f>INDEX('h 25-26'!AP7:AP26,MATCH(LARGE('h 25-26'!K7:K26,2),'h 25-26'!K7:K26,0))</f>
        <v>0</v>
      </c>
      <c r="AQ7" s="11">
        <f>INDEX('h 25-26'!AQ7:AQ26,MATCH(LARGE('h 25-26'!K7:K26,2),'h 25-26'!K7:K26,0))</f>
        <v>0</v>
      </c>
      <c r="AR7" s="12">
        <f>INDEX('h 25-26'!AR7:AR26,MATCH(LARGE('h 25-26'!K7:K26,2),'h 25-26'!K7:K26,0))</f>
        <v>0</v>
      </c>
      <c r="AS7" s="11">
        <f>INDEX('h 25-26'!AS7:AS26,MATCH(LARGE('h 25-26'!K7:K26,2),'h 25-26'!K7:K26,0))</f>
        <v>0</v>
      </c>
      <c r="AT7" s="12">
        <f>INDEX('h 25-26'!AT7:AT26,MATCH(LARGE('h 25-26'!K7:K26,2),'h 25-26'!K7:K26,0))</f>
        <v>0</v>
      </c>
      <c r="AV7" s="7">
        <f>INDEX('h 25-26'!AV7:AV26,MATCH(LARGE('h 25-26'!K7:K26,2),'h 25-26'!K7:K26,0))</f>
        <v>0</v>
      </c>
      <c r="AW7" s="8">
        <f>INDEX('h 25-26'!AW7:AW26,MATCH(LARGE('h 25-26'!K7:K26,2),'h 25-26'!K7:K26,0))</f>
        <v>0</v>
      </c>
      <c r="AX7" s="9">
        <f>INDEX('h 25-26'!AX7:AX26,MATCH(LARGE('h 25-26'!K7:K26,2),'h 25-26'!K7:K26,0))</f>
        <v>0</v>
      </c>
      <c r="AY7" s="10">
        <f>INDEX('h 25-26'!AY7:AY26,MATCH(LARGE('h 25-26'!K7:K26,2),'h 25-26'!K7:K26,0))</f>
        <v>0</v>
      </c>
      <c r="AZ7" s="11">
        <f>INDEX('h 25-26'!AZ7:AZ26,MATCH(LARGE('h 25-26'!K7:K26,2),'h 25-26'!K7:K26,0))</f>
        <v>0</v>
      </c>
      <c r="BA7" s="12">
        <f>INDEX('h 25-26'!BA7:BA26,MATCH(LARGE('h 25-26'!K7:K26,2),'h 25-26'!K7:K26,0))</f>
        <v>0</v>
      </c>
      <c r="BC7" s="7">
        <f>INDEX('h 25-26'!BC7:BC26,MATCH(LARGE('h 25-26'!K7:K26,2),'h 25-26'!K7:K26,0))</f>
        <v>0</v>
      </c>
      <c r="BD7" s="8">
        <f>INDEX('h 25-26'!BD7:BD26,MATCH(LARGE('h 25-26'!K7:K26,2),'h 25-26'!K7:K26,0))</f>
        <v>0</v>
      </c>
      <c r="BE7" s="9">
        <f>INDEX('h 25-26'!BE7:BE26,MATCH(LARGE('h 25-26'!K7:K26,2),'h 25-26'!K7:K26,0))</f>
        <v>0</v>
      </c>
      <c r="BF7" s="10">
        <f>INDEX('h 25-26'!BF7:BF26,MATCH(LARGE('h 25-26'!K7:K26,2),'h 25-26'!K7:K26,0))</f>
        <v>0</v>
      </c>
      <c r="BG7" s="11">
        <f>INDEX('h 25-26'!BG7:BG26,MATCH(LARGE('h 25-26'!K7:K26,2),'h 25-26'!K7:K26,0))</f>
        <v>0</v>
      </c>
      <c r="BH7" s="12">
        <f>INDEX('h 25-26'!BH7:BH26,MATCH(LARGE('h 25-26'!K7:K26,2),'h 25-26'!K7:K26,0))</f>
        <v>0</v>
      </c>
      <c r="BI7" s="6"/>
      <c r="BJ7" s="3" t="b">
        <f>INDEX('h 25-26'!BJ7:BJ26,MATCH(LARGE('h 25-26'!K7:K26,2),'h 25-26'!K7:K26,0))</f>
        <v>1</v>
      </c>
      <c r="BK7" s="3" t="b">
        <f>INDEX('h 25-26'!BK7:BK26,MATCH(LARGE('h 25-26'!K7:K26,2),'h 25-26'!K7:K26,0))</f>
        <v>1</v>
      </c>
      <c r="BL7" s="6"/>
      <c r="BM7" s="4" t="b">
        <f>INDEX('h 25-26'!BM7:BM26,MATCH(LARGE('h 25-26'!K7:K26,2),'h 25-26'!K7:K26,0))</f>
        <v>1</v>
      </c>
      <c r="BN7" s="4" t="b">
        <f>INDEX('h 25-26'!BN7:BN26,MATCH(LARGE('h 25-26'!K7:K26,2),'h 25-26'!K7:K26,0))</f>
        <v>1</v>
      </c>
      <c r="BO7" s="6"/>
      <c r="BP7" s="31"/>
    </row>
    <row r="8" spans="2:68" ht="17.100000000000001" customHeight="1" thickBot="1" x14ac:dyDescent="0.3">
      <c r="B8" s="22">
        <f>INDEX('h 25-26'!B7:B26,MATCH(LARGE('h 25-26'!K7:K26,3),'h 25-26'!K7:K26,0))</f>
        <v>0</v>
      </c>
      <c r="C8" s="2"/>
      <c r="D8" s="4" t="b">
        <f>INDEX('h 25-26'!D7:D26,MATCH(LARGE('h 25-26'!K7:K26,3),'h 25-26'!K7:K26,0))</f>
        <v>1</v>
      </c>
      <c r="E8" s="2"/>
      <c r="F8" s="35">
        <f>INDEX('h 25-26'!F7:F26,MATCH(LARGE('h 25-26'!K7:K26,3),'h 25-26'!K7:K26,0))</f>
        <v>0</v>
      </c>
      <c r="G8" s="36">
        <f>INDEX('h 25-26'!G7:G26,MATCH(LARGE('h 25-26'!K7:K26,3),'h 25-26'!K7:K26,0))</f>
        <v>0</v>
      </c>
      <c r="H8" s="37">
        <f>INDEX('h 25-26'!H7:H26,MATCH(LARGE('h 25-26'!K7:K26,3),'h 25-26'!K7:K26,0))</f>
        <v>0</v>
      </c>
      <c r="I8" s="15">
        <f>INDEX('h 25-26'!I7:I26,MATCH(LARGE('h 25-26'!K7:K26,3),'h 25-26'!K7:K26,0))</f>
        <v>0</v>
      </c>
      <c r="J8" s="27"/>
      <c r="K8" s="27"/>
      <c r="L8" s="32">
        <f>INDEX('h 25-26'!L7:L26,MATCH(LARGE('h 25-26'!K7:K26,3),'h 25-26'!K7:K26,0))</f>
        <v>0</v>
      </c>
      <c r="M8" s="24">
        <f>INDEX('h 25-26'!M7:M26,MATCH(LARGE('h 25-26'!K7:K26,3),'h 25-26'!K7:K26,0))</f>
        <v>0</v>
      </c>
      <c r="N8" s="33">
        <f>INDEX('h 25-26'!N7:N26,MATCH(LARGE('h 25-26'!K7:K26,3),'h 25-26'!K7:K26,0))</f>
        <v>0</v>
      </c>
      <c r="O8" s="34">
        <f>INDEX('h 25-26'!O7:O26,MATCH(LARGE('h 25-26'!K7:K26,3),'h 25-26'!K7:K26,0))</f>
        <v>0</v>
      </c>
      <c r="P8" s="2"/>
      <c r="Q8" s="38">
        <f>INDEX('h 25-26'!Q7:Q26,MATCH(LARGE('h 25-26'!K7:K26,3),'h 25-26'!K7:K26,0))</f>
        <v>0</v>
      </c>
      <c r="R8" s="39">
        <f>INDEX('h 25-26'!R7:R26,MATCH(LARGE('h 25-26'!K7:K26,3),'h 25-26'!K7:K26,0))</f>
        <v>0</v>
      </c>
      <c r="S8" s="40">
        <f>INDEX('h 25-26'!S7:S26,MATCH(LARGE('h 25-26'!K7:K26,3),'h 25-26'!K7:K26,0))</f>
        <v>0</v>
      </c>
      <c r="T8" s="15">
        <f>INDEX('h 25-26'!T7:T26,MATCH(LARGE('h 25-26'!K7:K26,3),'h 25-26'!K7:K26,0))</f>
        <v>0</v>
      </c>
      <c r="U8" s="32">
        <f>INDEX('h 25-26'!U7:U26,MATCH(LARGE('h 25-26'!K7:K26,3),'h 25-26'!K7:K26,0))</f>
        <v>0</v>
      </c>
      <c r="V8" s="24">
        <f>INDEX('h 25-26'!V7:V26,MATCH(LARGE('h 25-26'!K7:K26,3),'h 25-26'!K7:K26,0))</f>
        <v>0</v>
      </c>
      <c r="W8" s="33">
        <f>INDEX('h 25-26'!W7:W26,MATCH(LARGE('h 25-26'!K7:K26,3),'h 25-26'!K7:K26,0))</f>
        <v>0</v>
      </c>
      <c r="X8" s="34">
        <f>INDEX('h 25-26'!X7:X26,MATCH(LARGE('h 25-26'!K7:K26,3),'h 25-26'!K7:K26,0))</f>
        <v>0</v>
      </c>
      <c r="Y8" s="2"/>
      <c r="Z8" s="41">
        <f>INDEX('h 25-26'!Z7:Z26,MATCH(LARGE('h 25-26'!K7:K26,3),'h 25-26'!K7:K26,0))</f>
        <v>0</v>
      </c>
      <c r="AA8" s="42">
        <f>INDEX('h 25-26'!AA7:AA26,MATCH(LARGE('h 25-26'!K7:K26,3),'h 25-26'!K7:K26,0))</f>
        <v>0</v>
      </c>
      <c r="AB8" s="43">
        <f>INDEX('h 25-26'!AB7:AB26,MATCH(LARGE('h 25-26'!K7:K26,3),'h 25-26'!K7:K26,0))</f>
        <v>0</v>
      </c>
      <c r="AC8" s="15">
        <f>INDEX('h 25-26'!AC7:AC26,MATCH(LARGE('h 25-26'!K7:K26,3),'h 25-26'!K7:K26,0))</f>
        <v>0</v>
      </c>
      <c r="AD8" s="32">
        <f>INDEX('h 25-26'!AD7:AD26,MATCH(LARGE('h 25-26'!K7:K26,3),'h 25-26'!K7:K26,0))</f>
        <v>0</v>
      </c>
      <c r="AE8" s="24">
        <f>INDEX('h 25-26'!AE7:AE26,MATCH(LARGE('h 25-26'!K7:K26,3),'h 25-26'!K7:K26,0))</f>
        <v>0</v>
      </c>
      <c r="AF8" s="33">
        <f>INDEX('h 25-26'!AF7:AF26,MATCH(LARGE('h 25-26'!K7:K26,3),'h 25-26'!K7:K26,0))</f>
        <v>0</v>
      </c>
      <c r="AG8" s="34">
        <f>INDEX('h 25-26'!AG7:AG26,MATCH(LARGE('h 25-26'!K7:K26,3),'h 25-26'!K7:K26,0))</f>
        <v>0</v>
      </c>
      <c r="AI8" s="7">
        <f>INDEX('h 25-26'!AI7:AI26,MATCH(LARGE('h 25-26'!K7:K26,3),'h 25-26'!K7:K26,0))</f>
        <v>0</v>
      </c>
      <c r="AJ8" s="8">
        <f>INDEX('h 25-26'!AJ7:AJ26,MATCH(LARGE('h 25-26'!K7:K26,3),'h 25-26'!K7:K26,0))</f>
        <v>0</v>
      </c>
      <c r="AK8" s="7">
        <f>INDEX('h 25-26'!AK7:AK26,MATCH(LARGE('h 25-26'!K7:K26,3),'h 25-26'!K7:K26,0))</f>
        <v>0</v>
      </c>
      <c r="AL8" s="8">
        <f>INDEX('h 25-26'!AL7:AL26,MATCH(LARGE('h 25-26'!K7:K26,3),'h 25-26'!K7:K26,0))</f>
        <v>0</v>
      </c>
      <c r="AM8" s="9">
        <f>INDEX('h 25-26'!AM7:AM26,MATCH(LARGE('h 25-26'!K7:K26,3),'h 25-26'!K7:K26,0))</f>
        <v>0</v>
      </c>
      <c r="AN8" s="10">
        <f>INDEX('h 25-26'!AN7:AN26,MATCH(LARGE('h 25-26'!K7:K26,3),'h 25-26'!K7:K26,0))</f>
        <v>0</v>
      </c>
      <c r="AO8" s="9">
        <f>INDEX('h 25-26'!AO7:AO26,MATCH(LARGE('h 25-26'!K7:K26,3),'h 25-26'!K7:K26,0))</f>
        <v>0</v>
      </c>
      <c r="AP8" s="10">
        <f>INDEX('h 25-26'!AP7:AP26,MATCH(LARGE('h 25-26'!K7:K26,3),'h 25-26'!K7:K26,0))</f>
        <v>0</v>
      </c>
      <c r="AQ8" s="11">
        <f>INDEX('h 25-26'!AQ7:AQ26,MATCH(LARGE('h 25-26'!K7:K26,3),'h 25-26'!K7:K26,0))</f>
        <v>0</v>
      </c>
      <c r="AR8" s="12">
        <f>INDEX('h 25-26'!AR7:AR26,MATCH(LARGE('h 25-26'!K7:K26,3),'h 25-26'!K7:K26,0))</f>
        <v>0</v>
      </c>
      <c r="AS8" s="11">
        <f>INDEX('h 25-26'!AS7:AS26,MATCH(LARGE('h 25-26'!K7:K26,3),'h 25-26'!K7:K26,0))</f>
        <v>0</v>
      </c>
      <c r="AT8" s="12">
        <f>INDEX('h 25-26'!AT7:AT26,MATCH(LARGE('h 25-26'!K7:K26,3),'h 25-26'!K7:K26,0))</f>
        <v>0</v>
      </c>
      <c r="AV8" s="7">
        <f>INDEX('h 25-26'!AV7:AV26,MATCH(LARGE('h 25-26'!K7:K26,3),'h 25-26'!K7:K26,0))</f>
        <v>0</v>
      </c>
      <c r="AW8" s="8">
        <f>INDEX('h 25-26'!AW7:AW26,MATCH(LARGE('h 25-26'!K7:K26,3),'h 25-26'!K7:K26,0))</f>
        <v>0</v>
      </c>
      <c r="AX8" s="9">
        <f>INDEX('h 25-26'!AX7:AX26,MATCH(LARGE('h 25-26'!K7:K26,3),'h 25-26'!K7:K26,0))</f>
        <v>0</v>
      </c>
      <c r="AY8" s="10">
        <f>INDEX('h 25-26'!AY7:AY26,MATCH(LARGE('h 25-26'!K7:K26,3),'h 25-26'!K7:K26,0))</f>
        <v>0</v>
      </c>
      <c r="AZ8" s="11">
        <f>INDEX('h 25-26'!AZ7:AZ26,MATCH(LARGE('h 25-26'!K7:K26,3),'h 25-26'!K7:K26,0))</f>
        <v>0</v>
      </c>
      <c r="BA8" s="12">
        <f>INDEX('h 25-26'!BA7:BA26,MATCH(LARGE('h 25-26'!K7:K26,3),'h 25-26'!K7:K26,0))</f>
        <v>0</v>
      </c>
      <c r="BC8" s="7">
        <f>INDEX('h 25-26'!BC7:BC26,MATCH(LARGE('h 25-26'!K7:K26,3),'h 25-26'!K7:K26,0))</f>
        <v>0</v>
      </c>
      <c r="BD8" s="8">
        <f>INDEX('h 25-26'!BD7:BD26,MATCH(LARGE('h 25-26'!K7:K26,3),'h 25-26'!K7:K26,0))</f>
        <v>0</v>
      </c>
      <c r="BE8" s="9">
        <f>INDEX('h 25-26'!BE7:BE26,MATCH(LARGE('h 25-26'!K7:K26,3),'h 25-26'!K7:K26,0))</f>
        <v>0</v>
      </c>
      <c r="BF8" s="10">
        <f>INDEX('h 25-26'!BF7:BF26,MATCH(LARGE('h 25-26'!K7:K26,3),'h 25-26'!K7:K26,0))</f>
        <v>0</v>
      </c>
      <c r="BG8" s="11">
        <f>INDEX('h 25-26'!BG7:BG26,MATCH(LARGE('h 25-26'!K7:K26,3),'h 25-26'!K7:K26,0))</f>
        <v>0</v>
      </c>
      <c r="BH8" s="12">
        <f>INDEX('h 25-26'!BH7:BH26,MATCH(LARGE('h 25-26'!K7:K26,3),'h 25-26'!K7:K26,0))</f>
        <v>0</v>
      </c>
      <c r="BI8" s="6"/>
      <c r="BJ8" s="3" t="b">
        <f>INDEX('h 25-26'!BJ7:BJ26,MATCH(LARGE('h 25-26'!K7:K26,3),'h 25-26'!K7:K26,0))</f>
        <v>1</v>
      </c>
      <c r="BK8" s="3" t="b">
        <f>INDEX('h 25-26'!BK7:BK26,MATCH(LARGE('h 25-26'!K7:K26,3),'h 25-26'!K7:K26,0))</f>
        <v>1</v>
      </c>
      <c r="BL8" s="6"/>
      <c r="BM8" s="4" t="b">
        <f>INDEX('h 25-26'!BM7:BM26,MATCH(LARGE('h 25-26'!K7:K26,3),'h 25-26'!K7:K26,0))</f>
        <v>1</v>
      </c>
      <c r="BN8" s="4" t="b">
        <f>INDEX('h 25-26'!BN7:BN26,MATCH(LARGE('h 25-26'!K7:K26,3),'h 25-26'!K7:K26,0))</f>
        <v>1</v>
      </c>
      <c r="BO8" s="6"/>
      <c r="BP8" s="31"/>
    </row>
    <row r="9" spans="2:68" ht="17.100000000000001" customHeight="1" thickBot="1" x14ac:dyDescent="0.3">
      <c r="B9" s="22">
        <f>INDEX('h 25-26'!B7:B26,MATCH(LARGE('h 25-26'!K7:K26,4),'h 25-26'!K7:K26,0))</f>
        <v>0</v>
      </c>
      <c r="C9" s="2"/>
      <c r="D9" s="4" t="b">
        <f>INDEX('h 25-26'!D7:D26,MATCH(LARGE('h 25-26'!K7:K26,4),'h 25-26'!K7:K26,0))</f>
        <v>1</v>
      </c>
      <c r="E9" s="2"/>
      <c r="F9" s="35">
        <f>INDEX('h 25-26'!F7:F26,MATCH(LARGE('h 25-26'!K7:K26,4),'h 25-26'!K7:K26,0))</f>
        <v>0</v>
      </c>
      <c r="G9" s="36">
        <f>INDEX('h 25-26'!G7:G26,MATCH(LARGE('h 25-26'!K7:K26,4),'h 25-26'!K7:K26,0))</f>
        <v>0</v>
      </c>
      <c r="H9" s="37">
        <f>INDEX('h 25-26'!H7:H26,MATCH(LARGE('h 25-26'!K7:K26,4),'h 25-26'!K7:K26,0))</f>
        <v>0</v>
      </c>
      <c r="I9" s="15">
        <f>INDEX('h 25-26'!I7:I26,MATCH(LARGE('h 25-26'!K7:K26,4),'h 25-26'!K7:K26,0))</f>
        <v>0</v>
      </c>
      <c r="J9" s="27"/>
      <c r="K9" s="27"/>
      <c r="L9" s="32">
        <f>INDEX('h 25-26'!L7:L26,MATCH(LARGE('h 25-26'!K7:K26,4),'h 25-26'!K7:K26,0))</f>
        <v>0</v>
      </c>
      <c r="M9" s="24">
        <f>INDEX('h 25-26'!M7:M26,MATCH(LARGE('h 25-26'!K7:K26,4),'h 25-26'!K7:K26,0))</f>
        <v>0</v>
      </c>
      <c r="N9" s="33">
        <f>INDEX('h 25-26'!N7:N26,MATCH(LARGE('h 25-26'!K7:K26,4),'h 25-26'!K7:K26,0))</f>
        <v>0</v>
      </c>
      <c r="O9" s="34">
        <f>INDEX('h 25-26'!O7:O26,MATCH(LARGE('h 25-26'!K7:K26,4),'h 25-26'!K7:K26,0))</f>
        <v>0</v>
      </c>
      <c r="P9" s="2"/>
      <c r="Q9" s="38">
        <f>INDEX('h 25-26'!Q7:Q26,MATCH(LARGE('h 25-26'!K7:K26,4),'h 25-26'!K7:K26,0))</f>
        <v>0</v>
      </c>
      <c r="R9" s="39">
        <f>INDEX('h 25-26'!R7:R26,MATCH(LARGE('h 25-26'!K7:K26,4),'h 25-26'!K7:K26,0))</f>
        <v>0</v>
      </c>
      <c r="S9" s="40">
        <f>INDEX('h 25-26'!S7:S26,MATCH(LARGE('h 25-26'!K7:K26,4),'h 25-26'!K7:K26,0))</f>
        <v>0</v>
      </c>
      <c r="T9" s="15">
        <f>INDEX('h 25-26'!T7:T26,MATCH(LARGE('h 25-26'!K7:K26,4),'h 25-26'!K7:K26,0))</f>
        <v>0</v>
      </c>
      <c r="U9" s="32">
        <f>INDEX('h 25-26'!U7:U26,MATCH(LARGE('h 25-26'!K7:K26,4),'h 25-26'!K7:K26,0))</f>
        <v>0</v>
      </c>
      <c r="V9" s="24">
        <f>INDEX('h 25-26'!V7:V26,MATCH(LARGE('h 25-26'!K7:K26,4),'h 25-26'!K7:K26,0))</f>
        <v>0</v>
      </c>
      <c r="W9" s="33">
        <f>INDEX('h 25-26'!W7:W26,MATCH(LARGE('h 25-26'!K7:K26,4),'h 25-26'!K7:K26,0))</f>
        <v>0</v>
      </c>
      <c r="X9" s="34">
        <f>INDEX('h 25-26'!X7:X26,MATCH(LARGE('h 25-26'!K7:K26,4),'h 25-26'!K7:K26,0))</f>
        <v>0</v>
      </c>
      <c r="Y9" s="2"/>
      <c r="Z9" s="41">
        <f>INDEX('h 25-26'!Z7:Z26,MATCH(LARGE('h 25-26'!K7:K26,4),'h 25-26'!K7:K26,0))</f>
        <v>0</v>
      </c>
      <c r="AA9" s="42">
        <f>INDEX('h 25-26'!AA7:AA26,MATCH(LARGE('h 25-26'!K7:K26,4),'h 25-26'!K7:K26,0))</f>
        <v>0</v>
      </c>
      <c r="AB9" s="43">
        <f>INDEX('h 25-26'!AB7:AB26,MATCH(LARGE('h 25-26'!K7:K26,4),'h 25-26'!K7:K26,0))</f>
        <v>0</v>
      </c>
      <c r="AC9" s="15">
        <f>INDEX('h 25-26'!AC7:AC26,MATCH(LARGE('h 25-26'!K7:K26,4),'h 25-26'!K7:K26,0))</f>
        <v>0</v>
      </c>
      <c r="AD9" s="32">
        <f>INDEX('h 25-26'!AD7:AD26,MATCH(LARGE('h 25-26'!K7:K26,4),'h 25-26'!K7:K26,0))</f>
        <v>0</v>
      </c>
      <c r="AE9" s="24">
        <f>INDEX('h 25-26'!AE7:AE26,MATCH(LARGE('h 25-26'!K7:K26,4),'h 25-26'!K7:K26,0))</f>
        <v>0</v>
      </c>
      <c r="AF9" s="33">
        <f>INDEX('h 25-26'!AF7:AF26,MATCH(LARGE('h 25-26'!K7:K26,4),'h 25-26'!K7:K26,0))</f>
        <v>0</v>
      </c>
      <c r="AG9" s="34">
        <f>INDEX('h 25-26'!AG7:AG26,MATCH(LARGE('h 25-26'!K7:K26,4),'h 25-26'!K7:K26,0))</f>
        <v>0</v>
      </c>
      <c r="AI9" s="7">
        <f>INDEX('h 25-26'!AI7:AI26,MATCH(LARGE('h 25-26'!K7:K26,4),'h 25-26'!K7:K26,0))</f>
        <v>0</v>
      </c>
      <c r="AJ9" s="8">
        <f>INDEX('h 25-26'!AJ7:AJ26,MATCH(LARGE('h 25-26'!K7:K26,4),'h 25-26'!K7:K26,0))</f>
        <v>0</v>
      </c>
      <c r="AK9" s="7">
        <f>INDEX('h 25-26'!AK7:AK26,MATCH(LARGE('h 25-26'!K7:K26,4),'h 25-26'!K7:K26,0))</f>
        <v>0</v>
      </c>
      <c r="AL9" s="8">
        <f>INDEX('h 25-26'!AL7:AL26,MATCH(LARGE('h 25-26'!K7:K26,4),'h 25-26'!K7:K26,0))</f>
        <v>0</v>
      </c>
      <c r="AM9" s="9">
        <f>INDEX('h 25-26'!AM7:AM26,MATCH(LARGE('h 25-26'!K7:K26,4),'h 25-26'!K7:K26,0))</f>
        <v>0</v>
      </c>
      <c r="AN9" s="10">
        <f>INDEX('h 25-26'!AN7:AN26,MATCH(LARGE('h 25-26'!K7:K26,4),'h 25-26'!K7:K26,0))</f>
        <v>0</v>
      </c>
      <c r="AO9" s="9">
        <f>INDEX('h 25-26'!AO7:AO26,MATCH(LARGE('h 25-26'!K7:K26,4),'h 25-26'!K7:K26,0))</f>
        <v>0</v>
      </c>
      <c r="AP9" s="10">
        <f>INDEX('h 25-26'!AP7:AP26,MATCH(LARGE('h 25-26'!K7:K26,4),'h 25-26'!K7:K26,0))</f>
        <v>0</v>
      </c>
      <c r="AQ9" s="11">
        <f>INDEX('h 25-26'!AQ7:AQ26,MATCH(LARGE('h 25-26'!K7:K26,4),'h 25-26'!K7:K26,0))</f>
        <v>0</v>
      </c>
      <c r="AR9" s="12">
        <f>INDEX('h 25-26'!AR7:AR26,MATCH(LARGE('h 25-26'!K7:K26,4),'h 25-26'!K7:K26,0))</f>
        <v>0</v>
      </c>
      <c r="AS9" s="11">
        <f>INDEX('h 25-26'!AS7:AS26,MATCH(LARGE('h 25-26'!K7:K26,4),'h 25-26'!K7:K26,0))</f>
        <v>0</v>
      </c>
      <c r="AT9" s="12">
        <f>INDEX('h 25-26'!AT7:AT26,MATCH(LARGE('h 25-26'!K7:K26,4),'h 25-26'!K7:K26,0))</f>
        <v>0</v>
      </c>
      <c r="AV9" s="7">
        <f>INDEX('h 25-26'!AV7:AV26,MATCH(LARGE('h 25-26'!K7:K26,4),'h 25-26'!K7:K26,0))</f>
        <v>0</v>
      </c>
      <c r="AW9" s="8">
        <f>INDEX('h 25-26'!AW7:AW26,MATCH(LARGE('h 25-26'!K7:K26,4),'h 25-26'!K7:K26,0))</f>
        <v>0</v>
      </c>
      <c r="AX9" s="9">
        <f>INDEX('h 25-26'!AX7:AX26,MATCH(LARGE('h 25-26'!K7:K26,4),'h 25-26'!K7:K26,0))</f>
        <v>0</v>
      </c>
      <c r="AY9" s="10">
        <f>INDEX('h 25-26'!AY7:AY26,MATCH(LARGE('h 25-26'!K7:K26,4),'h 25-26'!K7:K26,0))</f>
        <v>0</v>
      </c>
      <c r="AZ9" s="11">
        <f>INDEX('h 25-26'!AZ7:AZ26,MATCH(LARGE('h 25-26'!K7:K26,4),'h 25-26'!K7:K26,0))</f>
        <v>0</v>
      </c>
      <c r="BA9" s="12">
        <f>INDEX('h 25-26'!BA7:BA26,MATCH(LARGE('h 25-26'!K7:K26,4),'h 25-26'!K7:K26,0))</f>
        <v>0</v>
      </c>
      <c r="BC9" s="7">
        <f>INDEX('h 25-26'!BC7:BC26,MATCH(LARGE('h 25-26'!K7:K26,4),'h 25-26'!K7:K26,0))</f>
        <v>0</v>
      </c>
      <c r="BD9" s="8">
        <f>INDEX('h 25-26'!BD7:BD26,MATCH(LARGE('h 25-26'!K7:K26,4),'h 25-26'!K7:K26,0))</f>
        <v>0</v>
      </c>
      <c r="BE9" s="9">
        <f>INDEX('h 25-26'!BE7:BE26,MATCH(LARGE('h 25-26'!K7:K26,4),'h 25-26'!K7:K26,0))</f>
        <v>0</v>
      </c>
      <c r="BF9" s="10">
        <f>INDEX('h 25-26'!BF7:BF26,MATCH(LARGE('h 25-26'!K7:K26,4),'h 25-26'!K7:K26,0))</f>
        <v>0</v>
      </c>
      <c r="BG9" s="11">
        <f>INDEX('h 25-26'!BG7:BG26,MATCH(LARGE('h 25-26'!K7:K26,4),'h 25-26'!K7:K26,0))</f>
        <v>0</v>
      </c>
      <c r="BH9" s="12">
        <f>INDEX('h 25-26'!BH7:BH26,MATCH(LARGE('h 25-26'!K7:K26,4),'h 25-26'!K7:K26,0))</f>
        <v>0</v>
      </c>
      <c r="BI9" s="6"/>
      <c r="BJ9" s="3" t="b">
        <f>INDEX('h 25-26'!BJ7:BJ26,MATCH(LARGE('h 25-26'!K7:K26,4),'h 25-26'!K7:K26,0))</f>
        <v>1</v>
      </c>
      <c r="BK9" s="3" t="b">
        <f>INDEX('h 25-26'!BK7:BK26,MATCH(LARGE('h 25-26'!K7:K26,4),'h 25-26'!K7:K26,0))</f>
        <v>1</v>
      </c>
      <c r="BL9" s="6"/>
      <c r="BM9" s="4" t="b">
        <f>INDEX('h 25-26'!BM7:BM26,MATCH(LARGE('h 25-26'!K7:K26,4),'h 25-26'!K7:K26,0))</f>
        <v>1</v>
      </c>
      <c r="BN9" s="4" t="b">
        <f>INDEX('h 25-26'!BN7:BN26,MATCH(LARGE('h 25-26'!K7:K26,4),'h 25-26'!K7:K26,0))</f>
        <v>1</v>
      </c>
      <c r="BO9" s="6"/>
      <c r="BP9" s="31"/>
    </row>
    <row r="10" spans="2:68" ht="17.100000000000001" customHeight="1" thickBot="1" x14ac:dyDescent="0.3">
      <c r="B10" s="22">
        <f>INDEX('h 25-26'!B7:B26,MATCH(LARGE('h 25-26'!K7:K26,5),'h 25-26'!K7:K26,0))</f>
        <v>0</v>
      </c>
      <c r="C10" s="2"/>
      <c r="D10" s="4" t="b">
        <f>INDEX('h 25-26'!D7:D26,MATCH(LARGE('h 25-26'!K7:K26,5),'h 25-26'!K7:K26,0))</f>
        <v>1</v>
      </c>
      <c r="E10" s="2"/>
      <c r="F10" s="35">
        <f>INDEX('h 25-26'!F7:F26,MATCH(LARGE('h 25-26'!K7:K26,5),'h 25-26'!K7:K26,0))</f>
        <v>0</v>
      </c>
      <c r="G10" s="36">
        <f>INDEX('h 25-26'!G7:G26,MATCH(LARGE('h 25-26'!K7:K26,5),'h 25-26'!K7:K26,0))</f>
        <v>0</v>
      </c>
      <c r="H10" s="37">
        <f>INDEX('h 25-26'!H7:H26,MATCH(LARGE('h 25-26'!K7:K26,5),'h 25-26'!K7:K26,0))</f>
        <v>0</v>
      </c>
      <c r="I10" s="15">
        <f>INDEX('h 25-26'!I7:I26,MATCH(LARGE('h 25-26'!K7:K26,5),'h 25-26'!K7:K26,0))</f>
        <v>0</v>
      </c>
      <c r="J10" s="27"/>
      <c r="K10" s="27"/>
      <c r="L10" s="32">
        <f>INDEX('h 25-26'!L7:L26,MATCH(LARGE('h 25-26'!K7:K26,5),'h 25-26'!K7:K26,0))</f>
        <v>0</v>
      </c>
      <c r="M10" s="24">
        <f>INDEX('h 25-26'!M7:M26,MATCH(LARGE('h 25-26'!K7:K26,5),'h 25-26'!K7:K26,0))</f>
        <v>0</v>
      </c>
      <c r="N10" s="33">
        <f>INDEX('h 25-26'!N7:N26,MATCH(LARGE('h 25-26'!K7:K26,5),'h 25-26'!K7:K26,0))</f>
        <v>0</v>
      </c>
      <c r="O10" s="34">
        <f>INDEX('h 25-26'!O7:O26,MATCH(LARGE('h 25-26'!K7:K26,5),'h 25-26'!K7:K26,0))</f>
        <v>0</v>
      </c>
      <c r="P10" s="2"/>
      <c r="Q10" s="38">
        <f>INDEX('h 25-26'!Q7:Q26,MATCH(LARGE('h 25-26'!K7:K26,5),'h 25-26'!K7:K26,0))</f>
        <v>0</v>
      </c>
      <c r="R10" s="39">
        <f>INDEX('h 25-26'!R7:R26,MATCH(LARGE('h 25-26'!K7:K26,5),'h 25-26'!K7:K26,0))</f>
        <v>0</v>
      </c>
      <c r="S10" s="40">
        <f>INDEX('h 25-26'!S7:S26,MATCH(LARGE('h 25-26'!K7:K26,5),'h 25-26'!K7:K26,0))</f>
        <v>0</v>
      </c>
      <c r="T10" s="15">
        <f>INDEX('h 25-26'!T7:T26,MATCH(LARGE('h 25-26'!K7:K26,5),'h 25-26'!K7:K26,0))</f>
        <v>0</v>
      </c>
      <c r="U10" s="32">
        <f>INDEX('h 25-26'!U7:U26,MATCH(LARGE('h 25-26'!K7:K26,5),'h 25-26'!K7:K26,0))</f>
        <v>0</v>
      </c>
      <c r="V10" s="24">
        <f>INDEX('h 25-26'!V7:V26,MATCH(LARGE('h 25-26'!K7:K26,5),'h 25-26'!K7:K26,0))</f>
        <v>0</v>
      </c>
      <c r="W10" s="33">
        <f>INDEX('h 25-26'!W7:W26,MATCH(LARGE('h 25-26'!K7:K26,5),'h 25-26'!K7:K26,0))</f>
        <v>0</v>
      </c>
      <c r="X10" s="34">
        <f>INDEX('h 25-26'!X7:X26,MATCH(LARGE('h 25-26'!K7:K26,5),'h 25-26'!K7:K26,0))</f>
        <v>0</v>
      </c>
      <c r="Y10" s="2"/>
      <c r="Z10" s="41">
        <f>INDEX('h 25-26'!Z7:Z26,MATCH(LARGE('h 25-26'!K7:K26,5),'h 25-26'!K7:K26,0))</f>
        <v>0</v>
      </c>
      <c r="AA10" s="42">
        <f>INDEX('h 25-26'!AA7:AA26,MATCH(LARGE('h 25-26'!K7:K26,5),'h 25-26'!K7:K26,0))</f>
        <v>0</v>
      </c>
      <c r="AB10" s="43">
        <f>INDEX('h 25-26'!AB7:AB26,MATCH(LARGE('h 25-26'!K7:K26,5),'h 25-26'!K7:K26,0))</f>
        <v>0</v>
      </c>
      <c r="AC10" s="15">
        <f>INDEX('h 25-26'!AC7:AC26,MATCH(LARGE('h 25-26'!K7:K26,5),'h 25-26'!K7:K26,0))</f>
        <v>0</v>
      </c>
      <c r="AD10" s="32">
        <f>INDEX('h 25-26'!AD7:AD26,MATCH(LARGE('h 25-26'!K7:K26,5),'h 25-26'!K7:K26,0))</f>
        <v>0</v>
      </c>
      <c r="AE10" s="24">
        <f>INDEX('h 25-26'!AE7:AE26,MATCH(LARGE('h 25-26'!K7:K26,5),'h 25-26'!K7:K26,0))</f>
        <v>0</v>
      </c>
      <c r="AF10" s="33">
        <f>INDEX('h 25-26'!AF7:AF26,MATCH(LARGE('h 25-26'!K7:K26,5),'h 25-26'!K7:K26,0))</f>
        <v>0</v>
      </c>
      <c r="AG10" s="34">
        <f>INDEX('h 25-26'!AG7:AG26,MATCH(LARGE('h 25-26'!K7:K26,5),'h 25-26'!K7:K26,0))</f>
        <v>0</v>
      </c>
      <c r="AI10" s="7">
        <f>INDEX('h 25-26'!AI7:AI26,MATCH(LARGE('h 25-26'!K7:K26,5),'h 25-26'!K7:K26,0))</f>
        <v>0</v>
      </c>
      <c r="AJ10" s="8">
        <f>INDEX('h 25-26'!AJ7:AJ26,MATCH(LARGE('h 25-26'!K7:K26,5),'h 25-26'!K7:K26,0))</f>
        <v>0</v>
      </c>
      <c r="AK10" s="7">
        <f>INDEX('h 25-26'!AK7:AK26,MATCH(LARGE('h 25-26'!K7:K26,5),'h 25-26'!K7:K26,0))</f>
        <v>0</v>
      </c>
      <c r="AL10" s="8">
        <f>INDEX('h 25-26'!AL7:AL26,MATCH(LARGE('h 25-26'!K7:K26,5),'h 25-26'!K7:K26,0))</f>
        <v>0</v>
      </c>
      <c r="AM10" s="9">
        <f>INDEX('h 25-26'!AM7:AM26,MATCH(LARGE('h 25-26'!K7:K26,5),'h 25-26'!K7:K26,0))</f>
        <v>0</v>
      </c>
      <c r="AN10" s="10">
        <f>INDEX('h 25-26'!AN7:AN26,MATCH(LARGE('h 25-26'!K7:K26,5),'h 25-26'!K7:K26,0))</f>
        <v>0</v>
      </c>
      <c r="AO10" s="9">
        <f>INDEX('h 25-26'!AO7:AO26,MATCH(LARGE('h 25-26'!K7:K26,5),'h 25-26'!K7:K26,0))</f>
        <v>0</v>
      </c>
      <c r="AP10" s="10">
        <f>INDEX('h 25-26'!AP7:AP26,MATCH(LARGE('h 25-26'!K7:K26,5),'h 25-26'!K7:K26,0))</f>
        <v>0</v>
      </c>
      <c r="AQ10" s="11">
        <f>INDEX('h 25-26'!AQ7:AQ26,MATCH(LARGE('h 25-26'!K7:K26,5),'h 25-26'!K7:K26,0))</f>
        <v>0</v>
      </c>
      <c r="AR10" s="12">
        <f>INDEX('h 25-26'!AR7:AR26,MATCH(LARGE('h 25-26'!K7:K26,5),'h 25-26'!K7:K26,0))</f>
        <v>0</v>
      </c>
      <c r="AS10" s="11">
        <f>INDEX('h 25-26'!AS7:AS26,MATCH(LARGE('h 25-26'!K7:K26,5),'h 25-26'!K7:K26,0))</f>
        <v>0</v>
      </c>
      <c r="AT10" s="12">
        <f>INDEX('h 25-26'!AT7:AT26,MATCH(LARGE('h 25-26'!K7:K26,5),'h 25-26'!K7:K26,0))</f>
        <v>0</v>
      </c>
      <c r="AV10" s="7">
        <f>INDEX('h 25-26'!AV7:AV26,MATCH(LARGE('h 25-26'!K7:K26,5),'h 25-26'!K7:K26,0))</f>
        <v>0</v>
      </c>
      <c r="AW10" s="8">
        <f>INDEX('h 25-26'!AW7:AW26,MATCH(LARGE('h 25-26'!K7:K26,5),'h 25-26'!K7:K26,0))</f>
        <v>0</v>
      </c>
      <c r="AX10" s="9">
        <f>INDEX('h 25-26'!AX7:AX26,MATCH(LARGE('h 25-26'!K7:K26,5),'h 25-26'!K7:K26,0))</f>
        <v>0</v>
      </c>
      <c r="AY10" s="10">
        <f>INDEX('h 25-26'!AY7:AY26,MATCH(LARGE('h 25-26'!K7:K26,5),'h 25-26'!K7:K26,0))</f>
        <v>0</v>
      </c>
      <c r="AZ10" s="11">
        <f>INDEX('h 25-26'!AZ7:AZ26,MATCH(LARGE('h 25-26'!K7:K26,5),'h 25-26'!K7:K26,0))</f>
        <v>0</v>
      </c>
      <c r="BA10" s="12">
        <f>INDEX('h 25-26'!BA7:BA26,MATCH(LARGE('h 25-26'!K7:K26,5),'h 25-26'!K7:K26,0))</f>
        <v>0</v>
      </c>
      <c r="BC10" s="7">
        <f>INDEX('h 25-26'!BC7:BC26,MATCH(LARGE('h 25-26'!K7:K26,5),'h 25-26'!K7:K26,0))</f>
        <v>0</v>
      </c>
      <c r="BD10" s="8">
        <f>INDEX('h 25-26'!BD7:BD26,MATCH(LARGE('h 25-26'!K7:K26,5),'h 25-26'!K7:K26,0))</f>
        <v>0</v>
      </c>
      <c r="BE10" s="9">
        <f>INDEX('h 25-26'!BE7:BE26,MATCH(LARGE('h 25-26'!K7:K26,5),'h 25-26'!K7:K26,0))</f>
        <v>0</v>
      </c>
      <c r="BF10" s="10">
        <f>INDEX('h 25-26'!BF7:BF26,MATCH(LARGE('h 25-26'!K7:K26,5),'h 25-26'!K7:K26,0))</f>
        <v>0</v>
      </c>
      <c r="BG10" s="11">
        <f>INDEX('h 25-26'!BG7:BG26,MATCH(LARGE('h 25-26'!K7:K26,5),'h 25-26'!K7:K26,0))</f>
        <v>0</v>
      </c>
      <c r="BH10" s="12">
        <f>INDEX('h 25-26'!BH7:BH26,MATCH(LARGE('h 25-26'!K7:K26,5),'h 25-26'!K7:K26,0))</f>
        <v>0</v>
      </c>
      <c r="BI10" s="6"/>
      <c r="BJ10" s="3" t="b">
        <f>INDEX('h 25-26'!BJ7:BJ26,MATCH(LARGE('h 25-26'!K7:K26,5),'h 25-26'!K7:K26,0))</f>
        <v>1</v>
      </c>
      <c r="BK10" s="3" t="b">
        <f>INDEX('h 25-26'!BK7:BK26,MATCH(LARGE('h 25-26'!K7:K26,5),'h 25-26'!K7:K26,0))</f>
        <v>1</v>
      </c>
      <c r="BL10" s="6"/>
      <c r="BM10" s="4" t="b">
        <f>INDEX('h 25-26'!BM7:BM26,MATCH(LARGE('h 25-26'!K7:K26,5),'h 25-26'!K7:K26,0))</f>
        <v>1</v>
      </c>
      <c r="BN10" s="4" t="b">
        <f>INDEX('h 25-26'!BN7:BN26,MATCH(LARGE('h 25-26'!K7:K26,5),'h 25-26'!K7:K26,0))</f>
        <v>1</v>
      </c>
      <c r="BO10" s="6"/>
      <c r="BP10" s="31"/>
    </row>
    <row r="11" spans="2:68" ht="17.100000000000001" customHeight="1" thickBot="1" x14ac:dyDescent="0.3">
      <c r="B11" s="22">
        <f>INDEX('h 25-26'!B7:B26,MATCH(LARGE('h 25-26'!K7:K26,6),'h 25-26'!K7:K26,0))</f>
        <v>0</v>
      </c>
      <c r="C11" s="2"/>
      <c r="D11" s="4" t="b">
        <f>INDEX('h 25-26'!D7:D26,MATCH(LARGE('h 25-26'!K7:K26,6),'h 25-26'!K7:K26,0))</f>
        <v>1</v>
      </c>
      <c r="E11" s="2"/>
      <c r="F11" s="35">
        <f>INDEX('h 25-26'!F7:F26,MATCH(LARGE('h 25-26'!K7:K26,6),'h 25-26'!K7:K26,0))</f>
        <v>0</v>
      </c>
      <c r="G11" s="36">
        <f>INDEX('h 25-26'!G7:G26,MATCH(LARGE('h 25-26'!K7:K26,6),'h 25-26'!K7:K26,0))</f>
        <v>0</v>
      </c>
      <c r="H11" s="37">
        <f>INDEX('h 25-26'!H7:H26,MATCH(LARGE('h 25-26'!K7:K26,6),'h 25-26'!K7:K26,0))</f>
        <v>0</v>
      </c>
      <c r="I11" s="15">
        <f>INDEX('h 25-26'!I7:I26,MATCH(LARGE('h 25-26'!K7:K26,6),'h 25-26'!K7:K26,0))</f>
        <v>0</v>
      </c>
      <c r="J11" s="27"/>
      <c r="K11" s="27"/>
      <c r="L11" s="32">
        <f>INDEX('h 25-26'!L7:L26,MATCH(LARGE('h 25-26'!K7:K26,6),'h 25-26'!K7:K26,0))</f>
        <v>0</v>
      </c>
      <c r="M11" s="24">
        <f>INDEX('h 25-26'!M7:M26,MATCH(LARGE('h 25-26'!K7:K26,6),'h 25-26'!K7:K26,0))</f>
        <v>0</v>
      </c>
      <c r="N11" s="33">
        <f>INDEX('h 25-26'!N7:N26,MATCH(LARGE('h 25-26'!K7:K26,6),'h 25-26'!K7:K26,0))</f>
        <v>0</v>
      </c>
      <c r="O11" s="34">
        <f>INDEX('h 25-26'!O7:O26,MATCH(LARGE('h 25-26'!K7:K26,6),'h 25-26'!K7:K26,0))</f>
        <v>0</v>
      </c>
      <c r="P11" s="2"/>
      <c r="Q11" s="38">
        <f>INDEX('h 25-26'!Q7:Q26,MATCH(LARGE('h 25-26'!K7:K26,6),'h 25-26'!K7:K26,0))</f>
        <v>0</v>
      </c>
      <c r="R11" s="39">
        <f>INDEX('h 25-26'!R7:R26,MATCH(LARGE('h 25-26'!K7:K26,6),'h 25-26'!K7:K26,0))</f>
        <v>0</v>
      </c>
      <c r="S11" s="40">
        <f>INDEX('h 25-26'!S7:S26,MATCH(LARGE('h 25-26'!K7:K26,6),'h 25-26'!K7:K26,0))</f>
        <v>0</v>
      </c>
      <c r="T11" s="15">
        <f>INDEX('h 25-26'!T7:T26,MATCH(LARGE('h 25-26'!K7:K26,6),'h 25-26'!K7:K26,0))</f>
        <v>0</v>
      </c>
      <c r="U11" s="32">
        <f>INDEX('h 25-26'!U7:U26,MATCH(LARGE('h 25-26'!K7:K26,6),'h 25-26'!K7:K26,0))</f>
        <v>0</v>
      </c>
      <c r="V11" s="24">
        <f>INDEX('h 25-26'!V7:V26,MATCH(LARGE('h 25-26'!K7:K26,6),'h 25-26'!K7:K26,0))</f>
        <v>0</v>
      </c>
      <c r="W11" s="33">
        <f>INDEX('h 25-26'!W7:W26,MATCH(LARGE('h 25-26'!K7:K26,6),'h 25-26'!K7:K26,0))</f>
        <v>0</v>
      </c>
      <c r="X11" s="34">
        <f>INDEX('h 25-26'!X7:X26,MATCH(LARGE('h 25-26'!K7:K26,6),'h 25-26'!K7:K26,0))</f>
        <v>0</v>
      </c>
      <c r="Y11" s="2"/>
      <c r="Z11" s="41">
        <f>INDEX('h 25-26'!Z7:Z26,MATCH(LARGE('h 25-26'!K7:K26,6),'h 25-26'!K7:K26,0))</f>
        <v>0</v>
      </c>
      <c r="AA11" s="42">
        <f>INDEX('h 25-26'!AA7:AA26,MATCH(LARGE('h 25-26'!K7:K26,6),'h 25-26'!K7:K26,0))</f>
        <v>0</v>
      </c>
      <c r="AB11" s="43">
        <f>INDEX('h 25-26'!AB7:AB26,MATCH(LARGE('h 25-26'!K7:K26,6),'h 25-26'!K7:K26,0))</f>
        <v>0</v>
      </c>
      <c r="AC11" s="15">
        <f>INDEX('h 25-26'!AC7:AC26,MATCH(LARGE('h 25-26'!K7:K26,6),'h 25-26'!K7:K26,0))</f>
        <v>0</v>
      </c>
      <c r="AD11" s="32">
        <f>INDEX('h 25-26'!AD7:AD26,MATCH(LARGE('h 25-26'!K7:K26,6),'h 25-26'!K7:K26,0))</f>
        <v>0</v>
      </c>
      <c r="AE11" s="24">
        <f>INDEX('h 25-26'!AE7:AE26,MATCH(LARGE('h 25-26'!K7:K26,6),'h 25-26'!K7:K26,0))</f>
        <v>0</v>
      </c>
      <c r="AF11" s="33">
        <f>INDEX('h 25-26'!AF7:AF26,MATCH(LARGE('h 25-26'!K7:K26,6),'h 25-26'!K7:K26,0))</f>
        <v>0</v>
      </c>
      <c r="AG11" s="34">
        <f>INDEX('h 25-26'!AG7:AG26,MATCH(LARGE('h 25-26'!K7:K26,6),'h 25-26'!K7:K26,0))</f>
        <v>0</v>
      </c>
      <c r="AI11" s="7">
        <f>INDEX('h 25-26'!AI7:AI26,MATCH(LARGE('h 25-26'!K7:K26,6),'h 25-26'!K7:K26,0))</f>
        <v>0</v>
      </c>
      <c r="AJ11" s="8">
        <f>INDEX('h 25-26'!AJ7:AJ26,MATCH(LARGE('h 25-26'!K7:K26,6),'h 25-26'!K7:K26,0))</f>
        <v>0</v>
      </c>
      <c r="AK11" s="7">
        <f>INDEX('h 25-26'!AK7:AK26,MATCH(LARGE('h 25-26'!K7:K26,6),'h 25-26'!K7:K26,0))</f>
        <v>0</v>
      </c>
      <c r="AL11" s="8">
        <f>INDEX('h 25-26'!AL7:AL26,MATCH(LARGE('h 25-26'!K7:K26,6),'h 25-26'!K7:K26,0))</f>
        <v>0</v>
      </c>
      <c r="AM11" s="9">
        <f>INDEX('h 25-26'!AM7:AM26,MATCH(LARGE('h 25-26'!K7:K26,6),'h 25-26'!K7:K26,0))</f>
        <v>0</v>
      </c>
      <c r="AN11" s="10">
        <f>INDEX('h 25-26'!AN7:AN26,MATCH(LARGE('h 25-26'!K7:K26,6),'h 25-26'!K7:K26,0))</f>
        <v>0</v>
      </c>
      <c r="AO11" s="9">
        <f>INDEX('h 25-26'!AO7:AO26,MATCH(LARGE('h 25-26'!K7:K26,6),'h 25-26'!K7:K26,0))</f>
        <v>0</v>
      </c>
      <c r="AP11" s="10">
        <f>INDEX('h 25-26'!AP7:AP26,MATCH(LARGE('h 25-26'!K7:K26,6),'h 25-26'!K7:K26,0))</f>
        <v>0</v>
      </c>
      <c r="AQ11" s="11">
        <f>INDEX('h 25-26'!AQ7:AQ26,MATCH(LARGE('h 25-26'!K7:K26,6),'h 25-26'!K7:K26,0))</f>
        <v>0</v>
      </c>
      <c r="AR11" s="12">
        <f>INDEX('h 25-26'!AR7:AR26,MATCH(LARGE('h 25-26'!K7:K26,6),'h 25-26'!K7:K26,0))</f>
        <v>0</v>
      </c>
      <c r="AS11" s="11">
        <f>INDEX('h 25-26'!AS7:AS26,MATCH(LARGE('h 25-26'!K7:K26,6),'h 25-26'!K7:K26,0))</f>
        <v>0</v>
      </c>
      <c r="AT11" s="12">
        <f>INDEX('h 25-26'!AT7:AT26,MATCH(LARGE('h 25-26'!K7:K26,6),'h 25-26'!K7:K26,0))</f>
        <v>0</v>
      </c>
      <c r="AV11" s="7">
        <f>INDEX('h 25-26'!AV7:AV26,MATCH(LARGE('h 25-26'!K7:K26,6),'h 25-26'!K7:K26,0))</f>
        <v>0</v>
      </c>
      <c r="AW11" s="8">
        <f>INDEX('h 25-26'!AW7:AW26,MATCH(LARGE('h 25-26'!K7:K26,6),'h 25-26'!K7:K26,0))</f>
        <v>0</v>
      </c>
      <c r="AX11" s="9">
        <f>INDEX('h 25-26'!AX7:AX26,MATCH(LARGE('h 25-26'!K7:K26,6),'h 25-26'!K7:K26,0))</f>
        <v>0</v>
      </c>
      <c r="AY11" s="10">
        <f>INDEX('h 25-26'!AY7:AY26,MATCH(LARGE('h 25-26'!K7:K26,6),'h 25-26'!K7:K26,0))</f>
        <v>0</v>
      </c>
      <c r="AZ11" s="11">
        <f>INDEX('h 25-26'!AZ7:AZ26,MATCH(LARGE('h 25-26'!K7:K26,6),'h 25-26'!K7:K26,0))</f>
        <v>0</v>
      </c>
      <c r="BA11" s="12">
        <f>INDEX('h 25-26'!BA7:BA26,MATCH(LARGE('h 25-26'!K7:K26,6),'h 25-26'!K7:K26,0))</f>
        <v>0</v>
      </c>
      <c r="BC11" s="7">
        <f>INDEX('h 25-26'!BC7:BC26,MATCH(LARGE('h 25-26'!K7:K26,6),'h 25-26'!K7:K26,0))</f>
        <v>0</v>
      </c>
      <c r="BD11" s="8">
        <f>INDEX('h 25-26'!BD7:BD26,MATCH(LARGE('h 25-26'!K7:K26,6),'h 25-26'!K7:K26,0))</f>
        <v>0</v>
      </c>
      <c r="BE11" s="9">
        <f>INDEX('h 25-26'!BE7:BE26,MATCH(LARGE('h 25-26'!K7:K26,6),'h 25-26'!K7:K26,0))</f>
        <v>0</v>
      </c>
      <c r="BF11" s="10">
        <f>INDEX('h 25-26'!BF7:BF26,MATCH(LARGE('h 25-26'!K7:K26,6),'h 25-26'!K7:K26,0))</f>
        <v>0</v>
      </c>
      <c r="BG11" s="11">
        <f>INDEX('h 25-26'!BG7:BG26,MATCH(LARGE('h 25-26'!K7:K26,6),'h 25-26'!K7:K26,0))</f>
        <v>0</v>
      </c>
      <c r="BH11" s="12">
        <f>INDEX('h 25-26'!BH7:BH26,MATCH(LARGE('h 25-26'!K7:K26,6),'h 25-26'!K7:K26,0))</f>
        <v>0</v>
      </c>
      <c r="BI11" s="6"/>
      <c r="BJ11" s="3" t="b">
        <f>INDEX('h 25-26'!BJ7:BJ26,MATCH(LARGE('h 25-26'!K7:K26,6),'h 25-26'!K7:K26,0))</f>
        <v>1</v>
      </c>
      <c r="BK11" s="3" t="b">
        <f>INDEX('h 25-26'!BK7:BK26,MATCH(LARGE('h 25-26'!K7:K26,6),'h 25-26'!K7:K26,0))</f>
        <v>1</v>
      </c>
      <c r="BL11" s="6"/>
      <c r="BM11" s="4" t="b">
        <f>INDEX('h 25-26'!BM7:BM26,MATCH(LARGE('h 25-26'!K7:K26,6),'h 25-26'!K7:K26,0))</f>
        <v>1</v>
      </c>
      <c r="BN11" s="4" t="b">
        <f>INDEX('h 25-26'!BN7:BN26,MATCH(LARGE('h 25-26'!K7:K26,6),'h 25-26'!K7:K26,0))</f>
        <v>1</v>
      </c>
      <c r="BO11" s="6"/>
      <c r="BP11" s="31"/>
    </row>
    <row r="12" spans="2:68" ht="17.100000000000001" customHeight="1" thickBot="1" x14ac:dyDescent="0.3">
      <c r="B12" s="22">
        <f>INDEX('h 25-26'!B7:B26,MATCH(LARGE('h 25-26'!K7:K26,7),'h 25-26'!K7:K26,0))</f>
        <v>0</v>
      </c>
      <c r="C12" s="2"/>
      <c r="D12" s="4" t="b">
        <f>INDEX('h 25-26'!D7:D26,MATCH(LARGE('h 25-26'!K7:K26,7),'h 25-26'!K7:K26,0))</f>
        <v>1</v>
      </c>
      <c r="E12" s="2"/>
      <c r="F12" s="35">
        <f>INDEX('h 25-26'!F7:F26,MATCH(LARGE('h 25-26'!K7:K26,7),'h 25-26'!K7:K26,0))</f>
        <v>0</v>
      </c>
      <c r="G12" s="36">
        <f>INDEX('h 25-26'!G7:G26,MATCH(LARGE('h 25-26'!K7:K26,7),'h 25-26'!K7:K26,0))</f>
        <v>0</v>
      </c>
      <c r="H12" s="37">
        <f>INDEX('h 25-26'!H7:H26,MATCH(LARGE('h 25-26'!K7:K26,7),'h 25-26'!K7:K26,0))</f>
        <v>0</v>
      </c>
      <c r="I12" s="15">
        <f>INDEX('h 25-26'!I7:I26,MATCH(LARGE('h 25-26'!K7:K26,7),'h 25-26'!K7:K26,0))</f>
        <v>0</v>
      </c>
      <c r="J12" s="27"/>
      <c r="K12" s="27"/>
      <c r="L12" s="32">
        <f>INDEX('h 25-26'!L7:L26,MATCH(LARGE('h 25-26'!K7:K26,7),'h 25-26'!K7:K26,0))</f>
        <v>0</v>
      </c>
      <c r="M12" s="24">
        <f>INDEX('h 25-26'!M7:M26,MATCH(LARGE('h 25-26'!K7:K26,7),'h 25-26'!K7:K26,0))</f>
        <v>0</v>
      </c>
      <c r="N12" s="33">
        <f>INDEX('h 25-26'!N7:N26,MATCH(LARGE('h 25-26'!K7:K26,7),'h 25-26'!K7:K26,0))</f>
        <v>0</v>
      </c>
      <c r="O12" s="34">
        <f>INDEX('h 25-26'!O7:O26,MATCH(LARGE('h 25-26'!K7:K26,7),'h 25-26'!K7:K26,0))</f>
        <v>0</v>
      </c>
      <c r="P12" s="2"/>
      <c r="Q12" s="38">
        <f>INDEX('h 25-26'!Q7:Q26,MATCH(LARGE('h 25-26'!K7:K26,7),'h 25-26'!K7:K26,0))</f>
        <v>0</v>
      </c>
      <c r="R12" s="39">
        <f>INDEX('h 25-26'!R7:R26,MATCH(LARGE('h 25-26'!K7:K26,7),'h 25-26'!K7:K26,0))</f>
        <v>0</v>
      </c>
      <c r="S12" s="40">
        <f>INDEX('h 25-26'!S7:S26,MATCH(LARGE('h 25-26'!K7:K26,7),'h 25-26'!K7:K26,0))</f>
        <v>0</v>
      </c>
      <c r="T12" s="15">
        <f>INDEX('h 25-26'!T7:T26,MATCH(LARGE('h 25-26'!K7:K26,7),'h 25-26'!K7:K26,0))</f>
        <v>0</v>
      </c>
      <c r="U12" s="32">
        <f>INDEX('h 25-26'!U7:U26,MATCH(LARGE('h 25-26'!K7:K26,7),'h 25-26'!K7:K26,0))</f>
        <v>0</v>
      </c>
      <c r="V12" s="24">
        <f>INDEX('h 25-26'!V7:V26,MATCH(LARGE('h 25-26'!K7:K26,7),'h 25-26'!K7:K26,0))</f>
        <v>0</v>
      </c>
      <c r="W12" s="33">
        <f>INDEX('h 25-26'!W7:W26,MATCH(LARGE('h 25-26'!K7:K26,7),'h 25-26'!K7:K26,0))</f>
        <v>0</v>
      </c>
      <c r="X12" s="34">
        <f>INDEX('h 25-26'!X7:X26,MATCH(LARGE('h 25-26'!K7:K26,7),'h 25-26'!K7:K26,0))</f>
        <v>0</v>
      </c>
      <c r="Y12" s="2"/>
      <c r="Z12" s="41">
        <f>INDEX('h 25-26'!Z7:Z26,MATCH(LARGE('h 25-26'!K7:K26,7),'h 25-26'!K7:K26,0))</f>
        <v>0</v>
      </c>
      <c r="AA12" s="42">
        <f>INDEX('h 25-26'!AA7:AA26,MATCH(LARGE('h 25-26'!K7:K26,7),'h 25-26'!K7:K26,0))</f>
        <v>0</v>
      </c>
      <c r="AB12" s="43">
        <f>INDEX('h 25-26'!AB7:AB26,MATCH(LARGE('h 25-26'!K7:K26,7),'h 25-26'!K7:K26,0))</f>
        <v>0</v>
      </c>
      <c r="AC12" s="15">
        <f>INDEX('h 25-26'!AC7:AC26,MATCH(LARGE('h 25-26'!K7:K26,7),'h 25-26'!K7:K26,0))</f>
        <v>0</v>
      </c>
      <c r="AD12" s="32">
        <f>INDEX('h 25-26'!AD7:AD26,MATCH(LARGE('h 25-26'!K7:K26,7),'h 25-26'!K7:K26,0))</f>
        <v>0</v>
      </c>
      <c r="AE12" s="24">
        <f>INDEX('h 25-26'!AE7:AE26,MATCH(LARGE('h 25-26'!K7:K26,7),'h 25-26'!K7:K26,0))</f>
        <v>0</v>
      </c>
      <c r="AF12" s="33">
        <f>INDEX('h 25-26'!AF7:AF26,MATCH(LARGE('h 25-26'!K7:K26,7),'h 25-26'!K7:K26,0))</f>
        <v>0</v>
      </c>
      <c r="AG12" s="34">
        <f>INDEX('h 25-26'!AG7:AG26,MATCH(LARGE('h 25-26'!K7:K26,7),'h 25-26'!K7:K26,0))</f>
        <v>0</v>
      </c>
      <c r="AI12" s="7">
        <f>INDEX('h 25-26'!AI7:AI26,MATCH(LARGE('h 25-26'!K7:K26,7),'h 25-26'!K7:K26,0))</f>
        <v>0</v>
      </c>
      <c r="AJ12" s="8">
        <f>INDEX('h 25-26'!AJ7:AJ26,MATCH(LARGE('h 25-26'!K7:K26,7),'h 25-26'!K7:K26,0))</f>
        <v>0</v>
      </c>
      <c r="AK12" s="7">
        <f>INDEX('h 25-26'!AK7:AK26,MATCH(LARGE('h 25-26'!K7:K26,7),'h 25-26'!K7:K26,0))</f>
        <v>0</v>
      </c>
      <c r="AL12" s="8">
        <f>INDEX('h 25-26'!AL7:AL26,MATCH(LARGE('h 25-26'!K7:K26,7),'h 25-26'!K7:K26,0))</f>
        <v>0</v>
      </c>
      <c r="AM12" s="9">
        <f>INDEX('h 25-26'!AM7:AM26,MATCH(LARGE('h 25-26'!K7:K26,7),'h 25-26'!K7:K26,0))</f>
        <v>0</v>
      </c>
      <c r="AN12" s="10">
        <f>INDEX('h 25-26'!AN7:AN26,MATCH(LARGE('h 25-26'!K7:K26,7),'h 25-26'!K7:K26,0))</f>
        <v>0</v>
      </c>
      <c r="AO12" s="9">
        <f>INDEX('h 25-26'!AO7:AO26,MATCH(LARGE('h 25-26'!K7:K26,7),'h 25-26'!K7:K26,0))</f>
        <v>0</v>
      </c>
      <c r="AP12" s="10">
        <f>INDEX('h 25-26'!AP7:AP26,MATCH(LARGE('h 25-26'!K7:K26,7),'h 25-26'!K7:K26,0))</f>
        <v>0</v>
      </c>
      <c r="AQ12" s="11">
        <f>INDEX('h 25-26'!AQ7:AQ26,MATCH(LARGE('h 25-26'!K7:K26,7),'h 25-26'!K7:K26,0))</f>
        <v>0</v>
      </c>
      <c r="AR12" s="12">
        <f>INDEX('h 25-26'!AR7:AR26,MATCH(LARGE('h 25-26'!K7:K26,7),'h 25-26'!K7:K26,0))</f>
        <v>0</v>
      </c>
      <c r="AS12" s="11">
        <f>INDEX('h 25-26'!AS7:AS26,MATCH(LARGE('h 25-26'!K7:K26,7),'h 25-26'!K7:K26,0))</f>
        <v>0</v>
      </c>
      <c r="AT12" s="12">
        <f>INDEX('h 25-26'!AT7:AT26,MATCH(LARGE('h 25-26'!K7:K26,7),'h 25-26'!K7:K26,0))</f>
        <v>0</v>
      </c>
      <c r="AV12" s="7">
        <f>INDEX('h 25-26'!AV7:AV26,MATCH(LARGE('h 25-26'!K7:K26,7),'h 25-26'!K7:K26,0))</f>
        <v>0</v>
      </c>
      <c r="AW12" s="8">
        <f>INDEX('h 25-26'!AW7:AW26,MATCH(LARGE('h 25-26'!K7:K26,7),'h 25-26'!K7:K26,0))</f>
        <v>0</v>
      </c>
      <c r="AX12" s="9">
        <f>INDEX('h 25-26'!AX7:AX26,MATCH(LARGE('h 25-26'!K7:K26,7),'h 25-26'!K7:K26,0))</f>
        <v>0</v>
      </c>
      <c r="AY12" s="10">
        <f>INDEX('h 25-26'!AY7:AY26,MATCH(LARGE('h 25-26'!K7:K26,7),'h 25-26'!K7:K26,0))</f>
        <v>0</v>
      </c>
      <c r="AZ12" s="11">
        <f>INDEX('h 25-26'!AZ7:AZ26,MATCH(LARGE('h 25-26'!K7:K26,7),'h 25-26'!K7:K26,0))</f>
        <v>0</v>
      </c>
      <c r="BA12" s="12">
        <f>INDEX('h 25-26'!BA7:BA26,MATCH(LARGE('h 25-26'!K7:K26,7),'h 25-26'!K7:K26,0))</f>
        <v>0</v>
      </c>
      <c r="BC12" s="7">
        <f>INDEX('h 25-26'!BC7:BC26,MATCH(LARGE('h 25-26'!K7:K26,7),'h 25-26'!K7:K26,0))</f>
        <v>0</v>
      </c>
      <c r="BD12" s="8">
        <f>INDEX('h 25-26'!BD7:BD26,MATCH(LARGE('h 25-26'!K7:K26,7),'h 25-26'!K7:K26,0))</f>
        <v>0</v>
      </c>
      <c r="BE12" s="9">
        <f>INDEX('h 25-26'!BE7:BE26,MATCH(LARGE('h 25-26'!K7:K26,7),'h 25-26'!K7:K26,0))</f>
        <v>0</v>
      </c>
      <c r="BF12" s="10">
        <f>INDEX('h 25-26'!BF7:BF26,MATCH(LARGE('h 25-26'!K7:K26,7),'h 25-26'!K7:K26,0))</f>
        <v>0</v>
      </c>
      <c r="BG12" s="11">
        <f>INDEX('h 25-26'!BG7:BG26,MATCH(LARGE('h 25-26'!K7:K26,7),'h 25-26'!K7:K26,0))</f>
        <v>0</v>
      </c>
      <c r="BH12" s="12">
        <f>INDEX('h 25-26'!BH7:BH26,MATCH(LARGE('h 25-26'!K7:K26,7),'h 25-26'!K7:K26,0))</f>
        <v>0</v>
      </c>
      <c r="BI12" s="6"/>
      <c r="BJ12" s="3" t="b">
        <f>INDEX('h 25-26'!BJ7:BJ26,MATCH(LARGE('h 25-26'!K7:K26,7),'h 25-26'!K7:K26,0))</f>
        <v>1</v>
      </c>
      <c r="BK12" s="3" t="b">
        <f>INDEX('h 25-26'!BK7:BK26,MATCH(LARGE('h 25-26'!K7:K26,7),'h 25-26'!K7:K26,0))</f>
        <v>1</v>
      </c>
      <c r="BL12" s="6"/>
      <c r="BM12" s="4" t="b">
        <f>INDEX('h 25-26'!BM7:BM26,MATCH(LARGE('h 25-26'!K7:K26,7),'h 25-26'!K7:K26,0))</f>
        <v>1</v>
      </c>
      <c r="BN12" s="4" t="b">
        <f>INDEX('h 25-26'!BN7:BN26,MATCH(LARGE('h 25-26'!K7:K26,7),'h 25-26'!K7:K26,0))</f>
        <v>1</v>
      </c>
      <c r="BO12" s="6"/>
      <c r="BP12" s="31"/>
    </row>
    <row r="13" spans="2:68" ht="17.100000000000001" customHeight="1" thickBot="1" x14ac:dyDescent="0.3">
      <c r="B13" s="22">
        <f>INDEX('h 25-26'!B7:B26,MATCH(LARGE('h 25-26'!K7:K26,8),'h 25-26'!K7:K26,0))</f>
        <v>0</v>
      </c>
      <c r="C13" s="2"/>
      <c r="D13" s="4" t="b">
        <f>INDEX('h 25-26'!D7:D26,MATCH(LARGE('h 25-26'!K7:K26,8),'h 25-26'!K7:K26,0))</f>
        <v>1</v>
      </c>
      <c r="E13" s="2"/>
      <c r="F13" s="35">
        <f>INDEX('h 25-26'!F7:F26,MATCH(LARGE('h 25-26'!K7:K26,8),'h 25-26'!K7:K26,0))</f>
        <v>0</v>
      </c>
      <c r="G13" s="36">
        <f>INDEX('h 25-26'!G7:G26,MATCH(LARGE('h 25-26'!K7:K26,8),'h 25-26'!K7:K26,0))</f>
        <v>0</v>
      </c>
      <c r="H13" s="37">
        <f>INDEX('h 25-26'!H7:H26,MATCH(LARGE('h 25-26'!K7:K26,8),'h 25-26'!K7:K26,0))</f>
        <v>0</v>
      </c>
      <c r="I13" s="15">
        <f>INDEX('h 25-26'!I7:I26,MATCH(LARGE('h 25-26'!K7:K26,8),'h 25-26'!K7:K26,0))</f>
        <v>0</v>
      </c>
      <c r="J13" s="27"/>
      <c r="K13" s="27"/>
      <c r="L13" s="32">
        <f>INDEX('h 25-26'!L7:L26,MATCH(LARGE('h 25-26'!K7:K26,8),'h 25-26'!K7:K26,0))</f>
        <v>0</v>
      </c>
      <c r="M13" s="24">
        <f>INDEX('h 25-26'!M7:M26,MATCH(LARGE('h 25-26'!K7:K26,8),'h 25-26'!K7:K26,0))</f>
        <v>0</v>
      </c>
      <c r="N13" s="33">
        <f>INDEX('h 25-26'!N7:N26,MATCH(LARGE('h 25-26'!K7:K26,8),'h 25-26'!K7:K26,0))</f>
        <v>0</v>
      </c>
      <c r="O13" s="34">
        <f>INDEX('h 25-26'!O7:O26,MATCH(LARGE('h 25-26'!K7:K26,8),'h 25-26'!K7:K26,0))</f>
        <v>0</v>
      </c>
      <c r="P13" s="2"/>
      <c r="Q13" s="38">
        <f>INDEX('h 25-26'!Q7:Q26,MATCH(LARGE('h 25-26'!K7:K26,8),'h 25-26'!K7:K26,0))</f>
        <v>0</v>
      </c>
      <c r="R13" s="39">
        <f>INDEX('h 25-26'!R7:R26,MATCH(LARGE('h 25-26'!K7:K26,8),'h 25-26'!K7:K26,0))</f>
        <v>0</v>
      </c>
      <c r="S13" s="40">
        <f>INDEX('h 25-26'!S7:S26,MATCH(LARGE('h 25-26'!K7:K26,8),'h 25-26'!K7:K26,0))</f>
        <v>0</v>
      </c>
      <c r="T13" s="15">
        <f>INDEX('h 25-26'!T7:T26,MATCH(LARGE('h 25-26'!K7:K26,8),'h 25-26'!K7:K26,0))</f>
        <v>0</v>
      </c>
      <c r="U13" s="32">
        <f>INDEX('h 25-26'!U7:U26,MATCH(LARGE('h 25-26'!K7:K26,8),'h 25-26'!K7:K26,0))</f>
        <v>0</v>
      </c>
      <c r="V13" s="24">
        <f>INDEX('h 25-26'!V7:V26,MATCH(LARGE('h 25-26'!K7:K26,8),'h 25-26'!K7:K26,0))</f>
        <v>0</v>
      </c>
      <c r="W13" s="33">
        <f>INDEX('h 25-26'!W7:W26,MATCH(LARGE('h 25-26'!K7:K26,8),'h 25-26'!K7:K26,0))</f>
        <v>0</v>
      </c>
      <c r="X13" s="34">
        <f>INDEX('h 25-26'!X7:X26,MATCH(LARGE('h 25-26'!K7:K26,8),'h 25-26'!K7:K26,0))</f>
        <v>0</v>
      </c>
      <c r="Y13" s="2"/>
      <c r="Z13" s="41">
        <f>INDEX('h 25-26'!Z7:Z26,MATCH(LARGE('h 25-26'!K7:K26,8),'h 25-26'!K7:K26,0))</f>
        <v>0</v>
      </c>
      <c r="AA13" s="42">
        <f>INDEX('h 25-26'!AA7:AA26,MATCH(LARGE('h 25-26'!K7:K26,8),'h 25-26'!K7:K26,0))</f>
        <v>0</v>
      </c>
      <c r="AB13" s="43">
        <f>INDEX('h 25-26'!AB7:AB26,MATCH(LARGE('h 25-26'!K7:K26,8),'h 25-26'!K7:K26,0))</f>
        <v>0</v>
      </c>
      <c r="AC13" s="15">
        <f>INDEX('h 25-26'!AC7:AC26,MATCH(LARGE('h 25-26'!K7:K26,8),'h 25-26'!K7:K26,0))</f>
        <v>0</v>
      </c>
      <c r="AD13" s="32">
        <f>INDEX('h 25-26'!AD7:AD26,MATCH(LARGE('h 25-26'!K7:K26,8),'h 25-26'!K7:K26,0))</f>
        <v>0</v>
      </c>
      <c r="AE13" s="24">
        <f>INDEX('h 25-26'!AE7:AE26,MATCH(LARGE('h 25-26'!K7:K26,8),'h 25-26'!K7:K26,0))</f>
        <v>0</v>
      </c>
      <c r="AF13" s="33">
        <f>INDEX('h 25-26'!AF7:AF26,MATCH(LARGE('h 25-26'!K7:K26,8),'h 25-26'!K7:K26,0))</f>
        <v>0</v>
      </c>
      <c r="AG13" s="34">
        <f>INDEX('h 25-26'!AG7:AG26,MATCH(LARGE('h 25-26'!K7:K26,8),'h 25-26'!K7:K26,0))</f>
        <v>0</v>
      </c>
      <c r="AI13" s="7">
        <f>INDEX('h 25-26'!AI7:AI26,MATCH(LARGE('h 25-26'!K7:K26,8),'h 25-26'!K7:K26,0))</f>
        <v>0</v>
      </c>
      <c r="AJ13" s="8">
        <f>INDEX('h 25-26'!AJ7:AJ26,MATCH(LARGE('h 25-26'!K7:K26,8),'h 25-26'!K7:K26,0))</f>
        <v>0</v>
      </c>
      <c r="AK13" s="7">
        <f>INDEX('h 25-26'!AK7:AK26,MATCH(LARGE('h 25-26'!K7:K26,8),'h 25-26'!K7:K26,0))</f>
        <v>0</v>
      </c>
      <c r="AL13" s="8">
        <f>INDEX('h 25-26'!AL7:AL26,MATCH(LARGE('h 25-26'!K7:K26,8),'h 25-26'!K7:K26,0))</f>
        <v>0</v>
      </c>
      <c r="AM13" s="9">
        <f>INDEX('h 25-26'!AM7:AM26,MATCH(LARGE('h 25-26'!K7:K26,8),'h 25-26'!K7:K26,0))</f>
        <v>0</v>
      </c>
      <c r="AN13" s="10">
        <f>INDEX('h 25-26'!AN7:AN26,MATCH(LARGE('h 25-26'!K7:K26,8),'h 25-26'!K7:K26,0))</f>
        <v>0</v>
      </c>
      <c r="AO13" s="9">
        <f>INDEX('h 25-26'!AO7:AO26,MATCH(LARGE('h 25-26'!K7:K26,8),'h 25-26'!K7:K26,0))</f>
        <v>0</v>
      </c>
      <c r="AP13" s="10">
        <f>INDEX('h 25-26'!AP7:AP26,MATCH(LARGE('h 25-26'!K7:K26,8),'h 25-26'!K7:K26,0))</f>
        <v>0</v>
      </c>
      <c r="AQ13" s="11">
        <f>INDEX('h 25-26'!AQ7:AQ26,MATCH(LARGE('h 25-26'!K7:K26,8),'h 25-26'!K7:K26,0))</f>
        <v>0</v>
      </c>
      <c r="AR13" s="12">
        <f>INDEX('h 25-26'!AR7:AR26,MATCH(LARGE('h 25-26'!K7:K26,8),'h 25-26'!K7:K26,0))</f>
        <v>0</v>
      </c>
      <c r="AS13" s="11">
        <f>INDEX('h 25-26'!AS7:AS26,MATCH(LARGE('h 25-26'!K7:K26,8),'h 25-26'!K7:K26,0))</f>
        <v>0</v>
      </c>
      <c r="AT13" s="12">
        <f>INDEX('h 25-26'!AT7:AT26,MATCH(LARGE('h 25-26'!K7:K26,8),'h 25-26'!K7:K26,0))</f>
        <v>0</v>
      </c>
      <c r="AV13" s="7">
        <f>INDEX('h 25-26'!AV7:AV26,MATCH(LARGE('h 25-26'!K7:K26,8),'h 25-26'!K7:K26,0))</f>
        <v>0</v>
      </c>
      <c r="AW13" s="8">
        <f>INDEX('h 25-26'!AW7:AW26,MATCH(LARGE('h 25-26'!K7:K26,8),'h 25-26'!K7:K26,0))</f>
        <v>0</v>
      </c>
      <c r="AX13" s="9">
        <f>INDEX('h 25-26'!AX7:AX26,MATCH(LARGE('h 25-26'!K7:K26,8),'h 25-26'!K7:K26,0))</f>
        <v>0</v>
      </c>
      <c r="AY13" s="10">
        <f>INDEX('h 25-26'!AY7:AY26,MATCH(LARGE('h 25-26'!K7:K26,8),'h 25-26'!K7:K26,0))</f>
        <v>0</v>
      </c>
      <c r="AZ13" s="11">
        <f>INDEX('h 25-26'!AZ7:AZ26,MATCH(LARGE('h 25-26'!K7:K26,8),'h 25-26'!K7:K26,0))</f>
        <v>0</v>
      </c>
      <c r="BA13" s="12">
        <f>INDEX('h 25-26'!BA7:BA26,MATCH(LARGE('h 25-26'!K7:K26,8),'h 25-26'!K7:K26,0))</f>
        <v>0</v>
      </c>
      <c r="BC13" s="7">
        <f>INDEX('h 25-26'!BC7:BC26,MATCH(LARGE('h 25-26'!K7:K26,8),'h 25-26'!K7:K26,0))</f>
        <v>0</v>
      </c>
      <c r="BD13" s="8">
        <f>INDEX('h 25-26'!BD7:BD26,MATCH(LARGE('h 25-26'!K7:K26,8),'h 25-26'!K7:K26,0))</f>
        <v>0</v>
      </c>
      <c r="BE13" s="9">
        <f>INDEX('h 25-26'!BE7:BE26,MATCH(LARGE('h 25-26'!K7:K26,8),'h 25-26'!K7:K26,0))</f>
        <v>0</v>
      </c>
      <c r="BF13" s="10">
        <f>INDEX('h 25-26'!BF7:BF26,MATCH(LARGE('h 25-26'!K7:K26,8),'h 25-26'!K7:K26,0))</f>
        <v>0</v>
      </c>
      <c r="BG13" s="11">
        <f>INDEX('h 25-26'!BG7:BG26,MATCH(LARGE('h 25-26'!K7:K26,8),'h 25-26'!K7:K26,0))</f>
        <v>0</v>
      </c>
      <c r="BH13" s="12">
        <f>INDEX('h 25-26'!BH7:BH26,MATCH(LARGE('h 25-26'!K7:K26,8),'h 25-26'!K7:K26,0))</f>
        <v>0</v>
      </c>
      <c r="BI13" s="6"/>
      <c r="BJ13" s="3" t="b">
        <f>INDEX('h 25-26'!BJ7:BJ26,MATCH(LARGE('h 25-26'!K7:K26,8),'h 25-26'!K7:K26,0))</f>
        <v>1</v>
      </c>
      <c r="BK13" s="3" t="b">
        <f>INDEX('h 25-26'!BK7:BK26,MATCH(LARGE('h 25-26'!K7:K26,8),'h 25-26'!K7:K26,0))</f>
        <v>1</v>
      </c>
      <c r="BL13" s="6"/>
      <c r="BM13" s="4" t="b">
        <f>INDEX('h 25-26'!BM7:BM26,MATCH(LARGE('h 25-26'!K7:K26,8),'h 25-26'!K7:K26,0))</f>
        <v>1</v>
      </c>
      <c r="BN13" s="4" t="b">
        <f>INDEX('h 25-26'!BN7:BN26,MATCH(LARGE('h 25-26'!K7:K26,8),'h 25-26'!K7:K26,0))</f>
        <v>1</v>
      </c>
      <c r="BO13" s="6"/>
      <c r="BP13" s="31"/>
    </row>
    <row r="14" spans="2:68" ht="17.100000000000001" customHeight="1" thickBot="1" x14ac:dyDescent="0.3">
      <c r="B14" s="22">
        <f>INDEX('h 25-26'!B7:B26,MATCH(LARGE('h 25-26'!K7:K26,9),'h 25-26'!K7:K26,0))</f>
        <v>0</v>
      </c>
      <c r="C14" s="2"/>
      <c r="D14" s="4" t="b">
        <f>INDEX('h 25-26'!D7:D26,MATCH(LARGE('h 25-26'!K7:K26,9),'h 25-26'!K7:K26,0))</f>
        <v>1</v>
      </c>
      <c r="E14" s="2"/>
      <c r="F14" s="35">
        <f>INDEX('h 25-26'!F7:F26,MATCH(LARGE('h 25-26'!K7:K26,9),'h 25-26'!K7:K26,0))</f>
        <v>0</v>
      </c>
      <c r="G14" s="36">
        <f>INDEX('h 25-26'!G7:G26,MATCH(LARGE('h 25-26'!K7:K26,9),'h 25-26'!K7:K26,0))</f>
        <v>0</v>
      </c>
      <c r="H14" s="37">
        <f>INDEX('h 25-26'!H7:H26,MATCH(LARGE('h 25-26'!K7:K26,9),'h 25-26'!K7:K26,0))</f>
        <v>0</v>
      </c>
      <c r="I14" s="15">
        <f>INDEX('h 25-26'!I7:I26,MATCH(LARGE('h 25-26'!K7:K26,9),'h 25-26'!K7:K26,0))</f>
        <v>0</v>
      </c>
      <c r="J14" s="27"/>
      <c r="K14" s="27"/>
      <c r="L14" s="32">
        <f>INDEX('h 25-26'!L7:L26,MATCH(LARGE('h 25-26'!K7:K26,9),'h 25-26'!K7:K26,0))</f>
        <v>0</v>
      </c>
      <c r="M14" s="24">
        <f>INDEX('h 25-26'!M7:M26,MATCH(LARGE('h 25-26'!K7:K26,9),'h 25-26'!K7:K26,0))</f>
        <v>0</v>
      </c>
      <c r="N14" s="33">
        <f>INDEX('h 25-26'!N7:N26,MATCH(LARGE('h 25-26'!K7:K26,9),'h 25-26'!K7:K26,0))</f>
        <v>0</v>
      </c>
      <c r="O14" s="34">
        <f>INDEX('h 25-26'!O7:O26,MATCH(LARGE('h 25-26'!K7:K26,9),'h 25-26'!K7:K26,0))</f>
        <v>0</v>
      </c>
      <c r="P14" s="2"/>
      <c r="Q14" s="38">
        <f>INDEX('h 25-26'!Q7:Q26,MATCH(LARGE('h 25-26'!K7:K26,9),'h 25-26'!K7:K26,0))</f>
        <v>0</v>
      </c>
      <c r="R14" s="39">
        <f>INDEX('h 25-26'!R7:R26,MATCH(LARGE('h 25-26'!K7:K26,9),'h 25-26'!K7:K26,0))</f>
        <v>0</v>
      </c>
      <c r="S14" s="40">
        <f>INDEX('h 25-26'!S7:S26,MATCH(LARGE('h 25-26'!K7:K26,9),'h 25-26'!K7:K26,0))</f>
        <v>0</v>
      </c>
      <c r="T14" s="15">
        <f>INDEX('h 25-26'!T7:T26,MATCH(LARGE('h 25-26'!K7:K26,9),'h 25-26'!K7:K26,0))</f>
        <v>0</v>
      </c>
      <c r="U14" s="32">
        <f>INDEX('h 25-26'!U7:U26,MATCH(LARGE('h 25-26'!K7:K26,9),'h 25-26'!K7:K26,0))</f>
        <v>0</v>
      </c>
      <c r="V14" s="24">
        <f>INDEX('h 25-26'!V7:V26,MATCH(LARGE('h 25-26'!K7:K26,9),'h 25-26'!K7:K26,0))</f>
        <v>0</v>
      </c>
      <c r="W14" s="33">
        <f>INDEX('h 25-26'!W7:W26,MATCH(LARGE('h 25-26'!K7:K26,9),'h 25-26'!K7:K26,0))</f>
        <v>0</v>
      </c>
      <c r="X14" s="34">
        <f>INDEX('h 25-26'!X7:X26,MATCH(LARGE('h 25-26'!K7:K26,9),'h 25-26'!K7:K26,0))</f>
        <v>0</v>
      </c>
      <c r="Y14" s="2"/>
      <c r="Z14" s="41">
        <f>INDEX('h 25-26'!Z7:Z26,MATCH(LARGE('h 25-26'!K7:K26,9),'h 25-26'!K7:K26,0))</f>
        <v>0</v>
      </c>
      <c r="AA14" s="42">
        <f>INDEX('h 25-26'!AA7:AA26,MATCH(LARGE('h 25-26'!K7:K26,9),'h 25-26'!K7:K26,0))</f>
        <v>0</v>
      </c>
      <c r="AB14" s="43">
        <f>INDEX('h 25-26'!AB7:AB26,MATCH(LARGE('h 25-26'!K7:K26,9),'h 25-26'!K7:K26,0))</f>
        <v>0</v>
      </c>
      <c r="AC14" s="15">
        <f>INDEX('h 25-26'!AC7:AC26,MATCH(LARGE('h 25-26'!K7:K26,9),'h 25-26'!K7:K26,0))</f>
        <v>0</v>
      </c>
      <c r="AD14" s="32">
        <f>INDEX('h 25-26'!AD7:AD26,MATCH(LARGE('h 25-26'!K7:K26,9),'h 25-26'!K7:K26,0))</f>
        <v>0</v>
      </c>
      <c r="AE14" s="24">
        <f>INDEX('h 25-26'!AE7:AE26,MATCH(LARGE('h 25-26'!K7:K26,9),'h 25-26'!K7:K26,0))</f>
        <v>0</v>
      </c>
      <c r="AF14" s="33">
        <f>INDEX('h 25-26'!AF7:AF26,MATCH(LARGE('h 25-26'!K7:K26,9),'h 25-26'!K7:K26,0))</f>
        <v>0</v>
      </c>
      <c r="AG14" s="34">
        <f>INDEX('h 25-26'!AG7:AG26,MATCH(LARGE('h 25-26'!K7:K26,9),'h 25-26'!K7:K26,0))</f>
        <v>0</v>
      </c>
      <c r="AI14" s="7">
        <f>INDEX('h 25-26'!AI7:AI26,MATCH(LARGE('h 25-26'!K7:K26,9),'h 25-26'!K7:K26,0))</f>
        <v>0</v>
      </c>
      <c r="AJ14" s="8">
        <f>INDEX('h 25-26'!AJ7:AJ26,MATCH(LARGE('h 25-26'!K7:K26,9),'h 25-26'!K7:K26,0))</f>
        <v>0</v>
      </c>
      <c r="AK14" s="7">
        <f>INDEX('h 25-26'!AK7:AK26,MATCH(LARGE('h 25-26'!K7:K26,9),'h 25-26'!K7:K26,0))</f>
        <v>0</v>
      </c>
      <c r="AL14" s="8">
        <f>INDEX('h 25-26'!AL7:AL26,MATCH(LARGE('h 25-26'!K7:K26,9),'h 25-26'!K7:K26,0))</f>
        <v>0</v>
      </c>
      <c r="AM14" s="9">
        <f>INDEX('h 25-26'!AM7:AM26,MATCH(LARGE('h 25-26'!K7:K26,9),'h 25-26'!K7:K26,0))</f>
        <v>0</v>
      </c>
      <c r="AN14" s="10">
        <f>INDEX('h 25-26'!AN7:AN26,MATCH(LARGE('h 25-26'!K7:K26,9),'h 25-26'!K7:K26,0))</f>
        <v>0</v>
      </c>
      <c r="AO14" s="9">
        <f>INDEX('h 25-26'!AO7:AO26,MATCH(LARGE('h 25-26'!K7:K26,9),'h 25-26'!K7:K26,0))</f>
        <v>0</v>
      </c>
      <c r="AP14" s="10">
        <f>INDEX('h 25-26'!AP7:AP26,MATCH(LARGE('h 25-26'!K7:K26,9),'h 25-26'!K7:K26,0))</f>
        <v>0</v>
      </c>
      <c r="AQ14" s="11">
        <f>INDEX('h 25-26'!AQ7:AQ26,MATCH(LARGE('h 25-26'!K7:K26,9),'h 25-26'!K7:K26,0))</f>
        <v>0</v>
      </c>
      <c r="AR14" s="12">
        <f>INDEX('h 25-26'!AR7:AR26,MATCH(LARGE('h 25-26'!K7:K26,9),'h 25-26'!K7:K26,0))</f>
        <v>0</v>
      </c>
      <c r="AS14" s="11">
        <f>INDEX('h 25-26'!AS7:AS26,MATCH(LARGE('h 25-26'!K7:K26,9),'h 25-26'!K7:K26,0))</f>
        <v>0</v>
      </c>
      <c r="AT14" s="12">
        <f>INDEX('h 25-26'!AT7:AT26,MATCH(LARGE('h 25-26'!K7:K26,9),'h 25-26'!K7:K26,0))</f>
        <v>0</v>
      </c>
      <c r="AV14" s="7">
        <f>INDEX('h 25-26'!AV7:AV26,MATCH(LARGE('h 25-26'!K7:K26,9),'h 25-26'!K7:K26,0))</f>
        <v>0</v>
      </c>
      <c r="AW14" s="8">
        <f>INDEX('h 25-26'!AW7:AW26,MATCH(LARGE('h 25-26'!K7:K26,9),'h 25-26'!K7:K26,0))</f>
        <v>0</v>
      </c>
      <c r="AX14" s="9">
        <f>INDEX('h 25-26'!AX7:AX26,MATCH(LARGE('h 25-26'!K7:K26,9),'h 25-26'!K7:K26,0))</f>
        <v>0</v>
      </c>
      <c r="AY14" s="10">
        <f>INDEX('h 25-26'!AY7:AY26,MATCH(LARGE('h 25-26'!K7:K26,9),'h 25-26'!K7:K26,0))</f>
        <v>0</v>
      </c>
      <c r="AZ14" s="11">
        <f>INDEX('h 25-26'!AZ7:AZ26,MATCH(LARGE('h 25-26'!K7:K26,9),'h 25-26'!K7:K26,0))</f>
        <v>0</v>
      </c>
      <c r="BA14" s="12">
        <f>INDEX('h 25-26'!BA7:BA26,MATCH(LARGE('h 25-26'!K7:K26,9),'h 25-26'!K7:K26,0))</f>
        <v>0</v>
      </c>
      <c r="BC14" s="7">
        <f>INDEX('h 25-26'!BC7:BC26,MATCH(LARGE('h 25-26'!K7:K26,9),'h 25-26'!K7:K26,0))</f>
        <v>0</v>
      </c>
      <c r="BD14" s="8">
        <f>INDEX('h 25-26'!BD7:BD26,MATCH(LARGE('h 25-26'!K7:K26,9),'h 25-26'!K7:K26,0))</f>
        <v>0</v>
      </c>
      <c r="BE14" s="9">
        <f>INDEX('h 25-26'!BE7:BE26,MATCH(LARGE('h 25-26'!K7:K26,9),'h 25-26'!K7:K26,0))</f>
        <v>0</v>
      </c>
      <c r="BF14" s="10">
        <f>INDEX('h 25-26'!BF7:BF26,MATCH(LARGE('h 25-26'!K7:K26,9),'h 25-26'!K7:K26,0))</f>
        <v>0</v>
      </c>
      <c r="BG14" s="11">
        <f>INDEX('h 25-26'!BG7:BG26,MATCH(LARGE('h 25-26'!K7:K26,9),'h 25-26'!K7:K26,0))</f>
        <v>0</v>
      </c>
      <c r="BH14" s="12">
        <f>INDEX('h 25-26'!BH7:BH26,MATCH(LARGE('h 25-26'!K7:K26,9),'h 25-26'!K7:K26,0))</f>
        <v>0</v>
      </c>
      <c r="BI14" s="6"/>
      <c r="BJ14" s="3" t="b">
        <f>INDEX('h 25-26'!BJ7:BJ26,MATCH(LARGE('h 25-26'!K7:K26,9),'h 25-26'!K7:K26,0))</f>
        <v>1</v>
      </c>
      <c r="BK14" s="3" t="b">
        <f>INDEX('h 25-26'!BK7:BK26,MATCH(LARGE('h 25-26'!K7:K26,9),'h 25-26'!K7:K26,0))</f>
        <v>1</v>
      </c>
      <c r="BL14" s="6"/>
      <c r="BM14" s="4" t="b">
        <f>INDEX('h 25-26'!BM7:BM26,MATCH(LARGE('h 25-26'!K7:K26,9),'h 25-26'!K7:K26,0))</f>
        <v>1</v>
      </c>
      <c r="BN14" s="4" t="b">
        <f>INDEX('h 25-26'!BN7:BN26,MATCH(LARGE('h 25-26'!K7:K26,9),'h 25-26'!K7:K26,0))</f>
        <v>1</v>
      </c>
      <c r="BO14" s="6"/>
      <c r="BP14" s="31"/>
    </row>
    <row r="15" spans="2:68" ht="17.100000000000001" customHeight="1" thickBot="1" x14ac:dyDescent="0.3">
      <c r="B15" s="22">
        <f>INDEX('h 25-26'!B7:B26,MATCH(LARGE('h 25-26'!K7:K26,10),'h 25-26'!K7:K26,0))</f>
        <v>0</v>
      </c>
      <c r="C15" s="2"/>
      <c r="D15" s="4" t="b">
        <f>INDEX('h 25-26'!D7:D26,MATCH(LARGE('h 25-26'!K7:K26,10),'h 25-26'!K7:K26,0))</f>
        <v>1</v>
      </c>
      <c r="E15" s="2"/>
      <c r="F15" s="35">
        <f>INDEX('h 25-26'!F7:F26,MATCH(LARGE('h 25-26'!K7:K26,10),'h 25-26'!K7:K26,0))</f>
        <v>0</v>
      </c>
      <c r="G15" s="36">
        <f>INDEX('h 25-26'!G7:G26,MATCH(LARGE('h 25-26'!K7:K26,10),'h 25-26'!K7:K26,0))</f>
        <v>0</v>
      </c>
      <c r="H15" s="37">
        <f>INDEX('h 25-26'!H7:H26,MATCH(LARGE('h 25-26'!K7:K26,10),'h 25-26'!K7:K26,0))</f>
        <v>0</v>
      </c>
      <c r="I15" s="15">
        <f>INDEX('h 25-26'!I7:I26,MATCH(LARGE('h 25-26'!K7:K26,10),'h 25-26'!K7:K26,0))</f>
        <v>0</v>
      </c>
      <c r="J15" s="27"/>
      <c r="K15" s="27"/>
      <c r="L15" s="32">
        <f>INDEX('h 25-26'!L7:L26,MATCH(LARGE('h 25-26'!K7:K26,10),'h 25-26'!K7:K26,0))</f>
        <v>0</v>
      </c>
      <c r="M15" s="24">
        <f>INDEX('h 25-26'!M7:M26,MATCH(LARGE('h 25-26'!K7:K26,10),'h 25-26'!K7:K26,0))</f>
        <v>0</v>
      </c>
      <c r="N15" s="33">
        <f>INDEX('h 25-26'!N7:N26,MATCH(LARGE('h 25-26'!K7:K26,10),'h 25-26'!K7:K26,0))</f>
        <v>0</v>
      </c>
      <c r="O15" s="34">
        <f>INDEX('h 25-26'!O7:O26,MATCH(LARGE('h 25-26'!K7:K26,10),'h 25-26'!K7:K26,0))</f>
        <v>0</v>
      </c>
      <c r="P15" s="2"/>
      <c r="Q15" s="38">
        <f>INDEX('h 25-26'!Q7:Q26,MATCH(LARGE('h 25-26'!K7:K26,10),'h 25-26'!K7:K26,0))</f>
        <v>0</v>
      </c>
      <c r="R15" s="39">
        <f>INDEX('h 25-26'!R7:R26,MATCH(LARGE('h 25-26'!K7:K26,10),'h 25-26'!K7:K26,0))</f>
        <v>0</v>
      </c>
      <c r="S15" s="40">
        <f>INDEX('h 25-26'!S7:S26,MATCH(LARGE('h 25-26'!K7:K26,10),'h 25-26'!K7:K26,0))</f>
        <v>0</v>
      </c>
      <c r="T15" s="15">
        <f>INDEX('h 25-26'!T7:T26,MATCH(LARGE('h 25-26'!K7:K26,10),'h 25-26'!K7:K26,0))</f>
        <v>0</v>
      </c>
      <c r="U15" s="32">
        <f>INDEX('h 25-26'!U7:U26,MATCH(LARGE('h 25-26'!K7:K26,10),'h 25-26'!K7:K26,0))</f>
        <v>0</v>
      </c>
      <c r="V15" s="24">
        <f>INDEX('h 25-26'!V7:V26,MATCH(LARGE('h 25-26'!K7:K26,10),'h 25-26'!K7:K26,0))</f>
        <v>0</v>
      </c>
      <c r="W15" s="33">
        <f>INDEX('h 25-26'!W7:W26,MATCH(LARGE('h 25-26'!K7:K26,10),'h 25-26'!K7:K26,0))</f>
        <v>0</v>
      </c>
      <c r="X15" s="34">
        <f>INDEX('h 25-26'!X7:X26,MATCH(LARGE('h 25-26'!K7:K26,10),'h 25-26'!K7:K26,0))</f>
        <v>0</v>
      </c>
      <c r="Y15" s="2"/>
      <c r="Z15" s="41">
        <f>INDEX('h 25-26'!Z7:Z26,MATCH(LARGE('h 25-26'!K7:K26,10),'h 25-26'!K7:K26,0))</f>
        <v>0</v>
      </c>
      <c r="AA15" s="42">
        <f>INDEX('h 25-26'!AA7:AA26,MATCH(LARGE('h 25-26'!K7:K26,10),'h 25-26'!K7:K26,0))</f>
        <v>0</v>
      </c>
      <c r="AB15" s="43">
        <f>INDEX('h 25-26'!AB7:AB26,MATCH(LARGE('h 25-26'!K7:K26,10),'h 25-26'!K7:K26,0))</f>
        <v>0</v>
      </c>
      <c r="AC15" s="15">
        <f>INDEX('h 25-26'!AC7:AC26,MATCH(LARGE('h 25-26'!K7:K26,10),'h 25-26'!K7:K26,0))</f>
        <v>0</v>
      </c>
      <c r="AD15" s="32">
        <f>INDEX('h 25-26'!AD7:AD26,MATCH(LARGE('h 25-26'!K7:K26,10),'h 25-26'!K7:K26,0))</f>
        <v>0</v>
      </c>
      <c r="AE15" s="24">
        <f>INDEX('h 25-26'!AE7:AE26,MATCH(LARGE('h 25-26'!K7:K26,10),'h 25-26'!K7:K26,0))</f>
        <v>0</v>
      </c>
      <c r="AF15" s="33">
        <f>INDEX('h 25-26'!AF7:AF26,MATCH(LARGE('h 25-26'!K7:K26,10),'h 25-26'!K7:K26,0))</f>
        <v>0</v>
      </c>
      <c r="AG15" s="34">
        <f>INDEX('h 25-26'!AG7:AG26,MATCH(LARGE('h 25-26'!K7:K26,10),'h 25-26'!K7:K26,0))</f>
        <v>0</v>
      </c>
      <c r="AI15" s="7">
        <f>INDEX('h 25-26'!AI7:AI26,MATCH(LARGE('h 25-26'!K7:K26,10),'h 25-26'!K7:K26,0))</f>
        <v>0</v>
      </c>
      <c r="AJ15" s="8">
        <f>INDEX('h 25-26'!AJ7:AJ26,MATCH(LARGE('h 25-26'!K7:K26,10),'h 25-26'!K7:K26,0))</f>
        <v>0</v>
      </c>
      <c r="AK15" s="7">
        <f>INDEX('h 25-26'!AK7:AK26,MATCH(LARGE('h 25-26'!K7:K26,10),'h 25-26'!K7:K26,0))</f>
        <v>0</v>
      </c>
      <c r="AL15" s="8">
        <f>INDEX('h 25-26'!AL7:AL26,MATCH(LARGE('h 25-26'!K7:K26,10),'h 25-26'!K7:K26,0))</f>
        <v>0</v>
      </c>
      <c r="AM15" s="9">
        <f>INDEX('h 25-26'!AM7:AM26,MATCH(LARGE('h 25-26'!K7:K26,10),'h 25-26'!K7:K26,0))</f>
        <v>0</v>
      </c>
      <c r="AN15" s="10">
        <f>INDEX('h 25-26'!AN7:AN26,MATCH(LARGE('h 25-26'!K7:K26,10),'h 25-26'!K7:K26,0))</f>
        <v>0</v>
      </c>
      <c r="AO15" s="9">
        <f>INDEX('h 25-26'!AO7:AO26,MATCH(LARGE('h 25-26'!K7:K26,10),'h 25-26'!K7:K26,0))</f>
        <v>0</v>
      </c>
      <c r="AP15" s="10">
        <f>INDEX('h 25-26'!AP7:AP26,MATCH(LARGE('h 25-26'!K7:K26,10),'h 25-26'!K7:K26,0))</f>
        <v>0</v>
      </c>
      <c r="AQ15" s="11">
        <f>INDEX('h 25-26'!AQ7:AQ26,MATCH(LARGE('h 25-26'!K7:K26,10),'h 25-26'!K7:K26,0))</f>
        <v>0</v>
      </c>
      <c r="AR15" s="12">
        <f>INDEX('h 25-26'!AR7:AR26,MATCH(LARGE('h 25-26'!K7:K26,10),'h 25-26'!K7:K26,0))</f>
        <v>0</v>
      </c>
      <c r="AS15" s="11">
        <f>INDEX('h 25-26'!AS7:AS26,MATCH(LARGE('h 25-26'!K7:K26,10),'h 25-26'!K7:K26,0))</f>
        <v>0</v>
      </c>
      <c r="AT15" s="12">
        <f>INDEX('h 25-26'!AT7:AT26,MATCH(LARGE('h 25-26'!K7:K26,10),'h 25-26'!K7:K26,0))</f>
        <v>0</v>
      </c>
      <c r="AV15" s="7">
        <f>INDEX('h 25-26'!AV7:AV26,MATCH(LARGE('h 25-26'!K7:K26,10),'h 25-26'!K7:K26,0))</f>
        <v>0</v>
      </c>
      <c r="AW15" s="8">
        <f>INDEX('h 25-26'!AW7:AW26,MATCH(LARGE('h 25-26'!K7:K26,10),'h 25-26'!K7:K26,0))</f>
        <v>0</v>
      </c>
      <c r="AX15" s="9">
        <f>INDEX('h 25-26'!AX7:AX26,MATCH(LARGE('h 25-26'!K7:K26,10),'h 25-26'!K7:K26,0))</f>
        <v>0</v>
      </c>
      <c r="AY15" s="10">
        <f>INDEX('h 25-26'!AY7:AY26,MATCH(LARGE('h 25-26'!K7:K26,10),'h 25-26'!K7:K26,0))</f>
        <v>0</v>
      </c>
      <c r="AZ15" s="11">
        <f>INDEX('h 25-26'!AZ7:AZ26,MATCH(LARGE('h 25-26'!K7:K26,10),'h 25-26'!K7:K26,0))</f>
        <v>0</v>
      </c>
      <c r="BA15" s="12">
        <f>INDEX('h 25-26'!BA7:BA26,MATCH(LARGE('h 25-26'!K7:K26,10),'h 25-26'!K7:K26,0))</f>
        <v>0</v>
      </c>
      <c r="BC15" s="7">
        <f>INDEX('h 25-26'!BC7:BC26,MATCH(LARGE('h 25-26'!K7:K26,10),'h 25-26'!K7:K26,0))</f>
        <v>0</v>
      </c>
      <c r="BD15" s="8">
        <f>INDEX('h 25-26'!BD7:BD26,MATCH(LARGE('h 25-26'!K7:K26,10),'h 25-26'!K7:K26,0))</f>
        <v>0</v>
      </c>
      <c r="BE15" s="9">
        <f>INDEX('h 25-26'!BE7:BE26,MATCH(LARGE('h 25-26'!K7:K26,10),'h 25-26'!K7:K26,0))</f>
        <v>0</v>
      </c>
      <c r="BF15" s="10">
        <f>INDEX('h 25-26'!BF7:BF26,MATCH(LARGE('h 25-26'!K7:K26,10),'h 25-26'!K7:K26,0))</f>
        <v>0</v>
      </c>
      <c r="BG15" s="11">
        <f>INDEX('h 25-26'!BG7:BG26,MATCH(LARGE('h 25-26'!K7:K26,10),'h 25-26'!K7:K26,0))</f>
        <v>0</v>
      </c>
      <c r="BH15" s="12">
        <f>INDEX('h 25-26'!BH7:BH26,MATCH(LARGE('h 25-26'!K7:K26,10),'h 25-26'!K7:K26,0))</f>
        <v>0</v>
      </c>
      <c r="BI15" s="6"/>
      <c r="BJ15" s="3" t="b">
        <f>INDEX('h 25-26'!BJ7:BJ26,MATCH(LARGE('h 25-26'!K7:K26,10),'h 25-26'!K7:K26,0))</f>
        <v>1</v>
      </c>
      <c r="BK15" s="3" t="b">
        <f>INDEX('h 25-26'!BK7:BK26,MATCH(LARGE('h 25-26'!K7:K26,10),'h 25-26'!K7:K26,0))</f>
        <v>1</v>
      </c>
      <c r="BL15" s="6"/>
      <c r="BM15" s="4" t="b">
        <f>INDEX('h 25-26'!BM7:BM26,MATCH(LARGE('h 25-26'!K7:K26,10),'h 25-26'!K7:K26,0))</f>
        <v>1</v>
      </c>
      <c r="BN15" s="4" t="b">
        <f>INDEX('h 25-26'!BN7:BN26,MATCH(LARGE('h 25-26'!K7:K26,10),'h 25-26'!K7:K26,0))</f>
        <v>1</v>
      </c>
      <c r="BO15" s="6"/>
      <c r="BP15" s="31"/>
    </row>
    <row r="16" spans="2:68" ht="17.100000000000001" customHeight="1" thickBot="1" x14ac:dyDescent="0.3">
      <c r="B16" s="22">
        <f>INDEX('h 25-26'!B7:B26,MATCH(LARGE('h 25-26'!K7:K26,11),'h 25-26'!K7:K26,0))</f>
        <v>0</v>
      </c>
      <c r="C16" s="2"/>
      <c r="D16" s="4" t="b">
        <f>INDEX('h 25-26'!D7:D26,MATCH(LARGE('h 25-26'!K7:K26,11),'h 25-26'!K7:K26,0))</f>
        <v>1</v>
      </c>
      <c r="E16" s="2"/>
      <c r="F16" s="35">
        <f>INDEX('h 25-26'!F7:F26,MATCH(LARGE('h 25-26'!K7:K26,11),'h 25-26'!K7:K26,0))</f>
        <v>0</v>
      </c>
      <c r="G16" s="36">
        <f>INDEX('h 25-26'!G7:G26,MATCH(LARGE('h 25-26'!K7:K26,11),'h 25-26'!K7:K26,0))</f>
        <v>0</v>
      </c>
      <c r="H16" s="37">
        <f>INDEX('h 25-26'!H7:H26,MATCH(LARGE('h 25-26'!K7:K26,11),'h 25-26'!K7:K26,0))</f>
        <v>0</v>
      </c>
      <c r="I16" s="15">
        <f>INDEX('h 25-26'!I7:I26,MATCH(LARGE('h 25-26'!K7:K26,11),'h 25-26'!K7:K26,0))</f>
        <v>0</v>
      </c>
      <c r="J16" s="27"/>
      <c r="K16" s="27"/>
      <c r="L16" s="32">
        <f>INDEX('h 25-26'!L7:L26,MATCH(LARGE('h 25-26'!K7:K26,11),'h 25-26'!K7:K26,0))</f>
        <v>0</v>
      </c>
      <c r="M16" s="24">
        <f>INDEX('h 25-26'!M7:M26,MATCH(LARGE('h 25-26'!K7:K26,11),'h 25-26'!K7:K26,0))</f>
        <v>0</v>
      </c>
      <c r="N16" s="33">
        <f>INDEX('h 25-26'!N7:N26,MATCH(LARGE('h 25-26'!K7:K26,11),'h 25-26'!K7:K26,0))</f>
        <v>0</v>
      </c>
      <c r="O16" s="34">
        <f>INDEX('h 25-26'!O7:O26,MATCH(LARGE('h 25-26'!K7:K26,11),'h 25-26'!K7:K26,0))</f>
        <v>0</v>
      </c>
      <c r="P16" s="2"/>
      <c r="Q16" s="38">
        <f>INDEX('h 25-26'!Q7:Q26,MATCH(LARGE('h 25-26'!K7:K26,11),'h 25-26'!K7:K26,0))</f>
        <v>0</v>
      </c>
      <c r="R16" s="39">
        <f>INDEX('h 25-26'!R7:R26,MATCH(LARGE('h 25-26'!K7:K26,11),'h 25-26'!K7:K26,0))</f>
        <v>0</v>
      </c>
      <c r="S16" s="40">
        <f>INDEX('h 25-26'!S7:S26,MATCH(LARGE('h 25-26'!K7:K26,11),'h 25-26'!K7:K26,0))</f>
        <v>0</v>
      </c>
      <c r="T16" s="15">
        <f>INDEX('h 25-26'!T7:T26,MATCH(LARGE('h 25-26'!K7:K26,11),'h 25-26'!K7:K26,0))</f>
        <v>0</v>
      </c>
      <c r="U16" s="32">
        <f>INDEX('h 25-26'!U7:U26,MATCH(LARGE('h 25-26'!K7:K26,11),'h 25-26'!K7:K26,0))</f>
        <v>0</v>
      </c>
      <c r="V16" s="24">
        <f>INDEX('h 25-26'!V7:V26,MATCH(LARGE('h 25-26'!K7:K26,11),'h 25-26'!K7:K26,0))</f>
        <v>0</v>
      </c>
      <c r="W16" s="33">
        <f>INDEX('h 25-26'!W7:W26,MATCH(LARGE('h 25-26'!K7:K26,11),'h 25-26'!K7:K26,0))</f>
        <v>0</v>
      </c>
      <c r="X16" s="34">
        <f>INDEX('h 25-26'!X7:X26,MATCH(LARGE('h 25-26'!K7:K26,11),'h 25-26'!K7:K26,0))</f>
        <v>0</v>
      </c>
      <c r="Y16" s="2"/>
      <c r="Z16" s="41">
        <f>INDEX('h 25-26'!Z7:Z26,MATCH(LARGE('h 25-26'!K7:K26,11),'h 25-26'!K7:K26,0))</f>
        <v>0</v>
      </c>
      <c r="AA16" s="42">
        <f>INDEX('h 25-26'!AA7:AA26,MATCH(LARGE('h 25-26'!K7:K26,11),'h 25-26'!K7:K26,0))</f>
        <v>0</v>
      </c>
      <c r="AB16" s="43">
        <f>INDEX('h 25-26'!AB7:AB26,MATCH(LARGE('h 25-26'!K7:K26,11),'h 25-26'!K7:K26,0))</f>
        <v>0</v>
      </c>
      <c r="AC16" s="15">
        <f>INDEX('h 25-26'!AC7:AC26,MATCH(LARGE('h 25-26'!K7:K26,11),'h 25-26'!K7:K26,0))</f>
        <v>0</v>
      </c>
      <c r="AD16" s="32">
        <f>INDEX('h 25-26'!AD7:AD26,MATCH(LARGE('h 25-26'!K7:K26,11),'h 25-26'!K7:K26,0))</f>
        <v>0</v>
      </c>
      <c r="AE16" s="24">
        <f>INDEX('h 25-26'!AE7:AE26,MATCH(LARGE('h 25-26'!K7:K26,11),'h 25-26'!K7:K26,0))</f>
        <v>0</v>
      </c>
      <c r="AF16" s="33">
        <f>INDEX('h 25-26'!AF7:AF26,MATCH(LARGE('h 25-26'!K7:K26,11),'h 25-26'!K7:K26,0))</f>
        <v>0</v>
      </c>
      <c r="AG16" s="34">
        <f>INDEX('h 25-26'!AG7:AG26,MATCH(LARGE('h 25-26'!K7:K26,11),'h 25-26'!K7:K26,0))</f>
        <v>0</v>
      </c>
      <c r="AI16" s="7">
        <f>INDEX('h 25-26'!AI7:AI26,MATCH(LARGE('h 25-26'!K7:K26,11),'h 25-26'!K7:K26,0))</f>
        <v>0</v>
      </c>
      <c r="AJ16" s="8">
        <f>INDEX('h 25-26'!AJ7:AJ26,MATCH(LARGE('h 25-26'!K7:K26,11),'h 25-26'!K7:K26,0))</f>
        <v>0</v>
      </c>
      <c r="AK16" s="7">
        <f>INDEX('h 25-26'!AK7:AK26,MATCH(LARGE('h 25-26'!K7:K26,11),'h 25-26'!K7:K26,0))</f>
        <v>0</v>
      </c>
      <c r="AL16" s="8">
        <f>INDEX('h 25-26'!AL7:AL26,MATCH(LARGE('h 25-26'!K7:K26,11),'h 25-26'!K7:K26,0))</f>
        <v>0</v>
      </c>
      <c r="AM16" s="9">
        <f>INDEX('h 25-26'!AM7:AM26,MATCH(LARGE('h 25-26'!K7:K26,11),'h 25-26'!K7:K26,0))</f>
        <v>0</v>
      </c>
      <c r="AN16" s="10">
        <f>INDEX('h 25-26'!AN7:AN26,MATCH(LARGE('h 25-26'!K7:K26,11),'h 25-26'!K7:K26,0))</f>
        <v>0</v>
      </c>
      <c r="AO16" s="9">
        <f>INDEX('h 25-26'!AO7:AO26,MATCH(LARGE('h 25-26'!K7:K26,11),'h 25-26'!K7:K26,0))</f>
        <v>0</v>
      </c>
      <c r="AP16" s="10">
        <f>INDEX('h 25-26'!AP7:AP26,MATCH(LARGE('h 25-26'!K7:K26,11),'h 25-26'!K7:K26,0))</f>
        <v>0</v>
      </c>
      <c r="AQ16" s="11">
        <f>INDEX('h 25-26'!AQ7:AQ26,MATCH(LARGE('h 25-26'!K7:K26,11),'h 25-26'!K7:K26,0))</f>
        <v>0</v>
      </c>
      <c r="AR16" s="12">
        <f>INDEX('h 25-26'!AR7:AR26,MATCH(LARGE('h 25-26'!K7:K26,11),'h 25-26'!K7:K26,0))</f>
        <v>0</v>
      </c>
      <c r="AS16" s="11">
        <f>INDEX('h 25-26'!AS7:AS26,MATCH(LARGE('h 25-26'!K7:K26,11),'h 25-26'!K7:K26,0))</f>
        <v>0</v>
      </c>
      <c r="AT16" s="12">
        <f>INDEX('h 25-26'!AT7:AT26,MATCH(LARGE('h 25-26'!K7:K26,11),'h 25-26'!K7:K26,0))</f>
        <v>0</v>
      </c>
      <c r="AV16" s="7">
        <f>INDEX('h 25-26'!AV7:AV26,MATCH(LARGE('h 25-26'!K7:K26,11),'h 25-26'!K7:K26,0))</f>
        <v>0</v>
      </c>
      <c r="AW16" s="8">
        <f>INDEX('h 25-26'!AW7:AW26,MATCH(LARGE('h 25-26'!K7:K26,11),'h 25-26'!K7:K26,0))</f>
        <v>0</v>
      </c>
      <c r="AX16" s="9">
        <f>INDEX('h 25-26'!AX7:AX26,MATCH(LARGE('h 25-26'!K7:K26,11),'h 25-26'!K7:K26,0))</f>
        <v>0</v>
      </c>
      <c r="AY16" s="10">
        <f>INDEX('h 25-26'!AY7:AY26,MATCH(LARGE('h 25-26'!K7:K26,11),'h 25-26'!K7:K26,0))</f>
        <v>0</v>
      </c>
      <c r="AZ16" s="11">
        <f>INDEX('h 25-26'!AZ7:AZ26,MATCH(LARGE('h 25-26'!K7:K26,11),'h 25-26'!K7:K26,0))</f>
        <v>0</v>
      </c>
      <c r="BA16" s="12">
        <f>INDEX('h 25-26'!BA7:BA26,MATCH(LARGE('h 25-26'!K7:K26,11),'h 25-26'!K7:K26,0))</f>
        <v>0</v>
      </c>
      <c r="BC16" s="7">
        <f>INDEX('h 25-26'!BC7:BC26,MATCH(LARGE('h 25-26'!K7:K26,11),'h 25-26'!K7:K26,0))</f>
        <v>0</v>
      </c>
      <c r="BD16" s="8">
        <f>INDEX('h 25-26'!BD7:BD26,MATCH(LARGE('h 25-26'!K7:K26,11),'h 25-26'!K7:K26,0))</f>
        <v>0</v>
      </c>
      <c r="BE16" s="9">
        <f>INDEX('h 25-26'!BE7:BE26,MATCH(LARGE('h 25-26'!K7:K26,11),'h 25-26'!K7:K26,0))</f>
        <v>0</v>
      </c>
      <c r="BF16" s="10">
        <f>INDEX('h 25-26'!BF7:BF26,MATCH(LARGE('h 25-26'!K7:K26,11),'h 25-26'!K7:K26,0))</f>
        <v>0</v>
      </c>
      <c r="BG16" s="11">
        <f>INDEX('h 25-26'!BG7:BG26,MATCH(LARGE('h 25-26'!K7:K26,11),'h 25-26'!K7:K26,0))</f>
        <v>0</v>
      </c>
      <c r="BH16" s="12">
        <f>INDEX('h 25-26'!BH7:BH26,MATCH(LARGE('h 25-26'!K7:K26,11),'h 25-26'!K7:K26,0))</f>
        <v>0</v>
      </c>
      <c r="BI16" s="6"/>
      <c r="BJ16" s="3" t="b">
        <f>INDEX('h 25-26'!BJ7:BJ26,MATCH(LARGE('h 25-26'!K7:K26,11),'h 25-26'!K7:K26,0))</f>
        <v>1</v>
      </c>
      <c r="BK16" s="3" t="b">
        <f>INDEX('h 25-26'!BK7:BK26,MATCH(LARGE('h 25-26'!K7:K26,11),'h 25-26'!K7:K26,0))</f>
        <v>1</v>
      </c>
      <c r="BL16" s="6"/>
      <c r="BM16" s="4" t="b">
        <f>INDEX('h 25-26'!BM7:BM26,MATCH(LARGE('h 25-26'!K7:K26,11),'h 25-26'!K7:K26,0))</f>
        <v>1</v>
      </c>
      <c r="BN16" s="4" t="b">
        <f>INDEX('h 25-26'!BN7:BN26,MATCH(LARGE('h 25-26'!K7:K26,11),'h 25-26'!K7:K26,0))</f>
        <v>1</v>
      </c>
      <c r="BO16" s="6"/>
      <c r="BP16" s="31"/>
    </row>
    <row r="17" spans="2:68" ht="17.100000000000001" customHeight="1" thickBot="1" x14ac:dyDescent="0.3">
      <c r="B17" s="22">
        <f>INDEX('h 25-26'!B7:B26,MATCH(LARGE('h 25-26'!K7:K26,12),'h 25-26'!K7:K26,0))</f>
        <v>0</v>
      </c>
      <c r="C17" s="2"/>
      <c r="D17" s="4" t="b">
        <f>INDEX('h 25-26'!D7:D26,MATCH(LARGE('h 25-26'!K7:K26,12),'h 25-26'!K7:K26,0))</f>
        <v>1</v>
      </c>
      <c r="E17" s="2"/>
      <c r="F17" s="35">
        <f>INDEX('h 25-26'!F7:F26,MATCH(LARGE('h 25-26'!K7:K26,12),'h 25-26'!K7:K26,0))</f>
        <v>0</v>
      </c>
      <c r="G17" s="36">
        <f>INDEX('h 25-26'!G7:G26,MATCH(LARGE('h 25-26'!K7:K26,12),'h 25-26'!K7:K26,0))</f>
        <v>0</v>
      </c>
      <c r="H17" s="37">
        <f>INDEX('h 25-26'!H7:H26,MATCH(LARGE('h 25-26'!K7:K26,12),'h 25-26'!K7:K26,0))</f>
        <v>0</v>
      </c>
      <c r="I17" s="15">
        <f>INDEX('h 25-26'!I7:I26,MATCH(LARGE('h 25-26'!K7:K26,12),'h 25-26'!K7:K26,0))</f>
        <v>0</v>
      </c>
      <c r="J17" s="27"/>
      <c r="K17" s="27"/>
      <c r="L17" s="32">
        <f>INDEX('h 25-26'!L7:L26,MATCH(LARGE('h 25-26'!K7:K26,12),'h 25-26'!K7:K26,0))</f>
        <v>0</v>
      </c>
      <c r="M17" s="24">
        <f>INDEX('h 25-26'!M7:M26,MATCH(LARGE('h 25-26'!K7:K26,12),'h 25-26'!K7:K26,0))</f>
        <v>0</v>
      </c>
      <c r="N17" s="33">
        <f>INDEX('h 25-26'!N7:N26,MATCH(LARGE('h 25-26'!K7:K26,12),'h 25-26'!K7:K26,0))</f>
        <v>0</v>
      </c>
      <c r="O17" s="34">
        <f>INDEX('h 25-26'!O7:O26,MATCH(LARGE('h 25-26'!K7:K26,12),'h 25-26'!K7:K26,0))</f>
        <v>0</v>
      </c>
      <c r="P17" s="2"/>
      <c r="Q17" s="38">
        <f>INDEX('h 25-26'!Q7:Q26,MATCH(LARGE('h 25-26'!K7:K26,12),'h 25-26'!K7:K26,0))</f>
        <v>0</v>
      </c>
      <c r="R17" s="39">
        <f>INDEX('h 25-26'!R7:R26,MATCH(LARGE('h 25-26'!K7:K26,12),'h 25-26'!K7:K26,0))</f>
        <v>0</v>
      </c>
      <c r="S17" s="40">
        <f>INDEX('h 25-26'!S7:S26,MATCH(LARGE('h 25-26'!K7:K26,12),'h 25-26'!K7:K26,0))</f>
        <v>0</v>
      </c>
      <c r="T17" s="15">
        <f>INDEX('h 25-26'!T7:T26,MATCH(LARGE('h 25-26'!K7:K26,12),'h 25-26'!K7:K26,0))</f>
        <v>0</v>
      </c>
      <c r="U17" s="32">
        <f>INDEX('h 25-26'!U7:U26,MATCH(LARGE('h 25-26'!K7:K26,12),'h 25-26'!K7:K26,0))</f>
        <v>0</v>
      </c>
      <c r="V17" s="24">
        <f>INDEX('h 25-26'!V7:V26,MATCH(LARGE('h 25-26'!K7:K26,12),'h 25-26'!K7:K26,0))</f>
        <v>0</v>
      </c>
      <c r="W17" s="33">
        <f>INDEX('h 25-26'!W7:W26,MATCH(LARGE('h 25-26'!K7:K26,12),'h 25-26'!K7:K26,0))</f>
        <v>0</v>
      </c>
      <c r="X17" s="34">
        <f>INDEX('h 25-26'!X7:X26,MATCH(LARGE('h 25-26'!K7:K26,12),'h 25-26'!K7:K26,0))</f>
        <v>0</v>
      </c>
      <c r="Y17" s="2"/>
      <c r="Z17" s="41">
        <f>INDEX('h 25-26'!Z7:Z26,MATCH(LARGE('h 25-26'!K7:K26,12),'h 25-26'!K7:K26,0))</f>
        <v>0</v>
      </c>
      <c r="AA17" s="42">
        <f>INDEX('h 25-26'!AA7:AA26,MATCH(LARGE('h 25-26'!K7:K26,12),'h 25-26'!K7:K26,0))</f>
        <v>0</v>
      </c>
      <c r="AB17" s="43">
        <f>INDEX('h 25-26'!AB7:AB26,MATCH(LARGE('h 25-26'!K7:K26,12),'h 25-26'!K7:K26,0))</f>
        <v>0</v>
      </c>
      <c r="AC17" s="15">
        <f>INDEX('h 25-26'!AC7:AC26,MATCH(LARGE('h 25-26'!K7:K26,12),'h 25-26'!K7:K26,0))</f>
        <v>0</v>
      </c>
      <c r="AD17" s="32">
        <f>INDEX('h 25-26'!AD7:AD26,MATCH(LARGE('h 25-26'!K7:K26,12),'h 25-26'!K7:K26,0))</f>
        <v>0</v>
      </c>
      <c r="AE17" s="24">
        <f>INDEX('h 25-26'!AE7:AE26,MATCH(LARGE('h 25-26'!K7:K26,12),'h 25-26'!K7:K26,0))</f>
        <v>0</v>
      </c>
      <c r="AF17" s="33">
        <f>INDEX('h 25-26'!AF7:AF26,MATCH(LARGE('h 25-26'!K7:K26,12),'h 25-26'!K7:K26,0))</f>
        <v>0</v>
      </c>
      <c r="AG17" s="34">
        <f>INDEX('h 25-26'!AG7:AG26,MATCH(LARGE('h 25-26'!K7:K26,12),'h 25-26'!K7:K26,0))</f>
        <v>0</v>
      </c>
      <c r="AI17" s="7">
        <f>INDEX('h 25-26'!AI7:AI26,MATCH(LARGE('h 25-26'!K7:K26,12),'h 25-26'!K7:K26,0))</f>
        <v>0</v>
      </c>
      <c r="AJ17" s="8">
        <f>INDEX('h 25-26'!AJ7:AJ26,MATCH(LARGE('h 25-26'!K7:K26,12),'h 25-26'!K7:K26,0))</f>
        <v>0</v>
      </c>
      <c r="AK17" s="7">
        <f>INDEX('h 25-26'!AK7:AK26,MATCH(LARGE('h 25-26'!K7:K26,12),'h 25-26'!K7:K26,0))</f>
        <v>0</v>
      </c>
      <c r="AL17" s="8">
        <f>INDEX('h 25-26'!AL7:AL26,MATCH(LARGE('h 25-26'!K7:K26,12),'h 25-26'!K7:K26,0))</f>
        <v>0</v>
      </c>
      <c r="AM17" s="9">
        <f>INDEX('h 25-26'!AM7:AM26,MATCH(LARGE('h 25-26'!K7:K26,12),'h 25-26'!K7:K26,0))</f>
        <v>0</v>
      </c>
      <c r="AN17" s="10">
        <f>INDEX('h 25-26'!AN7:AN26,MATCH(LARGE('h 25-26'!K7:K26,12),'h 25-26'!K7:K26,0))</f>
        <v>0</v>
      </c>
      <c r="AO17" s="9">
        <f>INDEX('h 25-26'!AO7:AO26,MATCH(LARGE('h 25-26'!K7:K26,12),'h 25-26'!K7:K26,0))</f>
        <v>0</v>
      </c>
      <c r="AP17" s="10">
        <f>INDEX('h 25-26'!AP7:AP26,MATCH(LARGE('h 25-26'!K7:K26,12),'h 25-26'!K7:K26,0))</f>
        <v>0</v>
      </c>
      <c r="AQ17" s="11">
        <f>INDEX('h 25-26'!AQ7:AQ26,MATCH(LARGE('h 25-26'!K7:K26,12),'h 25-26'!K7:K26,0))</f>
        <v>0</v>
      </c>
      <c r="AR17" s="12">
        <f>INDEX('h 25-26'!AR7:AR26,MATCH(LARGE('h 25-26'!K7:K26,12),'h 25-26'!K7:K26,0))</f>
        <v>0</v>
      </c>
      <c r="AS17" s="11">
        <f>INDEX('h 25-26'!AS7:AS26,MATCH(LARGE('h 25-26'!K7:K26,12),'h 25-26'!K7:K26,0))</f>
        <v>0</v>
      </c>
      <c r="AT17" s="12">
        <f>INDEX('h 25-26'!AT7:AT26,MATCH(LARGE('h 25-26'!K7:K26,12),'h 25-26'!K7:K26,0))</f>
        <v>0</v>
      </c>
      <c r="AV17" s="7">
        <f>INDEX('h 25-26'!AV7:AV26,MATCH(LARGE('h 25-26'!K7:K26,12),'h 25-26'!K7:K26,0))</f>
        <v>0</v>
      </c>
      <c r="AW17" s="8">
        <f>INDEX('h 25-26'!AW7:AW26,MATCH(LARGE('h 25-26'!K7:K26,12),'h 25-26'!K7:K26,0))</f>
        <v>0</v>
      </c>
      <c r="AX17" s="9">
        <f>INDEX('h 25-26'!AX7:AX26,MATCH(LARGE('h 25-26'!K7:K26,12),'h 25-26'!K7:K26,0))</f>
        <v>0</v>
      </c>
      <c r="AY17" s="10">
        <f>INDEX('h 25-26'!AY7:AY26,MATCH(LARGE('h 25-26'!K7:K26,12),'h 25-26'!K7:K26,0))</f>
        <v>0</v>
      </c>
      <c r="AZ17" s="11">
        <f>INDEX('h 25-26'!AZ7:AZ26,MATCH(LARGE('h 25-26'!K7:K26,12),'h 25-26'!K7:K26,0))</f>
        <v>0</v>
      </c>
      <c r="BA17" s="12">
        <f>INDEX('h 25-26'!BA7:BA26,MATCH(LARGE('h 25-26'!K7:K26,12),'h 25-26'!K7:K26,0))</f>
        <v>0</v>
      </c>
      <c r="BC17" s="7">
        <f>INDEX('h 25-26'!BC7:BC26,MATCH(LARGE('h 25-26'!K7:K26,12),'h 25-26'!K7:K26,0))</f>
        <v>0</v>
      </c>
      <c r="BD17" s="8">
        <f>INDEX('h 25-26'!BD7:BD26,MATCH(LARGE('h 25-26'!K7:K26,12),'h 25-26'!K7:K26,0))</f>
        <v>0</v>
      </c>
      <c r="BE17" s="9">
        <f>INDEX('h 25-26'!BE7:BE26,MATCH(LARGE('h 25-26'!K7:K26,12),'h 25-26'!K7:K26,0))</f>
        <v>0</v>
      </c>
      <c r="BF17" s="10">
        <f>INDEX('h 25-26'!BF7:BF26,MATCH(LARGE('h 25-26'!K7:K26,12),'h 25-26'!K7:K26,0))</f>
        <v>0</v>
      </c>
      <c r="BG17" s="11">
        <f>INDEX('h 25-26'!BG7:BG26,MATCH(LARGE('h 25-26'!K7:K26,12),'h 25-26'!K7:K26,0))</f>
        <v>0</v>
      </c>
      <c r="BH17" s="12">
        <f>INDEX('h 25-26'!BH7:BH26,MATCH(LARGE('h 25-26'!K7:K26,12),'h 25-26'!K7:K26,0))</f>
        <v>0</v>
      </c>
      <c r="BI17" s="6"/>
      <c r="BJ17" s="3" t="b">
        <f>INDEX('h 25-26'!BJ7:BJ26,MATCH(LARGE('h 25-26'!K7:K26,12),'h 25-26'!K7:K26,0))</f>
        <v>1</v>
      </c>
      <c r="BK17" s="3" t="b">
        <f>INDEX('h 25-26'!BK7:BK26,MATCH(LARGE('h 25-26'!K7:K26,12),'h 25-26'!K7:K26,0))</f>
        <v>1</v>
      </c>
      <c r="BL17" s="6"/>
      <c r="BM17" s="4" t="b">
        <f>INDEX('h 25-26'!BM7:BM26,MATCH(LARGE('h 25-26'!K7:K26,12),'h 25-26'!K7:K26,0))</f>
        <v>1</v>
      </c>
      <c r="BN17" s="4" t="b">
        <f>INDEX('h 25-26'!BN7:BN26,MATCH(LARGE('h 25-26'!K7:K26,12),'h 25-26'!K7:K26,0))</f>
        <v>1</v>
      </c>
      <c r="BO17" s="6"/>
      <c r="BP17" s="31"/>
    </row>
    <row r="18" spans="2:68" ht="17.100000000000001" customHeight="1" thickBot="1" x14ac:dyDescent="0.3">
      <c r="B18" s="22">
        <f>INDEX('h 25-26'!B7:B26,MATCH(LARGE('h 25-26'!K7:K26,13),'h 25-26'!K7:K26,0))</f>
        <v>0</v>
      </c>
      <c r="C18" s="2"/>
      <c r="D18" s="4" t="b">
        <f>INDEX('h 25-26'!D7:D26,MATCH(LARGE('h 25-26'!K7:K26,13),'h 25-26'!K7:K26,0))</f>
        <v>1</v>
      </c>
      <c r="E18" s="2"/>
      <c r="F18" s="35">
        <f>INDEX('h 25-26'!F7:F26,MATCH(LARGE('h 25-26'!K7:K26,13),'h 25-26'!K7:K26,0))</f>
        <v>0</v>
      </c>
      <c r="G18" s="36">
        <f>INDEX('h 25-26'!G7:G26,MATCH(LARGE('h 25-26'!K7:K26,13),'h 25-26'!K7:K26,0))</f>
        <v>0</v>
      </c>
      <c r="H18" s="37">
        <f>INDEX('h 25-26'!H7:H26,MATCH(LARGE('h 25-26'!K7:K26,13),'h 25-26'!K7:K26,0))</f>
        <v>0</v>
      </c>
      <c r="I18" s="15">
        <f>INDEX('h 25-26'!I7:I26,MATCH(LARGE('h 25-26'!K7:K26,13),'h 25-26'!K7:K26,0))</f>
        <v>0</v>
      </c>
      <c r="J18" s="27"/>
      <c r="K18" s="27"/>
      <c r="L18" s="32">
        <f>INDEX('h 25-26'!L7:L26,MATCH(LARGE('h 25-26'!K7:K26,13),'h 25-26'!K7:K26,0))</f>
        <v>0</v>
      </c>
      <c r="M18" s="24">
        <f>INDEX('h 25-26'!M7:M26,MATCH(LARGE('h 25-26'!K7:K26,13),'h 25-26'!K7:K26,0))</f>
        <v>0</v>
      </c>
      <c r="N18" s="33">
        <f>INDEX('h 25-26'!N7:N26,MATCH(LARGE('h 25-26'!K7:K26,13),'h 25-26'!K7:K26,0))</f>
        <v>0</v>
      </c>
      <c r="O18" s="34">
        <f>INDEX('h 25-26'!O7:O26,MATCH(LARGE('h 25-26'!K7:K26,13),'h 25-26'!K7:K26,0))</f>
        <v>0</v>
      </c>
      <c r="P18" s="2"/>
      <c r="Q18" s="38">
        <f>INDEX('h 25-26'!Q7:Q26,MATCH(LARGE('h 25-26'!K7:K26,13),'h 25-26'!K7:K26,0))</f>
        <v>0</v>
      </c>
      <c r="R18" s="39">
        <f>INDEX('h 25-26'!R7:R26,MATCH(LARGE('h 25-26'!K7:K26,13),'h 25-26'!K7:K26,0))</f>
        <v>0</v>
      </c>
      <c r="S18" s="40">
        <f>INDEX('h 25-26'!S7:S26,MATCH(LARGE('h 25-26'!K7:K26,13),'h 25-26'!K7:K26,0))</f>
        <v>0</v>
      </c>
      <c r="T18" s="15">
        <f>INDEX('h 25-26'!T7:T26,MATCH(LARGE('h 25-26'!K7:K26,13),'h 25-26'!K7:K26,0))</f>
        <v>0</v>
      </c>
      <c r="U18" s="32">
        <f>INDEX('h 25-26'!U7:U26,MATCH(LARGE('h 25-26'!K7:K26,13),'h 25-26'!K7:K26,0))</f>
        <v>0</v>
      </c>
      <c r="V18" s="24">
        <f>INDEX('h 25-26'!V7:V26,MATCH(LARGE('h 25-26'!K7:K26,13),'h 25-26'!K7:K26,0))</f>
        <v>0</v>
      </c>
      <c r="W18" s="33">
        <f>INDEX('h 25-26'!W7:W26,MATCH(LARGE('h 25-26'!K7:K26,13),'h 25-26'!K7:K26,0))</f>
        <v>0</v>
      </c>
      <c r="X18" s="34">
        <f>INDEX('h 25-26'!X7:X26,MATCH(LARGE('h 25-26'!K7:K26,13),'h 25-26'!K7:K26,0))</f>
        <v>0</v>
      </c>
      <c r="Y18" s="2"/>
      <c r="Z18" s="41">
        <f>INDEX('h 25-26'!Z7:Z26,MATCH(LARGE('h 25-26'!K7:K26,13),'h 25-26'!K7:K26,0))</f>
        <v>0</v>
      </c>
      <c r="AA18" s="42">
        <f>INDEX('h 25-26'!AA7:AA26,MATCH(LARGE('h 25-26'!K7:K26,13),'h 25-26'!K7:K26,0))</f>
        <v>0</v>
      </c>
      <c r="AB18" s="43">
        <f>INDEX('h 25-26'!AB7:AB26,MATCH(LARGE('h 25-26'!K7:K26,13),'h 25-26'!K7:K26,0))</f>
        <v>0</v>
      </c>
      <c r="AC18" s="15">
        <f>INDEX('h 25-26'!AC7:AC26,MATCH(LARGE('h 25-26'!K7:K26,13),'h 25-26'!K7:K26,0))</f>
        <v>0</v>
      </c>
      <c r="AD18" s="32">
        <f>INDEX('h 25-26'!AD7:AD26,MATCH(LARGE('h 25-26'!K7:K26,13),'h 25-26'!K7:K26,0))</f>
        <v>0</v>
      </c>
      <c r="AE18" s="24">
        <f>INDEX('h 25-26'!AE7:AE26,MATCH(LARGE('h 25-26'!K7:K26,13),'h 25-26'!K7:K26,0))</f>
        <v>0</v>
      </c>
      <c r="AF18" s="33">
        <f>INDEX('h 25-26'!AF7:AF26,MATCH(LARGE('h 25-26'!K7:K26,13),'h 25-26'!K7:K26,0))</f>
        <v>0</v>
      </c>
      <c r="AG18" s="34">
        <f>INDEX('h 25-26'!AG7:AG26,MATCH(LARGE('h 25-26'!K7:K26,13),'h 25-26'!K7:K26,0))</f>
        <v>0</v>
      </c>
      <c r="AI18" s="7">
        <f>INDEX('h 25-26'!AI7:AI26,MATCH(LARGE('h 25-26'!K7:K26,13),'h 25-26'!K7:K26,0))</f>
        <v>0</v>
      </c>
      <c r="AJ18" s="8">
        <f>INDEX('h 25-26'!AJ7:AJ26,MATCH(LARGE('h 25-26'!K7:K26,13),'h 25-26'!K7:K26,0))</f>
        <v>0</v>
      </c>
      <c r="AK18" s="7">
        <f>INDEX('h 25-26'!AK7:AK26,MATCH(LARGE('h 25-26'!K7:K26,13),'h 25-26'!K7:K26,0))</f>
        <v>0</v>
      </c>
      <c r="AL18" s="8">
        <f>INDEX('h 25-26'!AL7:AL26,MATCH(LARGE('h 25-26'!K7:K26,13),'h 25-26'!K7:K26,0))</f>
        <v>0</v>
      </c>
      <c r="AM18" s="9">
        <f>INDEX('h 25-26'!AM7:AM26,MATCH(LARGE('h 25-26'!K7:K26,13),'h 25-26'!K7:K26,0))</f>
        <v>0</v>
      </c>
      <c r="AN18" s="10">
        <f>INDEX('h 25-26'!AN7:AN26,MATCH(LARGE('h 25-26'!K7:K26,13),'h 25-26'!K7:K26,0))</f>
        <v>0</v>
      </c>
      <c r="AO18" s="9">
        <f>INDEX('h 25-26'!AO7:AO26,MATCH(LARGE('h 25-26'!K7:K26,13),'h 25-26'!K7:K26,0))</f>
        <v>0</v>
      </c>
      <c r="AP18" s="10">
        <f>INDEX('h 25-26'!AP7:AP26,MATCH(LARGE('h 25-26'!K7:K26,13),'h 25-26'!K7:K26,0))</f>
        <v>0</v>
      </c>
      <c r="AQ18" s="11">
        <f>INDEX('h 25-26'!AQ7:AQ26,MATCH(LARGE('h 25-26'!K7:K26,13),'h 25-26'!K7:K26,0))</f>
        <v>0</v>
      </c>
      <c r="AR18" s="12">
        <f>INDEX('h 25-26'!AR7:AR26,MATCH(LARGE('h 25-26'!K7:K26,13),'h 25-26'!K7:K26,0))</f>
        <v>0</v>
      </c>
      <c r="AS18" s="11">
        <f>INDEX('h 25-26'!AS7:AS26,MATCH(LARGE('h 25-26'!K7:K26,13),'h 25-26'!K7:K26,0))</f>
        <v>0</v>
      </c>
      <c r="AT18" s="12">
        <f>INDEX('h 25-26'!AT7:AT26,MATCH(LARGE('h 25-26'!K7:K26,13),'h 25-26'!K7:K26,0))</f>
        <v>0</v>
      </c>
      <c r="AV18" s="7">
        <f>INDEX('h 25-26'!AV7:AV26,MATCH(LARGE('h 25-26'!K7:K26,13),'h 25-26'!K7:K26,0))</f>
        <v>0</v>
      </c>
      <c r="AW18" s="8">
        <f>INDEX('h 25-26'!AW7:AW26,MATCH(LARGE('h 25-26'!K7:K26,13),'h 25-26'!K7:K26,0))</f>
        <v>0</v>
      </c>
      <c r="AX18" s="9">
        <f>INDEX('h 25-26'!AX7:AX26,MATCH(LARGE('h 25-26'!K7:K26,13),'h 25-26'!K7:K26,0))</f>
        <v>0</v>
      </c>
      <c r="AY18" s="10">
        <f>INDEX('h 25-26'!AY7:AY26,MATCH(LARGE('h 25-26'!K7:K26,13),'h 25-26'!K7:K26,0))</f>
        <v>0</v>
      </c>
      <c r="AZ18" s="11">
        <f>INDEX('h 25-26'!AZ7:AZ26,MATCH(LARGE('h 25-26'!K7:K26,13),'h 25-26'!K7:K26,0))</f>
        <v>0</v>
      </c>
      <c r="BA18" s="12">
        <f>INDEX('h 25-26'!BA7:BA26,MATCH(LARGE('h 25-26'!K7:K26,13),'h 25-26'!K7:K26,0))</f>
        <v>0</v>
      </c>
      <c r="BC18" s="7">
        <f>INDEX('h 25-26'!BC7:BC26,MATCH(LARGE('h 25-26'!K7:K26,13),'h 25-26'!K7:K26,0))</f>
        <v>0</v>
      </c>
      <c r="BD18" s="8">
        <f>INDEX('h 25-26'!BD7:BD26,MATCH(LARGE('h 25-26'!K7:K26,13),'h 25-26'!K7:K26,0))</f>
        <v>0</v>
      </c>
      <c r="BE18" s="9">
        <f>INDEX('h 25-26'!BE7:BE26,MATCH(LARGE('h 25-26'!K7:K26,13),'h 25-26'!K7:K26,0))</f>
        <v>0</v>
      </c>
      <c r="BF18" s="10">
        <f>INDEX('h 25-26'!BF7:BF26,MATCH(LARGE('h 25-26'!K7:K26,13),'h 25-26'!K7:K26,0))</f>
        <v>0</v>
      </c>
      <c r="BG18" s="11">
        <f>INDEX('h 25-26'!BG7:BG26,MATCH(LARGE('h 25-26'!K7:K26,13),'h 25-26'!K7:K26,0))</f>
        <v>0</v>
      </c>
      <c r="BH18" s="12">
        <f>INDEX('h 25-26'!BH7:BH26,MATCH(LARGE('h 25-26'!K7:K26,13),'h 25-26'!K7:K26,0))</f>
        <v>0</v>
      </c>
      <c r="BI18" s="6"/>
      <c r="BJ18" s="3" t="b">
        <f>INDEX('h 25-26'!BJ7:BJ26,MATCH(LARGE('h 25-26'!K7:K26,13),'h 25-26'!K7:K26,0))</f>
        <v>1</v>
      </c>
      <c r="BK18" s="3" t="b">
        <f>INDEX('h 25-26'!BK7:BK26,MATCH(LARGE('h 25-26'!K7:K26,13),'h 25-26'!K7:K26,0))</f>
        <v>1</v>
      </c>
      <c r="BL18" s="6"/>
      <c r="BM18" s="4" t="b">
        <f>INDEX('h 25-26'!BM7:BM26,MATCH(LARGE('h 25-26'!K7:K26,13),'h 25-26'!K7:K26,0))</f>
        <v>1</v>
      </c>
      <c r="BN18" s="4" t="b">
        <f>INDEX('h 25-26'!BN7:BN26,MATCH(LARGE('h 25-26'!K7:K26,13),'h 25-26'!K7:K26,0))</f>
        <v>1</v>
      </c>
      <c r="BO18" s="6"/>
      <c r="BP18" s="31"/>
    </row>
    <row r="19" spans="2:68" ht="17.100000000000001" customHeight="1" thickBot="1" x14ac:dyDescent="0.3">
      <c r="B19" s="22">
        <f>INDEX('h 25-26'!B7:B26,MATCH(LARGE('h 25-26'!K7:K26,14),'h 25-26'!K7:K26,0))</f>
        <v>0</v>
      </c>
      <c r="C19" s="2"/>
      <c r="D19" s="4" t="b">
        <f>INDEX('h 25-26'!D7:D26,MATCH(LARGE('h 25-26'!K7:K26,14),'h 25-26'!K7:K26,0))</f>
        <v>1</v>
      </c>
      <c r="E19" s="2"/>
      <c r="F19" s="35">
        <f>INDEX('h 25-26'!F7:F26,MATCH(LARGE('h 25-26'!K7:K26,14),'h 25-26'!K7:K26,0))</f>
        <v>0</v>
      </c>
      <c r="G19" s="36">
        <f>INDEX('h 25-26'!G7:G26,MATCH(LARGE('h 25-26'!K7:K26,14),'h 25-26'!K7:K26,0))</f>
        <v>0</v>
      </c>
      <c r="H19" s="37">
        <f>INDEX('h 25-26'!H7:H26,MATCH(LARGE('h 25-26'!K7:K26,14),'h 25-26'!K7:K26,0))</f>
        <v>0</v>
      </c>
      <c r="I19" s="15">
        <f>INDEX('h 25-26'!I7:I26,MATCH(LARGE('h 25-26'!K7:K26,14),'h 25-26'!K7:K26,0))</f>
        <v>0</v>
      </c>
      <c r="J19" s="27"/>
      <c r="K19" s="27"/>
      <c r="L19" s="32">
        <f>INDEX('h 25-26'!L7:L26,MATCH(LARGE('h 25-26'!K7:K26,14),'h 25-26'!K7:K26,0))</f>
        <v>0</v>
      </c>
      <c r="M19" s="24">
        <f>INDEX('h 25-26'!M7:M26,MATCH(LARGE('h 25-26'!K7:K26,14),'h 25-26'!K7:K26,0))</f>
        <v>0</v>
      </c>
      <c r="N19" s="33">
        <f>INDEX('h 25-26'!N7:N26,MATCH(LARGE('h 25-26'!K7:K26,14),'h 25-26'!K7:K26,0))</f>
        <v>0</v>
      </c>
      <c r="O19" s="34">
        <f>INDEX('h 25-26'!O7:O26,MATCH(LARGE('h 25-26'!K7:K26,14),'h 25-26'!K7:K26,0))</f>
        <v>0</v>
      </c>
      <c r="P19" s="2"/>
      <c r="Q19" s="38">
        <f>INDEX('h 25-26'!Q7:Q26,MATCH(LARGE('h 25-26'!K7:K26,14),'h 25-26'!K7:K26,0))</f>
        <v>0</v>
      </c>
      <c r="R19" s="39">
        <f>INDEX('h 25-26'!R7:R26,MATCH(LARGE('h 25-26'!K7:K26,14),'h 25-26'!K7:K26,0))</f>
        <v>0</v>
      </c>
      <c r="S19" s="40">
        <f>INDEX('h 25-26'!S7:S26,MATCH(LARGE('h 25-26'!K7:K26,14),'h 25-26'!K7:K26,0))</f>
        <v>0</v>
      </c>
      <c r="T19" s="15">
        <f>INDEX('h 25-26'!T7:T26,MATCH(LARGE('h 25-26'!K7:K26,14),'h 25-26'!K7:K26,0))</f>
        <v>0</v>
      </c>
      <c r="U19" s="32">
        <f>INDEX('h 25-26'!U7:U26,MATCH(LARGE('h 25-26'!K7:K26,14),'h 25-26'!K7:K26,0))</f>
        <v>0</v>
      </c>
      <c r="V19" s="24">
        <f>INDEX('h 25-26'!V7:V26,MATCH(LARGE('h 25-26'!K7:K26,14),'h 25-26'!K7:K26,0))</f>
        <v>0</v>
      </c>
      <c r="W19" s="33">
        <f>INDEX('h 25-26'!W7:W26,MATCH(LARGE('h 25-26'!K7:K26,14),'h 25-26'!K7:K26,0))</f>
        <v>0</v>
      </c>
      <c r="X19" s="34">
        <f>INDEX('h 25-26'!X7:X26,MATCH(LARGE('h 25-26'!K7:K26,14),'h 25-26'!K7:K26,0))</f>
        <v>0</v>
      </c>
      <c r="Y19" s="2"/>
      <c r="Z19" s="41">
        <f>INDEX('h 25-26'!Z7:Z26,MATCH(LARGE('h 25-26'!K7:K26,14),'h 25-26'!K7:K26,0))</f>
        <v>0</v>
      </c>
      <c r="AA19" s="42">
        <f>INDEX('h 25-26'!AA7:AA26,MATCH(LARGE('h 25-26'!K7:K26,14),'h 25-26'!K7:K26,0))</f>
        <v>0</v>
      </c>
      <c r="AB19" s="43">
        <f>INDEX('h 25-26'!AB7:AB26,MATCH(LARGE('h 25-26'!K7:K26,14),'h 25-26'!K7:K26,0))</f>
        <v>0</v>
      </c>
      <c r="AC19" s="15">
        <f>INDEX('h 25-26'!AC7:AC26,MATCH(LARGE('h 25-26'!K7:K26,14),'h 25-26'!K7:K26,0))</f>
        <v>0</v>
      </c>
      <c r="AD19" s="32">
        <f>INDEX('h 25-26'!AD7:AD26,MATCH(LARGE('h 25-26'!K7:K26,14),'h 25-26'!K7:K26,0))</f>
        <v>0</v>
      </c>
      <c r="AE19" s="24">
        <f>INDEX('h 25-26'!AE7:AE26,MATCH(LARGE('h 25-26'!K7:K26,14),'h 25-26'!K7:K26,0))</f>
        <v>0</v>
      </c>
      <c r="AF19" s="33">
        <f>INDEX('h 25-26'!AF7:AF26,MATCH(LARGE('h 25-26'!K7:K26,14),'h 25-26'!K7:K26,0))</f>
        <v>0</v>
      </c>
      <c r="AG19" s="34">
        <f>INDEX('h 25-26'!AG7:AG26,MATCH(LARGE('h 25-26'!K7:K26,14),'h 25-26'!K7:K26,0))</f>
        <v>0</v>
      </c>
      <c r="AI19" s="7">
        <f>INDEX('h 25-26'!AI7:AI26,MATCH(LARGE('h 25-26'!K7:K26,14),'h 25-26'!K7:K26,0))</f>
        <v>0</v>
      </c>
      <c r="AJ19" s="8">
        <f>INDEX('h 25-26'!AJ7:AJ26,MATCH(LARGE('h 25-26'!K7:K26,14),'h 25-26'!K7:K26,0))</f>
        <v>0</v>
      </c>
      <c r="AK19" s="7">
        <f>INDEX('h 25-26'!AK7:AK26,MATCH(LARGE('h 25-26'!K7:K26,14),'h 25-26'!K7:K26,0))</f>
        <v>0</v>
      </c>
      <c r="AL19" s="8">
        <f>INDEX('h 25-26'!AL7:AL26,MATCH(LARGE('h 25-26'!K7:K26,14),'h 25-26'!K7:K26,0))</f>
        <v>0</v>
      </c>
      <c r="AM19" s="9">
        <f>INDEX('h 25-26'!AM7:AM26,MATCH(LARGE('h 25-26'!K7:K26,14),'h 25-26'!K7:K26,0))</f>
        <v>0</v>
      </c>
      <c r="AN19" s="10">
        <f>INDEX('h 25-26'!AN7:AN26,MATCH(LARGE('h 25-26'!K7:K26,14),'h 25-26'!K7:K26,0))</f>
        <v>0</v>
      </c>
      <c r="AO19" s="9">
        <f>INDEX('h 25-26'!AO7:AO26,MATCH(LARGE('h 25-26'!K7:K26,14),'h 25-26'!K7:K26,0))</f>
        <v>0</v>
      </c>
      <c r="AP19" s="10">
        <f>INDEX('h 25-26'!AP7:AP26,MATCH(LARGE('h 25-26'!K7:K26,14),'h 25-26'!K7:K26,0))</f>
        <v>0</v>
      </c>
      <c r="AQ19" s="11">
        <f>INDEX('h 25-26'!AQ7:AQ26,MATCH(LARGE('h 25-26'!K7:K26,14),'h 25-26'!K7:K26,0))</f>
        <v>0</v>
      </c>
      <c r="AR19" s="12">
        <f>INDEX('h 25-26'!AR7:AR26,MATCH(LARGE('h 25-26'!K7:K26,14),'h 25-26'!K7:K26,0))</f>
        <v>0</v>
      </c>
      <c r="AS19" s="11">
        <f>INDEX('h 25-26'!AS7:AS26,MATCH(LARGE('h 25-26'!K7:K26,14),'h 25-26'!K7:K26,0))</f>
        <v>0</v>
      </c>
      <c r="AT19" s="12">
        <f>INDEX('h 25-26'!AT7:AT26,MATCH(LARGE('h 25-26'!K7:K26,14),'h 25-26'!K7:K26,0))</f>
        <v>0</v>
      </c>
      <c r="AV19" s="7">
        <f>INDEX('h 25-26'!AV7:AV26,MATCH(LARGE('h 25-26'!K7:K26,14),'h 25-26'!K7:K26,0))</f>
        <v>0</v>
      </c>
      <c r="AW19" s="8">
        <f>INDEX('h 25-26'!AW7:AW26,MATCH(LARGE('h 25-26'!K7:K26,14),'h 25-26'!K7:K26,0))</f>
        <v>0</v>
      </c>
      <c r="AX19" s="9">
        <f>INDEX('h 25-26'!AX7:AX26,MATCH(LARGE('h 25-26'!K7:K26,14),'h 25-26'!K7:K26,0))</f>
        <v>0</v>
      </c>
      <c r="AY19" s="10">
        <f>INDEX('h 25-26'!AY7:AY26,MATCH(LARGE('h 25-26'!K7:K26,14),'h 25-26'!K7:K26,0))</f>
        <v>0</v>
      </c>
      <c r="AZ19" s="11">
        <f>INDEX('h 25-26'!AZ7:AZ26,MATCH(LARGE('h 25-26'!K7:K26,14),'h 25-26'!K7:K26,0))</f>
        <v>0</v>
      </c>
      <c r="BA19" s="12">
        <f>INDEX('h 25-26'!BA7:BA26,MATCH(LARGE('h 25-26'!K7:K26,14),'h 25-26'!K7:K26,0))</f>
        <v>0</v>
      </c>
      <c r="BC19" s="7">
        <f>INDEX('h 25-26'!BC7:BC26,MATCH(LARGE('h 25-26'!K7:K26,14),'h 25-26'!K7:K26,0))</f>
        <v>0</v>
      </c>
      <c r="BD19" s="8">
        <f>INDEX('h 25-26'!BD7:BD26,MATCH(LARGE('h 25-26'!K7:K26,14),'h 25-26'!K7:K26,0))</f>
        <v>0</v>
      </c>
      <c r="BE19" s="9">
        <f>INDEX('h 25-26'!BE7:BE26,MATCH(LARGE('h 25-26'!K7:K26,14),'h 25-26'!K7:K26,0))</f>
        <v>0</v>
      </c>
      <c r="BF19" s="10">
        <f>INDEX('h 25-26'!BF7:BF26,MATCH(LARGE('h 25-26'!K7:K26,14),'h 25-26'!K7:K26,0))</f>
        <v>0</v>
      </c>
      <c r="BG19" s="11">
        <f>INDEX('h 25-26'!BG7:BG26,MATCH(LARGE('h 25-26'!K7:K26,14),'h 25-26'!K7:K26,0))</f>
        <v>0</v>
      </c>
      <c r="BH19" s="12">
        <f>INDEX('h 25-26'!BH7:BH26,MATCH(LARGE('h 25-26'!K7:K26,14),'h 25-26'!K7:K26,0))</f>
        <v>0</v>
      </c>
      <c r="BI19" s="6"/>
      <c r="BJ19" s="3" t="b">
        <f>INDEX('h 25-26'!BJ7:BJ26,MATCH(LARGE('h 25-26'!K7:K26,14),'h 25-26'!K7:K26,0))</f>
        <v>1</v>
      </c>
      <c r="BK19" s="3" t="b">
        <f>INDEX('h 25-26'!BK7:BK26,MATCH(LARGE('h 25-26'!K7:K26,14),'h 25-26'!K7:K26,0))</f>
        <v>1</v>
      </c>
      <c r="BL19" s="6"/>
      <c r="BM19" s="4" t="b">
        <f>INDEX('h 25-26'!BM7:BM26,MATCH(LARGE('h 25-26'!K7:K26,14),'h 25-26'!K7:K26,0))</f>
        <v>1</v>
      </c>
      <c r="BN19" s="4" t="b">
        <f>INDEX('h 25-26'!BN7:BN26,MATCH(LARGE('h 25-26'!K7:K26,14),'h 25-26'!K7:K26,0))</f>
        <v>1</v>
      </c>
      <c r="BO19" s="6"/>
      <c r="BP19" s="31"/>
    </row>
    <row r="20" spans="2:68" ht="17.100000000000001" customHeight="1" thickBot="1" x14ac:dyDescent="0.3">
      <c r="B20" s="22">
        <f>INDEX('h 25-26'!B7:B26,MATCH(LARGE('h 25-26'!K7:K26,15),'h 25-26'!K7:K26,0))</f>
        <v>0</v>
      </c>
      <c r="C20" s="2"/>
      <c r="D20" s="4" t="b">
        <f>INDEX('h 25-26'!D7:D26,MATCH(LARGE('h 25-26'!K7:K26,15),'h 25-26'!K7:K26,0))</f>
        <v>1</v>
      </c>
      <c r="E20" s="2"/>
      <c r="F20" s="35">
        <f>INDEX('h 25-26'!F7:F26,MATCH(LARGE('h 25-26'!K7:K26,15),'h 25-26'!K7:K26,0))</f>
        <v>0</v>
      </c>
      <c r="G20" s="36">
        <f>INDEX('h 25-26'!G7:G26,MATCH(LARGE('h 25-26'!K7:K26,15),'h 25-26'!K7:K26,0))</f>
        <v>0</v>
      </c>
      <c r="H20" s="37">
        <f>INDEX('h 25-26'!H7:H26,MATCH(LARGE('h 25-26'!K7:K26,15),'h 25-26'!K7:K26,0))</f>
        <v>0</v>
      </c>
      <c r="I20" s="15">
        <f>INDEX('h 25-26'!I7:I26,MATCH(LARGE('h 25-26'!K7:K26,15),'h 25-26'!K7:K26,0))</f>
        <v>0</v>
      </c>
      <c r="J20" s="27"/>
      <c r="K20" s="27"/>
      <c r="L20" s="32">
        <f>INDEX('h 25-26'!L7:L26,MATCH(LARGE('h 25-26'!K7:K26,15),'h 25-26'!K7:K26,0))</f>
        <v>0</v>
      </c>
      <c r="M20" s="24">
        <f>INDEX('h 25-26'!M7:M26,MATCH(LARGE('h 25-26'!K7:K26,15),'h 25-26'!K7:K26,0))</f>
        <v>0</v>
      </c>
      <c r="N20" s="33">
        <f>INDEX('h 25-26'!N7:N26,MATCH(LARGE('h 25-26'!K7:K26,15),'h 25-26'!K7:K26,0))</f>
        <v>0</v>
      </c>
      <c r="O20" s="34">
        <f>INDEX('h 25-26'!O7:O26,MATCH(LARGE('h 25-26'!K7:K26,15),'h 25-26'!K7:K26,0))</f>
        <v>0</v>
      </c>
      <c r="P20" s="2"/>
      <c r="Q20" s="38">
        <f>INDEX('h 25-26'!Q7:Q26,MATCH(LARGE('h 25-26'!K7:K26,15),'h 25-26'!K7:K26,0))</f>
        <v>0</v>
      </c>
      <c r="R20" s="39">
        <f>INDEX('h 25-26'!R7:R26,MATCH(LARGE('h 25-26'!K7:K26,15),'h 25-26'!K7:K26,0))</f>
        <v>0</v>
      </c>
      <c r="S20" s="40">
        <f>INDEX('h 25-26'!S7:S26,MATCH(LARGE('h 25-26'!K7:K26,15),'h 25-26'!K7:K26,0))</f>
        <v>0</v>
      </c>
      <c r="T20" s="15">
        <f>INDEX('h 25-26'!T7:T26,MATCH(LARGE('h 25-26'!K7:K26,15),'h 25-26'!K7:K26,0))</f>
        <v>0</v>
      </c>
      <c r="U20" s="32">
        <f>INDEX('h 25-26'!U7:U26,MATCH(LARGE('h 25-26'!K7:K26,15),'h 25-26'!K7:K26,0))</f>
        <v>0</v>
      </c>
      <c r="V20" s="24">
        <f>INDEX('h 25-26'!V7:V26,MATCH(LARGE('h 25-26'!K7:K26,15),'h 25-26'!K7:K26,0))</f>
        <v>0</v>
      </c>
      <c r="W20" s="33">
        <f>INDEX('h 25-26'!W7:W26,MATCH(LARGE('h 25-26'!K7:K26,15),'h 25-26'!K7:K26,0))</f>
        <v>0</v>
      </c>
      <c r="X20" s="34">
        <f>INDEX('h 25-26'!X7:X26,MATCH(LARGE('h 25-26'!K7:K26,15),'h 25-26'!K7:K26,0))</f>
        <v>0</v>
      </c>
      <c r="Y20" s="2"/>
      <c r="Z20" s="41">
        <f>INDEX('h 25-26'!Z7:Z26,MATCH(LARGE('h 25-26'!K7:K26,15),'h 25-26'!K7:K26,0))</f>
        <v>0</v>
      </c>
      <c r="AA20" s="42">
        <f>INDEX('h 25-26'!AA7:AA26,MATCH(LARGE('h 25-26'!K7:K26,15),'h 25-26'!K7:K26,0))</f>
        <v>0</v>
      </c>
      <c r="AB20" s="43">
        <f>INDEX('h 25-26'!AB7:AB26,MATCH(LARGE('h 25-26'!K7:K26,15),'h 25-26'!K7:K26,0))</f>
        <v>0</v>
      </c>
      <c r="AC20" s="15">
        <f>INDEX('h 25-26'!AC7:AC26,MATCH(LARGE('h 25-26'!K7:K26,15),'h 25-26'!K7:K26,0))</f>
        <v>0</v>
      </c>
      <c r="AD20" s="32">
        <f>INDEX('h 25-26'!AD7:AD26,MATCH(LARGE('h 25-26'!K7:K26,15),'h 25-26'!K7:K26,0))</f>
        <v>0</v>
      </c>
      <c r="AE20" s="24">
        <f>INDEX('h 25-26'!AE7:AE26,MATCH(LARGE('h 25-26'!K7:K26,15),'h 25-26'!K7:K26,0))</f>
        <v>0</v>
      </c>
      <c r="AF20" s="33">
        <f>INDEX('h 25-26'!AF7:AF26,MATCH(LARGE('h 25-26'!K7:K26,15),'h 25-26'!K7:K26,0))</f>
        <v>0</v>
      </c>
      <c r="AG20" s="34">
        <f>INDEX('h 25-26'!AG7:AG26,MATCH(LARGE('h 25-26'!K7:K26,15),'h 25-26'!K7:K26,0))</f>
        <v>0</v>
      </c>
      <c r="AI20" s="7">
        <f>INDEX('h 25-26'!AI7:AI26,MATCH(LARGE('h 25-26'!K7:K26,15),'h 25-26'!K7:K26,0))</f>
        <v>0</v>
      </c>
      <c r="AJ20" s="8">
        <f>INDEX('h 25-26'!AJ7:AJ26,MATCH(LARGE('h 25-26'!K7:K26,15),'h 25-26'!K7:K26,0))</f>
        <v>0</v>
      </c>
      <c r="AK20" s="7">
        <f>INDEX('h 25-26'!AK7:AK26,MATCH(LARGE('h 25-26'!K7:K26,15),'h 25-26'!K7:K26,0))</f>
        <v>0</v>
      </c>
      <c r="AL20" s="8">
        <f>INDEX('h 25-26'!AL7:AL26,MATCH(LARGE('h 25-26'!K7:K26,15),'h 25-26'!K7:K26,0))</f>
        <v>0</v>
      </c>
      <c r="AM20" s="9">
        <f>INDEX('h 25-26'!AM7:AM26,MATCH(LARGE('h 25-26'!K7:K26,15),'h 25-26'!K7:K26,0))</f>
        <v>0</v>
      </c>
      <c r="AN20" s="10">
        <f>INDEX('h 25-26'!AN7:AN26,MATCH(LARGE('h 25-26'!K7:K26,15),'h 25-26'!K7:K26,0))</f>
        <v>0</v>
      </c>
      <c r="AO20" s="9">
        <f>INDEX('h 25-26'!AO7:AO26,MATCH(LARGE('h 25-26'!K7:K26,15),'h 25-26'!K7:K26,0))</f>
        <v>0</v>
      </c>
      <c r="AP20" s="10">
        <f>INDEX('h 25-26'!AP7:AP26,MATCH(LARGE('h 25-26'!K7:K26,15),'h 25-26'!K7:K26,0))</f>
        <v>0</v>
      </c>
      <c r="AQ20" s="11">
        <f>INDEX('h 25-26'!AQ7:AQ26,MATCH(LARGE('h 25-26'!K7:K26,15),'h 25-26'!K7:K26,0))</f>
        <v>0</v>
      </c>
      <c r="AR20" s="12">
        <f>INDEX('h 25-26'!AR7:AR26,MATCH(LARGE('h 25-26'!K7:K26,15),'h 25-26'!K7:K26,0))</f>
        <v>0</v>
      </c>
      <c r="AS20" s="11">
        <f>INDEX('h 25-26'!AS7:AS26,MATCH(LARGE('h 25-26'!K7:K26,15),'h 25-26'!K7:K26,0))</f>
        <v>0</v>
      </c>
      <c r="AT20" s="12">
        <f>INDEX('h 25-26'!AT7:AT26,MATCH(LARGE('h 25-26'!K7:K26,15),'h 25-26'!K7:K26,0))</f>
        <v>0</v>
      </c>
      <c r="AV20" s="7">
        <f>INDEX('h 25-26'!AV7:AV26,MATCH(LARGE('h 25-26'!K7:K26,15),'h 25-26'!K7:K26,0))</f>
        <v>0</v>
      </c>
      <c r="AW20" s="8">
        <f>INDEX('h 25-26'!AW7:AW26,MATCH(LARGE('h 25-26'!K7:K26,15),'h 25-26'!K7:K26,0))</f>
        <v>0</v>
      </c>
      <c r="AX20" s="9">
        <f>INDEX('h 25-26'!AX7:AX26,MATCH(LARGE('h 25-26'!K7:K26,15),'h 25-26'!K7:K26,0))</f>
        <v>0</v>
      </c>
      <c r="AY20" s="10">
        <f>INDEX('h 25-26'!AY7:AY26,MATCH(LARGE('h 25-26'!K7:K26,15),'h 25-26'!K7:K26,0))</f>
        <v>0</v>
      </c>
      <c r="AZ20" s="11">
        <f>INDEX('h 25-26'!AZ7:AZ26,MATCH(LARGE('h 25-26'!K7:K26,15),'h 25-26'!K7:K26,0))</f>
        <v>0</v>
      </c>
      <c r="BA20" s="12">
        <f>INDEX('h 25-26'!BA7:BA26,MATCH(LARGE('h 25-26'!K7:K26,15),'h 25-26'!K7:K26,0))</f>
        <v>0</v>
      </c>
      <c r="BC20" s="7">
        <f>INDEX('h 25-26'!BC7:BC26,MATCH(LARGE('h 25-26'!K7:K26,15),'h 25-26'!K7:K26,0))</f>
        <v>0</v>
      </c>
      <c r="BD20" s="8">
        <f>INDEX('h 25-26'!BD7:BD26,MATCH(LARGE('h 25-26'!K7:K26,15),'h 25-26'!K7:K26,0))</f>
        <v>0</v>
      </c>
      <c r="BE20" s="9">
        <f>INDEX('h 25-26'!BE7:BE26,MATCH(LARGE('h 25-26'!K7:K26,15),'h 25-26'!K7:K26,0))</f>
        <v>0</v>
      </c>
      <c r="BF20" s="10">
        <f>INDEX('h 25-26'!BF7:BF26,MATCH(LARGE('h 25-26'!K7:K26,15),'h 25-26'!K7:K26,0))</f>
        <v>0</v>
      </c>
      <c r="BG20" s="11">
        <f>INDEX('h 25-26'!BG7:BG26,MATCH(LARGE('h 25-26'!K7:K26,15),'h 25-26'!K7:K26,0))</f>
        <v>0</v>
      </c>
      <c r="BH20" s="12">
        <f>INDEX('h 25-26'!BH7:BH26,MATCH(LARGE('h 25-26'!K7:K26,15),'h 25-26'!K7:K26,0))</f>
        <v>0</v>
      </c>
      <c r="BI20" s="6"/>
      <c r="BJ20" s="3" t="b">
        <f>INDEX('h 25-26'!BJ7:BJ26,MATCH(LARGE('h 25-26'!K7:K26,15),'h 25-26'!K7:K26,0))</f>
        <v>1</v>
      </c>
      <c r="BK20" s="3" t="b">
        <f>INDEX('h 25-26'!BK7:BK26,MATCH(LARGE('h 25-26'!K7:K26,15),'h 25-26'!K7:K26,0))</f>
        <v>1</v>
      </c>
      <c r="BL20" s="6"/>
      <c r="BM20" s="4" t="b">
        <f>INDEX('h 25-26'!BM7:BM26,MATCH(LARGE('h 25-26'!K7:K26,15),'h 25-26'!K7:K26,0))</f>
        <v>1</v>
      </c>
      <c r="BN20" s="4" t="b">
        <f>INDEX('h 25-26'!BN7:BN26,MATCH(LARGE('h 25-26'!K7:K26,15),'h 25-26'!K7:K26,0))</f>
        <v>1</v>
      </c>
      <c r="BO20" s="6"/>
      <c r="BP20" s="31"/>
    </row>
    <row r="21" spans="2:68" ht="17.100000000000001" customHeight="1" thickBot="1" x14ac:dyDescent="0.3">
      <c r="B21" s="22">
        <f>INDEX('h 25-26'!B7:B26,MATCH(LARGE('h 25-26'!K7:K26,16),'h 25-26'!K7:K26,0))</f>
        <v>0</v>
      </c>
      <c r="C21" s="2"/>
      <c r="D21" s="4" t="b">
        <f>INDEX('h 25-26'!D7:D26,MATCH(LARGE('h 25-26'!K7:K26,16),'h 25-26'!K7:K26,0))</f>
        <v>1</v>
      </c>
      <c r="E21" s="2"/>
      <c r="F21" s="35">
        <f>INDEX('h 25-26'!F7:F26,MATCH(LARGE('h 25-26'!K7:K26,16),'h 25-26'!K7:K26,0))</f>
        <v>0</v>
      </c>
      <c r="G21" s="36">
        <f>INDEX('h 25-26'!G7:G26,MATCH(LARGE('h 25-26'!K7:K26,16),'h 25-26'!K7:K26,0))</f>
        <v>0</v>
      </c>
      <c r="H21" s="37">
        <f>INDEX('h 25-26'!H7:H26,MATCH(LARGE('h 25-26'!K7:K26,16),'h 25-26'!K7:K26,0))</f>
        <v>0</v>
      </c>
      <c r="I21" s="15">
        <f>INDEX('h 25-26'!I7:I26,MATCH(LARGE('h 25-26'!K7:K26,16),'h 25-26'!K7:K26,0))</f>
        <v>0</v>
      </c>
      <c r="J21" s="27"/>
      <c r="K21" s="27"/>
      <c r="L21" s="32">
        <f>INDEX('h 25-26'!L7:L26,MATCH(LARGE('h 25-26'!K7:K26,16),'h 25-26'!K7:K26,0))</f>
        <v>0</v>
      </c>
      <c r="M21" s="24">
        <f>INDEX('h 25-26'!M7:M26,MATCH(LARGE('h 25-26'!K7:K26,16),'h 25-26'!K7:K26,0))</f>
        <v>0</v>
      </c>
      <c r="N21" s="33">
        <f>INDEX('h 25-26'!N7:N26,MATCH(LARGE('h 25-26'!K7:K26,16),'h 25-26'!K7:K26,0))</f>
        <v>0</v>
      </c>
      <c r="O21" s="34">
        <f>INDEX('h 25-26'!O7:O26,MATCH(LARGE('h 25-26'!K7:K26,16),'h 25-26'!K7:K26,0))</f>
        <v>0</v>
      </c>
      <c r="P21" s="2"/>
      <c r="Q21" s="38">
        <f>INDEX('h 25-26'!Q7:Q26,MATCH(LARGE('h 25-26'!K7:K26,16),'h 25-26'!K7:K26,0))</f>
        <v>0</v>
      </c>
      <c r="R21" s="39">
        <f>INDEX('h 25-26'!R7:R26,MATCH(LARGE('h 25-26'!K7:K26,16),'h 25-26'!K7:K26,0))</f>
        <v>0</v>
      </c>
      <c r="S21" s="40">
        <f>INDEX('h 25-26'!S7:S26,MATCH(LARGE('h 25-26'!K7:K26,16),'h 25-26'!K7:K26,0))</f>
        <v>0</v>
      </c>
      <c r="T21" s="15">
        <f>INDEX('h 25-26'!T7:T26,MATCH(LARGE('h 25-26'!K7:K26,16),'h 25-26'!K7:K26,0))</f>
        <v>0</v>
      </c>
      <c r="U21" s="32">
        <f>INDEX('h 25-26'!U7:U26,MATCH(LARGE('h 25-26'!K7:K26,16),'h 25-26'!K7:K26,0))</f>
        <v>0</v>
      </c>
      <c r="V21" s="24">
        <f>INDEX('h 25-26'!V7:V26,MATCH(LARGE('h 25-26'!K7:K26,16),'h 25-26'!K7:K26,0))</f>
        <v>0</v>
      </c>
      <c r="W21" s="33">
        <f>INDEX('h 25-26'!W7:W26,MATCH(LARGE('h 25-26'!K7:K26,16),'h 25-26'!K7:K26,0))</f>
        <v>0</v>
      </c>
      <c r="X21" s="34">
        <f>INDEX('h 25-26'!X7:X26,MATCH(LARGE('h 25-26'!K7:K26,16),'h 25-26'!K7:K26,0))</f>
        <v>0</v>
      </c>
      <c r="Y21" s="2"/>
      <c r="Z21" s="41">
        <f>INDEX('h 25-26'!Z7:Z26,MATCH(LARGE('h 25-26'!K7:K26,16),'h 25-26'!K7:K26,0))</f>
        <v>0</v>
      </c>
      <c r="AA21" s="42">
        <f>INDEX('h 25-26'!AA7:AA26,MATCH(LARGE('h 25-26'!K7:K26,16),'h 25-26'!K7:K26,0))</f>
        <v>0</v>
      </c>
      <c r="AB21" s="43">
        <f>INDEX('h 25-26'!AB7:AB26,MATCH(LARGE('h 25-26'!K7:K26,16),'h 25-26'!K7:K26,0))</f>
        <v>0</v>
      </c>
      <c r="AC21" s="15">
        <f>INDEX('h 25-26'!AC7:AC26,MATCH(LARGE('h 25-26'!K7:K26,16),'h 25-26'!K7:K26,0))</f>
        <v>0</v>
      </c>
      <c r="AD21" s="32">
        <f>INDEX('h 25-26'!AD7:AD26,MATCH(LARGE('h 25-26'!K7:K26,16),'h 25-26'!K7:K26,0))</f>
        <v>0</v>
      </c>
      <c r="AE21" s="24">
        <f>INDEX('h 25-26'!AE7:AE26,MATCH(LARGE('h 25-26'!K7:K26,16),'h 25-26'!K7:K26,0))</f>
        <v>0</v>
      </c>
      <c r="AF21" s="33">
        <f>INDEX('h 25-26'!AF7:AF26,MATCH(LARGE('h 25-26'!K7:K26,16),'h 25-26'!K7:K26,0))</f>
        <v>0</v>
      </c>
      <c r="AG21" s="34">
        <f>INDEX('h 25-26'!AG7:AG26,MATCH(LARGE('h 25-26'!K7:K26,16),'h 25-26'!K7:K26,0))</f>
        <v>0</v>
      </c>
      <c r="AI21" s="7">
        <f>INDEX('h 25-26'!AI7:AI26,MATCH(LARGE('h 25-26'!K7:K26,16),'h 25-26'!K7:K26,0))</f>
        <v>0</v>
      </c>
      <c r="AJ21" s="8">
        <f>INDEX('h 25-26'!AJ7:AJ26,MATCH(LARGE('h 25-26'!K7:K26,16),'h 25-26'!K7:K26,0))</f>
        <v>0</v>
      </c>
      <c r="AK21" s="7">
        <f>INDEX('h 25-26'!AK7:AK26,MATCH(LARGE('h 25-26'!K7:K26,16),'h 25-26'!K7:K26,0))</f>
        <v>0</v>
      </c>
      <c r="AL21" s="8">
        <f>INDEX('h 25-26'!AL7:AL26,MATCH(LARGE('h 25-26'!K7:K26,16),'h 25-26'!K7:K26,0))</f>
        <v>0</v>
      </c>
      <c r="AM21" s="9">
        <f>INDEX('h 25-26'!AM7:AM26,MATCH(LARGE('h 25-26'!K7:K26,16),'h 25-26'!K7:K26,0))</f>
        <v>0</v>
      </c>
      <c r="AN21" s="10">
        <f>INDEX('h 25-26'!AN7:AN26,MATCH(LARGE('h 25-26'!K7:K26,16),'h 25-26'!K7:K26,0))</f>
        <v>0</v>
      </c>
      <c r="AO21" s="9">
        <f>INDEX('h 25-26'!AO7:AO26,MATCH(LARGE('h 25-26'!K7:K26,16),'h 25-26'!K7:K26,0))</f>
        <v>0</v>
      </c>
      <c r="AP21" s="10">
        <f>INDEX('h 25-26'!AP7:AP26,MATCH(LARGE('h 25-26'!K7:K26,16),'h 25-26'!K7:K26,0))</f>
        <v>0</v>
      </c>
      <c r="AQ21" s="11">
        <f>INDEX('h 25-26'!AQ7:AQ26,MATCH(LARGE('h 25-26'!K7:K26,16),'h 25-26'!K7:K26,0))</f>
        <v>0</v>
      </c>
      <c r="AR21" s="12">
        <f>INDEX('h 25-26'!AR7:AR26,MATCH(LARGE('h 25-26'!K7:K26,16),'h 25-26'!K7:K26,0))</f>
        <v>0</v>
      </c>
      <c r="AS21" s="11">
        <f>INDEX('h 25-26'!AS7:AS26,MATCH(LARGE('h 25-26'!K7:K26,16),'h 25-26'!K7:K26,0))</f>
        <v>0</v>
      </c>
      <c r="AT21" s="12">
        <f>INDEX('h 25-26'!AT7:AT26,MATCH(LARGE('h 25-26'!K7:K26,16),'h 25-26'!K7:K26,0))</f>
        <v>0</v>
      </c>
      <c r="AV21" s="7">
        <f>INDEX('h 25-26'!AV7:AV26,MATCH(LARGE('h 25-26'!K7:K26,16),'h 25-26'!K7:K26,0))</f>
        <v>0</v>
      </c>
      <c r="AW21" s="8">
        <f>INDEX('h 25-26'!AW7:AW26,MATCH(LARGE('h 25-26'!K7:K26,16),'h 25-26'!K7:K26,0))</f>
        <v>0</v>
      </c>
      <c r="AX21" s="9">
        <f>INDEX('h 25-26'!AX7:AX26,MATCH(LARGE('h 25-26'!K7:K26,16),'h 25-26'!K7:K26,0))</f>
        <v>0</v>
      </c>
      <c r="AY21" s="10">
        <f>INDEX('h 25-26'!AY7:AY26,MATCH(LARGE('h 25-26'!K7:K26,16),'h 25-26'!K7:K26,0))</f>
        <v>0</v>
      </c>
      <c r="AZ21" s="11">
        <f>INDEX('h 25-26'!AZ7:AZ26,MATCH(LARGE('h 25-26'!K7:K26,16),'h 25-26'!K7:K26,0))</f>
        <v>0</v>
      </c>
      <c r="BA21" s="12">
        <f>INDEX('h 25-26'!BA7:BA26,MATCH(LARGE('h 25-26'!K7:K26,16),'h 25-26'!K7:K26,0))</f>
        <v>0</v>
      </c>
      <c r="BC21" s="7">
        <f>INDEX('h 25-26'!BC7:BC26,MATCH(LARGE('h 25-26'!K7:K26,16),'h 25-26'!K7:K26,0))</f>
        <v>0</v>
      </c>
      <c r="BD21" s="8">
        <f>INDEX('h 25-26'!BD7:BD26,MATCH(LARGE('h 25-26'!K7:K26,16),'h 25-26'!K7:K26,0))</f>
        <v>0</v>
      </c>
      <c r="BE21" s="9">
        <f>INDEX('h 25-26'!BE7:BE26,MATCH(LARGE('h 25-26'!K7:K26,16),'h 25-26'!K7:K26,0))</f>
        <v>0</v>
      </c>
      <c r="BF21" s="10">
        <f>INDEX('h 25-26'!BF7:BF26,MATCH(LARGE('h 25-26'!K7:K26,16),'h 25-26'!K7:K26,0))</f>
        <v>0</v>
      </c>
      <c r="BG21" s="11">
        <f>INDEX('h 25-26'!BG7:BG26,MATCH(LARGE('h 25-26'!K7:K26,16),'h 25-26'!K7:K26,0))</f>
        <v>0</v>
      </c>
      <c r="BH21" s="12">
        <f>INDEX('h 25-26'!BH7:BH26,MATCH(LARGE('h 25-26'!K7:K26,16),'h 25-26'!K7:K26,0))</f>
        <v>0</v>
      </c>
      <c r="BI21" s="6"/>
      <c r="BJ21" s="3" t="b">
        <f>INDEX('h 25-26'!BJ7:BJ26,MATCH(LARGE('h 25-26'!K7:K26,16),'h 25-26'!K7:K26,0))</f>
        <v>1</v>
      </c>
      <c r="BK21" s="3" t="b">
        <f>INDEX('h 25-26'!BK7:BK26,MATCH(LARGE('h 25-26'!K7:K26,16),'h 25-26'!K7:K26,0))</f>
        <v>1</v>
      </c>
      <c r="BL21" s="6"/>
      <c r="BM21" s="4" t="b">
        <f>INDEX('h 25-26'!BM7:BM26,MATCH(LARGE('h 25-26'!K7:K26,16),'h 25-26'!K7:K26,0))</f>
        <v>1</v>
      </c>
      <c r="BN21" s="4" t="b">
        <f>INDEX('h 25-26'!BN7:BN26,MATCH(LARGE('h 25-26'!K7:K26,16),'h 25-26'!K7:K26,0))</f>
        <v>1</v>
      </c>
      <c r="BO21" s="6"/>
      <c r="BP21" s="31"/>
    </row>
    <row r="22" spans="2:68" ht="17.100000000000001" customHeight="1" thickBot="1" x14ac:dyDescent="0.3">
      <c r="B22" s="22">
        <f>INDEX('h 25-26'!B7:B26,MATCH(LARGE('h 25-26'!K7:K26,17),'h 25-26'!K7:K26,0))</f>
        <v>0</v>
      </c>
      <c r="C22" s="2"/>
      <c r="D22" s="4" t="b">
        <f>INDEX('h 25-26'!D7:D26,MATCH(LARGE('h 25-26'!K7:K26,17),'h 25-26'!K7:K26,0))</f>
        <v>1</v>
      </c>
      <c r="E22" s="2"/>
      <c r="F22" s="35">
        <f>INDEX('h 25-26'!F7:F26,MATCH(LARGE('h 25-26'!K7:K26,17),'h 25-26'!K7:K26,0))</f>
        <v>0</v>
      </c>
      <c r="G22" s="36">
        <f>INDEX('h 25-26'!G7:G26,MATCH(LARGE('h 25-26'!K7:K26,17),'h 25-26'!K7:K26,0))</f>
        <v>0</v>
      </c>
      <c r="H22" s="37">
        <f>INDEX('h 25-26'!H7:H26,MATCH(LARGE('h 25-26'!K7:K26,17),'h 25-26'!K7:K26,0))</f>
        <v>0</v>
      </c>
      <c r="I22" s="15">
        <f>INDEX('h 25-26'!I7:I26,MATCH(LARGE('h 25-26'!K7:K26,17),'h 25-26'!K7:K26,0))</f>
        <v>0</v>
      </c>
      <c r="J22" s="27"/>
      <c r="K22" s="27"/>
      <c r="L22" s="32">
        <f>INDEX('h 25-26'!L7:L26,MATCH(LARGE('h 25-26'!K7:K26,17),'h 25-26'!K7:K26,0))</f>
        <v>0</v>
      </c>
      <c r="M22" s="24">
        <f>INDEX('h 25-26'!M7:M26,MATCH(LARGE('h 25-26'!K7:K26,17),'h 25-26'!K7:K26,0))</f>
        <v>0</v>
      </c>
      <c r="N22" s="33">
        <f>INDEX('h 25-26'!N7:N26,MATCH(LARGE('h 25-26'!K7:K26,17),'h 25-26'!K7:K26,0))</f>
        <v>0</v>
      </c>
      <c r="O22" s="34">
        <f>INDEX('h 25-26'!O7:O26,MATCH(LARGE('h 25-26'!K7:K26,17),'h 25-26'!K7:K26,0))</f>
        <v>0</v>
      </c>
      <c r="P22" s="2"/>
      <c r="Q22" s="38">
        <f>INDEX('h 25-26'!Q7:Q26,MATCH(LARGE('h 25-26'!K7:K26,17),'h 25-26'!K7:K26,0))</f>
        <v>0</v>
      </c>
      <c r="R22" s="39">
        <f>INDEX('h 25-26'!R7:R26,MATCH(LARGE('h 25-26'!K7:K26,17),'h 25-26'!K7:K26,0))</f>
        <v>0</v>
      </c>
      <c r="S22" s="40">
        <f>INDEX('h 25-26'!S7:S26,MATCH(LARGE('h 25-26'!K7:K26,17),'h 25-26'!K7:K26,0))</f>
        <v>0</v>
      </c>
      <c r="T22" s="15">
        <f>INDEX('h 25-26'!T7:T26,MATCH(LARGE('h 25-26'!K7:K26,17),'h 25-26'!K7:K26,0))</f>
        <v>0</v>
      </c>
      <c r="U22" s="32">
        <f>INDEX('h 25-26'!U7:U26,MATCH(LARGE('h 25-26'!K7:K26,17),'h 25-26'!K7:K26,0))</f>
        <v>0</v>
      </c>
      <c r="V22" s="24">
        <f>INDEX('h 25-26'!V7:V26,MATCH(LARGE('h 25-26'!K7:K26,17),'h 25-26'!K7:K26,0))</f>
        <v>0</v>
      </c>
      <c r="W22" s="33">
        <f>INDEX('h 25-26'!W7:W26,MATCH(LARGE('h 25-26'!K7:K26,17),'h 25-26'!K7:K26,0))</f>
        <v>0</v>
      </c>
      <c r="X22" s="34">
        <f>INDEX('h 25-26'!X7:X26,MATCH(LARGE('h 25-26'!K7:K26,17),'h 25-26'!K7:K26,0))</f>
        <v>0</v>
      </c>
      <c r="Y22" s="2"/>
      <c r="Z22" s="41">
        <f>INDEX('h 25-26'!Z7:Z26,MATCH(LARGE('h 25-26'!K7:K26,17),'h 25-26'!K7:K26,0))</f>
        <v>0</v>
      </c>
      <c r="AA22" s="42">
        <f>INDEX('h 25-26'!AA7:AA26,MATCH(LARGE('h 25-26'!K7:K26,17),'h 25-26'!K7:K26,0))</f>
        <v>0</v>
      </c>
      <c r="AB22" s="43">
        <f>INDEX('h 25-26'!AB7:AB26,MATCH(LARGE('h 25-26'!K7:K26,17),'h 25-26'!K7:K26,0))</f>
        <v>0</v>
      </c>
      <c r="AC22" s="15">
        <f>INDEX('h 25-26'!AC7:AC26,MATCH(LARGE('h 25-26'!K7:K26,17),'h 25-26'!K7:K26,0))</f>
        <v>0</v>
      </c>
      <c r="AD22" s="32">
        <f>INDEX('h 25-26'!AD7:AD26,MATCH(LARGE('h 25-26'!K7:K26,17),'h 25-26'!K7:K26,0))</f>
        <v>0</v>
      </c>
      <c r="AE22" s="24">
        <f>INDEX('h 25-26'!AE7:AE26,MATCH(LARGE('h 25-26'!K7:K26,17),'h 25-26'!K7:K26,0))</f>
        <v>0</v>
      </c>
      <c r="AF22" s="33">
        <f>INDEX('h 25-26'!AF7:AF26,MATCH(LARGE('h 25-26'!K7:K26,17),'h 25-26'!K7:K26,0))</f>
        <v>0</v>
      </c>
      <c r="AG22" s="34">
        <f>INDEX('h 25-26'!AG7:AG26,MATCH(LARGE('h 25-26'!K7:K26,17),'h 25-26'!K7:K26,0))</f>
        <v>0</v>
      </c>
      <c r="AI22" s="7">
        <f>INDEX('h 25-26'!AI7:AI26,MATCH(LARGE('h 25-26'!K7:K26,17),'h 25-26'!K7:K26,0))</f>
        <v>0</v>
      </c>
      <c r="AJ22" s="8">
        <f>INDEX('h 25-26'!AJ7:AJ26,MATCH(LARGE('h 25-26'!K7:K26,17),'h 25-26'!K7:K26,0))</f>
        <v>0</v>
      </c>
      <c r="AK22" s="7">
        <f>INDEX('h 25-26'!AK7:AK26,MATCH(LARGE('h 25-26'!K7:K26,17),'h 25-26'!K7:K26,0))</f>
        <v>0</v>
      </c>
      <c r="AL22" s="8">
        <f>INDEX('h 25-26'!AL7:AL26,MATCH(LARGE('h 25-26'!K7:K26,17),'h 25-26'!K7:K26,0))</f>
        <v>0</v>
      </c>
      <c r="AM22" s="9">
        <f>INDEX('h 25-26'!AM7:AM26,MATCH(LARGE('h 25-26'!K7:K26,17),'h 25-26'!K7:K26,0))</f>
        <v>0</v>
      </c>
      <c r="AN22" s="10">
        <f>INDEX('h 25-26'!AN7:AN26,MATCH(LARGE('h 25-26'!K7:K26,17),'h 25-26'!K7:K26,0))</f>
        <v>0</v>
      </c>
      <c r="AO22" s="9">
        <f>INDEX('h 25-26'!AO7:AO26,MATCH(LARGE('h 25-26'!K7:K26,17),'h 25-26'!K7:K26,0))</f>
        <v>0</v>
      </c>
      <c r="AP22" s="10">
        <f>INDEX('h 25-26'!AP7:AP26,MATCH(LARGE('h 25-26'!K7:K26,17),'h 25-26'!K7:K26,0))</f>
        <v>0</v>
      </c>
      <c r="AQ22" s="11">
        <f>INDEX('h 25-26'!AQ7:AQ26,MATCH(LARGE('h 25-26'!K7:K26,17),'h 25-26'!K7:K26,0))</f>
        <v>0</v>
      </c>
      <c r="AR22" s="12">
        <f>INDEX('h 25-26'!AR7:AR26,MATCH(LARGE('h 25-26'!K7:K26,17),'h 25-26'!K7:K26,0))</f>
        <v>0</v>
      </c>
      <c r="AS22" s="11">
        <f>INDEX('h 25-26'!AS7:AS26,MATCH(LARGE('h 25-26'!K7:K26,17),'h 25-26'!K7:K26,0))</f>
        <v>0</v>
      </c>
      <c r="AT22" s="12">
        <f>INDEX('h 25-26'!AT7:AT26,MATCH(LARGE('h 25-26'!K7:K26,17),'h 25-26'!K7:K26,0))</f>
        <v>0</v>
      </c>
      <c r="AV22" s="7">
        <f>INDEX('h 25-26'!AV7:AV26,MATCH(LARGE('h 25-26'!K7:K26,17),'h 25-26'!K7:K26,0))</f>
        <v>0</v>
      </c>
      <c r="AW22" s="8">
        <f>INDEX('h 25-26'!AW7:AW26,MATCH(LARGE('h 25-26'!K7:K26,17),'h 25-26'!K7:K26,0))</f>
        <v>0</v>
      </c>
      <c r="AX22" s="9">
        <f>INDEX('h 25-26'!AX7:AX26,MATCH(LARGE('h 25-26'!K7:K26,17),'h 25-26'!K7:K26,0))</f>
        <v>0</v>
      </c>
      <c r="AY22" s="10">
        <f>INDEX('h 25-26'!AY7:AY26,MATCH(LARGE('h 25-26'!K7:K26,17),'h 25-26'!K7:K26,0))</f>
        <v>0</v>
      </c>
      <c r="AZ22" s="11">
        <f>INDEX('h 25-26'!AZ7:AZ26,MATCH(LARGE('h 25-26'!K7:K26,17),'h 25-26'!K7:K26,0))</f>
        <v>0</v>
      </c>
      <c r="BA22" s="12">
        <f>INDEX('h 25-26'!BA7:BA26,MATCH(LARGE('h 25-26'!K7:K26,17),'h 25-26'!K7:K26,0))</f>
        <v>0</v>
      </c>
      <c r="BC22" s="7">
        <f>INDEX('h 25-26'!BC7:BC26,MATCH(LARGE('h 25-26'!K7:K26,17),'h 25-26'!K7:K26,0))</f>
        <v>0</v>
      </c>
      <c r="BD22" s="8">
        <f>INDEX('h 25-26'!BD7:BD26,MATCH(LARGE('h 25-26'!K7:K26,17),'h 25-26'!K7:K26,0))</f>
        <v>0</v>
      </c>
      <c r="BE22" s="9">
        <f>INDEX('h 25-26'!BE7:BE26,MATCH(LARGE('h 25-26'!K7:K26,17),'h 25-26'!K7:K26,0))</f>
        <v>0</v>
      </c>
      <c r="BF22" s="10">
        <f>INDEX('h 25-26'!BF7:BF26,MATCH(LARGE('h 25-26'!K7:K26,17),'h 25-26'!K7:K26,0))</f>
        <v>0</v>
      </c>
      <c r="BG22" s="11">
        <f>INDEX('h 25-26'!BG7:BG26,MATCH(LARGE('h 25-26'!K7:K26,17),'h 25-26'!K7:K26,0))</f>
        <v>0</v>
      </c>
      <c r="BH22" s="12">
        <f>INDEX('h 25-26'!BH7:BH26,MATCH(LARGE('h 25-26'!K7:K26,17),'h 25-26'!K7:K26,0))</f>
        <v>0</v>
      </c>
      <c r="BI22" s="6"/>
      <c r="BJ22" s="3" t="b">
        <f>INDEX('h 25-26'!BJ7:BJ26,MATCH(LARGE('h 25-26'!K7:K26,17),'h 25-26'!K7:K26,0))</f>
        <v>1</v>
      </c>
      <c r="BK22" s="3" t="b">
        <f>INDEX('h 25-26'!BK7:BK26,MATCH(LARGE('h 25-26'!K7:K26,17),'h 25-26'!K7:K26,0))</f>
        <v>1</v>
      </c>
      <c r="BL22" s="6"/>
      <c r="BM22" s="4" t="b">
        <f>INDEX('h 25-26'!BM7:BM26,MATCH(LARGE('h 25-26'!K7:K26,17),'h 25-26'!K7:K26,0))</f>
        <v>1</v>
      </c>
      <c r="BN22" s="4" t="b">
        <f>INDEX('h 25-26'!BN7:BN26,MATCH(LARGE('h 25-26'!K7:K26,17),'h 25-26'!K7:K26,0))</f>
        <v>1</v>
      </c>
      <c r="BO22" s="6"/>
      <c r="BP22" s="31"/>
    </row>
    <row r="23" spans="2:68" ht="17.100000000000001" customHeight="1" thickBot="1" x14ac:dyDescent="0.3">
      <c r="B23" s="22">
        <f>INDEX('h 25-26'!B7:B26,MATCH(LARGE('h 25-26'!K7:K26,18),'h 25-26'!K7:K26,0))</f>
        <v>0</v>
      </c>
      <c r="C23" s="2"/>
      <c r="D23" s="4" t="b">
        <f>INDEX('h 25-26'!D7:D26,MATCH(LARGE('h 25-26'!K7:K26,18),'h 25-26'!K7:K26,0))</f>
        <v>1</v>
      </c>
      <c r="E23" s="2"/>
      <c r="F23" s="35">
        <f>INDEX('h 25-26'!F7:F26,MATCH(LARGE('h 25-26'!K7:K26,18),'h 25-26'!K7:K26,0))</f>
        <v>0</v>
      </c>
      <c r="G23" s="36">
        <f>INDEX('h 25-26'!G7:G26,MATCH(LARGE('h 25-26'!K7:K26,18),'h 25-26'!K7:K26,0))</f>
        <v>0</v>
      </c>
      <c r="H23" s="37">
        <f>INDEX('h 25-26'!H7:H26,MATCH(LARGE('h 25-26'!K7:K26,18),'h 25-26'!K7:K26,0))</f>
        <v>0</v>
      </c>
      <c r="I23" s="15">
        <f>INDEX('h 25-26'!I7:I26,MATCH(LARGE('h 25-26'!K7:K26,18),'h 25-26'!K7:K26,0))</f>
        <v>0</v>
      </c>
      <c r="J23" s="27"/>
      <c r="K23" s="27"/>
      <c r="L23" s="32">
        <f>INDEX('h 25-26'!L7:L26,MATCH(LARGE('h 25-26'!K7:K26,18),'h 25-26'!K7:K26,0))</f>
        <v>0</v>
      </c>
      <c r="M23" s="24">
        <f>INDEX('h 25-26'!M7:M26,MATCH(LARGE('h 25-26'!K7:K26,18),'h 25-26'!K7:K26,0))</f>
        <v>0</v>
      </c>
      <c r="N23" s="33">
        <f>INDEX('h 25-26'!N7:N26,MATCH(LARGE('h 25-26'!K7:K26,18),'h 25-26'!K7:K26,0))</f>
        <v>0</v>
      </c>
      <c r="O23" s="34">
        <f>INDEX('h 25-26'!O7:O26,MATCH(LARGE('h 25-26'!K7:K26,18),'h 25-26'!K7:K26,0))</f>
        <v>0</v>
      </c>
      <c r="P23" s="2"/>
      <c r="Q23" s="38">
        <f>INDEX('h 25-26'!Q7:Q26,MATCH(LARGE('h 25-26'!K7:K26,18),'h 25-26'!K7:K26,0))</f>
        <v>0</v>
      </c>
      <c r="R23" s="39">
        <f>INDEX('h 25-26'!R7:R26,MATCH(LARGE('h 25-26'!K7:K26,18),'h 25-26'!K7:K26,0))</f>
        <v>0</v>
      </c>
      <c r="S23" s="40">
        <f>INDEX('h 25-26'!S7:S26,MATCH(LARGE('h 25-26'!K7:K26,18),'h 25-26'!K7:K26,0))</f>
        <v>0</v>
      </c>
      <c r="T23" s="15">
        <f>INDEX('h 25-26'!T7:T26,MATCH(LARGE('h 25-26'!K7:K26,18),'h 25-26'!K7:K26,0))</f>
        <v>0</v>
      </c>
      <c r="U23" s="32">
        <f>INDEX('h 25-26'!U7:U26,MATCH(LARGE('h 25-26'!K7:K26,18),'h 25-26'!K7:K26,0))</f>
        <v>0</v>
      </c>
      <c r="V23" s="24">
        <f>INDEX('h 25-26'!V7:V26,MATCH(LARGE('h 25-26'!K7:K26,18),'h 25-26'!K7:K26,0))</f>
        <v>0</v>
      </c>
      <c r="W23" s="33">
        <f>INDEX('h 25-26'!W7:W26,MATCH(LARGE('h 25-26'!K7:K26,18),'h 25-26'!K7:K26,0))</f>
        <v>0</v>
      </c>
      <c r="X23" s="34">
        <f>INDEX('h 25-26'!X7:X26,MATCH(LARGE('h 25-26'!K7:K26,18),'h 25-26'!K7:K26,0))</f>
        <v>0</v>
      </c>
      <c r="Y23" s="2"/>
      <c r="Z23" s="41">
        <f>INDEX('h 25-26'!Z7:Z26,MATCH(LARGE('h 25-26'!K7:K26,18),'h 25-26'!K7:K26,0))</f>
        <v>0</v>
      </c>
      <c r="AA23" s="42">
        <f>INDEX('h 25-26'!AA7:AA26,MATCH(LARGE('h 25-26'!K7:K26,18),'h 25-26'!K7:K26,0))</f>
        <v>0</v>
      </c>
      <c r="AB23" s="43">
        <f>INDEX('h 25-26'!AB7:AB26,MATCH(LARGE('h 25-26'!K7:K26,18),'h 25-26'!K7:K26,0))</f>
        <v>0</v>
      </c>
      <c r="AC23" s="15">
        <f>INDEX('h 25-26'!AC7:AC26,MATCH(LARGE('h 25-26'!K7:K26,18),'h 25-26'!K7:K26,0))</f>
        <v>0</v>
      </c>
      <c r="AD23" s="32">
        <f>INDEX('h 25-26'!AD7:AD26,MATCH(LARGE('h 25-26'!K7:K26,18),'h 25-26'!K7:K26,0))</f>
        <v>0</v>
      </c>
      <c r="AE23" s="24">
        <f>INDEX('h 25-26'!AE7:AE26,MATCH(LARGE('h 25-26'!K7:K26,18),'h 25-26'!K7:K26,0))</f>
        <v>0</v>
      </c>
      <c r="AF23" s="33">
        <f>INDEX('h 25-26'!AF7:AF26,MATCH(LARGE('h 25-26'!K7:K26,18),'h 25-26'!K7:K26,0))</f>
        <v>0</v>
      </c>
      <c r="AG23" s="34">
        <f>INDEX('h 25-26'!AG7:AG26,MATCH(LARGE('h 25-26'!K7:K26,18),'h 25-26'!K7:K26,0))</f>
        <v>0</v>
      </c>
      <c r="AI23" s="7">
        <f>INDEX('h 25-26'!AI7:AI26,MATCH(LARGE('h 25-26'!K7:K26,18),'h 25-26'!K7:K26,0))</f>
        <v>0</v>
      </c>
      <c r="AJ23" s="8">
        <f>INDEX('h 25-26'!AJ7:AJ26,MATCH(LARGE('h 25-26'!K7:K26,18),'h 25-26'!K7:K26,0))</f>
        <v>0</v>
      </c>
      <c r="AK23" s="7">
        <f>INDEX('h 25-26'!AK7:AK26,MATCH(LARGE('h 25-26'!K7:K26,18),'h 25-26'!K7:K26,0))</f>
        <v>0</v>
      </c>
      <c r="AL23" s="8">
        <f>INDEX('h 25-26'!AL7:AL26,MATCH(LARGE('h 25-26'!K7:K26,18),'h 25-26'!K7:K26,0))</f>
        <v>0</v>
      </c>
      <c r="AM23" s="9">
        <f>INDEX('h 25-26'!AM7:AM26,MATCH(LARGE('h 25-26'!K7:K26,18),'h 25-26'!K7:K26,0))</f>
        <v>0</v>
      </c>
      <c r="AN23" s="10">
        <f>INDEX('h 25-26'!AN7:AN26,MATCH(LARGE('h 25-26'!K7:K26,18),'h 25-26'!K7:K26,0))</f>
        <v>0</v>
      </c>
      <c r="AO23" s="9">
        <f>INDEX('h 25-26'!AO7:AO26,MATCH(LARGE('h 25-26'!K7:K26,18),'h 25-26'!K7:K26,0))</f>
        <v>0</v>
      </c>
      <c r="AP23" s="10">
        <f>INDEX('h 25-26'!AP7:AP26,MATCH(LARGE('h 25-26'!K7:K26,18),'h 25-26'!K7:K26,0))</f>
        <v>0</v>
      </c>
      <c r="AQ23" s="11">
        <f>INDEX('h 25-26'!AQ7:AQ26,MATCH(LARGE('h 25-26'!K7:K26,18),'h 25-26'!K7:K26,0))</f>
        <v>0</v>
      </c>
      <c r="AR23" s="12">
        <f>INDEX('h 25-26'!AR7:AR26,MATCH(LARGE('h 25-26'!K7:K26,18),'h 25-26'!K7:K26,0))</f>
        <v>0</v>
      </c>
      <c r="AS23" s="11">
        <f>INDEX('h 25-26'!AS7:AS26,MATCH(LARGE('h 25-26'!K7:K26,18),'h 25-26'!K7:K26,0))</f>
        <v>0</v>
      </c>
      <c r="AT23" s="12">
        <f>INDEX('h 25-26'!AT7:AT26,MATCH(LARGE('h 25-26'!K7:K26,18),'h 25-26'!K7:K26,0))</f>
        <v>0</v>
      </c>
      <c r="AV23" s="7">
        <f>INDEX('h 25-26'!AV7:AV26,MATCH(LARGE('h 25-26'!K7:K26,18),'h 25-26'!K7:K26,0))</f>
        <v>0</v>
      </c>
      <c r="AW23" s="8">
        <f>INDEX('h 25-26'!AW7:AW26,MATCH(LARGE('h 25-26'!K7:K26,18),'h 25-26'!K7:K26,0))</f>
        <v>0</v>
      </c>
      <c r="AX23" s="9">
        <f>INDEX('h 25-26'!AX7:AX26,MATCH(LARGE('h 25-26'!K7:K26,18),'h 25-26'!K7:K26,0))</f>
        <v>0</v>
      </c>
      <c r="AY23" s="10">
        <f>INDEX('h 25-26'!AY7:AY26,MATCH(LARGE('h 25-26'!K7:K26,18),'h 25-26'!K7:K26,0))</f>
        <v>0</v>
      </c>
      <c r="AZ23" s="11">
        <f>INDEX('h 25-26'!AZ7:AZ26,MATCH(LARGE('h 25-26'!K7:K26,18),'h 25-26'!K7:K26,0))</f>
        <v>0</v>
      </c>
      <c r="BA23" s="12">
        <f>INDEX('h 25-26'!BA7:BA26,MATCH(LARGE('h 25-26'!K7:K26,18),'h 25-26'!K7:K26,0))</f>
        <v>0</v>
      </c>
      <c r="BC23" s="7">
        <f>INDEX('h 25-26'!BC7:BC26,MATCH(LARGE('h 25-26'!K7:K26,18),'h 25-26'!K7:K26,0))</f>
        <v>0</v>
      </c>
      <c r="BD23" s="8">
        <f>INDEX('h 25-26'!BD7:BD26,MATCH(LARGE('h 25-26'!K7:K26,18),'h 25-26'!K7:K26,0))</f>
        <v>0</v>
      </c>
      <c r="BE23" s="9">
        <f>INDEX('h 25-26'!BE7:BE26,MATCH(LARGE('h 25-26'!K7:K26,18),'h 25-26'!K7:K26,0))</f>
        <v>0</v>
      </c>
      <c r="BF23" s="10">
        <f>INDEX('h 25-26'!BF7:BF26,MATCH(LARGE('h 25-26'!K7:K26,18),'h 25-26'!K7:K26,0))</f>
        <v>0</v>
      </c>
      <c r="BG23" s="11">
        <f>INDEX('h 25-26'!BG7:BG26,MATCH(LARGE('h 25-26'!K7:K26,18),'h 25-26'!K7:K26,0))</f>
        <v>0</v>
      </c>
      <c r="BH23" s="12">
        <f>INDEX('h 25-26'!BH7:BH26,MATCH(LARGE('h 25-26'!K7:K26,18),'h 25-26'!K7:K26,0))</f>
        <v>0</v>
      </c>
      <c r="BI23" s="6"/>
      <c r="BJ23" s="3" t="b">
        <f>INDEX('h 25-26'!BJ7:BJ26,MATCH(LARGE('h 25-26'!K7:K26,18),'h 25-26'!K7:K26,0))</f>
        <v>1</v>
      </c>
      <c r="BK23" s="3" t="b">
        <f>INDEX('h 25-26'!BK7:BK26,MATCH(LARGE('h 25-26'!K7:K26,18),'h 25-26'!K7:K26,0))</f>
        <v>1</v>
      </c>
      <c r="BL23" s="6"/>
      <c r="BM23" s="4" t="b">
        <f>INDEX('h 25-26'!BM7:BM26,MATCH(LARGE('h 25-26'!K7:K26,18),'h 25-26'!K7:K26,0))</f>
        <v>1</v>
      </c>
      <c r="BN23" s="4" t="b">
        <f>INDEX('h 25-26'!BN7:BN26,MATCH(LARGE('h 25-26'!K7:K26,18),'h 25-26'!K7:K26,0))</f>
        <v>1</v>
      </c>
      <c r="BO23" s="6"/>
      <c r="BP23" s="31"/>
    </row>
    <row r="24" spans="2:68" ht="17.100000000000001" customHeight="1" thickBot="1" x14ac:dyDescent="0.3">
      <c r="B24" s="22">
        <f>INDEX('h 25-26'!B7:B26,MATCH(LARGE('h 25-26'!K7:K26,19),'h 25-26'!K7:K26,0))</f>
        <v>0</v>
      </c>
      <c r="C24" s="2"/>
      <c r="D24" s="4" t="b">
        <f>INDEX('h 25-26'!D7:D26,MATCH(LARGE('h 25-26'!K7:K26,19),'h 25-26'!K7:K26,0))</f>
        <v>1</v>
      </c>
      <c r="E24" s="2"/>
      <c r="F24" s="35">
        <f>INDEX('h 25-26'!F7:F26,MATCH(LARGE('h 25-26'!K7:K26,19),'h 25-26'!K7:K26,0))</f>
        <v>0</v>
      </c>
      <c r="G24" s="36">
        <f>INDEX('h 25-26'!G7:G26,MATCH(LARGE('h 25-26'!K7:K26,19),'h 25-26'!K7:K26,0))</f>
        <v>0</v>
      </c>
      <c r="H24" s="37">
        <f>INDEX('h 25-26'!H7:H26,MATCH(LARGE('h 25-26'!K7:K26,19),'h 25-26'!K7:K26,0))</f>
        <v>0</v>
      </c>
      <c r="I24" s="15">
        <f>INDEX('h 25-26'!I7:I26,MATCH(LARGE('h 25-26'!K7:K26,19),'h 25-26'!K7:K26,0))</f>
        <v>0</v>
      </c>
      <c r="J24" s="27"/>
      <c r="K24" s="27"/>
      <c r="L24" s="32">
        <f>INDEX('h 25-26'!L7:L26,MATCH(LARGE('h 25-26'!K7:K26,19),'h 25-26'!K7:K26,0))</f>
        <v>0</v>
      </c>
      <c r="M24" s="24">
        <f>INDEX('h 25-26'!M7:M26,MATCH(LARGE('h 25-26'!K7:K26,19),'h 25-26'!K7:K26,0))</f>
        <v>0</v>
      </c>
      <c r="N24" s="33">
        <f>INDEX('h 25-26'!N7:N26,MATCH(LARGE('h 25-26'!K7:K26,19),'h 25-26'!K7:K26,0))</f>
        <v>0</v>
      </c>
      <c r="O24" s="34">
        <f>INDEX('h 25-26'!O7:O26,MATCH(LARGE('h 25-26'!K7:K26,19),'h 25-26'!K7:K26,0))</f>
        <v>0</v>
      </c>
      <c r="P24" s="2"/>
      <c r="Q24" s="38">
        <f>INDEX('h 25-26'!Q7:Q26,MATCH(LARGE('h 25-26'!K7:K26,19),'h 25-26'!K7:K26,0))</f>
        <v>0</v>
      </c>
      <c r="R24" s="39">
        <f>INDEX('h 25-26'!R7:R26,MATCH(LARGE('h 25-26'!K7:K26,19),'h 25-26'!K7:K26,0))</f>
        <v>0</v>
      </c>
      <c r="S24" s="40">
        <f>INDEX('h 25-26'!S7:S26,MATCH(LARGE('h 25-26'!K7:K26,19),'h 25-26'!K7:K26,0))</f>
        <v>0</v>
      </c>
      <c r="T24" s="15">
        <f>INDEX('h 25-26'!T7:T26,MATCH(LARGE('h 25-26'!K7:K26,19),'h 25-26'!K7:K26,0))</f>
        <v>0</v>
      </c>
      <c r="U24" s="32">
        <f>INDEX('h 25-26'!U7:U26,MATCH(LARGE('h 25-26'!K7:K26,19),'h 25-26'!K7:K26,0))</f>
        <v>0</v>
      </c>
      <c r="V24" s="24">
        <f>INDEX('h 25-26'!V7:V26,MATCH(LARGE('h 25-26'!K7:K26,19),'h 25-26'!K7:K26,0))</f>
        <v>0</v>
      </c>
      <c r="W24" s="33">
        <f>INDEX('h 25-26'!W7:W26,MATCH(LARGE('h 25-26'!K7:K26,19),'h 25-26'!K7:K26,0))</f>
        <v>0</v>
      </c>
      <c r="X24" s="34">
        <f>INDEX('h 25-26'!X7:X26,MATCH(LARGE('h 25-26'!K7:K26,19),'h 25-26'!K7:K26,0))</f>
        <v>0</v>
      </c>
      <c r="Y24" s="2"/>
      <c r="Z24" s="41">
        <f>INDEX('h 25-26'!Z7:Z26,MATCH(LARGE('h 25-26'!K7:K26,19),'h 25-26'!K7:K26,0))</f>
        <v>0</v>
      </c>
      <c r="AA24" s="42">
        <f>INDEX('h 25-26'!AA7:AA26,MATCH(LARGE('h 25-26'!K7:K26,19),'h 25-26'!K7:K26,0))</f>
        <v>0</v>
      </c>
      <c r="AB24" s="43">
        <f>INDEX('h 25-26'!AB7:AB26,MATCH(LARGE('h 25-26'!K7:K26,19),'h 25-26'!K7:K26,0))</f>
        <v>0</v>
      </c>
      <c r="AC24" s="15">
        <f>INDEX('h 25-26'!AC7:AC26,MATCH(LARGE('h 25-26'!K7:K26,19),'h 25-26'!K7:K26,0))</f>
        <v>0</v>
      </c>
      <c r="AD24" s="32">
        <f>INDEX('h 25-26'!AD7:AD26,MATCH(LARGE('h 25-26'!K7:K26,19),'h 25-26'!K7:K26,0))</f>
        <v>0</v>
      </c>
      <c r="AE24" s="24">
        <f>INDEX('h 25-26'!AE7:AE26,MATCH(LARGE('h 25-26'!K7:K26,19),'h 25-26'!K7:K26,0))</f>
        <v>0</v>
      </c>
      <c r="AF24" s="33">
        <f>INDEX('h 25-26'!AF7:AF26,MATCH(LARGE('h 25-26'!K7:K26,19),'h 25-26'!K7:K26,0))</f>
        <v>0</v>
      </c>
      <c r="AG24" s="34">
        <f>INDEX('h 25-26'!AG7:AG26,MATCH(LARGE('h 25-26'!K7:K26,19),'h 25-26'!K7:K26,0))</f>
        <v>0</v>
      </c>
      <c r="AI24" s="7">
        <f>INDEX('h 25-26'!AI7:AI26,MATCH(LARGE('h 25-26'!K7:K26,19),'h 25-26'!K7:K26,0))</f>
        <v>0</v>
      </c>
      <c r="AJ24" s="8">
        <f>INDEX('h 25-26'!AJ7:AJ26,MATCH(LARGE('h 25-26'!K7:K26,19),'h 25-26'!K7:K26,0))</f>
        <v>0</v>
      </c>
      <c r="AK24" s="7">
        <f>INDEX('h 25-26'!AK7:AK26,MATCH(LARGE('h 25-26'!K7:K26,19),'h 25-26'!K7:K26,0))</f>
        <v>0</v>
      </c>
      <c r="AL24" s="8">
        <f>INDEX('h 25-26'!AL7:AL26,MATCH(LARGE('h 25-26'!K7:K26,19),'h 25-26'!K7:K26,0))</f>
        <v>0</v>
      </c>
      <c r="AM24" s="9">
        <f>INDEX('h 25-26'!AM7:AM26,MATCH(LARGE('h 25-26'!K7:K26,19),'h 25-26'!K7:K26,0))</f>
        <v>0</v>
      </c>
      <c r="AN24" s="10">
        <f>INDEX('h 25-26'!AN7:AN26,MATCH(LARGE('h 25-26'!K7:K26,19),'h 25-26'!K7:K26,0))</f>
        <v>0</v>
      </c>
      <c r="AO24" s="9">
        <f>INDEX('h 25-26'!AO7:AO26,MATCH(LARGE('h 25-26'!K7:K26,19),'h 25-26'!K7:K26,0))</f>
        <v>0</v>
      </c>
      <c r="AP24" s="10">
        <f>INDEX('h 25-26'!AP7:AP26,MATCH(LARGE('h 25-26'!K7:K26,19),'h 25-26'!K7:K26,0))</f>
        <v>0</v>
      </c>
      <c r="AQ24" s="11">
        <f>INDEX('h 25-26'!AQ7:AQ26,MATCH(LARGE('h 25-26'!K7:K26,19),'h 25-26'!K7:K26,0))</f>
        <v>0</v>
      </c>
      <c r="AR24" s="12">
        <f>INDEX('h 25-26'!AR7:AR26,MATCH(LARGE('h 25-26'!K7:K26,19),'h 25-26'!K7:K26,0))</f>
        <v>0</v>
      </c>
      <c r="AS24" s="11">
        <f>INDEX('h 25-26'!AS7:AS26,MATCH(LARGE('h 25-26'!K7:K26,19),'h 25-26'!K7:K26,0))</f>
        <v>0</v>
      </c>
      <c r="AT24" s="12">
        <f>INDEX('h 25-26'!AT7:AT26,MATCH(LARGE('h 25-26'!K7:K26,19),'h 25-26'!K7:K26,0))</f>
        <v>0</v>
      </c>
      <c r="AV24" s="7">
        <f>INDEX('h 25-26'!AV7:AV26,MATCH(LARGE('h 25-26'!K7:K26,19),'h 25-26'!K7:K26,0))</f>
        <v>0</v>
      </c>
      <c r="AW24" s="8">
        <f>INDEX('h 25-26'!AW7:AW26,MATCH(LARGE('h 25-26'!K7:K26,19),'h 25-26'!K7:K26,0))</f>
        <v>0</v>
      </c>
      <c r="AX24" s="9">
        <f>INDEX('h 25-26'!AX7:AX26,MATCH(LARGE('h 25-26'!K7:K26,19),'h 25-26'!K7:K26,0))</f>
        <v>0</v>
      </c>
      <c r="AY24" s="10">
        <f>INDEX('h 25-26'!AY7:AY26,MATCH(LARGE('h 25-26'!K7:K26,19),'h 25-26'!K7:K26,0))</f>
        <v>0</v>
      </c>
      <c r="AZ24" s="11">
        <f>INDEX('h 25-26'!AZ7:AZ26,MATCH(LARGE('h 25-26'!K7:K26,19),'h 25-26'!K7:K26,0))</f>
        <v>0</v>
      </c>
      <c r="BA24" s="12">
        <f>INDEX('h 25-26'!BA7:BA26,MATCH(LARGE('h 25-26'!K7:K26,19),'h 25-26'!K7:K26,0))</f>
        <v>0</v>
      </c>
      <c r="BC24" s="7">
        <f>INDEX('h 25-26'!BC7:BC26,MATCH(LARGE('h 25-26'!K7:K26,19),'h 25-26'!K7:K26,0))</f>
        <v>0</v>
      </c>
      <c r="BD24" s="8">
        <f>INDEX('h 25-26'!BD7:BD26,MATCH(LARGE('h 25-26'!K7:K26,19),'h 25-26'!K7:K26,0))</f>
        <v>0</v>
      </c>
      <c r="BE24" s="9">
        <f>INDEX('h 25-26'!BE7:BE26,MATCH(LARGE('h 25-26'!K7:K26,19),'h 25-26'!K7:K26,0))</f>
        <v>0</v>
      </c>
      <c r="BF24" s="10">
        <f>INDEX('h 25-26'!BF7:BF26,MATCH(LARGE('h 25-26'!K7:K26,19),'h 25-26'!K7:K26,0))</f>
        <v>0</v>
      </c>
      <c r="BG24" s="11">
        <f>INDEX('h 25-26'!BG7:BG26,MATCH(LARGE('h 25-26'!K7:K26,19),'h 25-26'!K7:K26,0))</f>
        <v>0</v>
      </c>
      <c r="BH24" s="12">
        <f>INDEX('h 25-26'!BH7:BH26,MATCH(LARGE('h 25-26'!K7:K26,19),'h 25-26'!K7:K26,0))</f>
        <v>0</v>
      </c>
      <c r="BI24" s="6"/>
      <c r="BJ24" s="3" t="b">
        <f>INDEX('h 25-26'!BJ7:BJ26,MATCH(LARGE('h 25-26'!K7:K26,19),'h 25-26'!K7:K26,0))</f>
        <v>1</v>
      </c>
      <c r="BK24" s="3" t="b">
        <f>INDEX('h 25-26'!BK7:BK26,MATCH(LARGE('h 25-26'!K7:K26,19),'h 25-26'!K7:K26,0))</f>
        <v>1</v>
      </c>
      <c r="BL24" s="6"/>
      <c r="BM24" s="4" t="b">
        <f>INDEX('h 25-26'!BM7:BM26,MATCH(LARGE('h 25-26'!K7:K26,19),'h 25-26'!K7:K26,0))</f>
        <v>1</v>
      </c>
      <c r="BN24" s="4" t="b">
        <f>INDEX('h 25-26'!BN7:BN26,MATCH(LARGE('h 25-26'!K7:K26,19),'h 25-26'!K7:K26,0))</f>
        <v>1</v>
      </c>
      <c r="BO24" s="6"/>
      <c r="BP24" s="31"/>
    </row>
    <row r="25" spans="2:68" ht="17.100000000000001" customHeight="1" thickBot="1" x14ac:dyDescent="0.3">
      <c r="B25" s="22">
        <f>INDEX('h 25-26'!B7:B26,MATCH(LARGE('h 25-26'!K7:K26,20),'h 25-26'!K7:K26,0))</f>
        <v>0</v>
      </c>
      <c r="C25" s="2"/>
      <c r="D25" s="4" t="b">
        <f>INDEX('h 25-26'!D7:D26,MATCH(LARGE('h 25-26'!K7:K26,20),'h 25-26'!K7:K26,0))</f>
        <v>1</v>
      </c>
      <c r="E25" s="2"/>
      <c r="F25" s="35">
        <f>INDEX('h 25-26'!F7:F26,MATCH(LARGE('h 25-26'!K7:K26,20),'h 25-26'!K7:K26,0))</f>
        <v>0</v>
      </c>
      <c r="G25" s="36">
        <f>INDEX('h 25-26'!G7:G26,MATCH(LARGE('h 25-26'!K7:K26,20),'h 25-26'!K7:K26,0))</f>
        <v>0</v>
      </c>
      <c r="H25" s="37">
        <f>INDEX('h 25-26'!H7:H26,MATCH(LARGE('h 25-26'!K7:K26,20),'h 25-26'!K7:K26,0))</f>
        <v>0</v>
      </c>
      <c r="I25" s="15">
        <f>INDEX('h 25-26'!I7:I26,MATCH(LARGE('h 25-26'!K7:K26,20),'h 25-26'!K7:K26,0))</f>
        <v>0</v>
      </c>
      <c r="J25" s="27"/>
      <c r="K25" s="27"/>
      <c r="L25" s="32">
        <f>INDEX('h 25-26'!L7:L26,MATCH(LARGE('h 25-26'!K7:K26,20),'h 25-26'!K7:K26,0))</f>
        <v>0</v>
      </c>
      <c r="M25" s="24">
        <f>INDEX('h 25-26'!M7:M26,MATCH(LARGE('h 25-26'!K7:K26,20),'h 25-26'!K7:K26,0))</f>
        <v>0</v>
      </c>
      <c r="N25" s="33">
        <f>INDEX('h 25-26'!N7:N26,MATCH(LARGE('h 25-26'!K7:K26,20),'h 25-26'!K7:K26,0))</f>
        <v>0</v>
      </c>
      <c r="O25" s="34">
        <f>INDEX('h 25-26'!O7:O26,MATCH(LARGE('h 25-26'!K7:K26,20),'h 25-26'!K7:K26,0))</f>
        <v>0</v>
      </c>
      <c r="P25" s="2"/>
      <c r="Q25" s="38">
        <f>INDEX('h 25-26'!Q7:Q26,MATCH(LARGE('h 25-26'!K7:K26,20),'h 25-26'!K7:K26,0))</f>
        <v>0</v>
      </c>
      <c r="R25" s="39">
        <f>INDEX('h 25-26'!R7:R26,MATCH(LARGE('h 25-26'!K7:K26,20),'h 25-26'!K7:K26,0))</f>
        <v>0</v>
      </c>
      <c r="S25" s="40">
        <f>INDEX('h 25-26'!S7:S26,MATCH(LARGE('h 25-26'!K7:K26,20),'h 25-26'!K7:K26,0))</f>
        <v>0</v>
      </c>
      <c r="T25" s="15">
        <f>INDEX('h 25-26'!T7:T26,MATCH(LARGE('h 25-26'!K7:K26,20),'h 25-26'!K7:K26,0))</f>
        <v>0</v>
      </c>
      <c r="U25" s="32">
        <f>INDEX('h 25-26'!U7:U26,MATCH(LARGE('h 25-26'!K7:K26,20),'h 25-26'!K7:K26,0))</f>
        <v>0</v>
      </c>
      <c r="V25" s="24">
        <f>INDEX('h 25-26'!V7:V26,MATCH(LARGE('h 25-26'!K7:K26,20),'h 25-26'!K7:K26,0))</f>
        <v>0</v>
      </c>
      <c r="W25" s="33">
        <f>INDEX('h 25-26'!W7:W26,MATCH(LARGE('h 25-26'!K7:K26,20),'h 25-26'!K7:K26,0))</f>
        <v>0</v>
      </c>
      <c r="X25" s="34">
        <f>INDEX('h 25-26'!X7:X26,MATCH(LARGE('h 25-26'!K7:K26,20),'h 25-26'!K7:K26,0))</f>
        <v>0</v>
      </c>
      <c r="Y25" s="2"/>
      <c r="Z25" s="41">
        <f>INDEX('h 25-26'!Z7:Z26,MATCH(LARGE('h 25-26'!K7:K26,20),'h 25-26'!K7:K26,0))</f>
        <v>0</v>
      </c>
      <c r="AA25" s="42">
        <f>INDEX('h 25-26'!AA7:AA26,MATCH(LARGE('h 25-26'!K7:K26,20),'h 25-26'!K7:K26,0))</f>
        <v>0</v>
      </c>
      <c r="AB25" s="43">
        <f>INDEX('h 25-26'!AB7:AB26,MATCH(LARGE('h 25-26'!K7:K26,20),'h 25-26'!K7:K26,0))</f>
        <v>0</v>
      </c>
      <c r="AC25" s="15">
        <f>INDEX('h 25-26'!AC7:AC26,MATCH(LARGE('h 25-26'!K7:K26,20),'h 25-26'!K7:K26,0))</f>
        <v>0</v>
      </c>
      <c r="AD25" s="32">
        <f>INDEX('h 25-26'!AD7:AD26,MATCH(LARGE('h 25-26'!K7:K26,20),'h 25-26'!K7:K26,0))</f>
        <v>0</v>
      </c>
      <c r="AE25" s="24">
        <f>INDEX('h 25-26'!AE7:AE26,MATCH(LARGE('h 25-26'!K7:K26,20),'h 25-26'!K7:K26,0))</f>
        <v>0</v>
      </c>
      <c r="AF25" s="33">
        <f>INDEX('h 25-26'!AF7:AF26,MATCH(LARGE('h 25-26'!K7:K26,20),'h 25-26'!K7:K26,0))</f>
        <v>0</v>
      </c>
      <c r="AG25" s="34">
        <f>INDEX('h 25-26'!AG7:AG26,MATCH(LARGE('h 25-26'!K7:K26,20),'h 25-26'!K7:K26,0))</f>
        <v>0</v>
      </c>
      <c r="AI25" s="7">
        <f>INDEX('h 25-26'!AI7:AI26,MATCH(LARGE('h 25-26'!K7:K26,20),'h 25-26'!K7:K26,0))</f>
        <v>0</v>
      </c>
      <c r="AJ25" s="8">
        <f>INDEX('h 25-26'!AJ7:AJ26,MATCH(LARGE('h 25-26'!K7:K26,20),'h 25-26'!K7:K26,0))</f>
        <v>0</v>
      </c>
      <c r="AK25" s="7">
        <f>INDEX('h 25-26'!AK7:AK26,MATCH(LARGE('h 25-26'!K7:K26,20),'h 25-26'!K7:K26,0))</f>
        <v>0</v>
      </c>
      <c r="AL25" s="8">
        <f>INDEX('h 25-26'!AL7:AL26,MATCH(LARGE('h 25-26'!K7:K26,20),'h 25-26'!K7:K26,0))</f>
        <v>0</v>
      </c>
      <c r="AM25" s="9">
        <f>INDEX('h 25-26'!AM7:AM26,MATCH(LARGE('h 25-26'!K7:K26,20),'h 25-26'!K7:K26,0))</f>
        <v>0</v>
      </c>
      <c r="AN25" s="10">
        <f>INDEX('h 25-26'!AN7:AN26,MATCH(LARGE('h 25-26'!K7:K26,20),'h 25-26'!K7:K26,0))</f>
        <v>0</v>
      </c>
      <c r="AO25" s="9">
        <f>INDEX('h 25-26'!AO7:AO26,MATCH(LARGE('h 25-26'!K7:K26,20),'h 25-26'!K7:K26,0))</f>
        <v>0</v>
      </c>
      <c r="AP25" s="10">
        <f>INDEX('h 25-26'!AP7:AP26,MATCH(LARGE('h 25-26'!K7:K26,20),'h 25-26'!K7:K26,0))</f>
        <v>0</v>
      </c>
      <c r="AQ25" s="11">
        <f>INDEX('h 25-26'!AQ7:AQ26,MATCH(LARGE('h 25-26'!K7:K26,20),'h 25-26'!K7:K26,0))</f>
        <v>0</v>
      </c>
      <c r="AR25" s="12">
        <f>INDEX('h 25-26'!AR7:AR26,MATCH(LARGE('h 25-26'!K7:K26,20),'h 25-26'!K7:K26,0))</f>
        <v>0</v>
      </c>
      <c r="AS25" s="11">
        <f>INDEX('h 25-26'!AS7:AS26,MATCH(LARGE('h 25-26'!K7:K26,20),'h 25-26'!K7:K26,0))</f>
        <v>0</v>
      </c>
      <c r="AT25" s="12">
        <f>INDEX('h 25-26'!AT7:AT26,MATCH(LARGE('h 25-26'!K7:K26,20),'h 25-26'!K7:K26,0))</f>
        <v>0</v>
      </c>
      <c r="AV25" s="7">
        <f>INDEX('h 25-26'!AV7:AV26,MATCH(LARGE('h 25-26'!K7:K26,20),'h 25-26'!K7:K26,0))</f>
        <v>0</v>
      </c>
      <c r="AW25" s="8">
        <f>INDEX('h 25-26'!AW7:AW26,MATCH(LARGE('h 25-26'!K7:K26,20),'h 25-26'!K7:K26,0))</f>
        <v>0</v>
      </c>
      <c r="AX25" s="9">
        <f>INDEX('h 25-26'!AX7:AX26,MATCH(LARGE('h 25-26'!K7:K26,20),'h 25-26'!K7:K26,0))</f>
        <v>0</v>
      </c>
      <c r="AY25" s="10">
        <f>INDEX('h 25-26'!AY7:AY26,MATCH(LARGE('h 25-26'!K7:K26,20),'h 25-26'!K7:K26,0))</f>
        <v>0</v>
      </c>
      <c r="AZ25" s="11">
        <f>INDEX('h 25-26'!AZ7:AZ26,MATCH(LARGE('h 25-26'!K7:K26,20),'h 25-26'!K7:K26,0))</f>
        <v>0</v>
      </c>
      <c r="BA25" s="12">
        <f>INDEX('h 25-26'!BA7:BA26,MATCH(LARGE('h 25-26'!K7:K26,20),'h 25-26'!K7:K26,0))</f>
        <v>0</v>
      </c>
      <c r="BC25" s="7">
        <f>INDEX('h 25-26'!BC7:BC26,MATCH(LARGE('h 25-26'!K7:K26,20),'h 25-26'!K7:K26,0))</f>
        <v>0</v>
      </c>
      <c r="BD25" s="8">
        <f>INDEX('h 25-26'!BD7:BD26,MATCH(LARGE('h 25-26'!K7:K26,20),'h 25-26'!K7:K26,0))</f>
        <v>0</v>
      </c>
      <c r="BE25" s="9">
        <f>INDEX('h 25-26'!BE7:BE26,MATCH(LARGE('h 25-26'!K7:K26,20),'h 25-26'!K7:K26,0))</f>
        <v>0</v>
      </c>
      <c r="BF25" s="10">
        <f>INDEX('h 25-26'!BF7:BF26,MATCH(LARGE('h 25-26'!K7:K26,20),'h 25-26'!K7:K26,0))</f>
        <v>0</v>
      </c>
      <c r="BG25" s="11">
        <f>INDEX('h 25-26'!BG7:BG26,MATCH(LARGE('h 25-26'!K7:K26,20),'h 25-26'!K7:K26,0))</f>
        <v>0</v>
      </c>
      <c r="BH25" s="12">
        <f>INDEX('h 25-26'!BH7:BH26,MATCH(LARGE('h 25-26'!K7:K26,20),'h 25-26'!K7:K26,0))</f>
        <v>0</v>
      </c>
      <c r="BI25" s="6"/>
      <c r="BJ25" s="3" t="b">
        <f>INDEX('h 25-26'!BJ7:BJ26,MATCH(LARGE('h 25-26'!K7:K26,20),'h 25-26'!K7:K26,0))</f>
        <v>1</v>
      </c>
      <c r="BK25" s="3" t="b">
        <f>INDEX('h 25-26'!BK7:BK26,MATCH(LARGE('h 25-26'!K7:K26,20),'h 25-26'!K7:K26,0))</f>
        <v>1</v>
      </c>
      <c r="BL25" s="6"/>
      <c r="BM25" s="4" t="b">
        <f>INDEX('h 25-26'!BM7:BM26,MATCH(LARGE('h 25-26'!K7:K26,20),'h 25-26'!K7:K26,0))</f>
        <v>1</v>
      </c>
      <c r="BN25" s="4" t="b">
        <f>INDEX('h 25-26'!BN7:BN26,MATCH(LARGE('h 25-26'!K7:K26,20),'h 25-26'!K7:K26,0))</f>
        <v>1</v>
      </c>
      <c r="BO25" s="6"/>
      <c r="BP25" s="31"/>
    </row>
    <row r="26" spans="2:68" customFormat="1" ht="17.100000000000001" customHeight="1" x14ac:dyDescent="0.25">
      <c r="BP26" s="29"/>
    </row>
    <row r="27" spans="2:68" customFormat="1" ht="17.100000000000001" customHeight="1" x14ac:dyDescent="0.25">
      <c r="BP27" s="29"/>
    </row>
    <row r="28" spans="2:68" customFormat="1" ht="17.100000000000001" customHeight="1" x14ac:dyDescent="0.25">
      <c r="BP28" s="29"/>
    </row>
    <row r="29" spans="2:68" customFormat="1" ht="17.100000000000001" customHeight="1" x14ac:dyDescent="0.25">
      <c r="BP29" s="29"/>
    </row>
    <row r="30" spans="2:68" customFormat="1" ht="17.100000000000001" customHeight="1" x14ac:dyDescent="0.25">
      <c r="BP30" s="29"/>
    </row>
    <row r="31" spans="2:68" customFormat="1" ht="17.100000000000001" customHeight="1" x14ac:dyDescent="0.25">
      <c r="BP31" s="29"/>
    </row>
    <row r="32" spans="2:68" customFormat="1" ht="17.100000000000001" customHeight="1" x14ac:dyDescent="0.25">
      <c r="BP32" s="29"/>
    </row>
    <row r="33" spans="68:68" customFormat="1" ht="17.100000000000001" customHeight="1" x14ac:dyDescent="0.25">
      <c r="BP33" s="29"/>
    </row>
    <row r="34" spans="68:68" customFormat="1" ht="17.100000000000001" customHeight="1" x14ac:dyDescent="0.25">
      <c r="BP34" s="29"/>
    </row>
    <row r="35" spans="68:68" customFormat="1" ht="17.100000000000001" customHeight="1" x14ac:dyDescent="0.25">
      <c r="BP35" s="29"/>
    </row>
    <row r="36" spans="68:68" customFormat="1" ht="17.100000000000001" customHeight="1" x14ac:dyDescent="0.25">
      <c r="BP36" s="29"/>
    </row>
    <row r="37" spans="68:68" customFormat="1" ht="17.100000000000001" customHeight="1" x14ac:dyDescent="0.25">
      <c r="BP37" s="29"/>
    </row>
    <row r="38" spans="68:68" customFormat="1" ht="17.100000000000001" customHeight="1" x14ac:dyDescent="0.25">
      <c r="BP38" s="29"/>
    </row>
    <row r="39" spans="68:68" customFormat="1" ht="17.100000000000001" customHeight="1" x14ac:dyDescent="0.25">
      <c r="BP39" s="29"/>
    </row>
    <row r="40" spans="68:68" customFormat="1" ht="17.100000000000001" customHeight="1" x14ac:dyDescent="0.25">
      <c r="BP40" s="29"/>
    </row>
    <row r="41" spans="68:68" customFormat="1" ht="17.100000000000001" customHeight="1" x14ac:dyDescent="0.25">
      <c r="BP41" s="29"/>
    </row>
    <row r="42" spans="68:68" customFormat="1" ht="17.100000000000001" customHeight="1" x14ac:dyDescent="0.25">
      <c r="BP42" s="29"/>
    </row>
    <row r="43" spans="68:68" customFormat="1" ht="17.100000000000001" customHeight="1" x14ac:dyDescent="0.25">
      <c r="BP43" s="29"/>
    </row>
    <row r="44" spans="68:68" customFormat="1" ht="17.100000000000001" customHeight="1" x14ac:dyDescent="0.25">
      <c r="BP44" s="29"/>
    </row>
    <row r="45" spans="68:68" customFormat="1" ht="17.100000000000001" customHeight="1" x14ac:dyDescent="0.25">
      <c r="BP45" s="29"/>
    </row>
    <row r="46" spans="68:68" customFormat="1" ht="17.100000000000001" customHeight="1" x14ac:dyDescent="0.25">
      <c r="BP46" s="29"/>
    </row>
    <row r="47" spans="68:68" customFormat="1" ht="17.100000000000001" customHeight="1" x14ac:dyDescent="0.25">
      <c r="BP47" s="29"/>
    </row>
    <row r="48" spans="68:68" customFormat="1" ht="17.100000000000001" customHeight="1" x14ac:dyDescent="0.25">
      <c r="BP48" s="29"/>
    </row>
    <row r="49" spans="68:68" customFormat="1" ht="17.100000000000001" customHeight="1" x14ac:dyDescent="0.25">
      <c r="BP49" s="29"/>
    </row>
    <row r="50" spans="68:68" customFormat="1" ht="17.100000000000001" customHeight="1" x14ac:dyDescent="0.25">
      <c r="BP50" s="29"/>
    </row>
    <row r="51" spans="68:68" customFormat="1" ht="17.100000000000001" customHeight="1" x14ac:dyDescent="0.25">
      <c r="BP51" s="29"/>
    </row>
    <row r="52" spans="68:68" customFormat="1" ht="17.100000000000001" customHeight="1" x14ac:dyDescent="0.25">
      <c r="BP52" s="29"/>
    </row>
    <row r="53" spans="68:68" customFormat="1" ht="17.100000000000001" customHeight="1" x14ac:dyDescent="0.25">
      <c r="BP53" s="29"/>
    </row>
    <row r="54" spans="68:68" customFormat="1" ht="17.100000000000001" customHeight="1" x14ac:dyDescent="0.25">
      <c r="BP54" s="29"/>
    </row>
    <row r="55" spans="68:68" customFormat="1" ht="17.100000000000001" customHeight="1" x14ac:dyDescent="0.25">
      <c r="BP55" s="29"/>
    </row>
    <row r="56" spans="68:68" customFormat="1" ht="17.100000000000001" customHeight="1" x14ac:dyDescent="0.25">
      <c r="BP56" s="29"/>
    </row>
    <row r="57" spans="68:68" customFormat="1" ht="17.100000000000001" customHeight="1" x14ac:dyDescent="0.25">
      <c r="BP57" s="29"/>
    </row>
    <row r="58" spans="68:68" customFormat="1" ht="17.100000000000001" customHeight="1" x14ac:dyDescent="0.25">
      <c r="BP58" s="29"/>
    </row>
    <row r="59" spans="68:68" customFormat="1" ht="17.100000000000001" customHeight="1" x14ac:dyDescent="0.25">
      <c r="BP59" s="29"/>
    </row>
    <row r="60" spans="68:68" customFormat="1" ht="17.100000000000001" customHeight="1" x14ac:dyDescent="0.25">
      <c r="BP60" s="29"/>
    </row>
    <row r="61" spans="68:68" customFormat="1" ht="17.100000000000001" customHeight="1" x14ac:dyDescent="0.25">
      <c r="BP61" s="29"/>
    </row>
    <row r="62" spans="68:68" customFormat="1" ht="17.100000000000001" customHeight="1" x14ac:dyDescent="0.25">
      <c r="BP62" s="29"/>
    </row>
    <row r="63" spans="68:68" customFormat="1" ht="17.100000000000001" customHeight="1" x14ac:dyDescent="0.25">
      <c r="BP63" s="29"/>
    </row>
    <row r="64" spans="68:68" customFormat="1" ht="17.100000000000001" customHeight="1" x14ac:dyDescent="0.25">
      <c r="BP64" s="29"/>
    </row>
    <row r="65" spans="68:68" customFormat="1" ht="17.100000000000001" customHeight="1" x14ac:dyDescent="0.25">
      <c r="BP65" s="29"/>
    </row>
    <row r="66" spans="68:68" customFormat="1" ht="17.100000000000001" customHeight="1" x14ac:dyDescent="0.25">
      <c r="BP66" s="29"/>
    </row>
    <row r="67" spans="68:68" customFormat="1" ht="17.100000000000001" customHeight="1" x14ac:dyDescent="0.25">
      <c r="BP67" s="29"/>
    </row>
    <row r="68" spans="68:68" customFormat="1" ht="17.100000000000001" customHeight="1" x14ac:dyDescent="0.25">
      <c r="BP68" s="29"/>
    </row>
    <row r="69" spans="68:68" ht="17.100000000000001" customHeight="1" x14ac:dyDescent="0.25"/>
  </sheetData>
  <mergeCells count="30">
    <mergeCell ref="F3:O3"/>
    <mergeCell ref="Q3:X3"/>
    <mergeCell ref="Z3:AG3"/>
    <mergeCell ref="AI3:AL3"/>
    <mergeCell ref="AM3:AP3"/>
    <mergeCell ref="BJ3:BK3"/>
    <mergeCell ref="AI2:AT2"/>
    <mergeCell ref="AV2:BA2"/>
    <mergeCell ref="BC2:BH2"/>
    <mergeCell ref="AQ3:AT3"/>
    <mergeCell ref="AV3:AW4"/>
    <mergeCell ref="AO4:AP4"/>
    <mergeCell ref="AQ4:AR4"/>
    <mergeCell ref="AS4:AT4"/>
    <mergeCell ref="BP3:BP4"/>
    <mergeCell ref="BM3:BN3"/>
    <mergeCell ref="L4:M4"/>
    <mergeCell ref="N4:O4"/>
    <mergeCell ref="U4:V4"/>
    <mergeCell ref="W4:X4"/>
    <mergeCell ref="AD4:AE4"/>
    <mergeCell ref="AF4:AG4"/>
    <mergeCell ref="AI4:AJ4"/>
    <mergeCell ref="AK4:AL4"/>
    <mergeCell ref="AM4:AN4"/>
    <mergeCell ref="AX3:AY4"/>
    <mergeCell ref="AZ3:BA4"/>
    <mergeCell ref="BC3:BD4"/>
    <mergeCell ref="BE3:BF4"/>
    <mergeCell ref="BG3:BH4"/>
  </mergeCells>
  <conditionalFormatting sqref="D6:D25">
    <cfRule type="cellIs" dxfId="97" priority="2" operator="equal">
      <formula>FALSE</formula>
    </cfRule>
    <cfRule type="cellIs" dxfId="96" priority="3" operator="equal">
      <formula>TRUE</formula>
    </cfRule>
  </conditionalFormatting>
  <conditionalFormatting sqref="BJ6:BK25">
    <cfRule type="cellIs" dxfId="95" priority="6" operator="equal">
      <formula>FALSE</formula>
    </cfRule>
    <cfRule type="cellIs" dxfId="94" priority="7" operator="equal">
      <formula>TRUE</formula>
    </cfRule>
  </conditionalFormatting>
  <conditionalFormatting sqref="BM6:BN25">
    <cfRule type="cellIs" dxfId="93" priority="4" operator="equal">
      <formula>FALSE</formula>
    </cfRule>
    <cfRule type="cellIs" dxfId="92" priority="5" operator="equal">
      <formula>TRUE</formula>
    </cfRule>
  </conditionalFormatting>
  <conditionalFormatting sqref="BP1:BP2 BP5:BP1048576">
    <cfRule type="cellIs" dxfId="91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2A160-EE91-4A37-8A47-F0CCDBEF3988}">
  <sheetPr codeName="Sheet8"/>
  <dimension ref="B4:AN75"/>
  <sheetViews>
    <sheetView topLeftCell="A21" workbookViewId="0">
      <selection activeCell="BC16" sqref="BC16"/>
    </sheetView>
  </sheetViews>
  <sheetFormatPr defaultColWidth="9.140625" defaultRowHeight="12.75" x14ac:dyDescent="0.2"/>
  <cols>
    <col min="1" max="1" width="9.140625" style="56"/>
    <col min="2" max="2" width="2.7109375" style="56" bestFit="1" customWidth="1"/>
    <col min="3" max="3" width="18.140625" style="56" bestFit="1" customWidth="1"/>
    <col min="4" max="8" width="4.7109375" style="57" customWidth="1"/>
    <col min="9" max="10" width="3.7109375" style="57" customWidth="1"/>
    <col min="11" max="12" width="4.7109375" style="57" customWidth="1"/>
    <col min="13" max="13" width="9.140625" style="56"/>
    <col min="14" max="14" width="2.7109375" style="56" bestFit="1" customWidth="1"/>
    <col min="15" max="15" width="18.140625" style="56" bestFit="1" customWidth="1"/>
    <col min="16" max="16" width="4.7109375" style="57" customWidth="1"/>
    <col min="17" max="17" width="4.7109375" style="57" hidden="1" customWidth="1"/>
    <col min="18" max="18" width="4.85546875" style="57" hidden="1" customWidth="1"/>
    <col min="19" max="22" width="4.7109375" style="57" customWidth="1"/>
    <col min="23" max="26" width="3.7109375" style="57" customWidth="1"/>
    <col min="27" max="27" width="9.140625" style="56"/>
    <col min="28" max="28" width="2.7109375" style="56" bestFit="1" customWidth="1"/>
    <col min="29" max="29" width="18.140625" style="56" bestFit="1" customWidth="1"/>
    <col min="30" max="30" width="4.7109375" style="57" customWidth="1"/>
    <col min="31" max="32" width="4.7109375" style="57" hidden="1" customWidth="1"/>
    <col min="33" max="36" width="4.7109375" style="57" customWidth="1"/>
    <col min="37" max="40" width="3.7109375" style="57" customWidth="1"/>
    <col min="41" max="41" width="9.140625" style="56"/>
    <col min="42" max="42" width="2.7109375" style="56" bestFit="1" customWidth="1"/>
    <col min="43" max="43" width="15.85546875" style="56" bestFit="1" customWidth="1"/>
    <col min="44" max="46" width="4.7109375" style="56" customWidth="1"/>
    <col min="47" max="48" width="5.7109375" style="56" customWidth="1"/>
    <col min="49" max="49" width="4.7109375" style="56" customWidth="1"/>
    <col min="50" max="50" width="2.7109375" style="56" bestFit="1" customWidth="1"/>
    <col min="51" max="51" width="15.85546875" style="56" bestFit="1" customWidth="1"/>
    <col min="52" max="54" width="4.7109375" style="56" customWidth="1"/>
    <col min="55" max="56" width="5.7109375" style="56" customWidth="1"/>
    <col min="57" max="57" width="2.5703125" style="56" customWidth="1"/>
    <col min="58" max="58" width="2.7109375" style="56" bestFit="1" customWidth="1"/>
    <col min="59" max="59" width="15.85546875" style="56" bestFit="1" customWidth="1"/>
    <col min="60" max="62" width="4.7109375" style="56" customWidth="1"/>
    <col min="63" max="64" width="5.7109375" style="56" customWidth="1"/>
    <col min="65" max="16384" width="9.140625" style="56"/>
  </cols>
  <sheetData>
    <row r="4" spans="2:40" ht="13.5" thickBot="1" x14ac:dyDescent="0.25">
      <c r="B4" s="188" t="s">
        <v>28</v>
      </c>
      <c r="C4" s="188"/>
      <c r="D4" s="188"/>
      <c r="E4" s="188"/>
      <c r="F4" s="188"/>
      <c r="G4" s="188"/>
      <c r="H4" s="188"/>
      <c r="I4" s="188"/>
      <c r="J4" s="188"/>
      <c r="K4" s="188"/>
      <c r="L4" s="188"/>
      <c r="N4" s="188" t="s">
        <v>29</v>
      </c>
      <c r="O4" s="188"/>
      <c r="P4" s="188"/>
      <c r="Q4" s="188"/>
      <c r="R4" s="188"/>
      <c r="S4" s="188"/>
      <c r="T4" s="188"/>
      <c r="U4" s="188"/>
      <c r="V4" s="188"/>
      <c r="W4" s="188"/>
      <c r="X4" s="188"/>
      <c r="Y4" s="188"/>
      <c r="Z4" s="188"/>
      <c r="AB4" s="188" t="s">
        <v>30</v>
      </c>
      <c r="AC4" s="188"/>
      <c r="AD4" s="188"/>
      <c r="AE4" s="188"/>
      <c r="AF4" s="188"/>
      <c r="AG4" s="188"/>
      <c r="AH4" s="188"/>
      <c r="AI4" s="188"/>
      <c r="AJ4" s="188"/>
      <c r="AK4" s="188"/>
      <c r="AL4" s="188"/>
      <c r="AM4" s="188"/>
      <c r="AN4" s="188"/>
    </row>
    <row r="5" spans="2:40" ht="15.75" customHeight="1" thickBot="1" x14ac:dyDescent="0.25">
      <c r="B5" s="58" t="s">
        <v>31</v>
      </c>
      <c r="C5" s="59" t="s">
        <v>32</v>
      </c>
      <c r="D5" s="60" t="s">
        <v>33</v>
      </c>
      <c r="E5" s="61" t="s">
        <v>34</v>
      </c>
      <c r="F5" s="62" t="s">
        <v>8</v>
      </c>
      <c r="G5" s="63" t="s">
        <v>9</v>
      </c>
      <c r="H5" s="61" t="s">
        <v>10</v>
      </c>
      <c r="I5" s="189" t="s">
        <v>35</v>
      </c>
      <c r="J5" s="190"/>
      <c r="K5" s="189" t="s">
        <v>36</v>
      </c>
      <c r="L5" s="190"/>
      <c r="N5" s="58" t="s">
        <v>31</v>
      </c>
      <c r="O5" s="59" t="s">
        <v>32</v>
      </c>
      <c r="P5" s="60" t="s">
        <v>33</v>
      </c>
      <c r="Q5" s="61"/>
      <c r="R5" s="61"/>
      <c r="S5" s="61" t="s">
        <v>34</v>
      </c>
      <c r="T5" s="62" t="s">
        <v>8</v>
      </c>
      <c r="U5" s="63" t="s">
        <v>9</v>
      </c>
      <c r="V5" s="61" t="s">
        <v>10</v>
      </c>
      <c r="W5" s="189" t="s">
        <v>35</v>
      </c>
      <c r="X5" s="190"/>
      <c r="Y5" s="189" t="s">
        <v>36</v>
      </c>
      <c r="Z5" s="190"/>
      <c r="AB5" s="58" t="s">
        <v>31</v>
      </c>
      <c r="AC5" s="59" t="s">
        <v>32</v>
      </c>
      <c r="AD5" s="60" t="s">
        <v>33</v>
      </c>
      <c r="AE5" s="61"/>
      <c r="AF5" s="61"/>
      <c r="AG5" s="61" t="s">
        <v>34</v>
      </c>
      <c r="AH5" s="62" t="s">
        <v>8</v>
      </c>
      <c r="AI5" s="63" t="s">
        <v>9</v>
      </c>
      <c r="AJ5" s="61" t="s">
        <v>10</v>
      </c>
      <c r="AK5" s="189" t="s">
        <v>35</v>
      </c>
      <c r="AL5" s="190"/>
      <c r="AM5" s="189" t="s">
        <v>36</v>
      </c>
      <c r="AN5" s="190"/>
    </row>
    <row r="6" spans="2:40" x14ac:dyDescent="0.2">
      <c r="B6" s="64">
        <v>1</v>
      </c>
      <c r="C6" s="65">
        <f>'25-26'!$B$6</f>
        <v>0</v>
      </c>
      <c r="D6" s="66">
        <f>'25-26'!$I$6</f>
        <v>0</v>
      </c>
      <c r="E6" s="67">
        <f>F6+G6+H6</f>
        <v>0</v>
      </c>
      <c r="F6" s="68">
        <f>'25-26'!$F$6</f>
        <v>0</v>
      </c>
      <c r="G6" s="69">
        <f>'25-26'!$G$6</f>
        <v>0</v>
      </c>
      <c r="H6" s="70">
        <f>'25-26'!$H$6</f>
        <v>0</v>
      </c>
      <c r="I6" s="68">
        <f>'25-26'!$N$6</f>
        <v>0</v>
      </c>
      <c r="J6" s="70">
        <f>'25-26'!$O$6</f>
        <v>0</v>
      </c>
      <c r="K6" s="68">
        <f>'25-26'!$L$6</f>
        <v>0</v>
      </c>
      <c r="L6" s="70">
        <f>'25-26'!$M$6</f>
        <v>0</v>
      </c>
      <c r="N6" s="64">
        <v>1</v>
      </c>
      <c r="O6" s="65">
        <f>'25-26'!$B$6</f>
        <v>0</v>
      </c>
      <c r="P6" s="66">
        <f>'25-26'!$T$6</f>
        <v>0</v>
      </c>
      <c r="Q6" s="66">
        <v>9.9999999999999995E-8</v>
      </c>
      <c r="R6" s="71">
        <f>P6+(W6-X6)/100+W6/1000+Q6</f>
        <v>9.9999999999999995E-8</v>
      </c>
      <c r="S6" s="67">
        <f t="shared" ref="S6:S25" si="0">T6+U6+V6</f>
        <v>0</v>
      </c>
      <c r="T6" s="68">
        <f>'25-26'!$Q$6</f>
        <v>0</v>
      </c>
      <c r="U6" s="69">
        <f>'25-26'!$R$6</f>
        <v>0</v>
      </c>
      <c r="V6" s="70">
        <f>'25-26'!$S$6</f>
        <v>0</v>
      </c>
      <c r="W6" s="68">
        <f>'25-26'!$W$6</f>
        <v>0</v>
      </c>
      <c r="X6" s="70">
        <f>'25-26'!$X$6</f>
        <v>0</v>
      </c>
      <c r="Y6" s="68">
        <f>'25-26'!$U$6</f>
        <v>0</v>
      </c>
      <c r="Z6" s="70">
        <f>'25-26'!$V$6</f>
        <v>0</v>
      </c>
      <c r="AB6" s="64">
        <v>1</v>
      </c>
      <c r="AC6" s="65">
        <f>'25-26'!$B$6</f>
        <v>0</v>
      </c>
      <c r="AD6" s="66">
        <f>'25-26'!$AC$6</f>
        <v>0</v>
      </c>
      <c r="AE6" s="66">
        <v>9.9999999999999995E-8</v>
      </c>
      <c r="AF6" s="71">
        <f>AD6+(AK6-AL6)/100+AK6/1000+AE6</f>
        <v>9.9999999999999995E-8</v>
      </c>
      <c r="AG6" s="67">
        <f t="shared" ref="AG6:AG25" si="1">AH6+AI6+AJ6</f>
        <v>0</v>
      </c>
      <c r="AH6" s="68">
        <f>'25-26'!$Z$6</f>
        <v>0</v>
      </c>
      <c r="AI6" s="69">
        <f>'25-26'!$AA$6</f>
        <v>0</v>
      </c>
      <c r="AJ6" s="70">
        <f>'25-26'!$AB$6</f>
        <v>0</v>
      </c>
      <c r="AK6" s="68">
        <f>'25-26'!$AF$6</f>
        <v>0</v>
      </c>
      <c r="AL6" s="70">
        <f>'25-26'!$AG$6</f>
        <v>0</v>
      </c>
      <c r="AM6" s="68">
        <f>'25-26'!$AD$6</f>
        <v>0</v>
      </c>
      <c r="AN6" s="70">
        <f>'25-26'!$AE$6</f>
        <v>0</v>
      </c>
    </row>
    <row r="7" spans="2:40" x14ac:dyDescent="0.2">
      <c r="B7" s="64">
        <v>2</v>
      </c>
      <c r="C7" s="56">
        <f>'25-26'!$B$7</f>
        <v>0</v>
      </c>
      <c r="D7" s="72">
        <f>'25-26'!$I$7</f>
        <v>0</v>
      </c>
      <c r="E7" s="73">
        <f t="shared" ref="E7:E25" si="2">F7+G7+H7</f>
        <v>0</v>
      </c>
      <c r="F7" s="74">
        <f>'25-26'!$F$7</f>
        <v>0</v>
      </c>
      <c r="G7" s="75">
        <f>'25-26'!$G$7</f>
        <v>0</v>
      </c>
      <c r="H7" s="76">
        <f>'25-26'!$H$7</f>
        <v>0</v>
      </c>
      <c r="I7" s="74">
        <f>'25-26'!$N$7</f>
        <v>0</v>
      </c>
      <c r="J7" s="76">
        <f>'25-26'!$O$7</f>
        <v>0</v>
      </c>
      <c r="K7" s="74">
        <f>'25-26'!$L$7</f>
        <v>0</v>
      </c>
      <c r="L7" s="76">
        <f>'25-26'!$M$7</f>
        <v>0</v>
      </c>
      <c r="N7" s="64">
        <v>2</v>
      </c>
      <c r="O7" s="56">
        <f>'25-26'!$B$7</f>
        <v>0</v>
      </c>
      <c r="P7" s="72">
        <f>'25-26'!$T$7</f>
        <v>0</v>
      </c>
      <c r="Q7" s="72">
        <v>1.9999999999999999E-7</v>
      </c>
      <c r="R7" s="77">
        <f>P7+(W7-X7)/100+W7/1000+Q7</f>
        <v>1.9999999999999999E-7</v>
      </c>
      <c r="S7" s="73">
        <f t="shared" si="0"/>
        <v>0</v>
      </c>
      <c r="T7" s="74">
        <f>'25-26'!$Q$7</f>
        <v>0</v>
      </c>
      <c r="U7" s="75">
        <f>'25-26'!$R$7</f>
        <v>0</v>
      </c>
      <c r="V7" s="76">
        <f>'25-26'!$S$7</f>
        <v>0</v>
      </c>
      <c r="W7" s="74">
        <f>'25-26'!$W$7</f>
        <v>0</v>
      </c>
      <c r="X7" s="76">
        <f>'25-26'!$X$7</f>
        <v>0</v>
      </c>
      <c r="Y7" s="74">
        <f>'25-26'!$U$7</f>
        <v>0</v>
      </c>
      <c r="Z7" s="76">
        <f>'25-26'!$V$7</f>
        <v>0</v>
      </c>
      <c r="AB7" s="64">
        <v>2</v>
      </c>
      <c r="AC7" s="56">
        <f>'25-26'!$B$7</f>
        <v>0</v>
      </c>
      <c r="AD7" s="72">
        <f>'25-26'!$AC$7</f>
        <v>0</v>
      </c>
      <c r="AE7" s="72">
        <v>1.9999999999999999E-7</v>
      </c>
      <c r="AF7" s="77">
        <f>AD7+(AK7-AL7)/100+AK7/1000+AE7</f>
        <v>1.9999999999999999E-7</v>
      </c>
      <c r="AG7" s="73">
        <f t="shared" si="1"/>
        <v>0</v>
      </c>
      <c r="AH7" s="74">
        <f>'25-26'!$Z$7</f>
        <v>0</v>
      </c>
      <c r="AI7" s="75">
        <f>'25-26'!$AA$7</f>
        <v>0</v>
      </c>
      <c r="AJ7" s="76">
        <f>'25-26'!$AB$7</f>
        <v>0</v>
      </c>
      <c r="AK7" s="74">
        <f>'25-26'!$AF$7</f>
        <v>0</v>
      </c>
      <c r="AL7" s="76">
        <f>'25-26'!$AG$7</f>
        <v>0</v>
      </c>
      <c r="AM7" s="74">
        <f>'25-26'!$AD$7</f>
        <v>0</v>
      </c>
      <c r="AN7" s="76">
        <f>'25-26'!$AE$7</f>
        <v>0</v>
      </c>
    </row>
    <row r="8" spans="2:40" x14ac:dyDescent="0.2">
      <c r="B8" s="64">
        <v>3</v>
      </c>
      <c r="C8" s="56">
        <f>'25-26'!$B$8</f>
        <v>0</v>
      </c>
      <c r="D8" s="72">
        <f>'25-26'!$I$8</f>
        <v>0</v>
      </c>
      <c r="E8" s="73">
        <f t="shared" si="2"/>
        <v>0</v>
      </c>
      <c r="F8" s="74">
        <f>'25-26'!$F$8</f>
        <v>0</v>
      </c>
      <c r="G8" s="75">
        <f>'25-26'!$G$8</f>
        <v>0</v>
      </c>
      <c r="H8" s="76">
        <f>'25-26'!$H$8</f>
        <v>0</v>
      </c>
      <c r="I8" s="74">
        <f>'25-26'!$N$8</f>
        <v>0</v>
      </c>
      <c r="J8" s="76">
        <f>'25-26'!$O$8</f>
        <v>0</v>
      </c>
      <c r="K8" s="74">
        <f>'25-26'!$L$8</f>
        <v>0</v>
      </c>
      <c r="L8" s="76">
        <f>'25-26'!$M$8</f>
        <v>0</v>
      </c>
      <c r="N8" s="64">
        <v>3</v>
      </c>
      <c r="O8" s="56">
        <f>'25-26'!$B$8</f>
        <v>0</v>
      </c>
      <c r="P8" s="72">
        <f>'25-26'!$T$8</f>
        <v>0</v>
      </c>
      <c r="Q8" s="72">
        <v>2.9999999999999999E-7</v>
      </c>
      <c r="R8" s="77">
        <f>P8+(W8-X8)/100+W8/1000+Q8</f>
        <v>2.9999999999999999E-7</v>
      </c>
      <c r="S8" s="73">
        <f t="shared" si="0"/>
        <v>0</v>
      </c>
      <c r="T8" s="74">
        <f>'25-26'!$Q$8</f>
        <v>0</v>
      </c>
      <c r="U8" s="75">
        <f>'25-26'!$R$8</f>
        <v>0</v>
      </c>
      <c r="V8" s="76">
        <f>'25-26'!$S$8</f>
        <v>0</v>
      </c>
      <c r="W8" s="74">
        <f>'25-26'!$W$8</f>
        <v>0</v>
      </c>
      <c r="X8" s="76">
        <f>'25-26'!$X$8</f>
        <v>0</v>
      </c>
      <c r="Y8" s="74">
        <f>'25-26'!$U$8</f>
        <v>0</v>
      </c>
      <c r="Z8" s="76">
        <f>'25-26'!$V$8</f>
        <v>0</v>
      </c>
      <c r="AB8" s="64">
        <v>3</v>
      </c>
      <c r="AC8" s="56">
        <f>'25-26'!$B$8</f>
        <v>0</v>
      </c>
      <c r="AD8" s="72">
        <f>'25-26'!$AC$8</f>
        <v>0</v>
      </c>
      <c r="AE8" s="72">
        <v>2.9999999999999999E-7</v>
      </c>
      <c r="AF8" s="77">
        <f>AD8+(AK8-AL8)/100+AK8/1000+AE8</f>
        <v>2.9999999999999999E-7</v>
      </c>
      <c r="AG8" s="73">
        <f t="shared" si="1"/>
        <v>0</v>
      </c>
      <c r="AH8" s="74">
        <f>'25-26'!$Z$8</f>
        <v>0</v>
      </c>
      <c r="AI8" s="75">
        <f>'25-26'!$AA$8</f>
        <v>0</v>
      </c>
      <c r="AJ8" s="76">
        <f>'25-26'!$AB$8</f>
        <v>0</v>
      </c>
      <c r="AK8" s="74">
        <f>'25-26'!$AF$8</f>
        <v>0</v>
      </c>
      <c r="AL8" s="76">
        <f>'25-26'!$AG$8</f>
        <v>0</v>
      </c>
      <c r="AM8" s="74">
        <f>'25-26'!$AD$8</f>
        <v>0</v>
      </c>
      <c r="AN8" s="76">
        <f>'25-26'!$AE$8</f>
        <v>0</v>
      </c>
    </row>
    <row r="9" spans="2:40" x14ac:dyDescent="0.2">
      <c r="B9" s="64">
        <v>4</v>
      </c>
      <c r="C9" s="56">
        <f>'25-26'!$B$9</f>
        <v>0</v>
      </c>
      <c r="D9" s="72">
        <f>'25-26'!$I$9</f>
        <v>0</v>
      </c>
      <c r="E9" s="73">
        <f t="shared" si="2"/>
        <v>0</v>
      </c>
      <c r="F9" s="74">
        <f>'25-26'!$F$9</f>
        <v>0</v>
      </c>
      <c r="G9" s="75">
        <f>'25-26'!$G$9</f>
        <v>0</v>
      </c>
      <c r="H9" s="76">
        <f>'25-26'!$H$9</f>
        <v>0</v>
      </c>
      <c r="I9" s="74">
        <f>'25-26'!$N$9</f>
        <v>0</v>
      </c>
      <c r="J9" s="76">
        <f>'25-26'!$O$9</f>
        <v>0</v>
      </c>
      <c r="K9" s="74">
        <f>'25-26'!$L$9</f>
        <v>0</v>
      </c>
      <c r="L9" s="76">
        <f>'25-26'!$M$9</f>
        <v>0</v>
      </c>
      <c r="N9" s="64">
        <v>4</v>
      </c>
      <c r="O9" s="56">
        <f>'25-26'!$B$9</f>
        <v>0</v>
      </c>
      <c r="P9" s="72">
        <f>'25-26'!$T$9</f>
        <v>0</v>
      </c>
      <c r="Q9" s="72">
        <v>3.9999999999999998E-7</v>
      </c>
      <c r="R9" s="77">
        <f t="shared" ref="R9:R25" si="3">P9+(W9-X9)/100+W9/1000+Q9</f>
        <v>3.9999999999999998E-7</v>
      </c>
      <c r="S9" s="73">
        <f t="shared" si="0"/>
        <v>0</v>
      </c>
      <c r="T9" s="74">
        <f>'25-26'!$Q$9</f>
        <v>0</v>
      </c>
      <c r="U9" s="75">
        <f>'25-26'!$R$9</f>
        <v>0</v>
      </c>
      <c r="V9" s="76">
        <f>'25-26'!$S$9</f>
        <v>0</v>
      </c>
      <c r="W9" s="74">
        <f>'25-26'!$W$9</f>
        <v>0</v>
      </c>
      <c r="X9" s="76">
        <f>'25-26'!$X$9</f>
        <v>0</v>
      </c>
      <c r="Y9" s="74">
        <f>'25-26'!$U$9</f>
        <v>0</v>
      </c>
      <c r="Z9" s="76">
        <f>'25-26'!$V$9</f>
        <v>0</v>
      </c>
      <c r="AB9" s="64">
        <v>4</v>
      </c>
      <c r="AC9" s="56">
        <f>'25-26'!$B$9</f>
        <v>0</v>
      </c>
      <c r="AD9" s="72">
        <f>'25-26'!$AC$9</f>
        <v>0</v>
      </c>
      <c r="AE9" s="72">
        <v>3.9999999999999998E-7</v>
      </c>
      <c r="AF9" s="77">
        <f t="shared" ref="AF9:AF25" si="4">AD9+(AK9-AL9)/100+AK9/1000+AE9</f>
        <v>3.9999999999999998E-7</v>
      </c>
      <c r="AG9" s="73">
        <f t="shared" si="1"/>
        <v>0</v>
      </c>
      <c r="AH9" s="74">
        <f>'25-26'!$Z$9</f>
        <v>0</v>
      </c>
      <c r="AI9" s="75">
        <f>'25-26'!$AA$9</f>
        <v>0</v>
      </c>
      <c r="AJ9" s="76">
        <f>'25-26'!$AB$9</f>
        <v>0</v>
      </c>
      <c r="AK9" s="74">
        <f>'25-26'!$AF$9</f>
        <v>0</v>
      </c>
      <c r="AL9" s="76">
        <f>'25-26'!$AG$9</f>
        <v>0</v>
      </c>
      <c r="AM9" s="74">
        <f>'25-26'!$AD$9</f>
        <v>0</v>
      </c>
      <c r="AN9" s="76">
        <f>'25-26'!$AE$9</f>
        <v>0</v>
      </c>
    </row>
    <row r="10" spans="2:40" x14ac:dyDescent="0.2">
      <c r="B10" s="64">
        <v>5</v>
      </c>
      <c r="C10" s="56">
        <f>'25-26'!$B$10</f>
        <v>0</v>
      </c>
      <c r="D10" s="72">
        <f>'25-26'!$I$10</f>
        <v>0</v>
      </c>
      <c r="E10" s="73">
        <f t="shared" si="2"/>
        <v>0</v>
      </c>
      <c r="F10" s="74">
        <f>'25-26'!$F$10</f>
        <v>0</v>
      </c>
      <c r="G10" s="75">
        <f>'25-26'!$G$10</f>
        <v>0</v>
      </c>
      <c r="H10" s="76">
        <f>'25-26'!$H$10</f>
        <v>0</v>
      </c>
      <c r="I10" s="74">
        <f>'25-26'!$N$10</f>
        <v>0</v>
      </c>
      <c r="J10" s="76">
        <f>'25-26'!$O$10</f>
        <v>0</v>
      </c>
      <c r="K10" s="74">
        <f>'25-26'!$L$10</f>
        <v>0</v>
      </c>
      <c r="L10" s="76">
        <f>'25-26'!$M$10</f>
        <v>0</v>
      </c>
      <c r="N10" s="64">
        <v>5</v>
      </c>
      <c r="O10" s="56">
        <f>'25-26'!$B$10</f>
        <v>0</v>
      </c>
      <c r="P10" s="72">
        <f>'25-26'!$T$10</f>
        <v>0</v>
      </c>
      <c r="Q10" s="72">
        <v>4.9999999999999998E-7</v>
      </c>
      <c r="R10" s="77">
        <f t="shared" si="3"/>
        <v>4.9999999999999998E-7</v>
      </c>
      <c r="S10" s="73">
        <f t="shared" si="0"/>
        <v>0</v>
      </c>
      <c r="T10" s="74">
        <f>'25-26'!$Q$10</f>
        <v>0</v>
      </c>
      <c r="U10" s="75">
        <f>'25-26'!$R$10</f>
        <v>0</v>
      </c>
      <c r="V10" s="76">
        <f>'25-26'!$S$10</f>
        <v>0</v>
      </c>
      <c r="W10" s="74">
        <f>'25-26'!$W$10</f>
        <v>0</v>
      </c>
      <c r="X10" s="76">
        <f>'25-26'!$X$10</f>
        <v>0</v>
      </c>
      <c r="Y10" s="74">
        <f>'25-26'!$U$10</f>
        <v>0</v>
      </c>
      <c r="Z10" s="76">
        <f>'25-26'!$V$10</f>
        <v>0</v>
      </c>
      <c r="AB10" s="64">
        <v>5</v>
      </c>
      <c r="AC10" s="56">
        <f>'25-26'!$B$10</f>
        <v>0</v>
      </c>
      <c r="AD10" s="72">
        <f>'25-26'!$AC$10</f>
        <v>0</v>
      </c>
      <c r="AE10" s="72">
        <v>4.9999999999999998E-7</v>
      </c>
      <c r="AF10" s="77">
        <f t="shared" si="4"/>
        <v>4.9999999999999998E-7</v>
      </c>
      <c r="AG10" s="73">
        <f t="shared" si="1"/>
        <v>0</v>
      </c>
      <c r="AH10" s="74">
        <f>'25-26'!$Z$10</f>
        <v>0</v>
      </c>
      <c r="AI10" s="75">
        <f>'25-26'!$AA$10</f>
        <v>0</v>
      </c>
      <c r="AJ10" s="76">
        <f>'25-26'!$AB$10</f>
        <v>0</v>
      </c>
      <c r="AK10" s="74">
        <f>'25-26'!$AF$10</f>
        <v>0</v>
      </c>
      <c r="AL10" s="76">
        <f>'25-26'!$AG$10</f>
        <v>0</v>
      </c>
      <c r="AM10" s="74">
        <f>'25-26'!$AD$10</f>
        <v>0</v>
      </c>
      <c r="AN10" s="76">
        <f>'25-26'!$AE$10</f>
        <v>0</v>
      </c>
    </row>
    <row r="11" spans="2:40" x14ac:dyDescent="0.2">
      <c r="B11" s="64">
        <v>6</v>
      </c>
      <c r="C11" s="56">
        <f>'25-26'!$B$11</f>
        <v>0</v>
      </c>
      <c r="D11" s="72">
        <f>'25-26'!$I$11</f>
        <v>0</v>
      </c>
      <c r="E11" s="73">
        <f t="shared" si="2"/>
        <v>0</v>
      </c>
      <c r="F11" s="74">
        <f>'25-26'!$F$11</f>
        <v>0</v>
      </c>
      <c r="G11" s="75">
        <f>'25-26'!$G$11</f>
        <v>0</v>
      </c>
      <c r="H11" s="76">
        <f>'25-26'!$H$11</f>
        <v>0</v>
      </c>
      <c r="I11" s="74">
        <f>'25-26'!$N$11</f>
        <v>0</v>
      </c>
      <c r="J11" s="76">
        <f>'25-26'!$O$11</f>
        <v>0</v>
      </c>
      <c r="K11" s="74">
        <f>'25-26'!$L$11</f>
        <v>0</v>
      </c>
      <c r="L11" s="76">
        <f>'25-26'!$M$11</f>
        <v>0</v>
      </c>
      <c r="N11" s="64">
        <v>6</v>
      </c>
      <c r="O11" s="56">
        <f>'25-26'!$B$11</f>
        <v>0</v>
      </c>
      <c r="P11" s="72">
        <f>'25-26'!$T$11</f>
        <v>0</v>
      </c>
      <c r="Q11" s="72">
        <v>5.9999999999999997E-7</v>
      </c>
      <c r="R11" s="77">
        <f t="shared" si="3"/>
        <v>5.9999999999999997E-7</v>
      </c>
      <c r="S11" s="73">
        <f t="shared" si="0"/>
        <v>0</v>
      </c>
      <c r="T11" s="74">
        <f>'25-26'!$Q$11</f>
        <v>0</v>
      </c>
      <c r="U11" s="75">
        <f>'25-26'!$R$11</f>
        <v>0</v>
      </c>
      <c r="V11" s="76">
        <f>'25-26'!$S$11</f>
        <v>0</v>
      </c>
      <c r="W11" s="74">
        <f>'25-26'!$W$11</f>
        <v>0</v>
      </c>
      <c r="X11" s="76">
        <f>'25-26'!$X$11</f>
        <v>0</v>
      </c>
      <c r="Y11" s="74">
        <f>'25-26'!$U$11</f>
        <v>0</v>
      </c>
      <c r="Z11" s="76">
        <f>'25-26'!$V$11</f>
        <v>0</v>
      </c>
      <c r="AB11" s="64">
        <v>6</v>
      </c>
      <c r="AC11" s="56">
        <f>'25-26'!$B$11</f>
        <v>0</v>
      </c>
      <c r="AD11" s="72">
        <f>'25-26'!$AC$11</f>
        <v>0</v>
      </c>
      <c r="AE11" s="72">
        <v>5.9999999999999997E-7</v>
      </c>
      <c r="AF11" s="77">
        <f t="shared" si="4"/>
        <v>5.9999999999999997E-7</v>
      </c>
      <c r="AG11" s="73">
        <f t="shared" si="1"/>
        <v>0</v>
      </c>
      <c r="AH11" s="74">
        <f>'25-26'!$Z$11</f>
        <v>0</v>
      </c>
      <c r="AI11" s="75">
        <f>'25-26'!$AA$11</f>
        <v>0</v>
      </c>
      <c r="AJ11" s="76">
        <f>'25-26'!$AB$11</f>
        <v>0</v>
      </c>
      <c r="AK11" s="74">
        <f>'25-26'!$AF$11</f>
        <v>0</v>
      </c>
      <c r="AL11" s="76">
        <f>'25-26'!$AG$11</f>
        <v>0</v>
      </c>
      <c r="AM11" s="74">
        <f>'25-26'!$AD$11</f>
        <v>0</v>
      </c>
      <c r="AN11" s="76">
        <f>'25-26'!$AE$11</f>
        <v>0</v>
      </c>
    </row>
    <row r="12" spans="2:40" x14ac:dyDescent="0.2">
      <c r="B12" s="64">
        <v>7</v>
      </c>
      <c r="C12" s="56">
        <f>'25-26'!$B$12</f>
        <v>0</v>
      </c>
      <c r="D12" s="72">
        <f>'25-26'!$I$12</f>
        <v>0</v>
      </c>
      <c r="E12" s="73">
        <f t="shared" si="2"/>
        <v>0</v>
      </c>
      <c r="F12" s="74">
        <f>'25-26'!$F$12</f>
        <v>0</v>
      </c>
      <c r="G12" s="75">
        <f>'25-26'!$G$12</f>
        <v>0</v>
      </c>
      <c r="H12" s="76">
        <f>'25-26'!$H$12</f>
        <v>0</v>
      </c>
      <c r="I12" s="74">
        <f>'25-26'!$N$12</f>
        <v>0</v>
      </c>
      <c r="J12" s="76">
        <f>'25-26'!$O$12</f>
        <v>0</v>
      </c>
      <c r="K12" s="74">
        <f>'25-26'!$L$12</f>
        <v>0</v>
      </c>
      <c r="L12" s="76">
        <f>'25-26'!$M$12</f>
        <v>0</v>
      </c>
      <c r="N12" s="64">
        <v>7</v>
      </c>
      <c r="O12" s="56">
        <f>'25-26'!$B$12</f>
        <v>0</v>
      </c>
      <c r="P12" s="72">
        <f>'25-26'!$T$12</f>
        <v>0</v>
      </c>
      <c r="Q12" s="72">
        <v>6.9999999999999997E-7</v>
      </c>
      <c r="R12" s="77">
        <f t="shared" si="3"/>
        <v>6.9999999999999997E-7</v>
      </c>
      <c r="S12" s="73">
        <f t="shared" si="0"/>
        <v>0</v>
      </c>
      <c r="T12" s="74">
        <f>'25-26'!$Q$12</f>
        <v>0</v>
      </c>
      <c r="U12" s="75">
        <f>'25-26'!$R$12</f>
        <v>0</v>
      </c>
      <c r="V12" s="76">
        <f>'25-26'!$S$12</f>
        <v>0</v>
      </c>
      <c r="W12" s="74">
        <f>'25-26'!$W$12</f>
        <v>0</v>
      </c>
      <c r="X12" s="76">
        <f>'25-26'!$X$12</f>
        <v>0</v>
      </c>
      <c r="Y12" s="74">
        <f>'25-26'!$U$12</f>
        <v>0</v>
      </c>
      <c r="Z12" s="76">
        <f>'25-26'!$V$12</f>
        <v>0</v>
      </c>
      <c r="AB12" s="64">
        <v>7</v>
      </c>
      <c r="AC12" s="56">
        <f>'25-26'!$B$12</f>
        <v>0</v>
      </c>
      <c r="AD12" s="72">
        <f>'25-26'!$AC$12</f>
        <v>0</v>
      </c>
      <c r="AE12" s="72">
        <v>6.9999999999999997E-7</v>
      </c>
      <c r="AF12" s="77">
        <f t="shared" si="4"/>
        <v>6.9999999999999997E-7</v>
      </c>
      <c r="AG12" s="73">
        <f t="shared" si="1"/>
        <v>0</v>
      </c>
      <c r="AH12" s="74">
        <f>'25-26'!$Z$12</f>
        <v>0</v>
      </c>
      <c r="AI12" s="75">
        <f>'25-26'!$AA$12</f>
        <v>0</v>
      </c>
      <c r="AJ12" s="76">
        <f>'25-26'!$AB$12</f>
        <v>0</v>
      </c>
      <c r="AK12" s="74">
        <f>'25-26'!$AF$12</f>
        <v>0</v>
      </c>
      <c r="AL12" s="76">
        <f>'25-26'!$AG$12</f>
        <v>0</v>
      </c>
      <c r="AM12" s="74">
        <f>'25-26'!$AD$12</f>
        <v>0</v>
      </c>
      <c r="AN12" s="76">
        <f>'25-26'!$AE$12</f>
        <v>0</v>
      </c>
    </row>
    <row r="13" spans="2:40" x14ac:dyDescent="0.2">
      <c r="B13" s="64">
        <v>8</v>
      </c>
      <c r="C13" s="56">
        <f>'25-26'!$B$13</f>
        <v>0</v>
      </c>
      <c r="D13" s="72">
        <f>'25-26'!$I$13</f>
        <v>0</v>
      </c>
      <c r="E13" s="73">
        <f t="shared" si="2"/>
        <v>0</v>
      </c>
      <c r="F13" s="74">
        <f>'25-26'!$F$13</f>
        <v>0</v>
      </c>
      <c r="G13" s="75">
        <f>'25-26'!$G$13</f>
        <v>0</v>
      </c>
      <c r="H13" s="76">
        <f>'25-26'!$H$13</f>
        <v>0</v>
      </c>
      <c r="I13" s="74">
        <f>'25-26'!$N$13</f>
        <v>0</v>
      </c>
      <c r="J13" s="76">
        <f>'25-26'!$O$13</f>
        <v>0</v>
      </c>
      <c r="K13" s="74">
        <f>'25-26'!$L$13</f>
        <v>0</v>
      </c>
      <c r="L13" s="76">
        <f>'25-26'!$M$13</f>
        <v>0</v>
      </c>
      <c r="N13" s="64">
        <v>8</v>
      </c>
      <c r="O13" s="56">
        <f>'25-26'!$B$13</f>
        <v>0</v>
      </c>
      <c r="P13" s="72">
        <f>'25-26'!$T$13</f>
        <v>0</v>
      </c>
      <c r="Q13" s="72">
        <v>7.9999999999999996E-7</v>
      </c>
      <c r="R13" s="77">
        <f t="shared" si="3"/>
        <v>7.9999999999999996E-7</v>
      </c>
      <c r="S13" s="73">
        <f t="shared" si="0"/>
        <v>0</v>
      </c>
      <c r="T13" s="74">
        <f>'25-26'!$Q$13</f>
        <v>0</v>
      </c>
      <c r="U13" s="75">
        <f>'25-26'!$R$13</f>
        <v>0</v>
      </c>
      <c r="V13" s="76">
        <f>'25-26'!$S$13</f>
        <v>0</v>
      </c>
      <c r="W13" s="74">
        <f>'25-26'!$W$13</f>
        <v>0</v>
      </c>
      <c r="X13" s="76">
        <f>'25-26'!$X$13</f>
        <v>0</v>
      </c>
      <c r="Y13" s="74">
        <f>'25-26'!$U$13</f>
        <v>0</v>
      </c>
      <c r="Z13" s="76">
        <f>'25-26'!$V$13</f>
        <v>0</v>
      </c>
      <c r="AB13" s="64">
        <v>8</v>
      </c>
      <c r="AC13" s="56">
        <f>'25-26'!$B$13</f>
        <v>0</v>
      </c>
      <c r="AD13" s="72">
        <f>'25-26'!$AC$13</f>
        <v>0</v>
      </c>
      <c r="AE13" s="72">
        <v>7.9999999999999996E-7</v>
      </c>
      <c r="AF13" s="77">
        <f t="shared" si="4"/>
        <v>7.9999999999999996E-7</v>
      </c>
      <c r="AG13" s="73">
        <f t="shared" si="1"/>
        <v>0</v>
      </c>
      <c r="AH13" s="74">
        <f>'25-26'!$Z$13</f>
        <v>0</v>
      </c>
      <c r="AI13" s="75">
        <f>'25-26'!$AA$13</f>
        <v>0</v>
      </c>
      <c r="AJ13" s="76">
        <f>'25-26'!$AB$13</f>
        <v>0</v>
      </c>
      <c r="AK13" s="74">
        <f>'25-26'!$AF$13</f>
        <v>0</v>
      </c>
      <c r="AL13" s="76">
        <f>'25-26'!$AG$13</f>
        <v>0</v>
      </c>
      <c r="AM13" s="74">
        <f>'25-26'!$AD$13</f>
        <v>0</v>
      </c>
      <c r="AN13" s="76">
        <f>'25-26'!$AE$13</f>
        <v>0</v>
      </c>
    </row>
    <row r="14" spans="2:40" x14ac:dyDescent="0.2">
      <c r="B14" s="64">
        <v>9</v>
      </c>
      <c r="C14" s="56">
        <f>'25-26'!$B$14</f>
        <v>0</v>
      </c>
      <c r="D14" s="72">
        <f>'25-26'!$I$14</f>
        <v>0</v>
      </c>
      <c r="E14" s="73">
        <f t="shared" si="2"/>
        <v>0</v>
      </c>
      <c r="F14" s="74">
        <f>'25-26'!$F$14</f>
        <v>0</v>
      </c>
      <c r="G14" s="75">
        <f>'25-26'!$G$14</f>
        <v>0</v>
      </c>
      <c r="H14" s="76">
        <f>'25-26'!$H$14</f>
        <v>0</v>
      </c>
      <c r="I14" s="74">
        <f>'25-26'!$N$14</f>
        <v>0</v>
      </c>
      <c r="J14" s="76">
        <f>'25-26'!$O$14</f>
        <v>0</v>
      </c>
      <c r="K14" s="74">
        <f>'25-26'!$L$14</f>
        <v>0</v>
      </c>
      <c r="L14" s="76">
        <f>'25-26'!$M$14</f>
        <v>0</v>
      </c>
      <c r="N14" s="64">
        <v>9</v>
      </c>
      <c r="O14" s="56">
        <f>'25-26'!$B$14</f>
        <v>0</v>
      </c>
      <c r="P14" s="72">
        <f>'25-26'!$T$14</f>
        <v>0</v>
      </c>
      <c r="Q14" s="72">
        <v>8.9999999999999996E-7</v>
      </c>
      <c r="R14" s="77">
        <f t="shared" si="3"/>
        <v>8.9999999999999996E-7</v>
      </c>
      <c r="S14" s="73">
        <f t="shared" si="0"/>
        <v>0</v>
      </c>
      <c r="T14" s="74">
        <f>'25-26'!$Q$14</f>
        <v>0</v>
      </c>
      <c r="U14" s="75">
        <f>'25-26'!$R$14</f>
        <v>0</v>
      </c>
      <c r="V14" s="76">
        <f>'25-26'!$S$14</f>
        <v>0</v>
      </c>
      <c r="W14" s="74">
        <f>'25-26'!$W$14</f>
        <v>0</v>
      </c>
      <c r="X14" s="76">
        <f>'25-26'!$X$14</f>
        <v>0</v>
      </c>
      <c r="Y14" s="74">
        <f>'25-26'!$U$14</f>
        <v>0</v>
      </c>
      <c r="Z14" s="76">
        <f>'25-26'!$V$14</f>
        <v>0</v>
      </c>
      <c r="AB14" s="64">
        <v>9</v>
      </c>
      <c r="AC14" s="56">
        <f>'25-26'!$B$14</f>
        <v>0</v>
      </c>
      <c r="AD14" s="72">
        <f>'25-26'!$AC$14</f>
        <v>0</v>
      </c>
      <c r="AE14" s="72">
        <v>8.9999999999999996E-7</v>
      </c>
      <c r="AF14" s="77">
        <f t="shared" si="4"/>
        <v>8.9999999999999996E-7</v>
      </c>
      <c r="AG14" s="73">
        <f t="shared" si="1"/>
        <v>0</v>
      </c>
      <c r="AH14" s="74">
        <f>'25-26'!$Z$14</f>
        <v>0</v>
      </c>
      <c r="AI14" s="75">
        <f>'25-26'!$AA$14</f>
        <v>0</v>
      </c>
      <c r="AJ14" s="76">
        <f>'25-26'!$AB$14</f>
        <v>0</v>
      </c>
      <c r="AK14" s="74">
        <f>'25-26'!$AF$14</f>
        <v>0</v>
      </c>
      <c r="AL14" s="76">
        <f>'25-26'!$AG$14</f>
        <v>0</v>
      </c>
      <c r="AM14" s="74">
        <f>'25-26'!$AD$14</f>
        <v>0</v>
      </c>
      <c r="AN14" s="76">
        <f>'25-26'!$AE$14</f>
        <v>0</v>
      </c>
    </row>
    <row r="15" spans="2:40" x14ac:dyDescent="0.2">
      <c r="B15" s="64">
        <v>10</v>
      </c>
      <c r="C15" s="56">
        <f>'25-26'!$B$15</f>
        <v>0</v>
      </c>
      <c r="D15" s="72">
        <f>'25-26'!$I$15</f>
        <v>0</v>
      </c>
      <c r="E15" s="73">
        <f>F15+G15+H15</f>
        <v>0</v>
      </c>
      <c r="F15" s="74">
        <f>'25-26'!$F$15</f>
        <v>0</v>
      </c>
      <c r="G15" s="75">
        <f>'25-26'!$G$15</f>
        <v>0</v>
      </c>
      <c r="H15" s="76">
        <f>'25-26'!$H$15</f>
        <v>0</v>
      </c>
      <c r="I15" s="74">
        <f>'25-26'!$N$15</f>
        <v>0</v>
      </c>
      <c r="J15" s="76">
        <f>'25-26'!$O$15</f>
        <v>0</v>
      </c>
      <c r="K15" s="74">
        <f>'25-26'!$L$15</f>
        <v>0</v>
      </c>
      <c r="L15" s="76">
        <f>'25-26'!$M$15</f>
        <v>0</v>
      </c>
      <c r="N15" s="64">
        <v>10</v>
      </c>
      <c r="O15" s="56">
        <f>'25-26'!$B$15</f>
        <v>0</v>
      </c>
      <c r="P15" s="72">
        <f>'25-26'!$T$15</f>
        <v>0</v>
      </c>
      <c r="Q15" s="72">
        <v>9.9999999999999995E-7</v>
      </c>
      <c r="R15" s="77">
        <f t="shared" si="3"/>
        <v>9.9999999999999995E-7</v>
      </c>
      <c r="S15" s="73">
        <f t="shared" si="0"/>
        <v>0</v>
      </c>
      <c r="T15" s="74">
        <f>'25-26'!$Q$15</f>
        <v>0</v>
      </c>
      <c r="U15" s="75">
        <f>'25-26'!$R$15</f>
        <v>0</v>
      </c>
      <c r="V15" s="76">
        <f>'25-26'!$S$15</f>
        <v>0</v>
      </c>
      <c r="W15" s="74">
        <f>'25-26'!$W$15</f>
        <v>0</v>
      </c>
      <c r="X15" s="76">
        <f>'25-26'!$X$15</f>
        <v>0</v>
      </c>
      <c r="Y15" s="74">
        <f>'25-26'!$U$15</f>
        <v>0</v>
      </c>
      <c r="Z15" s="76">
        <f>'25-26'!$V$15</f>
        <v>0</v>
      </c>
      <c r="AB15" s="64">
        <v>10</v>
      </c>
      <c r="AC15" s="56">
        <f>'25-26'!$B$15</f>
        <v>0</v>
      </c>
      <c r="AD15" s="72">
        <f>'25-26'!$AC$15</f>
        <v>0</v>
      </c>
      <c r="AE15" s="72">
        <v>9.9999999999999995E-7</v>
      </c>
      <c r="AF15" s="77">
        <f t="shared" si="4"/>
        <v>9.9999999999999995E-7</v>
      </c>
      <c r="AG15" s="73">
        <f t="shared" si="1"/>
        <v>0</v>
      </c>
      <c r="AH15" s="74">
        <f>'25-26'!$Z$15</f>
        <v>0</v>
      </c>
      <c r="AI15" s="75">
        <f>'25-26'!$AA$15</f>
        <v>0</v>
      </c>
      <c r="AJ15" s="76">
        <f>'25-26'!$AB$15</f>
        <v>0</v>
      </c>
      <c r="AK15" s="74">
        <f>'25-26'!$AF$15</f>
        <v>0</v>
      </c>
      <c r="AL15" s="76">
        <f>'25-26'!$AG$15</f>
        <v>0</v>
      </c>
      <c r="AM15" s="74">
        <f>'25-26'!$AD$15</f>
        <v>0</v>
      </c>
      <c r="AN15" s="76">
        <f>'25-26'!$AE$15</f>
        <v>0</v>
      </c>
    </row>
    <row r="16" spans="2:40" x14ac:dyDescent="0.2">
      <c r="B16" s="64">
        <v>11</v>
      </c>
      <c r="C16" s="56">
        <f>'25-26'!$B$16</f>
        <v>0</v>
      </c>
      <c r="D16" s="72">
        <f>'25-26'!$I$16</f>
        <v>0</v>
      </c>
      <c r="E16" s="73">
        <f t="shared" si="2"/>
        <v>0</v>
      </c>
      <c r="F16" s="74">
        <f>'25-26'!$F$16</f>
        <v>0</v>
      </c>
      <c r="G16" s="75">
        <f>'25-26'!$G$16</f>
        <v>0</v>
      </c>
      <c r="H16" s="76">
        <f>'25-26'!$H$16</f>
        <v>0</v>
      </c>
      <c r="I16" s="74">
        <f>'25-26'!$N$16</f>
        <v>0</v>
      </c>
      <c r="J16" s="76">
        <f>'25-26'!$O$16</f>
        <v>0</v>
      </c>
      <c r="K16" s="74">
        <f>'25-26'!$L$16</f>
        <v>0</v>
      </c>
      <c r="L16" s="76">
        <f>'25-26'!$M$16</f>
        <v>0</v>
      </c>
      <c r="N16" s="64">
        <v>11</v>
      </c>
      <c r="O16" s="56">
        <f>'25-26'!$B$16</f>
        <v>0</v>
      </c>
      <c r="P16" s="72">
        <f>'25-26'!$T$16</f>
        <v>0</v>
      </c>
      <c r="Q16" s="72">
        <v>1.1000000000000001E-6</v>
      </c>
      <c r="R16" s="77">
        <f t="shared" si="3"/>
        <v>1.1000000000000001E-6</v>
      </c>
      <c r="S16" s="73">
        <f t="shared" si="0"/>
        <v>0</v>
      </c>
      <c r="T16" s="74">
        <f>'25-26'!$Q$16</f>
        <v>0</v>
      </c>
      <c r="U16" s="75">
        <f>'25-26'!$R$16</f>
        <v>0</v>
      </c>
      <c r="V16" s="76">
        <f>'25-26'!$S$16</f>
        <v>0</v>
      </c>
      <c r="W16" s="74">
        <f>'25-26'!$W$16</f>
        <v>0</v>
      </c>
      <c r="X16" s="76">
        <f>'25-26'!$X$16</f>
        <v>0</v>
      </c>
      <c r="Y16" s="74">
        <f>'25-26'!$U$16</f>
        <v>0</v>
      </c>
      <c r="Z16" s="76">
        <f>'25-26'!$V$16</f>
        <v>0</v>
      </c>
      <c r="AB16" s="64">
        <v>11</v>
      </c>
      <c r="AC16" s="56">
        <f>'25-26'!$B$16</f>
        <v>0</v>
      </c>
      <c r="AD16" s="72">
        <f>'25-26'!$AC$16</f>
        <v>0</v>
      </c>
      <c r="AE16" s="72">
        <v>1.1000000000000001E-6</v>
      </c>
      <c r="AF16" s="77">
        <f t="shared" si="4"/>
        <v>1.1000000000000001E-6</v>
      </c>
      <c r="AG16" s="73">
        <f t="shared" si="1"/>
        <v>0</v>
      </c>
      <c r="AH16" s="74">
        <f>'25-26'!$Z$16</f>
        <v>0</v>
      </c>
      <c r="AI16" s="75">
        <f>'25-26'!$AA$16</f>
        <v>0</v>
      </c>
      <c r="AJ16" s="76">
        <f>'25-26'!$AB$16</f>
        <v>0</v>
      </c>
      <c r="AK16" s="74">
        <f>'25-26'!$AF$16</f>
        <v>0</v>
      </c>
      <c r="AL16" s="76">
        <f>'25-26'!$AG$16</f>
        <v>0</v>
      </c>
      <c r="AM16" s="74">
        <f>'25-26'!$AD$16</f>
        <v>0</v>
      </c>
      <c r="AN16" s="76">
        <f>'25-26'!$AE$16</f>
        <v>0</v>
      </c>
    </row>
    <row r="17" spans="2:40" x14ac:dyDescent="0.2">
      <c r="B17" s="64">
        <v>12</v>
      </c>
      <c r="C17" s="56">
        <f>'25-26'!$B$17</f>
        <v>0</v>
      </c>
      <c r="D17" s="72">
        <f>'25-26'!$I$17</f>
        <v>0</v>
      </c>
      <c r="E17" s="73">
        <f t="shared" si="2"/>
        <v>0</v>
      </c>
      <c r="F17" s="74">
        <f>'25-26'!$F$17</f>
        <v>0</v>
      </c>
      <c r="G17" s="75">
        <f>'25-26'!$G$17</f>
        <v>0</v>
      </c>
      <c r="H17" s="76">
        <f>'25-26'!$H$17</f>
        <v>0</v>
      </c>
      <c r="I17" s="74">
        <f>'25-26'!$N$17</f>
        <v>0</v>
      </c>
      <c r="J17" s="76">
        <f>'25-26'!$O$17</f>
        <v>0</v>
      </c>
      <c r="K17" s="74">
        <f>'25-26'!$L$17</f>
        <v>0</v>
      </c>
      <c r="L17" s="76">
        <f>'25-26'!$M$17</f>
        <v>0</v>
      </c>
      <c r="N17" s="64">
        <v>12</v>
      </c>
      <c r="O17" s="56">
        <f>'25-26'!$B$17</f>
        <v>0</v>
      </c>
      <c r="P17" s="72">
        <f>'25-26'!$T$17</f>
        <v>0</v>
      </c>
      <c r="Q17" s="72">
        <v>1.1999999999999999E-6</v>
      </c>
      <c r="R17" s="77">
        <f t="shared" si="3"/>
        <v>1.1999999999999999E-6</v>
      </c>
      <c r="S17" s="73">
        <f t="shared" si="0"/>
        <v>0</v>
      </c>
      <c r="T17" s="74">
        <f>'25-26'!$Q$17</f>
        <v>0</v>
      </c>
      <c r="U17" s="75">
        <f>'25-26'!$R$17</f>
        <v>0</v>
      </c>
      <c r="V17" s="76">
        <f>'25-26'!$S$17</f>
        <v>0</v>
      </c>
      <c r="W17" s="74">
        <f>'25-26'!$W$17</f>
        <v>0</v>
      </c>
      <c r="X17" s="76">
        <f>'25-26'!$X$17</f>
        <v>0</v>
      </c>
      <c r="Y17" s="74">
        <f>'25-26'!$U$17</f>
        <v>0</v>
      </c>
      <c r="Z17" s="76">
        <f>'25-26'!$V$17</f>
        <v>0</v>
      </c>
      <c r="AB17" s="64">
        <v>12</v>
      </c>
      <c r="AC17" s="56">
        <f>'25-26'!$B$17</f>
        <v>0</v>
      </c>
      <c r="AD17" s="72">
        <f>'25-26'!$AC$17</f>
        <v>0</v>
      </c>
      <c r="AE17" s="72">
        <v>1.1999999999999999E-6</v>
      </c>
      <c r="AF17" s="77">
        <f t="shared" si="4"/>
        <v>1.1999999999999999E-6</v>
      </c>
      <c r="AG17" s="73">
        <f t="shared" si="1"/>
        <v>0</v>
      </c>
      <c r="AH17" s="74">
        <f>'25-26'!$Z$17</f>
        <v>0</v>
      </c>
      <c r="AI17" s="75">
        <f>'25-26'!$AA$17</f>
        <v>0</v>
      </c>
      <c r="AJ17" s="76">
        <f>'25-26'!$AB$17</f>
        <v>0</v>
      </c>
      <c r="AK17" s="74">
        <f>'25-26'!$AF$17</f>
        <v>0</v>
      </c>
      <c r="AL17" s="76">
        <f>'25-26'!$AG$17</f>
        <v>0</v>
      </c>
      <c r="AM17" s="74">
        <f>'25-26'!$AD$17</f>
        <v>0</v>
      </c>
      <c r="AN17" s="76">
        <f>'25-26'!$AE$17</f>
        <v>0</v>
      </c>
    </row>
    <row r="18" spans="2:40" x14ac:dyDescent="0.2">
      <c r="B18" s="64">
        <v>13</v>
      </c>
      <c r="C18" s="56">
        <f>'25-26'!$B$18</f>
        <v>0</v>
      </c>
      <c r="D18" s="72">
        <f>'25-26'!$I$18</f>
        <v>0</v>
      </c>
      <c r="E18" s="73">
        <f t="shared" si="2"/>
        <v>0</v>
      </c>
      <c r="F18" s="74">
        <f>'25-26'!$F$18</f>
        <v>0</v>
      </c>
      <c r="G18" s="75">
        <f>'25-26'!$G$18</f>
        <v>0</v>
      </c>
      <c r="H18" s="76">
        <f>'25-26'!$H$18</f>
        <v>0</v>
      </c>
      <c r="I18" s="74">
        <f>'25-26'!$N$18</f>
        <v>0</v>
      </c>
      <c r="J18" s="76">
        <f>'25-26'!$O$18</f>
        <v>0</v>
      </c>
      <c r="K18" s="74">
        <f>'25-26'!$L$18</f>
        <v>0</v>
      </c>
      <c r="L18" s="76">
        <f>'25-26'!$M$18</f>
        <v>0</v>
      </c>
      <c r="N18" s="64">
        <v>13</v>
      </c>
      <c r="O18" s="56">
        <f>'25-26'!$B$18</f>
        <v>0</v>
      </c>
      <c r="P18" s="72">
        <f>'25-26'!$T$18</f>
        <v>0</v>
      </c>
      <c r="Q18" s="72">
        <v>1.3E-6</v>
      </c>
      <c r="R18" s="77">
        <f t="shared" si="3"/>
        <v>1.3E-6</v>
      </c>
      <c r="S18" s="73">
        <f t="shared" si="0"/>
        <v>0</v>
      </c>
      <c r="T18" s="74">
        <f>'25-26'!$Q$18</f>
        <v>0</v>
      </c>
      <c r="U18" s="75">
        <f>'25-26'!$R$18</f>
        <v>0</v>
      </c>
      <c r="V18" s="76">
        <f>'25-26'!$S$18</f>
        <v>0</v>
      </c>
      <c r="W18" s="74">
        <f>'25-26'!$W$18</f>
        <v>0</v>
      </c>
      <c r="X18" s="76">
        <f>'25-26'!$X$18</f>
        <v>0</v>
      </c>
      <c r="Y18" s="74">
        <f>'25-26'!$U$18</f>
        <v>0</v>
      </c>
      <c r="Z18" s="76">
        <f>'25-26'!$V$18</f>
        <v>0</v>
      </c>
      <c r="AB18" s="64">
        <v>13</v>
      </c>
      <c r="AC18" s="56">
        <f>'25-26'!$B$18</f>
        <v>0</v>
      </c>
      <c r="AD18" s="72">
        <f>'25-26'!$AC$18</f>
        <v>0</v>
      </c>
      <c r="AE18" s="72">
        <v>1.3E-6</v>
      </c>
      <c r="AF18" s="77">
        <f t="shared" si="4"/>
        <v>1.3E-6</v>
      </c>
      <c r="AG18" s="73">
        <f t="shared" si="1"/>
        <v>0</v>
      </c>
      <c r="AH18" s="74">
        <f>'25-26'!$Z$18</f>
        <v>0</v>
      </c>
      <c r="AI18" s="75">
        <f>'25-26'!$AA$18</f>
        <v>0</v>
      </c>
      <c r="AJ18" s="76">
        <f>'25-26'!$AB$18</f>
        <v>0</v>
      </c>
      <c r="AK18" s="74">
        <f>'25-26'!$AF$18</f>
        <v>0</v>
      </c>
      <c r="AL18" s="76">
        <f>'25-26'!$AG$18</f>
        <v>0</v>
      </c>
      <c r="AM18" s="74">
        <f>'25-26'!$AD$18</f>
        <v>0</v>
      </c>
      <c r="AN18" s="76">
        <f>'25-26'!$AE$18</f>
        <v>0</v>
      </c>
    </row>
    <row r="19" spans="2:40" x14ac:dyDescent="0.2">
      <c r="B19" s="64">
        <v>14</v>
      </c>
      <c r="C19" s="56">
        <f>'25-26'!$B$19</f>
        <v>0</v>
      </c>
      <c r="D19" s="72">
        <f>'25-26'!$I$19</f>
        <v>0</v>
      </c>
      <c r="E19" s="73">
        <f t="shared" si="2"/>
        <v>0</v>
      </c>
      <c r="F19" s="74">
        <f>'25-26'!$F$19</f>
        <v>0</v>
      </c>
      <c r="G19" s="75">
        <f>'25-26'!$G$19</f>
        <v>0</v>
      </c>
      <c r="H19" s="76">
        <f>'25-26'!$H$19</f>
        <v>0</v>
      </c>
      <c r="I19" s="74">
        <f>'25-26'!$N$19</f>
        <v>0</v>
      </c>
      <c r="J19" s="76">
        <f>'25-26'!$O$19</f>
        <v>0</v>
      </c>
      <c r="K19" s="74">
        <f>'25-26'!$L$19</f>
        <v>0</v>
      </c>
      <c r="L19" s="76">
        <f>'25-26'!$M$19</f>
        <v>0</v>
      </c>
      <c r="N19" s="64">
        <v>14</v>
      </c>
      <c r="O19" s="56">
        <f>'25-26'!$B$19</f>
        <v>0</v>
      </c>
      <c r="P19" s="72">
        <f>'25-26'!$T$19</f>
        <v>0</v>
      </c>
      <c r="Q19" s="72">
        <v>1.3999999999999999E-6</v>
      </c>
      <c r="R19" s="77">
        <f t="shared" si="3"/>
        <v>1.3999999999999999E-6</v>
      </c>
      <c r="S19" s="73">
        <f t="shared" si="0"/>
        <v>0</v>
      </c>
      <c r="T19" s="74">
        <f>'25-26'!$Q$19</f>
        <v>0</v>
      </c>
      <c r="U19" s="75">
        <f>'25-26'!$R$19</f>
        <v>0</v>
      </c>
      <c r="V19" s="76">
        <f>'25-26'!$S$19</f>
        <v>0</v>
      </c>
      <c r="W19" s="74">
        <f>'25-26'!$W$19</f>
        <v>0</v>
      </c>
      <c r="X19" s="76">
        <f>'25-26'!$X$19</f>
        <v>0</v>
      </c>
      <c r="Y19" s="74">
        <f>'25-26'!$U$19</f>
        <v>0</v>
      </c>
      <c r="Z19" s="76">
        <f>'25-26'!$V$19</f>
        <v>0</v>
      </c>
      <c r="AB19" s="64">
        <v>14</v>
      </c>
      <c r="AC19" s="56">
        <f>'25-26'!$B$19</f>
        <v>0</v>
      </c>
      <c r="AD19" s="72">
        <f>'25-26'!$AC$19</f>
        <v>0</v>
      </c>
      <c r="AE19" s="72">
        <v>1.3999999999999999E-6</v>
      </c>
      <c r="AF19" s="77">
        <f t="shared" si="4"/>
        <v>1.3999999999999999E-6</v>
      </c>
      <c r="AG19" s="73">
        <f t="shared" si="1"/>
        <v>0</v>
      </c>
      <c r="AH19" s="74">
        <f>'25-26'!$Z$19</f>
        <v>0</v>
      </c>
      <c r="AI19" s="75">
        <f>'25-26'!$AA$19</f>
        <v>0</v>
      </c>
      <c r="AJ19" s="76">
        <f>'25-26'!$AB$19</f>
        <v>0</v>
      </c>
      <c r="AK19" s="74">
        <f>'25-26'!$AF$19</f>
        <v>0</v>
      </c>
      <c r="AL19" s="76">
        <f>'25-26'!$AG$19</f>
        <v>0</v>
      </c>
      <c r="AM19" s="74">
        <f>'25-26'!$AD$19</f>
        <v>0</v>
      </c>
      <c r="AN19" s="76">
        <f>'25-26'!$AE$19</f>
        <v>0</v>
      </c>
    </row>
    <row r="20" spans="2:40" x14ac:dyDescent="0.2">
      <c r="B20" s="64">
        <v>15</v>
      </c>
      <c r="C20" s="56">
        <f>'25-26'!$B$20</f>
        <v>0</v>
      </c>
      <c r="D20" s="72">
        <f>'25-26'!$I$20</f>
        <v>0</v>
      </c>
      <c r="E20" s="73">
        <f t="shared" si="2"/>
        <v>0</v>
      </c>
      <c r="F20" s="74">
        <f>'25-26'!$F$20</f>
        <v>0</v>
      </c>
      <c r="G20" s="75">
        <f>'25-26'!$G$20</f>
        <v>0</v>
      </c>
      <c r="H20" s="76">
        <f>'25-26'!$H$20</f>
        <v>0</v>
      </c>
      <c r="I20" s="74">
        <f>'25-26'!$N$20</f>
        <v>0</v>
      </c>
      <c r="J20" s="76">
        <f>'25-26'!$O$20</f>
        <v>0</v>
      </c>
      <c r="K20" s="74">
        <f>'25-26'!$L$20</f>
        <v>0</v>
      </c>
      <c r="L20" s="76">
        <f>'25-26'!$M$20</f>
        <v>0</v>
      </c>
      <c r="N20" s="64">
        <v>15</v>
      </c>
      <c r="O20" s="56">
        <f>'25-26'!$B$20</f>
        <v>0</v>
      </c>
      <c r="P20" s="72">
        <f>'25-26'!$T$20</f>
        <v>0</v>
      </c>
      <c r="Q20" s="72">
        <v>1.5E-6</v>
      </c>
      <c r="R20" s="77">
        <f t="shared" si="3"/>
        <v>1.5E-6</v>
      </c>
      <c r="S20" s="73">
        <f t="shared" si="0"/>
        <v>0</v>
      </c>
      <c r="T20" s="74">
        <f>'25-26'!$Q$20</f>
        <v>0</v>
      </c>
      <c r="U20" s="75">
        <f>'25-26'!$R$20</f>
        <v>0</v>
      </c>
      <c r="V20" s="76">
        <f>'25-26'!$S$20</f>
        <v>0</v>
      </c>
      <c r="W20" s="74">
        <f>'25-26'!$W$20</f>
        <v>0</v>
      </c>
      <c r="X20" s="76">
        <f>'25-26'!$X$20</f>
        <v>0</v>
      </c>
      <c r="Y20" s="74">
        <f>'25-26'!$U$20</f>
        <v>0</v>
      </c>
      <c r="Z20" s="76">
        <f>'25-26'!$V$20</f>
        <v>0</v>
      </c>
      <c r="AB20" s="64">
        <v>15</v>
      </c>
      <c r="AC20" s="56">
        <f>'25-26'!$B$20</f>
        <v>0</v>
      </c>
      <c r="AD20" s="72">
        <f>'25-26'!$AC$20</f>
        <v>0</v>
      </c>
      <c r="AE20" s="72">
        <v>1.5E-6</v>
      </c>
      <c r="AF20" s="77">
        <f t="shared" si="4"/>
        <v>1.5E-6</v>
      </c>
      <c r="AG20" s="73">
        <f t="shared" si="1"/>
        <v>0</v>
      </c>
      <c r="AH20" s="74">
        <f>'25-26'!$Z$20</f>
        <v>0</v>
      </c>
      <c r="AI20" s="75">
        <f>'25-26'!$AA$20</f>
        <v>0</v>
      </c>
      <c r="AJ20" s="76">
        <f>'25-26'!$AB$20</f>
        <v>0</v>
      </c>
      <c r="AK20" s="74">
        <f>'25-26'!$AF$20</f>
        <v>0</v>
      </c>
      <c r="AL20" s="76">
        <f>'25-26'!$AG$20</f>
        <v>0</v>
      </c>
      <c r="AM20" s="74">
        <f>'25-26'!$AD$20</f>
        <v>0</v>
      </c>
      <c r="AN20" s="76">
        <f>'25-26'!$AE$20</f>
        <v>0</v>
      </c>
    </row>
    <row r="21" spans="2:40" x14ac:dyDescent="0.2">
      <c r="B21" s="64">
        <v>16</v>
      </c>
      <c r="C21" s="56">
        <f>'25-26'!$B$21</f>
        <v>0</v>
      </c>
      <c r="D21" s="72">
        <f>'25-26'!$I$21</f>
        <v>0</v>
      </c>
      <c r="E21" s="73">
        <f t="shared" si="2"/>
        <v>0</v>
      </c>
      <c r="F21" s="74">
        <f>'25-26'!$F$21</f>
        <v>0</v>
      </c>
      <c r="G21" s="75">
        <f>'25-26'!$G$21</f>
        <v>0</v>
      </c>
      <c r="H21" s="76">
        <f>'25-26'!$H$21</f>
        <v>0</v>
      </c>
      <c r="I21" s="74">
        <f>'25-26'!$N$21</f>
        <v>0</v>
      </c>
      <c r="J21" s="76">
        <f>'25-26'!$O$21</f>
        <v>0</v>
      </c>
      <c r="K21" s="74">
        <f>'25-26'!$L$21</f>
        <v>0</v>
      </c>
      <c r="L21" s="76">
        <f>'25-26'!$M$21</f>
        <v>0</v>
      </c>
      <c r="N21" s="64">
        <v>16</v>
      </c>
      <c r="O21" s="56">
        <f>'25-26'!$B$21</f>
        <v>0</v>
      </c>
      <c r="P21" s="72">
        <f>'25-26'!$T$21</f>
        <v>0</v>
      </c>
      <c r="Q21" s="72">
        <v>1.5999999999999999E-6</v>
      </c>
      <c r="R21" s="77">
        <f t="shared" si="3"/>
        <v>1.5999999999999999E-6</v>
      </c>
      <c r="S21" s="73">
        <f t="shared" si="0"/>
        <v>0</v>
      </c>
      <c r="T21" s="74">
        <f>'25-26'!$Q$21</f>
        <v>0</v>
      </c>
      <c r="U21" s="75">
        <f>'25-26'!$R$21</f>
        <v>0</v>
      </c>
      <c r="V21" s="76">
        <f>'25-26'!$S$21</f>
        <v>0</v>
      </c>
      <c r="W21" s="74">
        <f>'25-26'!$W$21</f>
        <v>0</v>
      </c>
      <c r="X21" s="76">
        <f>'25-26'!$X$21</f>
        <v>0</v>
      </c>
      <c r="Y21" s="74">
        <f>'25-26'!$U$21</f>
        <v>0</v>
      </c>
      <c r="Z21" s="76">
        <f>'25-26'!$V$21</f>
        <v>0</v>
      </c>
      <c r="AB21" s="64">
        <v>16</v>
      </c>
      <c r="AC21" s="56">
        <f>'25-26'!$B$21</f>
        <v>0</v>
      </c>
      <c r="AD21" s="72">
        <f>'25-26'!$AC$21</f>
        <v>0</v>
      </c>
      <c r="AE21" s="72">
        <v>1.5999999999999999E-6</v>
      </c>
      <c r="AF21" s="77">
        <f t="shared" si="4"/>
        <v>1.5999999999999999E-6</v>
      </c>
      <c r="AG21" s="73">
        <f t="shared" si="1"/>
        <v>0</v>
      </c>
      <c r="AH21" s="74">
        <f>'25-26'!$Z$21</f>
        <v>0</v>
      </c>
      <c r="AI21" s="75">
        <f>'25-26'!$AA$21</f>
        <v>0</v>
      </c>
      <c r="AJ21" s="76">
        <f>'25-26'!$AB$21</f>
        <v>0</v>
      </c>
      <c r="AK21" s="74">
        <f>'25-26'!$AF$21</f>
        <v>0</v>
      </c>
      <c r="AL21" s="76">
        <f>'25-26'!$AG$21</f>
        <v>0</v>
      </c>
      <c r="AM21" s="74">
        <f>'25-26'!$AD$21</f>
        <v>0</v>
      </c>
      <c r="AN21" s="76">
        <f>'25-26'!$AE$21</f>
        <v>0</v>
      </c>
    </row>
    <row r="22" spans="2:40" x14ac:dyDescent="0.2">
      <c r="B22" s="64">
        <v>17</v>
      </c>
      <c r="C22" s="56">
        <f>'25-26'!$B$22</f>
        <v>0</v>
      </c>
      <c r="D22" s="72">
        <f>'25-26'!$I$22</f>
        <v>0</v>
      </c>
      <c r="E22" s="73">
        <f t="shared" si="2"/>
        <v>0</v>
      </c>
      <c r="F22" s="74">
        <f>'25-26'!$F$22</f>
        <v>0</v>
      </c>
      <c r="G22" s="75">
        <f>'25-26'!$G$22</f>
        <v>0</v>
      </c>
      <c r="H22" s="76">
        <f>'25-26'!$H$22</f>
        <v>0</v>
      </c>
      <c r="I22" s="74">
        <f>'25-26'!$N$22</f>
        <v>0</v>
      </c>
      <c r="J22" s="76">
        <f>'25-26'!$O$22</f>
        <v>0</v>
      </c>
      <c r="K22" s="74">
        <f>'25-26'!$L$22</f>
        <v>0</v>
      </c>
      <c r="L22" s="76">
        <f>'25-26'!$M$22</f>
        <v>0</v>
      </c>
      <c r="N22" s="64">
        <v>17</v>
      </c>
      <c r="O22" s="56">
        <f>'25-26'!$B$22</f>
        <v>0</v>
      </c>
      <c r="P22" s="72">
        <f>'25-26'!$T$22</f>
        <v>0</v>
      </c>
      <c r="Q22" s="72">
        <v>1.7E-6</v>
      </c>
      <c r="R22" s="77">
        <f t="shared" si="3"/>
        <v>1.7E-6</v>
      </c>
      <c r="S22" s="73">
        <f t="shared" si="0"/>
        <v>0</v>
      </c>
      <c r="T22" s="74">
        <f>'25-26'!$Q$22</f>
        <v>0</v>
      </c>
      <c r="U22" s="75">
        <f>'25-26'!$R$22</f>
        <v>0</v>
      </c>
      <c r="V22" s="76">
        <f>'25-26'!$S$22</f>
        <v>0</v>
      </c>
      <c r="W22" s="74">
        <f>'25-26'!$W$22</f>
        <v>0</v>
      </c>
      <c r="X22" s="76">
        <f>'25-26'!$X$22</f>
        <v>0</v>
      </c>
      <c r="Y22" s="74">
        <f>'25-26'!$U$22</f>
        <v>0</v>
      </c>
      <c r="Z22" s="76">
        <f>'25-26'!$V$22</f>
        <v>0</v>
      </c>
      <c r="AB22" s="64">
        <v>17</v>
      </c>
      <c r="AC22" s="56">
        <f>'25-26'!$B$22</f>
        <v>0</v>
      </c>
      <c r="AD22" s="72">
        <f>'25-26'!$AC$22</f>
        <v>0</v>
      </c>
      <c r="AE22" s="72">
        <v>1.7E-6</v>
      </c>
      <c r="AF22" s="77">
        <f t="shared" si="4"/>
        <v>1.7E-6</v>
      </c>
      <c r="AG22" s="73">
        <f t="shared" si="1"/>
        <v>0</v>
      </c>
      <c r="AH22" s="74">
        <f>'25-26'!$Z$22</f>
        <v>0</v>
      </c>
      <c r="AI22" s="75">
        <f>'25-26'!$AA$22</f>
        <v>0</v>
      </c>
      <c r="AJ22" s="76">
        <f>'25-26'!$AB$22</f>
        <v>0</v>
      </c>
      <c r="AK22" s="74">
        <f>'25-26'!$AF$22</f>
        <v>0</v>
      </c>
      <c r="AL22" s="76">
        <f>'25-26'!$AG$22</f>
        <v>0</v>
      </c>
      <c r="AM22" s="74">
        <f>'25-26'!$AD$22</f>
        <v>0</v>
      </c>
      <c r="AN22" s="76">
        <f>'25-26'!$AE$22</f>
        <v>0</v>
      </c>
    </row>
    <row r="23" spans="2:40" x14ac:dyDescent="0.2">
      <c r="B23" s="64">
        <v>18</v>
      </c>
      <c r="C23" s="56">
        <f>'25-26'!$B$23</f>
        <v>0</v>
      </c>
      <c r="D23" s="72">
        <f>'25-26'!$I$23</f>
        <v>0</v>
      </c>
      <c r="E23" s="73">
        <f t="shared" si="2"/>
        <v>0</v>
      </c>
      <c r="F23" s="74">
        <f>'25-26'!$F$23</f>
        <v>0</v>
      </c>
      <c r="G23" s="75">
        <f>'25-26'!$G$23</f>
        <v>0</v>
      </c>
      <c r="H23" s="76">
        <f>'25-26'!$H$23</f>
        <v>0</v>
      </c>
      <c r="I23" s="74">
        <f>'25-26'!$N$23</f>
        <v>0</v>
      </c>
      <c r="J23" s="76">
        <f>'25-26'!$O$23</f>
        <v>0</v>
      </c>
      <c r="K23" s="74">
        <f>'25-26'!$L$23</f>
        <v>0</v>
      </c>
      <c r="L23" s="76">
        <f>'25-26'!$M$23</f>
        <v>0</v>
      </c>
      <c r="N23" s="64">
        <v>18</v>
      </c>
      <c r="O23" s="56">
        <f>'25-26'!$B$23</f>
        <v>0</v>
      </c>
      <c r="P23" s="72">
        <f>'25-26'!$T$23</f>
        <v>0</v>
      </c>
      <c r="Q23" s="72">
        <v>1.7999999999999999E-6</v>
      </c>
      <c r="R23" s="77">
        <f t="shared" si="3"/>
        <v>1.7999999999999999E-6</v>
      </c>
      <c r="S23" s="73">
        <f t="shared" si="0"/>
        <v>0</v>
      </c>
      <c r="T23" s="74">
        <f>'25-26'!$Q$23</f>
        <v>0</v>
      </c>
      <c r="U23" s="75">
        <f>'25-26'!$R$23</f>
        <v>0</v>
      </c>
      <c r="V23" s="76">
        <f>'25-26'!$S$23</f>
        <v>0</v>
      </c>
      <c r="W23" s="74">
        <f>'25-26'!$W$23</f>
        <v>0</v>
      </c>
      <c r="X23" s="76">
        <f>'25-26'!$X$23</f>
        <v>0</v>
      </c>
      <c r="Y23" s="74">
        <f>'25-26'!$U$23</f>
        <v>0</v>
      </c>
      <c r="Z23" s="76">
        <f>'25-26'!$V$23</f>
        <v>0</v>
      </c>
      <c r="AB23" s="64">
        <v>18</v>
      </c>
      <c r="AC23" s="56">
        <f>'25-26'!$B$23</f>
        <v>0</v>
      </c>
      <c r="AD23" s="72">
        <f>'25-26'!$AC$23</f>
        <v>0</v>
      </c>
      <c r="AE23" s="72">
        <v>1.7999999999999999E-6</v>
      </c>
      <c r="AF23" s="77">
        <f t="shared" si="4"/>
        <v>1.7999999999999999E-6</v>
      </c>
      <c r="AG23" s="73">
        <f t="shared" si="1"/>
        <v>0</v>
      </c>
      <c r="AH23" s="74">
        <f>'25-26'!$Z$23</f>
        <v>0</v>
      </c>
      <c r="AI23" s="75">
        <f>'25-26'!$AA$23</f>
        <v>0</v>
      </c>
      <c r="AJ23" s="76">
        <f>'25-26'!$AB$23</f>
        <v>0</v>
      </c>
      <c r="AK23" s="74">
        <f>'25-26'!$AF$23</f>
        <v>0</v>
      </c>
      <c r="AL23" s="76">
        <f>'25-26'!$AG$23</f>
        <v>0</v>
      </c>
      <c r="AM23" s="74">
        <f>'25-26'!$AD$23</f>
        <v>0</v>
      </c>
      <c r="AN23" s="76">
        <f>'25-26'!$AE$23</f>
        <v>0</v>
      </c>
    </row>
    <row r="24" spans="2:40" x14ac:dyDescent="0.2">
      <c r="B24" s="64">
        <v>19</v>
      </c>
      <c r="C24" s="56">
        <f>'25-26'!$B$24</f>
        <v>0</v>
      </c>
      <c r="D24" s="72">
        <f>'25-26'!$I$24</f>
        <v>0</v>
      </c>
      <c r="E24" s="73">
        <f t="shared" si="2"/>
        <v>0</v>
      </c>
      <c r="F24" s="74">
        <f>'25-26'!$F$24</f>
        <v>0</v>
      </c>
      <c r="G24" s="75">
        <f>'25-26'!$G$24</f>
        <v>0</v>
      </c>
      <c r="H24" s="76">
        <f>'25-26'!$H$24</f>
        <v>0</v>
      </c>
      <c r="I24" s="74">
        <f>'25-26'!$N$24</f>
        <v>0</v>
      </c>
      <c r="J24" s="76">
        <f>'25-26'!$O$24</f>
        <v>0</v>
      </c>
      <c r="K24" s="74">
        <f>'25-26'!$L$24</f>
        <v>0</v>
      </c>
      <c r="L24" s="76">
        <f>'25-26'!$M$24</f>
        <v>0</v>
      </c>
      <c r="N24" s="64">
        <v>19</v>
      </c>
      <c r="O24" s="56">
        <f>'25-26'!$B$24</f>
        <v>0</v>
      </c>
      <c r="P24" s="72">
        <f>'25-26'!$T$24</f>
        <v>0</v>
      </c>
      <c r="Q24" s="72">
        <v>1.9E-6</v>
      </c>
      <c r="R24" s="77">
        <f t="shared" si="3"/>
        <v>1.9E-6</v>
      </c>
      <c r="S24" s="73">
        <f t="shared" si="0"/>
        <v>0</v>
      </c>
      <c r="T24" s="74">
        <f>'25-26'!$Q$24</f>
        <v>0</v>
      </c>
      <c r="U24" s="75">
        <f>'25-26'!$R$24</f>
        <v>0</v>
      </c>
      <c r="V24" s="76">
        <f>'25-26'!$S$24</f>
        <v>0</v>
      </c>
      <c r="W24" s="74">
        <f>'25-26'!$W$24</f>
        <v>0</v>
      </c>
      <c r="X24" s="76">
        <f>'25-26'!$X$24</f>
        <v>0</v>
      </c>
      <c r="Y24" s="74">
        <f>'25-26'!$U$24</f>
        <v>0</v>
      </c>
      <c r="Z24" s="76">
        <f>'25-26'!$V$24</f>
        <v>0</v>
      </c>
      <c r="AB24" s="64">
        <v>19</v>
      </c>
      <c r="AC24" s="56">
        <f>'25-26'!$B$24</f>
        <v>0</v>
      </c>
      <c r="AD24" s="72">
        <f>'25-26'!$AC$24</f>
        <v>0</v>
      </c>
      <c r="AE24" s="72">
        <v>1.9E-6</v>
      </c>
      <c r="AF24" s="77">
        <f t="shared" si="4"/>
        <v>1.9E-6</v>
      </c>
      <c r="AG24" s="73">
        <f t="shared" si="1"/>
        <v>0</v>
      </c>
      <c r="AH24" s="74">
        <f>'25-26'!$Z$24</f>
        <v>0</v>
      </c>
      <c r="AI24" s="75">
        <f>'25-26'!$AA$24</f>
        <v>0</v>
      </c>
      <c r="AJ24" s="76">
        <f>'25-26'!$AB$24</f>
        <v>0</v>
      </c>
      <c r="AK24" s="74">
        <f>'25-26'!$AF$24</f>
        <v>0</v>
      </c>
      <c r="AL24" s="76">
        <f>'25-26'!$AG$24</f>
        <v>0</v>
      </c>
      <c r="AM24" s="74">
        <f>'25-26'!$AD$24</f>
        <v>0</v>
      </c>
      <c r="AN24" s="76">
        <f>'25-26'!$AE$24</f>
        <v>0</v>
      </c>
    </row>
    <row r="25" spans="2:40" ht="13.5" thickBot="1" x14ac:dyDescent="0.25">
      <c r="B25" s="78"/>
      <c r="C25" s="79">
        <f>'25-26'!$B$25</f>
        <v>0</v>
      </c>
      <c r="D25" s="80">
        <f>'25-26'!$I$25</f>
        <v>0</v>
      </c>
      <c r="E25" s="81">
        <f t="shared" si="2"/>
        <v>0</v>
      </c>
      <c r="F25" s="82">
        <f>'25-26'!$F$25</f>
        <v>0</v>
      </c>
      <c r="G25" s="83">
        <f>'25-26'!$G$25</f>
        <v>0</v>
      </c>
      <c r="H25" s="84">
        <f>'25-26'!$H$25</f>
        <v>0</v>
      </c>
      <c r="I25" s="82">
        <f>'25-26'!$N$25</f>
        <v>0</v>
      </c>
      <c r="J25" s="84">
        <f>'25-26'!$O$25</f>
        <v>0</v>
      </c>
      <c r="K25" s="82">
        <f>'25-26'!$L$25</f>
        <v>0</v>
      </c>
      <c r="L25" s="84">
        <f>'25-26'!$M$25</f>
        <v>0</v>
      </c>
      <c r="N25" s="78">
        <v>20</v>
      </c>
      <c r="O25" s="79">
        <f>'25-26'!$B$25</f>
        <v>0</v>
      </c>
      <c r="P25" s="80">
        <f>'25-26'!$T$25</f>
        <v>0</v>
      </c>
      <c r="Q25" s="80">
        <v>1.9999999999999999E-6</v>
      </c>
      <c r="R25" s="77">
        <f t="shared" si="3"/>
        <v>1.9999999999999999E-6</v>
      </c>
      <c r="S25" s="81">
        <f t="shared" si="0"/>
        <v>0</v>
      </c>
      <c r="T25" s="82">
        <f>'25-26'!$Q$25</f>
        <v>0</v>
      </c>
      <c r="U25" s="83">
        <f>'25-26'!$R$25</f>
        <v>0</v>
      </c>
      <c r="V25" s="84">
        <f>'25-26'!$S$25</f>
        <v>0</v>
      </c>
      <c r="W25" s="82">
        <f>'25-26'!$W$25</f>
        <v>0</v>
      </c>
      <c r="X25" s="84">
        <f>'25-26'!$X$25</f>
        <v>0</v>
      </c>
      <c r="Y25" s="82">
        <f>'25-26'!$U$25</f>
        <v>0</v>
      </c>
      <c r="Z25" s="84">
        <f>'25-26'!$V$25</f>
        <v>0</v>
      </c>
      <c r="AB25" s="78">
        <v>20</v>
      </c>
      <c r="AC25" s="79">
        <f>'25-26'!$B$25</f>
        <v>0</v>
      </c>
      <c r="AD25" s="80">
        <f>'25-26'!$AC$25</f>
        <v>0</v>
      </c>
      <c r="AE25" s="80">
        <v>1.9999999999999999E-6</v>
      </c>
      <c r="AF25" s="77">
        <f t="shared" si="4"/>
        <v>1.9999999999999999E-6</v>
      </c>
      <c r="AG25" s="81">
        <f t="shared" si="1"/>
        <v>0</v>
      </c>
      <c r="AH25" s="82">
        <f>'25-26'!$Z$25</f>
        <v>0</v>
      </c>
      <c r="AI25" s="83">
        <f>'25-26'!$AA$25</f>
        <v>0</v>
      </c>
      <c r="AJ25" s="84">
        <f>'25-26'!$AB$25</f>
        <v>0</v>
      </c>
      <c r="AK25" s="82">
        <f>'25-26'!$AF$25</f>
        <v>0</v>
      </c>
      <c r="AL25" s="84">
        <f>'25-26'!$AG$25</f>
        <v>0</v>
      </c>
      <c r="AM25" s="82">
        <f>'25-26'!$AD$25</f>
        <v>0</v>
      </c>
      <c r="AN25" s="84">
        <f>'25-26'!$AE$25</f>
        <v>0</v>
      </c>
    </row>
    <row r="26" spans="2:40" x14ac:dyDescent="0.2">
      <c r="D26" s="85">
        <f>SUM(D6:D25)</f>
        <v>0</v>
      </c>
      <c r="E26" s="85">
        <f t="shared" ref="E26:L26" si="5">SUM(E6:E25)</f>
        <v>0</v>
      </c>
      <c r="F26" s="85">
        <f t="shared" si="5"/>
        <v>0</v>
      </c>
      <c r="G26" s="85">
        <f t="shared" si="5"/>
        <v>0</v>
      </c>
      <c r="H26" s="85">
        <f t="shared" si="5"/>
        <v>0</v>
      </c>
      <c r="I26" s="85">
        <f t="shared" si="5"/>
        <v>0</v>
      </c>
      <c r="J26" s="85">
        <f t="shared" si="5"/>
        <v>0</v>
      </c>
      <c r="K26" s="85">
        <f t="shared" si="5"/>
        <v>0</v>
      </c>
      <c r="L26" s="85">
        <f t="shared" si="5"/>
        <v>0</v>
      </c>
      <c r="P26" s="85">
        <f>SUM(P6:P25)</f>
        <v>0</v>
      </c>
      <c r="Q26" s="85"/>
      <c r="R26" s="85"/>
      <c r="S26" s="85">
        <f t="shared" ref="S26:Z26" si="6">SUM(S6:S25)</f>
        <v>0</v>
      </c>
      <c r="T26" s="85">
        <f t="shared" si="6"/>
        <v>0</v>
      </c>
      <c r="U26" s="85">
        <f t="shared" si="6"/>
        <v>0</v>
      </c>
      <c r="V26" s="85">
        <f t="shared" si="6"/>
        <v>0</v>
      </c>
      <c r="W26" s="85">
        <f t="shared" si="6"/>
        <v>0</v>
      </c>
      <c r="X26" s="85">
        <f t="shared" si="6"/>
        <v>0</v>
      </c>
      <c r="Y26" s="85">
        <f t="shared" si="6"/>
        <v>0</v>
      </c>
      <c r="Z26" s="85">
        <f t="shared" si="6"/>
        <v>0</v>
      </c>
      <c r="AD26" s="85">
        <f>SUM(AD6:AD25)</f>
        <v>0</v>
      </c>
      <c r="AE26" s="85"/>
      <c r="AF26" s="85"/>
      <c r="AG26" s="85">
        <f t="shared" ref="AG26:AN26" si="7">SUM(AG6:AG25)</f>
        <v>0</v>
      </c>
      <c r="AH26" s="85">
        <f t="shared" si="7"/>
        <v>0</v>
      </c>
      <c r="AI26" s="85">
        <f t="shared" si="7"/>
        <v>0</v>
      </c>
      <c r="AJ26" s="85">
        <f t="shared" si="7"/>
        <v>0</v>
      </c>
      <c r="AK26" s="85">
        <f t="shared" si="7"/>
        <v>0</v>
      </c>
      <c r="AL26" s="85">
        <f t="shared" si="7"/>
        <v>0</v>
      </c>
      <c r="AM26" s="85">
        <f t="shared" si="7"/>
        <v>0</v>
      </c>
      <c r="AN26" s="85">
        <f t="shared" si="7"/>
        <v>0</v>
      </c>
    </row>
    <row r="28" spans="2:40" ht="15.75" thickBot="1" x14ac:dyDescent="0.3">
      <c r="B28" s="188" t="s">
        <v>37</v>
      </c>
      <c r="C28" s="188"/>
      <c r="D28" s="188"/>
      <c r="E28" s="188"/>
      <c r="F28" s="188"/>
      <c r="G28" s="188"/>
      <c r="H28" s="188"/>
      <c r="I28" s="56"/>
      <c r="N28" s="188" t="s">
        <v>38</v>
      </c>
      <c r="O28" s="188"/>
      <c r="P28" s="188"/>
      <c r="Q28" s="188"/>
      <c r="R28" s="188"/>
      <c r="S28" s="188"/>
      <c r="T28" s="188"/>
      <c r="U28" s="188"/>
      <c r="V28" s="188"/>
      <c r="W28" s="56"/>
      <c r="AB28" s="188" t="s">
        <v>39</v>
      </c>
      <c r="AC28" s="188"/>
      <c r="AD28" s="188"/>
      <c r="AE28" s="188"/>
      <c r="AF28" s="188"/>
      <c r="AG28" s="188"/>
      <c r="AH28" s="188"/>
      <c r="AI28" s="188"/>
      <c r="AJ28" s="188"/>
      <c r="AK28"/>
      <c r="AL28"/>
      <c r="AM28"/>
      <c r="AN28"/>
    </row>
    <row r="29" spans="2:40" ht="15.75" thickBot="1" x14ac:dyDescent="0.3">
      <c r="B29" s="60" t="s">
        <v>31</v>
      </c>
      <c r="C29" s="58" t="s">
        <v>32</v>
      </c>
      <c r="D29" s="61" t="s">
        <v>34</v>
      </c>
      <c r="E29" s="189" t="s">
        <v>40</v>
      </c>
      <c r="F29" s="190"/>
      <c r="G29" s="189" t="s">
        <v>41</v>
      </c>
      <c r="H29" s="190"/>
      <c r="I29" s="56"/>
      <c r="J29" s="56"/>
      <c r="K29" s="56"/>
      <c r="L29" s="56"/>
      <c r="N29" s="60" t="s">
        <v>31</v>
      </c>
      <c r="O29" s="58" t="s">
        <v>32</v>
      </c>
      <c r="P29" s="61" t="s">
        <v>34</v>
      </c>
      <c r="Q29" s="86"/>
      <c r="R29" s="86"/>
      <c r="S29" s="189" t="s">
        <v>40</v>
      </c>
      <c r="T29" s="190"/>
      <c r="U29" s="189" t="s">
        <v>41</v>
      </c>
      <c r="V29" s="190"/>
      <c r="W29" s="56"/>
      <c r="X29" s="56"/>
      <c r="Y29" s="56"/>
      <c r="Z29" s="56"/>
      <c r="AB29" s="60" t="s">
        <v>31</v>
      </c>
      <c r="AC29" s="58" t="s">
        <v>32</v>
      </c>
      <c r="AD29" s="61" t="s">
        <v>34</v>
      </c>
      <c r="AE29" s="86"/>
      <c r="AF29" s="86"/>
      <c r="AG29" s="189" t="s">
        <v>40</v>
      </c>
      <c r="AH29" s="190"/>
      <c r="AI29" s="189" t="s">
        <v>41</v>
      </c>
      <c r="AJ29" s="190"/>
      <c r="AK29"/>
      <c r="AL29"/>
      <c r="AM29"/>
      <c r="AN29"/>
    </row>
    <row r="30" spans="2:40" ht="15.75" customHeight="1" x14ac:dyDescent="0.25">
      <c r="B30" s="64">
        <v>1</v>
      </c>
      <c r="C30" s="87">
        <f>'25-26'!$B$6</f>
        <v>0</v>
      </c>
      <c r="D30" s="67">
        <f t="shared" ref="D30:D49" si="8">E6</f>
        <v>0</v>
      </c>
      <c r="E30" s="68">
        <f>'25-26'!$AK$6</f>
        <v>0</v>
      </c>
      <c r="F30" s="70">
        <f>'25-26'!$AL$6</f>
        <v>0</v>
      </c>
      <c r="G30" s="68">
        <f>'25-26'!$AI$6</f>
        <v>0</v>
      </c>
      <c r="H30" s="70">
        <f>'25-26'!$AJ$6</f>
        <v>0</v>
      </c>
      <c r="I30" s="66">
        <v>9.9999999999999995E-8</v>
      </c>
      <c r="J30" s="88">
        <f>E30+I30</f>
        <v>9.9999999999999995E-8</v>
      </c>
      <c r="K30" s="56"/>
      <c r="L30" s="56"/>
      <c r="N30" s="64">
        <v>1</v>
      </c>
      <c r="O30" s="87">
        <f>'25-26'!$B$6</f>
        <v>0</v>
      </c>
      <c r="P30" s="67">
        <f>S6</f>
        <v>0</v>
      </c>
      <c r="Q30" s="89"/>
      <c r="R30" s="89"/>
      <c r="S30" s="68">
        <f>'25-26'!$AO$6</f>
        <v>0</v>
      </c>
      <c r="T30" s="70">
        <f>'25-26'!$AP$6</f>
        <v>0</v>
      </c>
      <c r="U30" s="68">
        <f>'25-26'!$AM$6</f>
        <v>0</v>
      </c>
      <c r="V30" s="70">
        <f>'25-26'!$AN$6</f>
        <v>0</v>
      </c>
      <c r="W30" s="66">
        <v>9.9999999999999995E-8</v>
      </c>
      <c r="X30" s="88">
        <f t="shared" ref="X30:X49" si="9">S30+W30</f>
        <v>9.9999999999999995E-8</v>
      </c>
      <c r="Y30" s="56"/>
      <c r="Z30" s="56"/>
      <c r="AB30" s="64">
        <v>1</v>
      </c>
      <c r="AC30" s="87">
        <f>'25-26'!$B$6</f>
        <v>0</v>
      </c>
      <c r="AD30" s="67">
        <f>AG6</f>
        <v>0</v>
      </c>
      <c r="AE30" s="89"/>
      <c r="AF30" s="89"/>
      <c r="AG30" s="68">
        <f>'25-26'!$AS$6</f>
        <v>0</v>
      </c>
      <c r="AH30" s="70">
        <f>'25-26'!$AT$6</f>
        <v>0</v>
      </c>
      <c r="AI30" s="68">
        <f>'25-26'!$AQ$6</f>
        <v>0</v>
      </c>
      <c r="AJ30" s="70">
        <f>'25-26'!$AR$6</f>
        <v>0</v>
      </c>
      <c r="AK30" s="66">
        <v>9.9999999999999995E-8</v>
      </c>
      <c r="AL30" s="88">
        <f t="shared" ref="AL30:AL49" si="10">AG30+AK30</f>
        <v>9.9999999999999995E-8</v>
      </c>
      <c r="AM30"/>
      <c r="AN30"/>
    </row>
    <row r="31" spans="2:40" ht="15" x14ac:dyDescent="0.25">
      <c r="B31" s="64">
        <v>2</v>
      </c>
      <c r="C31" s="64">
        <f>'25-26'!$B$7</f>
        <v>0</v>
      </c>
      <c r="D31" s="73">
        <f t="shared" si="8"/>
        <v>0</v>
      </c>
      <c r="E31" s="90">
        <f>'25-26'!$AK$7</f>
        <v>0</v>
      </c>
      <c r="F31" s="76">
        <f>'25-26'!$AL$7</f>
        <v>0</v>
      </c>
      <c r="G31" s="74">
        <f>'25-26'!$AI$7</f>
        <v>0</v>
      </c>
      <c r="H31" s="76">
        <f>'25-26'!$AJ$7</f>
        <v>0</v>
      </c>
      <c r="I31" s="72">
        <v>1.9999999999999999E-7</v>
      </c>
      <c r="J31" s="88">
        <f t="shared" ref="J31:J49" si="11">E31+I31</f>
        <v>1.9999999999999999E-7</v>
      </c>
      <c r="K31" s="56"/>
      <c r="L31" s="56"/>
      <c r="N31" s="64">
        <v>2</v>
      </c>
      <c r="O31" s="64">
        <f>'25-26'!$B$7</f>
        <v>0</v>
      </c>
      <c r="P31" s="73">
        <f>S7</f>
        <v>0</v>
      </c>
      <c r="Q31" s="91"/>
      <c r="R31" s="91"/>
      <c r="S31" s="74">
        <f>'25-26'!$AO$7</f>
        <v>0</v>
      </c>
      <c r="T31" s="76">
        <f>'25-26'!$AP$7</f>
        <v>0</v>
      </c>
      <c r="U31" s="74">
        <f>'25-26'!$AM$7</f>
        <v>0</v>
      </c>
      <c r="V31" s="76">
        <f>'25-26'!$AN$7</f>
        <v>0</v>
      </c>
      <c r="W31" s="72">
        <v>1.9999999999999999E-7</v>
      </c>
      <c r="X31" s="88">
        <f t="shared" si="9"/>
        <v>1.9999999999999999E-7</v>
      </c>
      <c r="Y31" s="56"/>
      <c r="Z31" s="56"/>
      <c r="AB31" s="64">
        <v>2</v>
      </c>
      <c r="AC31" s="64">
        <f>'25-26'!$B$7</f>
        <v>0</v>
      </c>
      <c r="AD31" s="73">
        <f>AG7</f>
        <v>0</v>
      </c>
      <c r="AE31" s="91"/>
      <c r="AF31" s="91"/>
      <c r="AG31" s="74">
        <f>'25-26'!$AS$7</f>
        <v>0</v>
      </c>
      <c r="AH31" s="76">
        <f>'25-26'!$AT$7</f>
        <v>0</v>
      </c>
      <c r="AI31" s="74">
        <f>'25-26'!$AQ$7</f>
        <v>0</v>
      </c>
      <c r="AJ31" s="76">
        <f>'25-26'!$AR$7</f>
        <v>0</v>
      </c>
      <c r="AK31" s="72">
        <v>1.9999999999999999E-7</v>
      </c>
      <c r="AL31" s="88">
        <f t="shared" si="10"/>
        <v>1.9999999999999999E-7</v>
      </c>
      <c r="AM31"/>
      <c r="AN31"/>
    </row>
    <row r="32" spans="2:40" ht="15" x14ac:dyDescent="0.25">
      <c r="B32" s="64">
        <v>3</v>
      </c>
      <c r="C32" s="64">
        <f>'25-26'!$B$8</f>
        <v>0</v>
      </c>
      <c r="D32" s="73">
        <f t="shared" si="8"/>
        <v>0</v>
      </c>
      <c r="E32" s="74">
        <f>'25-26'!$AK$8</f>
        <v>0</v>
      </c>
      <c r="F32" s="76">
        <f>'25-26'!$AL$8</f>
        <v>0</v>
      </c>
      <c r="G32" s="74">
        <f>'25-26'!$AI$8</f>
        <v>0</v>
      </c>
      <c r="H32" s="76">
        <f>'25-26'!$AJ$8</f>
        <v>0</v>
      </c>
      <c r="I32" s="72">
        <v>2.9999999999999999E-7</v>
      </c>
      <c r="J32" s="88">
        <f t="shared" si="11"/>
        <v>2.9999999999999999E-7</v>
      </c>
      <c r="K32" s="56"/>
      <c r="L32" s="56"/>
      <c r="N32" s="64">
        <v>3</v>
      </c>
      <c r="O32" s="64">
        <f>'25-26'!$B$8</f>
        <v>0</v>
      </c>
      <c r="P32" s="73">
        <f t="shared" ref="P32:P49" si="12">S8</f>
        <v>0</v>
      </c>
      <c r="Q32" s="91"/>
      <c r="R32" s="91"/>
      <c r="S32" s="74">
        <f>'25-26'!$AO$8</f>
        <v>0</v>
      </c>
      <c r="T32" s="76">
        <f>'25-26'!$AP$8</f>
        <v>0</v>
      </c>
      <c r="U32" s="74">
        <f>'25-26'!$AM$8</f>
        <v>0</v>
      </c>
      <c r="V32" s="76">
        <f>'25-26'!$AN$8</f>
        <v>0</v>
      </c>
      <c r="W32" s="72">
        <v>2.9999999999999999E-7</v>
      </c>
      <c r="X32" s="88">
        <f t="shared" si="9"/>
        <v>2.9999999999999999E-7</v>
      </c>
      <c r="Y32" s="56"/>
      <c r="Z32" s="56"/>
      <c r="AB32" s="64">
        <v>3</v>
      </c>
      <c r="AC32" s="64">
        <f>'25-26'!$B$8</f>
        <v>0</v>
      </c>
      <c r="AD32" s="73">
        <f t="shared" ref="AD32:AD49" si="13">AG8</f>
        <v>0</v>
      </c>
      <c r="AE32" s="91"/>
      <c r="AF32" s="91"/>
      <c r="AG32" s="74">
        <f>'25-26'!$AS$8</f>
        <v>0</v>
      </c>
      <c r="AH32" s="76">
        <f>'25-26'!$AT$8</f>
        <v>0</v>
      </c>
      <c r="AI32" s="74">
        <f>'25-26'!$AQ$8</f>
        <v>0</v>
      </c>
      <c r="AJ32" s="76">
        <f>'25-26'!$AR$8</f>
        <v>0</v>
      </c>
      <c r="AK32" s="72">
        <v>2.9999999999999999E-7</v>
      </c>
      <c r="AL32" s="88">
        <f t="shared" si="10"/>
        <v>2.9999999999999999E-7</v>
      </c>
      <c r="AM32"/>
      <c r="AN32"/>
    </row>
    <row r="33" spans="2:40" ht="15" x14ac:dyDescent="0.25">
      <c r="B33" s="64">
        <v>4</v>
      </c>
      <c r="C33" s="64">
        <f>'25-26'!$B$9</f>
        <v>0</v>
      </c>
      <c r="D33" s="73">
        <f t="shared" si="8"/>
        <v>0</v>
      </c>
      <c r="E33" s="74">
        <f>'25-26'!$AK$9</f>
        <v>0</v>
      </c>
      <c r="F33" s="76">
        <f>'25-26'!$AL$9</f>
        <v>0</v>
      </c>
      <c r="G33" s="74">
        <f>'25-26'!$AI$9</f>
        <v>0</v>
      </c>
      <c r="H33" s="76">
        <f>'25-26'!$AJ$9</f>
        <v>0</v>
      </c>
      <c r="I33" s="72">
        <v>3.9999999999999998E-7</v>
      </c>
      <c r="J33" s="88">
        <f t="shared" si="11"/>
        <v>3.9999999999999998E-7</v>
      </c>
      <c r="K33" s="56"/>
      <c r="L33" s="56"/>
      <c r="N33" s="64">
        <v>4</v>
      </c>
      <c r="O33" s="64">
        <f>'25-26'!$B$9</f>
        <v>0</v>
      </c>
      <c r="P33" s="73">
        <f t="shared" si="12"/>
        <v>0</v>
      </c>
      <c r="Q33" s="91"/>
      <c r="R33" s="91"/>
      <c r="S33" s="74">
        <f>'25-26'!$AO$9</f>
        <v>0</v>
      </c>
      <c r="T33" s="76">
        <f>'25-26'!$AP$9</f>
        <v>0</v>
      </c>
      <c r="U33" s="74">
        <f>'25-26'!$AM$9</f>
        <v>0</v>
      </c>
      <c r="V33" s="76">
        <f>'25-26'!$AN$9</f>
        <v>0</v>
      </c>
      <c r="W33" s="72">
        <v>3.9999999999999998E-7</v>
      </c>
      <c r="X33" s="88">
        <f t="shared" si="9"/>
        <v>3.9999999999999998E-7</v>
      </c>
      <c r="Y33" s="56"/>
      <c r="Z33" s="56"/>
      <c r="AB33" s="64">
        <v>4</v>
      </c>
      <c r="AC33" s="64">
        <f>'25-26'!$B$9</f>
        <v>0</v>
      </c>
      <c r="AD33" s="73">
        <f t="shared" si="13"/>
        <v>0</v>
      </c>
      <c r="AE33" s="91"/>
      <c r="AF33" s="91"/>
      <c r="AG33" s="74">
        <f>'25-26'!$AS$9</f>
        <v>0</v>
      </c>
      <c r="AH33" s="76">
        <f>'25-26'!$AT$9</f>
        <v>0</v>
      </c>
      <c r="AI33" s="74">
        <f>'25-26'!$AQ$9</f>
        <v>0</v>
      </c>
      <c r="AJ33" s="76">
        <f>'25-26'!$AR$9</f>
        <v>0</v>
      </c>
      <c r="AK33" s="72">
        <v>3.9999999999999998E-7</v>
      </c>
      <c r="AL33" s="88">
        <f t="shared" si="10"/>
        <v>3.9999999999999998E-7</v>
      </c>
      <c r="AM33"/>
      <c r="AN33"/>
    </row>
    <row r="34" spans="2:40" ht="15" x14ac:dyDescent="0.25">
      <c r="B34" s="64">
        <v>5</v>
      </c>
      <c r="C34" s="64">
        <f>'25-26'!$B$10</f>
        <v>0</v>
      </c>
      <c r="D34" s="73">
        <f t="shared" si="8"/>
        <v>0</v>
      </c>
      <c r="E34" s="74">
        <f>'25-26'!$AK$10</f>
        <v>0</v>
      </c>
      <c r="F34" s="76">
        <f>'25-26'!$AL$10</f>
        <v>0</v>
      </c>
      <c r="G34" s="74">
        <f>'25-26'!$AI$10</f>
        <v>0</v>
      </c>
      <c r="H34" s="76">
        <f>'25-26'!$AJ$10</f>
        <v>0</v>
      </c>
      <c r="I34" s="72">
        <v>4.9999999999999998E-7</v>
      </c>
      <c r="J34" s="88">
        <f t="shared" si="11"/>
        <v>4.9999999999999998E-7</v>
      </c>
      <c r="K34" s="56"/>
      <c r="L34" s="56"/>
      <c r="N34" s="64">
        <v>5</v>
      </c>
      <c r="O34" s="64">
        <f>'25-26'!$B$10</f>
        <v>0</v>
      </c>
      <c r="P34" s="73">
        <f t="shared" si="12"/>
        <v>0</v>
      </c>
      <c r="Q34" s="91"/>
      <c r="R34" s="91"/>
      <c r="S34" s="74">
        <f>'25-26'!$AO$10</f>
        <v>0</v>
      </c>
      <c r="T34" s="76">
        <f>'25-26'!$AP$10</f>
        <v>0</v>
      </c>
      <c r="U34" s="74">
        <f>'25-26'!$AM$10</f>
        <v>0</v>
      </c>
      <c r="V34" s="76">
        <f>'25-26'!$AN$10</f>
        <v>0</v>
      </c>
      <c r="W34" s="72">
        <v>4.9999999999999998E-7</v>
      </c>
      <c r="X34" s="88">
        <f t="shared" si="9"/>
        <v>4.9999999999999998E-7</v>
      </c>
      <c r="Y34" s="56"/>
      <c r="Z34" s="56"/>
      <c r="AB34" s="64">
        <v>5</v>
      </c>
      <c r="AC34" s="64">
        <f>'25-26'!$B$10</f>
        <v>0</v>
      </c>
      <c r="AD34" s="73">
        <f t="shared" si="13"/>
        <v>0</v>
      </c>
      <c r="AE34" s="91"/>
      <c r="AF34" s="91"/>
      <c r="AG34" s="74">
        <f>'25-26'!$AS$10</f>
        <v>0</v>
      </c>
      <c r="AH34" s="76">
        <f>'25-26'!$AT$10</f>
        <v>0</v>
      </c>
      <c r="AI34" s="74">
        <f>'25-26'!$AQ$10</f>
        <v>0</v>
      </c>
      <c r="AJ34" s="76">
        <f>'25-26'!$AR$10</f>
        <v>0</v>
      </c>
      <c r="AK34" s="72">
        <v>4.9999999999999998E-7</v>
      </c>
      <c r="AL34" s="88">
        <f t="shared" si="10"/>
        <v>4.9999999999999998E-7</v>
      </c>
      <c r="AM34"/>
      <c r="AN34"/>
    </row>
    <row r="35" spans="2:40" ht="15" x14ac:dyDescent="0.25">
      <c r="B35" s="64">
        <v>6</v>
      </c>
      <c r="C35" s="64">
        <f>'25-26'!$B$11</f>
        <v>0</v>
      </c>
      <c r="D35" s="73">
        <f t="shared" si="8"/>
        <v>0</v>
      </c>
      <c r="E35" s="74">
        <f>'25-26'!$AK$11</f>
        <v>0</v>
      </c>
      <c r="F35" s="76">
        <f>'25-26'!$AL$11</f>
        <v>0</v>
      </c>
      <c r="G35" s="74">
        <f>'25-26'!$AI$11</f>
        <v>0</v>
      </c>
      <c r="H35" s="76">
        <f>'25-26'!$AJ$11</f>
        <v>0</v>
      </c>
      <c r="I35" s="72">
        <v>5.9999999999999997E-7</v>
      </c>
      <c r="J35" s="88">
        <f t="shared" si="11"/>
        <v>5.9999999999999997E-7</v>
      </c>
      <c r="K35" s="56"/>
      <c r="L35" s="56"/>
      <c r="N35" s="64">
        <v>6</v>
      </c>
      <c r="O35" s="64">
        <f>'25-26'!$B$11</f>
        <v>0</v>
      </c>
      <c r="P35" s="73">
        <f t="shared" si="12"/>
        <v>0</v>
      </c>
      <c r="Q35" s="91"/>
      <c r="R35" s="91"/>
      <c r="S35" s="74">
        <f>'25-26'!$AO$11</f>
        <v>0</v>
      </c>
      <c r="T35" s="76">
        <f>'25-26'!$AP$11</f>
        <v>0</v>
      </c>
      <c r="U35" s="74">
        <f>'25-26'!$AM$11</f>
        <v>0</v>
      </c>
      <c r="V35" s="76">
        <f>'25-26'!$AN$11</f>
        <v>0</v>
      </c>
      <c r="W35" s="72">
        <v>5.9999999999999997E-7</v>
      </c>
      <c r="X35" s="88">
        <f t="shared" si="9"/>
        <v>5.9999999999999997E-7</v>
      </c>
      <c r="Y35" s="56"/>
      <c r="Z35" s="56"/>
      <c r="AB35" s="64">
        <v>6</v>
      </c>
      <c r="AC35" s="64">
        <f>'25-26'!$B$11</f>
        <v>0</v>
      </c>
      <c r="AD35" s="73">
        <f t="shared" si="13"/>
        <v>0</v>
      </c>
      <c r="AE35" s="91"/>
      <c r="AF35" s="91"/>
      <c r="AG35" s="74">
        <f>'25-26'!$AS$11</f>
        <v>0</v>
      </c>
      <c r="AH35" s="76">
        <f>'25-26'!$AT$11</f>
        <v>0</v>
      </c>
      <c r="AI35" s="74">
        <f>'25-26'!$AQ$11</f>
        <v>0</v>
      </c>
      <c r="AJ35" s="76">
        <f>'25-26'!$AR$11</f>
        <v>0</v>
      </c>
      <c r="AK35" s="72">
        <v>5.9999999999999997E-7</v>
      </c>
      <c r="AL35" s="88">
        <f t="shared" si="10"/>
        <v>5.9999999999999997E-7</v>
      </c>
      <c r="AM35"/>
      <c r="AN35"/>
    </row>
    <row r="36" spans="2:40" ht="15" x14ac:dyDescent="0.25">
      <c r="B36" s="64">
        <v>7</v>
      </c>
      <c r="C36" s="64">
        <f>'25-26'!$B$12</f>
        <v>0</v>
      </c>
      <c r="D36" s="73">
        <f t="shared" si="8"/>
        <v>0</v>
      </c>
      <c r="E36" s="74">
        <f>'25-26'!$AK$12</f>
        <v>0</v>
      </c>
      <c r="F36" s="76">
        <f>'25-26'!$AL$12</f>
        <v>0</v>
      </c>
      <c r="G36" s="74">
        <f>'25-26'!$AI$12</f>
        <v>0</v>
      </c>
      <c r="H36" s="76">
        <f>'25-26'!$AJ$12</f>
        <v>0</v>
      </c>
      <c r="I36" s="72">
        <v>6.9999999999999997E-7</v>
      </c>
      <c r="J36" s="88">
        <f t="shared" si="11"/>
        <v>6.9999999999999997E-7</v>
      </c>
      <c r="K36" s="56"/>
      <c r="L36" s="56"/>
      <c r="N36" s="64">
        <v>7</v>
      </c>
      <c r="O36" s="64">
        <f>'25-26'!$B$12</f>
        <v>0</v>
      </c>
      <c r="P36" s="73">
        <f t="shared" si="12"/>
        <v>0</v>
      </c>
      <c r="Q36" s="91"/>
      <c r="R36" s="91"/>
      <c r="S36" s="74">
        <f>'25-26'!$AO$12</f>
        <v>0</v>
      </c>
      <c r="T36" s="76">
        <f>'25-26'!$AP$12</f>
        <v>0</v>
      </c>
      <c r="U36" s="74">
        <f>'25-26'!$AM$12</f>
        <v>0</v>
      </c>
      <c r="V36" s="76">
        <f>'25-26'!$AN$12</f>
        <v>0</v>
      </c>
      <c r="W36" s="72">
        <v>6.9999999999999997E-7</v>
      </c>
      <c r="X36" s="88">
        <f t="shared" si="9"/>
        <v>6.9999999999999997E-7</v>
      </c>
      <c r="Y36" s="56"/>
      <c r="Z36" s="56"/>
      <c r="AB36" s="64">
        <v>7</v>
      </c>
      <c r="AC36" s="64">
        <f>'25-26'!$B$12</f>
        <v>0</v>
      </c>
      <c r="AD36" s="73">
        <f t="shared" si="13"/>
        <v>0</v>
      </c>
      <c r="AE36" s="91"/>
      <c r="AF36" s="91"/>
      <c r="AG36" s="74">
        <f>'25-26'!$AS$12</f>
        <v>0</v>
      </c>
      <c r="AH36" s="76">
        <f>'25-26'!$AT$12</f>
        <v>0</v>
      </c>
      <c r="AI36" s="74">
        <f>'25-26'!$AQ$12</f>
        <v>0</v>
      </c>
      <c r="AJ36" s="76">
        <f>'25-26'!$AR$12</f>
        <v>0</v>
      </c>
      <c r="AK36" s="72">
        <v>6.9999999999999997E-7</v>
      </c>
      <c r="AL36" s="88">
        <f t="shared" si="10"/>
        <v>6.9999999999999997E-7</v>
      </c>
      <c r="AM36"/>
      <c r="AN36"/>
    </row>
    <row r="37" spans="2:40" ht="15" x14ac:dyDescent="0.25">
      <c r="B37" s="64">
        <v>8</v>
      </c>
      <c r="C37" s="64">
        <f>'25-26'!$B$13</f>
        <v>0</v>
      </c>
      <c r="D37" s="73">
        <f t="shared" si="8"/>
        <v>0</v>
      </c>
      <c r="E37" s="74">
        <f>'25-26'!$AK$13</f>
        <v>0</v>
      </c>
      <c r="F37" s="76">
        <f>'25-26'!$AL$13</f>
        <v>0</v>
      </c>
      <c r="G37" s="74">
        <f>'25-26'!$AI$13</f>
        <v>0</v>
      </c>
      <c r="H37" s="76">
        <f>'25-26'!$AJ$13</f>
        <v>0</v>
      </c>
      <c r="I37" s="72">
        <v>7.9999999999999996E-7</v>
      </c>
      <c r="J37" s="88">
        <f t="shared" si="11"/>
        <v>7.9999999999999996E-7</v>
      </c>
      <c r="K37" s="56"/>
      <c r="L37" s="56"/>
      <c r="N37" s="64">
        <v>8</v>
      </c>
      <c r="O37" s="64">
        <f>'25-26'!$B$13</f>
        <v>0</v>
      </c>
      <c r="P37" s="73">
        <f t="shared" si="12"/>
        <v>0</v>
      </c>
      <c r="Q37" s="91"/>
      <c r="R37" s="91"/>
      <c r="S37" s="74">
        <f>'25-26'!$AO$13</f>
        <v>0</v>
      </c>
      <c r="T37" s="76">
        <f>'25-26'!$AP$13</f>
        <v>0</v>
      </c>
      <c r="U37" s="74">
        <f>'25-26'!$AM$13</f>
        <v>0</v>
      </c>
      <c r="V37" s="76">
        <f>'25-26'!$AN$13</f>
        <v>0</v>
      </c>
      <c r="W37" s="72">
        <v>7.9999999999999996E-7</v>
      </c>
      <c r="X37" s="88">
        <f t="shared" si="9"/>
        <v>7.9999999999999996E-7</v>
      </c>
      <c r="Y37" s="56"/>
      <c r="Z37" s="56"/>
      <c r="AB37" s="64">
        <v>8</v>
      </c>
      <c r="AC37" s="64">
        <f>'25-26'!$B$13</f>
        <v>0</v>
      </c>
      <c r="AD37" s="73">
        <f t="shared" si="13"/>
        <v>0</v>
      </c>
      <c r="AE37" s="91"/>
      <c r="AF37" s="91"/>
      <c r="AG37" s="74">
        <f>'25-26'!$AS$13</f>
        <v>0</v>
      </c>
      <c r="AH37" s="76">
        <f>'25-26'!$AT$13</f>
        <v>0</v>
      </c>
      <c r="AI37" s="74">
        <f>'25-26'!$AQ$13</f>
        <v>0</v>
      </c>
      <c r="AJ37" s="76">
        <f>'25-26'!$AR$13</f>
        <v>0</v>
      </c>
      <c r="AK37" s="72">
        <v>7.9999999999999996E-7</v>
      </c>
      <c r="AL37" s="88">
        <f t="shared" si="10"/>
        <v>7.9999999999999996E-7</v>
      </c>
      <c r="AM37"/>
      <c r="AN37"/>
    </row>
    <row r="38" spans="2:40" ht="15" x14ac:dyDescent="0.25">
      <c r="B38" s="64">
        <v>9</v>
      </c>
      <c r="C38" s="64">
        <f>'25-26'!$B$14</f>
        <v>0</v>
      </c>
      <c r="D38" s="73">
        <f t="shared" si="8"/>
        <v>0</v>
      </c>
      <c r="E38" s="74">
        <f>'25-26'!$AK$14</f>
        <v>0</v>
      </c>
      <c r="F38" s="76">
        <f>'25-26'!$AL$14</f>
        <v>0</v>
      </c>
      <c r="G38" s="74">
        <f>'25-26'!$AI$14</f>
        <v>0</v>
      </c>
      <c r="H38" s="76">
        <f>'25-26'!$AJ$14</f>
        <v>0</v>
      </c>
      <c r="I38" s="72">
        <v>8.9999999999999996E-7</v>
      </c>
      <c r="J38" s="88">
        <f t="shared" si="11"/>
        <v>8.9999999999999996E-7</v>
      </c>
      <c r="K38" s="56"/>
      <c r="L38" s="56"/>
      <c r="N38" s="64">
        <v>9</v>
      </c>
      <c r="O38" s="64">
        <f>'25-26'!$B$14</f>
        <v>0</v>
      </c>
      <c r="P38" s="73">
        <f t="shared" si="12"/>
        <v>0</v>
      </c>
      <c r="Q38" s="91"/>
      <c r="R38" s="91"/>
      <c r="S38" s="74">
        <f>'25-26'!$AO$14</f>
        <v>0</v>
      </c>
      <c r="T38" s="76">
        <f>'25-26'!$AP$14</f>
        <v>0</v>
      </c>
      <c r="U38" s="74">
        <f>'25-26'!$AM$14</f>
        <v>0</v>
      </c>
      <c r="V38" s="76">
        <f>'25-26'!$AN$14</f>
        <v>0</v>
      </c>
      <c r="W38" s="72">
        <v>8.9999999999999996E-7</v>
      </c>
      <c r="X38" s="88">
        <f t="shared" si="9"/>
        <v>8.9999999999999996E-7</v>
      </c>
      <c r="Y38" s="56"/>
      <c r="Z38" s="56"/>
      <c r="AB38" s="64">
        <v>9</v>
      </c>
      <c r="AC38" s="64">
        <f>'25-26'!$B$14</f>
        <v>0</v>
      </c>
      <c r="AD38" s="73">
        <f t="shared" si="13"/>
        <v>0</v>
      </c>
      <c r="AE38" s="91"/>
      <c r="AF38" s="91"/>
      <c r="AG38" s="74">
        <f>'25-26'!$AS$14</f>
        <v>0</v>
      </c>
      <c r="AH38" s="76">
        <f>'25-26'!$AT$14</f>
        <v>0</v>
      </c>
      <c r="AI38" s="74">
        <f>'25-26'!$AQ$14</f>
        <v>0</v>
      </c>
      <c r="AJ38" s="76">
        <f>'25-26'!$AR$14</f>
        <v>0</v>
      </c>
      <c r="AK38" s="72">
        <v>8.9999999999999996E-7</v>
      </c>
      <c r="AL38" s="88">
        <f t="shared" si="10"/>
        <v>8.9999999999999996E-7</v>
      </c>
      <c r="AM38"/>
      <c r="AN38"/>
    </row>
    <row r="39" spans="2:40" ht="15" x14ac:dyDescent="0.25">
      <c r="B39" s="64">
        <v>10</v>
      </c>
      <c r="C39" s="64">
        <f>'25-26'!$B$15</f>
        <v>0</v>
      </c>
      <c r="D39" s="73">
        <f t="shared" si="8"/>
        <v>0</v>
      </c>
      <c r="E39" s="74">
        <f>'25-26'!$AK$15</f>
        <v>0</v>
      </c>
      <c r="F39" s="76">
        <f>'25-26'!$AL$15</f>
        <v>0</v>
      </c>
      <c r="G39" s="74">
        <f>'25-26'!$AI$15</f>
        <v>0</v>
      </c>
      <c r="H39" s="76">
        <f>'25-26'!$AJ$15</f>
        <v>0</v>
      </c>
      <c r="I39" s="72">
        <v>9.9999999999999995E-7</v>
      </c>
      <c r="J39" s="88">
        <f t="shared" si="11"/>
        <v>9.9999999999999995E-7</v>
      </c>
      <c r="K39" s="56"/>
      <c r="L39" s="56"/>
      <c r="N39" s="64">
        <v>10</v>
      </c>
      <c r="O39" s="64">
        <f>'25-26'!$B$15</f>
        <v>0</v>
      </c>
      <c r="P39" s="73">
        <f t="shared" si="12"/>
        <v>0</v>
      </c>
      <c r="Q39" s="91"/>
      <c r="R39" s="91"/>
      <c r="S39" s="74">
        <f>'25-26'!$AO$15</f>
        <v>0</v>
      </c>
      <c r="T39" s="76">
        <f>'25-26'!$AP$15</f>
        <v>0</v>
      </c>
      <c r="U39" s="74">
        <f>'25-26'!$AM$15</f>
        <v>0</v>
      </c>
      <c r="V39" s="76">
        <f>'25-26'!$AN$15</f>
        <v>0</v>
      </c>
      <c r="W39" s="72">
        <v>9.9999999999999995E-7</v>
      </c>
      <c r="X39" s="88">
        <f t="shared" si="9"/>
        <v>9.9999999999999995E-7</v>
      </c>
      <c r="Y39" s="56"/>
      <c r="Z39" s="56"/>
      <c r="AB39" s="64">
        <v>10</v>
      </c>
      <c r="AC39" s="64">
        <f>'25-26'!$B$15</f>
        <v>0</v>
      </c>
      <c r="AD39" s="73">
        <f t="shared" si="13"/>
        <v>0</v>
      </c>
      <c r="AE39" s="91"/>
      <c r="AF39" s="91"/>
      <c r="AG39" s="74">
        <f>'25-26'!$AS$15</f>
        <v>0</v>
      </c>
      <c r="AH39" s="76">
        <f>'25-26'!$AT$15</f>
        <v>0</v>
      </c>
      <c r="AI39" s="74">
        <f>'25-26'!$AQ$15</f>
        <v>0</v>
      </c>
      <c r="AJ39" s="76">
        <f>'25-26'!$AR$15</f>
        <v>0</v>
      </c>
      <c r="AK39" s="72">
        <v>9.9999999999999995E-7</v>
      </c>
      <c r="AL39" s="88">
        <f t="shared" si="10"/>
        <v>9.9999999999999995E-7</v>
      </c>
      <c r="AM39"/>
      <c r="AN39"/>
    </row>
    <row r="40" spans="2:40" ht="15" x14ac:dyDescent="0.25">
      <c r="B40" s="64">
        <v>11</v>
      </c>
      <c r="C40" s="64">
        <f>'25-26'!$B$16</f>
        <v>0</v>
      </c>
      <c r="D40" s="73">
        <f t="shared" si="8"/>
        <v>0</v>
      </c>
      <c r="E40" s="74">
        <f>'25-26'!$AK$16</f>
        <v>0</v>
      </c>
      <c r="F40" s="76">
        <f>'25-26'!$AL$16</f>
        <v>0</v>
      </c>
      <c r="G40" s="74">
        <f>'25-26'!$AI$16</f>
        <v>0</v>
      </c>
      <c r="H40" s="76">
        <f>'25-26'!$AJ$16</f>
        <v>0</v>
      </c>
      <c r="I40" s="72">
        <v>1.1000000000000001E-6</v>
      </c>
      <c r="J40" s="88">
        <f t="shared" si="11"/>
        <v>1.1000000000000001E-6</v>
      </c>
      <c r="K40" s="56"/>
      <c r="L40" s="56"/>
      <c r="N40" s="64">
        <v>11</v>
      </c>
      <c r="O40" s="64">
        <f>'25-26'!$B$16</f>
        <v>0</v>
      </c>
      <c r="P40" s="73">
        <f t="shared" si="12"/>
        <v>0</v>
      </c>
      <c r="Q40" s="91"/>
      <c r="R40" s="91"/>
      <c r="S40" s="74">
        <f>'25-26'!$AO$16</f>
        <v>0</v>
      </c>
      <c r="T40" s="76">
        <f>'25-26'!$AP$16</f>
        <v>0</v>
      </c>
      <c r="U40" s="74">
        <f>'25-26'!$AM$16</f>
        <v>0</v>
      </c>
      <c r="V40" s="76">
        <f>'25-26'!$AN$16</f>
        <v>0</v>
      </c>
      <c r="W40" s="72">
        <v>1.1000000000000001E-6</v>
      </c>
      <c r="X40" s="88">
        <f t="shared" si="9"/>
        <v>1.1000000000000001E-6</v>
      </c>
      <c r="Y40" s="56"/>
      <c r="Z40" s="56"/>
      <c r="AB40" s="64">
        <v>11</v>
      </c>
      <c r="AC40" s="64">
        <f>'25-26'!$B$16</f>
        <v>0</v>
      </c>
      <c r="AD40" s="73">
        <f t="shared" si="13"/>
        <v>0</v>
      </c>
      <c r="AE40" s="91"/>
      <c r="AF40" s="91"/>
      <c r="AG40" s="74">
        <f>'25-26'!$AS$16</f>
        <v>0</v>
      </c>
      <c r="AH40" s="76">
        <f>'25-26'!$AT$16</f>
        <v>0</v>
      </c>
      <c r="AI40" s="74">
        <f>'25-26'!$AQ$16</f>
        <v>0</v>
      </c>
      <c r="AJ40" s="76">
        <f>'25-26'!$AR$16</f>
        <v>0</v>
      </c>
      <c r="AK40" s="72">
        <v>1.1000000000000001E-6</v>
      </c>
      <c r="AL40" s="88">
        <f t="shared" si="10"/>
        <v>1.1000000000000001E-6</v>
      </c>
      <c r="AM40"/>
      <c r="AN40"/>
    </row>
    <row r="41" spans="2:40" ht="15" x14ac:dyDescent="0.25">
      <c r="B41" s="64">
        <v>12</v>
      </c>
      <c r="C41" s="64">
        <f>'25-26'!$B$17</f>
        <v>0</v>
      </c>
      <c r="D41" s="73">
        <f t="shared" si="8"/>
        <v>0</v>
      </c>
      <c r="E41" s="74">
        <f>'25-26'!$AK$17</f>
        <v>0</v>
      </c>
      <c r="F41" s="76">
        <f>'25-26'!$AL$17</f>
        <v>0</v>
      </c>
      <c r="G41" s="74">
        <f>'25-26'!$AI$17</f>
        <v>0</v>
      </c>
      <c r="H41" s="76">
        <f>'25-26'!$AJ$17</f>
        <v>0</v>
      </c>
      <c r="I41" s="72">
        <v>1.1999999999999999E-6</v>
      </c>
      <c r="J41" s="88">
        <f t="shared" si="11"/>
        <v>1.1999999999999999E-6</v>
      </c>
      <c r="K41" s="56"/>
      <c r="L41" s="56"/>
      <c r="N41" s="64">
        <v>12</v>
      </c>
      <c r="O41" s="64">
        <f>'25-26'!$B$17</f>
        <v>0</v>
      </c>
      <c r="P41" s="73">
        <f t="shared" si="12"/>
        <v>0</v>
      </c>
      <c r="Q41" s="91"/>
      <c r="R41" s="91"/>
      <c r="S41" s="74">
        <f>'25-26'!$AO$17</f>
        <v>0</v>
      </c>
      <c r="T41" s="76">
        <f>'25-26'!$AP$17</f>
        <v>0</v>
      </c>
      <c r="U41" s="74">
        <f>'25-26'!$AM$17</f>
        <v>0</v>
      </c>
      <c r="V41" s="76">
        <f>'25-26'!$AN$17</f>
        <v>0</v>
      </c>
      <c r="W41" s="72">
        <v>1.1999999999999999E-6</v>
      </c>
      <c r="X41" s="88">
        <f t="shared" si="9"/>
        <v>1.1999999999999999E-6</v>
      </c>
      <c r="Y41" s="56"/>
      <c r="Z41" s="56"/>
      <c r="AB41" s="64">
        <v>12</v>
      </c>
      <c r="AC41" s="64">
        <f>'25-26'!$B$17</f>
        <v>0</v>
      </c>
      <c r="AD41" s="73">
        <f t="shared" si="13"/>
        <v>0</v>
      </c>
      <c r="AE41" s="91"/>
      <c r="AF41" s="91"/>
      <c r="AG41" s="74">
        <f>'25-26'!$AS$17</f>
        <v>0</v>
      </c>
      <c r="AH41" s="76">
        <f>'25-26'!$AT$17</f>
        <v>0</v>
      </c>
      <c r="AI41" s="74">
        <f>'25-26'!$AQ$17</f>
        <v>0</v>
      </c>
      <c r="AJ41" s="76">
        <f>'25-26'!$AR$17</f>
        <v>0</v>
      </c>
      <c r="AK41" s="72">
        <v>1.1999999999999999E-6</v>
      </c>
      <c r="AL41" s="88">
        <f t="shared" si="10"/>
        <v>1.1999999999999999E-6</v>
      </c>
      <c r="AM41"/>
      <c r="AN41"/>
    </row>
    <row r="42" spans="2:40" ht="15" x14ac:dyDescent="0.25">
      <c r="B42" s="64">
        <v>13</v>
      </c>
      <c r="C42" s="64">
        <f>'25-26'!$B$18</f>
        <v>0</v>
      </c>
      <c r="D42" s="73">
        <f t="shared" si="8"/>
        <v>0</v>
      </c>
      <c r="E42" s="74">
        <f>'25-26'!$AK$18</f>
        <v>0</v>
      </c>
      <c r="F42" s="76">
        <f>'25-26'!$AL$18</f>
        <v>0</v>
      </c>
      <c r="G42" s="74">
        <f>'25-26'!$AI$18</f>
        <v>0</v>
      </c>
      <c r="H42" s="76">
        <f>'25-26'!$AJ$18</f>
        <v>0</v>
      </c>
      <c r="I42" s="72">
        <v>1.3E-6</v>
      </c>
      <c r="J42" s="88">
        <f t="shared" si="11"/>
        <v>1.3E-6</v>
      </c>
      <c r="K42" s="56"/>
      <c r="L42" s="56"/>
      <c r="N42" s="64">
        <v>13</v>
      </c>
      <c r="O42" s="64">
        <f>'25-26'!$B$18</f>
        <v>0</v>
      </c>
      <c r="P42" s="73">
        <f t="shared" si="12"/>
        <v>0</v>
      </c>
      <c r="Q42" s="91"/>
      <c r="R42" s="91"/>
      <c r="S42" s="74">
        <f>'25-26'!$AO$18</f>
        <v>0</v>
      </c>
      <c r="T42" s="76">
        <f>'25-26'!$AP$18</f>
        <v>0</v>
      </c>
      <c r="U42" s="74">
        <f>'25-26'!$AM$18</f>
        <v>0</v>
      </c>
      <c r="V42" s="76">
        <f>'25-26'!$AN$18</f>
        <v>0</v>
      </c>
      <c r="W42" s="72">
        <v>1.3E-6</v>
      </c>
      <c r="X42" s="88">
        <f t="shared" si="9"/>
        <v>1.3E-6</v>
      </c>
      <c r="Y42" s="56"/>
      <c r="Z42" s="56"/>
      <c r="AB42" s="64">
        <v>13</v>
      </c>
      <c r="AC42" s="64">
        <f>'25-26'!$B$18</f>
        <v>0</v>
      </c>
      <c r="AD42" s="73">
        <f t="shared" si="13"/>
        <v>0</v>
      </c>
      <c r="AE42" s="91"/>
      <c r="AF42" s="91"/>
      <c r="AG42" s="74">
        <f>'25-26'!$AS$18</f>
        <v>0</v>
      </c>
      <c r="AH42" s="76">
        <f>'25-26'!$AT$18</f>
        <v>0</v>
      </c>
      <c r="AI42" s="74">
        <f>'25-26'!$AQ$18</f>
        <v>0</v>
      </c>
      <c r="AJ42" s="76">
        <f>'25-26'!$AR$18</f>
        <v>0</v>
      </c>
      <c r="AK42" s="72">
        <v>1.3E-6</v>
      </c>
      <c r="AL42" s="88">
        <f t="shared" si="10"/>
        <v>1.3E-6</v>
      </c>
      <c r="AM42"/>
      <c r="AN42"/>
    </row>
    <row r="43" spans="2:40" ht="15" x14ac:dyDescent="0.25">
      <c r="B43" s="64">
        <v>14</v>
      </c>
      <c r="C43" s="64">
        <f>'25-26'!$B$19</f>
        <v>0</v>
      </c>
      <c r="D43" s="73">
        <f t="shared" si="8"/>
        <v>0</v>
      </c>
      <c r="E43" s="74">
        <f>'25-26'!$AK$19</f>
        <v>0</v>
      </c>
      <c r="F43" s="76">
        <f>'25-26'!$AL$19</f>
        <v>0</v>
      </c>
      <c r="G43" s="74">
        <f>'25-26'!$AI$19</f>
        <v>0</v>
      </c>
      <c r="H43" s="76">
        <f>'25-26'!$AJ$19</f>
        <v>0</v>
      </c>
      <c r="I43" s="72">
        <v>1.3999999999999999E-6</v>
      </c>
      <c r="J43" s="88">
        <f t="shared" si="11"/>
        <v>1.3999999999999999E-6</v>
      </c>
      <c r="K43" s="56"/>
      <c r="L43" s="56"/>
      <c r="N43" s="64">
        <v>14</v>
      </c>
      <c r="O43" s="64">
        <f>'25-26'!$B$19</f>
        <v>0</v>
      </c>
      <c r="P43" s="73">
        <f t="shared" si="12"/>
        <v>0</v>
      </c>
      <c r="Q43" s="91"/>
      <c r="R43" s="91"/>
      <c r="S43" s="74">
        <f>'25-26'!$AO$19</f>
        <v>0</v>
      </c>
      <c r="T43" s="76">
        <f>'25-26'!$AP$19</f>
        <v>0</v>
      </c>
      <c r="U43" s="74">
        <f>'25-26'!$AM$19</f>
        <v>0</v>
      </c>
      <c r="V43" s="76">
        <f>'25-26'!$AN$19</f>
        <v>0</v>
      </c>
      <c r="W43" s="72">
        <v>1.3999999999999999E-6</v>
      </c>
      <c r="X43" s="88">
        <f t="shared" si="9"/>
        <v>1.3999999999999999E-6</v>
      </c>
      <c r="Y43" s="56"/>
      <c r="Z43" s="56"/>
      <c r="AB43" s="64">
        <v>14</v>
      </c>
      <c r="AC43" s="64">
        <f>'25-26'!$B$19</f>
        <v>0</v>
      </c>
      <c r="AD43" s="73">
        <f t="shared" si="13"/>
        <v>0</v>
      </c>
      <c r="AE43" s="91"/>
      <c r="AF43" s="91"/>
      <c r="AG43" s="74">
        <f>'25-26'!$AS$19</f>
        <v>0</v>
      </c>
      <c r="AH43" s="76">
        <f>'25-26'!$AT$19</f>
        <v>0</v>
      </c>
      <c r="AI43" s="74">
        <f>'25-26'!$AQ$19</f>
        <v>0</v>
      </c>
      <c r="AJ43" s="76">
        <f>'25-26'!$AR$19</f>
        <v>0</v>
      </c>
      <c r="AK43" s="72">
        <v>1.3999999999999999E-6</v>
      </c>
      <c r="AL43" s="88">
        <f t="shared" si="10"/>
        <v>1.3999999999999999E-6</v>
      </c>
      <c r="AM43"/>
      <c r="AN43"/>
    </row>
    <row r="44" spans="2:40" ht="15" x14ac:dyDescent="0.25">
      <c r="B44" s="64">
        <v>15</v>
      </c>
      <c r="C44" s="64">
        <f>'25-26'!$B$20</f>
        <v>0</v>
      </c>
      <c r="D44" s="73">
        <f t="shared" si="8"/>
        <v>0</v>
      </c>
      <c r="E44" s="74">
        <f>'25-26'!$AK$20</f>
        <v>0</v>
      </c>
      <c r="F44" s="76">
        <f>'25-26'!$AL$20</f>
        <v>0</v>
      </c>
      <c r="G44" s="74">
        <f>'25-26'!$AI$20</f>
        <v>0</v>
      </c>
      <c r="H44" s="76">
        <f>'25-26'!$AJ$20</f>
        <v>0</v>
      </c>
      <c r="I44" s="72">
        <v>1.5E-6</v>
      </c>
      <c r="J44" s="88">
        <f t="shared" si="11"/>
        <v>1.5E-6</v>
      </c>
      <c r="K44" s="56"/>
      <c r="L44" s="56"/>
      <c r="N44" s="64">
        <v>15</v>
      </c>
      <c r="O44" s="64">
        <f>'25-26'!$B$20</f>
        <v>0</v>
      </c>
      <c r="P44" s="73">
        <f t="shared" si="12"/>
        <v>0</v>
      </c>
      <c r="Q44" s="91"/>
      <c r="R44" s="91"/>
      <c r="S44" s="74">
        <f>'25-26'!$AO$20</f>
        <v>0</v>
      </c>
      <c r="T44" s="76">
        <f>'25-26'!$AP$20</f>
        <v>0</v>
      </c>
      <c r="U44" s="74">
        <f>'25-26'!$AM$20</f>
        <v>0</v>
      </c>
      <c r="V44" s="76">
        <f>'25-26'!$AN$20</f>
        <v>0</v>
      </c>
      <c r="W44" s="72">
        <v>1.5E-6</v>
      </c>
      <c r="X44" s="88">
        <f t="shared" si="9"/>
        <v>1.5E-6</v>
      </c>
      <c r="Y44" s="56"/>
      <c r="Z44" s="56"/>
      <c r="AB44" s="64">
        <v>15</v>
      </c>
      <c r="AC44" s="64">
        <f>'25-26'!$B$20</f>
        <v>0</v>
      </c>
      <c r="AD44" s="73">
        <f t="shared" si="13"/>
        <v>0</v>
      </c>
      <c r="AE44" s="91"/>
      <c r="AF44" s="91"/>
      <c r="AG44" s="74">
        <f>'25-26'!$AS$20</f>
        <v>0</v>
      </c>
      <c r="AH44" s="76">
        <f>'25-26'!$AT$20</f>
        <v>0</v>
      </c>
      <c r="AI44" s="74">
        <f>'25-26'!$AQ$20</f>
        <v>0</v>
      </c>
      <c r="AJ44" s="76">
        <f>'25-26'!$AR$20</f>
        <v>0</v>
      </c>
      <c r="AK44" s="72">
        <v>1.5E-6</v>
      </c>
      <c r="AL44" s="88">
        <f t="shared" si="10"/>
        <v>1.5E-6</v>
      </c>
      <c r="AM44"/>
      <c r="AN44"/>
    </row>
    <row r="45" spans="2:40" ht="15" x14ac:dyDescent="0.25">
      <c r="B45" s="64">
        <v>16</v>
      </c>
      <c r="C45" s="64">
        <f>'25-26'!$B$21</f>
        <v>0</v>
      </c>
      <c r="D45" s="73">
        <f t="shared" si="8"/>
        <v>0</v>
      </c>
      <c r="E45" s="74">
        <f>'25-26'!$AK$21</f>
        <v>0</v>
      </c>
      <c r="F45" s="76">
        <f>'25-26'!$AL$21</f>
        <v>0</v>
      </c>
      <c r="G45" s="74">
        <f>'25-26'!$AI$21</f>
        <v>0</v>
      </c>
      <c r="H45" s="76">
        <f>'25-26'!$AJ$21</f>
        <v>0</v>
      </c>
      <c r="I45" s="72">
        <v>1.5999999999999999E-6</v>
      </c>
      <c r="J45" s="88">
        <f t="shared" si="11"/>
        <v>1.5999999999999999E-6</v>
      </c>
      <c r="K45" s="56"/>
      <c r="L45" s="56"/>
      <c r="N45" s="64">
        <v>16</v>
      </c>
      <c r="O45" s="64">
        <f>'25-26'!$B$21</f>
        <v>0</v>
      </c>
      <c r="P45" s="73">
        <f t="shared" si="12"/>
        <v>0</v>
      </c>
      <c r="Q45" s="91"/>
      <c r="R45" s="91"/>
      <c r="S45" s="74">
        <f>'25-26'!$AO$21</f>
        <v>0</v>
      </c>
      <c r="T45" s="76">
        <f>'25-26'!$AP$21</f>
        <v>0</v>
      </c>
      <c r="U45" s="74">
        <f>'25-26'!$AM$21</f>
        <v>0</v>
      </c>
      <c r="V45" s="76">
        <f>'25-26'!$AN$21</f>
        <v>0</v>
      </c>
      <c r="W45" s="72">
        <v>1.5999999999999999E-6</v>
      </c>
      <c r="X45" s="88">
        <f t="shared" si="9"/>
        <v>1.5999999999999999E-6</v>
      </c>
      <c r="Y45" s="56"/>
      <c r="Z45" s="56"/>
      <c r="AB45" s="64">
        <v>16</v>
      </c>
      <c r="AC45" s="64">
        <f>'25-26'!$B$21</f>
        <v>0</v>
      </c>
      <c r="AD45" s="73">
        <f t="shared" si="13"/>
        <v>0</v>
      </c>
      <c r="AE45" s="91"/>
      <c r="AF45" s="91"/>
      <c r="AG45" s="74">
        <f>'25-26'!$AS$21</f>
        <v>0</v>
      </c>
      <c r="AH45" s="76">
        <f>'25-26'!$AT$21</f>
        <v>0</v>
      </c>
      <c r="AI45" s="74">
        <f>'25-26'!$AQ$21</f>
        <v>0</v>
      </c>
      <c r="AJ45" s="76">
        <f>'25-26'!$AR$21</f>
        <v>0</v>
      </c>
      <c r="AK45" s="72">
        <v>1.5999999999999999E-6</v>
      </c>
      <c r="AL45" s="88">
        <f t="shared" si="10"/>
        <v>1.5999999999999999E-6</v>
      </c>
      <c r="AM45"/>
      <c r="AN45"/>
    </row>
    <row r="46" spans="2:40" ht="15" x14ac:dyDescent="0.25">
      <c r="B46" s="64">
        <v>17</v>
      </c>
      <c r="C46" s="64">
        <f>'25-26'!$B$22</f>
        <v>0</v>
      </c>
      <c r="D46" s="73">
        <f t="shared" si="8"/>
        <v>0</v>
      </c>
      <c r="E46" s="74">
        <f>'25-26'!$AK$22</f>
        <v>0</v>
      </c>
      <c r="F46" s="76">
        <f>'25-26'!$AL$22</f>
        <v>0</v>
      </c>
      <c r="G46" s="74">
        <f>'25-26'!$AI$22</f>
        <v>0</v>
      </c>
      <c r="H46" s="76">
        <f>'25-26'!$AJ$22</f>
        <v>0</v>
      </c>
      <c r="I46" s="72">
        <v>1.7E-6</v>
      </c>
      <c r="J46" s="88">
        <f t="shared" si="11"/>
        <v>1.7E-6</v>
      </c>
      <c r="K46" s="56"/>
      <c r="L46" s="56"/>
      <c r="N46" s="64">
        <v>17</v>
      </c>
      <c r="O46" s="64">
        <f>'25-26'!$B$22</f>
        <v>0</v>
      </c>
      <c r="P46" s="73">
        <f t="shared" si="12"/>
        <v>0</v>
      </c>
      <c r="Q46" s="91"/>
      <c r="R46" s="91"/>
      <c r="S46" s="74">
        <f>'25-26'!$AO$22</f>
        <v>0</v>
      </c>
      <c r="T46" s="76">
        <f>'25-26'!$AP$22</f>
        <v>0</v>
      </c>
      <c r="U46" s="74">
        <f>'25-26'!$AM$22</f>
        <v>0</v>
      </c>
      <c r="V46" s="76">
        <f>'25-26'!$AN$22</f>
        <v>0</v>
      </c>
      <c r="W46" s="72">
        <v>1.7E-6</v>
      </c>
      <c r="X46" s="88">
        <f t="shared" si="9"/>
        <v>1.7E-6</v>
      </c>
      <c r="Y46" s="56"/>
      <c r="Z46" s="56"/>
      <c r="AB46" s="64">
        <v>17</v>
      </c>
      <c r="AC46" s="64">
        <f>'25-26'!$B$22</f>
        <v>0</v>
      </c>
      <c r="AD46" s="73">
        <f t="shared" si="13"/>
        <v>0</v>
      </c>
      <c r="AE46" s="91"/>
      <c r="AF46" s="91"/>
      <c r="AG46" s="74">
        <f>'25-26'!$AS$22</f>
        <v>0</v>
      </c>
      <c r="AH46" s="76">
        <f>'25-26'!$AT$22</f>
        <v>0</v>
      </c>
      <c r="AI46" s="74">
        <f>'25-26'!$AQ$22</f>
        <v>0</v>
      </c>
      <c r="AJ46" s="76">
        <f>'25-26'!$AR$22</f>
        <v>0</v>
      </c>
      <c r="AK46" s="72">
        <v>1.7E-6</v>
      </c>
      <c r="AL46" s="88">
        <f t="shared" si="10"/>
        <v>1.7E-6</v>
      </c>
      <c r="AM46"/>
      <c r="AN46"/>
    </row>
    <row r="47" spans="2:40" ht="15" x14ac:dyDescent="0.25">
      <c r="B47" s="64">
        <v>18</v>
      </c>
      <c r="C47" s="64">
        <f>'25-26'!$B$23</f>
        <v>0</v>
      </c>
      <c r="D47" s="73">
        <f t="shared" si="8"/>
        <v>0</v>
      </c>
      <c r="E47" s="74">
        <f>'25-26'!$AK$23</f>
        <v>0</v>
      </c>
      <c r="F47" s="76">
        <f>'25-26'!$AL$23</f>
        <v>0</v>
      </c>
      <c r="G47" s="74">
        <f>'25-26'!$AI$23</f>
        <v>0</v>
      </c>
      <c r="H47" s="76">
        <f>'25-26'!$AJ$23</f>
        <v>0</v>
      </c>
      <c r="I47" s="72">
        <v>1.7999999999999999E-6</v>
      </c>
      <c r="J47" s="88">
        <f t="shared" si="11"/>
        <v>1.7999999999999999E-6</v>
      </c>
      <c r="K47" s="56"/>
      <c r="L47" s="56"/>
      <c r="N47" s="64">
        <v>18</v>
      </c>
      <c r="O47" s="64">
        <f>'25-26'!$B$23</f>
        <v>0</v>
      </c>
      <c r="P47" s="73">
        <f t="shared" si="12"/>
        <v>0</v>
      </c>
      <c r="Q47" s="91"/>
      <c r="R47" s="91"/>
      <c r="S47" s="74">
        <f>'25-26'!$AO$23</f>
        <v>0</v>
      </c>
      <c r="T47" s="76">
        <f>'25-26'!$AP$23</f>
        <v>0</v>
      </c>
      <c r="U47" s="74">
        <f>'25-26'!$AM$23</f>
        <v>0</v>
      </c>
      <c r="V47" s="76">
        <f>'25-26'!$AN$23</f>
        <v>0</v>
      </c>
      <c r="W47" s="72">
        <v>1.7999999999999999E-6</v>
      </c>
      <c r="X47" s="88">
        <f t="shared" si="9"/>
        <v>1.7999999999999999E-6</v>
      </c>
      <c r="Y47" s="56"/>
      <c r="Z47" s="56"/>
      <c r="AB47" s="64">
        <v>18</v>
      </c>
      <c r="AC47" s="64">
        <f>'25-26'!$B$23</f>
        <v>0</v>
      </c>
      <c r="AD47" s="73">
        <f t="shared" si="13"/>
        <v>0</v>
      </c>
      <c r="AE47" s="91"/>
      <c r="AF47" s="91"/>
      <c r="AG47" s="74">
        <f>'25-26'!$AS$23</f>
        <v>0</v>
      </c>
      <c r="AH47" s="76">
        <f>'25-26'!$AT$23</f>
        <v>0</v>
      </c>
      <c r="AI47" s="74">
        <f>'25-26'!$AQ$23</f>
        <v>0</v>
      </c>
      <c r="AJ47" s="76">
        <f>'25-26'!$AR$23</f>
        <v>0</v>
      </c>
      <c r="AK47" s="72">
        <v>1.7999999999999999E-6</v>
      </c>
      <c r="AL47" s="88">
        <f t="shared" si="10"/>
        <v>1.7999999999999999E-6</v>
      </c>
      <c r="AM47"/>
      <c r="AN47"/>
    </row>
    <row r="48" spans="2:40" ht="15" x14ac:dyDescent="0.25">
      <c r="B48" s="64">
        <v>19</v>
      </c>
      <c r="C48" s="64">
        <f>'25-26'!$B$24</f>
        <v>0</v>
      </c>
      <c r="D48" s="73">
        <f t="shared" si="8"/>
        <v>0</v>
      </c>
      <c r="E48" s="74">
        <f>'25-26'!$AK$24</f>
        <v>0</v>
      </c>
      <c r="F48" s="76">
        <f>'25-26'!$AL$24</f>
        <v>0</v>
      </c>
      <c r="G48" s="74">
        <f>'25-26'!$AI$24</f>
        <v>0</v>
      </c>
      <c r="H48" s="76">
        <f>'25-26'!$AJ$24</f>
        <v>0</v>
      </c>
      <c r="I48" s="72">
        <v>1.9E-6</v>
      </c>
      <c r="J48" s="88">
        <f t="shared" si="11"/>
        <v>1.9E-6</v>
      </c>
      <c r="K48" s="56"/>
      <c r="L48" s="56"/>
      <c r="N48" s="64">
        <v>19</v>
      </c>
      <c r="O48" s="64">
        <f>'25-26'!$B$24</f>
        <v>0</v>
      </c>
      <c r="P48" s="73">
        <f t="shared" si="12"/>
        <v>0</v>
      </c>
      <c r="Q48" s="91"/>
      <c r="R48" s="91"/>
      <c r="S48" s="74">
        <f>'25-26'!$AO$24</f>
        <v>0</v>
      </c>
      <c r="T48" s="76">
        <f>'25-26'!$AP$24</f>
        <v>0</v>
      </c>
      <c r="U48" s="74">
        <f>'25-26'!$AM$24</f>
        <v>0</v>
      </c>
      <c r="V48" s="76">
        <f>'25-26'!$AN$24</f>
        <v>0</v>
      </c>
      <c r="W48" s="72">
        <v>1.9E-6</v>
      </c>
      <c r="X48" s="88">
        <f t="shared" si="9"/>
        <v>1.9E-6</v>
      </c>
      <c r="Y48" s="56"/>
      <c r="Z48" s="56"/>
      <c r="AB48" s="64">
        <v>19</v>
      </c>
      <c r="AC48" s="64">
        <f>'25-26'!$B$24</f>
        <v>0</v>
      </c>
      <c r="AD48" s="73">
        <f t="shared" si="13"/>
        <v>0</v>
      </c>
      <c r="AE48" s="91"/>
      <c r="AF48" s="91"/>
      <c r="AG48" s="74">
        <f>'25-26'!$AS$24</f>
        <v>0</v>
      </c>
      <c r="AH48" s="76">
        <f>'25-26'!$AT$24</f>
        <v>0</v>
      </c>
      <c r="AI48" s="74">
        <f>'25-26'!$AQ$24</f>
        <v>0</v>
      </c>
      <c r="AJ48" s="76">
        <f>'25-26'!$AR$24</f>
        <v>0</v>
      </c>
      <c r="AK48" s="72">
        <v>1.9E-6</v>
      </c>
      <c r="AL48" s="88">
        <f t="shared" si="10"/>
        <v>1.9E-6</v>
      </c>
      <c r="AM48"/>
      <c r="AN48"/>
    </row>
    <row r="49" spans="2:40" ht="15.75" thickBot="1" x14ac:dyDescent="0.3">
      <c r="B49" s="78">
        <v>20</v>
      </c>
      <c r="C49" s="78">
        <f>'25-26'!$B$25</f>
        <v>0</v>
      </c>
      <c r="D49" s="81">
        <f t="shared" si="8"/>
        <v>0</v>
      </c>
      <c r="E49" s="82">
        <f>'25-26'!$AK$25</f>
        <v>0</v>
      </c>
      <c r="F49" s="84">
        <f>'25-26'!$AL$25</f>
        <v>0</v>
      </c>
      <c r="G49" s="82">
        <f>'25-26'!$AI$25</f>
        <v>0</v>
      </c>
      <c r="H49" s="84">
        <f>'25-26'!$AJ$25</f>
        <v>0</v>
      </c>
      <c r="I49" s="80">
        <v>1.9999999999999999E-6</v>
      </c>
      <c r="J49" s="88">
        <f t="shared" si="11"/>
        <v>1.9999999999999999E-6</v>
      </c>
      <c r="K49" s="56"/>
      <c r="L49" s="56"/>
      <c r="N49" s="78">
        <v>20</v>
      </c>
      <c r="O49" s="78">
        <f>'25-26'!$B$25</f>
        <v>0</v>
      </c>
      <c r="P49" s="73">
        <f t="shared" si="12"/>
        <v>0</v>
      </c>
      <c r="Q49" s="92"/>
      <c r="R49" s="92"/>
      <c r="S49" s="82">
        <f>'25-26'!$AO$25</f>
        <v>0</v>
      </c>
      <c r="T49" s="84">
        <f>'25-26'!$AP$25</f>
        <v>0</v>
      </c>
      <c r="U49" s="82">
        <f>'25-26'!$AM$25</f>
        <v>0</v>
      </c>
      <c r="V49" s="84">
        <f>'25-26'!$AN$25</f>
        <v>0</v>
      </c>
      <c r="W49" s="80">
        <v>1.9999999999999999E-6</v>
      </c>
      <c r="X49" s="88">
        <f t="shared" si="9"/>
        <v>1.9999999999999999E-6</v>
      </c>
      <c r="Y49" s="56"/>
      <c r="Z49" s="56"/>
      <c r="AB49" s="78">
        <v>20</v>
      </c>
      <c r="AC49" s="78">
        <f>'25-26'!$B$25</f>
        <v>0</v>
      </c>
      <c r="AD49" s="73">
        <f t="shared" si="13"/>
        <v>0</v>
      </c>
      <c r="AE49" s="92"/>
      <c r="AF49" s="92"/>
      <c r="AG49" s="82">
        <f>'25-26'!$AS$25</f>
        <v>0</v>
      </c>
      <c r="AH49" s="84">
        <f>'25-26'!$AT$25</f>
        <v>0</v>
      </c>
      <c r="AI49" s="82">
        <f>'25-26'!$AQ$25</f>
        <v>0</v>
      </c>
      <c r="AJ49" s="84">
        <f>'25-26'!$AR$25</f>
        <v>0</v>
      </c>
      <c r="AK49" s="80">
        <v>1.9999999999999999E-6</v>
      </c>
      <c r="AL49" s="88">
        <f t="shared" si="10"/>
        <v>1.9999999999999999E-6</v>
      </c>
      <c r="AM49"/>
      <c r="AN49"/>
    </row>
    <row r="50" spans="2:40" ht="15" x14ac:dyDescent="0.25">
      <c r="D50" s="93"/>
      <c r="E50" s="85">
        <f>SUM(E30:E49)</f>
        <v>0</v>
      </c>
      <c r="F50" s="85">
        <f>SUM(F30:F49)</f>
        <v>0</v>
      </c>
      <c r="G50" s="85">
        <f>SUM(G30:G49)</f>
        <v>0</v>
      </c>
      <c r="H50" s="85">
        <f>SUM(H30:H49)</f>
        <v>0</v>
      </c>
      <c r="I50" s="56"/>
      <c r="J50" s="56"/>
      <c r="K50" s="56"/>
      <c r="L50" s="56"/>
      <c r="P50" s="93"/>
      <c r="Q50" s="85"/>
      <c r="R50" s="85"/>
      <c r="S50" s="85">
        <f>SUM(S30:S49)</f>
        <v>0</v>
      </c>
      <c r="T50" s="85">
        <f>SUM(T30:T49)</f>
        <v>0</v>
      </c>
      <c r="U50" s="85">
        <f>SUM(U30:U49)</f>
        <v>0</v>
      </c>
      <c r="V50" s="85">
        <f>SUM(V30:V49)</f>
        <v>0</v>
      </c>
      <c r="W50" s="56"/>
      <c r="X50" s="56"/>
      <c r="Y50" s="56"/>
      <c r="Z50" s="56"/>
      <c r="AD50" s="93"/>
      <c r="AE50" s="85"/>
      <c r="AF50" s="85"/>
      <c r="AG50" s="85">
        <f>SUM(AG30:AG49)</f>
        <v>0</v>
      </c>
      <c r="AH50" s="85">
        <f>SUM(AH30:AH49)</f>
        <v>0</v>
      </c>
      <c r="AI50" s="85">
        <f>SUM(AI30:AI49)</f>
        <v>0</v>
      </c>
      <c r="AJ50" s="85">
        <f>SUM(AJ30:AJ49)</f>
        <v>0</v>
      </c>
      <c r="AK50"/>
      <c r="AL50"/>
      <c r="AM50"/>
      <c r="AN50"/>
    </row>
    <row r="51" spans="2:40" ht="15" x14ac:dyDescent="0.25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 s="56"/>
      <c r="Y51" s="56"/>
      <c r="Z51" s="56"/>
      <c r="AB51"/>
      <c r="AC51"/>
      <c r="AD51"/>
      <c r="AE51"/>
      <c r="AF51"/>
      <c r="AG51"/>
      <c r="AH51"/>
      <c r="AI51"/>
      <c r="AJ51"/>
      <c r="AK51"/>
      <c r="AL51"/>
      <c r="AM51"/>
      <c r="AN51"/>
    </row>
    <row r="52" spans="2:40" ht="15" x14ac:dyDescent="0.25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</row>
    <row r="53" spans="2:40" ht="15.75" thickBot="1" x14ac:dyDescent="0.3">
      <c r="B53" s="188" t="s">
        <v>42</v>
      </c>
      <c r="C53" s="188"/>
      <c r="D53" s="188"/>
      <c r="E53" s="188"/>
      <c r="F53" s="188"/>
      <c r="G53" s="188"/>
      <c r="H53" s="188"/>
      <c r="I53" s="56"/>
      <c r="N53" s="188" t="s">
        <v>43</v>
      </c>
      <c r="O53" s="188"/>
      <c r="P53" s="188"/>
      <c r="Q53" s="188"/>
      <c r="R53" s="188"/>
      <c r="S53" s="188"/>
      <c r="T53" s="188"/>
      <c r="U53" s="188"/>
      <c r="V53" s="188"/>
      <c r="W53" s="56"/>
      <c r="AB53" s="188" t="s">
        <v>44</v>
      </c>
      <c r="AC53" s="188"/>
      <c r="AD53" s="188"/>
      <c r="AE53" s="188"/>
      <c r="AF53" s="188"/>
      <c r="AG53" s="188"/>
      <c r="AH53" s="188"/>
      <c r="AI53" s="188"/>
      <c r="AJ53" s="188"/>
      <c r="AK53"/>
      <c r="AL53"/>
      <c r="AM53"/>
      <c r="AN53"/>
    </row>
    <row r="54" spans="2:40" ht="15.75" thickBot="1" x14ac:dyDescent="0.3">
      <c r="B54" s="60" t="s">
        <v>31</v>
      </c>
      <c r="C54" s="58" t="s">
        <v>32</v>
      </c>
      <c r="D54" s="61" t="s">
        <v>34</v>
      </c>
      <c r="E54" s="189" t="s">
        <v>45</v>
      </c>
      <c r="F54" s="190"/>
      <c r="G54" s="189" t="s">
        <v>46</v>
      </c>
      <c r="H54" s="190"/>
      <c r="I54" s="56"/>
      <c r="J54" s="56"/>
      <c r="K54" s="56"/>
      <c r="L54" s="56"/>
      <c r="N54" s="60" t="s">
        <v>31</v>
      </c>
      <c r="O54" s="58" t="s">
        <v>32</v>
      </c>
      <c r="P54" s="61" t="s">
        <v>34</v>
      </c>
      <c r="Q54" s="86"/>
      <c r="R54" s="86"/>
      <c r="S54" s="189" t="s">
        <v>45</v>
      </c>
      <c r="T54" s="190"/>
      <c r="U54" s="189" t="s">
        <v>46</v>
      </c>
      <c r="V54" s="190"/>
      <c r="W54" s="56"/>
      <c r="X54" s="56"/>
      <c r="Y54" s="56"/>
      <c r="Z54" s="56"/>
      <c r="AB54" s="60" t="s">
        <v>31</v>
      </c>
      <c r="AC54" s="58" t="s">
        <v>32</v>
      </c>
      <c r="AD54" s="61" t="s">
        <v>34</v>
      </c>
      <c r="AE54" s="86"/>
      <c r="AF54" s="86"/>
      <c r="AG54" s="189" t="s">
        <v>45</v>
      </c>
      <c r="AH54" s="190"/>
      <c r="AI54" s="189" t="s">
        <v>46</v>
      </c>
      <c r="AJ54" s="190"/>
      <c r="AK54"/>
      <c r="AL54"/>
      <c r="AM54"/>
      <c r="AN54"/>
    </row>
    <row r="55" spans="2:40" ht="15.75" customHeight="1" x14ac:dyDescent="0.25">
      <c r="B55" s="64">
        <v>1</v>
      </c>
      <c r="C55" s="87">
        <f>'25-26'!$B$6</f>
        <v>0</v>
      </c>
      <c r="D55" s="67">
        <f>E6</f>
        <v>0</v>
      </c>
      <c r="E55" s="68">
        <f>'25-26'!$AV$6</f>
        <v>0</v>
      </c>
      <c r="F55" s="70">
        <f>'25-26'!$AW$6</f>
        <v>0</v>
      </c>
      <c r="G55" s="68">
        <f>'25-26'!$BC$6</f>
        <v>0</v>
      </c>
      <c r="H55" s="70">
        <f>'25-26'!$BD$6</f>
        <v>0</v>
      </c>
      <c r="I55" s="66">
        <v>9.9999999999999995E-8</v>
      </c>
      <c r="J55" s="88">
        <f>E55+I55+2*G55</f>
        <v>9.9999999999999995E-8</v>
      </c>
      <c r="K55" s="56"/>
      <c r="L55" s="56"/>
      <c r="N55" s="64">
        <v>1</v>
      </c>
      <c r="O55" s="87">
        <f>'25-26'!$B$6</f>
        <v>0</v>
      </c>
      <c r="P55" s="94">
        <f>S6</f>
        <v>0</v>
      </c>
      <c r="Q55" s="89"/>
      <c r="R55" s="89"/>
      <c r="S55" s="68">
        <f>'25-26'!$AX$6</f>
        <v>0</v>
      </c>
      <c r="T55" s="70">
        <f>'25-26'!$AY$6</f>
        <v>0</v>
      </c>
      <c r="U55" s="68">
        <f>'25-26'!$BE$6</f>
        <v>0</v>
      </c>
      <c r="V55" s="70">
        <f>'25-26'!$BF$6</f>
        <v>0</v>
      </c>
      <c r="W55" s="66">
        <v>9.9999999999999995E-8</v>
      </c>
      <c r="X55" s="88">
        <f>S55+W55+2*U55</f>
        <v>9.9999999999999995E-8</v>
      </c>
      <c r="Y55" s="56"/>
      <c r="Z55" s="56"/>
      <c r="AB55" s="64">
        <v>1</v>
      </c>
      <c r="AC55" s="87">
        <f>'25-26'!$B$6</f>
        <v>0</v>
      </c>
      <c r="AD55" s="94">
        <f>AG6</f>
        <v>0</v>
      </c>
      <c r="AE55" s="89"/>
      <c r="AF55" s="89"/>
      <c r="AG55" s="68">
        <f>'25-26'!$AZ$6</f>
        <v>0</v>
      </c>
      <c r="AH55" s="70">
        <f>'25-26'!$BA$6</f>
        <v>0</v>
      </c>
      <c r="AI55" s="68">
        <f>'25-26'!$BG$6</f>
        <v>0</v>
      </c>
      <c r="AJ55" s="70">
        <f>'25-26'!$BH$6</f>
        <v>0</v>
      </c>
      <c r="AK55" s="66">
        <v>9.9999999999999995E-8</v>
      </c>
      <c r="AL55" s="88">
        <f>AG55+AK55+2*AI55</f>
        <v>9.9999999999999995E-8</v>
      </c>
      <c r="AM55"/>
      <c r="AN55"/>
    </row>
    <row r="56" spans="2:40" ht="15" x14ac:dyDescent="0.25">
      <c r="B56" s="64">
        <v>2</v>
      </c>
      <c r="C56" s="64">
        <f>'25-26'!$B$7</f>
        <v>0</v>
      </c>
      <c r="D56" s="73">
        <f>E7</f>
        <v>0</v>
      </c>
      <c r="E56" s="90">
        <f>'25-26'!$AV$7</f>
        <v>0</v>
      </c>
      <c r="F56" s="76">
        <f>'25-26'!$AW$7</f>
        <v>0</v>
      </c>
      <c r="G56" s="74">
        <f>'25-26'!$BC$7</f>
        <v>0</v>
      </c>
      <c r="H56" s="76">
        <f>'25-26'!$BD$7</f>
        <v>0</v>
      </c>
      <c r="I56" s="72">
        <v>1.9999999999999999E-7</v>
      </c>
      <c r="J56" s="88">
        <f t="shared" ref="J56:J74" si="14">E56+I56+2*G56</f>
        <v>1.9999999999999999E-7</v>
      </c>
      <c r="K56" s="56"/>
      <c r="L56" s="56"/>
      <c r="N56" s="64">
        <v>2</v>
      </c>
      <c r="O56" s="64">
        <f>'25-26'!$B$7</f>
        <v>0</v>
      </c>
      <c r="P56" s="73">
        <f>S7</f>
        <v>0</v>
      </c>
      <c r="Q56" s="91"/>
      <c r="R56" s="91"/>
      <c r="S56" s="74">
        <f>'25-26'!$AX$7</f>
        <v>0</v>
      </c>
      <c r="T56" s="76">
        <f>'25-26'!$AY$7</f>
        <v>0</v>
      </c>
      <c r="U56" s="74">
        <f>'25-26'!$BE$7</f>
        <v>0</v>
      </c>
      <c r="V56" s="76">
        <f>'25-26'!$BF$7</f>
        <v>0</v>
      </c>
      <c r="W56" s="72">
        <v>1.9999999999999999E-7</v>
      </c>
      <c r="X56" s="88">
        <f t="shared" ref="X56:X74" si="15">S56+W56+2*U56</f>
        <v>1.9999999999999999E-7</v>
      </c>
      <c r="Y56" s="56"/>
      <c r="Z56" s="56"/>
      <c r="AB56" s="64">
        <v>2</v>
      </c>
      <c r="AC56" s="64">
        <f>'25-26'!$B$7</f>
        <v>0</v>
      </c>
      <c r="AD56" s="73">
        <f>AG7</f>
        <v>0</v>
      </c>
      <c r="AE56" s="91"/>
      <c r="AF56" s="91"/>
      <c r="AG56" s="74">
        <f>'25-26'!$AZ$7</f>
        <v>0</v>
      </c>
      <c r="AH56" s="76">
        <f>'25-26'!$BA$7</f>
        <v>0</v>
      </c>
      <c r="AI56" s="74">
        <f>'25-26'!$BG$7</f>
        <v>0</v>
      </c>
      <c r="AJ56" s="76">
        <f>'25-26'!$BH$7</f>
        <v>0</v>
      </c>
      <c r="AK56" s="72">
        <v>1.9999999999999999E-7</v>
      </c>
      <c r="AL56" s="88">
        <f t="shared" ref="AL56:AL74" si="16">AG56+AK56+2*AI56</f>
        <v>1.9999999999999999E-7</v>
      </c>
      <c r="AM56"/>
      <c r="AN56"/>
    </row>
    <row r="57" spans="2:40" ht="15" x14ac:dyDescent="0.25">
      <c r="B57" s="64">
        <v>3</v>
      </c>
      <c r="C57" s="64">
        <f>'25-26'!$B$8</f>
        <v>0</v>
      </c>
      <c r="D57" s="73">
        <f t="shared" ref="D57:D74" si="17">E8</f>
        <v>0</v>
      </c>
      <c r="E57" s="74">
        <f>'25-26'!$AV$8</f>
        <v>0</v>
      </c>
      <c r="F57" s="76">
        <f>'25-26'!$AW$8</f>
        <v>0</v>
      </c>
      <c r="G57" s="74">
        <f>'25-26'!$BC$8</f>
        <v>0</v>
      </c>
      <c r="H57" s="76">
        <f>'25-26'!$BD$8</f>
        <v>0</v>
      </c>
      <c r="I57" s="72">
        <v>2.9999999999999999E-7</v>
      </c>
      <c r="J57" s="88">
        <f t="shared" si="14"/>
        <v>2.9999999999999999E-7</v>
      </c>
      <c r="K57" s="56"/>
      <c r="L57" s="56"/>
      <c r="N57" s="64">
        <v>3</v>
      </c>
      <c r="O57" s="64">
        <f>'25-26'!$B$8</f>
        <v>0</v>
      </c>
      <c r="P57" s="73">
        <f t="shared" ref="P57:P74" si="18">S8</f>
        <v>0</v>
      </c>
      <c r="Q57" s="91"/>
      <c r="R57" s="91"/>
      <c r="S57" s="74">
        <f>'25-26'!$AX$8</f>
        <v>0</v>
      </c>
      <c r="T57" s="76">
        <f>'25-26'!$AY$8</f>
        <v>0</v>
      </c>
      <c r="U57" s="74">
        <f>'25-26'!$BE$8</f>
        <v>0</v>
      </c>
      <c r="V57" s="76">
        <f>'25-26'!$BF$8</f>
        <v>0</v>
      </c>
      <c r="W57" s="72">
        <v>2.9999999999999999E-7</v>
      </c>
      <c r="X57" s="88">
        <f t="shared" si="15"/>
        <v>2.9999999999999999E-7</v>
      </c>
      <c r="Y57" s="56"/>
      <c r="Z57" s="56"/>
      <c r="AB57" s="64">
        <v>3</v>
      </c>
      <c r="AC57" s="64">
        <f>'25-26'!$B$8</f>
        <v>0</v>
      </c>
      <c r="AD57" s="73">
        <f t="shared" ref="AD57:AD74" si="19">AG8</f>
        <v>0</v>
      </c>
      <c r="AE57" s="91"/>
      <c r="AF57" s="91"/>
      <c r="AG57" s="74">
        <f>'25-26'!$AZ$8</f>
        <v>0</v>
      </c>
      <c r="AH57" s="76">
        <f>'25-26'!$BA$8</f>
        <v>0</v>
      </c>
      <c r="AI57" s="74">
        <f>'25-26'!$BG$8</f>
        <v>0</v>
      </c>
      <c r="AJ57" s="76">
        <f>'25-26'!$BH$8</f>
        <v>0</v>
      </c>
      <c r="AK57" s="72">
        <v>2.9999999999999999E-7</v>
      </c>
      <c r="AL57" s="88">
        <f t="shared" si="16"/>
        <v>2.9999999999999999E-7</v>
      </c>
      <c r="AM57"/>
      <c r="AN57"/>
    </row>
    <row r="58" spans="2:40" ht="15" x14ac:dyDescent="0.25">
      <c r="B58" s="64">
        <v>4</v>
      </c>
      <c r="C58" s="64">
        <f>'25-26'!$B$9</f>
        <v>0</v>
      </c>
      <c r="D58" s="73">
        <f t="shared" si="17"/>
        <v>0</v>
      </c>
      <c r="E58" s="74">
        <f>'25-26'!$AV$9</f>
        <v>0</v>
      </c>
      <c r="F58" s="76">
        <f>'25-26'!$AW$9</f>
        <v>0</v>
      </c>
      <c r="G58" s="74">
        <f>'25-26'!$BC$9</f>
        <v>0</v>
      </c>
      <c r="H58" s="76">
        <f>'25-26'!$BD$9</f>
        <v>0</v>
      </c>
      <c r="I58" s="72">
        <v>3.9999999999999998E-7</v>
      </c>
      <c r="J58" s="88">
        <f t="shared" si="14"/>
        <v>3.9999999999999998E-7</v>
      </c>
      <c r="K58" s="56"/>
      <c r="L58" s="56"/>
      <c r="N58" s="64">
        <v>4</v>
      </c>
      <c r="O58" s="64">
        <f>'25-26'!$B$9</f>
        <v>0</v>
      </c>
      <c r="P58" s="73">
        <f t="shared" si="18"/>
        <v>0</v>
      </c>
      <c r="Q58" s="91"/>
      <c r="R58" s="91"/>
      <c r="S58" s="74">
        <f>'25-26'!$AX$9</f>
        <v>0</v>
      </c>
      <c r="T58" s="76">
        <f>'25-26'!$AY$9</f>
        <v>0</v>
      </c>
      <c r="U58" s="74">
        <f>'25-26'!$BE$9</f>
        <v>0</v>
      </c>
      <c r="V58" s="76">
        <f>'25-26'!$BF$9</f>
        <v>0</v>
      </c>
      <c r="W58" s="72">
        <v>3.9999999999999998E-7</v>
      </c>
      <c r="X58" s="88">
        <f t="shared" si="15"/>
        <v>3.9999999999999998E-7</v>
      </c>
      <c r="Y58" s="56"/>
      <c r="Z58" s="56"/>
      <c r="AB58" s="64">
        <v>4</v>
      </c>
      <c r="AC58" s="64">
        <f>'25-26'!$B$9</f>
        <v>0</v>
      </c>
      <c r="AD58" s="73">
        <f t="shared" si="19"/>
        <v>0</v>
      </c>
      <c r="AE58" s="91"/>
      <c r="AF58" s="91"/>
      <c r="AG58" s="74">
        <f>'25-26'!$AZ$9</f>
        <v>0</v>
      </c>
      <c r="AH58" s="76">
        <f>'25-26'!$BA$9</f>
        <v>0</v>
      </c>
      <c r="AI58" s="74">
        <f>'25-26'!$BG$9</f>
        <v>0</v>
      </c>
      <c r="AJ58" s="76">
        <f>'25-26'!$BH$9</f>
        <v>0</v>
      </c>
      <c r="AK58" s="72">
        <v>3.9999999999999998E-7</v>
      </c>
      <c r="AL58" s="88">
        <f t="shared" si="16"/>
        <v>3.9999999999999998E-7</v>
      </c>
      <c r="AM58"/>
      <c r="AN58"/>
    </row>
    <row r="59" spans="2:40" ht="15" x14ac:dyDescent="0.25">
      <c r="B59" s="64">
        <v>5</v>
      </c>
      <c r="C59" s="64">
        <f>'25-26'!$B$10</f>
        <v>0</v>
      </c>
      <c r="D59" s="73">
        <f t="shared" si="17"/>
        <v>0</v>
      </c>
      <c r="E59" s="74">
        <f>'25-26'!$AV$10</f>
        <v>0</v>
      </c>
      <c r="F59" s="76">
        <f>'25-26'!$AW$10</f>
        <v>0</v>
      </c>
      <c r="G59" s="74">
        <f>'25-26'!$BC$10</f>
        <v>0</v>
      </c>
      <c r="H59" s="76">
        <f>'25-26'!$BD$10</f>
        <v>0</v>
      </c>
      <c r="I59" s="72">
        <v>4.9999999999999998E-7</v>
      </c>
      <c r="J59" s="88">
        <f t="shared" si="14"/>
        <v>4.9999999999999998E-7</v>
      </c>
      <c r="K59" s="56"/>
      <c r="L59" s="56"/>
      <c r="N59" s="64">
        <v>5</v>
      </c>
      <c r="O59" s="64">
        <f>'25-26'!$B$10</f>
        <v>0</v>
      </c>
      <c r="P59" s="73">
        <f t="shared" si="18"/>
        <v>0</v>
      </c>
      <c r="Q59" s="91"/>
      <c r="R59" s="91"/>
      <c r="S59" s="74">
        <f>'25-26'!$AX$10</f>
        <v>0</v>
      </c>
      <c r="T59" s="76">
        <f>'25-26'!$AY$10</f>
        <v>0</v>
      </c>
      <c r="U59" s="74">
        <f>'25-26'!$BE$10</f>
        <v>0</v>
      </c>
      <c r="V59" s="76">
        <f>'25-26'!$BF$10</f>
        <v>0</v>
      </c>
      <c r="W59" s="72">
        <v>4.9999999999999998E-7</v>
      </c>
      <c r="X59" s="88">
        <f t="shared" si="15"/>
        <v>4.9999999999999998E-7</v>
      </c>
      <c r="Y59" s="56"/>
      <c r="Z59" s="56"/>
      <c r="AB59" s="64">
        <v>5</v>
      </c>
      <c r="AC59" s="64">
        <f>'25-26'!$B$10</f>
        <v>0</v>
      </c>
      <c r="AD59" s="73">
        <f t="shared" si="19"/>
        <v>0</v>
      </c>
      <c r="AE59" s="91"/>
      <c r="AF59" s="91"/>
      <c r="AG59" s="74">
        <f>'25-26'!$AZ$10</f>
        <v>0</v>
      </c>
      <c r="AH59" s="76">
        <f>'25-26'!$BA$10</f>
        <v>0</v>
      </c>
      <c r="AI59" s="74">
        <f>'25-26'!$BG$10</f>
        <v>0</v>
      </c>
      <c r="AJ59" s="76">
        <f>'25-26'!$BH$10</f>
        <v>0</v>
      </c>
      <c r="AK59" s="72">
        <v>4.9999999999999998E-7</v>
      </c>
      <c r="AL59" s="88">
        <f t="shared" si="16"/>
        <v>4.9999999999999998E-7</v>
      </c>
      <c r="AM59"/>
      <c r="AN59"/>
    </row>
    <row r="60" spans="2:40" ht="15" x14ac:dyDescent="0.25">
      <c r="B60" s="64">
        <v>6</v>
      </c>
      <c r="C60" s="64">
        <f>'25-26'!$B$11</f>
        <v>0</v>
      </c>
      <c r="D60" s="73">
        <f t="shared" si="17"/>
        <v>0</v>
      </c>
      <c r="E60" s="74">
        <f>'25-26'!$AV$11</f>
        <v>0</v>
      </c>
      <c r="F60" s="76">
        <f>'25-26'!$AW$11</f>
        <v>0</v>
      </c>
      <c r="G60" s="74">
        <f>'25-26'!$BC$11</f>
        <v>0</v>
      </c>
      <c r="H60" s="76">
        <f>'25-26'!$BD$11</f>
        <v>0</v>
      </c>
      <c r="I60" s="72">
        <v>5.9999999999999997E-7</v>
      </c>
      <c r="J60" s="88">
        <f t="shared" si="14"/>
        <v>5.9999999999999997E-7</v>
      </c>
      <c r="K60" s="56"/>
      <c r="L60" s="56"/>
      <c r="N60" s="64">
        <v>6</v>
      </c>
      <c r="O60" s="64">
        <f>'25-26'!$B$11</f>
        <v>0</v>
      </c>
      <c r="P60" s="73">
        <f t="shared" si="18"/>
        <v>0</v>
      </c>
      <c r="Q60" s="91"/>
      <c r="R60" s="91"/>
      <c r="S60" s="74">
        <f>'25-26'!$AX$11</f>
        <v>0</v>
      </c>
      <c r="T60" s="76">
        <f>'25-26'!$AY$11</f>
        <v>0</v>
      </c>
      <c r="U60" s="74">
        <f>'25-26'!$BE$11</f>
        <v>0</v>
      </c>
      <c r="V60" s="76">
        <f>'25-26'!$BF$11</f>
        <v>0</v>
      </c>
      <c r="W60" s="72">
        <v>5.9999999999999997E-7</v>
      </c>
      <c r="X60" s="88">
        <f t="shared" si="15"/>
        <v>5.9999999999999997E-7</v>
      </c>
      <c r="Y60" s="56"/>
      <c r="Z60" s="56"/>
      <c r="AB60" s="64">
        <v>6</v>
      </c>
      <c r="AC60" s="64">
        <f>'25-26'!$B$11</f>
        <v>0</v>
      </c>
      <c r="AD60" s="73">
        <f t="shared" si="19"/>
        <v>0</v>
      </c>
      <c r="AE60" s="91"/>
      <c r="AF60" s="91"/>
      <c r="AG60" s="74">
        <f>'25-26'!$AZ$11</f>
        <v>0</v>
      </c>
      <c r="AH60" s="76">
        <f>'25-26'!$BA$11</f>
        <v>0</v>
      </c>
      <c r="AI60" s="74">
        <f>'25-26'!$BG$11</f>
        <v>0</v>
      </c>
      <c r="AJ60" s="76">
        <f>'25-26'!$BH$11</f>
        <v>0</v>
      </c>
      <c r="AK60" s="72">
        <v>5.9999999999999997E-7</v>
      </c>
      <c r="AL60" s="88">
        <f t="shared" si="16"/>
        <v>5.9999999999999997E-7</v>
      </c>
      <c r="AM60"/>
      <c r="AN60"/>
    </row>
    <row r="61" spans="2:40" ht="15" x14ac:dyDescent="0.25">
      <c r="B61" s="64">
        <v>7</v>
      </c>
      <c r="C61" s="64">
        <f>'25-26'!$B$12</f>
        <v>0</v>
      </c>
      <c r="D61" s="73">
        <f t="shared" si="17"/>
        <v>0</v>
      </c>
      <c r="E61" s="74">
        <f>'25-26'!$AV$12</f>
        <v>0</v>
      </c>
      <c r="F61" s="76">
        <f>'25-26'!$AW$12</f>
        <v>0</v>
      </c>
      <c r="G61" s="74">
        <f>'25-26'!$BC$12</f>
        <v>0</v>
      </c>
      <c r="H61" s="76">
        <f>'25-26'!$BD$12</f>
        <v>0</v>
      </c>
      <c r="I61" s="72">
        <v>6.9999999999999997E-7</v>
      </c>
      <c r="J61" s="88">
        <f t="shared" si="14"/>
        <v>6.9999999999999997E-7</v>
      </c>
      <c r="K61" s="56"/>
      <c r="L61" s="56"/>
      <c r="N61" s="64">
        <v>7</v>
      </c>
      <c r="O61" s="64">
        <f>'25-26'!$B$12</f>
        <v>0</v>
      </c>
      <c r="P61" s="73">
        <f t="shared" si="18"/>
        <v>0</v>
      </c>
      <c r="Q61" s="91"/>
      <c r="R61" s="91"/>
      <c r="S61" s="74">
        <f>'25-26'!$AX$12</f>
        <v>0</v>
      </c>
      <c r="T61" s="76">
        <f>'25-26'!$AY$12</f>
        <v>0</v>
      </c>
      <c r="U61" s="74">
        <f>'25-26'!$BE$12</f>
        <v>0</v>
      </c>
      <c r="V61" s="76">
        <f>'25-26'!$BF$12</f>
        <v>0</v>
      </c>
      <c r="W61" s="72">
        <v>6.9999999999999997E-7</v>
      </c>
      <c r="X61" s="88">
        <f t="shared" si="15"/>
        <v>6.9999999999999997E-7</v>
      </c>
      <c r="Y61" s="56"/>
      <c r="Z61" s="56"/>
      <c r="AB61" s="64">
        <v>7</v>
      </c>
      <c r="AC61" s="64">
        <f>'25-26'!$B$12</f>
        <v>0</v>
      </c>
      <c r="AD61" s="73">
        <f t="shared" si="19"/>
        <v>0</v>
      </c>
      <c r="AE61" s="91"/>
      <c r="AF61" s="91"/>
      <c r="AG61" s="74">
        <f>'25-26'!$AZ$12</f>
        <v>0</v>
      </c>
      <c r="AH61" s="76">
        <f>'25-26'!$BA$12</f>
        <v>0</v>
      </c>
      <c r="AI61" s="74">
        <f>'25-26'!$BG$12</f>
        <v>0</v>
      </c>
      <c r="AJ61" s="76">
        <f>'25-26'!$BH$12</f>
        <v>0</v>
      </c>
      <c r="AK61" s="72">
        <v>6.9999999999999997E-7</v>
      </c>
      <c r="AL61" s="88">
        <f t="shared" si="16"/>
        <v>6.9999999999999997E-7</v>
      </c>
      <c r="AM61"/>
      <c r="AN61"/>
    </row>
    <row r="62" spans="2:40" ht="15" x14ac:dyDescent="0.25">
      <c r="B62" s="64">
        <v>8</v>
      </c>
      <c r="C62" s="64">
        <f>'25-26'!$B$13</f>
        <v>0</v>
      </c>
      <c r="D62" s="73">
        <f t="shared" si="17"/>
        <v>0</v>
      </c>
      <c r="E62" s="74">
        <f>'25-26'!$AV$13</f>
        <v>0</v>
      </c>
      <c r="F62" s="76">
        <f>'25-26'!$AW$13</f>
        <v>0</v>
      </c>
      <c r="G62" s="74">
        <f>'25-26'!$BC$13</f>
        <v>0</v>
      </c>
      <c r="H62" s="76">
        <f>'25-26'!$BD$13</f>
        <v>0</v>
      </c>
      <c r="I62" s="72">
        <v>7.9999999999999996E-7</v>
      </c>
      <c r="J62" s="88">
        <f t="shared" si="14"/>
        <v>7.9999999999999996E-7</v>
      </c>
      <c r="K62" s="56"/>
      <c r="L62" s="56"/>
      <c r="N62" s="64">
        <v>8</v>
      </c>
      <c r="O62" s="64">
        <f>'25-26'!$B$13</f>
        <v>0</v>
      </c>
      <c r="P62" s="73">
        <f t="shared" si="18"/>
        <v>0</v>
      </c>
      <c r="Q62" s="91"/>
      <c r="R62" s="91"/>
      <c r="S62" s="74">
        <f>'25-26'!$AX$13</f>
        <v>0</v>
      </c>
      <c r="T62" s="76">
        <f>'25-26'!$AY$13</f>
        <v>0</v>
      </c>
      <c r="U62" s="74">
        <f>'25-26'!$BE$13</f>
        <v>0</v>
      </c>
      <c r="V62" s="76">
        <f>'25-26'!$BF$13</f>
        <v>0</v>
      </c>
      <c r="W62" s="72">
        <v>7.9999999999999996E-7</v>
      </c>
      <c r="X62" s="88">
        <f t="shared" si="15"/>
        <v>7.9999999999999996E-7</v>
      </c>
      <c r="Y62" s="56"/>
      <c r="Z62" s="56"/>
      <c r="AB62" s="64">
        <v>8</v>
      </c>
      <c r="AC62" s="64">
        <f>'25-26'!$B$13</f>
        <v>0</v>
      </c>
      <c r="AD62" s="73">
        <f t="shared" si="19"/>
        <v>0</v>
      </c>
      <c r="AE62" s="91"/>
      <c r="AF62" s="91"/>
      <c r="AG62" s="74">
        <f>'25-26'!$AZ$13</f>
        <v>0</v>
      </c>
      <c r="AH62" s="76">
        <f>'25-26'!$BA$13</f>
        <v>0</v>
      </c>
      <c r="AI62" s="74">
        <f>'25-26'!$BG$13</f>
        <v>0</v>
      </c>
      <c r="AJ62" s="76">
        <f>'25-26'!$BH$13</f>
        <v>0</v>
      </c>
      <c r="AK62" s="72">
        <v>7.9999999999999996E-7</v>
      </c>
      <c r="AL62" s="88">
        <f t="shared" si="16"/>
        <v>7.9999999999999996E-7</v>
      </c>
      <c r="AM62"/>
      <c r="AN62"/>
    </row>
    <row r="63" spans="2:40" ht="15" x14ac:dyDescent="0.25">
      <c r="B63" s="64">
        <v>9</v>
      </c>
      <c r="C63" s="64">
        <f>'25-26'!$B$14</f>
        <v>0</v>
      </c>
      <c r="D63" s="73">
        <f t="shared" si="17"/>
        <v>0</v>
      </c>
      <c r="E63" s="74">
        <f>'25-26'!$AV$14</f>
        <v>0</v>
      </c>
      <c r="F63" s="76">
        <f>'25-26'!$AW$14</f>
        <v>0</v>
      </c>
      <c r="G63" s="74">
        <f>'25-26'!$BC$14</f>
        <v>0</v>
      </c>
      <c r="H63" s="76">
        <f>'25-26'!$BD$14</f>
        <v>0</v>
      </c>
      <c r="I63" s="72">
        <v>8.9999999999999996E-7</v>
      </c>
      <c r="J63" s="88">
        <f t="shared" si="14"/>
        <v>8.9999999999999996E-7</v>
      </c>
      <c r="K63" s="56"/>
      <c r="L63" s="56"/>
      <c r="N63" s="64">
        <v>9</v>
      </c>
      <c r="O63" s="64">
        <f>'25-26'!$B$14</f>
        <v>0</v>
      </c>
      <c r="P63" s="73">
        <f t="shared" si="18"/>
        <v>0</v>
      </c>
      <c r="Q63" s="91"/>
      <c r="R63" s="91"/>
      <c r="S63" s="74">
        <f>'25-26'!$AX$14</f>
        <v>0</v>
      </c>
      <c r="T63" s="76">
        <f>'25-26'!$AY$14</f>
        <v>0</v>
      </c>
      <c r="U63" s="74">
        <f>'25-26'!$BE$14</f>
        <v>0</v>
      </c>
      <c r="V63" s="76">
        <f>'25-26'!$BF$14</f>
        <v>0</v>
      </c>
      <c r="W63" s="72">
        <v>8.9999999999999996E-7</v>
      </c>
      <c r="X63" s="88">
        <f t="shared" si="15"/>
        <v>8.9999999999999996E-7</v>
      </c>
      <c r="Y63" s="56"/>
      <c r="Z63" s="56"/>
      <c r="AB63" s="64">
        <v>9</v>
      </c>
      <c r="AC63" s="64">
        <f>'25-26'!$B$14</f>
        <v>0</v>
      </c>
      <c r="AD63" s="73">
        <f t="shared" si="19"/>
        <v>0</v>
      </c>
      <c r="AE63" s="91"/>
      <c r="AF63" s="91"/>
      <c r="AG63" s="74">
        <f>'25-26'!$AZ$14</f>
        <v>0</v>
      </c>
      <c r="AH63" s="76">
        <f>'25-26'!$BA$14</f>
        <v>0</v>
      </c>
      <c r="AI63" s="74">
        <f>'25-26'!$BG$14</f>
        <v>0</v>
      </c>
      <c r="AJ63" s="76">
        <f>'25-26'!$BH$14</f>
        <v>0</v>
      </c>
      <c r="AK63" s="72">
        <v>8.9999999999999996E-7</v>
      </c>
      <c r="AL63" s="88">
        <f t="shared" si="16"/>
        <v>8.9999999999999996E-7</v>
      </c>
      <c r="AM63"/>
      <c r="AN63"/>
    </row>
    <row r="64" spans="2:40" ht="15" x14ac:dyDescent="0.25">
      <c r="B64" s="64">
        <v>10</v>
      </c>
      <c r="C64" s="64">
        <f>'25-26'!$B$15</f>
        <v>0</v>
      </c>
      <c r="D64" s="73">
        <f t="shared" si="17"/>
        <v>0</v>
      </c>
      <c r="E64" s="74">
        <f>'25-26'!$AV$15</f>
        <v>0</v>
      </c>
      <c r="F64" s="76">
        <f>'25-26'!$AW$15</f>
        <v>0</v>
      </c>
      <c r="G64" s="74">
        <f>'25-26'!$BC$15</f>
        <v>0</v>
      </c>
      <c r="H64" s="76">
        <f>'25-26'!$BD$15</f>
        <v>0</v>
      </c>
      <c r="I64" s="72">
        <v>9.9999999999999995E-7</v>
      </c>
      <c r="J64" s="88">
        <f t="shared" si="14"/>
        <v>9.9999999999999995E-7</v>
      </c>
      <c r="K64" s="56"/>
      <c r="L64" s="56"/>
      <c r="N64" s="64">
        <v>10</v>
      </c>
      <c r="O64" s="64">
        <f>'25-26'!$B$15</f>
        <v>0</v>
      </c>
      <c r="P64" s="73">
        <f t="shared" si="18"/>
        <v>0</v>
      </c>
      <c r="Q64" s="91"/>
      <c r="R64" s="91"/>
      <c r="S64" s="74">
        <f>'25-26'!$AX$15</f>
        <v>0</v>
      </c>
      <c r="T64" s="76">
        <f>'25-26'!$AY$15</f>
        <v>0</v>
      </c>
      <c r="U64" s="74">
        <f>'25-26'!$BE$15</f>
        <v>0</v>
      </c>
      <c r="V64" s="76">
        <f>'25-26'!$BF$15</f>
        <v>0</v>
      </c>
      <c r="W64" s="72">
        <v>9.9999999999999995E-7</v>
      </c>
      <c r="X64" s="88">
        <f t="shared" si="15"/>
        <v>9.9999999999999995E-7</v>
      </c>
      <c r="Y64" s="56"/>
      <c r="Z64" s="56"/>
      <c r="AB64" s="64">
        <v>10</v>
      </c>
      <c r="AC64" s="64">
        <f>'25-26'!$B$15</f>
        <v>0</v>
      </c>
      <c r="AD64" s="73">
        <f t="shared" si="19"/>
        <v>0</v>
      </c>
      <c r="AE64" s="91"/>
      <c r="AF64" s="91"/>
      <c r="AG64" s="74">
        <f>'25-26'!$AZ$15</f>
        <v>0</v>
      </c>
      <c r="AH64" s="76">
        <f>'25-26'!$BA$15</f>
        <v>0</v>
      </c>
      <c r="AI64" s="74">
        <f>'25-26'!$BG$15</f>
        <v>0</v>
      </c>
      <c r="AJ64" s="76">
        <f>'25-26'!$BH$15</f>
        <v>0</v>
      </c>
      <c r="AK64" s="72">
        <v>9.9999999999999995E-7</v>
      </c>
      <c r="AL64" s="88">
        <f t="shared" si="16"/>
        <v>9.9999999999999995E-7</v>
      </c>
      <c r="AM64"/>
      <c r="AN64"/>
    </row>
    <row r="65" spans="2:40" ht="15" x14ac:dyDescent="0.25">
      <c r="B65" s="64">
        <v>11</v>
      </c>
      <c r="C65" s="64">
        <f>'25-26'!$B$16</f>
        <v>0</v>
      </c>
      <c r="D65" s="73">
        <f t="shared" si="17"/>
        <v>0</v>
      </c>
      <c r="E65" s="74">
        <f>'25-26'!$AV$16</f>
        <v>0</v>
      </c>
      <c r="F65" s="76">
        <f>'25-26'!$AW$16</f>
        <v>0</v>
      </c>
      <c r="G65" s="74">
        <f>'25-26'!$BC$16</f>
        <v>0</v>
      </c>
      <c r="H65" s="76">
        <f>'25-26'!$BD$16</f>
        <v>0</v>
      </c>
      <c r="I65" s="72">
        <v>1.1000000000000001E-6</v>
      </c>
      <c r="J65" s="88">
        <f t="shared" si="14"/>
        <v>1.1000000000000001E-6</v>
      </c>
      <c r="K65" s="56"/>
      <c r="L65" s="56"/>
      <c r="N65" s="64">
        <v>11</v>
      </c>
      <c r="O65" s="64">
        <f>'25-26'!$B$16</f>
        <v>0</v>
      </c>
      <c r="P65" s="73">
        <f t="shared" si="18"/>
        <v>0</v>
      </c>
      <c r="Q65" s="91"/>
      <c r="R65" s="91"/>
      <c r="S65" s="74">
        <f>'25-26'!$AX$16</f>
        <v>0</v>
      </c>
      <c r="T65" s="76">
        <f>'25-26'!$AY$16</f>
        <v>0</v>
      </c>
      <c r="U65" s="74">
        <f>'25-26'!$BE$16</f>
        <v>0</v>
      </c>
      <c r="V65" s="76">
        <f>'25-26'!$BF$16</f>
        <v>0</v>
      </c>
      <c r="W65" s="72">
        <v>1.1000000000000001E-6</v>
      </c>
      <c r="X65" s="88">
        <f t="shared" si="15"/>
        <v>1.1000000000000001E-6</v>
      </c>
      <c r="Y65" s="56"/>
      <c r="Z65" s="56"/>
      <c r="AB65" s="64">
        <v>11</v>
      </c>
      <c r="AC65" s="64">
        <f>'25-26'!$B$16</f>
        <v>0</v>
      </c>
      <c r="AD65" s="73">
        <f t="shared" si="19"/>
        <v>0</v>
      </c>
      <c r="AE65" s="91"/>
      <c r="AF65" s="91"/>
      <c r="AG65" s="74">
        <f>'25-26'!$AZ$16</f>
        <v>0</v>
      </c>
      <c r="AH65" s="76">
        <f>'25-26'!$BA$16</f>
        <v>0</v>
      </c>
      <c r="AI65" s="74">
        <f>'25-26'!$BG$16</f>
        <v>0</v>
      </c>
      <c r="AJ65" s="76">
        <f>'25-26'!$BH$16</f>
        <v>0</v>
      </c>
      <c r="AK65" s="72">
        <v>1.1000000000000001E-6</v>
      </c>
      <c r="AL65" s="88">
        <f t="shared" si="16"/>
        <v>1.1000000000000001E-6</v>
      </c>
      <c r="AM65"/>
      <c r="AN65"/>
    </row>
    <row r="66" spans="2:40" ht="15" x14ac:dyDescent="0.25">
      <c r="B66" s="64">
        <v>12</v>
      </c>
      <c r="C66" s="64">
        <f>'25-26'!$B$17</f>
        <v>0</v>
      </c>
      <c r="D66" s="73">
        <f t="shared" si="17"/>
        <v>0</v>
      </c>
      <c r="E66" s="74">
        <f>'25-26'!$AV$17</f>
        <v>0</v>
      </c>
      <c r="F66" s="76">
        <f>'25-26'!$AW$17</f>
        <v>0</v>
      </c>
      <c r="G66" s="74">
        <f>'25-26'!$BC$17</f>
        <v>0</v>
      </c>
      <c r="H66" s="76">
        <f>'25-26'!$BD$17</f>
        <v>0</v>
      </c>
      <c r="I66" s="72">
        <v>1.1999999999999999E-6</v>
      </c>
      <c r="J66" s="88">
        <f t="shared" si="14"/>
        <v>1.1999999999999999E-6</v>
      </c>
      <c r="K66" s="56"/>
      <c r="L66" s="56"/>
      <c r="N66" s="64">
        <v>12</v>
      </c>
      <c r="O66" s="64">
        <f>'25-26'!$B$17</f>
        <v>0</v>
      </c>
      <c r="P66" s="73">
        <f t="shared" si="18"/>
        <v>0</v>
      </c>
      <c r="Q66" s="91"/>
      <c r="R66" s="91"/>
      <c r="S66" s="74">
        <f>'25-26'!$AX$17</f>
        <v>0</v>
      </c>
      <c r="T66" s="76">
        <f>'25-26'!$AY$17</f>
        <v>0</v>
      </c>
      <c r="U66" s="74">
        <f>'25-26'!$BE$17</f>
        <v>0</v>
      </c>
      <c r="V66" s="76">
        <f>'25-26'!$BF$17</f>
        <v>0</v>
      </c>
      <c r="W66" s="72">
        <v>1.1999999999999999E-6</v>
      </c>
      <c r="X66" s="88">
        <f t="shared" si="15"/>
        <v>1.1999999999999999E-6</v>
      </c>
      <c r="Y66" s="56"/>
      <c r="Z66" s="56"/>
      <c r="AB66" s="64">
        <v>12</v>
      </c>
      <c r="AC66" s="64">
        <f>'25-26'!$B$17</f>
        <v>0</v>
      </c>
      <c r="AD66" s="73">
        <f t="shared" si="19"/>
        <v>0</v>
      </c>
      <c r="AE66" s="91"/>
      <c r="AF66" s="91"/>
      <c r="AG66" s="74">
        <f>'25-26'!$AZ$17</f>
        <v>0</v>
      </c>
      <c r="AH66" s="76">
        <f>'25-26'!$BA$17</f>
        <v>0</v>
      </c>
      <c r="AI66" s="74">
        <f>'25-26'!$BG$17</f>
        <v>0</v>
      </c>
      <c r="AJ66" s="76">
        <f>'25-26'!$BH$17</f>
        <v>0</v>
      </c>
      <c r="AK66" s="72">
        <v>1.1999999999999999E-6</v>
      </c>
      <c r="AL66" s="88">
        <f t="shared" si="16"/>
        <v>1.1999999999999999E-6</v>
      </c>
      <c r="AM66"/>
      <c r="AN66"/>
    </row>
    <row r="67" spans="2:40" ht="15" x14ac:dyDescent="0.25">
      <c r="B67" s="64">
        <v>13</v>
      </c>
      <c r="C67" s="64">
        <f>'25-26'!$B$18</f>
        <v>0</v>
      </c>
      <c r="D67" s="73">
        <f t="shared" si="17"/>
        <v>0</v>
      </c>
      <c r="E67" s="74">
        <f>'25-26'!$AV$18</f>
        <v>0</v>
      </c>
      <c r="F67" s="76">
        <f>'25-26'!$AW$18</f>
        <v>0</v>
      </c>
      <c r="G67" s="74">
        <f>'25-26'!$BC$18</f>
        <v>0</v>
      </c>
      <c r="H67" s="76">
        <f>'25-26'!$BD$18</f>
        <v>0</v>
      </c>
      <c r="I67" s="72">
        <v>1.3E-6</v>
      </c>
      <c r="J67" s="88">
        <f t="shared" si="14"/>
        <v>1.3E-6</v>
      </c>
      <c r="K67" s="56"/>
      <c r="L67" s="56"/>
      <c r="N67" s="64">
        <v>13</v>
      </c>
      <c r="O67" s="64">
        <f>'25-26'!$B$18</f>
        <v>0</v>
      </c>
      <c r="P67" s="73">
        <f t="shared" si="18"/>
        <v>0</v>
      </c>
      <c r="Q67" s="91"/>
      <c r="R67" s="91"/>
      <c r="S67" s="74">
        <f>'25-26'!$AX$18</f>
        <v>0</v>
      </c>
      <c r="T67" s="76">
        <f>'25-26'!$AY$18</f>
        <v>0</v>
      </c>
      <c r="U67" s="74">
        <f>'25-26'!$BE$18</f>
        <v>0</v>
      </c>
      <c r="V67" s="76">
        <f>'25-26'!$BF$18</f>
        <v>0</v>
      </c>
      <c r="W67" s="72">
        <v>1.3E-6</v>
      </c>
      <c r="X67" s="88">
        <f t="shared" si="15"/>
        <v>1.3E-6</v>
      </c>
      <c r="Y67" s="56"/>
      <c r="Z67" s="56"/>
      <c r="AB67" s="64">
        <v>13</v>
      </c>
      <c r="AC67" s="64">
        <f>'25-26'!$B$18</f>
        <v>0</v>
      </c>
      <c r="AD67" s="73">
        <f t="shared" si="19"/>
        <v>0</v>
      </c>
      <c r="AE67" s="91"/>
      <c r="AF67" s="91"/>
      <c r="AG67" s="74">
        <f>'25-26'!$AZ$18</f>
        <v>0</v>
      </c>
      <c r="AH67" s="76">
        <f>'25-26'!$BA$18</f>
        <v>0</v>
      </c>
      <c r="AI67" s="74">
        <f>'25-26'!$BG$18</f>
        <v>0</v>
      </c>
      <c r="AJ67" s="76">
        <f>'25-26'!$BH$18</f>
        <v>0</v>
      </c>
      <c r="AK67" s="72">
        <v>1.3E-6</v>
      </c>
      <c r="AL67" s="88">
        <f t="shared" si="16"/>
        <v>1.3E-6</v>
      </c>
      <c r="AM67"/>
      <c r="AN67"/>
    </row>
    <row r="68" spans="2:40" ht="15" x14ac:dyDescent="0.25">
      <c r="B68" s="64">
        <v>14</v>
      </c>
      <c r="C68" s="64">
        <f>'25-26'!$B$19</f>
        <v>0</v>
      </c>
      <c r="D68" s="73">
        <f t="shared" si="17"/>
        <v>0</v>
      </c>
      <c r="E68" s="74">
        <f>'25-26'!$AV$19</f>
        <v>0</v>
      </c>
      <c r="F68" s="76">
        <f>'25-26'!$AW$19</f>
        <v>0</v>
      </c>
      <c r="G68" s="74">
        <f>'25-26'!$BC$19</f>
        <v>0</v>
      </c>
      <c r="H68" s="76">
        <f>'25-26'!$BD$19</f>
        <v>0</v>
      </c>
      <c r="I68" s="72">
        <v>1.3999999999999999E-6</v>
      </c>
      <c r="J68" s="88">
        <f t="shared" si="14"/>
        <v>1.3999999999999999E-6</v>
      </c>
      <c r="K68" s="56"/>
      <c r="L68" s="56"/>
      <c r="N68" s="64">
        <v>14</v>
      </c>
      <c r="O68" s="64">
        <f>'25-26'!$B$19</f>
        <v>0</v>
      </c>
      <c r="P68" s="73">
        <f t="shared" si="18"/>
        <v>0</v>
      </c>
      <c r="Q68" s="91"/>
      <c r="R68" s="91"/>
      <c r="S68" s="74">
        <f>'25-26'!$AX$19</f>
        <v>0</v>
      </c>
      <c r="T68" s="76">
        <f>'25-26'!$AY$19</f>
        <v>0</v>
      </c>
      <c r="U68" s="74">
        <f>'25-26'!$BE$19</f>
        <v>0</v>
      </c>
      <c r="V68" s="76">
        <f>'25-26'!$BF$19</f>
        <v>0</v>
      </c>
      <c r="W68" s="72">
        <v>1.3999999999999999E-6</v>
      </c>
      <c r="X68" s="88">
        <f t="shared" si="15"/>
        <v>1.3999999999999999E-6</v>
      </c>
      <c r="Y68" s="56"/>
      <c r="Z68" s="56"/>
      <c r="AB68" s="64">
        <v>14</v>
      </c>
      <c r="AC68" s="64">
        <f>'25-26'!$B$19</f>
        <v>0</v>
      </c>
      <c r="AD68" s="73">
        <f t="shared" si="19"/>
        <v>0</v>
      </c>
      <c r="AE68" s="91"/>
      <c r="AF68" s="91"/>
      <c r="AG68" s="74">
        <f>'25-26'!$AZ$19</f>
        <v>0</v>
      </c>
      <c r="AH68" s="76">
        <f>'25-26'!$BA$19</f>
        <v>0</v>
      </c>
      <c r="AI68" s="74">
        <f>'25-26'!$BG$19</f>
        <v>0</v>
      </c>
      <c r="AJ68" s="76">
        <f>'25-26'!$BH$19</f>
        <v>0</v>
      </c>
      <c r="AK68" s="72">
        <v>1.3999999999999999E-6</v>
      </c>
      <c r="AL68" s="88">
        <f t="shared" si="16"/>
        <v>1.3999999999999999E-6</v>
      </c>
      <c r="AM68"/>
      <c r="AN68"/>
    </row>
    <row r="69" spans="2:40" ht="15" x14ac:dyDescent="0.25">
      <c r="B69" s="64">
        <v>15</v>
      </c>
      <c r="C69" s="64">
        <f>'25-26'!$B$20</f>
        <v>0</v>
      </c>
      <c r="D69" s="73">
        <f t="shared" si="17"/>
        <v>0</v>
      </c>
      <c r="E69" s="74">
        <f>'25-26'!$AV$20</f>
        <v>0</v>
      </c>
      <c r="F69" s="76">
        <f>'25-26'!$AW$20</f>
        <v>0</v>
      </c>
      <c r="G69" s="74">
        <f>'25-26'!$BC$20</f>
        <v>0</v>
      </c>
      <c r="H69" s="76">
        <f>'25-26'!$BD$20</f>
        <v>0</v>
      </c>
      <c r="I69" s="72">
        <v>1.5E-6</v>
      </c>
      <c r="J69" s="88">
        <f t="shared" si="14"/>
        <v>1.5E-6</v>
      </c>
      <c r="K69" s="56"/>
      <c r="L69" s="56"/>
      <c r="N69" s="64">
        <v>15</v>
      </c>
      <c r="O69" s="64">
        <f>'25-26'!$B$20</f>
        <v>0</v>
      </c>
      <c r="P69" s="73">
        <f t="shared" si="18"/>
        <v>0</v>
      </c>
      <c r="Q69" s="91"/>
      <c r="R69" s="91"/>
      <c r="S69" s="74">
        <f>'25-26'!$AX$20</f>
        <v>0</v>
      </c>
      <c r="T69" s="76">
        <f>'25-26'!$AY$20</f>
        <v>0</v>
      </c>
      <c r="U69" s="74">
        <f>'25-26'!$BE$20</f>
        <v>0</v>
      </c>
      <c r="V69" s="76">
        <f>'25-26'!$BF$20</f>
        <v>0</v>
      </c>
      <c r="W69" s="72">
        <v>1.5E-6</v>
      </c>
      <c r="X69" s="88">
        <f t="shared" si="15"/>
        <v>1.5E-6</v>
      </c>
      <c r="Y69" s="56"/>
      <c r="Z69" s="56"/>
      <c r="AB69" s="64">
        <v>15</v>
      </c>
      <c r="AC69" s="64">
        <f>'25-26'!$B$20</f>
        <v>0</v>
      </c>
      <c r="AD69" s="73">
        <f t="shared" si="19"/>
        <v>0</v>
      </c>
      <c r="AE69" s="91"/>
      <c r="AF69" s="91"/>
      <c r="AG69" s="74">
        <f>'25-26'!$AZ$20</f>
        <v>0</v>
      </c>
      <c r="AH69" s="76">
        <f>'25-26'!$BA$20</f>
        <v>0</v>
      </c>
      <c r="AI69" s="74">
        <f>'25-26'!$BG$20</f>
        <v>0</v>
      </c>
      <c r="AJ69" s="76">
        <f>'25-26'!$BH$20</f>
        <v>0</v>
      </c>
      <c r="AK69" s="72">
        <v>1.5E-6</v>
      </c>
      <c r="AL69" s="88">
        <f t="shared" si="16"/>
        <v>1.5E-6</v>
      </c>
      <c r="AM69"/>
      <c r="AN69"/>
    </row>
    <row r="70" spans="2:40" ht="15" x14ac:dyDescent="0.25">
      <c r="B70" s="64">
        <v>16</v>
      </c>
      <c r="C70" s="64">
        <f>'25-26'!$B$21</f>
        <v>0</v>
      </c>
      <c r="D70" s="73">
        <f t="shared" si="17"/>
        <v>0</v>
      </c>
      <c r="E70" s="74">
        <f>'25-26'!$AV$21</f>
        <v>0</v>
      </c>
      <c r="F70" s="76">
        <f>'25-26'!$AW$21</f>
        <v>0</v>
      </c>
      <c r="G70" s="74">
        <f>'25-26'!$BC$21</f>
        <v>0</v>
      </c>
      <c r="H70" s="76">
        <f>'25-26'!$BD$21</f>
        <v>0</v>
      </c>
      <c r="I70" s="72">
        <v>1.5999999999999999E-6</v>
      </c>
      <c r="J70" s="88">
        <f t="shared" si="14"/>
        <v>1.5999999999999999E-6</v>
      </c>
      <c r="K70" s="56"/>
      <c r="L70" s="56"/>
      <c r="N70" s="64">
        <v>16</v>
      </c>
      <c r="O70" s="64">
        <f>'25-26'!$B$21</f>
        <v>0</v>
      </c>
      <c r="P70" s="73">
        <f t="shared" si="18"/>
        <v>0</v>
      </c>
      <c r="Q70" s="91"/>
      <c r="R70" s="91"/>
      <c r="S70" s="74">
        <f>'25-26'!$AX$21</f>
        <v>0</v>
      </c>
      <c r="T70" s="76">
        <f>'25-26'!$AY$21</f>
        <v>0</v>
      </c>
      <c r="U70" s="74">
        <f>'25-26'!$BE$21</f>
        <v>0</v>
      </c>
      <c r="V70" s="76">
        <f>'25-26'!$BF$21</f>
        <v>0</v>
      </c>
      <c r="W70" s="72">
        <v>1.5999999999999999E-6</v>
      </c>
      <c r="X70" s="88">
        <f t="shared" si="15"/>
        <v>1.5999999999999999E-6</v>
      </c>
      <c r="Y70" s="56"/>
      <c r="Z70" s="56"/>
      <c r="AB70" s="64">
        <v>16</v>
      </c>
      <c r="AC70" s="64">
        <f>'25-26'!$B$21</f>
        <v>0</v>
      </c>
      <c r="AD70" s="73">
        <f t="shared" si="19"/>
        <v>0</v>
      </c>
      <c r="AE70" s="91"/>
      <c r="AF70" s="91"/>
      <c r="AG70" s="74">
        <f>'25-26'!$AZ$21</f>
        <v>0</v>
      </c>
      <c r="AH70" s="76">
        <f>'25-26'!$BA$21</f>
        <v>0</v>
      </c>
      <c r="AI70" s="74">
        <f>'25-26'!$BG$21</f>
        <v>0</v>
      </c>
      <c r="AJ70" s="76">
        <f>'25-26'!$BH$21</f>
        <v>0</v>
      </c>
      <c r="AK70" s="72">
        <v>1.5999999999999999E-6</v>
      </c>
      <c r="AL70" s="88">
        <f t="shared" si="16"/>
        <v>1.5999999999999999E-6</v>
      </c>
      <c r="AM70"/>
      <c r="AN70"/>
    </row>
    <row r="71" spans="2:40" ht="15" x14ac:dyDescent="0.25">
      <c r="B71" s="64">
        <v>17</v>
      </c>
      <c r="C71" s="64">
        <f>'25-26'!$B$22</f>
        <v>0</v>
      </c>
      <c r="D71" s="73">
        <f t="shared" si="17"/>
        <v>0</v>
      </c>
      <c r="E71" s="74">
        <f>'25-26'!$AV$22</f>
        <v>0</v>
      </c>
      <c r="F71" s="76">
        <f>'25-26'!$AW$22</f>
        <v>0</v>
      </c>
      <c r="G71" s="74">
        <f>'25-26'!$BC$22</f>
        <v>0</v>
      </c>
      <c r="H71" s="76">
        <f>'25-26'!$BD$22</f>
        <v>0</v>
      </c>
      <c r="I71" s="72">
        <v>1.7E-6</v>
      </c>
      <c r="J71" s="88">
        <f t="shared" si="14"/>
        <v>1.7E-6</v>
      </c>
      <c r="K71" s="56"/>
      <c r="L71" s="56"/>
      <c r="N71" s="64">
        <v>17</v>
      </c>
      <c r="O71" s="64">
        <f>'25-26'!$B$22</f>
        <v>0</v>
      </c>
      <c r="P71" s="73">
        <f t="shared" si="18"/>
        <v>0</v>
      </c>
      <c r="Q71" s="91"/>
      <c r="R71" s="91"/>
      <c r="S71" s="74">
        <f>'25-26'!$AX$22</f>
        <v>0</v>
      </c>
      <c r="T71" s="76">
        <f>'25-26'!$AY$22</f>
        <v>0</v>
      </c>
      <c r="U71" s="74">
        <f>'25-26'!$BE$22</f>
        <v>0</v>
      </c>
      <c r="V71" s="76">
        <f>'25-26'!$BF$22</f>
        <v>0</v>
      </c>
      <c r="W71" s="72">
        <v>1.7E-6</v>
      </c>
      <c r="X71" s="88">
        <f t="shared" si="15"/>
        <v>1.7E-6</v>
      </c>
      <c r="Y71" s="56"/>
      <c r="Z71" s="56"/>
      <c r="AB71" s="64">
        <v>17</v>
      </c>
      <c r="AC71" s="64">
        <f>'25-26'!$B$22</f>
        <v>0</v>
      </c>
      <c r="AD71" s="73">
        <f t="shared" si="19"/>
        <v>0</v>
      </c>
      <c r="AE71" s="91"/>
      <c r="AF71" s="91"/>
      <c r="AG71" s="74">
        <f>'25-26'!$AZ$22</f>
        <v>0</v>
      </c>
      <c r="AH71" s="76">
        <f>'25-26'!$BA$22</f>
        <v>0</v>
      </c>
      <c r="AI71" s="74">
        <f>'25-26'!$BG$22</f>
        <v>0</v>
      </c>
      <c r="AJ71" s="76">
        <f>'25-26'!$BH$22</f>
        <v>0</v>
      </c>
      <c r="AK71" s="72">
        <v>1.7E-6</v>
      </c>
      <c r="AL71" s="88">
        <f t="shared" si="16"/>
        <v>1.7E-6</v>
      </c>
      <c r="AM71"/>
      <c r="AN71"/>
    </row>
    <row r="72" spans="2:40" ht="15" x14ac:dyDescent="0.25">
      <c r="B72" s="64">
        <v>18</v>
      </c>
      <c r="C72" s="64">
        <f>'25-26'!$B$23</f>
        <v>0</v>
      </c>
      <c r="D72" s="73">
        <f t="shared" si="17"/>
        <v>0</v>
      </c>
      <c r="E72" s="74">
        <f>'25-26'!$AV$23</f>
        <v>0</v>
      </c>
      <c r="F72" s="76">
        <f>'25-26'!$AW$23</f>
        <v>0</v>
      </c>
      <c r="G72" s="74">
        <f>'25-26'!$BC$23</f>
        <v>0</v>
      </c>
      <c r="H72" s="76">
        <f>'25-26'!$BD$23</f>
        <v>0</v>
      </c>
      <c r="I72" s="72">
        <v>1.7999999999999999E-6</v>
      </c>
      <c r="J72" s="88">
        <f t="shared" si="14"/>
        <v>1.7999999999999999E-6</v>
      </c>
      <c r="K72" s="56"/>
      <c r="L72" s="56"/>
      <c r="N72" s="64">
        <v>18</v>
      </c>
      <c r="O72" s="64">
        <f>'25-26'!$B$23</f>
        <v>0</v>
      </c>
      <c r="P72" s="73">
        <f t="shared" si="18"/>
        <v>0</v>
      </c>
      <c r="Q72" s="91"/>
      <c r="R72" s="91"/>
      <c r="S72" s="74">
        <f>'25-26'!$AX$23</f>
        <v>0</v>
      </c>
      <c r="T72" s="76">
        <f>'25-26'!$AY$23</f>
        <v>0</v>
      </c>
      <c r="U72" s="74">
        <f>'25-26'!$BE$23</f>
        <v>0</v>
      </c>
      <c r="V72" s="76">
        <f>'25-26'!$BF$23</f>
        <v>0</v>
      </c>
      <c r="W72" s="72">
        <v>1.7999999999999999E-6</v>
      </c>
      <c r="X72" s="88">
        <f t="shared" si="15"/>
        <v>1.7999999999999999E-6</v>
      </c>
      <c r="Y72" s="56"/>
      <c r="Z72" s="56"/>
      <c r="AB72" s="64">
        <v>18</v>
      </c>
      <c r="AC72" s="64">
        <f>'25-26'!$B$23</f>
        <v>0</v>
      </c>
      <c r="AD72" s="73">
        <f t="shared" si="19"/>
        <v>0</v>
      </c>
      <c r="AE72" s="91"/>
      <c r="AF72" s="91"/>
      <c r="AG72" s="74">
        <f>'25-26'!$AZ$23</f>
        <v>0</v>
      </c>
      <c r="AH72" s="76">
        <f>'25-26'!$BA$23</f>
        <v>0</v>
      </c>
      <c r="AI72" s="74">
        <f>'25-26'!$BG$23</f>
        <v>0</v>
      </c>
      <c r="AJ72" s="76">
        <f>'25-26'!$BH$23</f>
        <v>0</v>
      </c>
      <c r="AK72" s="72">
        <v>1.7999999999999999E-6</v>
      </c>
      <c r="AL72" s="88">
        <f t="shared" si="16"/>
        <v>1.7999999999999999E-6</v>
      </c>
      <c r="AM72"/>
      <c r="AN72"/>
    </row>
    <row r="73" spans="2:40" ht="15" x14ac:dyDescent="0.25">
      <c r="B73" s="64">
        <v>19</v>
      </c>
      <c r="C73" s="64">
        <f>'25-26'!$B$24</f>
        <v>0</v>
      </c>
      <c r="D73" s="73">
        <f t="shared" si="17"/>
        <v>0</v>
      </c>
      <c r="E73" s="74">
        <f>'25-26'!$AV$24</f>
        <v>0</v>
      </c>
      <c r="F73" s="76">
        <f>'25-26'!$AW$24</f>
        <v>0</v>
      </c>
      <c r="G73" s="74">
        <f>'25-26'!$BC$24</f>
        <v>0</v>
      </c>
      <c r="H73" s="76">
        <f>'25-26'!$BD$24</f>
        <v>0</v>
      </c>
      <c r="I73" s="72">
        <v>1.9E-6</v>
      </c>
      <c r="J73" s="88">
        <f t="shared" si="14"/>
        <v>1.9E-6</v>
      </c>
      <c r="K73" s="56"/>
      <c r="L73" s="56"/>
      <c r="N73" s="64">
        <v>19</v>
      </c>
      <c r="O73" s="64">
        <f>'25-26'!$B$24</f>
        <v>0</v>
      </c>
      <c r="P73" s="73">
        <f t="shared" si="18"/>
        <v>0</v>
      </c>
      <c r="Q73" s="91"/>
      <c r="R73" s="91"/>
      <c r="S73" s="74">
        <f>'25-26'!$AX$24</f>
        <v>0</v>
      </c>
      <c r="T73" s="76">
        <f>'25-26'!$AY$24</f>
        <v>0</v>
      </c>
      <c r="U73" s="74">
        <f>'25-26'!$BE$24</f>
        <v>0</v>
      </c>
      <c r="V73" s="76">
        <f>'25-26'!$BF$24</f>
        <v>0</v>
      </c>
      <c r="W73" s="72">
        <v>1.9E-6</v>
      </c>
      <c r="X73" s="88">
        <f t="shared" si="15"/>
        <v>1.9E-6</v>
      </c>
      <c r="Y73" s="56"/>
      <c r="Z73" s="56"/>
      <c r="AB73" s="64">
        <v>19</v>
      </c>
      <c r="AC73" s="64">
        <f>'25-26'!$B$24</f>
        <v>0</v>
      </c>
      <c r="AD73" s="73">
        <f t="shared" si="19"/>
        <v>0</v>
      </c>
      <c r="AE73" s="91"/>
      <c r="AF73" s="91"/>
      <c r="AG73" s="74">
        <f>'25-26'!$AZ$24</f>
        <v>0</v>
      </c>
      <c r="AH73" s="76">
        <f>'25-26'!$BA$24</f>
        <v>0</v>
      </c>
      <c r="AI73" s="74">
        <f>'25-26'!$BG$24</f>
        <v>0</v>
      </c>
      <c r="AJ73" s="76">
        <f>'25-26'!$BH$24</f>
        <v>0</v>
      </c>
      <c r="AK73" s="72">
        <v>1.9E-6</v>
      </c>
      <c r="AL73" s="88">
        <f t="shared" si="16"/>
        <v>1.9E-6</v>
      </c>
      <c r="AM73"/>
      <c r="AN73"/>
    </row>
    <row r="74" spans="2:40" ht="15.75" thickBot="1" x14ac:dyDescent="0.3">
      <c r="B74" s="78">
        <v>20</v>
      </c>
      <c r="C74" s="78">
        <f>'25-26'!$B$25</f>
        <v>0</v>
      </c>
      <c r="D74" s="73">
        <f t="shared" si="17"/>
        <v>0</v>
      </c>
      <c r="E74" s="82">
        <f>'25-26'!$AV$25</f>
        <v>0</v>
      </c>
      <c r="F74" s="84">
        <f>'25-26'!$AW$25</f>
        <v>0</v>
      </c>
      <c r="G74" s="82">
        <f>'25-26'!$BC$25</f>
        <v>0</v>
      </c>
      <c r="H74" s="84">
        <f>'25-26'!$BD$25</f>
        <v>0</v>
      </c>
      <c r="I74" s="80">
        <v>1.9999999999999999E-6</v>
      </c>
      <c r="J74" s="88">
        <f t="shared" si="14"/>
        <v>1.9999999999999999E-6</v>
      </c>
      <c r="K74" s="56"/>
      <c r="L74" s="56"/>
      <c r="N74" s="78">
        <v>20</v>
      </c>
      <c r="O74" s="78">
        <f>'25-26'!$B$25</f>
        <v>0</v>
      </c>
      <c r="P74" s="73">
        <f t="shared" si="18"/>
        <v>0</v>
      </c>
      <c r="Q74" s="92"/>
      <c r="R74" s="92"/>
      <c r="S74" s="82">
        <f>'25-26'!$AX$25</f>
        <v>0</v>
      </c>
      <c r="T74" s="84">
        <f>'25-26'!$AY$25</f>
        <v>0</v>
      </c>
      <c r="U74" s="82">
        <f>'25-26'!$BE$25</f>
        <v>0</v>
      </c>
      <c r="V74" s="84">
        <f>'25-26'!$BF$25</f>
        <v>0</v>
      </c>
      <c r="W74" s="80">
        <v>1.9999999999999999E-6</v>
      </c>
      <c r="X74" s="88">
        <f t="shared" si="15"/>
        <v>1.9999999999999999E-6</v>
      </c>
      <c r="Y74" s="56"/>
      <c r="Z74" s="56"/>
      <c r="AB74" s="78">
        <v>20</v>
      </c>
      <c r="AC74" s="78">
        <f>'25-26'!$B$25</f>
        <v>0</v>
      </c>
      <c r="AD74" s="73">
        <f t="shared" si="19"/>
        <v>0</v>
      </c>
      <c r="AE74" s="92"/>
      <c r="AF74" s="92"/>
      <c r="AG74" s="82">
        <f>'25-26'!$AZ$25</f>
        <v>0</v>
      </c>
      <c r="AH74" s="84">
        <f>'25-26'!$BA$25</f>
        <v>0</v>
      </c>
      <c r="AI74" s="82">
        <f>'25-26'!$BG$25</f>
        <v>0</v>
      </c>
      <c r="AJ74" s="84">
        <f>'25-26'!$BH$25</f>
        <v>0</v>
      </c>
      <c r="AK74" s="80">
        <v>1.9999999999999999E-6</v>
      </c>
      <c r="AL74" s="88">
        <f t="shared" si="16"/>
        <v>1.9999999999999999E-6</v>
      </c>
      <c r="AM74"/>
      <c r="AN74"/>
    </row>
    <row r="75" spans="2:40" ht="15" x14ac:dyDescent="0.25">
      <c r="D75" s="93"/>
      <c r="E75" s="85">
        <f>SUM(E55:E74)</f>
        <v>0</v>
      </c>
      <c r="F75" s="85">
        <f>SUM(F55:F74)</f>
        <v>0</v>
      </c>
      <c r="G75" s="85">
        <f>SUM(G55:G74)</f>
        <v>0</v>
      </c>
      <c r="H75" s="85">
        <f>SUM(H55:H74)</f>
        <v>0</v>
      </c>
      <c r="I75" s="56"/>
      <c r="J75" s="56"/>
      <c r="K75" s="56"/>
      <c r="L75" s="56"/>
      <c r="P75" s="93"/>
      <c r="Q75" s="85"/>
      <c r="R75" s="85"/>
      <c r="S75" s="85">
        <f>SUM(S55:S74)</f>
        <v>0</v>
      </c>
      <c r="T75" s="85">
        <f>SUM(T55:T74)</f>
        <v>0</v>
      </c>
      <c r="U75" s="85">
        <f>SUM(U55:U74)</f>
        <v>0</v>
      </c>
      <c r="V75" s="85">
        <f>SUM(V55:V74)</f>
        <v>0</v>
      </c>
      <c r="W75" s="56"/>
      <c r="X75" s="56"/>
      <c r="Y75" s="56"/>
      <c r="Z75" s="56"/>
      <c r="AD75" s="93"/>
      <c r="AE75" s="85"/>
      <c r="AF75" s="85"/>
      <c r="AG75" s="85">
        <f>SUM(AG55:AG74)</f>
        <v>0</v>
      </c>
      <c r="AH75" s="85">
        <f>SUM(AH55:AH74)</f>
        <v>0</v>
      </c>
      <c r="AI75" s="85">
        <f>SUM(AI55:AI74)</f>
        <v>0</v>
      </c>
      <c r="AJ75" s="85">
        <f>SUM(AJ55:AJ74)</f>
        <v>0</v>
      </c>
      <c r="AK75"/>
      <c r="AL75"/>
      <c r="AM75"/>
      <c r="AN75"/>
    </row>
  </sheetData>
  <mergeCells count="27">
    <mergeCell ref="B53:H53"/>
    <mergeCell ref="N53:V53"/>
    <mergeCell ref="AB53:AJ53"/>
    <mergeCell ref="E54:F54"/>
    <mergeCell ref="G54:H54"/>
    <mergeCell ref="S54:T54"/>
    <mergeCell ref="U54:V54"/>
    <mergeCell ref="AG54:AH54"/>
    <mergeCell ref="AI54:AJ54"/>
    <mergeCell ref="B28:H28"/>
    <mergeCell ref="N28:V28"/>
    <mergeCell ref="AB28:AJ28"/>
    <mergeCell ref="E29:F29"/>
    <mergeCell ref="G29:H29"/>
    <mergeCell ref="S29:T29"/>
    <mergeCell ref="U29:V29"/>
    <mergeCell ref="AG29:AH29"/>
    <mergeCell ref="AI29:AJ29"/>
    <mergeCell ref="B4:L4"/>
    <mergeCell ref="N4:Z4"/>
    <mergeCell ref="AB4:AN4"/>
    <mergeCell ref="I5:J5"/>
    <mergeCell ref="K5:L5"/>
    <mergeCell ref="W5:X5"/>
    <mergeCell ref="Y5:Z5"/>
    <mergeCell ref="AK5:AL5"/>
    <mergeCell ref="AM5:AN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FD4D6-5876-4CF4-98FE-482394C3410A}">
  <sheetPr codeName="Sheet7"/>
  <dimension ref="B4:AN75"/>
  <sheetViews>
    <sheetView workbookViewId="0">
      <selection activeCell="BC16" sqref="BC16"/>
    </sheetView>
  </sheetViews>
  <sheetFormatPr defaultColWidth="9.140625" defaultRowHeight="12.75" x14ac:dyDescent="0.2"/>
  <cols>
    <col min="1" max="1" width="9.140625" style="56"/>
    <col min="2" max="2" width="2.7109375" style="56" bestFit="1" customWidth="1"/>
    <col min="3" max="3" width="18.140625" style="56" bestFit="1" customWidth="1"/>
    <col min="4" max="8" width="4.7109375" style="57" customWidth="1"/>
    <col min="9" max="10" width="3.7109375" style="57" customWidth="1"/>
    <col min="11" max="12" width="4.7109375" style="57" customWidth="1"/>
    <col min="13" max="13" width="9.140625" style="56"/>
    <col min="14" max="14" width="2.7109375" style="56" bestFit="1" customWidth="1"/>
    <col min="15" max="15" width="18.140625" style="56" bestFit="1" customWidth="1"/>
    <col min="16" max="16" width="4.7109375" style="57" customWidth="1"/>
    <col min="17" max="17" width="4.7109375" style="57" hidden="1" customWidth="1"/>
    <col min="18" max="18" width="4.85546875" style="57" hidden="1" customWidth="1"/>
    <col min="19" max="22" width="4.7109375" style="57" customWidth="1"/>
    <col min="23" max="26" width="3.7109375" style="57" customWidth="1"/>
    <col min="27" max="27" width="9.140625" style="56"/>
    <col min="28" max="28" width="2.7109375" style="56" bestFit="1" customWidth="1"/>
    <col min="29" max="29" width="18.140625" style="56" bestFit="1" customWidth="1"/>
    <col min="30" max="30" width="4.7109375" style="57" customWidth="1"/>
    <col min="31" max="32" width="4.7109375" style="57" hidden="1" customWidth="1"/>
    <col min="33" max="36" width="4.7109375" style="57" customWidth="1"/>
    <col min="37" max="40" width="3.7109375" style="57" customWidth="1"/>
    <col min="41" max="41" width="9.140625" style="56"/>
    <col min="42" max="42" width="2.7109375" style="56" bestFit="1" customWidth="1"/>
    <col min="43" max="43" width="15.85546875" style="56" bestFit="1" customWidth="1"/>
    <col min="44" max="46" width="4.7109375" style="56" customWidth="1"/>
    <col min="47" max="48" width="5.7109375" style="56" customWidth="1"/>
    <col min="49" max="49" width="4.7109375" style="56" customWidth="1"/>
    <col min="50" max="50" width="2.7109375" style="56" bestFit="1" customWidth="1"/>
    <col min="51" max="51" width="15.85546875" style="56" bestFit="1" customWidth="1"/>
    <col min="52" max="54" width="4.7109375" style="56" customWidth="1"/>
    <col min="55" max="56" width="5.7109375" style="56" customWidth="1"/>
    <col min="57" max="57" width="2.5703125" style="56" customWidth="1"/>
    <col min="58" max="58" width="2.7109375" style="56" bestFit="1" customWidth="1"/>
    <col min="59" max="59" width="15.85546875" style="56" bestFit="1" customWidth="1"/>
    <col min="60" max="62" width="4.7109375" style="56" customWidth="1"/>
    <col min="63" max="64" width="5.7109375" style="56" customWidth="1"/>
    <col min="65" max="16384" width="9.140625" style="56"/>
  </cols>
  <sheetData>
    <row r="4" spans="2:40" ht="13.5" thickBot="1" x14ac:dyDescent="0.25">
      <c r="B4" s="188" t="s">
        <v>28</v>
      </c>
      <c r="C4" s="188"/>
      <c r="D4" s="188"/>
      <c r="E4" s="188"/>
      <c r="F4" s="188"/>
      <c r="G4" s="188"/>
      <c r="H4" s="188"/>
      <c r="I4" s="188"/>
      <c r="J4" s="188"/>
      <c r="K4" s="188"/>
      <c r="L4" s="188"/>
      <c r="N4" s="188" t="s">
        <v>29</v>
      </c>
      <c r="O4" s="188"/>
      <c r="P4" s="188"/>
      <c r="Q4" s="188"/>
      <c r="R4" s="188"/>
      <c r="S4" s="188"/>
      <c r="T4" s="188"/>
      <c r="U4" s="188"/>
      <c r="V4" s="188"/>
      <c r="W4" s="188"/>
      <c r="X4" s="188"/>
      <c r="Y4" s="188"/>
      <c r="Z4" s="188"/>
      <c r="AB4" s="188" t="s">
        <v>30</v>
      </c>
      <c r="AC4" s="188"/>
      <c r="AD4" s="188"/>
      <c r="AE4" s="188"/>
      <c r="AF4" s="188"/>
      <c r="AG4" s="188"/>
      <c r="AH4" s="188"/>
      <c r="AI4" s="188"/>
      <c r="AJ4" s="188"/>
      <c r="AK4" s="188"/>
      <c r="AL4" s="188"/>
      <c r="AM4" s="188"/>
      <c r="AN4" s="188"/>
    </row>
    <row r="5" spans="2:40" ht="15.75" customHeight="1" thickBot="1" x14ac:dyDescent="0.25">
      <c r="B5" s="58" t="s">
        <v>31</v>
      </c>
      <c r="C5" s="59" t="s">
        <v>32</v>
      </c>
      <c r="D5" s="60" t="s">
        <v>33</v>
      </c>
      <c r="E5" s="61" t="s">
        <v>34</v>
      </c>
      <c r="F5" s="62" t="s">
        <v>8</v>
      </c>
      <c r="G5" s="63" t="s">
        <v>9</v>
      </c>
      <c r="H5" s="61" t="s">
        <v>10</v>
      </c>
      <c r="I5" s="189" t="s">
        <v>35</v>
      </c>
      <c r="J5" s="190"/>
      <c r="K5" s="189" t="s">
        <v>36</v>
      </c>
      <c r="L5" s="190"/>
      <c r="N5" s="58" t="s">
        <v>31</v>
      </c>
      <c r="O5" s="59" t="s">
        <v>32</v>
      </c>
      <c r="P5" s="60" t="s">
        <v>33</v>
      </c>
      <c r="Q5" s="61"/>
      <c r="R5" s="61"/>
      <c r="S5" s="61" t="s">
        <v>34</v>
      </c>
      <c r="T5" s="62" t="s">
        <v>8</v>
      </c>
      <c r="U5" s="63" t="s">
        <v>9</v>
      </c>
      <c r="V5" s="61" t="s">
        <v>10</v>
      </c>
      <c r="W5" s="189" t="s">
        <v>35</v>
      </c>
      <c r="X5" s="190"/>
      <c r="Y5" s="189" t="s">
        <v>36</v>
      </c>
      <c r="Z5" s="190"/>
      <c r="AB5" s="58" t="s">
        <v>31</v>
      </c>
      <c r="AC5" s="59" t="s">
        <v>32</v>
      </c>
      <c r="AD5" s="60" t="s">
        <v>33</v>
      </c>
      <c r="AE5" s="61"/>
      <c r="AF5" s="61"/>
      <c r="AG5" s="61" t="s">
        <v>34</v>
      </c>
      <c r="AH5" s="62" t="s">
        <v>8</v>
      </c>
      <c r="AI5" s="63" t="s">
        <v>9</v>
      </c>
      <c r="AJ5" s="61" t="s">
        <v>10</v>
      </c>
      <c r="AK5" s="189" t="s">
        <v>35</v>
      </c>
      <c r="AL5" s="190"/>
      <c r="AM5" s="189" t="s">
        <v>36</v>
      </c>
      <c r="AN5" s="190"/>
    </row>
    <row r="6" spans="2:40" x14ac:dyDescent="0.2">
      <c r="B6" s="64">
        <v>1</v>
      </c>
      <c r="C6" s="65">
        <f>'24-25'!$B$6</f>
        <v>0</v>
      </c>
      <c r="D6" s="66">
        <f>'24-25'!$I$6</f>
        <v>0</v>
      </c>
      <c r="E6" s="67">
        <f>F6+G6+H6</f>
        <v>0</v>
      </c>
      <c r="F6" s="68">
        <f>'24-25'!$F$6</f>
        <v>0</v>
      </c>
      <c r="G6" s="69">
        <f>'24-25'!$G$6</f>
        <v>0</v>
      </c>
      <c r="H6" s="70">
        <f>'24-25'!$H$6</f>
        <v>0</v>
      </c>
      <c r="I6" s="68">
        <f>'24-25'!$N$6</f>
        <v>0</v>
      </c>
      <c r="J6" s="70">
        <f>'24-25'!$O$6</f>
        <v>0</v>
      </c>
      <c r="K6" s="68">
        <f>'24-25'!$L$6</f>
        <v>0</v>
      </c>
      <c r="L6" s="70">
        <f>'24-25'!$M$6</f>
        <v>0</v>
      </c>
      <c r="N6" s="64">
        <v>1</v>
      </c>
      <c r="O6" s="65">
        <f>'24-25'!$B$6</f>
        <v>0</v>
      </c>
      <c r="P6" s="66">
        <f>'24-25'!$T$6</f>
        <v>0</v>
      </c>
      <c r="Q6" s="66">
        <v>9.9999999999999995E-8</v>
      </c>
      <c r="R6" s="71">
        <f>P6+(W6-X6)/100+W6/1000+Q6</f>
        <v>9.9999999999999995E-8</v>
      </c>
      <c r="S6" s="67">
        <f t="shared" ref="S6:S25" si="0">T6+U6+V6</f>
        <v>0</v>
      </c>
      <c r="T6" s="68">
        <f>'24-25'!$Q$6</f>
        <v>0</v>
      </c>
      <c r="U6" s="69">
        <f>'24-25'!$R$6</f>
        <v>0</v>
      </c>
      <c r="V6" s="70">
        <f>'24-25'!$S$6</f>
        <v>0</v>
      </c>
      <c r="W6" s="68">
        <f>'24-25'!$W$6</f>
        <v>0</v>
      </c>
      <c r="X6" s="70">
        <f>'24-25'!$X$6</f>
        <v>0</v>
      </c>
      <c r="Y6" s="68">
        <f>'24-25'!$U$6</f>
        <v>0</v>
      </c>
      <c r="Z6" s="70">
        <f>'24-25'!$V$6</f>
        <v>0</v>
      </c>
      <c r="AB6" s="64">
        <v>1</v>
      </c>
      <c r="AC6" s="65">
        <f>'24-25'!$B$6</f>
        <v>0</v>
      </c>
      <c r="AD6" s="66">
        <f>'24-25'!$AC$6</f>
        <v>0</v>
      </c>
      <c r="AE6" s="66">
        <v>9.9999999999999995E-8</v>
      </c>
      <c r="AF6" s="71">
        <f>AD6+(AK6-AL6)/100+AK6/1000+AE6</f>
        <v>9.9999999999999995E-8</v>
      </c>
      <c r="AG6" s="67">
        <f t="shared" ref="AG6:AG25" si="1">AH6+AI6+AJ6</f>
        <v>0</v>
      </c>
      <c r="AH6" s="68">
        <f>'24-25'!$Z$6</f>
        <v>0</v>
      </c>
      <c r="AI6" s="69">
        <f>'24-25'!$AA$6</f>
        <v>0</v>
      </c>
      <c r="AJ6" s="70">
        <f>'24-25'!$AB$6</f>
        <v>0</v>
      </c>
      <c r="AK6" s="68">
        <f>'24-25'!$AF$6</f>
        <v>0</v>
      </c>
      <c r="AL6" s="70">
        <f>'24-25'!$AG$6</f>
        <v>0</v>
      </c>
      <c r="AM6" s="68">
        <f>'24-25'!$AD$6</f>
        <v>0</v>
      </c>
      <c r="AN6" s="70">
        <f>'24-25'!$AE$6</f>
        <v>0</v>
      </c>
    </row>
    <row r="7" spans="2:40" x14ac:dyDescent="0.2">
      <c r="B7" s="64">
        <v>2</v>
      </c>
      <c r="C7" s="56">
        <f>'24-25'!$B$7</f>
        <v>0</v>
      </c>
      <c r="D7" s="72">
        <f>'24-25'!$I$7</f>
        <v>0</v>
      </c>
      <c r="E7" s="73">
        <f t="shared" ref="E7:E25" si="2">F7+G7+H7</f>
        <v>0</v>
      </c>
      <c r="F7" s="74">
        <f>'24-25'!$F$7</f>
        <v>0</v>
      </c>
      <c r="G7" s="75">
        <f>'24-25'!$G$7</f>
        <v>0</v>
      </c>
      <c r="H7" s="76">
        <f>'24-25'!$H$7</f>
        <v>0</v>
      </c>
      <c r="I7" s="74">
        <f>'24-25'!$N$7</f>
        <v>0</v>
      </c>
      <c r="J7" s="76">
        <f>'24-25'!$O$7</f>
        <v>0</v>
      </c>
      <c r="K7" s="74">
        <f>'24-25'!$L$7</f>
        <v>0</v>
      </c>
      <c r="L7" s="76">
        <f>'24-25'!$M$7</f>
        <v>0</v>
      </c>
      <c r="N7" s="64">
        <v>2</v>
      </c>
      <c r="O7" s="56">
        <f>'24-25'!$B$7</f>
        <v>0</v>
      </c>
      <c r="P7" s="72">
        <f>'24-25'!$T$7</f>
        <v>0</v>
      </c>
      <c r="Q7" s="72">
        <v>1.9999999999999999E-7</v>
      </c>
      <c r="R7" s="77">
        <f>P7+(W7-X7)/100+W7/1000+Q7</f>
        <v>1.9999999999999999E-7</v>
      </c>
      <c r="S7" s="73">
        <f t="shared" si="0"/>
        <v>0</v>
      </c>
      <c r="T7" s="74">
        <f>'24-25'!$Q$7</f>
        <v>0</v>
      </c>
      <c r="U7" s="75">
        <f>'24-25'!$R$7</f>
        <v>0</v>
      </c>
      <c r="V7" s="76">
        <f>'24-25'!$S$7</f>
        <v>0</v>
      </c>
      <c r="W7" s="74">
        <f>'24-25'!$W$7</f>
        <v>0</v>
      </c>
      <c r="X7" s="76">
        <f>'24-25'!$X$7</f>
        <v>0</v>
      </c>
      <c r="Y7" s="74">
        <f>'24-25'!$U$7</f>
        <v>0</v>
      </c>
      <c r="Z7" s="76">
        <f>'24-25'!$V$7</f>
        <v>0</v>
      </c>
      <c r="AB7" s="64">
        <v>2</v>
      </c>
      <c r="AC7" s="56">
        <f>'24-25'!$B$7</f>
        <v>0</v>
      </c>
      <c r="AD7" s="72">
        <f>'24-25'!$AC$7</f>
        <v>0</v>
      </c>
      <c r="AE7" s="72">
        <v>1.9999999999999999E-7</v>
      </c>
      <c r="AF7" s="77">
        <f>AD7+(AK7-AL7)/100+AK7/1000+AE7</f>
        <v>1.9999999999999999E-7</v>
      </c>
      <c r="AG7" s="73">
        <f t="shared" si="1"/>
        <v>0</v>
      </c>
      <c r="AH7" s="74">
        <f>'24-25'!$Z$7</f>
        <v>0</v>
      </c>
      <c r="AI7" s="75">
        <f>'24-25'!$AA$7</f>
        <v>0</v>
      </c>
      <c r="AJ7" s="76">
        <f>'24-25'!$AB$7</f>
        <v>0</v>
      </c>
      <c r="AK7" s="74">
        <f>'24-25'!$AF$7</f>
        <v>0</v>
      </c>
      <c r="AL7" s="76">
        <f>'24-25'!$AG$7</f>
        <v>0</v>
      </c>
      <c r="AM7" s="74">
        <f>'24-25'!$AD$7</f>
        <v>0</v>
      </c>
      <c r="AN7" s="76">
        <f>'24-25'!$AE$7</f>
        <v>0</v>
      </c>
    </row>
    <row r="8" spans="2:40" x14ac:dyDescent="0.2">
      <c r="B8" s="64">
        <v>3</v>
      </c>
      <c r="C8" s="56">
        <f>'24-25'!$B$8</f>
        <v>0</v>
      </c>
      <c r="D8" s="72">
        <f>'24-25'!$I$8</f>
        <v>0</v>
      </c>
      <c r="E8" s="73">
        <f t="shared" si="2"/>
        <v>0</v>
      </c>
      <c r="F8" s="74">
        <f>'24-25'!$F$8</f>
        <v>0</v>
      </c>
      <c r="G8" s="75">
        <f>'24-25'!$G$8</f>
        <v>0</v>
      </c>
      <c r="H8" s="76">
        <f>'24-25'!$H$8</f>
        <v>0</v>
      </c>
      <c r="I8" s="74">
        <f>'24-25'!$N$8</f>
        <v>0</v>
      </c>
      <c r="J8" s="76">
        <f>'24-25'!$O$8</f>
        <v>0</v>
      </c>
      <c r="K8" s="74">
        <f>'24-25'!$L$8</f>
        <v>0</v>
      </c>
      <c r="L8" s="76">
        <f>'24-25'!$M$8</f>
        <v>0</v>
      </c>
      <c r="N8" s="64">
        <v>3</v>
      </c>
      <c r="O8" s="56">
        <f>'24-25'!$B$8</f>
        <v>0</v>
      </c>
      <c r="P8" s="72">
        <f>'24-25'!$T$8</f>
        <v>0</v>
      </c>
      <c r="Q8" s="72">
        <v>2.9999999999999999E-7</v>
      </c>
      <c r="R8" s="77">
        <f>P8+(W8-X8)/100+W8/1000+Q8</f>
        <v>2.9999999999999999E-7</v>
      </c>
      <c r="S8" s="73">
        <f t="shared" si="0"/>
        <v>0</v>
      </c>
      <c r="T8" s="74">
        <f>'24-25'!$Q$8</f>
        <v>0</v>
      </c>
      <c r="U8" s="75">
        <f>'24-25'!$R$8</f>
        <v>0</v>
      </c>
      <c r="V8" s="76">
        <f>'24-25'!$S$8</f>
        <v>0</v>
      </c>
      <c r="W8" s="74">
        <f>'24-25'!$W$8</f>
        <v>0</v>
      </c>
      <c r="X8" s="76">
        <f>'24-25'!$X$8</f>
        <v>0</v>
      </c>
      <c r="Y8" s="74">
        <f>'24-25'!$U$8</f>
        <v>0</v>
      </c>
      <c r="Z8" s="76">
        <f>'24-25'!$V$8</f>
        <v>0</v>
      </c>
      <c r="AB8" s="64">
        <v>3</v>
      </c>
      <c r="AC8" s="56">
        <f>'24-25'!$B$8</f>
        <v>0</v>
      </c>
      <c r="AD8" s="72">
        <f>'24-25'!$AC$8</f>
        <v>0</v>
      </c>
      <c r="AE8" s="72">
        <v>2.9999999999999999E-7</v>
      </c>
      <c r="AF8" s="77">
        <f>AD8+(AK8-AL8)/100+AK8/1000+AE8</f>
        <v>2.9999999999999999E-7</v>
      </c>
      <c r="AG8" s="73">
        <f t="shared" si="1"/>
        <v>0</v>
      </c>
      <c r="AH8" s="74">
        <f>'24-25'!$Z$8</f>
        <v>0</v>
      </c>
      <c r="AI8" s="75">
        <f>'24-25'!$AA$8</f>
        <v>0</v>
      </c>
      <c r="AJ8" s="76">
        <f>'24-25'!$AB$8</f>
        <v>0</v>
      </c>
      <c r="AK8" s="74">
        <f>'24-25'!$AF$8</f>
        <v>0</v>
      </c>
      <c r="AL8" s="76">
        <f>'24-25'!$AG$8</f>
        <v>0</v>
      </c>
      <c r="AM8" s="74">
        <f>'24-25'!$AD$8</f>
        <v>0</v>
      </c>
      <c r="AN8" s="76">
        <f>'24-25'!$AE$8</f>
        <v>0</v>
      </c>
    </row>
    <row r="9" spans="2:40" x14ac:dyDescent="0.2">
      <c r="B9" s="64">
        <v>4</v>
      </c>
      <c r="C9" s="56">
        <f>'24-25'!$B$9</f>
        <v>0</v>
      </c>
      <c r="D9" s="72">
        <f>'24-25'!$I$9</f>
        <v>0</v>
      </c>
      <c r="E9" s="73">
        <f t="shared" si="2"/>
        <v>0</v>
      </c>
      <c r="F9" s="74">
        <f>'24-25'!$F$9</f>
        <v>0</v>
      </c>
      <c r="G9" s="75">
        <f>'24-25'!$G$9</f>
        <v>0</v>
      </c>
      <c r="H9" s="76">
        <f>'24-25'!$H$9</f>
        <v>0</v>
      </c>
      <c r="I9" s="74">
        <f>'24-25'!$N$9</f>
        <v>0</v>
      </c>
      <c r="J9" s="76">
        <f>'24-25'!$O$9</f>
        <v>0</v>
      </c>
      <c r="K9" s="74">
        <f>'24-25'!$L$9</f>
        <v>0</v>
      </c>
      <c r="L9" s="76">
        <f>'24-25'!$M$9</f>
        <v>0</v>
      </c>
      <c r="N9" s="64">
        <v>4</v>
      </c>
      <c r="O9" s="56">
        <f>'24-25'!$B$9</f>
        <v>0</v>
      </c>
      <c r="P9" s="72">
        <f>'24-25'!$T$9</f>
        <v>0</v>
      </c>
      <c r="Q9" s="72">
        <v>3.9999999999999998E-7</v>
      </c>
      <c r="R9" s="77">
        <f t="shared" ref="R9:R25" si="3">P9+(W9-X9)/100+W9/1000+Q9</f>
        <v>3.9999999999999998E-7</v>
      </c>
      <c r="S9" s="73">
        <f t="shared" si="0"/>
        <v>0</v>
      </c>
      <c r="T9" s="74">
        <f>'24-25'!$Q$9</f>
        <v>0</v>
      </c>
      <c r="U9" s="75">
        <f>'24-25'!$R$9</f>
        <v>0</v>
      </c>
      <c r="V9" s="76">
        <f>'24-25'!$S$9</f>
        <v>0</v>
      </c>
      <c r="W9" s="74">
        <f>'24-25'!$W$9</f>
        <v>0</v>
      </c>
      <c r="X9" s="76">
        <f>'24-25'!$X$9</f>
        <v>0</v>
      </c>
      <c r="Y9" s="74">
        <f>'24-25'!$U$9</f>
        <v>0</v>
      </c>
      <c r="Z9" s="76">
        <f>'24-25'!$V$9</f>
        <v>0</v>
      </c>
      <c r="AB9" s="64">
        <v>4</v>
      </c>
      <c r="AC9" s="56">
        <f>'24-25'!$B$9</f>
        <v>0</v>
      </c>
      <c r="AD9" s="72">
        <f>'24-25'!$AC$9</f>
        <v>0</v>
      </c>
      <c r="AE9" s="72">
        <v>3.9999999999999998E-7</v>
      </c>
      <c r="AF9" s="77">
        <f t="shared" ref="AF9:AF25" si="4">AD9+(AK9-AL9)/100+AK9/1000+AE9</f>
        <v>3.9999999999999998E-7</v>
      </c>
      <c r="AG9" s="73">
        <f t="shared" si="1"/>
        <v>0</v>
      </c>
      <c r="AH9" s="74">
        <f>'24-25'!$Z$9</f>
        <v>0</v>
      </c>
      <c r="AI9" s="75">
        <f>'24-25'!$AA$9</f>
        <v>0</v>
      </c>
      <c r="AJ9" s="76">
        <f>'24-25'!$AB$9</f>
        <v>0</v>
      </c>
      <c r="AK9" s="74">
        <f>'24-25'!$AF$9</f>
        <v>0</v>
      </c>
      <c r="AL9" s="76">
        <f>'24-25'!$AG$9</f>
        <v>0</v>
      </c>
      <c r="AM9" s="74">
        <f>'24-25'!$AD$9</f>
        <v>0</v>
      </c>
      <c r="AN9" s="76">
        <f>'24-25'!$AE$9</f>
        <v>0</v>
      </c>
    </row>
    <row r="10" spans="2:40" x14ac:dyDescent="0.2">
      <c r="B10" s="64">
        <v>5</v>
      </c>
      <c r="C10" s="56">
        <f>'24-25'!$B$10</f>
        <v>0</v>
      </c>
      <c r="D10" s="72">
        <f>'24-25'!$I$10</f>
        <v>0</v>
      </c>
      <c r="E10" s="73">
        <f t="shared" si="2"/>
        <v>0</v>
      </c>
      <c r="F10" s="74">
        <f>'24-25'!$F$10</f>
        <v>0</v>
      </c>
      <c r="G10" s="75">
        <f>'24-25'!$G$10</f>
        <v>0</v>
      </c>
      <c r="H10" s="76">
        <f>'24-25'!$H$10</f>
        <v>0</v>
      </c>
      <c r="I10" s="74">
        <f>'24-25'!$N$10</f>
        <v>0</v>
      </c>
      <c r="J10" s="76">
        <f>'24-25'!$O$10</f>
        <v>0</v>
      </c>
      <c r="K10" s="74">
        <f>'24-25'!$L$10</f>
        <v>0</v>
      </c>
      <c r="L10" s="76">
        <f>'24-25'!$M$10</f>
        <v>0</v>
      </c>
      <c r="N10" s="64">
        <v>5</v>
      </c>
      <c r="O10" s="56">
        <f>'24-25'!$B$10</f>
        <v>0</v>
      </c>
      <c r="P10" s="72">
        <f>'24-25'!$T$10</f>
        <v>0</v>
      </c>
      <c r="Q10" s="72">
        <v>4.9999999999999998E-7</v>
      </c>
      <c r="R10" s="77">
        <f t="shared" si="3"/>
        <v>4.9999999999999998E-7</v>
      </c>
      <c r="S10" s="73">
        <f t="shared" si="0"/>
        <v>0</v>
      </c>
      <c r="T10" s="74">
        <f>'24-25'!$Q$10</f>
        <v>0</v>
      </c>
      <c r="U10" s="75">
        <f>'24-25'!$R$10</f>
        <v>0</v>
      </c>
      <c r="V10" s="76">
        <f>'24-25'!$S$10</f>
        <v>0</v>
      </c>
      <c r="W10" s="74">
        <f>'24-25'!$W$10</f>
        <v>0</v>
      </c>
      <c r="X10" s="76">
        <f>'24-25'!$X$10</f>
        <v>0</v>
      </c>
      <c r="Y10" s="74">
        <f>'24-25'!$U$10</f>
        <v>0</v>
      </c>
      <c r="Z10" s="76">
        <f>'24-25'!$V$10</f>
        <v>0</v>
      </c>
      <c r="AB10" s="64">
        <v>5</v>
      </c>
      <c r="AC10" s="56">
        <f>'24-25'!$B$10</f>
        <v>0</v>
      </c>
      <c r="AD10" s="72">
        <f>'24-25'!$AC$10</f>
        <v>0</v>
      </c>
      <c r="AE10" s="72">
        <v>4.9999999999999998E-7</v>
      </c>
      <c r="AF10" s="77">
        <f t="shared" si="4"/>
        <v>4.9999999999999998E-7</v>
      </c>
      <c r="AG10" s="73">
        <f t="shared" si="1"/>
        <v>0</v>
      </c>
      <c r="AH10" s="74">
        <f>'24-25'!$Z$10</f>
        <v>0</v>
      </c>
      <c r="AI10" s="75">
        <f>'24-25'!$AA$10</f>
        <v>0</v>
      </c>
      <c r="AJ10" s="76">
        <f>'24-25'!$AB$10</f>
        <v>0</v>
      </c>
      <c r="AK10" s="74">
        <f>'24-25'!$AF$10</f>
        <v>0</v>
      </c>
      <c r="AL10" s="76">
        <f>'24-25'!$AG$10</f>
        <v>0</v>
      </c>
      <c r="AM10" s="74">
        <f>'24-25'!$AD$10</f>
        <v>0</v>
      </c>
      <c r="AN10" s="76">
        <f>'24-25'!$AE$10</f>
        <v>0</v>
      </c>
    </row>
    <row r="11" spans="2:40" x14ac:dyDescent="0.2">
      <c r="B11" s="64">
        <v>6</v>
      </c>
      <c r="C11" s="56">
        <f>'24-25'!$B$11</f>
        <v>0</v>
      </c>
      <c r="D11" s="72">
        <f>'24-25'!$I$11</f>
        <v>0</v>
      </c>
      <c r="E11" s="73">
        <f t="shared" si="2"/>
        <v>0</v>
      </c>
      <c r="F11" s="74">
        <f>'24-25'!$F$11</f>
        <v>0</v>
      </c>
      <c r="G11" s="75">
        <f>'24-25'!$G$11</f>
        <v>0</v>
      </c>
      <c r="H11" s="76">
        <f>'24-25'!$H$11</f>
        <v>0</v>
      </c>
      <c r="I11" s="74">
        <f>'24-25'!$N$11</f>
        <v>0</v>
      </c>
      <c r="J11" s="76">
        <f>'24-25'!$O$11</f>
        <v>0</v>
      </c>
      <c r="K11" s="74">
        <f>'24-25'!$L$11</f>
        <v>0</v>
      </c>
      <c r="L11" s="76">
        <f>'24-25'!$M$11</f>
        <v>0</v>
      </c>
      <c r="N11" s="64">
        <v>6</v>
      </c>
      <c r="O11" s="56">
        <f>'24-25'!$B$11</f>
        <v>0</v>
      </c>
      <c r="P11" s="72">
        <f>'24-25'!$T$11</f>
        <v>0</v>
      </c>
      <c r="Q11" s="72">
        <v>5.9999999999999997E-7</v>
      </c>
      <c r="R11" s="77">
        <f t="shared" si="3"/>
        <v>5.9999999999999997E-7</v>
      </c>
      <c r="S11" s="73">
        <f t="shared" si="0"/>
        <v>0</v>
      </c>
      <c r="T11" s="74">
        <f>'24-25'!$Q$11</f>
        <v>0</v>
      </c>
      <c r="U11" s="75">
        <f>'24-25'!$R$11</f>
        <v>0</v>
      </c>
      <c r="V11" s="76">
        <f>'24-25'!$S$11</f>
        <v>0</v>
      </c>
      <c r="W11" s="74">
        <f>'24-25'!$W$11</f>
        <v>0</v>
      </c>
      <c r="X11" s="76">
        <f>'24-25'!$X$11</f>
        <v>0</v>
      </c>
      <c r="Y11" s="74">
        <f>'24-25'!$U$11</f>
        <v>0</v>
      </c>
      <c r="Z11" s="76">
        <f>'24-25'!$V$11</f>
        <v>0</v>
      </c>
      <c r="AB11" s="64">
        <v>6</v>
      </c>
      <c r="AC11" s="56">
        <f>'24-25'!$B$11</f>
        <v>0</v>
      </c>
      <c r="AD11" s="72">
        <f>'24-25'!$AC$11</f>
        <v>0</v>
      </c>
      <c r="AE11" s="72">
        <v>5.9999999999999997E-7</v>
      </c>
      <c r="AF11" s="77">
        <f t="shared" si="4"/>
        <v>5.9999999999999997E-7</v>
      </c>
      <c r="AG11" s="73">
        <f t="shared" si="1"/>
        <v>0</v>
      </c>
      <c r="AH11" s="74">
        <f>'24-25'!$Z$11</f>
        <v>0</v>
      </c>
      <c r="AI11" s="75">
        <f>'24-25'!$AA$11</f>
        <v>0</v>
      </c>
      <c r="AJ11" s="76">
        <f>'24-25'!$AB$11</f>
        <v>0</v>
      </c>
      <c r="AK11" s="74">
        <f>'24-25'!$AF$11</f>
        <v>0</v>
      </c>
      <c r="AL11" s="76">
        <f>'24-25'!$AG$11</f>
        <v>0</v>
      </c>
      <c r="AM11" s="74">
        <f>'24-25'!$AD$11</f>
        <v>0</v>
      </c>
      <c r="AN11" s="76">
        <f>'24-25'!$AE$11</f>
        <v>0</v>
      </c>
    </row>
    <row r="12" spans="2:40" x14ac:dyDescent="0.2">
      <c r="B12" s="64">
        <v>7</v>
      </c>
      <c r="C12" s="56">
        <f>'24-25'!$B$12</f>
        <v>0</v>
      </c>
      <c r="D12" s="72">
        <f>'24-25'!$I$12</f>
        <v>0</v>
      </c>
      <c r="E12" s="73">
        <f t="shared" si="2"/>
        <v>0</v>
      </c>
      <c r="F12" s="74">
        <f>'24-25'!$F$12</f>
        <v>0</v>
      </c>
      <c r="G12" s="75">
        <f>'24-25'!$G$12</f>
        <v>0</v>
      </c>
      <c r="H12" s="76">
        <f>'24-25'!$H$12</f>
        <v>0</v>
      </c>
      <c r="I12" s="74">
        <f>'24-25'!$N$12</f>
        <v>0</v>
      </c>
      <c r="J12" s="76">
        <f>'24-25'!$O$12</f>
        <v>0</v>
      </c>
      <c r="K12" s="74">
        <f>'24-25'!$L$12</f>
        <v>0</v>
      </c>
      <c r="L12" s="76">
        <f>'24-25'!$M$12</f>
        <v>0</v>
      </c>
      <c r="N12" s="64">
        <v>7</v>
      </c>
      <c r="O12" s="56">
        <f>'24-25'!$B$12</f>
        <v>0</v>
      </c>
      <c r="P12" s="72">
        <f>'24-25'!$T$12</f>
        <v>0</v>
      </c>
      <c r="Q12" s="72">
        <v>6.9999999999999997E-7</v>
      </c>
      <c r="R12" s="77">
        <f t="shared" si="3"/>
        <v>6.9999999999999997E-7</v>
      </c>
      <c r="S12" s="73">
        <f t="shared" si="0"/>
        <v>0</v>
      </c>
      <c r="T12" s="74">
        <f>'24-25'!$Q$12</f>
        <v>0</v>
      </c>
      <c r="U12" s="75">
        <f>'24-25'!$R$12</f>
        <v>0</v>
      </c>
      <c r="V12" s="76">
        <f>'24-25'!$S$12</f>
        <v>0</v>
      </c>
      <c r="W12" s="74">
        <f>'24-25'!$W$12</f>
        <v>0</v>
      </c>
      <c r="X12" s="76">
        <f>'24-25'!$X$12</f>
        <v>0</v>
      </c>
      <c r="Y12" s="74">
        <f>'24-25'!$U$12</f>
        <v>0</v>
      </c>
      <c r="Z12" s="76">
        <f>'24-25'!$V$12</f>
        <v>0</v>
      </c>
      <c r="AB12" s="64">
        <v>7</v>
      </c>
      <c r="AC12" s="56">
        <f>'24-25'!$B$12</f>
        <v>0</v>
      </c>
      <c r="AD12" s="72">
        <f>'24-25'!$AC$12</f>
        <v>0</v>
      </c>
      <c r="AE12" s="72">
        <v>6.9999999999999997E-7</v>
      </c>
      <c r="AF12" s="77">
        <f t="shared" si="4"/>
        <v>6.9999999999999997E-7</v>
      </c>
      <c r="AG12" s="73">
        <f t="shared" si="1"/>
        <v>0</v>
      </c>
      <c r="AH12" s="74">
        <f>'24-25'!$Z$12</f>
        <v>0</v>
      </c>
      <c r="AI12" s="75">
        <f>'24-25'!$AA$12</f>
        <v>0</v>
      </c>
      <c r="AJ12" s="76">
        <f>'24-25'!$AB$12</f>
        <v>0</v>
      </c>
      <c r="AK12" s="74">
        <f>'24-25'!$AF$12</f>
        <v>0</v>
      </c>
      <c r="AL12" s="76">
        <f>'24-25'!$AG$12</f>
        <v>0</v>
      </c>
      <c r="AM12" s="74">
        <f>'24-25'!$AD$12</f>
        <v>0</v>
      </c>
      <c r="AN12" s="76">
        <f>'24-25'!$AE$12</f>
        <v>0</v>
      </c>
    </row>
    <row r="13" spans="2:40" x14ac:dyDescent="0.2">
      <c r="B13" s="64">
        <v>8</v>
      </c>
      <c r="C13" s="56">
        <f>'24-25'!$B$13</f>
        <v>0</v>
      </c>
      <c r="D13" s="72">
        <f>'24-25'!$I$13</f>
        <v>0</v>
      </c>
      <c r="E13" s="73">
        <f t="shared" si="2"/>
        <v>0</v>
      </c>
      <c r="F13" s="74">
        <f>'24-25'!$F$13</f>
        <v>0</v>
      </c>
      <c r="G13" s="75">
        <f>'24-25'!$G$13</f>
        <v>0</v>
      </c>
      <c r="H13" s="76">
        <f>'24-25'!$H$13</f>
        <v>0</v>
      </c>
      <c r="I13" s="74">
        <f>'24-25'!$N$13</f>
        <v>0</v>
      </c>
      <c r="J13" s="76">
        <f>'24-25'!$O$13</f>
        <v>0</v>
      </c>
      <c r="K13" s="74">
        <f>'24-25'!$L$13</f>
        <v>0</v>
      </c>
      <c r="L13" s="76">
        <f>'24-25'!$M$13</f>
        <v>0</v>
      </c>
      <c r="N13" s="64">
        <v>8</v>
      </c>
      <c r="O13" s="56">
        <f>'24-25'!$B$13</f>
        <v>0</v>
      </c>
      <c r="P13" s="72">
        <f>'24-25'!$T$13</f>
        <v>0</v>
      </c>
      <c r="Q13" s="72">
        <v>7.9999999999999996E-7</v>
      </c>
      <c r="R13" s="77">
        <f t="shared" si="3"/>
        <v>7.9999999999999996E-7</v>
      </c>
      <c r="S13" s="73">
        <f t="shared" si="0"/>
        <v>0</v>
      </c>
      <c r="T13" s="74">
        <f>'24-25'!$Q$13</f>
        <v>0</v>
      </c>
      <c r="U13" s="75">
        <f>'24-25'!$R$13</f>
        <v>0</v>
      </c>
      <c r="V13" s="76">
        <f>'24-25'!$S$13</f>
        <v>0</v>
      </c>
      <c r="W13" s="74">
        <f>'24-25'!$W$13</f>
        <v>0</v>
      </c>
      <c r="X13" s="76">
        <f>'24-25'!$X$13</f>
        <v>0</v>
      </c>
      <c r="Y13" s="74">
        <f>'24-25'!$U$13</f>
        <v>0</v>
      </c>
      <c r="Z13" s="76">
        <f>'24-25'!$V$13</f>
        <v>0</v>
      </c>
      <c r="AB13" s="64">
        <v>8</v>
      </c>
      <c r="AC13" s="56">
        <f>'24-25'!$B$13</f>
        <v>0</v>
      </c>
      <c r="AD13" s="72">
        <f>'24-25'!$AC$13</f>
        <v>0</v>
      </c>
      <c r="AE13" s="72">
        <v>7.9999999999999996E-7</v>
      </c>
      <c r="AF13" s="77">
        <f t="shared" si="4"/>
        <v>7.9999999999999996E-7</v>
      </c>
      <c r="AG13" s="73">
        <f t="shared" si="1"/>
        <v>0</v>
      </c>
      <c r="AH13" s="74">
        <f>'24-25'!$Z$13</f>
        <v>0</v>
      </c>
      <c r="AI13" s="75">
        <f>'24-25'!$AA$13</f>
        <v>0</v>
      </c>
      <c r="AJ13" s="76">
        <f>'24-25'!$AB$13</f>
        <v>0</v>
      </c>
      <c r="AK13" s="74">
        <f>'24-25'!$AF$13</f>
        <v>0</v>
      </c>
      <c r="AL13" s="76">
        <f>'24-25'!$AG$13</f>
        <v>0</v>
      </c>
      <c r="AM13" s="74">
        <f>'24-25'!$AD$13</f>
        <v>0</v>
      </c>
      <c r="AN13" s="76">
        <f>'24-25'!$AE$13</f>
        <v>0</v>
      </c>
    </row>
    <row r="14" spans="2:40" x14ac:dyDescent="0.2">
      <c r="B14" s="64">
        <v>9</v>
      </c>
      <c r="C14" s="56">
        <f>'24-25'!$B$14</f>
        <v>0</v>
      </c>
      <c r="D14" s="72">
        <f>'24-25'!$I$14</f>
        <v>0</v>
      </c>
      <c r="E14" s="73">
        <f t="shared" si="2"/>
        <v>0</v>
      </c>
      <c r="F14" s="74">
        <f>'24-25'!$F$14</f>
        <v>0</v>
      </c>
      <c r="G14" s="75">
        <f>'24-25'!$G$14</f>
        <v>0</v>
      </c>
      <c r="H14" s="76">
        <f>'24-25'!$H$14</f>
        <v>0</v>
      </c>
      <c r="I14" s="74">
        <f>'24-25'!$N$14</f>
        <v>0</v>
      </c>
      <c r="J14" s="76">
        <f>'24-25'!$O$14</f>
        <v>0</v>
      </c>
      <c r="K14" s="74">
        <f>'24-25'!$L$14</f>
        <v>0</v>
      </c>
      <c r="L14" s="76">
        <f>'24-25'!$M$14</f>
        <v>0</v>
      </c>
      <c r="N14" s="64">
        <v>9</v>
      </c>
      <c r="O14" s="56">
        <f>'24-25'!$B$14</f>
        <v>0</v>
      </c>
      <c r="P14" s="72">
        <f>'24-25'!$T$14</f>
        <v>0</v>
      </c>
      <c r="Q14" s="72">
        <v>8.9999999999999996E-7</v>
      </c>
      <c r="R14" s="77">
        <f t="shared" si="3"/>
        <v>8.9999999999999996E-7</v>
      </c>
      <c r="S14" s="73">
        <f t="shared" si="0"/>
        <v>0</v>
      </c>
      <c r="T14" s="74">
        <f>'24-25'!$Q$14</f>
        <v>0</v>
      </c>
      <c r="U14" s="75">
        <f>'24-25'!$R$14</f>
        <v>0</v>
      </c>
      <c r="V14" s="76">
        <f>'24-25'!$S$14</f>
        <v>0</v>
      </c>
      <c r="W14" s="74">
        <f>'24-25'!$W$14</f>
        <v>0</v>
      </c>
      <c r="X14" s="76">
        <f>'24-25'!$X$14</f>
        <v>0</v>
      </c>
      <c r="Y14" s="74">
        <f>'24-25'!$U$14</f>
        <v>0</v>
      </c>
      <c r="Z14" s="76">
        <f>'24-25'!$V$14</f>
        <v>0</v>
      </c>
      <c r="AB14" s="64">
        <v>9</v>
      </c>
      <c r="AC14" s="56">
        <f>'24-25'!$B$14</f>
        <v>0</v>
      </c>
      <c r="AD14" s="72">
        <f>'24-25'!$AC$14</f>
        <v>0</v>
      </c>
      <c r="AE14" s="72">
        <v>8.9999999999999996E-7</v>
      </c>
      <c r="AF14" s="77">
        <f t="shared" si="4"/>
        <v>8.9999999999999996E-7</v>
      </c>
      <c r="AG14" s="73">
        <f t="shared" si="1"/>
        <v>0</v>
      </c>
      <c r="AH14" s="74">
        <f>'24-25'!$Z$14</f>
        <v>0</v>
      </c>
      <c r="AI14" s="75">
        <f>'24-25'!$AA$14</f>
        <v>0</v>
      </c>
      <c r="AJ14" s="76">
        <f>'24-25'!$AB$14</f>
        <v>0</v>
      </c>
      <c r="AK14" s="74">
        <f>'24-25'!$AF$14</f>
        <v>0</v>
      </c>
      <c r="AL14" s="76">
        <f>'24-25'!$AG$14</f>
        <v>0</v>
      </c>
      <c r="AM14" s="74">
        <f>'24-25'!$AD$14</f>
        <v>0</v>
      </c>
      <c r="AN14" s="76">
        <f>'24-25'!$AE$14</f>
        <v>0</v>
      </c>
    </row>
    <row r="15" spans="2:40" x14ac:dyDescent="0.2">
      <c r="B15" s="64">
        <v>10</v>
      </c>
      <c r="C15" s="56">
        <f>'24-25'!$B$15</f>
        <v>0</v>
      </c>
      <c r="D15" s="72">
        <f>'24-25'!$I$15</f>
        <v>0</v>
      </c>
      <c r="E15" s="73">
        <f>F15+G15+H15</f>
        <v>0</v>
      </c>
      <c r="F15" s="74">
        <f>'24-25'!$F$15</f>
        <v>0</v>
      </c>
      <c r="G15" s="75">
        <f>'24-25'!$G$15</f>
        <v>0</v>
      </c>
      <c r="H15" s="76">
        <f>'24-25'!$H$15</f>
        <v>0</v>
      </c>
      <c r="I15" s="74">
        <f>'24-25'!$N$15</f>
        <v>0</v>
      </c>
      <c r="J15" s="76">
        <f>'24-25'!$O$15</f>
        <v>0</v>
      </c>
      <c r="K15" s="74">
        <f>'24-25'!$L$15</f>
        <v>0</v>
      </c>
      <c r="L15" s="76">
        <f>'24-25'!$M$15</f>
        <v>0</v>
      </c>
      <c r="N15" s="64">
        <v>10</v>
      </c>
      <c r="O15" s="56">
        <f>'24-25'!$B$15</f>
        <v>0</v>
      </c>
      <c r="P15" s="72">
        <f>'24-25'!$T$15</f>
        <v>0</v>
      </c>
      <c r="Q15" s="72">
        <v>9.9999999999999995E-7</v>
      </c>
      <c r="R15" s="77">
        <f t="shared" si="3"/>
        <v>9.9999999999999995E-7</v>
      </c>
      <c r="S15" s="73">
        <f t="shared" si="0"/>
        <v>0</v>
      </c>
      <c r="T15" s="74">
        <f>'24-25'!$Q$15</f>
        <v>0</v>
      </c>
      <c r="U15" s="75">
        <f>'24-25'!$R$15</f>
        <v>0</v>
      </c>
      <c r="V15" s="76">
        <f>'24-25'!$S$15</f>
        <v>0</v>
      </c>
      <c r="W15" s="74">
        <f>'24-25'!$W$15</f>
        <v>0</v>
      </c>
      <c r="X15" s="76">
        <f>'24-25'!$X$15</f>
        <v>0</v>
      </c>
      <c r="Y15" s="74">
        <f>'24-25'!$U$15</f>
        <v>0</v>
      </c>
      <c r="Z15" s="76">
        <f>'24-25'!$V$15</f>
        <v>0</v>
      </c>
      <c r="AB15" s="64">
        <v>10</v>
      </c>
      <c r="AC15" s="56">
        <f>'24-25'!$B$15</f>
        <v>0</v>
      </c>
      <c r="AD15" s="72">
        <f>'24-25'!$AC$15</f>
        <v>0</v>
      </c>
      <c r="AE15" s="72">
        <v>9.9999999999999995E-7</v>
      </c>
      <c r="AF15" s="77">
        <f t="shared" si="4"/>
        <v>9.9999999999999995E-7</v>
      </c>
      <c r="AG15" s="73">
        <f t="shared" si="1"/>
        <v>0</v>
      </c>
      <c r="AH15" s="74">
        <f>'24-25'!$Z$15</f>
        <v>0</v>
      </c>
      <c r="AI15" s="75">
        <f>'24-25'!$AA$15</f>
        <v>0</v>
      </c>
      <c r="AJ15" s="76">
        <f>'24-25'!$AB$15</f>
        <v>0</v>
      </c>
      <c r="AK15" s="74">
        <f>'24-25'!$AF$15</f>
        <v>0</v>
      </c>
      <c r="AL15" s="76">
        <f>'24-25'!$AG$15</f>
        <v>0</v>
      </c>
      <c r="AM15" s="74">
        <f>'24-25'!$AD$15</f>
        <v>0</v>
      </c>
      <c r="AN15" s="76">
        <f>'24-25'!$AE$15</f>
        <v>0</v>
      </c>
    </row>
    <row r="16" spans="2:40" x14ac:dyDescent="0.2">
      <c r="B16" s="64">
        <v>11</v>
      </c>
      <c r="C16" s="56">
        <f>'24-25'!$B$16</f>
        <v>0</v>
      </c>
      <c r="D16" s="72">
        <f>'24-25'!$I$16</f>
        <v>0</v>
      </c>
      <c r="E16" s="73">
        <f t="shared" si="2"/>
        <v>0</v>
      </c>
      <c r="F16" s="74">
        <f>'24-25'!$F$16</f>
        <v>0</v>
      </c>
      <c r="G16" s="75">
        <f>'24-25'!$G$16</f>
        <v>0</v>
      </c>
      <c r="H16" s="76">
        <f>'24-25'!$H$16</f>
        <v>0</v>
      </c>
      <c r="I16" s="74">
        <f>'24-25'!$N$16</f>
        <v>0</v>
      </c>
      <c r="J16" s="76">
        <f>'24-25'!$O$16</f>
        <v>0</v>
      </c>
      <c r="K16" s="74">
        <f>'24-25'!$L$16</f>
        <v>0</v>
      </c>
      <c r="L16" s="76">
        <f>'24-25'!$M$16</f>
        <v>0</v>
      </c>
      <c r="N16" s="64">
        <v>11</v>
      </c>
      <c r="O16" s="56">
        <f>'24-25'!$B$16</f>
        <v>0</v>
      </c>
      <c r="P16" s="72">
        <f>'24-25'!$T$16</f>
        <v>0</v>
      </c>
      <c r="Q16" s="72">
        <v>1.1000000000000001E-6</v>
      </c>
      <c r="R16" s="77">
        <f t="shared" si="3"/>
        <v>1.1000000000000001E-6</v>
      </c>
      <c r="S16" s="73">
        <f t="shared" si="0"/>
        <v>0</v>
      </c>
      <c r="T16" s="74">
        <f>'24-25'!$Q$16</f>
        <v>0</v>
      </c>
      <c r="U16" s="75">
        <f>'24-25'!$R$16</f>
        <v>0</v>
      </c>
      <c r="V16" s="76">
        <f>'24-25'!$S$16</f>
        <v>0</v>
      </c>
      <c r="W16" s="74">
        <f>'24-25'!$W$16</f>
        <v>0</v>
      </c>
      <c r="X16" s="76">
        <f>'24-25'!$X$16</f>
        <v>0</v>
      </c>
      <c r="Y16" s="74">
        <f>'24-25'!$U$16</f>
        <v>0</v>
      </c>
      <c r="Z16" s="76">
        <f>'24-25'!$V$16</f>
        <v>0</v>
      </c>
      <c r="AB16" s="64">
        <v>11</v>
      </c>
      <c r="AC16" s="56">
        <f>'24-25'!$B$16</f>
        <v>0</v>
      </c>
      <c r="AD16" s="72">
        <f>'24-25'!$AC$16</f>
        <v>0</v>
      </c>
      <c r="AE16" s="72">
        <v>1.1000000000000001E-6</v>
      </c>
      <c r="AF16" s="77">
        <f t="shared" si="4"/>
        <v>1.1000000000000001E-6</v>
      </c>
      <c r="AG16" s="73">
        <f t="shared" si="1"/>
        <v>0</v>
      </c>
      <c r="AH16" s="74">
        <f>'24-25'!$Z$16</f>
        <v>0</v>
      </c>
      <c r="AI16" s="75">
        <f>'24-25'!$AA$16</f>
        <v>0</v>
      </c>
      <c r="AJ16" s="76">
        <f>'24-25'!$AB$16</f>
        <v>0</v>
      </c>
      <c r="AK16" s="74">
        <f>'24-25'!$AF$16</f>
        <v>0</v>
      </c>
      <c r="AL16" s="76">
        <f>'24-25'!$AG$16</f>
        <v>0</v>
      </c>
      <c r="AM16" s="74">
        <f>'24-25'!$AD$16</f>
        <v>0</v>
      </c>
      <c r="AN16" s="76">
        <f>'24-25'!$AE$16</f>
        <v>0</v>
      </c>
    </row>
    <row r="17" spans="2:40" x14ac:dyDescent="0.2">
      <c r="B17" s="64">
        <v>12</v>
      </c>
      <c r="C17" s="56">
        <f>'24-25'!$B$17</f>
        <v>0</v>
      </c>
      <c r="D17" s="72">
        <f>'24-25'!$I$17</f>
        <v>0</v>
      </c>
      <c r="E17" s="73">
        <f t="shared" si="2"/>
        <v>0</v>
      </c>
      <c r="F17" s="74">
        <f>'24-25'!$F$17</f>
        <v>0</v>
      </c>
      <c r="G17" s="75">
        <f>'24-25'!$G$17</f>
        <v>0</v>
      </c>
      <c r="H17" s="76">
        <f>'24-25'!$H$17</f>
        <v>0</v>
      </c>
      <c r="I17" s="74">
        <f>'24-25'!$N$17</f>
        <v>0</v>
      </c>
      <c r="J17" s="76">
        <f>'24-25'!$O$17</f>
        <v>0</v>
      </c>
      <c r="K17" s="74">
        <f>'24-25'!$L$17</f>
        <v>0</v>
      </c>
      <c r="L17" s="76">
        <f>'24-25'!$M$17</f>
        <v>0</v>
      </c>
      <c r="N17" s="64">
        <v>12</v>
      </c>
      <c r="O17" s="56">
        <f>'24-25'!$B$17</f>
        <v>0</v>
      </c>
      <c r="P17" s="72">
        <f>'24-25'!$T$17</f>
        <v>0</v>
      </c>
      <c r="Q17" s="72">
        <v>1.1999999999999999E-6</v>
      </c>
      <c r="R17" s="77">
        <f t="shared" si="3"/>
        <v>1.1999999999999999E-6</v>
      </c>
      <c r="S17" s="73">
        <f t="shared" si="0"/>
        <v>0</v>
      </c>
      <c r="T17" s="74">
        <f>'24-25'!$Q$17</f>
        <v>0</v>
      </c>
      <c r="U17" s="75">
        <f>'24-25'!$R$17</f>
        <v>0</v>
      </c>
      <c r="V17" s="76">
        <f>'24-25'!$S$17</f>
        <v>0</v>
      </c>
      <c r="W17" s="74">
        <f>'24-25'!$W$17</f>
        <v>0</v>
      </c>
      <c r="X17" s="76">
        <f>'24-25'!$X$17</f>
        <v>0</v>
      </c>
      <c r="Y17" s="74">
        <f>'24-25'!$U$17</f>
        <v>0</v>
      </c>
      <c r="Z17" s="76">
        <f>'24-25'!$V$17</f>
        <v>0</v>
      </c>
      <c r="AB17" s="64">
        <v>12</v>
      </c>
      <c r="AC17" s="56">
        <f>'24-25'!$B$17</f>
        <v>0</v>
      </c>
      <c r="AD17" s="72">
        <f>'24-25'!$AC$17</f>
        <v>0</v>
      </c>
      <c r="AE17" s="72">
        <v>1.1999999999999999E-6</v>
      </c>
      <c r="AF17" s="77">
        <f t="shared" si="4"/>
        <v>1.1999999999999999E-6</v>
      </c>
      <c r="AG17" s="73">
        <f t="shared" si="1"/>
        <v>0</v>
      </c>
      <c r="AH17" s="74">
        <f>'24-25'!$Z$17</f>
        <v>0</v>
      </c>
      <c r="AI17" s="75">
        <f>'24-25'!$AA$17</f>
        <v>0</v>
      </c>
      <c r="AJ17" s="76">
        <f>'24-25'!$AB$17</f>
        <v>0</v>
      </c>
      <c r="AK17" s="74">
        <f>'24-25'!$AF$17</f>
        <v>0</v>
      </c>
      <c r="AL17" s="76">
        <f>'24-25'!$AG$17</f>
        <v>0</v>
      </c>
      <c r="AM17" s="74">
        <f>'24-25'!$AD$17</f>
        <v>0</v>
      </c>
      <c r="AN17" s="76">
        <f>'24-25'!$AE$17</f>
        <v>0</v>
      </c>
    </row>
    <row r="18" spans="2:40" x14ac:dyDescent="0.2">
      <c r="B18" s="64">
        <v>13</v>
      </c>
      <c r="C18" s="56">
        <f>'24-25'!$B$18</f>
        <v>0</v>
      </c>
      <c r="D18" s="72">
        <f>'24-25'!$I$18</f>
        <v>0</v>
      </c>
      <c r="E18" s="73">
        <f t="shared" si="2"/>
        <v>0</v>
      </c>
      <c r="F18" s="74">
        <f>'24-25'!$F$18</f>
        <v>0</v>
      </c>
      <c r="G18" s="75">
        <f>'24-25'!$G$18</f>
        <v>0</v>
      </c>
      <c r="H18" s="76">
        <f>'24-25'!$H$18</f>
        <v>0</v>
      </c>
      <c r="I18" s="74">
        <f>'24-25'!$N$18</f>
        <v>0</v>
      </c>
      <c r="J18" s="76">
        <f>'24-25'!$O$18</f>
        <v>0</v>
      </c>
      <c r="K18" s="74">
        <f>'24-25'!$L$18</f>
        <v>0</v>
      </c>
      <c r="L18" s="76">
        <f>'24-25'!$M$18</f>
        <v>0</v>
      </c>
      <c r="N18" s="64">
        <v>13</v>
      </c>
      <c r="O18" s="56">
        <f>'24-25'!$B$18</f>
        <v>0</v>
      </c>
      <c r="P18" s="72">
        <f>'24-25'!$T$18</f>
        <v>0</v>
      </c>
      <c r="Q18" s="72">
        <v>1.3E-6</v>
      </c>
      <c r="R18" s="77">
        <f t="shared" si="3"/>
        <v>1.3E-6</v>
      </c>
      <c r="S18" s="73">
        <f t="shared" si="0"/>
        <v>0</v>
      </c>
      <c r="T18" s="74">
        <f>'24-25'!$Q$18</f>
        <v>0</v>
      </c>
      <c r="U18" s="75">
        <f>'24-25'!$R$18</f>
        <v>0</v>
      </c>
      <c r="V18" s="76">
        <f>'24-25'!$S$18</f>
        <v>0</v>
      </c>
      <c r="W18" s="74">
        <f>'24-25'!$W$18</f>
        <v>0</v>
      </c>
      <c r="X18" s="76">
        <f>'24-25'!$X$18</f>
        <v>0</v>
      </c>
      <c r="Y18" s="74">
        <f>'24-25'!$U$18</f>
        <v>0</v>
      </c>
      <c r="Z18" s="76">
        <f>'24-25'!$V$18</f>
        <v>0</v>
      </c>
      <c r="AB18" s="64">
        <v>13</v>
      </c>
      <c r="AC18" s="56">
        <f>'24-25'!$B$18</f>
        <v>0</v>
      </c>
      <c r="AD18" s="72">
        <f>'24-25'!$AC$18</f>
        <v>0</v>
      </c>
      <c r="AE18" s="72">
        <v>1.3E-6</v>
      </c>
      <c r="AF18" s="77">
        <f t="shared" si="4"/>
        <v>1.3E-6</v>
      </c>
      <c r="AG18" s="73">
        <f t="shared" si="1"/>
        <v>0</v>
      </c>
      <c r="AH18" s="74">
        <f>'24-25'!$Z$18</f>
        <v>0</v>
      </c>
      <c r="AI18" s="75">
        <f>'24-25'!$AA$18</f>
        <v>0</v>
      </c>
      <c r="AJ18" s="76">
        <f>'24-25'!$AB$18</f>
        <v>0</v>
      </c>
      <c r="AK18" s="74">
        <f>'24-25'!$AF$18</f>
        <v>0</v>
      </c>
      <c r="AL18" s="76">
        <f>'24-25'!$AG$18</f>
        <v>0</v>
      </c>
      <c r="AM18" s="74">
        <f>'24-25'!$AD$18</f>
        <v>0</v>
      </c>
      <c r="AN18" s="76">
        <f>'24-25'!$AE$18</f>
        <v>0</v>
      </c>
    </row>
    <row r="19" spans="2:40" x14ac:dyDescent="0.2">
      <c r="B19" s="64">
        <v>14</v>
      </c>
      <c r="C19" s="56">
        <f>'24-25'!$B$19</f>
        <v>0</v>
      </c>
      <c r="D19" s="72">
        <f>'24-25'!$I$19</f>
        <v>0</v>
      </c>
      <c r="E19" s="73">
        <f t="shared" si="2"/>
        <v>0</v>
      </c>
      <c r="F19" s="74">
        <f>'24-25'!$F$19</f>
        <v>0</v>
      </c>
      <c r="G19" s="75">
        <f>'24-25'!$G$19</f>
        <v>0</v>
      </c>
      <c r="H19" s="76">
        <f>'24-25'!$H$19</f>
        <v>0</v>
      </c>
      <c r="I19" s="74">
        <f>'24-25'!$N$19</f>
        <v>0</v>
      </c>
      <c r="J19" s="76">
        <f>'24-25'!$O$19</f>
        <v>0</v>
      </c>
      <c r="K19" s="74">
        <f>'24-25'!$L$19</f>
        <v>0</v>
      </c>
      <c r="L19" s="76">
        <f>'24-25'!$M$19</f>
        <v>0</v>
      </c>
      <c r="N19" s="64">
        <v>14</v>
      </c>
      <c r="O19" s="56">
        <f>'24-25'!$B$19</f>
        <v>0</v>
      </c>
      <c r="P19" s="72">
        <f>'24-25'!$T$19</f>
        <v>0</v>
      </c>
      <c r="Q19" s="72">
        <v>1.3999999999999999E-6</v>
      </c>
      <c r="R19" s="77">
        <f t="shared" si="3"/>
        <v>1.3999999999999999E-6</v>
      </c>
      <c r="S19" s="73">
        <f t="shared" si="0"/>
        <v>0</v>
      </c>
      <c r="T19" s="74">
        <f>'24-25'!$Q$19</f>
        <v>0</v>
      </c>
      <c r="U19" s="75">
        <f>'24-25'!$R$19</f>
        <v>0</v>
      </c>
      <c r="V19" s="76">
        <f>'24-25'!$S$19</f>
        <v>0</v>
      </c>
      <c r="W19" s="74">
        <f>'24-25'!$W$19</f>
        <v>0</v>
      </c>
      <c r="X19" s="76">
        <f>'24-25'!$X$19</f>
        <v>0</v>
      </c>
      <c r="Y19" s="74">
        <f>'24-25'!$U$19</f>
        <v>0</v>
      </c>
      <c r="Z19" s="76">
        <f>'24-25'!$V$19</f>
        <v>0</v>
      </c>
      <c r="AB19" s="64">
        <v>14</v>
      </c>
      <c r="AC19" s="56">
        <f>'24-25'!$B$19</f>
        <v>0</v>
      </c>
      <c r="AD19" s="72">
        <f>'24-25'!$AC$19</f>
        <v>0</v>
      </c>
      <c r="AE19" s="72">
        <v>1.3999999999999999E-6</v>
      </c>
      <c r="AF19" s="77">
        <f t="shared" si="4"/>
        <v>1.3999999999999999E-6</v>
      </c>
      <c r="AG19" s="73">
        <f t="shared" si="1"/>
        <v>0</v>
      </c>
      <c r="AH19" s="74">
        <f>'24-25'!$Z$19</f>
        <v>0</v>
      </c>
      <c r="AI19" s="75">
        <f>'24-25'!$AA$19</f>
        <v>0</v>
      </c>
      <c r="AJ19" s="76">
        <f>'24-25'!$AB$19</f>
        <v>0</v>
      </c>
      <c r="AK19" s="74">
        <f>'24-25'!$AF$19</f>
        <v>0</v>
      </c>
      <c r="AL19" s="76">
        <f>'24-25'!$AG$19</f>
        <v>0</v>
      </c>
      <c r="AM19" s="74">
        <f>'24-25'!$AD$19</f>
        <v>0</v>
      </c>
      <c r="AN19" s="76">
        <f>'24-25'!$AE$19</f>
        <v>0</v>
      </c>
    </row>
    <row r="20" spans="2:40" x14ac:dyDescent="0.2">
      <c r="B20" s="64">
        <v>15</v>
      </c>
      <c r="C20" s="56">
        <f>'24-25'!$B$20</f>
        <v>0</v>
      </c>
      <c r="D20" s="72">
        <f>'24-25'!$I$20</f>
        <v>0</v>
      </c>
      <c r="E20" s="73">
        <f t="shared" si="2"/>
        <v>0</v>
      </c>
      <c r="F20" s="74">
        <f>'24-25'!$F$20</f>
        <v>0</v>
      </c>
      <c r="G20" s="75">
        <f>'24-25'!$G$20</f>
        <v>0</v>
      </c>
      <c r="H20" s="76">
        <f>'24-25'!$H$20</f>
        <v>0</v>
      </c>
      <c r="I20" s="74">
        <f>'24-25'!$N$20</f>
        <v>0</v>
      </c>
      <c r="J20" s="76">
        <f>'24-25'!$O$20</f>
        <v>0</v>
      </c>
      <c r="K20" s="74">
        <f>'24-25'!$L$20</f>
        <v>0</v>
      </c>
      <c r="L20" s="76">
        <f>'24-25'!$M$20</f>
        <v>0</v>
      </c>
      <c r="N20" s="64">
        <v>15</v>
      </c>
      <c r="O20" s="56">
        <f>'24-25'!$B$20</f>
        <v>0</v>
      </c>
      <c r="P20" s="72">
        <f>'24-25'!$T$20</f>
        <v>0</v>
      </c>
      <c r="Q20" s="72">
        <v>1.5E-6</v>
      </c>
      <c r="R20" s="77">
        <f t="shared" si="3"/>
        <v>1.5E-6</v>
      </c>
      <c r="S20" s="73">
        <f t="shared" si="0"/>
        <v>0</v>
      </c>
      <c r="T20" s="74">
        <f>'24-25'!$Q$20</f>
        <v>0</v>
      </c>
      <c r="U20" s="75">
        <f>'24-25'!$R$20</f>
        <v>0</v>
      </c>
      <c r="V20" s="76">
        <f>'24-25'!$S$20</f>
        <v>0</v>
      </c>
      <c r="W20" s="74">
        <f>'24-25'!$W$20</f>
        <v>0</v>
      </c>
      <c r="X20" s="76">
        <f>'24-25'!$X$20</f>
        <v>0</v>
      </c>
      <c r="Y20" s="74">
        <f>'24-25'!$U$20</f>
        <v>0</v>
      </c>
      <c r="Z20" s="76">
        <f>'24-25'!$V$20</f>
        <v>0</v>
      </c>
      <c r="AB20" s="64">
        <v>15</v>
      </c>
      <c r="AC20" s="56">
        <f>'24-25'!$B$20</f>
        <v>0</v>
      </c>
      <c r="AD20" s="72">
        <f>'24-25'!$AC$20</f>
        <v>0</v>
      </c>
      <c r="AE20" s="72">
        <v>1.5E-6</v>
      </c>
      <c r="AF20" s="77">
        <f t="shared" si="4"/>
        <v>1.5E-6</v>
      </c>
      <c r="AG20" s="73">
        <f t="shared" si="1"/>
        <v>0</v>
      </c>
      <c r="AH20" s="74">
        <f>'24-25'!$Z$20</f>
        <v>0</v>
      </c>
      <c r="AI20" s="75">
        <f>'24-25'!$AA$20</f>
        <v>0</v>
      </c>
      <c r="AJ20" s="76">
        <f>'24-25'!$AB$20</f>
        <v>0</v>
      </c>
      <c r="AK20" s="74">
        <f>'24-25'!$AF$20</f>
        <v>0</v>
      </c>
      <c r="AL20" s="76">
        <f>'24-25'!$AG$20</f>
        <v>0</v>
      </c>
      <c r="AM20" s="74">
        <f>'24-25'!$AD$20</f>
        <v>0</v>
      </c>
      <c r="AN20" s="76">
        <f>'24-25'!$AE$20</f>
        <v>0</v>
      </c>
    </row>
    <row r="21" spans="2:40" x14ac:dyDescent="0.2">
      <c r="B21" s="64">
        <v>16</v>
      </c>
      <c r="C21" s="56">
        <f>'24-25'!$B$21</f>
        <v>0</v>
      </c>
      <c r="D21" s="72">
        <f>'24-25'!$I$21</f>
        <v>0</v>
      </c>
      <c r="E21" s="73">
        <f t="shared" si="2"/>
        <v>0</v>
      </c>
      <c r="F21" s="74">
        <f>'24-25'!$F$21</f>
        <v>0</v>
      </c>
      <c r="G21" s="75">
        <f>'24-25'!$G$21</f>
        <v>0</v>
      </c>
      <c r="H21" s="76">
        <f>'24-25'!$H$21</f>
        <v>0</v>
      </c>
      <c r="I21" s="74">
        <f>'24-25'!$N$21</f>
        <v>0</v>
      </c>
      <c r="J21" s="76">
        <f>'24-25'!$O$21</f>
        <v>0</v>
      </c>
      <c r="K21" s="74">
        <f>'24-25'!$L$21</f>
        <v>0</v>
      </c>
      <c r="L21" s="76">
        <f>'24-25'!$M$21</f>
        <v>0</v>
      </c>
      <c r="N21" s="64">
        <v>16</v>
      </c>
      <c r="O21" s="56">
        <f>'24-25'!$B$21</f>
        <v>0</v>
      </c>
      <c r="P21" s="72">
        <f>'24-25'!$T$21</f>
        <v>0</v>
      </c>
      <c r="Q21" s="72">
        <v>1.5999999999999999E-6</v>
      </c>
      <c r="R21" s="77">
        <f t="shared" si="3"/>
        <v>1.5999999999999999E-6</v>
      </c>
      <c r="S21" s="73">
        <f t="shared" si="0"/>
        <v>0</v>
      </c>
      <c r="T21" s="74">
        <f>'24-25'!$Q$21</f>
        <v>0</v>
      </c>
      <c r="U21" s="75">
        <f>'24-25'!$R$21</f>
        <v>0</v>
      </c>
      <c r="V21" s="76">
        <f>'24-25'!$S$21</f>
        <v>0</v>
      </c>
      <c r="W21" s="74">
        <f>'24-25'!$W$21</f>
        <v>0</v>
      </c>
      <c r="X21" s="76">
        <f>'24-25'!$X$21</f>
        <v>0</v>
      </c>
      <c r="Y21" s="74">
        <f>'24-25'!$U$21</f>
        <v>0</v>
      </c>
      <c r="Z21" s="76">
        <f>'24-25'!$V$21</f>
        <v>0</v>
      </c>
      <c r="AB21" s="64">
        <v>16</v>
      </c>
      <c r="AC21" s="56">
        <f>'24-25'!$B$21</f>
        <v>0</v>
      </c>
      <c r="AD21" s="72">
        <f>'24-25'!$AC$21</f>
        <v>0</v>
      </c>
      <c r="AE21" s="72">
        <v>1.5999999999999999E-6</v>
      </c>
      <c r="AF21" s="77">
        <f t="shared" si="4"/>
        <v>1.5999999999999999E-6</v>
      </c>
      <c r="AG21" s="73">
        <f t="shared" si="1"/>
        <v>0</v>
      </c>
      <c r="AH21" s="74">
        <f>'24-25'!$Z$21</f>
        <v>0</v>
      </c>
      <c r="AI21" s="75">
        <f>'24-25'!$AA$21</f>
        <v>0</v>
      </c>
      <c r="AJ21" s="76">
        <f>'24-25'!$AB$21</f>
        <v>0</v>
      </c>
      <c r="AK21" s="74">
        <f>'24-25'!$AF$21</f>
        <v>0</v>
      </c>
      <c r="AL21" s="76">
        <f>'24-25'!$AG$21</f>
        <v>0</v>
      </c>
      <c r="AM21" s="74">
        <f>'24-25'!$AD$21</f>
        <v>0</v>
      </c>
      <c r="AN21" s="76">
        <f>'24-25'!$AE$21</f>
        <v>0</v>
      </c>
    </row>
    <row r="22" spans="2:40" x14ac:dyDescent="0.2">
      <c r="B22" s="64">
        <v>17</v>
      </c>
      <c r="C22" s="56">
        <f>'24-25'!$B$22</f>
        <v>0</v>
      </c>
      <c r="D22" s="72">
        <f>'24-25'!$I$22</f>
        <v>0</v>
      </c>
      <c r="E22" s="73">
        <f t="shared" si="2"/>
        <v>0</v>
      </c>
      <c r="F22" s="74">
        <f>'24-25'!$F$22</f>
        <v>0</v>
      </c>
      <c r="G22" s="75">
        <f>'24-25'!$G$22</f>
        <v>0</v>
      </c>
      <c r="H22" s="76">
        <f>'24-25'!$H$22</f>
        <v>0</v>
      </c>
      <c r="I22" s="74">
        <f>'24-25'!$N$22</f>
        <v>0</v>
      </c>
      <c r="J22" s="76">
        <f>'24-25'!$O$22</f>
        <v>0</v>
      </c>
      <c r="K22" s="74">
        <f>'24-25'!$L$22</f>
        <v>0</v>
      </c>
      <c r="L22" s="76">
        <f>'24-25'!$M$22</f>
        <v>0</v>
      </c>
      <c r="N22" s="64">
        <v>17</v>
      </c>
      <c r="O22" s="56">
        <f>'24-25'!$B$22</f>
        <v>0</v>
      </c>
      <c r="P22" s="72">
        <f>'24-25'!$T$22</f>
        <v>0</v>
      </c>
      <c r="Q22" s="72">
        <v>1.7E-6</v>
      </c>
      <c r="R22" s="77">
        <f t="shared" si="3"/>
        <v>1.7E-6</v>
      </c>
      <c r="S22" s="73">
        <f t="shared" si="0"/>
        <v>0</v>
      </c>
      <c r="T22" s="74">
        <f>'24-25'!$Q$22</f>
        <v>0</v>
      </c>
      <c r="U22" s="75">
        <f>'24-25'!$R$22</f>
        <v>0</v>
      </c>
      <c r="V22" s="76">
        <f>'24-25'!$S$22</f>
        <v>0</v>
      </c>
      <c r="W22" s="74">
        <f>'24-25'!$W$22</f>
        <v>0</v>
      </c>
      <c r="X22" s="76">
        <f>'24-25'!$X$22</f>
        <v>0</v>
      </c>
      <c r="Y22" s="74">
        <f>'24-25'!$U$22</f>
        <v>0</v>
      </c>
      <c r="Z22" s="76">
        <f>'24-25'!$V$22</f>
        <v>0</v>
      </c>
      <c r="AB22" s="64">
        <v>17</v>
      </c>
      <c r="AC22" s="56">
        <f>'24-25'!$B$22</f>
        <v>0</v>
      </c>
      <c r="AD22" s="72">
        <f>'24-25'!$AC$22</f>
        <v>0</v>
      </c>
      <c r="AE22" s="72">
        <v>1.7E-6</v>
      </c>
      <c r="AF22" s="77">
        <f t="shared" si="4"/>
        <v>1.7E-6</v>
      </c>
      <c r="AG22" s="73">
        <f t="shared" si="1"/>
        <v>0</v>
      </c>
      <c r="AH22" s="74">
        <f>'24-25'!$Z$22</f>
        <v>0</v>
      </c>
      <c r="AI22" s="75">
        <f>'24-25'!$AA$22</f>
        <v>0</v>
      </c>
      <c r="AJ22" s="76">
        <f>'24-25'!$AB$22</f>
        <v>0</v>
      </c>
      <c r="AK22" s="74">
        <f>'24-25'!$AF$22</f>
        <v>0</v>
      </c>
      <c r="AL22" s="76">
        <f>'24-25'!$AG$22</f>
        <v>0</v>
      </c>
      <c r="AM22" s="74">
        <f>'24-25'!$AD$22</f>
        <v>0</v>
      </c>
      <c r="AN22" s="76">
        <f>'24-25'!$AE$22</f>
        <v>0</v>
      </c>
    </row>
    <row r="23" spans="2:40" x14ac:dyDescent="0.2">
      <c r="B23" s="64">
        <v>18</v>
      </c>
      <c r="C23" s="56">
        <f>'24-25'!$B$23</f>
        <v>0</v>
      </c>
      <c r="D23" s="72">
        <f>'24-25'!$I$23</f>
        <v>0</v>
      </c>
      <c r="E23" s="73">
        <f t="shared" si="2"/>
        <v>0</v>
      </c>
      <c r="F23" s="74">
        <f>'24-25'!$F$23</f>
        <v>0</v>
      </c>
      <c r="G23" s="75">
        <f>'24-25'!$G$23</f>
        <v>0</v>
      </c>
      <c r="H23" s="76">
        <f>'24-25'!$H$23</f>
        <v>0</v>
      </c>
      <c r="I23" s="74">
        <f>'24-25'!$N$23</f>
        <v>0</v>
      </c>
      <c r="J23" s="76">
        <f>'24-25'!$O$23</f>
        <v>0</v>
      </c>
      <c r="K23" s="74">
        <f>'24-25'!$L$23</f>
        <v>0</v>
      </c>
      <c r="L23" s="76">
        <f>'24-25'!$M$23</f>
        <v>0</v>
      </c>
      <c r="N23" s="64">
        <v>18</v>
      </c>
      <c r="O23" s="56">
        <f>'24-25'!$B$23</f>
        <v>0</v>
      </c>
      <c r="P23" s="72">
        <f>'24-25'!$T$23</f>
        <v>0</v>
      </c>
      <c r="Q23" s="72">
        <v>1.7999999999999999E-6</v>
      </c>
      <c r="R23" s="77">
        <f t="shared" si="3"/>
        <v>1.7999999999999999E-6</v>
      </c>
      <c r="S23" s="73">
        <f t="shared" si="0"/>
        <v>0</v>
      </c>
      <c r="T23" s="74">
        <f>'24-25'!$Q$23</f>
        <v>0</v>
      </c>
      <c r="U23" s="75">
        <f>'24-25'!$R$23</f>
        <v>0</v>
      </c>
      <c r="V23" s="76">
        <f>'24-25'!$S$23</f>
        <v>0</v>
      </c>
      <c r="W23" s="74">
        <f>'24-25'!$W$23</f>
        <v>0</v>
      </c>
      <c r="X23" s="76">
        <f>'24-25'!$X$23</f>
        <v>0</v>
      </c>
      <c r="Y23" s="74">
        <f>'24-25'!$U$23</f>
        <v>0</v>
      </c>
      <c r="Z23" s="76">
        <f>'24-25'!$V$23</f>
        <v>0</v>
      </c>
      <c r="AB23" s="64">
        <v>18</v>
      </c>
      <c r="AC23" s="56">
        <f>'24-25'!$B$23</f>
        <v>0</v>
      </c>
      <c r="AD23" s="72">
        <f>'24-25'!$AC$23</f>
        <v>0</v>
      </c>
      <c r="AE23" s="72">
        <v>1.7999999999999999E-6</v>
      </c>
      <c r="AF23" s="77">
        <f t="shared" si="4"/>
        <v>1.7999999999999999E-6</v>
      </c>
      <c r="AG23" s="73">
        <f t="shared" si="1"/>
        <v>0</v>
      </c>
      <c r="AH23" s="74">
        <f>'24-25'!$Z$23</f>
        <v>0</v>
      </c>
      <c r="AI23" s="75">
        <f>'24-25'!$AA$23</f>
        <v>0</v>
      </c>
      <c r="AJ23" s="76">
        <f>'24-25'!$AB$23</f>
        <v>0</v>
      </c>
      <c r="AK23" s="74">
        <f>'24-25'!$AF$23</f>
        <v>0</v>
      </c>
      <c r="AL23" s="76">
        <f>'24-25'!$AG$23</f>
        <v>0</v>
      </c>
      <c r="AM23" s="74">
        <f>'24-25'!$AD$23</f>
        <v>0</v>
      </c>
      <c r="AN23" s="76">
        <f>'24-25'!$AE$23</f>
        <v>0</v>
      </c>
    </row>
    <row r="24" spans="2:40" x14ac:dyDescent="0.2">
      <c r="B24" s="64">
        <v>19</v>
      </c>
      <c r="C24" s="56">
        <f>'24-25'!$B$24</f>
        <v>0</v>
      </c>
      <c r="D24" s="72">
        <f>'24-25'!$I$24</f>
        <v>0</v>
      </c>
      <c r="E24" s="73">
        <f t="shared" si="2"/>
        <v>0</v>
      </c>
      <c r="F24" s="74">
        <f>'24-25'!$F$24</f>
        <v>0</v>
      </c>
      <c r="G24" s="75">
        <f>'24-25'!$G$24</f>
        <v>0</v>
      </c>
      <c r="H24" s="76">
        <f>'24-25'!$H$24</f>
        <v>0</v>
      </c>
      <c r="I24" s="74">
        <f>'24-25'!$N$24</f>
        <v>0</v>
      </c>
      <c r="J24" s="76">
        <f>'24-25'!$O$24</f>
        <v>0</v>
      </c>
      <c r="K24" s="74">
        <f>'24-25'!$L$24</f>
        <v>0</v>
      </c>
      <c r="L24" s="76">
        <f>'24-25'!$M$24</f>
        <v>0</v>
      </c>
      <c r="N24" s="64">
        <v>19</v>
      </c>
      <c r="O24" s="56">
        <f>'24-25'!$B$24</f>
        <v>0</v>
      </c>
      <c r="P24" s="72">
        <f>'24-25'!$T$24</f>
        <v>0</v>
      </c>
      <c r="Q24" s="72">
        <v>1.9E-6</v>
      </c>
      <c r="R24" s="77">
        <f t="shared" si="3"/>
        <v>1.9E-6</v>
      </c>
      <c r="S24" s="73">
        <f t="shared" si="0"/>
        <v>0</v>
      </c>
      <c r="T24" s="74">
        <f>'24-25'!$Q$24</f>
        <v>0</v>
      </c>
      <c r="U24" s="75">
        <f>'24-25'!$R$24</f>
        <v>0</v>
      </c>
      <c r="V24" s="76">
        <f>'24-25'!$S$24</f>
        <v>0</v>
      </c>
      <c r="W24" s="74">
        <f>'24-25'!$W$24</f>
        <v>0</v>
      </c>
      <c r="X24" s="76">
        <f>'24-25'!$X$24</f>
        <v>0</v>
      </c>
      <c r="Y24" s="74">
        <f>'24-25'!$U$24</f>
        <v>0</v>
      </c>
      <c r="Z24" s="76">
        <f>'24-25'!$V$24</f>
        <v>0</v>
      </c>
      <c r="AB24" s="64">
        <v>19</v>
      </c>
      <c r="AC24" s="56">
        <f>'24-25'!$B$24</f>
        <v>0</v>
      </c>
      <c r="AD24" s="72">
        <f>'24-25'!$AC$24</f>
        <v>0</v>
      </c>
      <c r="AE24" s="72">
        <v>1.9E-6</v>
      </c>
      <c r="AF24" s="77">
        <f t="shared" si="4"/>
        <v>1.9E-6</v>
      </c>
      <c r="AG24" s="73">
        <f t="shared" si="1"/>
        <v>0</v>
      </c>
      <c r="AH24" s="74">
        <f>'24-25'!$Z$24</f>
        <v>0</v>
      </c>
      <c r="AI24" s="75">
        <f>'24-25'!$AA$24</f>
        <v>0</v>
      </c>
      <c r="AJ24" s="76">
        <f>'24-25'!$AB$24</f>
        <v>0</v>
      </c>
      <c r="AK24" s="74">
        <f>'24-25'!$AF$24</f>
        <v>0</v>
      </c>
      <c r="AL24" s="76">
        <f>'24-25'!$AG$24</f>
        <v>0</v>
      </c>
      <c r="AM24" s="74">
        <f>'24-25'!$AD$24</f>
        <v>0</v>
      </c>
      <c r="AN24" s="76">
        <f>'24-25'!$AE$24</f>
        <v>0</v>
      </c>
    </row>
    <row r="25" spans="2:40" ht="13.5" thickBot="1" x14ac:dyDescent="0.25">
      <c r="B25" s="78">
        <v>20</v>
      </c>
      <c r="C25" s="79">
        <f>'24-25'!$B$25</f>
        <v>0</v>
      </c>
      <c r="D25" s="80">
        <f>'24-25'!$I$25</f>
        <v>0</v>
      </c>
      <c r="E25" s="81">
        <f t="shared" si="2"/>
        <v>0</v>
      </c>
      <c r="F25" s="82">
        <f>'24-25'!$F$25</f>
        <v>0</v>
      </c>
      <c r="G25" s="83">
        <f>'24-25'!$G$25</f>
        <v>0</v>
      </c>
      <c r="H25" s="84">
        <f>'24-25'!$H$25</f>
        <v>0</v>
      </c>
      <c r="I25" s="82">
        <f>'24-25'!$N$25</f>
        <v>0</v>
      </c>
      <c r="J25" s="84">
        <f>'24-25'!$O$25</f>
        <v>0</v>
      </c>
      <c r="K25" s="82">
        <f>'24-25'!$L$25</f>
        <v>0</v>
      </c>
      <c r="L25" s="84">
        <f>'24-25'!$M$25</f>
        <v>0</v>
      </c>
      <c r="N25" s="78">
        <v>20</v>
      </c>
      <c r="O25" s="79">
        <f>'24-25'!$B$25</f>
        <v>0</v>
      </c>
      <c r="P25" s="80">
        <f>'24-25'!$T$25</f>
        <v>0</v>
      </c>
      <c r="Q25" s="80">
        <v>1.9999999999999999E-6</v>
      </c>
      <c r="R25" s="77">
        <f t="shared" si="3"/>
        <v>1.9999999999999999E-6</v>
      </c>
      <c r="S25" s="81">
        <f t="shared" si="0"/>
        <v>0</v>
      </c>
      <c r="T25" s="82">
        <f>'24-25'!$Q$25</f>
        <v>0</v>
      </c>
      <c r="U25" s="83">
        <f>'24-25'!$R$25</f>
        <v>0</v>
      </c>
      <c r="V25" s="84">
        <f>'24-25'!$S$25</f>
        <v>0</v>
      </c>
      <c r="W25" s="82">
        <f>'24-25'!$W$25</f>
        <v>0</v>
      </c>
      <c r="X25" s="84">
        <f>'24-25'!$X$25</f>
        <v>0</v>
      </c>
      <c r="Y25" s="82">
        <f>'24-25'!$U$25</f>
        <v>0</v>
      </c>
      <c r="Z25" s="84">
        <f>'24-25'!$V$25</f>
        <v>0</v>
      </c>
      <c r="AB25" s="78">
        <v>20</v>
      </c>
      <c r="AC25" s="79">
        <f>'24-25'!$B$25</f>
        <v>0</v>
      </c>
      <c r="AD25" s="80">
        <f>'24-25'!$AC$25</f>
        <v>0</v>
      </c>
      <c r="AE25" s="80">
        <v>1.9999999999999999E-6</v>
      </c>
      <c r="AF25" s="77">
        <f t="shared" si="4"/>
        <v>1.9999999999999999E-6</v>
      </c>
      <c r="AG25" s="81">
        <f t="shared" si="1"/>
        <v>0</v>
      </c>
      <c r="AH25" s="82">
        <f>'24-25'!$Z$25</f>
        <v>0</v>
      </c>
      <c r="AI25" s="83">
        <f>'24-25'!$AA$25</f>
        <v>0</v>
      </c>
      <c r="AJ25" s="84">
        <f>'24-25'!$AB$25</f>
        <v>0</v>
      </c>
      <c r="AK25" s="82">
        <f>'24-25'!$AF$25</f>
        <v>0</v>
      </c>
      <c r="AL25" s="84">
        <f>'24-25'!$AG$25</f>
        <v>0</v>
      </c>
      <c r="AM25" s="82">
        <f>'24-25'!$AD$25</f>
        <v>0</v>
      </c>
      <c r="AN25" s="84">
        <f>'24-25'!$AE$25</f>
        <v>0</v>
      </c>
    </row>
    <row r="26" spans="2:40" x14ac:dyDescent="0.2">
      <c r="D26" s="85">
        <f>SUM(D6:D25)</f>
        <v>0</v>
      </c>
      <c r="E26" s="85">
        <f t="shared" ref="E26:L26" si="5">SUM(E6:E25)</f>
        <v>0</v>
      </c>
      <c r="F26" s="85">
        <f t="shared" si="5"/>
        <v>0</v>
      </c>
      <c r="G26" s="85">
        <f t="shared" si="5"/>
        <v>0</v>
      </c>
      <c r="H26" s="85">
        <f t="shared" si="5"/>
        <v>0</v>
      </c>
      <c r="I26" s="85">
        <f t="shared" si="5"/>
        <v>0</v>
      </c>
      <c r="J26" s="85">
        <f t="shared" si="5"/>
        <v>0</v>
      </c>
      <c r="K26" s="85">
        <f t="shared" si="5"/>
        <v>0</v>
      </c>
      <c r="L26" s="85">
        <f t="shared" si="5"/>
        <v>0</v>
      </c>
      <c r="P26" s="85">
        <f>SUM(P6:P25)</f>
        <v>0</v>
      </c>
      <c r="Q26" s="85"/>
      <c r="R26" s="85"/>
      <c r="S26" s="85">
        <f t="shared" ref="S26:Z26" si="6">SUM(S6:S25)</f>
        <v>0</v>
      </c>
      <c r="T26" s="85">
        <f t="shared" si="6"/>
        <v>0</v>
      </c>
      <c r="U26" s="85">
        <f t="shared" si="6"/>
        <v>0</v>
      </c>
      <c r="V26" s="85">
        <f t="shared" si="6"/>
        <v>0</v>
      </c>
      <c r="W26" s="85">
        <f t="shared" si="6"/>
        <v>0</v>
      </c>
      <c r="X26" s="85">
        <f t="shared" si="6"/>
        <v>0</v>
      </c>
      <c r="Y26" s="85">
        <f t="shared" si="6"/>
        <v>0</v>
      </c>
      <c r="Z26" s="85">
        <f t="shared" si="6"/>
        <v>0</v>
      </c>
      <c r="AD26" s="85">
        <f>SUM(AD6:AD25)</f>
        <v>0</v>
      </c>
      <c r="AE26" s="85"/>
      <c r="AF26" s="85"/>
      <c r="AG26" s="85">
        <f t="shared" ref="AG26:AN26" si="7">SUM(AG6:AG25)</f>
        <v>0</v>
      </c>
      <c r="AH26" s="85">
        <f t="shared" si="7"/>
        <v>0</v>
      </c>
      <c r="AI26" s="85">
        <f t="shared" si="7"/>
        <v>0</v>
      </c>
      <c r="AJ26" s="85">
        <f t="shared" si="7"/>
        <v>0</v>
      </c>
      <c r="AK26" s="85">
        <f t="shared" si="7"/>
        <v>0</v>
      </c>
      <c r="AL26" s="85">
        <f t="shared" si="7"/>
        <v>0</v>
      </c>
      <c r="AM26" s="85">
        <f t="shared" si="7"/>
        <v>0</v>
      </c>
      <c r="AN26" s="85">
        <f t="shared" si="7"/>
        <v>0</v>
      </c>
    </row>
    <row r="28" spans="2:40" ht="15.75" thickBot="1" x14ac:dyDescent="0.3">
      <c r="B28" s="188" t="s">
        <v>37</v>
      </c>
      <c r="C28" s="188"/>
      <c r="D28" s="188"/>
      <c r="E28" s="188"/>
      <c r="F28" s="188"/>
      <c r="G28" s="188"/>
      <c r="H28" s="188"/>
      <c r="I28" s="56"/>
      <c r="N28" s="188" t="s">
        <v>38</v>
      </c>
      <c r="O28" s="188"/>
      <c r="P28" s="188"/>
      <c r="Q28" s="188"/>
      <c r="R28" s="188"/>
      <c r="S28" s="188"/>
      <c r="T28" s="188"/>
      <c r="U28" s="188"/>
      <c r="V28" s="188"/>
      <c r="W28" s="56"/>
      <c r="AB28" s="188" t="s">
        <v>39</v>
      </c>
      <c r="AC28" s="188"/>
      <c r="AD28" s="188"/>
      <c r="AE28" s="188"/>
      <c r="AF28" s="188"/>
      <c r="AG28" s="188"/>
      <c r="AH28" s="188"/>
      <c r="AI28" s="188"/>
      <c r="AJ28" s="188"/>
      <c r="AK28"/>
      <c r="AL28"/>
      <c r="AM28"/>
      <c r="AN28"/>
    </row>
    <row r="29" spans="2:40" ht="15.75" thickBot="1" x14ac:dyDescent="0.3">
      <c r="B29" s="60" t="s">
        <v>31</v>
      </c>
      <c r="C29" s="58" t="s">
        <v>32</v>
      </c>
      <c r="D29" s="61" t="s">
        <v>34</v>
      </c>
      <c r="E29" s="189" t="s">
        <v>40</v>
      </c>
      <c r="F29" s="190"/>
      <c r="G29" s="189" t="s">
        <v>41</v>
      </c>
      <c r="H29" s="190"/>
      <c r="I29" s="56"/>
      <c r="J29" s="56"/>
      <c r="K29" s="56"/>
      <c r="L29" s="56"/>
      <c r="N29" s="60" t="s">
        <v>47</v>
      </c>
      <c r="O29" s="58" t="s">
        <v>32</v>
      </c>
      <c r="P29" s="61" t="s">
        <v>34</v>
      </c>
      <c r="Q29" s="86"/>
      <c r="R29" s="86"/>
      <c r="S29" s="189" t="s">
        <v>40</v>
      </c>
      <c r="T29" s="190"/>
      <c r="U29" s="189" t="s">
        <v>41</v>
      </c>
      <c r="V29" s="190"/>
      <c r="W29" s="56"/>
      <c r="X29" s="56"/>
      <c r="Y29" s="56"/>
      <c r="Z29" s="56"/>
      <c r="AB29" s="60" t="s">
        <v>31</v>
      </c>
      <c r="AC29" s="58" t="s">
        <v>32</v>
      </c>
      <c r="AD29" s="61" t="s">
        <v>34</v>
      </c>
      <c r="AE29" s="86"/>
      <c r="AF29" s="86"/>
      <c r="AG29" s="189" t="s">
        <v>40</v>
      </c>
      <c r="AH29" s="190"/>
      <c r="AI29" s="189" t="s">
        <v>41</v>
      </c>
      <c r="AJ29" s="190"/>
      <c r="AK29"/>
      <c r="AL29"/>
      <c r="AM29"/>
      <c r="AN29"/>
    </row>
    <row r="30" spans="2:40" ht="15.75" customHeight="1" x14ac:dyDescent="0.25">
      <c r="B30" s="64">
        <v>1</v>
      </c>
      <c r="C30" s="87">
        <f>'24-25'!$B$6</f>
        <v>0</v>
      </c>
      <c r="D30" s="67">
        <f t="shared" ref="D30:D49" si="8">E6</f>
        <v>0</v>
      </c>
      <c r="E30" s="68">
        <f>'24-25'!$AK$6</f>
        <v>0</v>
      </c>
      <c r="F30" s="70">
        <f>'24-25'!$AL$6</f>
        <v>0</v>
      </c>
      <c r="G30" s="68">
        <f>'24-25'!$AI$6</f>
        <v>0</v>
      </c>
      <c r="H30" s="70">
        <f>'24-25'!$AJ$6</f>
        <v>0</v>
      </c>
      <c r="I30" s="66">
        <v>9.9999999999999995E-8</v>
      </c>
      <c r="J30" s="88">
        <f>E30+I30</f>
        <v>9.9999999999999995E-8</v>
      </c>
      <c r="K30" s="56"/>
      <c r="L30" s="56"/>
      <c r="N30" s="64">
        <v>1</v>
      </c>
      <c r="O30" s="87">
        <f>'24-25'!$B$6</f>
        <v>0</v>
      </c>
      <c r="P30" s="67">
        <f t="shared" ref="P30:P49" si="9">S6</f>
        <v>0</v>
      </c>
      <c r="Q30" s="89"/>
      <c r="R30" s="89"/>
      <c r="S30" s="68">
        <f>'24-25'!$AO$6</f>
        <v>0</v>
      </c>
      <c r="T30" s="70">
        <f>'24-25'!$AP$6</f>
        <v>0</v>
      </c>
      <c r="U30" s="68">
        <f>'24-25'!$AM$6</f>
        <v>0</v>
      </c>
      <c r="V30" s="70">
        <f>'24-25'!$AN$6</f>
        <v>0</v>
      </c>
      <c r="W30" s="66">
        <v>9.9999999999999995E-8</v>
      </c>
      <c r="X30" s="88">
        <f t="shared" ref="X30:X49" si="10">S30+W30</f>
        <v>9.9999999999999995E-8</v>
      </c>
      <c r="Z30" s="56"/>
      <c r="AB30" s="64">
        <v>1</v>
      </c>
      <c r="AC30" s="87">
        <f>'24-25'!$B$6</f>
        <v>0</v>
      </c>
      <c r="AD30" s="67">
        <f>AG6</f>
        <v>0</v>
      </c>
      <c r="AE30" s="89"/>
      <c r="AF30" s="89"/>
      <c r="AG30" s="68">
        <f>'24-25'!$AS$6</f>
        <v>0</v>
      </c>
      <c r="AH30" s="70">
        <f>'24-25'!$AT$6</f>
        <v>0</v>
      </c>
      <c r="AI30" s="68">
        <f>'24-25'!$AQ$6</f>
        <v>0</v>
      </c>
      <c r="AJ30" s="70">
        <f>'24-25'!$AR$6</f>
        <v>0</v>
      </c>
      <c r="AK30" s="66">
        <v>9.9999999999999995E-8</v>
      </c>
      <c r="AL30" s="88">
        <f t="shared" ref="AL30:AL49" si="11">S30+AK30</f>
        <v>9.9999999999999995E-8</v>
      </c>
      <c r="AM30" s="56"/>
      <c r="AN30"/>
    </row>
    <row r="31" spans="2:40" ht="15" x14ac:dyDescent="0.25">
      <c r="B31" s="64">
        <v>2</v>
      </c>
      <c r="C31" s="64">
        <f>'24-25'!$B$7</f>
        <v>0</v>
      </c>
      <c r="D31" s="73">
        <f t="shared" si="8"/>
        <v>0</v>
      </c>
      <c r="E31" s="90">
        <f>'24-25'!$AK$7</f>
        <v>0</v>
      </c>
      <c r="F31" s="76">
        <f>'24-25'!$AL$7</f>
        <v>0</v>
      </c>
      <c r="G31" s="74">
        <f>'24-25'!$AI$7</f>
        <v>0</v>
      </c>
      <c r="H31" s="76">
        <f>'24-25'!$AJ$7</f>
        <v>0</v>
      </c>
      <c r="I31" s="72">
        <v>1.9999999999999999E-7</v>
      </c>
      <c r="J31" s="88">
        <f t="shared" ref="J31:J49" si="12">E31+I31</f>
        <v>1.9999999999999999E-7</v>
      </c>
      <c r="K31" s="56"/>
      <c r="L31" s="56"/>
      <c r="N31" s="64">
        <v>2</v>
      </c>
      <c r="O31" s="64">
        <f>'24-25'!$B$7</f>
        <v>0</v>
      </c>
      <c r="P31" s="73">
        <f t="shared" si="9"/>
        <v>0</v>
      </c>
      <c r="Q31" s="91"/>
      <c r="R31" s="91"/>
      <c r="S31" s="74">
        <f>'24-25'!$AO$7</f>
        <v>0</v>
      </c>
      <c r="T31" s="76">
        <f>'24-25'!$AP$7</f>
        <v>0</v>
      </c>
      <c r="U31" s="74">
        <f>'24-25'!$AM$7</f>
        <v>0</v>
      </c>
      <c r="V31" s="76">
        <f>'24-25'!$AN$7</f>
        <v>0</v>
      </c>
      <c r="W31" s="72">
        <v>1.9999999999999999E-7</v>
      </c>
      <c r="X31" s="88">
        <f t="shared" si="10"/>
        <v>1.9999999999999999E-7</v>
      </c>
      <c r="Z31" s="56"/>
      <c r="AB31" s="64">
        <v>2</v>
      </c>
      <c r="AC31" s="64">
        <f>'24-25'!$B$7</f>
        <v>0</v>
      </c>
      <c r="AD31" s="73">
        <f>AG7</f>
        <v>0</v>
      </c>
      <c r="AE31" s="91"/>
      <c r="AF31" s="91"/>
      <c r="AG31" s="74">
        <f>'24-25'!$AS$7</f>
        <v>0</v>
      </c>
      <c r="AH31" s="76">
        <f>'24-25'!$AT$7</f>
        <v>0</v>
      </c>
      <c r="AI31" s="74">
        <f>'24-25'!$AQ$7</f>
        <v>0</v>
      </c>
      <c r="AJ31" s="76">
        <f>'24-25'!$AR$7</f>
        <v>0</v>
      </c>
      <c r="AK31" s="72">
        <v>1.9999999999999999E-7</v>
      </c>
      <c r="AL31" s="88">
        <f t="shared" si="11"/>
        <v>1.9999999999999999E-7</v>
      </c>
      <c r="AM31" s="56"/>
      <c r="AN31"/>
    </row>
    <row r="32" spans="2:40" ht="15" x14ac:dyDescent="0.25">
      <c r="B32" s="64">
        <v>3</v>
      </c>
      <c r="C32" s="64">
        <f>'24-25'!$B$8</f>
        <v>0</v>
      </c>
      <c r="D32" s="73">
        <f t="shared" si="8"/>
        <v>0</v>
      </c>
      <c r="E32" s="74">
        <f>'24-25'!$AK$8</f>
        <v>0</v>
      </c>
      <c r="F32" s="76">
        <f>'24-25'!$AL$8</f>
        <v>0</v>
      </c>
      <c r="G32" s="74">
        <f>'24-25'!$AI$8</f>
        <v>0</v>
      </c>
      <c r="H32" s="76">
        <f>'24-25'!$AJ$8</f>
        <v>0</v>
      </c>
      <c r="I32" s="72">
        <v>2.9999999999999999E-7</v>
      </c>
      <c r="J32" s="88">
        <f t="shared" si="12"/>
        <v>2.9999999999999999E-7</v>
      </c>
      <c r="K32" s="56"/>
      <c r="L32" s="56"/>
      <c r="N32" s="64">
        <v>3</v>
      </c>
      <c r="O32" s="64">
        <f>'24-25'!$B$8</f>
        <v>0</v>
      </c>
      <c r="P32" s="73">
        <f t="shared" si="9"/>
        <v>0</v>
      </c>
      <c r="Q32" s="91"/>
      <c r="R32" s="91"/>
      <c r="S32" s="74">
        <f>'24-25'!$AO$8</f>
        <v>0</v>
      </c>
      <c r="T32" s="76">
        <f>'24-25'!$AP$8</f>
        <v>0</v>
      </c>
      <c r="U32" s="74">
        <f>'24-25'!$AM$8</f>
        <v>0</v>
      </c>
      <c r="V32" s="76">
        <f>'24-25'!$AN$8</f>
        <v>0</v>
      </c>
      <c r="W32" s="72">
        <v>2.9999999999999999E-7</v>
      </c>
      <c r="X32" s="88">
        <f t="shared" si="10"/>
        <v>2.9999999999999999E-7</v>
      </c>
      <c r="Z32" s="56"/>
      <c r="AB32" s="64">
        <v>3</v>
      </c>
      <c r="AC32" s="64">
        <f>'24-25'!$B$8</f>
        <v>0</v>
      </c>
      <c r="AD32" s="73">
        <f t="shared" ref="AD32:AD49" si="13">AG8</f>
        <v>0</v>
      </c>
      <c r="AE32" s="91"/>
      <c r="AF32" s="91"/>
      <c r="AG32" s="74">
        <f>'24-25'!$AS$8</f>
        <v>0</v>
      </c>
      <c r="AH32" s="76">
        <f>'24-25'!$AT$8</f>
        <v>0</v>
      </c>
      <c r="AI32" s="74">
        <f>'24-25'!$AQ$8</f>
        <v>0</v>
      </c>
      <c r="AJ32" s="76">
        <f>'24-25'!$AR$8</f>
        <v>0</v>
      </c>
      <c r="AK32" s="72">
        <v>2.9999999999999999E-7</v>
      </c>
      <c r="AL32" s="88">
        <f t="shared" si="11"/>
        <v>2.9999999999999999E-7</v>
      </c>
      <c r="AM32" s="56"/>
      <c r="AN32"/>
    </row>
    <row r="33" spans="2:40" ht="15" x14ac:dyDescent="0.25">
      <c r="B33" s="64">
        <v>4</v>
      </c>
      <c r="C33" s="64">
        <f>'24-25'!$B$9</f>
        <v>0</v>
      </c>
      <c r="D33" s="73">
        <f t="shared" si="8"/>
        <v>0</v>
      </c>
      <c r="E33" s="74">
        <f>'24-25'!$AK$9</f>
        <v>0</v>
      </c>
      <c r="F33" s="76">
        <f>'24-25'!$AL$9</f>
        <v>0</v>
      </c>
      <c r="G33" s="74">
        <f>'24-25'!$AI$9</f>
        <v>0</v>
      </c>
      <c r="H33" s="76">
        <f>'24-25'!$AJ$9</f>
        <v>0</v>
      </c>
      <c r="I33" s="72">
        <v>3.9999999999999998E-7</v>
      </c>
      <c r="J33" s="88">
        <f t="shared" si="12"/>
        <v>3.9999999999999998E-7</v>
      </c>
      <c r="K33" s="56"/>
      <c r="L33" s="56"/>
      <c r="N33" s="64">
        <v>4</v>
      </c>
      <c r="O33" s="64">
        <f>'24-25'!$B$9</f>
        <v>0</v>
      </c>
      <c r="P33" s="73">
        <f t="shared" si="9"/>
        <v>0</v>
      </c>
      <c r="Q33" s="91"/>
      <c r="R33" s="91"/>
      <c r="S33" s="74">
        <f>'24-25'!$AO$9</f>
        <v>0</v>
      </c>
      <c r="T33" s="76">
        <f>'24-25'!$AP$9</f>
        <v>0</v>
      </c>
      <c r="U33" s="74">
        <f>'24-25'!$AM$9</f>
        <v>0</v>
      </c>
      <c r="V33" s="76">
        <f>'24-25'!$AN$9</f>
        <v>0</v>
      </c>
      <c r="W33" s="72">
        <v>3.9999999999999998E-7</v>
      </c>
      <c r="X33" s="88">
        <f t="shared" si="10"/>
        <v>3.9999999999999998E-7</v>
      </c>
      <c r="Z33" s="56"/>
      <c r="AB33" s="64">
        <v>4</v>
      </c>
      <c r="AC33" s="64">
        <f>'24-25'!$B$9</f>
        <v>0</v>
      </c>
      <c r="AD33" s="73">
        <f t="shared" si="13"/>
        <v>0</v>
      </c>
      <c r="AE33" s="91"/>
      <c r="AF33" s="91"/>
      <c r="AG33" s="74">
        <f>'24-25'!$AS$9</f>
        <v>0</v>
      </c>
      <c r="AH33" s="76">
        <f>'24-25'!$AT$9</f>
        <v>0</v>
      </c>
      <c r="AI33" s="74">
        <f>'24-25'!$AQ$9</f>
        <v>0</v>
      </c>
      <c r="AJ33" s="76">
        <f>'24-25'!$AR$9</f>
        <v>0</v>
      </c>
      <c r="AK33" s="72">
        <v>3.9999999999999998E-7</v>
      </c>
      <c r="AL33" s="88">
        <f t="shared" si="11"/>
        <v>3.9999999999999998E-7</v>
      </c>
      <c r="AM33" s="56"/>
      <c r="AN33"/>
    </row>
    <row r="34" spans="2:40" ht="15" x14ac:dyDescent="0.25">
      <c r="B34" s="64">
        <v>5</v>
      </c>
      <c r="C34" s="64">
        <f>'24-25'!$B$10</f>
        <v>0</v>
      </c>
      <c r="D34" s="73">
        <f t="shared" si="8"/>
        <v>0</v>
      </c>
      <c r="E34" s="74">
        <f>'24-25'!$AK$10</f>
        <v>0</v>
      </c>
      <c r="F34" s="76">
        <f>'24-25'!$AL$10</f>
        <v>0</v>
      </c>
      <c r="G34" s="74">
        <f>'24-25'!$AI$10</f>
        <v>0</v>
      </c>
      <c r="H34" s="76">
        <f>'24-25'!$AJ$10</f>
        <v>0</v>
      </c>
      <c r="I34" s="72">
        <v>4.9999999999999998E-7</v>
      </c>
      <c r="J34" s="88">
        <f t="shared" si="12"/>
        <v>4.9999999999999998E-7</v>
      </c>
      <c r="K34" s="56"/>
      <c r="L34" s="56"/>
      <c r="N34" s="64">
        <v>5</v>
      </c>
      <c r="O34" s="64">
        <f>'24-25'!$B$10</f>
        <v>0</v>
      </c>
      <c r="P34" s="73">
        <f t="shared" si="9"/>
        <v>0</v>
      </c>
      <c r="Q34" s="91"/>
      <c r="R34" s="91"/>
      <c r="S34" s="74">
        <f>'24-25'!$AO$10</f>
        <v>0</v>
      </c>
      <c r="T34" s="76">
        <f>'24-25'!$AP$10</f>
        <v>0</v>
      </c>
      <c r="U34" s="74">
        <f>'24-25'!$AM$10</f>
        <v>0</v>
      </c>
      <c r="V34" s="76">
        <f>'24-25'!$AN$10</f>
        <v>0</v>
      </c>
      <c r="W34" s="72">
        <v>4.9999999999999998E-7</v>
      </c>
      <c r="X34" s="88">
        <f t="shared" si="10"/>
        <v>4.9999999999999998E-7</v>
      </c>
      <c r="Z34" s="56"/>
      <c r="AB34" s="64">
        <v>5</v>
      </c>
      <c r="AC34" s="64">
        <f>'24-25'!$B$10</f>
        <v>0</v>
      </c>
      <c r="AD34" s="73">
        <f t="shared" si="13"/>
        <v>0</v>
      </c>
      <c r="AE34" s="91"/>
      <c r="AF34" s="91"/>
      <c r="AG34" s="74">
        <f>'24-25'!$AS$10</f>
        <v>0</v>
      </c>
      <c r="AH34" s="76">
        <f>'24-25'!$AT$10</f>
        <v>0</v>
      </c>
      <c r="AI34" s="74">
        <f>'24-25'!$AQ$10</f>
        <v>0</v>
      </c>
      <c r="AJ34" s="76">
        <f>'24-25'!$AR$10</f>
        <v>0</v>
      </c>
      <c r="AK34" s="72">
        <v>4.9999999999999998E-7</v>
      </c>
      <c r="AL34" s="88">
        <f t="shared" si="11"/>
        <v>4.9999999999999998E-7</v>
      </c>
      <c r="AM34" s="56"/>
      <c r="AN34"/>
    </row>
    <row r="35" spans="2:40" ht="15" x14ac:dyDescent="0.25">
      <c r="B35" s="64">
        <v>6</v>
      </c>
      <c r="C35" s="64">
        <f>'24-25'!$B$11</f>
        <v>0</v>
      </c>
      <c r="D35" s="73">
        <f t="shared" si="8"/>
        <v>0</v>
      </c>
      <c r="E35" s="74">
        <f>'24-25'!$AK$11</f>
        <v>0</v>
      </c>
      <c r="F35" s="76">
        <f>'24-25'!$AL$11</f>
        <v>0</v>
      </c>
      <c r="G35" s="74">
        <f>'24-25'!$AI$11</f>
        <v>0</v>
      </c>
      <c r="H35" s="76">
        <f>'24-25'!$AJ$11</f>
        <v>0</v>
      </c>
      <c r="I35" s="72">
        <v>5.9999999999999997E-7</v>
      </c>
      <c r="J35" s="88">
        <f t="shared" si="12"/>
        <v>5.9999999999999997E-7</v>
      </c>
      <c r="K35" s="56"/>
      <c r="L35" s="56"/>
      <c r="N35" s="64">
        <v>6</v>
      </c>
      <c r="O35" s="64">
        <f>'24-25'!$B$11</f>
        <v>0</v>
      </c>
      <c r="P35" s="73">
        <f t="shared" si="9"/>
        <v>0</v>
      </c>
      <c r="Q35" s="91"/>
      <c r="R35" s="91"/>
      <c r="S35" s="74">
        <f>'24-25'!$AO$11</f>
        <v>0</v>
      </c>
      <c r="T35" s="76">
        <f>'24-25'!$AP$11</f>
        <v>0</v>
      </c>
      <c r="U35" s="74">
        <f>'24-25'!$AM$11</f>
        <v>0</v>
      </c>
      <c r="V35" s="76">
        <f>'24-25'!$AN$11</f>
        <v>0</v>
      </c>
      <c r="W35" s="72">
        <v>5.9999999999999997E-7</v>
      </c>
      <c r="X35" s="88">
        <f t="shared" si="10"/>
        <v>5.9999999999999997E-7</v>
      </c>
      <c r="Z35" s="56"/>
      <c r="AB35" s="64">
        <v>6</v>
      </c>
      <c r="AC35" s="64">
        <f>'24-25'!$B$11</f>
        <v>0</v>
      </c>
      <c r="AD35" s="73">
        <f t="shared" si="13"/>
        <v>0</v>
      </c>
      <c r="AE35" s="91"/>
      <c r="AF35" s="91"/>
      <c r="AG35" s="74">
        <f>'24-25'!$AS$11</f>
        <v>0</v>
      </c>
      <c r="AH35" s="76">
        <f>'24-25'!$AT$11</f>
        <v>0</v>
      </c>
      <c r="AI35" s="74">
        <f>'24-25'!$AQ$11</f>
        <v>0</v>
      </c>
      <c r="AJ35" s="76">
        <f>'24-25'!$AR$11</f>
        <v>0</v>
      </c>
      <c r="AK35" s="72">
        <v>5.9999999999999997E-7</v>
      </c>
      <c r="AL35" s="88">
        <f t="shared" si="11"/>
        <v>5.9999999999999997E-7</v>
      </c>
      <c r="AM35" s="56"/>
      <c r="AN35"/>
    </row>
    <row r="36" spans="2:40" ht="15" x14ac:dyDescent="0.25">
      <c r="B36" s="64">
        <v>7</v>
      </c>
      <c r="C36" s="64">
        <f>'24-25'!$B$12</f>
        <v>0</v>
      </c>
      <c r="D36" s="73">
        <f t="shared" si="8"/>
        <v>0</v>
      </c>
      <c r="E36" s="74">
        <f>'24-25'!$AK$12</f>
        <v>0</v>
      </c>
      <c r="F36" s="76">
        <f>'24-25'!$AL$12</f>
        <v>0</v>
      </c>
      <c r="G36" s="74">
        <f>'24-25'!$AI$12</f>
        <v>0</v>
      </c>
      <c r="H36" s="76">
        <f>'24-25'!$AJ$12</f>
        <v>0</v>
      </c>
      <c r="I36" s="72">
        <v>6.9999999999999997E-7</v>
      </c>
      <c r="J36" s="88">
        <f t="shared" si="12"/>
        <v>6.9999999999999997E-7</v>
      </c>
      <c r="K36" s="56"/>
      <c r="L36" s="56"/>
      <c r="N36" s="64">
        <v>7</v>
      </c>
      <c r="O36" s="64">
        <f>'24-25'!$B$12</f>
        <v>0</v>
      </c>
      <c r="P36" s="73">
        <f t="shared" si="9"/>
        <v>0</v>
      </c>
      <c r="Q36" s="91"/>
      <c r="R36" s="91"/>
      <c r="S36" s="74">
        <f>'24-25'!$AO$12</f>
        <v>0</v>
      </c>
      <c r="T36" s="76">
        <f>'24-25'!$AP$12</f>
        <v>0</v>
      </c>
      <c r="U36" s="74">
        <f>'24-25'!$AM$12</f>
        <v>0</v>
      </c>
      <c r="V36" s="76">
        <f>'24-25'!$AN$12</f>
        <v>0</v>
      </c>
      <c r="W36" s="72">
        <v>6.9999999999999997E-7</v>
      </c>
      <c r="X36" s="88">
        <f t="shared" si="10"/>
        <v>6.9999999999999997E-7</v>
      </c>
      <c r="Z36" s="56"/>
      <c r="AB36" s="64">
        <v>7</v>
      </c>
      <c r="AC36" s="64">
        <f>'24-25'!$B$12</f>
        <v>0</v>
      </c>
      <c r="AD36" s="73">
        <f t="shared" si="13"/>
        <v>0</v>
      </c>
      <c r="AE36" s="91"/>
      <c r="AF36" s="91"/>
      <c r="AG36" s="74">
        <f>'24-25'!$AS$12</f>
        <v>0</v>
      </c>
      <c r="AH36" s="76">
        <f>'24-25'!$AT$12</f>
        <v>0</v>
      </c>
      <c r="AI36" s="74">
        <f>'24-25'!$AQ$12</f>
        <v>0</v>
      </c>
      <c r="AJ36" s="76">
        <f>'24-25'!$AR$12</f>
        <v>0</v>
      </c>
      <c r="AK36" s="72">
        <v>6.9999999999999997E-7</v>
      </c>
      <c r="AL36" s="88">
        <f t="shared" si="11"/>
        <v>6.9999999999999997E-7</v>
      </c>
      <c r="AM36" s="56"/>
      <c r="AN36"/>
    </row>
    <row r="37" spans="2:40" ht="15" x14ac:dyDescent="0.25">
      <c r="B37" s="64">
        <v>8</v>
      </c>
      <c r="C37" s="64">
        <f>'24-25'!$B$13</f>
        <v>0</v>
      </c>
      <c r="D37" s="73">
        <f t="shared" si="8"/>
        <v>0</v>
      </c>
      <c r="E37" s="74">
        <f>'24-25'!$AK$13</f>
        <v>0</v>
      </c>
      <c r="F37" s="76">
        <f>'24-25'!$AL$13</f>
        <v>0</v>
      </c>
      <c r="G37" s="74">
        <f>'24-25'!$AI$13</f>
        <v>0</v>
      </c>
      <c r="H37" s="76">
        <f>'24-25'!$AJ$13</f>
        <v>0</v>
      </c>
      <c r="I37" s="72">
        <v>7.9999999999999996E-7</v>
      </c>
      <c r="J37" s="88">
        <f t="shared" si="12"/>
        <v>7.9999999999999996E-7</v>
      </c>
      <c r="K37" s="56"/>
      <c r="L37" s="56"/>
      <c r="N37" s="64">
        <v>8</v>
      </c>
      <c r="O37" s="64">
        <f>'24-25'!$B$13</f>
        <v>0</v>
      </c>
      <c r="P37" s="73">
        <f t="shared" si="9"/>
        <v>0</v>
      </c>
      <c r="Q37" s="91"/>
      <c r="R37" s="91"/>
      <c r="S37" s="74">
        <f>'24-25'!$AO$13</f>
        <v>0</v>
      </c>
      <c r="T37" s="76">
        <f>'24-25'!$AP$13</f>
        <v>0</v>
      </c>
      <c r="U37" s="74">
        <f>'24-25'!$AM$13</f>
        <v>0</v>
      </c>
      <c r="V37" s="76">
        <f>'24-25'!$AN$13</f>
        <v>0</v>
      </c>
      <c r="W37" s="72">
        <v>7.9999999999999996E-7</v>
      </c>
      <c r="X37" s="88">
        <f t="shared" si="10"/>
        <v>7.9999999999999996E-7</v>
      </c>
      <c r="Z37" s="56"/>
      <c r="AB37" s="64">
        <v>8</v>
      </c>
      <c r="AC37" s="64">
        <f>'24-25'!$B$13</f>
        <v>0</v>
      </c>
      <c r="AD37" s="73">
        <f t="shared" si="13"/>
        <v>0</v>
      </c>
      <c r="AE37" s="91"/>
      <c r="AF37" s="91"/>
      <c r="AG37" s="74">
        <f>'24-25'!$AS$13</f>
        <v>0</v>
      </c>
      <c r="AH37" s="76">
        <f>'24-25'!$AT$13</f>
        <v>0</v>
      </c>
      <c r="AI37" s="74">
        <f>'24-25'!$AQ$13</f>
        <v>0</v>
      </c>
      <c r="AJ37" s="76">
        <f>'24-25'!$AR$13</f>
        <v>0</v>
      </c>
      <c r="AK37" s="72">
        <v>7.9999999999999996E-7</v>
      </c>
      <c r="AL37" s="88">
        <f t="shared" si="11"/>
        <v>7.9999999999999996E-7</v>
      </c>
      <c r="AM37" s="56"/>
      <c r="AN37"/>
    </row>
    <row r="38" spans="2:40" ht="15" x14ac:dyDescent="0.25">
      <c r="B38" s="64">
        <v>9</v>
      </c>
      <c r="C38" s="64">
        <f>'24-25'!$B$14</f>
        <v>0</v>
      </c>
      <c r="D38" s="73">
        <f t="shared" si="8"/>
        <v>0</v>
      </c>
      <c r="E38" s="74">
        <f>'24-25'!$AK$14</f>
        <v>0</v>
      </c>
      <c r="F38" s="76">
        <f>'24-25'!$AL$14</f>
        <v>0</v>
      </c>
      <c r="G38" s="74">
        <f>'24-25'!$AI$14</f>
        <v>0</v>
      </c>
      <c r="H38" s="76">
        <f>'24-25'!$AJ$14</f>
        <v>0</v>
      </c>
      <c r="I38" s="72">
        <v>8.9999999999999996E-7</v>
      </c>
      <c r="J38" s="88">
        <f t="shared" si="12"/>
        <v>8.9999999999999996E-7</v>
      </c>
      <c r="K38" s="56"/>
      <c r="L38" s="56"/>
      <c r="N38" s="64">
        <v>9</v>
      </c>
      <c r="O38" s="64">
        <f>'24-25'!$B$14</f>
        <v>0</v>
      </c>
      <c r="P38" s="73">
        <f t="shared" si="9"/>
        <v>0</v>
      </c>
      <c r="Q38" s="91"/>
      <c r="R38" s="91"/>
      <c r="S38" s="74">
        <f>'24-25'!$AO$14</f>
        <v>0</v>
      </c>
      <c r="T38" s="76">
        <f>'24-25'!$AP$14</f>
        <v>0</v>
      </c>
      <c r="U38" s="74">
        <f>'24-25'!$AM$14</f>
        <v>0</v>
      </c>
      <c r="V38" s="76">
        <f>'24-25'!$AN$14</f>
        <v>0</v>
      </c>
      <c r="W38" s="72">
        <v>8.9999999999999996E-7</v>
      </c>
      <c r="X38" s="88">
        <f t="shared" si="10"/>
        <v>8.9999999999999996E-7</v>
      </c>
      <c r="Z38" s="56"/>
      <c r="AB38" s="64">
        <v>9</v>
      </c>
      <c r="AC38" s="64">
        <f>'24-25'!$B$14</f>
        <v>0</v>
      </c>
      <c r="AD38" s="73">
        <f t="shared" si="13"/>
        <v>0</v>
      </c>
      <c r="AE38" s="91"/>
      <c r="AF38" s="91"/>
      <c r="AG38" s="74">
        <f>'24-25'!$AS$14</f>
        <v>0</v>
      </c>
      <c r="AH38" s="76">
        <f>'24-25'!$AT$14</f>
        <v>0</v>
      </c>
      <c r="AI38" s="74">
        <f>'24-25'!$AQ$14</f>
        <v>0</v>
      </c>
      <c r="AJ38" s="76">
        <f>'24-25'!$AR$14</f>
        <v>0</v>
      </c>
      <c r="AK38" s="72">
        <v>8.9999999999999996E-7</v>
      </c>
      <c r="AL38" s="88">
        <f t="shared" si="11"/>
        <v>8.9999999999999996E-7</v>
      </c>
      <c r="AM38" s="56"/>
      <c r="AN38"/>
    </row>
    <row r="39" spans="2:40" ht="15" x14ac:dyDescent="0.25">
      <c r="B39" s="64">
        <v>10</v>
      </c>
      <c r="C39" s="64">
        <f>'24-25'!$B$15</f>
        <v>0</v>
      </c>
      <c r="D39" s="73">
        <f t="shared" si="8"/>
        <v>0</v>
      </c>
      <c r="E39" s="74">
        <f>'24-25'!$AK$15</f>
        <v>0</v>
      </c>
      <c r="F39" s="76">
        <f>'24-25'!$AL$15</f>
        <v>0</v>
      </c>
      <c r="G39" s="74">
        <f>'24-25'!$AI$15</f>
        <v>0</v>
      </c>
      <c r="H39" s="76">
        <f>'24-25'!$AJ$15</f>
        <v>0</v>
      </c>
      <c r="I39" s="72">
        <v>9.9999999999999995E-7</v>
      </c>
      <c r="J39" s="88">
        <f t="shared" si="12"/>
        <v>9.9999999999999995E-7</v>
      </c>
      <c r="K39" s="56"/>
      <c r="L39" s="56"/>
      <c r="N39" s="64">
        <v>10</v>
      </c>
      <c r="O39" s="64">
        <f>'24-25'!$B$15</f>
        <v>0</v>
      </c>
      <c r="P39" s="73">
        <f t="shared" si="9"/>
        <v>0</v>
      </c>
      <c r="Q39" s="91"/>
      <c r="R39" s="91"/>
      <c r="S39" s="74">
        <f>'24-25'!$AO$15</f>
        <v>0</v>
      </c>
      <c r="T39" s="76">
        <f>'24-25'!$AP$15</f>
        <v>0</v>
      </c>
      <c r="U39" s="74">
        <f>'24-25'!$AM$15</f>
        <v>0</v>
      </c>
      <c r="V39" s="76">
        <f>'24-25'!$AN$15</f>
        <v>0</v>
      </c>
      <c r="W39" s="72">
        <v>9.9999999999999995E-7</v>
      </c>
      <c r="X39" s="88">
        <f t="shared" si="10"/>
        <v>9.9999999999999995E-7</v>
      </c>
      <c r="Z39" s="56"/>
      <c r="AB39" s="64">
        <v>10</v>
      </c>
      <c r="AC39" s="64">
        <f>'24-25'!$B$15</f>
        <v>0</v>
      </c>
      <c r="AD39" s="73">
        <f t="shared" si="13"/>
        <v>0</v>
      </c>
      <c r="AE39" s="91"/>
      <c r="AF39" s="91"/>
      <c r="AG39" s="74">
        <f>'24-25'!$AS$15</f>
        <v>0</v>
      </c>
      <c r="AH39" s="76">
        <f>'24-25'!$AT$15</f>
        <v>0</v>
      </c>
      <c r="AI39" s="74">
        <f>'24-25'!$AQ$15</f>
        <v>0</v>
      </c>
      <c r="AJ39" s="76">
        <f>'24-25'!$AR$15</f>
        <v>0</v>
      </c>
      <c r="AK39" s="72">
        <v>9.9999999999999995E-7</v>
      </c>
      <c r="AL39" s="88">
        <f t="shared" si="11"/>
        <v>9.9999999999999995E-7</v>
      </c>
      <c r="AM39" s="56"/>
      <c r="AN39"/>
    </row>
    <row r="40" spans="2:40" ht="15" x14ac:dyDescent="0.25">
      <c r="B40" s="64">
        <v>11</v>
      </c>
      <c r="C40" s="64">
        <f>'24-25'!$B$16</f>
        <v>0</v>
      </c>
      <c r="D40" s="73">
        <f t="shared" si="8"/>
        <v>0</v>
      </c>
      <c r="E40" s="74">
        <f>'24-25'!$AK$16</f>
        <v>0</v>
      </c>
      <c r="F40" s="76">
        <f>'24-25'!$AL$16</f>
        <v>0</v>
      </c>
      <c r="G40" s="74">
        <f>'24-25'!$AI$16</f>
        <v>0</v>
      </c>
      <c r="H40" s="76">
        <f>'24-25'!$AJ$16</f>
        <v>0</v>
      </c>
      <c r="I40" s="72">
        <v>1.1000000000000001E-6</v>
      </c>
      <c r="J40" s="88">
        <f t="shared" si="12"/>
        <v>1.1000000000000001E-6</v>
      </c>
      <c r="K40" s="56"/>
      <c r="L40" s="56"/>
      <c r="N40" s="64">
        <v>11</v>
      </c>
      <c r="O40" s="64">
        <f>'24-25'!$B$16</f>
        <v>0</v>
      </c>
      <c r="P40" s="73">
        <f t="shared" si="9"/>
        <v>0</v>
      </c>
      <c r="Q40" s="91"/>
      <c r="R40" s="91"/>
      <c r="S40" s="74">
        <f>'24-25'!$AO$16</f>
        <v>0</v>
      </c>
      <c r="T40" s="76">
        <f>'24-25'!$AP$16</f>
        <v>0</v>
      </c>
      <c r="U40" s="74">
        <f>'24-25'!$AM$16</f>
        <v>0</v>
      </c>
      <c r="V40" s="76">
        <f>'24-25'!$AN$16</f>
        <v>0</v>
      </c>
      <c r="W40" s="72">
        <v>1.1000000000000001E-6</v>
      </c>
      <c r="X40" s="88">
        <f t="shared" si="10"/>
        <v>1.1000000000000001E-6</v>
      </c>
      <c r="Z40" s="56"/>
      <c r="AB40" s="64">
        <v>11</v>
      </c>
      <c r="AC40" s="64">
        <f>'24-25'!$B$16</f>
        <v>0</v>
      </c>
      <c r="AD40" s="73">
        <f t="shared" si="13"/>
        <v>0</v>
      </c>
      <c r="AE40" s="91"/>
      <c r="AF40" s="91"/>
      <c r="AG40" s="74">
        <f>'24-25'!$AS$16</f>
        <v>0</v>
      </c>
      <c r="AH40" s="76">
        <f>'24-25'!$AT$16</f>
        <v>0</v>
      </c>
      <c r="AI40" s="74">
        <f>'24-25'!$AQ$16</f>
        <v>0</v>
      </c>
      <c r="AJ40" s="76">
        <f>'24-25'!$AR$16</f>
        <v>0</v>
      </c>
      <c r="AK40" s="72">
        <v>1.1000000000000001E-6</v>
      </c>
      <c r="AL40" s="88">
        <f t="shared" si="11"/>
        <v>1.1000000000000001E-6</v>
      </c>
      <c r="AM40" s="56"/>
      <c r="AN40"/>
    </row>
    <row r="41" spans="2:40" ht="15" x14ac:dyDescent="0.25">
      <c r="B41" s="64">
        <v>12</v>
      </c>
      <c r="C41" s="64">
        <f>'24-25'!$B$17</f>
        <v>0</v>
      </c>
      <c r="D41" s="73">
        <f t="shared" si="8"/>
        <v>0</v>
      </c>
      <c r="E41" s="74">
        <f>'24-25'!$AK$17</f>
        <v>0</v>
      </c>
      <c r="F41" s="76">
        <f>'24-25'!$AL$17</f>
        <v>0</v>
      </c>
      <c r="G41" s="74">
        <f>'24-25'!$AI$17</f>
        <v>0</v>
      </c>
      <c r="H41" s="76">
        <f>'24-25'!$AJ$17</f>
        <v>0</v>
      </c>
      <c r="I41" s="72">
        <v>1.1999999999999999E-6</v>
      </c>
      <c r="J41" s="88">
        <f t="shared" si="12"/>
        <v>1.1999999999999999E-6</v>
      </c>
      <c r="K41" s="56"/>
      <c r="L41" s="56"/>
      <c r="N41" s="64">
        <v>12</v>
      </c>
      <c r="O41" s="64">
        <f>'24-25'!$B$17</f>
        <v>0</v>
      </c>
      <c r="P41" s="73">
        <f t="shared" si="9"/>
        <v>0</v>
      </c>
      <c r="Q41" s="91"/>
      <c r="R41" s="91"/>
      <c r="S41" s="74">
        <f>'24-25'!$AO$17</f>
        <v>0</v>
      </c>
      <c r="T41" s="76">
        <f>'24-25'!$AP$17</f>
        <v>0</v>
      </c>
      <c r="U41" s="74">
        <f>'24-25'!$AM$17</f>
        <v>0</v>
      </c>
      <c r="V41" s="76">
        <f>'24-25'!$AN$17</f>
        <v>0</v>
      </c>
      <c r="W41" s="72">
        <v>1.1999999999999999E-6</v>
      </c>
      <c r="X41" s="88">
        <f t="shared" si="10"/>
        <v>1.1999999999999999E-6</v>
      </c>
      <c r="Z41" s="56"/>
      <c r="AB41" s="64">
        <v>12</v>
      </c>
      <c r="AC41" s="64">
        <f>'24-25'!$B$17</f>
        <v>0</v>
      </c>
      <c r="AD41" s="73">
        <f t="shared" si="13"/>
        <v>0</v>
      </c>
      <c r="AE41" s="91"/>
      <c r="AF41" s="91"/>
      <c r="AG41" s="74">
        <f>'24-25'!$AS$17</f>
        <v>0</v>
      </c>
      <c r="AH41" s="76">
        <f>'24-25'!$AT$17</f>
        <v>0</v>
      </c>
      <c r="AI41" s="74">
        <f>'24-25'!$AQ$17</f>
        <v>0</v>
      </c>
      <c r="AJ41" s="76">
        <f>'24-25'!$AR$17</f>
        <v>0</v>
      </c>
      <c r="AK41" s="72">
        <v>1.1999999999999999E-6</v>
      </c>
      <c r="AL41" s="88">
        <f t="shared" si="11"/>
        <v>1.1999999999999999E-6</v>
      </c>
      <c r="AM41" s="56"/>
      <c r="AN41"/>
    </row>
    <row r="42" spans="2:40" ht="15" x14ac:dyDescent="0.25">
      <c r="B42" s="64">
        <v>13</v>
      </c>
      <c r="C42" s="64">
        <f>'24-25'!$B$18</f>
        <v>0</v>
      </c>
      <c r="D42" s="73">
        <f t="shared" si="8"/>
        <v>0</v>
      </c>
      <c r="E42" s="74">
        <f>'24-25'!$AK$18</f>
        <v>0</v>
      </c>
      <c r="F42" s="76">
        <f>'24-25'!$AL$18</f>
        <v>0</v>
      </c>
      <c r="G42" s="74">
        <f>'24-25'!$AI$18</f>
        <v>0</v>
      </c>
      <c r="H42" s="76">
        <f>'24-25'!$AJ$18</f>
        <v>0</v>
      </c>
      <c r="I42" s="72">
        <v>1.3E-6</v>
      </c>
      <c r="J42" s="88">
        <f t="shared" si="12"/>
        <v>1.3E-6</v>
      </c>
      <c r="K42" s="56"/>
      <c r="L42" s="56"/>
      <c r="N42" s="64">
        <v>13</v>
      </c>
      <c r="O42" s="64">
        <f>'24-25'!$B$18</f>
        <v>0</v>
      </c>
      <c r="P42" s="73">
        <f t="shared" si="9"/>
        <v>0</v>
      </c>
      <c r="Q42" s="91"/>
      <c r="R42" s="91"/>
      <c r="S42" s="74">
        <f>'24-25'!$AO$18</f>
        <v>0</v>
      </c>
      <c r="T42" s="76">
        <f>'24-25'!$AP$18</f>
        <v>0</v>
      </c>
      <c r="U42" s="74">
        <f>'24-25'!$AM$18</f>
        <v>0</v>
      </c>
      <c r="V42" s="76">
        <f>'24-25'!$AN$18</f>
        <v>0</v>
      </c>
      <c r="W42" s="72">
        <v>1.3E-6</v>
      </c>
      <c r="X42" s="88">
        <f t="shared" si="10"/>
        <v>1.3E-6</v>
      </c>
      <c r="Z42" s="56"/>
      <c r="AB42" s="64">
        <v>13</v>
      </c>
      <c r="AC42" s="64">
        <f>'24-25'!$B$18</f>
        <v>0</v>
      </c>
      <c r="AD42" s="73">
        <f t="shared" si="13"/>
        <v>0</v>
      </c>
      <c r="AE42" s="91"/>
      <c r="AF42" s="91"/>
      <c r="AG42" s="74">
        <f>'24-25'!$AS$18</f>
        <v>0</v>
      </c>
      <c r="AH42" s="76">
        <f>'24-25'!$AT$18</f>
        <v>0</v>
      </c>
      <c r="AI42" s="74">
        <f>'24-25'!$AQ$18</f>
        <v>0</v>
      </c>
      <c r="AJ42" s="76">
        <f>'24-25'!$AR$18</f>
        <v>0</v>
      </c>
      <c r="AK42" s="72">
        <v>1.3E-6</v>
      </c>
      <c r="AL42" s="88">
        <f t="shared" si="11"/>
        <v>1.3E-6</v>
      </c>
      <c r="AM42" s="56"/>
      <c r="AN42"/>
    </row>
    <row r="43" spans="2:40" ht="15" x14ac:dyDescent="0.25">
      <c r="B43" s="64">
        <v>14</v>
      </c>
      <c r="C43" s="64">
        <f>'24-25'!$B$19</f>
        <v>0</v>
      </c>
      <c r="D43" s="73">
        <f t="shared" si="8"/>
        <v>0</v>
      </c>
      <c r="E43" s="74">
        <f>'24-25'!$AK$19</f>
        <v>0</v>
      </c>
      <c r="F43" s="76">
        <f>'24-25'!$AL$19</f>
        <v>0</v>
      </c>
      <c r="G43" s="74">
        <f>'24-25'!$AI$19</f>
        <v>0</v>
      </c>
      <c r="H43" s="76">
        <f>'24-25'!$AJ$19</f>
        <v>0</v>
      </c>
      <c r="I43" s="72">
        <v>1.3999999999999999E-6</v>
      </c>
      <c r="J43" s="88">
        <f t="shared" si="12"/>
        <v>1.3999999999999999E-6</v>
      </c>
      <c r="K43" s="56"/>
      <c r="L43" s="56"/>
      <c r="N43" s="64">
        <v>14</v>
      </c>
      <c r="O43" s="64">
        <f>'24-25'!$B$19</f>
        <v>0</v>
      </c>
      <c r="P43" s="73">
        <f t="shared" si="9"/>
        <v>0</v>
      </c>
      <c r="Q43" s="91"/>
      <c r="R43" s="91"/>
      <c r="S43" s="74">
        <f>'24-25'!$AO$19</f>
        <v>0</v>
      </c>
      <c r="T43" s="76">
        <f>'24-25'!$AP$19</f>
        <v>0</v>
      </c>
      <c r="U43" s="74">
        <f>'24-25'!$AM$19</f>
        <v>0</v>
      </c>
      <c r="V43" s="76">
        <f>'24-25'!$AN$19</f>
        <v>0</v>
      </c>
      <c r="W43" s="72">
        <v>1.3999999999999999E-6</v>
      </c>
      <c r="X43" s="88">
        <f t="shared" si="10"/>
        <v>1.3999999999999999E-6</v>
      </c>
      <c r="Z43" s="56"/>
      <c r="AB43" s="64">
        <v>14</v>
      </c>
      <c r="AC43" s="64">
        <f>'24-25'!$B$19</f>
        <v>0</v>
      </c>
      <c r="AD43" s="73">
        <f t="shared" si="13"/>
        <v>0</v>
      </c>
      <c r="AE43" s="91"/>
      <c r="AF43" s="91"/>
      <c r="AG43" s="74">
        <f>'24-25'!$AS$19</f>
        <v>0</v>
      </c>
      <c r="AH43" s="76">
        <f>'24-25'!$AT$19</f>
        <v>0</v>
      </c>
      <c r="AI43" s="74">
        <f>'24-25'!$AQ$19</f>
        <v>0</v>
      </c>
      <c r="AJ43" s="76">
        <f>'24-25'!$AR$19</f>
        <v>0</v>
      </c>
      <c r="AK43" s="72">
        <v>1.3999999999999999E-6</v>
      </c>
      <c r="AL43" s="88">
        <f t="shared" si="11"/>
        <v>1.3999999999999999E-6</v>
      </c>
      <c r="AM43" s="56"/>
      <c r="AN43"/>
    </row>
    <row r="44" spans="2:40" ht="15" x14ac:dyDescent="0.25">
      <c r="B44" s="64">
        <v>15</v>
      </c>
      <c r="C44" s="64">
        <f>'24-25'!$B$20</f>
        <v>0</v>
      </c>
      <c r="D44" s="73">
        <f t="shared" si="8"/>
        <v>0</v>
      </c>
      <c r="E44" s="74">
        <f>'24-25'!$AK$20</f>
        <v>0</v>
      </c>
      <c r="F44" s="76">
        <f>'24-25'!$AL$20</f>
        <v>0</v>
      </c>
      <c r="G44" s="74">
        <f>'24-25'!$AI$20</f>
        <v>0</v>
      </c>
      <c r="H44" s="76">
        <f>'24-25'!$AJ$20</f>
        <v>0</v>
      </c>
      <c r="I44" s="72">
        <v>1.5E-6</v>
      </c>
      <c r="J44" s="88">
        <f t="shared" si="12"/>
        <v>1.5E-6</v>
      </c>
      <c r="K44" s="56"/>
      <c r="L44" s="56"/>
      <c r="N44" s="64">
        <v>15</v>
      </c>
      <c r="O44" s="64">
        <f>'24-25'!$B$20</f>
        <v>0</v>
      </c>
      <c r="P44" s="73">
        <f t="shared" si="9"/>
        <v>0</v>
      </c>
      <c r="Q44" s="91"/>
      <c r="R44" s="91"/>
      <c r="S44" s="74">
        <f>'24-25'!$AO$20</f>
        <v>0</v>
      </c>
      <c r="T44" s="76">
        <f>'24-25'!$AP$20</f>
        <v>0</v>
      </c>
      <c r="U44" s="74">
        <f>'24-25'!$AM$20</f>
        <v>0</v>
      </c>
      <c r="V44" s="76">
        <f>'24-25'!$AN$20</f>
        <v>0</v>
      </c>
      <c r="W44" s="72">
        <v>1.5E-6</v>
      </c>
      <c r="X44" s="88">
        <f t="shared" si="10"/>
        <v>1.5E-6</v>
      </c>
      <c r="Z44" s="56"/>
      <c r="AB44" s="64">
        <v>15</v>
      </c>
      <c r="AC44" s="64">
        <f>'24-25'!$B$20</f>
        <v>0</v>
      </c>
      <c r="AD44" s="73">
        <f t="shared" si="13"/>
        <v>0</v>
      </c>
      <c r="AE44" s="91"/>
      <c r="AF44" s="91"/>
      <c r="AG44" s="74">
        <f>'24-25'!$AS$20</f>
        <v>0</v>
      </c>
      <c r="AH44" s="76">
        <f>'24-25'!$AT$20</f>
        <v>0</v>
      </c>
      <c r="AI44" s="74">
        <f>'24-25'!$AQ$20</f>
        <v>0</v>
      </c>
      <c r="AJ44" s="76">
        <f>'24-25'!$AR$20</f>
        <v>0</v>
      </c>
      <c r="AK44" s="72">
        <v>1.5E-6</v>
      </c>
      <c r="AL44" s="88">
        <f t="shared" si="11"/>
        <v>1.5E-6</v>
      </c>
      <c r="AM44" s="56"/>
      <c r="AN44"/>
    </row>
    <row r="45" spans="2:40" ht="15" x14ac:dyDescent="0.25">
      <c r="B45" s="64">
        <v>16</v>
      </c>
      <c r="C45" s="64">
        <f>'24-25'!$B$21</f>
        <v>0</v>
      </c>
      <c r="D45" s="73">
        <f t="shared" si="8"/>
        <v>0</v>
      </c>
      <c r="E45" s="74">
        <f>'24-25'!$AK$21</f>
        <v>0</v>
      </c>
      <c r="F45" s="76">
        <f>'24-25'!$AL$21</f>
        <v>0</v>
      </c>
      <c r="G45" s="74">
        <f>'24-25'!$AI$21</f>
        <v>0</v>
      </c>
      <c r="H45" s="76">
        <f>'24-25'!$AJ$21</f>
        <v>0</v>
      </c>
      <c r="I45" s="72">
        <v>1.5999999999999999E-6</v>
      </c>
      <c r="J45" s="88">
        <f t="shared" si="12"/>
        <v>1.5999999999999999E-6</v>
      </c>
      <c r="K45" s="56"/>
      <c r="L45" s="56"/>
      <c r="N45" s="64">
        <v>16</v>
      </c>
      <c r="O45" s="64">
        <f>'24-25'!$B$21</f>
        <v>0</v>
      </c>
      <c r="P45" s="73">
        <f t="shared" si="9"/>
        <v>0</v>
      </c>
      <c r="Q45" s="91"/>
      <c r="R45" s="91"/>
      <c r="S45" s="74">
        <f>'24-25'!$AO$21</f>
        <v>0</v>
      </c>
      <c r="T45" s="76">
        <f>'24-25'!$AP$21</f>
        <v>0</v>
      </c>
      <c r="U45" s="74">
        <f>'24-25'!$AM$21</f>
        <v>0</v>
      </c>
      <c r="V45" s="76">
        <f>'24-25'!$AN$21</f>
        <v>0</v>
      </c>
      <c r="W45" s="72">
        <v>1.5999999999999999E-6</v>
      </c>
      <c r="X45" s="88">
        <f t="shared" si="10"/>
        <v>1.5999999999999999E-6</v>
      </c>
      <c r="Z45" s="56"/>
      <c r="AB45" s="64">
        <v>16</v>
      </c>
      <c r="AC45" s="64">
        <f>'24-25'!$B$21</f>
        <v>0</v>
      </c>
      <c r="AD45" s="73">
        <f t="shared" si="13"/>
        <v>0</v>
      </c>
      <c r="AE45" s="91"/>
      <c r="AF45" s="91"/>
      <c r="AG45" s="74">
        <f>'24-25'!$AS$21</f>
        <v>0</v>
      </c>
      <c r="AH45" s="76">
        <f>'24-25'!$AT$21</f>
        <v>0</v>
      </c>
      <c r="AI45" s="74">
        <f>'24-25'!$AQ$21</f>
        <v>0</v>
      </c>
      <c r="AJ45" s="76">
        <f>'24-25'!$AR$21</f>
        <v>0</v>
      </c>
      <c r="AK45" s="72">
        <v>1.5999999999999999E-6</v>
      </c>
      <c r="AL45" s="88">
        <f t="shared" si="11"/>
        <v>1.5999999999999999E-6</v>
      </c>
      <c r="AM45" s="56"/>
      <c r="AN45"/>
    </row>
    <row r="46" spans="2:40" ht="15" x14ac:dyDescent="0.25">
      <c r="B46" s="64">
        <v>17</v>
      </c>
      <c r="C46" s="64">
        <f>'24-25'!$B$22</f>
        <v>0</v>
      </c>
      <c r="D46" s="73">
        <f t="shared" si="8"/>
        <v>0</v>
      </c>
      <c r="E46" s="74">
        <f>'24-25'!$AK$22</f>
        <v>0</v>
      </c>
      <c r="F46" s="76">
        <f>'24-25'!$AL$22</f>
        <v>0</v>
      </c>
      <c r="G46" s="74">
        <f>'24-25'!$AI$22</f>
        <v>0</v>
      </c>
      <c r="H46" s="76">
        <f>'24-25'!$AJ$22</f>
        <v>0</v>
      </c>
      <c r="I46" s="72">
        <v>1.7E-6</v>
      </c>
      <c r="J46" s="88">
        <f t="shared" si="12"/>
        <v>1.7E-6</v>
      </c>
      <c r="K46" s="56"/>
      <c r="L46" s="56"/>
      <c r="N46" s="64">
        <v>17</v>
      </c>
      <c r="O46" s="64">
        <f>'24-25'!$B$22</f>
        <v>0</v>
      </c>
      <c r="P46" s="73">
        <f t="shared" si="9"/>
        <v>0</v>
      </c>
      <c r="Q46" s="91"/>
      <c r="R46" s="91"/>
      <c r="S46" s="74">
        <f>'24-25'!$AO$22</f>
        <v>0</v>
      </c>
      <c r="T46" s="76">
        <f>'24-25'!$AP$22</f>
        <v>0</v>
      </c>
      <c r="U46" s="74">
        <f>'24-25'!$AM$22</f>
        <v>0</v>
      </c>
      <c r="V46" s="76">
        <f>'24-25'!$AN$22</f>
        <v>0</v>
      </c>
      <c r="W46" s="72">
        <v>1.7E-6</v>
      </c>
      <c r="X46" s="88">
        <f t="shared" si="10"/>
        <v>1.7E-6</v>
      </c>
      <c r="Z46" s="56"/>
      <c r="AB46" s="64">
        <v>17</v>
      </c>
      <c r="AC46" s="64">
        <f>'24-25'!$B$22</f>
        <v>0</v>
      </c>
      <c r="AD46" s="73">
        <f t="shared" si="13"/>
        <v>0</v>
      </c>
      <c r="AE46" s="91"/>
      <c r="AF46" s="91"/>
      <c r="AG46" s="74">
        <f>'24-25'!$AS$22</f>
        <v>0</v>
      </c>
      <c r="AH46" s="76">
        <f>'24-25'!$AT$22</f>
        <v>0</v>
      </c>
      <c r="AI46" s="74">
        <f>'24-25'!$AQ$22</f>
        <v>0</v>
      </c>
      <c r="AJ46" s="76">
        <f>'24-25'!$AR$22</f>
        <v>0</v>
      </c>
      <c r="AK46" s="72">
        <v>1.7E-6</v>
      </c>
      <c r="AL46" s="88">
        <f t="shared" si="11"/>
        <v>1.7E-6</v>
      </c>
      <c r="AM46" s="56"/>
      <c r="AN46"/>
    </row>
    <row r="47" spans="2:40" ht="15" x14ac:dyDescent="0.25">
      <c r="B47" s="64">
        <v>18</v>
      </c>
      <c r="C47" s="64">
        <f>'24-25'!$B$23</f>
        <v>0</v>
      </c>
      <c r="D47" s="73">
        <f t="shared" si="8"/>
        <v>0</v>
      </c>
      <c r="E47" s="74">
        <f>'24-25'!$AK$23</f>
        <v>0</v>
      </c>
      <c r="F47" s="76">
        <f>'24-25'!$AL$23</f>
        <v>0</v>
      </c>
      <c r="G47" s="74">
        <f>'24-25'!$AI$23</f>
        <v>0</v>
      </c>
      <c r="H47" s="76">
        <f>'24-25'!$AJ$23</f>
        <v>0</v>
      </c>
      <c r="I47" s="72">
        <v>1.7999999999999999E-6</v>
      </c>
      <c r="J47" s="88">
        <f t="shared" si="12"/>
        <v>1.7999999999999999E-6</v>
      </c>
      <c r="K47" s="56"/>
      <c r="L47" s="56"/>
      <c r="N47" s="64">
        <v>18</v>
      </c>
      <c r="O47" s="64">
        <f>'24-25'!$B$23</f>
        <v>0</v>
      </c>
      <c r="P47" s="73">
        <f t="shared" si="9"/>
        <v>0</v>
      </c>
      <c r="Q47" s="91"/>
      <c r="R47" s="91"/>
      <c r="S47" s="74">
        <f>'24-25'!$AO$23</f>
        <v>0</v>
      </c>
      <c r="T47" s="76">
        <f>'24-25'!$AP$23</f>
        <v>0</v>
      </c>
      <c r="U47" s="74">
        <f>'24-25'!$AM$23</f>
        <v>0</v>
      </c>
      <c r="V47" s="76">
        <f>'24-25'!$AN$23</f>
        <v>0</v>
      </c>
      <c r="W47" s="72">
        <v>1.7999999999999999E-6</v>
      </c>
      <c r="X47" s="88">
        <f t="shared" si="10"/>
        <v>1.7999999999999999E-6</v>
      </c>
      <c r="Z47" s="56"/>
      <c r="AB47" s="64">
        <v>18</v>
      </c>
      <c r="AC47" s="64">
        <f>'24-25'!$B$23</f>
        <v>0</v>
      </c>
      <c r="AD47" s="73">
        <f t="shared" si="13"/>
        <v>0</v>
      </c>
      <c r="AE47" s="91"/>
      <c r="AF47" s="91"/>
      <c r="AG47" s="74">
        <f>'24-25'!$AS$23</f>
        <v>0</v>
      </c>
      <c r="AH47" s="76">
        <f>'24-25'!$AT$23</f>
        <v>0</v>
      </c>
      <c r="AI47" s="74">
        <f>'24-25'!$AQ$23</f>
        <v>0</v>
      </c>
      <c r="AJ47" s="76">
        <f>'24-25'!$AR$23</f>
        <v>0</v>
      </c>
      <c r="AK47" s="72">
        <v>1.7999999999999999E-6</v>
      </c>
      <c r="AL47" s="88">
        <f t="shared" si="11"/>
        <v>1.7999999999999999E-6</v>
      </c>
      <c r="AM47" s="56"/>
      <c r="AN47"/>
    </row>
    <row r="48" spans="2:40" ht="15" x14ac:dyDescent="0.25">
      <c r="B48" s="64">
        <v>19</v>
      </c>
      <c r="C48" s="64">
        <f>'24-25'!$B$24</f>
        <v>0</v>
      </c>
      <c r="D48" s="73">
        <f t="shared" si="8"/>
        <v>0</v>
      </c>
      <c r="E48" s="74">
        <f>'24-25'!$AK$24</f>
        <v>0</v>
      </c>
      <c r="F48" s="76">
        <f>'24-25'!$AL$24</f>
        <v>0</v>
      </c>
      <c r="G48" s="74">
        <f>'24-25'!$AI$24</f>
        <v>0</v>
      </c>
      <c r="H48" s="76">
        <f>'24-25'!$AJ$24</f>
        <v>0</v>
      </c>
      <c r="I48" s="72">
        <v>1.9E-6</v>
      </c>
      <c r="J48" s="88">
        <f t="shared" si="12"/>
        <v>1.9E-6</v>
      </c>
      <c r="K48" s="56"/>
      <c r="L48" s="56"/>
      <c r="N48" s="64">
        <v>19</v>
      </c>
      <c r="O48" s="64">
        <f>'24-25'!$B$24</f>
        <v>0</v>
      </c>
      <c r="P48" s="73">
        <f t="shared" si="9"/>
        <v>0</v>
      </c>
      <c r="Q48" s="91"/>
      <c r="R48" s="91"/>
      <c r="S48" s="74">
        <f>'24-25'!$AO$24</f>
        <v>0</v>
      </c>
      <c r="T48" s="76">
        <f>'24-25'!$AP$24</f>
        <v>0</v>
      </c>
      <c r="U48" s="74">
        <f>'24-25'!$AM$24</f>
        <v>0</v>
      </c>
      <c r="V48" s="76">
        <f>'24-25'!$AN$24</f>
        <v>0</v>
      </c>
      <c r="W48" s="72">
        <v>1.9E-6</v>
      </c>
      <c r="X48" s="88">
        <f t="shared" si="10"/>
        <v>1.9E-6</v>
      </c>
      <c r="Z48" s="56"/>
      <c r="AB48" s="64">
        <v>19</v>
      </c>
      <c r="AC48" s="64">
        <f>'24-25'!$B$24</f>
        <v>0</v>
      </c>
      <c r="AD48" s="73">
        <f t="shared" si="13"/>
        <v>0</v>
      </c>
      <c r="AE48" s="91"/>
      <c r="AF48" s="91"/>
      <c r="AG48" s="74">
        <f>'24-25'!$AS$24</f>
        <v>0</v>
      </c>
      <c r="AH48" s="76">
        <f>'24-25'!$AT$24</f>
        <v>0</v>
      </c>
      <c r="AI48" s="74">
        <f>'24-25'!$AQ$24</f>
        <v>0</v>
      </c>
      <c r="AJ48" s="76">
        <f>'24-25'!$AR$24</f>
        <v>0</v>
      </c>
      <c r="AK48" s="72">
        <v>1.9E-6</v>
      </c>
      <c r="AL48" s="88">
        <f t="shared" si="11"/>
        <v>1.9E-6</v>
      </c>
      <c r="AM48" s="56"/>
      <c r="AN48"/>
    </row>
    <row r="49" spans="2:40" ht="15.75" thickBot="1" x14ac:dyDescent="0.3">
      <c r="B49" s="78">
        <v>20</v>
      </c>
      <c r="C49" s="78">
        <f>'24-25'!$B$25</f>
        <v>0</v>
      </c>
      <c r="D49" s="81">
        <f t="shared" si="8"/>
        <v>0</v>
      </c>
      <c r="E49" s="82">
        <f>'24-25'!$AK$25</f>
        <v>0</v>
      </c>
      <c r="F49" s="84">
        <f>'24-25'!$AL$25</f>
        <v>0</v>
      </c>
      <c r="G49" s="82">
        <f>'24-25'!$AI$25</f>
        <v>0</v>
      </c>
      <c r="H49" s="84">
        <f>'24-25'!$AJ$25</f>
        <v>0</v>
      </c>
      <c r="I49" s="80">
        <v>1.9999999999999999E-6</v>
      </c>
      <c r="J49" s="88">
        <f t="shared" si="12"/>
        <v>1.9999999999999999E-6</v>
      </c>
      <c r="K49" s="56"/>
      <c r="L49" s="56"/>
      <c r="N49" s="78">
        <v>20</v>
      </c>
      <c r="O49" s="78">
        <f>'24-25'!$B$25</f>
        <v>0</v>
      </c>
      <c r="P49" s="73">
        <f t="shared" si="9"/>
        <v>0</v>
      </c>
      <c r="Q49" s="92"/>
      <c r="R49" s="92"/>
      <c r="S49" s="82">
        <f>'24-25'!$AO$25</f>
        <v>0</v>
      </c>
      <c r="T49" s="84">
        <f>'24-25'!$AP$25</f>
        <v>0</v>
      </c>
      <c r="U49" s="82">
        <f>'24-25'!$AM$25</f>
        <v>0</v>
      </c>
      <c r="V49" s="84">
        <f>'24-25'!$AN$25</f>
        <v>0</v>
      </c>
      <c r="W49" s="80">
        <v>1.9999999999999999E-6</v>
      </c>
      <c r="X49" s="88">
        <f t="shared" si="10"/>
        <v>1.9999999999999999E-6</v>
      </c>
      <c r="Z49" s="56"/>
      <c r="AB49" s="78">
        <v>20</v>
      </c>
      <c r="AC49" s="78">
        <f>'24-25'!$B$25</f>
        <v>0</v>
      </c>
      <c r="AD49" s="73">
        <f t="shared" si="13"/>
        <v>0</v>
      </c>
      <c r="AE49" s="92"/>
      <c r="AF49" s="92"/>
      <c r="AG49" s="82">
        <f>'24-25'!$AS$25</f>
        <v>0</v>
      </c>
      <c r="AH49" s="84">
        <f>'24-25'!$AT$25</f>
        <v>0</v>
      </c>
      <c r="AI49" s="82">
        <f>'24-25'!$AQ$25</f>
        <v>0</v>
      </c>
      <c r="AJ49" s="84">
        <f>'24-25'!$AR$25</f>
        <v>0</v>
      </c>
      <c r="AK49" s="80">
        <v>1.9999999999999999E-6</v>
      </c>
      <c r="AL49" s="88">
        <f t="shared" si="11"/>
        <v>1.9999999999999999E-6</v>
      </c>
      <c r="AM49" s="56"/>
      <c r="AN49"/>
    </row>
    <row r="50" spans="2:40" ht="15" x14ac:dyDescent="0.25">
      <c r="D50" s="93"/>
      <c r="E50" s="85">
        <f>SUM(E30:E49)</f>
        <v>0</v>
      </c>
      <c r="F50" s="85">
        <f>SUM(F30:F49)</f>
        <v>0</v>
      </c>
      <c r="G50" s="85">
        <f>SUM(G30:G49)</f>
        <v>0</v>
      </c>
      <c r="H50" s="85">
        <f>SUM(H30:H49)</f>
        <v>0</v>
      </c>
      <c r="I50" s="56"/>
      <c r="J50" s="56"/>
      <c r="K50" s="56"/>
      <c r="L50" s="56"/>
      <c r="P50" s="93"/>
      <c r="Q50" s="85"/>
      <c r="R50" s="85"/>
      <c r="S50" s="85">
        <f>SUM(S30:S49)</f>
        <v>0</v>
      </c>
      <c r="T50" s="85">
        <f>SUM(T30:T49)</f>
        <v>0</v>
      </c>
      <c r="U50" s="85">
        <f>SUM(U30:U49)</f>
        <v>0</v>
      </c>
      <c r="V50" s="85">
        <f>SUM(V30:V49)</f>
        <v>0</v>
      </c>
      <c r="W50" s="56"/>
      <c r="X50" s="56"/>
      <c r="Y50" s="56"/>
      <c r="Z50" s="56"/>
      <c r="AD50" s="93"/>
      <c r="AE50" s="85"/>
      <c r="AF50" s="85"/>
      <c r="AG50" s="85">
        <f>SUM(AG30:AG49)</f>
        <v>0</v>
      </c>
      <c r="AH50" s="85">
        <f>SUM(AH30:AH49)</f>
        <v>0</v>
      </c>
      <c r="AI50" s="85">
        <f>SUM(AI30:AI49)</f>
        <v>0</v>
      </c>
      <c r="AJ50" s="85">
        <f>SUM(AJ30:AJ49)</f>
        <v>0</v>
      </c>
      <c r="AK50"/>
      <c r="AL50"/>
      <c r="AM50"/>
      <c r="AN50"/>
    </row>
    <row r="51" spans="2:40" ht="15" x14ac:dyDescent="0.25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 s="56"/>
      <c r="Y51" s="56"/>
      <c r="Z51" s="56"/>
      <c r="AB51"/>
      <c r="AC51"/>
      <c r="AD51"/>
      <c r="AE51"/>
      <c r="AF51"/>
      <c r="AG51"/>
      <c r="AH51"/>
      <c r="AI51"/>
      <c r="AJ51"/>
      <c r="AK51"/>
      <c r="AL51"/>
      <c r="AM51"/>
      <c r="AN51"/>
    </row>
    <row r="52" spans="2:40" ht="15" x14ac:dyDescent="0.25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</row>
    <row r="53" spans="2:40" ht="15.75" thickBot="1" x14ac:dyDescent="0.3">
      <c r="B53" s="188" t="s">
        <v>42</v>
      </c>
      <c r="C53" s="188"/>
      <c r="D53" s="188"/>
      <c r="E53" s="188"/>
      <c r="F53" s="188"/>
      <c r="G53" s="188"/>
      <c r="H53" s="188"/>
      <c r="I53" s="56"/>
      <c r="N53" s="188" t="s">
        <v>43</v>
      </c>
      <c r="O53" s="188"/>
      <c r="P53" s="188"/>
      <c r="Q53" s="188"/>
      <c r="R53" s="188"/>
      <c r="S53" s="188"/>
      <c r="T53" s="188"/>
      <c r="U53" s="188"/>
      <c r="V53" s="188"/>
      <c r="W53" s="56"/>
      <c r="AB53" s="188" t="s">
        <v>44</v>
      </c>
      <c r="AC53" s="188"/>
      <c r="AD53" s="188"/>
      <c r="AE53" s="188"/>
      <c r="AF53" s="188"/>
      <c r="AG53" s="188"/>
      <c r="AH53" s="188"/>
      <c r="AI53" s="188"/>
      <c r="AJ53" s="188"/>
      <c r="AK53"/>
      <c r="AL53"/>
      <c r="AM53"/>
      <c r="AN53"/>
    </row>
    <row r="54" spans="2:40" ht="15.75" thickBot="1" x14ac:dyDescent="0.3">
      <c r="B54" s="60" t="s">
        <v>31</v>
      </c>
      <c r="C54" s="58" t="s">
        <v>32</v>
      </c>
      <c r="D54" s="61" t="s">
        <v>34</v>
      </c>
      <c r="E54" s="189" t="s">
        <v>45</v>
      </c>
      <c r="F54" s="190"/>
      <c r="G54" s="189" t="s">
        <v>46</v>
      </c>
      <c r="H54" s="190"/>
      <c r="I54" s="56"/>
      <c r="J54" s="56"/>
      <c r="K54" s="56"/>
      <c r="L54" s="56"/>
      <c r="N54" s="60" t="s">
        <v>31</v>
      </c>
      <c r="O54" s="58" t="s">
        <v>32</v>
      </c>
      <c r="P54" s="61" t="s">
        <v>34</v>
      </c>
      <c r="Q54" s="86"/>
      <c r="R54" s="86"/>
      <c r="S54" s="189" t="s">
        <v>45</v>
      </c>
      <c r="T54" s="190"/>
      <c r="U54" s="189" t="s">
        <v>46</v>
      </c>
      <c r="V54" s="190"/>
      <c r="W54" s="56"/>
      <c r="X54" s="56"/>
      <c r="Y54" s="56"/>
      <c r="Z54" s="56"/>
      <c r="AB54" s="60" t="s">
        <v>31</v>
      </c>
      <c r="AC54" s="58" t="s">
        <v>32</v>
      </c>
      <c r="AD54" s="61" t="s">
        <v>34</v>
      </c>
      <c r="AE54" s="86"/>
      <c r="AF54" s="86"/>
      <c r="AG54" s="189" t="s">
        <v>45</v>
      </c>
      <c r="AH54" s="190"/>
      <c r="AI54" s="189" t="s">
        <v>46</v>
      </c>
      <c r="AJ54" s="190"/>
      <c r="AK54"/>
      <c r="AL54"/>
      <c r="AM54"/>
      <c r="AN54"/>
    </row>
    <row r="55" spans="2:40" ht="15.75" customHeight="1" x14ac:dyDescent="0.25">
      <c r="B55" s="64">
        <v>1</v>
      </c>
      <c r="C55" s="87">
        <f>'24-25'!$B$6</f>
        <v>0</v>
      </c>
      <c r="D55" s="67">
        <f>E6</f>
        <v>0</v>
      </c>
      <c r="E55" s="68">
        <f>'24-25'!$AV$6</f>
        <v>0</v>
      </c>
      <c r="F55" s="70">
        <f>'24-25'!$AW$6</f>
        <v>0</v>
      </c>
      <c r="G55" s="68">
        <f>'24-25'!$BC$6</f>
        <v>0</v>
      </c>
      <c r="H55" s="70">
        <f>'24-25'!$BD$6</f>
        <v>0</v>
      </c>
      <c r="I55" s="66">
        <v>9.9999999999999995E-8</v>
      </c>
      <c r="J55" s="88">
        <f>E55+I55+2*G55</f>
        <v>9.9999999999999995E-8</v>
      </c>
      <c r="K55" s="56"/>
      <c r="L55" s="56"/>
      <c r="N55" s="64">
        <v>1</v>
      </c>
      <c r="O55" s="87">
        <f>'24-25'!$B$6</f>
        <v>0</v>
      </c>
      <c r="P55" s="94">
        <f>S6</f>
        <v>0</v>
      </c>
      <c r="Q55" s="89"/>
      <c r="R55" s="89"/>
      <c r="S55" s="68">
        <f>'24-25'!$AX$6</f>
        <v>0</v>
      </c>
      <c r="T55" s="70">
        <f>'24-25'!$AY$6</f>
        <v>0</v>
      </c>
      <c r="U55" s="68">
        <f>'24-25'!$BE$6</f>
        <v>0</v>
      </c>
      <c r="V55" s="70">
        <f>'24-25'!$BF$6</f>
        <v>0</v>
      </c>
      <c r="W55" s="66">
        <v>9.9999999999999995E-8</v>
      </c>
      <c r="X55" s="88">
        <f>S55+W55+2*U55</f>
        <v>9.9999999999999995E-8</v>
      </c>
      <c r="Y55" s="56"/>
      <c r="Z55" s="56"/>
      <c r="AB55" s="64">
        <v>1</v>
      </c>
      <c r="AC55" s="87">
        <f>'24-25'!$B$6</f>
        <v>0</v>
      </c>
      <c r="AD55" s="94">
        <f>AG6</f>
        <v>0</v>
      </c>
      <c r="AE55" s="89"/>
      <c r="AF55" s="89"/>
      <c r="AG55" s="68">
        <f>'24-25'!$AZ$6</f>
        <v>0</v>
      </c>
      <c r="AH55" s="70">
        <f>'24-25'!$BA$6</f>
        <v>0</v>
      </c>
      <c r="AI55" s="68">
        <f>'24-25'!$BG$6</f>
        <v>0</v>
      </c>
      <c r="AJ55" s="70">
        <f>'24-25'!$BH$6</f>
        <v>0</v>
      </c>
      <c r="AK55" s="66">
        <v>9.9999999999999995E-8</v>
      </c>
      <c r="AL55" s="88">
        <f>AG55+AK55+2*AI55</f>
        <v>9.9999999999999995E-8</v>
      </c>
      <c r="AM55"/>
      <c r="AN55"/>
    </row>
    <row r="56" spans="2:40" ht="15" x14ac:dyDescent="0.25">
      <c r="B56" s="64">
        <v>2</v>
      </c>
      <c r="C56" s="64">
        <f>'24-25'!$B$7</f>
        <v>0</v>
      </c>
      <c r="D56" s="73">
        <f>E7</f>
        <v>0</v>
      </c>
      <c r="E56" s="90">
        <f>'24-25'!$AV$7</f>
        <v>0</v>
      </c>
      <c r="F56" s="76">
        <f>'24-25'!$AW$7</f>
        <v>0</v>
      </c>
      <c r="G56" s="74">
        <f>'24-25'!$BC$7</f>
        <v>0</v>
      </c>
      <c r="H56" s="76">
        <f>'24-25'!$BD$7</f>
        <v>0</v>
      </c>
      <c r="I56" s="72">
        <v>1.9999999999999999E-7</v>
      </c>
      <c r="J56" s="88">
        <f t="shared" ref="J56:J74" si="14">E56+I56+2*G56</f>
        <v>1.9999999999999999E-7</v>
      </c>
      <c r="K56" s="56"/>
      <c r="L56" s="56"/>
      <c r="N56" s="64">
        <v>2</v>
      </c>
      <c r="O56" s="64">
        <f>'24-25'!$B$7</f>
        <v>0</v>
      </c>
      <c r="P56" s="73">
        <f>S7</f>
        <v>0</v>
      </c>
      <c r="Q56" s="91"/>
      <c r="R56" s="91"/>
      <c r="S56" s="74">
        <f>'24-25'!$AX$7</f>
        <v>0</v>
      </c>
      <c r="T56" s="76">
        <f>'24-25'!$AY$7</f>
        <v>0</v>
      </c>
      <c r="U56" s="74">
        <f>'24-25'!$BE$7</f>
        <v>0</v>
      </c>
      <c r="V56" s="76">
        <f>'24-25'!$BF$7</f>
        <v>0</v>
      </c>
      <c r="W56" s="72">
        <v>1.9999999999999999E-7</v>
      </c>
      <c r="X56" s="88">
        <f t="shared" ref="X56:X74" si="15">S56+W56+2*U56</f>
        <v>1.9999999999999999E-7</v>
      </c>
      <c r="Y56" s="56"/>
      <c r="Z56" s="56"/>
      <c r="AB56" s="64">
        <v>2</v>
      </c>
      <c r="AC56" s="64">
        <f>'24-25'!$B$7</f>
        <v>0</v>
      </c>
      <c r="AD56" s="73">
        <f>AG7</f>
        <v>0</v>
      </c>
      <c r="AE56" s="91"/>
      <c r="AF56" s="91"/>
      <c r="AG56" s="74">
        <f>'24-25'!$AZ$7</f>
        <v>0</v>
      </c>
      <c r="AH56" s="76">
        <f>'24-25'!$BA$7</f>
        <v>0</v>
      </c>
      <c r="AI56" s="74">
        <f>'24-25'!$BG$7</f>
        <v>0</v>
      </c>
      <c r="AJ56" s="76">
        <f>'24-25'!$BH$7</f>
        <v>0</v>
      </c>
      <c r="AK56" s="72">
        <v>1.9999999999999999E-7</v>
      </c>
      <c r="AL56" s="88">
        <f t="shared" ref="AL56:AL74" si="16">AG56+AK56+2*AI56</f>
        <v>1.9999999999999999E-7</v>
      </c>
      <c r="AM56"/>
      <c r="AN56"/>
    </row>
    <row r="57" spans="2:40" ht="15" x14ac:dyDescent="0.25">
      <c r="B57" s="64">
        <v>3</v>
      </c>
      <c r="C57" s="64">
        <f>'24-25'!$B$8</f>
        <v>0</v>
      </c>
      <c r="D57" s="73">
        <f t="shared" ref="D57:D74" si="17">E8</f>
        <v>0</v>
      </c>
      <c r="E57" s="74">
        <f>'24-25'!$AV$8</f>
        <v>0</v>
      </c>
      <c r="F57" s="76">
        <f>'24-25'!$AW$8</f>
        <v>0</v>
      </c>
      <c r="G57" s="74">
        <f>'24-25'!$BC$8</f>
        <v>0</v>
      </c>
      <c r="H57" s="76">
        <f>'24-25'!$BD$8</f>
        <v>0</v>
      </c>
      <c r="I57" s="72">
        <v>2.9999999999999999E-7</v>
      </c>
      <c r="J57" s="88">
        <f t="shared" si="14"/>
        <v>2.9999999999999999E-7</v>
      </c>
      <c r="K57" s="56"/>
      <c r="L57" s="56"/>
      <c r="N57" s="64">
        <v>3</v>
      </c>
      <c r="O57" s="64">
        <f>'24-25'!$B$8</f>
        <v>0</v>
      </c>
      <c r="P57" s="73">
        <f t="shared" ref="P57:P74" si="18">S8</f>
        <v>0</v>
      </c>
      <c r="Q57" s="91"/>
      <c r="R57" s="91"/>
      <c r="S57" s="74">
        <f>'24-25'!$AX$8</f>
        <v>0</v>
      </c>
      <c r="T57" s="76">
        <f>'24-25'!$AY$8</f>
        <v>0</v>
      </c>
      <c r="U57" s="74">
        <f>'24-25'!$BE$8</f>
        <v>0</v>
      </c>
      <c r="V57" s="76">
        <f>'24-25'!$BF$8</f>
        <v>0</v>
      </c>
      <c r="W57" s="72">
        <v>2.9999999999999999E-7</v>
      </c>
      <c r="X57" s="88">
        <f t="shared" si="15"/>
        <v>2.9999999999999999E-7</v>
      </c>
      <c r="Y57" s="56"/>
      <c r="Z57" s="56"/>
      <c r="AB57" s="64">
        <v>3</v>
      </c>
      <c r="AC57" s="64">
        <f>'24-25'!$B$8</f>
        <v>0</v>
      </c>
      <c r="AD57" s="73">
        <f t="shared" ref="AD57:AD74" si="19">AG8</f>
        <v>0</v>
      </c>
      <c r="AE57" s="91"/>
      <c r="AF57" s="91"/>
      <c r="AG57" s="74">
        <f>'24-25'!$AZ$8</f>
        <v>0</v>
      </c>
      <c r="AH57" s="76">
        <f>'24-25'!$BA$8</f>
        <v>0</v>
      </c>
      <c r="AI57" s="74">
        <f>'24-25'!$BG$8</f>
        <v>0</v>
      </c>
      <c r="AJ57" s="76">
        <f>'24-25'!$BH$8</f>
        <v>0</v>
      </c>
      <c r="AK57" s="72">
        <v>2.9999999999999999E-7</v>
      </c>
      <c r="AL57" s="88">
        <f t="shared" si="16"/>
        <v>2.9999999999999999E-7</v>
      </c>
      <c r="AM57"/>
      <c r="AN57"/>
    </row>
    <row r="58" spans="2:40" ht="15" x14ac:dyDescent="0.25">
      <c r="B58" s="64">
        <v>4</v>
      </c>
      <c r="C58" s="64">
        <f>'24-25'!$B$9</f>
        <v>0</v>
      </c>
      <c r="D58" s="73">
        <f t="shared" si="17"/>
        <v>0</v>
      </c>
      <c r="E58" s="74">
        <f>'24-25'!$AV$9</f>
        <v>0</v>
      </c>
      <c r="F58" s="76">
        <f>'24-25'!$AW$9</f>
        <v>0</v>
      </c>
      <c r="G58" s="74">
        <f>'24-25'!$BC$9</f>
        <v>0</v>
      </c>
      <c r="H58" s="76">
        <f>'24-25'!$BD$9</f>
        <v>0</v>
      </c>
      <c r="I58" s="72">
        <v>3.9999999999999998E-7</v>
      </c>
      <c r="J58" s="88">
        <f t="shared" si="14"/>
        <v>3.9999999999999998E-7</v>
      </c>
      <c r="K58" s="56"/>
      <c r="L58" s="56"/>
      <c r="N58" s="64">
        <v>4</v>
      </c>
      <c r="O58" s="64">
        <f>'24-25'!$B$9</f>
        <v>0</v>
      </c>
      <c r="P58" s="73">
        <f t="shared" si="18"/>
        <v>0</v>
      </c>
      <c r="Q58" s="91"/>
      <c r="R58" s="91"/>
      <c r="S58" s="74">
        <f>'24-25'!$AX$9</f>
        <v>0</v>
      </c>
      <c r="T58" s="76">
        <f>'24-25'!$AY$9</f>
        <v>0</v>
      </c>
      <c r="U58" s="74">
        <f>'24-25'!$BE$9</f>
        <v>0</v>
      </c>
      <c r="V58" s="76">
        <f>'24-25'!$BF$9</f>
        <v>0</v>
      </c>
      <c r="W58" s="72">
        <v>3.9999999999999998E-7</v>
      </c>
      <c r="X58" s="88">
        <f t="shared" si="15"/>
        <v>3.9999999999999998E-7</v>
      </c>
      <c r="Y58" s="56"/>
      <c r="Z58" s="56"/>
      <c r="AB58" s="64">
        <v>4</v>
      </c>
      <c r="AC58" s="64">
        <f>'24-25'!$B$9</f>
        <v>0</v>
      </c>
      <c r="AD58" s="73">
        <f t="shared" si="19"/>
        <v>0</v>
      </c>
      <c r="AE58" s="91"/>
      <c r="AF58" s="91"/>
      <c r="AG58" s="74">
        <f>'24-25'!$AZ$9</f>
        <v>0</v>
      </c>
      <c r="AH58" s="76">
        <f>'24-25'!$BA$9</f>
        <v>0</v>
      </c>
      <c r="AI58" s="74">
        <f>'24-25'!$BG$9</f>
        <v>0</v>
      </c>
      <c r="AJ58" s="76">
        <f>'24-25'!$BH$9</f>
        <v>0</v>
      </c>
      <c r="AK58" s="72">
        <v>3.9999999999999998E-7</v>
      </c>
      <c r="AL58" s="88">
        <f t="shared" si="16"/>
        <v>3.9999999999999998E-7</v>
      </c>
      <c r="AM58"/>
      <c r="AN58"/>
    </row>
    <row r="59" spans="2:40" ht="15" x14ac:dyDescent="0.25">
      <c r="B59" s="64">
        <v>5</v>
      </c>
      <c r="C59" s="64">
        <f>'24-25'!$B$10</f>
        <v>0</v>
      </c>
      <c r="D59" s="73">
        <f t="shared" si="17"/>
        <v>0</v>
      </c>
      <c r="E59" s="74">
        <f>'24-25'!$AV$10</f>
        <v>0</v>
      </c>
      <c r="F59" s="76">
        <f>'24-25'!$AW$10</f>
        <v>0</v>
      </c>
      <c r="G59" s="74">
        <f>'24-25'!$BC$10</f>
        <v>0</v>
      </c>
      <c r="H59" s="76">
        <f>'24-25'!$BD$10</f>
        <v>0</v>
      </c>
      <c r="I59" s="72">
        <v>4.9999999999999998E-7</v>
      </c>
      <c r="J59" s="88">
        <f t="shared" si="14"/>
        <v>4.9999999999999998E-7</v>
      </c>
      <c r="K59" s="56"/>
      <c r="L59" s="56"/>
      <c r="N59" s="64">
        <v>5</v>
      </c>
      <c r="O59" s="64">
        <f>'24-25'!$B$10</f>
        <v>0</v>
      </c>
      <c r="P59" s="73">
        <f t="shared" si="18"/>
        <v>0</v>
      </c>
      <c r="Q59" s="91"/>
      <c r="R59" s="91"/>
      <c r="S59" s="74">
        <f>'24-25'!$AX$10</f>
        <v>0</v>
      </c>
      <c r="T59" s="76">
        <f>'24-25'!$AY$10</f>
        <v>0</v>
      </c>
      <c r="U59" s="74">
        <f>'24-25'!$BE$10</f>
        <v>0</v>
      </c>
      <c r="V59" s="76">
        <f>'24-25'!$BF$10</f>
        <v>0</v>
      </c>
      <c r="W59" s="72">
        <v>4.9999999999999998E-7</v>
      </c>
      <c r="X59" s="88">
        <f t="shared" si="15"/>
        <v>4.9999999999999998E-7</v>
      </c>
      <c r="Y59" s="56"/>
      <c r="Z59" s="56"/>
      <c r="AB59" s="64">
        <v>5</v>
      </c>
      <c r="AC59" s="64">
        <f>'24-25'!$B$10</f>
        <v>0</v>
      </c>
      <c r="AD59" s="73">
        <f t="shared" si="19"/>
        <v>0</v>
      </c>
      <c r="AE59" s="91"/>
      <c r="AF59" s="91"/>
      <c r="AG59" s="74">
        <f>'24-25'!$AZ$10</f>
        <v>0</v>
      </c>
      <c r="AH59" s="76">
        <f>'24-25'!$BA$10</f>
        <v>0</v>
      </c>
      <c r="AI59" s="74">
        <f>'24-25'!$BG$10</f>
        <v>0</v>
      </c>
      <c r="AJ59" s="76">
        <f>'24-25'!$BH$10</f>
        <v>0</v>
      </c>
      <c r="AK59" s="72">
        <v>4.9999999999999998E-7</v>
      </c>
      <c r="AL59" s="88">
        <f t="shared" si="16"/>
        <v>4.9999999999999998E-7</v>
      </c>
      <c r="AM59"/>
      <c r="AN59"/>
    </row>
    <row r="60" spans="2:40" ht="15" x14ac:dyDescent="0.25">
      <c r="B60" s="64">
        <v>6</v>
      </c>
      <c r="C60" s="64">
        <f>'24-25'!$B$11</f>
        <v>0</v>
      </c>
      <c r="D60" s="73">
        <f t="shared" si="17"/>
        <v>0</v>
      </c>
      <c r="E60" s="74">
        <f>'24-25'!$AV$11</f>
        <v>0</v>
      </c>
      <c r="F60" s="76">
        <f>'24-25'!$AW$11</f>
        <v>0</v>
      </c>
      <c r="G60" s="74">
        <f>'24-25'!$BC$11</f>
        <v>0</v>
      </c>
      <c r="H60" s="76">
        <f>'24-25'!$BD$11</f>
        <v>0</v>
      </c>
      <c r="I60" s="72">
        <v>5.9999999999999997E-7</v>
      </c>
      <c r="J60" s="88">
        <f t="shared" si="14"/>
        <v>5.9999999999999997E-7</v>
      </c>
      <c r="K60" s="56"/>
      <c r="L60" s="56"/>
      <c r="N60" s="64">
        <v>6</v>
      </c>
      <c r="O60" s="64">
        <f>'24-25'!$B$11</f>
        <v>0</v>
      </c>
      <c r="P60" s="73">
        <f t="shared" si="18"/>
        <v>0</v>
      </c>
      <c r="Q60" s="91"/>
      <c r="R60" s="91"/>
      <c r="S60" s="74">
        <f>'24-25'!$AX$11</f>
        <v>0</v>
      </c>
      <c r="T60" s="76">
        <f>'24-25'!$AY$11</f>
        <v>0</v>
      </c>
      <c r="U60" s="74">
        <f>'24-25'!$BE$11</f>
        <v>0</v>
      </c>
      <c r="V60" s="76">
        <f>'24-25'!$BF$11</f>
        <v>0</v>
      </c>
      <c r="W60" s="72">
        <v>5.9999999999999997E-7</v>
      </c>
      <c r="X60" s="88">
        <f t="shared" si="15"/>
        <v>5.9999999999999997E-7</v>
      </c>
      <c r="Y60" s="56"/>
      <c r="Z60" s="56"/>
      <c r="AB60" s="64">
        <v>6</v>
      </c>
      <c r="AC60" s="64">
        <f>'24-25'!$B$11</f>
        <v>0</v>
      </c>
      <c r="AD60" s="73">
        <f t="shared" si="19"/>
        <v>0</v>
      </c>
      <c r="AE60" s="91"/>
      <c r="AF60" s="91"/>
      <c r="AG60" s="74">
        <f>'24-25'!$AZ$11</f>
        <v>0</v>
      </c>
      <c r="AH60" s="76">
        <f>'24-25'!$BA$11</f>
        <v>0</v>
      </c>
      <c r="AI60" s="74">
        <f>'24-25'!$BG$11</f>
        <v>0</v>
      </c>
      <c r="AJ60" s="76">
        <f>'24-25'!$BH$11</f>
        <v>0</v>
      </c>
      <c r="AK60" s="72">
        <v>5.9999999999999997E-7</v>
      </c>
      <c r="AL60" s="88">
        <f t="shared" si="16"/>
        <v>5.9999999999999997E-7</v>
      </c>
      <c r="AM60"/>
      <c r="AN60"/>
    </row>
    <row r="61" spans="2:40" ht="15" x14ac:dyDescent="0.25">
      <c r="B61" s="64">
        <v>7</v>
      </c>
      <c r="C61" s="64">
        <f>'24-25'!$B$12</f>
        <v>0</v>
      </c>
      <c r="D61" s="73">
        <f t="shared" si="17"/>
        <v>0</v>
      </c>
      <c r="E61" s="74">
        <f>'24-25'!$AV$12</f>
        <v>0</v>
      </c>
      <c r="F61" s="76">
        <f>'24-25'!$AW$12</f>
        <v>0</v>
      </c>
      <c r="G61" s="74">
        <f>'24-25'!$BC$12</f>
        <v>0</v>
      </c>
      <c r="H61" s="76">
        <f>'24-25'!$BD$12</f>
        <v>0</v>
      </c>
      <c r="I61" s="72">
        <v>6.9999999999999997E-7</v>
      </c>
      <c r="J61" s="88">
        <f t="shared" si="14"/>
        <v>6.9999999999999997E-7</v>
      </c>
      <c r="K61" s="56"/>
      <c r="L61" s="56"/>
      <c r="N61" s="64">
        <v>7</v>
      </c>
      <c r="O61" s="64">
        <f>'24-25'!$B$12</f>
        <v>0</v>
      </c>
      <c r="P61" s="73">
        <f t="shared" si="18"/>
        <v>0</v>
      </c>
      <c r="Q61" s="91"/>
      <c r="R61" s="91"/>
      <c r="S61" s="74">
        <f>'24-25'!$AX$12</f>
        <v>0</v>
      </c>
      <c r="T61" s="76">
        <f>'24-25'!$AY$12</f>
        <v>0</v>
      </c>
      <c r="U61" s="74">
        <f>'24-25'!$BE$12</f>
        <v>0</v>
      </c>
      <c r="V61" s="76">
        <f>'24-25'!$BF$12</f>
        <v>0</v>
      </c>
      <c r="W61" s="72">
        <v>6.9999999999999997E-7</v>
      </c>
      <c r="X61" s="88">
        <f t="shared" si="15"/>
        <v>6.9999999999999997E-7</v>
      </c>
      <c r="Y61" s="56"/>
      <c r="Z61" s="56"/>
      <c r="AB61" s="64">
        <v>7</v>
      </c>
      <c r="AC61" s="64">
        <f>'24-25'!$B$12</f>
        <v>0</v>
      </c>
      <c r="AD61" s="73">
        <f t="shared" si="19"/>
        <v>0</v>
      </c>
      <c r="AE61" s="91"/>
      <c r="AF61" s="91"/>
      <c r="AG61" s="74">
        <f>'24-25'!$AZ$12</f>
        <v>0</v>
      </c>
      <c r="AH61" s="76">
        <f>'24-25'!$BA$12</f>
        <v>0</v>
      </c>
      <c r="AI61" s="74">
        <f>'24-25'!$BG$12</f>
        <v>0</v>
      </c>
      <c r="AJ61" s="76">
        <f>'24-25'!$BH$12</f>
        <v>0</v>
      </c>
      <c r="AK61" s="72">
        <v>6.9999999999999997E-7</v>
      </c>
      <c r="AL61" s="88">
        <f t="shared" si="16"/>
        <v>6.9999999999999997E-7</v>
      </c>
      <c r="AM61"/>
      <c r="AN61"/>
    </row>
    <row r="62" spans="2:40" ht="15" x14ac:dyDescent="0.25">
      <c r="B62" s="64">
        <v>8</v>
      </c>
      <c r="C62" s="64">
        <f>'24-25'!$B$13</f>
        <v>0</v>
      </c>
      <c r="D62" s="73">
        <f t="shared" si="17"/>
        <v>0</v>
      </c>
      <c r="E62" s="74">
        <f>'24-25'!$AV$13</f>
        <v>0</v>
      </c>
      <c r="F62" s="76">
        <f>'24-25'!$AW$13</f>
        <v>0</v>
      </c>
      <c r="G62" s="74">
        <f>'24-25'!$BC$13</f>
        <v>0</v>
      </c>
      <c r="H62" s="76">
        <f>'24-25'!$BD$13</f>
        <v>0</v>
      </c>
      <c r="I62" s="72">
        <v>7.9999999999999996E-7</v>
      </c>
      <c r="J62" s="88">
        <f t="shared" si="14"/>
        <v>7.9999999999999996E-7</v>
      </c>
      <c r="K62" s="56"/>
      <c r="L62" s="56"/>
      <c r="N62" s="64">
        <v>8</v>
      </c>
      <c r="O62" s="64">
        <f>'24-25'!$B$13</f>
        <v>0</v>
      </c>
      <c r="P62" s="73">
        <f t="shared" si="18"/>
        <v>0</v>
      </c>
      <c r="Q62" s="91"/>
      <c r="R62" s="91"/>
      <c r="S62" s="74">
        <f>'24-25'!$AX$13</f>
        <v>0</v>
      </c>
      <c r="T62" s="76">
        <f>'24-25'!$AY$13</f>
        <v>0</v>
      </c>
      <c r="U62" s="74">
        <f>'24-25'!$BE$13</f>
        <v>0</v>
      </c>
      <c r="V62" s="76">
        <f>'24-25'!$BF$13</f>
        <v>0</v>
      </c>
      <c r="W62" s="72">
        <v>7.9999999999999996E-7</v>
      </c>
      <c r="X62" s="88">
        <f t="shared" si="15"/>
        <v>7.9999999999999996E-7</v>
      </c>
      <c r="Y62" s="56"/>
      <c r="Z62" s="56"/>
      <c r="AB62" s="64">
        <v>8</v>
      </c>
      <c r="AC62" s="64">
        <f>'24-25'!$B$13</f>
        <v>0</v>
      </c>
      <c r="AD62" s="73">
        <f t="shared" si="19"/>
        <v>0</v>
      </c>
      <c r="AE62" s="91"/>
      <c r="AF62" s="91"/>
      <c r="AG62" s="74">
        <f>'24-25'!$AZ$13</f>
        <v>0</v>
      </c>
      <c r="AH62" s="76">
        <f>'24-25'!$BA$13</f>
        <v>0</v>
      </c>
      <c r="AI62" s="74">
        <f>'24-25'!$BG$13</f>
        <v>0</v>
      </c>
      <c r="AJ62" s="76">
        <f>'24-25'!$BH$13</f>
        <v>0</v>
      </c>
      <c r="AK62" s="72">
        <v>7.9999999999999996E-7</v>
      </c>
      <c r="AL62" s="88">
        <f t="shared" si="16"/>
        <v>7.9999999999999996E-7</v>
      </c>
      <c r="AM62"/>
      <c r="AN62"/>
    </row>
    <row r="63" spans="2:40" ht="15" x14ac:dyDescent="0.25">
      <c r="B63" s="64">
        <v>9</v>
      </c>
      <c r="C63" s="64">
        <f>'24-25'!$B$14</f>
        <v>0</v>
      </c>
      <c r="D63" s="73">
        <f t="shared" si="17"/>
        <v>0</v>
      </c>
      <c r="E63" s="74">
        <f>'24-25'!$AV$14</f>
        <v>0</v>
      </c>
      <c r="F63" s="76">
        <f>'24-25'!$AW$14</f>
        <v>0</v>
      </c>
      <c r="G63" s="74">
        <f>'24-25'!$BC$14</f>
        <v>0</v>
      </c>
      <c r="H63" s="76">
        <f>'24-25'!$BD$14</f>
        <v>0</v>
      </c>
      <c r="I63" s="72">
        <v>8.9999999999999996E-7</v>
      </c>
      <c r="J63" s="88">
        <f t="shared" si="14"/>
        <v>8.9999999999999996E-7</v>
      </c>
      <c r="K63" s="56"/>
      <c r="L63" s="56"/>
      <c r="N63" s="64">
        <v>9</v>
      </c>
      <c r="O63" s="64">
        <f>'24-25'!$B$14</f>
        <v>0</v>
      </c>
      <c r="P63" s="73">
        <f t="shared" si="18"/>
        <v>0</v>
      </c>
      <c r="Q63" s="91"/>
      <c r="R63" s="91"/>
      <c r="S63" s="74">
        <f>'24-25'!$AX$14</f>
        <v>0</v>
      </c>
      <c r="T63" s="76">
        <f>'24-25'!$AY$14</f>
        <v>0</v>
      </c>
      <c r="U63" s="74">
        <f>'24-25'!$BE$14</f>
        <v>0</v>
      </c>
      <c r="V63" s="76">
        <f>'24-25'!$BF$14</f>
        <v>0</v>
      </c>
      <c r="W63" s="72">
        <v>8.9999999999999996E-7</v>
      </c>
      <c r="X63" s="88">
        <f t="shared" si="15"/>
        <v>8.9999999999999996E-7</v>
      </c>
      <c r="Y63" s="56"/>
      <c r="Z63" s="56"/>
      <c r="AB63" s="64">
        <v>9</v>
      </c>
      <c r="AC63" s="64">
        <f>'24-25'!$B$14</f>
        <v>0</v>
      </c>
      <c r="AD63" s="73">
        <f t="shared" si="19"/>
        <v>0</v>
      </c>
      <c r="AE63" s="91"/>
      <c r="AF63" s="91"/>
      <c r="AG63" s="74">
        <f>'24-25'!$AZ$14</f>
        <v>0</v>
      </c>
      <c r="AH63" s="76">
        <f>'24-25'!$BA$14</f>
        <v>0</v>
      </c>
      <c r="AI63" s="74">
        <f>'24-25'!$BG$14</f>
        <v>0</v>
      </c>
      <c r="AJ63" s="76">
        <f>'24-25'!$BH$14</f>
        <v>0</v>
      </c>
      <c r="AK63" s="72">
        <v>8.9999999999999996E-7</v>
      </c>
      <c r="AL63" s="88">
        <f t="shared" si="16"/>
        <v>8.9999999999999996E-7</v>
      </c>
      <c r="AM63"/>
      <c r="AN63"/>
    </row>
    <row r="64" spans="2:40" ht="15" x14ac:dyDescent="0.25">
      <c r="B64" s="64">
        <v>10</v>
      </c>
      <c r="C64" s="64">
        <f>'24-25'!$B$15</f>
        <v>0</v>
      </c>
      <c r="D64" s="73">
        <f t="shared" si="17"/>
        <v>0</v>
      </c>
      <c r="E64" s="74">
        <f>'24-25'!$AV$15</f>
        <v>0</v>
      </c>
      <c r="F64" s="76">
        <f>'24-25'!$AW$15</f>
        <v>0</v>
      </c>
      <c r="G64" s="74">
        <f>'24-25'!$BC$15</f>
        <v>0</v>
      </c>
      <c r="H64" s="76">
        <f>'24-25'!$BD$15</f>
        <v>0</v>
      </c>
      <c r="I64" s="72">
        <v>9.9999999999999995E-7</v>
      </c>
      <c r="J64" s="88">
        <f t="shared" si="14"/>
        <v>9.9999999999999995E-7</v>
      </c>
      <c r="K64" s="56"/>
      <c r="L64" s="56"/>
      <c r="N64" s="64">
        <v>10</v>
      </c>
      <c r="O64" s="64">
        <f>'24-25'!$B$15</f>
        <v>0</v>
      </c>
      <c r="P64" s="73">
        <f t="shared" si="18"/>
        <v>0</v>
      </c>
      <c r="Q64" s="91"/>
      <c r="R64" s="91"/>
      <c r="S64" s="74">
        <f>'24-25'!$AX$15</f>
        <v>0</v>
      </c>
      <c r="T64" s="76">
        <f>'24-25'!$AY$15</f>
        <v>0</v>
      </c>
      <c r="U64" s="74">
        <f>'24-25'!$BE$15</f>
        <v>0</v>
      </c>
      <c r="V64" s="76">
        <f>'24-25'!$BF$15</f>
        <v>0</v>
      </c>
      <c r="W64" s="72">
        <v>9.9999999999999995E-7</v>
      </c>
      <c r="X64" s="88">
        <f t="shared" si="15"/>
        <v>9.9999999999999995E-7</v>
      </c>
      <c r="Y64" s="56"/>
      <c r="Z64" s="56"/>
      <c r="AB64" s="64">
        <v>10</v>
      </c>
      <c r="AC64" s="64">
        <f>'24-25'!$B$15</f>
        <v>0</v>
      </c>
      <c r="AD64" s="73">
        <f t="shared" si="19"/>
        <v>0</v>
      </c>
      <c r="AE64" s="91"/>
      <c r="AF64" s="91"/>
      <c r="AG64" s="74">
        <f>'24-25'!$AZ$15</f>
        <v>0</v>
      </c>
      <c r="AH64" s="76">
        <f>'24-25'!$BA$15</f>
        <v>0</v>
      </c>
      <c r="AI64" s="74">
        <f>'24-25'!$BG$15</f>
        <v>0</v>
      </c>
      <c r="AJ64" s="76">
        <f>'24-25'!$BH$15</f>
        <v>0</v>
      </c>
      <c r="AK64" s="72">
        <v>9.9999999999999995E-7</v>
      </c>
      <c r="AL64" s="88">
        <f t="shared" si="16"/>
        <v>9.9999999999999995E-7</v>
      </c>
      <c r="AM64"/>
      <c r="AN64"/>
    </row>
    <row r="65" spans="2:40" ht="15" x14ac:dyDescent="0.25">
      <c r="B65" s="64">
        <v>11</v>
      </c>
      <c r="C65" s="64">
        <f>'24-25'!$B$16</f>
        <v>0</v>
      </c>
      <c r="D65" s="73">
        <f t="shared" si="17"/>
        <v>0</v>
      </c>
      <c r="E65" s="74">
        <f>'24-25'!$AV$16</f>
        <v>0</v>
      </c>
      <c r="F65" s="76">
        <f>'24-25'!$AW$16</f>
        <v>0</v>
      </c>
      <c r="G65" s="74">
        <f>'24-25'!$BC$16</f>
        <v>0</v>
      </c>
      <c r="H65" s="76">
        <f>'24-25'!$BD$16</f>
        <v>0</v>
      </c>
      <c r="I65" s="72">
        <v>1.1000000000000001E-6</v>
      </c>
      <c r="J65" s="88">
        <f t="shared" si="14"/>
        <v>1.1000000000000001E-6</v>
      </c>
      <c r="K65" s="56"/>
      <c r="L65" s="56"/>
      <c r="N65" s="64">
        <v>11</v>
      </c>
      <c r="O65" s="64">
        <f>'24-25'!$B$16</f>
        <v>0</v>
      </c>
      <c r="P65" s="73">
        <f t="shared" si="18"/>
        <v>0</v>
      </c>
      <c r="Q65" s="91"/>
      <c r="R65" s="91"/>
      <c r="S65" s="74">
        <f>'24-25'!$AX$16</f>
        <v>0</v>
      </c>
      <c r="T65" s="76">
        <f>'24-25'!$AY$16</f>
        <v>0</v>
      </c>
      <c r="U65" s="74">
        <f>'24-25'!$BE$16</f>
        <v>0</v>
      </c>
      <c r="V65" s="76">
        <f>'24-25'!$BF$16</f>
        <v>0</v>
      </c>
      <c r="W65" s="72">
        <v>1.1000000000000001E-6</v>
      </c>
      <c r="X65" s="88">
        <f t="shared" si="15"/>
        <v>1.1000000000000001E-6</v>
      </c>
      <c r="Y65" s="56"/>
      <c r="Z65" s="56"/>
      <c r="AB65" s="64">
        <v>11</v>
      </c>
      <c r="AC65" s="64">
        <f>'24-25'!$B$16</f>
        <v>0</v>
      </c>
      <c r="AD65" s="73">
        <f t="shared" si="19"/>
        <v>0</v>
      </c>
      <c r="AE65" s="91"/>
      <c r="AF65" s="91"/>
      <c r="AG65" s="74">
        <f>'24-25'!$AZ$16</f>
        <v>0</v>
      </c>
      <c r="AH65" s="76">
        <f>'24-25'!$BA$16</f>
        <v>0</v>
      </c>
      <c r="AI65" s="74">
        <f>'24-25'!$BG$16</f>
        <v>0</v>
      </c>
      <c r="AJ65" s="76">
        <f>'24-25'!$BH$16</f>
        <v>0</v>
      </c>
      <c r="AK65" s="72">
        <v>1.1000000000000001E-6</v>
      </c>
      <c r="AL65" s="88">
        <f t="shared" si="16"/>
        <v>1.1000000000000001E-6</v>
      </c>
      <c r="AM65"/>
      <c r="AN65"/>
    </row>
    <row r="66" spans="2:40" ht="15" x14ac:dyDescent="0.25">
      <c r="B66" s="64">
        <v>12</v>
      </c>
      <c r="C66" s="64">
        <f>'24-25'!$B$17</f>
        <v>0</v>
      </c>
      <c r="D66" s="73">
        <f t="shared" si="17"/>
        <v>0</v>
      </c>
      <c r="E66" s="74">
        <f>'24-25'!$AV$17</f>
        <v>0</v>
      </c>
      <c r="F66" s="76">
        <f>'24-25'!$AW$17</f>
        <v>0</v>
      </c>
      <c r="G66" s="74">
        <f>'24-25'!$BC$17</f>
        <v>0</v>
      </c>
      <c r="H66" s="76">
        <f>'24-25'!$BD$17</f>
        <v>0</v>
      </c>
      <c r="I66" s="72">
        <v>1.1999999999999999E-6</v>
      </c>
      <c r="J66" s="88">
        <f t="shared" si="14"/>
        <v>1.1999999999999999E-6</v>
      </c>
      <c r="K66" s="56"/>
      <c r="L66" s="56"/>
      <c r="N66" s="64">
        <v>12</v>
      </c>
      <c r="O66" s="64">
        <f>'24-25'!$B$17</f>
        <v>0</v>
      </c>
      <c r="P66" s="73">
        <f t="shared" si="18"/>
        <v>0</v>
      </c>
      <c r="Q66" s="91"/>
      <c r="R66" s="91"/>
      <c r="S66" s="74">
        <f>'24-25'!$AX$17</f>
        <v>0</v>
      </c>
      <c r="T66" s="76">
        <f>'24-25'!$AY$17</f>
        <v>0</v>
      </c>
      <c r="U66" s="74">
        <f>'24-25'!$BE$17</f>
        <v>0</v>
      </c>
      <c r="V66" s="76">
        <f>'24-25'!$BF$17</f>
        <v>0</v>
      </c>
      <c r="W66" s="72">
        <v>1.1999999999999999E-6</v>
      </c>
      <c r="X66" s="88">
        <f t="shared" si="15"/>
        <v>1.1999999999999999E-6</v>
      </c>
      <c r="Y66" s="56"/>
      <c r="Z66" s="56"/>
      <c r="AB66" s="64">
        <v>12</v>
      </c>
      <c r="AC66" s="64">
        <f>'24-25'!$B$17</f>
        <v>0</v>
      </c>
      <c r="AD66" s="73">
        <f t="shared" si="19"/>
        <v>0</v>
      </c>
      <c r="AE66" s="91"/>
      <c r="AF66" s="91"/>
      <c r="AG66" s="74">
        <f>'24-25'!$AZ$17</f>
        <v>0</v>
      </c>
      <c r="AH66" s="76">
        <f>'24-25'!$BA$17</f>
        <v>0</v>
      </c>
      <c r="AI66" s="74">
        <f>'24-25'!$BG$17</f>
        <v>0</v>
      </c>
      <c r="AJ66" s="76">
        <f>'24-25'!$BH$17</f>
        <v>0</v>
      </c>
      <c r="AK66" s="72">
        <v>1.1999999999999999E-6</v>
      </c>
      <c r="AL66" s="88">
        <f t="shared" si="16"/>
        <v>1.1999999999999999E-6</v>
      </c>
      <c r="AM66"/>
      <c r="AN66"/>
    </row>
    <row r="67" spans="2:40" ht="15" x14ac:dyDescent="0.25">
      <c r="B67" s="64">
        <v>13</v>
      </c>
      <c r="C67" s="64">
        <f>'24-25'!$B$18</f>
        <v>0</v>
      </c>
      <c r="D67" s="73">
        <f t="shared" si="17"/>
        <v>0</v>
      </c>
      <c r="E67" s="74">
        <f>'24-25'!$AV$18</f>
        <v>0</v>
      </c>
      <c r="F67" s="76">
        <f>'24-25'!$AW$18</f>
        <v>0</v>
      </c>
      <c r="G67" s="74">
        <f>'24-25'!$BC$18</f>
        <v>0</v>
      </c>
      <c r="H67" s="76">
        <f>'24-25'!$BD$18</f>
        <v>0</v>
      </c>
      <c r="I67" s="72">
        <v>1.3E-6</v>
      </c>
      <c r="J67" s="88">
        <f t="shared" si="14"/>
        <v>1.3E-6</v>
      </c>
      <c r="K67" s="56"/>
      <c r="L67" s="56"/>
      <c r="N67" s="64">
        <v>13</v>
      </c>
      <c r="O67" s="64">
        <f>'24-25'!$B$18</f>
        <v>0</v>
      </c>
      <c r="P67" s="73">
        <f t="shared" si="18"/>
        <v>0</v>
      </c>
      <c r="Q67" s="91"/>
      <c r="R67" s="91"/>
      <c r="S67" s="74">
        <f>'24-25'!$AX$18</f>
        <v>0</v>
      </c>
      <c r="T67" s="76">
        <f>'24-25'!$AY$18</f>
        <v>0</v>
      </c>
      <c r="U67" s="74">
        <f>'24-25'!$BE$18</f>
        <v>0</v>
      </c>
      <c r="V67" s="76">
        <f>'24-25'!$BF$18</f>
        <v>0</v>
      </c>
      <c r="W67" s="72">
        <v>1.3E-6</v>
      </c>
      <c r="X67" s="88">
        <f t="shared" si="15"/>
        <v>1.3E-6</v>
      </c>
      <c r="Y67" s="56"/>
      <c r="Z67" s="56"/>
      <c r="AB67" s="64">
        <v>13</v>
      </c>
      <c r="AC67" s="64">
        <f>'24-25'!$B$18</f>
        <v>0</v>
      </c>
      <c r="AD67" s="73">
        <f t="shared" si="19"/>
        <v>0</v>
      </c>
      <c r="AE67" s="91"/>
      <c r="AF67" s="91"/>
      <c r="AG67" s="74">
        <f>'24-25'!$AZ$18</f>
        <v>0</v>
      </c>
      <c r="AH67" s="76">
        <f>'24-25'!$BA$18</f>
        <v>0</v>
      </c>
      <c r="AI67" s="74">
        <f>'24-25'!$BG$18</f>
        <v>0</v>
      </c>
      <c r="AJ67" s="76">
        <f>'24-25'!$BH$18</f>
        <v>0</v>
      </c>
      <c r="AK67" s="72">
        <v>1.3E-6</v>
      </c>
      <c r="AL67" s="88">
        <f t="shared" si="16"/>
        <v>1.3E-6</v>
      </c>
      <c r="AM67"/>
      <c r="AN67"/>
    </row>
    <row r="68" spans="2:40" ht="15" x14ac:dyDescent="0.25">
      <c r="B68" s="64">
        <v>14</v>
      </c>
      <c r="C68" s="64">
        <f>'24-25'!$B$19</f>
        <v>0</v>
      </c>
      <c r="D68" s="73">
        <f t="shared" si="17"/>
        <v>0</v>
      </c>
      <c r="E68" s="74">
        <f>'24-25'!$AV$19</f>
        <v>0</v>
      </c>
      <c r="F68" s="76">
        <f>'24-25'!$AW$19</f>
        <v>0</v>
      </c>
      <c r="G68" s="74">
        <f>'24-25'!$BC$19</f>
        <v>0</v>
      </c>
      <c r="H68" s="76">
        <f>'24-25'!$BD$19</f>
        <v>0</v>
      </c>
      <c r="I68" s="72">
        <v>1.3999999999999999E-6</v>
      </c>
      <c r="J68" s="88">
        <f t="shared" si="14"/>
        <v>1.3999999999999999E-6</v>
      </c>
      <c r="K68" s="56"/>
      <c r="L68" s="56"/>
      <c r="N68" s="64">
        <v>14</v>
      </c>
      <c r="O68" s="64">
        <f>'24-25'!$B$19</f>
        <v>0</v>
      </c>
      <c r="P68" s="73">
        <f t="shared" si="18"/>
        <v>0</v>
      </c>
      <c r="Q68" s="91"/>
      <c r="R68" s="91"/>
      <c r="S68" s="74">
        <f>'24-25'!$AX$19</f>
        <v>0</v>
      </c>
      <c r="T68" s="76">
        <f>'24-25'!$AY$19</f>
        <v>0</v>
      </c>
      <c r="U68" s="74">
        <f>'24-25'!$BE$19</f>
        <v>0</v>
      </c>
      <c r="V68" s="76">
        <f>'24-25'!$BF$19</f>
        <v>0</v>
      </c>
      <c r="W68" s="72">
        <v>1.3999999999999999E-6</v>
      </c>
      <c r="X68" s="88">
        <f t="shared" si="15"/>
        <v>1.3999999999999999E-6</v>
      </c>
      <c r="Y68" s="56"/>
      <c r="Z68" s="56"/>
      <c r="AB68" s="64">
        <v>14</v>
      </c>
      <c r="AC68" s="64">
        <f>'24-25'!$B$19</f>
        <v>0</v>
      </c>
      <c r="AD68" s="73">
        <f t="shared" si="19"/>
        <v>0</v>
      </c>
      <c r="AE68" s="91"/>
      <c r="AF68" s="91"/>
      <c r="AG68" s="74">
        <f>'24-25'!$AZ$19</f>
        <v>0</v>
      </c>
      <c r="AH68" s="76">
        <f>'24-25'!$BA$19</f>
        <v>0</v>
      </c>
      <c r="AI68" s="74">
        <f>'24-25'!$BG$19</f>
        <v>0</v>
      </c>
      <c r="AJ68" s="76">
        <f>'24-25'!$BH$19</f>
        <v>0</v>
      </c>
      <c r="AK68" s="72">
        <v>1.3999999999999999E-6</v>
      </c>
      <c r="AL68" s="88">
        <f t="shared" si="16"/>
        <v>1.3999999999999999E-6</v>
      </c>
      <c r="AM68"/>
      <c r="AN68"/>
    </row>
    <row r="69" spans="2:40" ht="15" x14ac:dyDescent="0.25">
      <c r="B69" s="64">
        <v>15</v>
      </c>
      <c r="C69" s="64">
        <f>'24-25'!$B$20</f>
        <v>0</v>
      </c>
      <c r="D69" s="73">
        <f t="shared" si="17"/>
        <v>0</v>
      </c>
      <c r="E69" s="74">
        <f>'24-25'!$AV$20</f>
        <v>0</v>
      </c>
      <c r="F69" s="76">
        <f>'24-25'!$AW$20</f>
        <v>0</v>
      </c>
      <c r="G69" s="74">
        <f>'24-25'!$BC$20</f>
        <v>0</v>
      </c>
      <c r="H69" s="76">
        <f>'24-25'!$BD$20</f>
        <v>0</v>
      </c>
      <c r="I69" s="72">
        <v>1.5E-6</v>
      </c>
      <c r="J69" s="88">
        <f t="shared" si="14"/>
        <v>1.5E-6</v>
      </c>
      <c r="K69" s="56"/>
      <c r="L69" s="56"/>
      <c r="N69" s="64">
        <v>15</v>
      </c>
      <c r="O69" s="64">
        <f>'24-25'!$B$20</f>
        <v>0</v>
      </c>
      <c r="P69" s="73">
        <f t="shared" si="18"/>
        <v>0</v>
      </c>
      <c r="Q69" s="91"/>
      <c r="R69" s="91"/>
      <c r="S69" s="74">
        <f>'24-25'!$AX$20</f>
        <v>0</v>
      </c>
      <c r="T69" s="76">
        <f>'24-25'!$AY$20</f>
        <v>0</v>
      </c>
      <c r="U69" s="74">
        <f>'24-25'!$BE$20</f>
        <v>0</v>
      </c>
      <c r="V69" s="76">
        <f>'24-25'!$BF$20</f>
        <v>0</v>
      </c>
      <c r="W69" s="72">
        <v>1.5E-6</v>
      </c>
      <c r="X69" s="88">
        <f t="shared" si="15"/>
        <v>1.5E-6</v>
      </c>
      <c r="Y69" s="56"/>
      <c r="Z69" s="56"/>
      <c r="AB69" s="64">
        <v>15</v>
      </c>
      <c r="AC69" s="64">
        <f>'24-25'!$B$20</f>
        <v>0</v>
      </c>
      <c r="AD69" s="73">
        <f t="shared" si="19"/>
        <v>0</v>
      </c>
      <c r="AE69" s="91"/>
      <c r="AF69" s="91"/>
      <c r="AG69" s="74">
        <f>'24-25'!$AZ$20</f>
        <v>0</v>
      </c>
      <c r="AH69" s="76">
        <f>'24-25'!$BA$20</f>
        <v>0</v>
      </c>
      <c r="AI69" s="74">
        <f>'24-25'!$BG$20</f>
        <v>0</v>
      </c>
      <c r="AJ69" s="76">
        <f>'24-25'!$BH$20</f>
        <v>0</v>
      </c>
      <c r="AK69" s="72">
        <v>1.5E-6</v>
      </c>
      <c r="AL69" s="88">
        <f t="shared" si="16"/>
        <v>1.5E-6</v>
      </c>
      <c r="AM69"/>
      <c r="AN69"/>
    </row>
    <row r="70" spans="2:40" ht="15" x14ac:dyDescent="0.25">
      <c r="B70" s="64">
        <v>16</v>
      </c>
      <c r="C70" s="64">
        <f>'24-25'!$B$21</f>
        <v>0</v>
      </c>
      <c r="D70" s="73">
        <f t="shared" si="17"/>
        <v>0</v>
      </c>
      <c r="E70" s="74">
        <f>'24-25'!$AV$21</f>
        <v>0</v>
      </c>
      <c r="F70" s="76">
        <f>'24-25'!$AW$21</f>
        <v>0</v>
      </c>
      <c r="G70" s="74">
        <f>'24-25'!$BC$21</f>
        <v>0</v>
      </c>
      <c r="H70" s="76">
        <f>'24-25'!$BD$21</f>
        <v>0</v>
      </c>
      <c r="I70" s="72">
        <v>1.5999999999999999E-6</v>
      </c>
      <c r="J70" s="88">
        <f t="shared" si="14"/>
        <v>1.5999999999999999E-6</v>
      </c>
      <c r="K70" s="56"/>
      <c r="L70" s="56"/>
      <c r="N70" s="64">
        <v>16</v>
      </c>
      <c r="O70" s="64">
        <f>'24-25'!$B$21</f>
        <v>0</v>
      </c>
      <c r="P70" s="73">
        <f t="shared" si="18"/>
        <v>0</v>
      </c>
      <c r="Q70" s="91"/>
      <c r="R70" s="91"/>
      <c r="S70" s="74">
        <f>'24-25'!$AX$21</f>
        <v>0</v>
      </c>
      <c r="T70" s="76">
        <f>'24-25'!$AY$21</f>
        <v>0</v>
      </c>
      <c r="U70" s="74">
        <f>'24-25'!$BE$21</f>
        <v>0</v>
      </c>
      <c r="V70" s="76">
        <f>'24-25'!$BF$21</f>
        <v>0</v>
      </c>
      <c r="W70" s="72">
        <v>1.5999999999999999E-6</v>
      </c>
      <c r="X70" s="88">
        <f t="shared" si="15"/>
        <v>1.5999999999999999E-6</v>
      </c>
      <c r="Y70" s="56"/>
      <c r="Z70" s="56"/>
      <c r="AB70" s="64">
        <v>16</v>
      </c>
      <c r="AC70" s="64">
        <f>'24-25'!$B$21</f>
        <v>0</v>
      </c>
      <c r="AD70" s="73">
        <f t="shared" si="19"/>
        <v>0</v>
      </c>
      <c r="AE70" s="91"/>
      <c r="AF70" s="91"/>
      <c r="AG70" s="74">
        <f>'24-25'!$AZ$21</f>
        <v>0</v>
      </c>
      <c r="AH70" s="76">
        <f>'24-25'!$BA$21</f>
        <v>0</v>
      </c>
      <c r="AI70" s="74">
        <f>'24-25'!$BG$21</f>
        <v>0</v>
      </c>
      <c r="AJ70" s="76">
        <f>'24-25'!$BH$21</f>
        <v>0</v>
      </c>
      <c r="AK70" s="72">
        <v>1.5999999999999999E-6</v>
      </c>
      <c r="AL70" s="88">
        <f t="shared" si="16"/>
        <v>1.5999999999999999E-6</v>
      </c>
      <c r="AM70"/>
      <c r="AN70"/>
    </row>
    <row r="71" spans="2:40" ht="15" x14ac:dyDescent="0.25">
      <c r="B71" s="64">
        <v>17</v>
      </c>
      <c r="C71" s="64">
        <f>'24-25'!$B$22</f>
        <v>0</v>
      </c>
      <c r="D71" s="73">
        <f t="shared" si="17"/>
        <v>0</v>
      </c>
      <c r="E71" s="74">
        <f>'24-25'!$AV$22</f>
        <v>0</v>
      </c>
      <c r="F71" s="76">
        <f>'24-25'!$AW$22</f>
        <v>0</v>
      </c>
      <c r="G71" s="74">
        <f>'24-25'!$BC$22</f>
        <v>0</v>
      </c>
      <c r="H71" s="76">
        <f>'24-25'!$BD$22</f>
        <v>0</v>
      </c>
      <c r="I71" s="72">
        <v>1.7E-6</v>
      </c>
      <c r="J71" s="88">
        <f t="shared" si="14"/>
        <v>1.7E-6</v>
      </c>
      <c r="K71" s="56"/>
      <c r="L71" s="56"/>
      <c r="N71" s="64">
        <v>17</v>
      </c>
      <c r="O71" s="64">
        <f>'24-25'!$B$22</f>
        <v>0</v>
      </c>
      <c r="P71" s="73">
        <f t="shared" si="18"/>
        <v>0</v>
      </c>
      <c r="Q71" s="91"/>
      <c r="R71" s="91"/>
      <c r="S71" s="74">
        <f>'24-25'!$AX$22</f>
        <v>0</v>
      </c>
      <c r="T71" s="76">
        <f>'24-25'!$AY$22</f>
        <v>0</v>
      </c>
      <c r="U71" s="74">
        <f>'24-25'!$BE$22</f>
        <v>0</v>
      </c>
      <c r="V71" s="76">
        <f>'24-25'!$BF$22</f>
        <v>0</v>
      </c>
      <c r="W71" s="72">
        <v>1.7E-6</v>
      </c>
      <c r="X71" s="88">
        <f t="shared" si="15"/>
        <v>1.7E-6</v>
      </c>
      <c r="Y71" s="56"/>
      <c r="Z71" s="56"/>
      <c r="AB71" s="64">
        <v>17</v>
      </c>
      <c r="AC71" s="64">
        <f>'24-25'!$B$22</f>
        <v>0</v>
      </c>
      <c r="AD71" s="73">
        <f t="shared" si="19"/>
        <v>0</v>
      </c>
      <c r="AE71" s="91"/>
      <c r="AF71" s="91"/>
      <c r="AG71" s="74">
        <f>'24-25'!$AZ$22</f>
        <v>0</v>
      </c>
      <c r="AH71" s="76">
        <f>'24-25'!$BA$22</f>
        <v>0</v>
      </c>
      <c r="AI71" s="74">
        <f>'24-25'!$BG$22</f>
        <v>0</v>
      </c>
      <c r="AJ71" s="76">
        <f>'24-25'!$BH$22</f>
        <v>0</v>
      </c>
      <c r="AK71" s="72">
        <v>1.7E-6</v>
      </c>
      <c r="AL71" s="88">
        <f t="shared" si="16"/>
        <v>1.7E-6</v>
      </c>
      <c r="AM71"/>
      <c r="AN71"/>
    </row>
    <row r="72" spans="2:40" ht="15" x14ac:dyDescent="0.25">
      <c r="B72" s="64">
        <v>18</v>
      </c>
      <c r="C72" s="64">
        <f>'24-25'!$B$23</f>
        <v>0</v>
      </c>
      <c r="D72" s="73">
        <f t="shared" si="17"/>
        <v>0</v>
      </c>
      <c r="E72" s="74">
        <f>'24-25'!$AV$23</f>
        <v>0</v>
      </c>
      <c r="F72" s="76">
        <f>'24-25'!$AW$23</f>
        <v>0</v>
      </c>
      <c r="G72" s="74">
        <f>'24-25'!$BC$23</f>
        <v>0</v>
      </c>
      <c r="H72" s="76">
        <f>'24-25'!$BD$23</f>
        <v>0</v>
      </c>
      <c r="I72" s="72">
        <v>1.7999999999999999E-6</v>
      </c>
      <c r="J72" s="88">
        <f t="shared" si="14"/>
        <v>1.7999999999999999E-6</v>
      </c>
      <c r="K72" s="56"/>
      <c r="L72" s="56"/>
      <c r="N72" s="64">
        <v>18</v>
      </c>
      <c r="O72" s="64">
        <f>'24-25'!$B$23</f>
        <v>0</v>
      </c>
      <c r="P72" s="73">
        <f t="shared" si="18"/>
        <v>0</v>
      </c>
      <c r="Q72" s="91"/>
      <c r="R72" s="91"/>
      <c r="S72" s="74">
        <f>'24-25'!$AX$23</f>
        <v>0</v>
      </c>
      <c r="T72" s="76">
        <f>'24-25'!$AY$23</f>
        <v>0</v>
      </c>
      <c r="U72" s="74">
        <f>'24-25'!$BE$23</f>
        <v>0</v>
      </c>
      <c r="V72" s="76">
        <f>'24-25'!$BF$23</f>
        <v>0</v>
      </c>
      <c r="W72" s="72">
        <v>1.7999999999999999E-6</v>
      </c>
      <c r="X72" s="88">
        <f t="shared" si="15"/>
        <v>1.7999999999999999E-6</v>
      </c>
      <c r="Y72" s="56"/>
      <c r="Z72" s="56"/>
      <c r="AB72" s="64">
        <v>18</v>
      </c>
      <c r="AC72" s="64">
        <f>'24-25'!$B$23</f>
        <v>0</v>
      </c>
      <c r="AD72" s="73">
        <f t="shared" si="19"/>
        <v>0</v>
      </c>
      <c r="AE72" s="91"/>
      <c r="AF72" s="91"/>
      <c r="AG72" s="74">
        <f>'24-25'!$AZ$23</f>
        <v>0</v>
      </c>
      <c r="AH72" s="76">
        <f>'24-25'!$BA$23</f>
        <v>0</v>
      </c>
      <c r="AI72" s="74">
        <f>'24-25'!$BG$23</f>
        <v>0</v>
      </c>
      <c r="AJ72" s="76">
        <f>'24-25'!$BH$23</f>
        <v>0</v>
      </c>
      <c r="AK72" s="72">
        <v>1.7999999999999999E-6</v>
      </c>
      <c r="AL72" s="88">
        <f t="shared" si="16"/>
        <v>1.7999999999999999E-6</v>
      </c>
      <c r="AM72"/>
      <c r="AN72"/>
    </row>
    <row r="73" spans="2:40" ht="15" x14ac:dyDescent="0.25">
      <c r="B73" s="64">
        <v>19</v>
      </c>
      <c r="C73" s="64">
        <f>'24-25'!$B$24</f>
        <v>0</v>
      </c>
      <c r="D73" s="73">
        <f t="shared" si="17"/>
        <v>0</v>
      </c>
      <c r="E73" s="74">
        <f>'24-25'!$AV$24</f>
        <v>0</v>
      </c>
      <c r="F73" s="76">
        <f>'24-25'!$AW$24</f>
        <v>0</v>
      </c>
      <c r="G73" s="74">
        <f>'24-25'!$BC$24</f>
        <v>0</v>
      </c>
      <c r="H73" s="76">
        <f>'24-25'!$BD$24</f>
        <v>0</v>
      </c>
      <c r="I73" s="72">
        <v>1.9E-6</v>
      </c>
      <c r="J73" s="88">
        <f t="shared" si="14"/>
        <v>1.9E-6</v>
      </c>
      <c r="K73" s="56"/>
      <c r="L73" s="56"/>
      <c r="N73" s="64">
        <v>19</v>
      </c>
      <c r="O73" s="64">
        <f>'24-25'!$B$24</f>
        <v>0</v>
      </c>
      <c r="P73" s="73">
        <f t="shared" si="18"/>
        <v>0</v>
      </c>
      <c r="Q73" s="91"/>
      <c r="R73" s="91"/>
      <c r="S73" s="74">
        <f>'24-25'!$AX$24</f>
        <v>0</v>
      </c>
      <c r="T73" s="76">
        <f>'24-25'!$AY$24</f>
        <v>0</v>
      </c>
      <c r="U73" s="74">
        <f>'24-25'!$BE$24</f>
        <v>0</v>
      </c>
      <c r="V73" s="76">
        <f>'24-25'!$BF$24</f>
        <v>0</v>
      </c>
      <c r="W73" s="72">
        <v>1.9E-6</v>
      </c>
      <c r="X73" s="88">
        <f t="shared" si="15"/>
        <v>1.9E-6</v>
      </c>
      <c r="Y73" s="56"/>
      <c r="Z73" s="56"/>
      <c r="AB73" s="64">
        <v>19</v>
      </c>
      <c r="AC73" s="64">
        <f>'24-25'!$B$24</f>
        <v>0</v>
      </c>
      <c r="AD73" s="73">
        <f t="shared" si="19"/>
        <v>0</v>
      </c>
      <c r="AE73" s="91"/>
      <c r="AF73" s="91"/>
      <c r="AG73" s="74">
        <f>'24-25'!$AZ$24</f>
        <v>0</v>
      </c>
      <c r="AH73" s="76">
        <f>'24-25'!$BA$24</f>
        <v>0</v>
      </c>
      <c r="AI73" s="74">
        <f>'24-25'!$BG$24</f>
        <v>0</v>
      </c>
      <c r="AJ73" s="76">
        <f>'24-25'!$BH$24</f>
        <v>0</v>
      </c>
      <c r="AK73" s="72">
        <v>1.9E-6</v>
      </c>
      <c r="AL73" s="88">
        <f t="shared" si="16"/>
        <v>1.9E-6</v>
      </c>
      <c r="AM73"/>
      <c r="AN73"/>
    </row>
    <row r="74" spans="2:40" ht="15.75" thickBot="1" x14ac:dyDescent="0.3">
      <c r="B74" s="78">
        <v>20</v>
      </c>
      <c r="C74" s="78">
        <f>'24-25'!$B$25</f>
        <v>0</v>
      </c>
      <c r="D74" s="73">
        <f t="shared" si="17"/>
        <v>0</v>
      </c>
      <c r="E74" s="82">
        <f>'24-25'!$AV$25</f>
        <v>0</v>
      </c>
      <c r="F74" s="84">
        <f>'24-25'!$AW$25</f>
        <v>0</v>
      </c>
      <c r="G74" s="82">
        <f>'24-25'!$BC$25</f>
        <v>0</v>
      </c>
      <c r="H74" s="84">
        <f>'24-25'!$BD$25</f>
        <v>0</v>
      </c>
      <c r="I74" s="80">
        <v>1.9999999999999999E-6</v>
      </c>
      <c r="J74" s="88">
        <f t="shared" si="14"/>
        <v>1.9999999999999999E-6</v>
      </c>
      <c r="K74" s="56"/>
      <c r="L74" s="56"/>
      <c r="N74" s="78">
        <v>20</v>
      </c>
      <c r="O74" s="78">
        <f>'24-25'!$B$25</f>
        <v>0</v>
      </c>
      <c r="P74" s="73">
        <f t="shared" si="18"/>
        <v>0</v>
      </c>
      <c r="Q74" s="92"/>
      <c r="R74" s="92"/>
      <c r="S74" s="82">
        <f>'24-25'!$AX$25</f>
        <v>0</v>
      </c>
      <c r="T74" s="84">
        <f>'24-25'!$AY$25</f>
        <v>0</v>
      </c>
      <c r="U74" s="82">
        <f>'24-25'!$BE$25</f>
        <v>0</v>
      </c>
      <c r="V74" s="84">
        <f>'24-25'!$BF$25</f>
        <v>0</v>
      </c>
      <c r="W74" s="80">
        <v>1.9999999999999999E-6</v>
      </c>
      <c r="X74" s="88">
        <f t="shared" si="15"/>
        <v>1.9999999999999999E-6</v>
      </c>
      <c r="Y74" s="56"/>
      <c r="Z74" s="56"/>
      <c r="AB74" s="78">
        <v>20</v>
      </c>
      <c r="AC74" s="78">
        <f>'24-25'!$B$25</f>
        <v>0</v>
      </c>
      <c r="AD74" s="73">
        <f t="shared" si="19"/>
        <v>0</v>
      </c>
      <c r="AE74" s="92"/>
      <c r="AF74" s="92"/>
      <c r="AG74" s="82">
        <f>'24-25'!$AZ$25</f>
        <v>0</v>
      </c>
      <c r="AH74" s="84">
        <f>'24-25'!$BA$25</f>
        <v>0</v>
      </c>
      <c r="AI74" s="82">
        <f>'24-25'!$BG$25</f>
        <v>0</v>
      </c>
      <c r="AJ74" s="84">
        <f>'24-25'!$BH$25</f>
        <v>0</v>
      </c>
      <c r="AK74" s="80">
        <v>1.9999999999999999E-6</v>
      </c>
      <c r="AL74" s="88">
        <f t="shared" si="16"/>
        <v>1.9999999999999999E-6</v>
      </c>
      <c r="AM74"/>
      <c r="AN74"/>
    </row>
    <row r="75" spans="2:40" ht="15" x14ac:dyDescent="0.25">
      <c r="D75" s="93"/>
      <c r="E75" s="85">
        <f>SUM(E55:E74)</f>
        <v>0</v>
      </c>
      <c r="F75" s="85">
        <f>SUM(F55:F74)</f>
        <v>0</v>
      </c>
      <c r="G75" s="85">
        <f>SUM(G55:G74)</f>
        <v>0</v>
      </c>
      <c r="H75" s="85">
        <f>SUM(H55:H74)</f>
        <v>0</v>
      </c>
      <c r="I75" s="56"/>
      <c r="J75" s="56"/>
      <c r="K75" s="56"/>
      <c r="L75" s="56"/>
      <c r="P75" s="93"/>
      <c r="Q75" s="85"/>
      <c r="R75" s="85"/>
      <c r="S75" s="85">
        <f>SUM(S55:S74)</f>
        <v>0</v>
      </c>
      <c r="T75" s="85">
        <f>SUM(T55:T74)</f>
        <v>0</v>
      </c>
      <c r="U75" s="85">
        <f>SUM(U55:U74)</f>
        <v>0</v>
      </c>
      <c r="V75" s="85">
        <f>SUM(V55:V74)</f>
        <v>0</v>
      </c>
      <c r="W75" s="56"/>
      <c r="X75" s="56"/>
      <c r="Y75" s="56"/>
      <c r="Z75" s="56"/>
      <c r="AD75" s="93"/>
      <c r="AE75" s="85"/>
      <c r="AF75" s="85"/>
      <c r="AG75" s="85">
        <f>SUM(AG55:AG74)</f>
        <v>0</v>
      </c>
      <c r="AH75" s="85">
        <f>SUM(AH55:AH74)</f>
        <v>0</v>
      </c>
      <c r="AI75" s="85">
        <f>SUM(AI55:AI74)</f>
        <v>0</v>
      </c>
      <c r="AJ75" s="85">
        <f>SUM(AJ55:AJ74)</f>
        <v>0</v>
      </c>
      <c r="AK75"/>
      <c r="AL75"/>
      <c r="AM75"/>
      <c r="AN75"/>
    </row>
  </sheetData>
  <mergeCells count="27">
    <mergeCell ref="B53:H53"/>
    <mergeCell ref="N53:V53"/>
    <mergeCell ref="AB53:AJ53"/>
    <mergeCell ref="E54:F54"/>
    <mergeCell ref="G54:H54"/>
    <mergeCell ref="S54:T54"/>
    <mergeCell ref="U54:V54"/>
    <mergeCell ref="AG54:AH54"/>
    <mergeCell ref="AI54:AJ54"/>
    <mergeCell ref="B28:H28"/>
    <mergeCell ref="N28:V28"/>
    <mergeCell ref="AB28:AJ28"/>
    <mergeCell ref="E29:F29"/>
    <mergeCell ref="G29:H29"/>
    <mergeCell ref="S29:T29"/>
    <mergeCell ref="U29:V29"/>
    <mergeCell ref="AG29:AH29"/>
    <mergeCell ref="AI29:AJ29"/>
    <mergeCell ref="B4:L4"/>
    <mergeCell ref="N4:Z4"/>
    <mergeCell ref="AB4:AN4"/>
    <mergeCell ref="I5:J5"/>
    <mergeCell ref="K5:L5"/>
    <mergeCell ref="W5:X5"/>
    <mergeCell ref="Y5:Z5"/>
    <mergeCell ref="AK5:AL5"/>
    <mergeCell ref="AM5:AN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6743F-36F4-4E5B-AE21-FB5A53CE4DB1}">
  <sheetPr codeName="Sheet6"/>
  <dimension ref="B4:AN75"/>
  <sheetViews>
    <sheetView workbookViewId="0">
      <selection activeCell="J7" sqref="J7:J26"/>
    </sheetView>
  </sheetViews>
  <sheetFormatPr defaultColWidth="9.140625" defaultRowHeight="12.75" x14ac:dyDescent="0.2"/>
  <cols>
    <col min="1" max="1" width="9.140625" style="56"/>
    <col min="2" max="2" width="2.7109375" style="56" bestFit="1" customWidth="1"/>
    <col min="3" max="3" width="18.140625" style="56" bestFit="1" customWidth="1"/>
    <col min="4" max="8" width="4.7109375" style="57" customWidth="1"/>
    <col min="9" max="10" width="3.7109375" style="57" customWidth="1"/>
    <col min="11" max="12" width="4.7109375" style="57" customWidth="1"/>
    <col min="13" max="13" width="9.140625" style="56"/>
    <col min="14" max="14" width="2.7109375" style="56" bestFit="1" customWidth="1"/>
    <col min="15" max="15" width="18.140625" style="56" bestFit="1" customWidth="1"/>
    <col min="16" max="16" width="4.7109375" style="57" customWidth="1"/>
    <col min="17" max="17" width="4.7109375" style="57" hidden="1" customWidth="1"/>
    <col min="18" max="18" width="4.85546875" style="57" hidden="1" customWidth="1"/>
    <col min="19" max="22" width="4.7109375" style="57" customWidth="1"/>
    <col min="23" max="26" width="3.7109375" style="57" customWidth="1"/>
    <col min="27" max="27" width="9.140625" style="56"/>
    <col min="28" max="28" width="2.7109375" style="56" bestFit="1" customWidth="1"/>
    <col min="29" max="29" width="18.140625" style="56" bestFit="1" customWidth="1"/>
    <col min="30" max="30" width="4.7109375" style="57" customWidth="1"/>
    <col min="31" max="32" width="4.7109375" style="57" hidden="1" customWidth="1"/>
    <col min="33" max="36" width="4.7109375" style="57" customWidth="1"/>
    <col min="37" max="40" width="3.7109375" style="57" customWidth="1"/>
    <col min="41" max="41" width="9.140625" style="56"/>
    <col min="42" max="42" width="2.7109375" style="56" bestFit="1" customWidth="1"/>
    <col min="43" max="43" width="15.85546875" style="56" bestFit="1" customWidth="1"/>
    <col min="44" max="46" width="4.7109375" style="56" customWidth="1"/>
    <col min="47" max="48" width="5.7109375" style="56" customWidth="1"/>
    <col min="49" max="49" width="4.7109375" style="56" customWidth="1"/>
    <col min="50" max="50" width="2.7109375" style="56" bestFit="1" customWidth="1"/>
    <col min="51" max="51" width="15.85546875" style="56" bestFit="1" customWidth="1"/>
    <col min="52" max="54" width="4.7109375" style="56" customWidth="1"/>
    <col min="55" max="56" width="5.7109375" style="56" customWidth="1"/>
    <col min="57" max="57" width="2.5703125" style="56" customWidth="1"/>
    <col min="58" max="58" width="2.7109375" style="56" bestFit="1" customWidth="1"/>
    <col min="59" max="59" width="15.85546875" style="56" bestFit="1" customWidth="1"/>
    <col min="60" max="62" width="4.7109375" style="56" customWidth="1"/>
    <col min="63" max="64" width="5.7109375" style="56" customWidth="1"/>
    <col min="65" max="16384" width="9.140625" style="56"/>
  </cols>
  <sheetData>
    <row r="4" spans="2:40" ht="13.5" thickBot="1" x14ac:dyDescent="0.25">
      <c r="B4" s="188" t="s">
        <v>28</v>
      </c>
      <c r="C4" s="188"/>
      <c r="D4" s="188"/>
      <c r="E4" s="188"/>
      <c r="F4" s="188"/>
      <c r="G4" s="188"/>
      <c r="H4" s="188"/>
      <c r="I4" s="188"/>
      <c r="J4" s="188"/>
      <c r="K4" s="188"/>
      <c r="L4" s="188"/>
      <c r="N4" s="188" t="s">
        <v>29</v>
      </c>
      <c r="O4" s="188"/>
      <c r="P4" s="188"/>
      <c r="Q4" s="188"/>
      <c r="R4" s="188"/>
      <c r="S4" s="188"/>
      <c r="T4" s="188"/>
      <c r="U4" s="188"/>
      <c r="V4" s="188"/>
      <c r="W4" s="188"/>
      <c r="X4" s="188"/>
      <c r="Y4" s="188"/>
      <c r="Z4" s="188"/>
      <c r="AB4" s="188" t="s">
        <v>30</v>
      </c>
      <c r="AC4" s="188"/>
      <c r="AD4" s="188"/>
      <c r="AE4" s="188"/>
      <c r="AF4" s="188"/>
      <c r="AG4" s="188"/>
      <c r="AH4" s="188"/>
      <c r="AI4" s="188"/>
      <c r="AJ4" s="188"/>
      <c r="AK4" s="188"/>
      <c r="AL4" s="188"/>
      <c r="AM4" s="188"/>
      <c r="AN4" s="188"/>
    </row>
    <row r="5" spans="2:40" ht="15.75" customHeight="1" thickBot="1" x14ac:dyDescent="0.25">
      <c r="B5" s="58" t="s">
        <v>31</v>
      </c>
      <c r="C5" s="59" t="s">
        <v>32</v>
      </c>
      <c r="D5" s="60" t="s">
        <v>33</v>
      </c>
      <c r="E5" s="61" t="s">
        <v>34</v>
      </c>
      <c r="F5" s="62" t="s">
        <v>8</v>
      </c>
      <c r="G5" s="63" t="s">
        <v>9</v>
      </c>
      <c r="H5" s="61" t="s">
        <v>10</v>
      </c>
      <c r="I5" s="189" t="s">
        <v>35</v>
      </c>
      <c r="J5" s="190"/>
      <c r="K5" s="189" t="s">
        <v>36</v>
      </c>
      <c r="L5" s="190"/>
      <c r="N5" s="58" t="s">
        <v>31</v>
      </c>
      <c r="O5" s="59" t="s">
        <v>32</v>
      </c>
      <c r="P5" s="60" t="s">
        <v>33</v>
      </c>
      <c r="Q5" s="61"/>
      <c r="R5" s="61"/>
      <c r="S5" s="61" t="s">
        <v>34</v>
      </c>
      <c r="T5" s="62" t="s">
        <v>8</v>
      </c>
      <c r="U5" s="63" t="s">
        <v>9</v>
      </c>
      <c r="V5" s="61" t="s">
        <v>10</v>
      </c>
      <c r="W5" s="189" t="s">
        <v>35</v>
      </c>
      <c r="X5" s="190"/>
      <c r="Y5" s="189" t="s">
        <v>36</v>
      </c>
      <c r="Z5" s="190"/>
      <c r="AB5" s="58" t="s">
        <v>31</v>
      </c>
      <c r="AC5" s="59" t="s">
        <v>32</v>
      </c>
      <c r="AD5" s="60" t="s">
        <v>33</v>
      </c>
      <c r="AE5" s="61"/>
      <c r="AF5" s="61"/>
      <c r="AG5" s="61" t="s">
        <v>34</v>
      </c>
      <c r="AH5" s="62" t="s">
        <v>8</v>
      </c>
      <c r="AI5" s="63" t="s">
        <v>9</v>
      </c>
      <c r="AJ5" s="61" t="s">
        <v>10</v>
      </c>
      <c r="AK5" s="189" t="s">
        <v>35</v>
      </c>
      <c r="AL5" s="190"/>
      <c r="AM5" s="189" t="s">
        <v>36</v>
      </c>
      <c r="AN5" s="190"/>
    </row>
    <row r="6" spans="2:40" x14ac:dyDescent="0.2">
      <c r="B6" s="64">
        <v>1</v>
      </c>
      <c r="C6" s="65" t="str">
        <f>'23-24'!$B$6</f>
        <v>Newcastle</v>
      </c>
      <c r="D6" s="66">
        <f>'23-24'!$I$6</f>
        <v>3</v>
      </c>
      <c r="E6" s="67">
        <f>F6+G6+H6</f>
        <v>1</v>
      </c>
      <c r="F6" s="68">
        <f>'23-24'!$F$6</f>
        <v>1</v>
      </c>
      <c r="G6" s="69">
        <f>'23-24'!$G$6</f>
        <v>0</v>
      </c>
      <c r="H6" s="70">
        <f>'23-24'!$H$6</f>
        <v>0</v>
      </c>
      <c r="I6" s="68">
        <f>'23-24'!$N$6</f>
        <v>5</v>
      </c>
      <c r="J6" s="70">
        <f>'23-24'!$O$6</f>
        <v>1</v>
      </c>
      <c r="K6" s="68">
        <f>'23-24'!$L$6</f>
        <v>2</v>
      </c>
      <c r="L6" s="70">
        <f>'23-24'!$M$6</f>
        <v>1</v>
      </c>
      <c r="N6" s="64">
        <v>1</v>
      </c>
      <c r="O6" s="65" t="str">
        <f>'23-24'!$B$6</f>
        <v>Newcastle</v>
      </c>
      <c r="P6" s="66">
        <f>'23-24'!$T$6</f>
        <v>3</v>
      </c>
      <c r="Q6" s="66">
        <v>9.9999999999999995E-8</v>
      </c>
      <c r="R6" s="71">
        <f>P6+(W6-X6)/100+W6/1000+Q6</f>
        <v>3.0450000999999998</v>
      </c>
      <c r="S6" s="67">
        <f t="shared" ref="S6:S25" si="0">T6+U6+V6</f>
        <v>1</v>
      </c>
      <c r="T6" s="68">
        <f>'23-24'!$Q$6</f>
        <v>1</v>
      </c>
      <c r="U6" s="69">
        <f>'23-24'!$R$6</f>
        <v>0</v>
      </c>
      <c r="V6" s="70">
        <f>'23-24'!$S$6</f>
        <v>0</v>
      </c>
      <c r="W6" s="68">
        <f>'23-24'!$W$6</f>
        <v>5</v>
      </c>
      <c r="X6" s="70">
        <f>'23-24'!$X$6</f>
        <v>1</v>
      </c>
      <c r="Y6" s="68">
        <f>'23-24'!$U$6</f>
        <v>2</v>
      </c>
      <c r="Z6" s="70">
        <f>'23-24'!$V$6</f>
        <v>1</v>
      </c>
      <c r="AB6" s="64">
        <v>1</v>
      </c>
      <c r="AC6" s="65" t="str">
        <f>'23-24'!$B$6</f>
        <v>Newcastle</v>
      </c>
      <c r="AD6" s="66">
        <f>'23-24'!$AC$6</f>
        <v>0</v>
      </c>
      <c r="AE6" s="66">
        <v>9.9999999999999995E-8</v>
      </c>
      <c r="AF6" s="71">
        <f>AD6+(AK6-AL6)/100+AK6/1000+AE6</f>
        <v>9.9999999999999995E-8</v>
      </c>
      <c r="AG6" s="67">
        <f t="shared" ref="AG6:AG25" si="1">AH6+AI6+AJ6</f>
        <v>0</v>
      </c>
      <c r="AH6" s="68">
        <f>'23-24'!$Z$6</f>
        <v>0</v>
      </c>
      <c r="AI6" s="69">
        <f>'23-24'!$AA$6</f>
        <v>0</v>
      </c>
      <c r="AJ6" s="70">
        <f>'23-24'!$AB$6</f>
        <v>0</v>
      </c>
      <c r="AK6" s="68">
        <f>'23-24'!$AF$6</f>
        <v>0</v>
      </c>
      <c r="AL6" s="70">
        <f>'23-24'!$AG$6</f>
        <v>0</v>
      </c>
      <c r="AM6" s="68">
        <f>'23-24'!$AD$6</f>
        <v>0</v>
      </c>
      <c r="AN6" s="70">
        <f>'23-24'!$AE$6</f>
        <v>0</v>
      </c>
    </row>
    <row r="7" spans="2:40" x14ac:dyDescent="0.2">
      <c r="B7" s="64">
        <v>2</v>
      </c>
      <c r="C7" s="56" t="str">
        <f>'23-24'!$B$7</f>
        <v>Brighton</v>
      </c>
      <c r="D7" s="72">
        <f>'23-24'!$I$7</f>
        <v>3</v>
      </c>
      <c r="E7" s="73">
        <f t="shared" ref="E7:E25" si="2">F7+G7+H7</f>
        <v>1</v>
      </c>
      <c r="F7" s="74">
        <f>'23-24'!$F$7</f>
        <v>1</v>
      </c>
      <c r="G7" s="75">
        <f>'23-24'!$G$7</f>
        <v>0</v>
      </c>
      <c r="H7" s="76">
        <f>'23-24'!$H$7</f>
        <v>0</v>
      </c>
      <c r="I7" s="74">
        <f>'23-24'!$N$7</f>
        <v>4</v>
      </c>
      <c r="J7" s="76">
        <f>'23-24'!$O$7</f>
        <v>1</v>
      </c>
      <c r="K7" s="74">
        <f>'23-24'!$L$7</f>
        <v>1</v>
      </c>
      <c r="L7" s="76">
        <f>'23-24'!$M$7</f>
        <v>0</v>
      </c>
      <c r="N7" s="64">
        <v>2</v>
      </c>
      <c r="O7" s="56" t="str">
        <f>'23-24'!$B$7</f>
        <v>Brighton</v>
      </c>
      <c r="P7" s="72">
        <f>'23-24'!$T$7</f>
        <v>3</v>
      </c>
      <c r="Q7" s="72">
        <v>1.9999999999999999E-7</v>
      </c>
      <c r="R7" s="77">
        <f>P7+(W7-X7)/100+W7/1000+Q7</f>
        <v>3.0340001999999999</v>
      </c>
      <c r="S7" s="73">
        <f t="shared" si="0"/>
        <v>1</v>
      </c>
      <c r="T7" s="74">
        <f>'23-24'!$Q$7</f>
        <v>1</v>
      </c>
      <c r="U7" s="75">
        <f>'23-24'!$R$7</f>
        <v>0</v>
      </c>
      <c r="V7" s="76">
        <f>'23-24'!$S$7</f>
        <v>0</v>
      </c>
      <c r="W7" s="74">
        <f>'23-24'!$W$7</f>
        <v>4</v>
      </c>
      <c r="X7" s="76">
        <f>'23-24'!$X$7</f>
        <v>1</v>
      </c>
      <c r="Y7" s="74">
        <f>'23-24'!$U$7</f>
        <v>1</v>
      </c>
      <c r="Z7" s="76">
        <f>'23-24'!$V$7</f>
        <v>0</v>
      </c>
      <c r="AB7" s="64">
        <v>2</v>
      </c>
      <c r="AC7" s="56" t="str">
        <f>'23-24'!$B$7</f>
        <v>Brighton</v>
      </c>
      <c r="AD7" s="72">
        <f>'23-24'!$AC$7</f>
        <v>0</v>
      </c>
      <c r="AE7" s="72">
        <v>1.9999999999999999E-7</v>
      </c>
      <c r="AF7" s="77">
        <f>AD7+(AK7-AL7)/100+AK7/1000+AE7</f>
        <v>1.9999999999999999E-7</v>
      </c>
      <c r="AG7" s="73">
        <f t="shared" si="1"/>
        <v>0</v>
      </c>
      <c r="AH7" s="74">
        <f>'23-24'!$Z$7</f>
        <v>0</v>
      </c>
      <c r="AI7" s="75">
        <f>'23-24'!$AA$7</f>
        <v>0</v>
      </c>
      <c r="AJ7" s="76">
        <f>'23-24'!$AB$7</f>
        <v>0</v>
      </c>
      <c r="AK7" s="74">
        <f>'23-24'!$AF$7</f>
        <v>0</v>
      </c>
      <c r="AL7" s="76">
        <f>'23-24'!$AG$7</f>
        <v>0</v>
      </c>
      <c r="AM7" s="74">
        <f>'23-24'!$AD$7</f>
        <v>0</v>
      </c>
      <c r="AN7" s="76">
        <f>'23-24'!$AE$7</f>
        <v>0</v>
      </c>
    </row>
    <row r="8" spans="2:40" x14ac:dyDescent="0.2">
      <c r="B8" s="64">
        <v>3</v>
      </c>
      <c r="C8" s="56" t="str">
        <f>'23-24'!$B$8</f>
        <v>Man City</v>
      </c>
      <c r="D8" s="72">
        <f>'23-24'!$I$8</f>
        <v>3</v>
      </c>
      <c r="E8" s="73">
        <f t="shared" si="2"/>
        <v>1</v>
      </c>
      <c r="F8" s="74">
        <f>'23-24'!$F$8</f>
        <v>1</v>
      </c>
      <c r="G8" s="75">
        <f>'23-24'!$G$8</f>
        <v>0</v>
      </c>
      <c r="H8" s="76">
        <f>'23-24'!$H$8</f>
        <v>0</v>
      </c>
      <c r="I8" s="74">
        <f>'23-24'!$N$8</f>
        <v>3</v>
      </c>
      <c r="J8" s="76">
        <f>'23-24'!$O$8</f>
        <v>0</v>
      </c>
      <c r="K8" s="74">
        <f>'23-24'!$L$8</f>
        <v>2</v>
      </c>
      <c r="L8" s="76">
        <f>'23-24'!$M$8</f>
        <v>0</v>
      </c>
      <c r="N8" s="64">
        <v>3</v>
      </c>
      <c r="O8" s="56" t="str">
        <f>'23-24'!$B$8</f>
        <v>Man City</v>
      </c>
      <c r="P8" s="72">
        <f>'23-24'!$T$8</f>
        <v>0</v>
      </c>
      <c r="Q8" s="72">
        <v>2.9999999999999999E-7</v>
      </c>
      <c r="R8" s="77">
        <f>P8+(W8-X8)/100+W8/1000+Q8</f>
        <v>2.9999999999999999E-7</v>
      </c>
      <c r="S8" s="73">
        <f t="shared" si="0"/>
        <v>0</v>
      </c>
      <c r="T8" s="74">
        <f>'23-24'!$Q$8</f>
        <v>0</v>
      </c>
      <c r="U8" s="75">
        <f>'23-24'!$R$8</f>
        <v>0</v>
      </c>
      <c r="V8" s="76">
        <f>'23-24'!$S$8</f>
        <v>0</v>
      </c>
      <c r="W8" s="74">
        <f>'23-24'!$W$8</f>
        <v>0</v>
      </c>
      <c r="X8" s="76">
        <f>'23-24'!$X$8</f>
        <v>0</v>
      </c>
      <c r="Y8" s="74">
        <f>'23-24'!$U$8</f>
        <v>0</v>
      </c>
      <c r="Z8" s="76">
        <f>'23-24'!$V$8</f>
        <v>0</v>
      </c>
      <c r="AB8" s="64">
        <v>3</v>
      </c>
      <c r="AC8" s="56" t="str">
        <f>'23-24'!$B$8</f>
        <v>Man City</v>
      </c>
      <c r="AD8" s="72">
        <f>'23-24'!$AC$8</f>
        <v>3</v>
      </c>
      <c r="AE8" s="72">
        <v>2.9999999999999999E-7</v>
      </c>
      <c r="AF8" s="77">
        <f>AD8+(AK8-AL8)/100+AK8/1000+AE8</f>
        <v>3.0330002999999999</v>
      </c>
      <c r="AG8" s="73">
        <f t="shared" si="1"/>
        <v>1</v>
      </c>
      <c r="AH8" s="74">
        <f>'23-24'!$Z$8</f>
        <v>1</v>
      </c>
      <c r="AI8" s="75">
        <f>'23-24'!$AA$8</f>
        <v>0</v>
      </c>
      <c r="AJ8" s="76">
        <f>'23-24'!$AB$8</f>
        <v>0</v>
      </c>
      <c r="AK8" s="74">
        <f>'23-24'!$AF$8</f>
        <v>3</v>
      </c>
      <c r="AL8" s="76">
        <f>'23-24'!$AG$8</f>
        <v>0</v>
      </c>
      <c r="AM8" s="74">
        <f>'23-24'!$AD$8</f>
        <v>2</v>
      </c>
      <c r="AN8" s="76">
        <f>'23-24'!$AE$8</f>
        <v>0</v>
      </c>
    </row>
    <row r="9" spans="2:40" x14ac:dyDescent="0.2">
      <c r="B9" s="64">
        <v>4</v>
      </c>
      <c r="C9" s="56" t="str">
        <f>'23-24'!$B$9</f>
        <v>Arsenal</v>
      </c>
      <c r="D9" s="72">
        <f>'23-24'!$I$9</f>
        <v>3</v>
      </c>
      <c r="E9" s="73">
        <f t="shared" si="2"/>
        <v>1</v>
      </c>
      <c r="F9" s="74">
        <f>'23-24'!$F$9</f>
        <v>1</v>
      </c>
      <c r="G9" s="75">
        <f>'23-24'!$G$9</f>
        <v>0</v>
      </c>
      <c r="H9" s="76">
        <f>'23-24'!$H$9</f>
        <v>0</v>
      </c>
      <c r="I9" s="74">
        <f>'23-24'!$N$9</f>
        <v>2</v>
      </c>
      <c r="J9" s="76">
        <f>'23-24'!$O$9</f>
        <v>1</v>
      </c>
      <c r="K9" s="74">
        <f>'23-24'!$L$9</f>
        <v>2</v>
      </c>
      <c r="L9" s="76">
        <f>'23-24'!$M$9</f>
        <v>0</v>
      </c>
      <c r="N9" s="64">
        <v>4</v>
      </c>
      <c r="O9" s="56" t="str">
        <f>'23-24'!$B$9</f>
        <v>Arsenal</v>
      </c>
      <c r="P9" s="72">
        <f>'23-24'!$T$9</f>
        <v>3</v>
      </c>
      <c r="Q9" s="72">
        <v>3.9999999999999998E-7</v>
      </c>
      <c r="R9" s="77">
        <f t="shared" ref="R9:R25" si="3">P9+(W9-X9)/100+W9/1000+Q9</f>
        <v>3.0120003999999994</v>
      </c>
      <c r="S9" s="73">
        <f t="shared" si="0"/>
        <v>1</v>
      </c>
      <c r="T9" s="74">
        <f>'23-24'!$Q$9</f>
        <v>1</v>
      </c>
      <c r="U9" s="75">
        <f>'23-24'!$R$9</f>
        <v>0</v>
      </c>
      <c r="V9" s="76">
        <f>'23-24'!$S$9</f>
        <v>0</v>
      </c>
      <c r="W9" s="74">
        <f>'23-24'!$W$9</f>
        <v>2</v>
      </c>
      <c r="X9" s="76">
        <f>'23-24'!$X$9</f>
        <v>1</v>
      </c>
      <c r="Y9" s="74">
        <f>'23-24'!$U$9</f>
        <v>2</v>
      </c>
      <c r="Z9" s="76">
        <f>'23-24'!$V$9</f>
        <v>0</v>
      </c>
      <c r="AB9" s="64">
        <v>4</v>
      </c>
      <c r="AC9" s="56" t="str">
        <f>'23-24'!$B$9</f>
        <v>Arsenal</v>
      </c>
      <c r="AD9" s="72">
        <f>'23-24'!$AC$9</f>
        <v>0</v>
      </c>
      <c r="AE9" s="72">
        <v>3.9999999999999998E-7</v>
      </c>
      <c r="AF9" s="77">
        <f t="shared" ref="AF9:AF25" si="4">AD9+(AK9-AL9)/100+AK9/1000+AE9</f>
        <v>3.9999999999999998E-7</v>
      </c>
      <c r="AG9" s="73">
        <f t="shared" si="1"/>
        <v>0</v>
      </c>
      <c r="AH9" s="74">
        <f>'23-24'!$Z$9</f>
        <v>0</v>
      </c>
      <c r="AI9" s="75">
        <f>'23-24'!$AA$9</f>
        <v>0</v>
      </c>
      <c r="AJ9" s="76">
        <f>'23-24'!$AB$9</f>
        <v>0</v>
      </c>
      <c r="AK9" s="74">
        <f>'23-24'!$AF$9</f>
        <v>0</v>
      </c>
      <c r="AL9" s="76">
        <f>'23-24'!$AG$9</f>
        <v>0</v>
      </c>
      <c r="AM9" s="74">
        <f>'23-24'!$AD$9</f>
        <v>0</v>
      </c>
      <c r="AN9" s="76">
        <f>'23-24'!$AE$9</f>
        <v>0</v>
      </c>
    </row>
    <row r="10" spans="2:40" x14ac:dyDescent="0.2">
      <c r="B10" s="64">
        <v>5</v>
      </c>
      <c r="C10" s="56" t="str">
        <f ca="1">'23-24'!$B$10</f>
        <v>Wolves</v>
      </c>
      <c r="D10" s="72">
        <f>'23-24'!$I$10</f>
        <v>3</v>
      </c>
      <c r="E10" s="73">
        <f t="shared" si="2"/>
        <v>1</v>
      </c>
      <c r="F10" s="74">
        <f>'23-24'!$F$10</f>
        <v>1</v>
      </c>
      <c r="G10" s="75">
        <f>'23-24'!$G$10</f>
        <v>0</v>
      </c>
      <c r="H10" s="76">
        <f>'23-24'!$H$10</f>
        <v>0</v>
      </c>
      <c r="I10" s="74">
        <f>'23-24'!$N$10</f>
        <v>1</v>
      </c>
      <c r="J10" s="76">
        <f>'23-24'!$O$10</f>
        <v>0</v>
      </c>
      <c r="K10" s="74">
        <f>'23-24'!$L$10</f>
        <v>0</v>
      </c>
      <c r="L10" s="76">
        <f>'23-24'!$M$10</f>
        <v>0</v>
      </c>
      <c r="N10" s="64">
        <v>5</v>
      </c>
      <c r="O10" s="56" t="str">
        <f ca="1">'23-24'!$B$10</f>
        <v>Wolves</v>
      </c>
      <c r="P10" s="72">
        <f>'23-24'!$T$10</f>
        <v>0</v>
      </c>
      <c r="Q10" s="72">
        <v>4.9999999999999998E-7</v>
      </c>
      <c r="R10" s="77">
        <f t="shared" si="3"/>
        <v>4.9999999999999998E-7</v>
      </c>
      <c r="S10" s="73">
        <f t="shared" si="0"/>
        <v>0</v>
      </c>
      <c r="T10" s="74">
        <f>'23-24'!$Q$10</f>
        <v>0</v>
      </c>
      <c r="U10" s="75">
        <f>'23-24'!$R$10</f>
        <v>0</v>
      </c>
      <c r="V10" s="76">
        <f>'23-24'!$S$10</f>
        <v>0</v>
      </c>
      <c r="W10" s="74">
        <f>'23-24'!$W$10</f>
        <v>0</v>
      </c>
      <c r="X10" s="76">
        <f>'23-24'!$X$10</f>
        <v>0</v>
      </c>
      <c r="Y10" s="74">
        <f>'23-24'!$U$10</f>
        <v>0</v>
      </c>
      <c r="Z10" s="76">
        <f>'23-24'!$V$10</f>
        <v>0</v>
      </c>
      <c r="AB10" s="64">
        <v>5</v>
      </c>
      <c r="AC10" s="56" t="str">
        <f ca="1">'23-24'!$B$10</f>
        <v>Wolves</v>
      </c>
      <c r="AD10" s="72">
        <f>'23-24'!$AC$10</f>
        <v>3</v>
      </c>
      <c r="AE10" s="72">
        <v>4.9999999999999998E-7</v>
      </c>
      <c r="AF10" s="77">
        <f t="shared" si="4"/>
        <v>3.0110004999999997</v>
      </c>
      <c r="AG10" s="73">
        <f t="shared" si="1"/>
        <v>1</v>
      </c>
      <c r="AH10" s="74">
        <f>'23-24'!$Z$10</f>
        <v>1</v>
      </c>
      <c r="AI10" s="75">
        <f>'23-24'!$AA$10</f>
        <v>0</v>
      </c>
      <c r="AJ10" s="76">
        <f>'23-24'!$AB$10</f>
        <v>0</v>
      </c>
      <c r="AK10" s="74">
        <f>'23-24'!$AF$10</f>
        <v>1</v>
      </c>
      <c r="AL10" s="76">
        <f>'23-24'!$AG$10</f>
        <v>0</v>
      </c>
      <c r="AM10" s="74">
        <f>'23-24'!$AD$10</f>
        <v>0</v>
      </c>
      <c r="AN10" s="76">
        <f>'23-24'!$AE$10</f>
        <v>0</v>
      </c>
    </row>
    <row r="11" spans="2:40" x14ac:dyDescent="0.2">
      <c r="B11" s="64">
        <v>6</v>
      </c>
      <c r="C11" s="56" t="str">
        <f>'23-24'!$B$11</f>
        <v>Fulham</v>
      </c>
      <c r="D11" s="72">
        <f>'23-24'!$I$11</f>
        <v>3</v>
      </c>
      <c r="E11" s="73">
        <f t="shared" si="2"/>
        <v>1</v>
      </c>
      <c r="F11" s="74">
        <f>'23-24'!$F$11</f>
        <v>1</v>
      </c>
      <c r="G11" s="75">
        <f>'23-24'!$G$11</f>
        <v>0</v>
      </c>
      <c r="H11" s="76">
        <f>'23-24'!$H$11</f>
        <v>0</v>
      </c>
      <c r="I11" s="74">
        <f>'23-24'!$N$11</f>
        <v>1</v>
      </c>
      <c r="J11" s="76">
        <f>'23-24'!$O$11</f>
        <v>0</v>
      </c>
      <c r="K11" s="74">
        <f>'23-24'!$L$11</f>
        <v>0</v>
      </c>
      <c r="L11" s="76">
        <f>'23-24'!$M$11</f>
        <v>0</v>
      </c>
      <c r="N11" s="64">
        <v>6</v>
      </c>
      <c r="O11" s="56" t="str">
        <f>'23-24'!$B$11</f>
        <v>Fulham</v>
      </c>
      <c r="P11" s="72">
        <f>'23-24'!$T$11</f>
        <v>0</v>
      </c>
      <c r="Q11" s="72">
        <v>5.9999999999999997E-7</v>
      </c>
      <c r="R11" s="77">
        <f t="shared" si="3"/>
        <v>5.9999999999999997E-7</v>
      </c>
      <c r="S11" s="73">
        <f t="shared" si="0"/>
        <v>0</v>
      </c>
      <c r="T11" s="74">
        <f>'23-24'!$Q$11</f>
        <v>0</v>
      </c>
      <c r="U11" s="75">
        <f>'23-24'!$R$11</f>
        <v>0</v>
      </c>
      <c r="V11" s="76">
        <f>'23-24'!$S$11</f>
        <v>0</v>
      </c>
      <c r="W11" s="74">
        <f>'23-24'!$W$11</f>
        <v>0</v>
      </c>
      <c r="X11" s="76">
        <f>'23-24'!$X$11</f>
        <v>0</v>
      </c>
      <c r="Y11" s="74">
        <f>'23-24'!$U$11</f>
        <v>0</v>
      </c>
      <c r="Z11" s="76">
        <f>'23-24'!$V$11</f>
        <v>0</v>
      </c>
      <c r="AB11" s="64">
        <v>6</v>
      </c>
      <c r="AC11" s="56" t="str">
        <f>'23-24'!$B$11</f>
        <v>Fulham</v>
      </c>
      <c r="AD11" s="72">
        <f>'23-24'!$AC$11</f>
        <v>3</v>
      </c>
      <c r="AE11" s="72">
        <v>5.9999999999999997E-7</v>
      </c>
      <c r="AF11" s="77">
        <f t="shared" si="4"/>
        <v>3.0110005999999996</v>
      </c>
      <c r="AG11" s="73">
        <f t="shared" si="1"/>
        <v>1</v>
      </c>
      <c r="AH11" s="74">
        <f>'23-24'!$Z$11</f>
        <v>1</v>
      </c>
      <c r="AI11" s="75">
        <f>'23-24'!$AA$11</f>
        <v>0</v>
      </c>
      <c r="AJ11" s="76">
        <f>'23-24'!$AB$11</f>
        <v>0</v>
      </c>
      <c r="AK11" s="74">
        <f>'23-24'!$AF$11</f>
        <v>1</v>
      </c>
      <c r="AL11" s="76">
        <f>'23-24'!$AG$11</f>
        <v>0</v>
      </c>
      <c r="AM11" s="74">
        <f>'23-24'!$AD$11</f>
        <v>0</v>
      </c>
      <c r="AN11" s="76">
        <f>'23-24'!$AE$11</f>
        <v>0</v>
      </c>
    </row>
    <row r="12" spans="2:40" x14ac:dyDescent="0.2">
      <c r="B12" s="64">
        <v>7</v>
      </c>
      <c r="C12" s="56" t="str">
        <f>'23-24'!$B$12</f>
        <v>Man Utd</v>
      </c>
      <c r="D12" s="72">
        <f>'23-24'!$I$12</f>
        <v>3</v>
      </c>
      <c r="E12" s="73">
        <f t="shared" si="2"/>
        <v>1</v>
      </c>
      <c r="F12" s="74">
        <f>'23-24'!$F$12</f>
        <v>1</v>
      </c>
      <c r="G12" s="75">
        <f>'23-24'!$G$12</f>
        <v>0</v>
      </c>
      <c r="H12" s="76">
        <f>'23-24'!$H$12</f>
        <v>0</v>
      </c>
      <c r="I12" s="74">
        <f>'23-24'!$N$12</f>
        <v>1</v>
      </c>
      <c r="J12" s="76">
        <f>'23-24'!$O$12</f>
        <v>0</v>
      </c>
      <c r="K12" s="74">
        <f>'23-24'!$L$12</f>
        <v>0</v>
      </c>
      <c r="L12" s="76">
        <f>'23-24'!$M$12</f>
        <v>0</v>
      </c>
      <c r="N12" s="64">
        <v>7</v>
      </c>
      <c r="O12" s="56" t="str">
        <f>'23-24'!$B$12</f>
        <v>Man Utd</v>
      </c>
      <c r="P12" s="72">
        <f>'23-24'!$T$12</f>
        <v>3</v>
      </c>
      <c r="Q12" s="72">
        <v>6.9999999999999997E-7</v>
      </c>
      <c r="R12" s="77">
        <f t="shared" si="3"/>
        <v>3.0110006999999999</v>
      </c>
      <c r="S12" s="73">
        <f t="shared" si="0"/>
        <v>1</v>
      </c>
      <c r="T12" s="74">
        <f>'23-24'!$Q$12</f>
        <v>1</v>
      </c>
      <c r="U12" s="75">
        <f>'23-24'!$R$12</f>
        <v>0</v>
      </c>
      <c r="V12" s="76">
        <f>'23-24'!$S$12</f>
        <v>0</v>
      </c>
      <c r="W12" s="74">
        <f>'23-24'!$W$12</f>
        <v>1</v>
      </c>
      <c r="X12" s="76">
        <f>'23-24'!$X$12</f>
        <v>0</v>
      </c>
      <c r="Y12" s="74">
        <f>'23-24'!$U$12</f>
        <v>0</v>
      </c>
      <c r="Z12" s="76">
        <f>'23-24'!$V$12</f>
        <v>0</v>
      </c>
      <c r="AB12" s="64">
        <v>7</v>
      </c>
      <c r="AC12" s="56" t="str">
        <f>'23-24'!$B$12</f>
        <v>Man Utd</v>
      </c>
      <c r="AD12" s="72">
        <f>'23-24'!$AC$12</f>
        <v>0</v>
      </c>
      <c r="AE12" s="72">
        <v>6.9999999999999997E-7</v>
      </c>
      <c r="AF12" s="77">
        <f t="shared" si="4"/>
        <v>6.9999999999999997E-7</v>
      </c>
      <c r="AG12" s="73">
        <f t="shared" si="1"/>
        <v>0</v>
      </c>
      <c r="AH12" s="74">
        <f>'23-24'!$Z$12</f>
        <v>0</v>
      </c>
      <c r="AI12" s="75">
        <f>'23-24'!$AA$12</f>
        <v>0</v>
      </c>
      <c r="AJ12" s="76">
        <f>'23-24'!$AB$12</f>
        <v>0</v>
      </c>
      <c r="AK12" s="74">
        <f>'23-24'!$AF$12</f>
        <v>0</v>
      </c>
      <c r="AL12" s="76">
        <f>'23-24'!$AG$12</f>
        <v>0</v>
      </c>
      <c r="AM12" s="74">
        <f>'23-24'!$AD$12</f>
        <v>0</v>
      </c>
      <c r="AN12" s="76">
        <f>'23-24'!$AE$12</f>
        <v>0</v>
      </c>
    </row>
    <row r="13" spans="2:40" x14ac:dyDescent="0.2">
      <c r="B13" s="64">
        <v>8</v>
      </c>
      <c r="C13" s="56" t="str">
        <f>'23-24'!$B$13</f>
        <v>Crystal P</v>
      </c>
      <c r="D13" s="72">
        <f>'23-24'!$I$13</f>
        <v>3</v>
      </c>
      <c r="E13" s="73">
        <f t="shared" si="2"/>
        <v>1</v>
      </c>
      <c r="F13" s="74">
        <f>'23-24'!$F$13</f>
        <v>1</v>
      </c>
      <c r="G13" s="75">
        <f>'23-24'!$G$13</f>
        <v>0</v>
      </c>
      <c r="H13" s="76">
        <f>'23-24'!$H$13</f>
        <v>0</v>
      </c>
      <c r="I13" s="74">
        <f>'23-24'!$N$13</f>
        <v>1</v>
      </c>
      <c r="J13" s="76">
        <f>'23-24'!$O$13</f>
        <v>0</v>
      </c>
      <c r="K13" s="74">
        <f>'23-24'!$L$13</f>
        <v>0</v>
      </c>
      <c r="L13" s="76">
        <f>'23-24'!$M$13</f>
        <v>0</v>
      </c>
      <c r="N13" s="64">
        <v>8</v>
      </c>
      <c r="O13" s="56" t="str">
        <f>'23-24'!$B$13</f>
        <v>Crystal P</v>
      </c>
      <c r="P13" s="72">
        <f>'23-24'!$T$13</f>
        <v>0</v>
      </c>
      <c r="Q13" s="72">
        <v>7.9999999999999996E-7</v>
      </c>
      <c r="R13" s="77">
        <f t="shared" si="3"/>
        <v>7.9999999999999996E-7</v>
      </c>
      <c r="S13" s="73">
        <f t="shared" si="0"/>
        <v>0</v>
      </c>
      <c r="T13" s="74">
        <f>'23-24'!$Q$13</f>
        <v>0</v>
      </c>
      <c r="U13" s="75">
        <f>'23-24'!$R$13</f>
        <v>0</v>
      </c>
      <c r="V13" s="76">
        <f>'23-24'!$S$13</f>
        <v>0</v>
      </c>
      <c r="W13" s="74">
        <f>'23-24'!$W$13</f>
        <v>0</v>
      </c>
      <c r="X13" s="76">
        <f>'23-24'!$X$13</f>
        <v>0</v>
      </c>
      <c r="Y13" s="74">
        <f>'23-24'!$U$13</f>
        <v>0</v>
      </c>
      <c r="Z13" s="76">
        <f>'23-24'!$V$13</f>
        <v>0</v>
      </c>
      <c r="AB13" s="64">
        <v>8</v>
      </c>
      <c r="AC13" s="56" t="str">
        <f>'23-24'!$B$13</f>
        <v>Crystal P</v>
      </c>
      <c r="AD13" s="72">
        <f>'23-24'!$AC$13</f>
        <v>3</v>
      </c>
      <c r="AE13" s="72">
        <v>7.9999999999999996E-7</v>
      </c>
      <c r="AF13" s="77">
        <f t="shared" si="4"/>
        <v>3.0110007999999997</v>
      </c>
      <c r="AG13" s="73">
        <f t="shared" si="1"/>
        <v>1</v>
      </c>
      <c r="AH13" s="74">
        <f>'23-24'!$Z$13</f>
        <v>1</v>
      </c>
      <c r="AI13" s="75">
        <f>'23-24'!$AA$13</f>
        <v>0</v>
      </c>
      <c r="AJ13" s="76">
        <f>'23-24'!$AB$13</f>
        <v>0</v>
      </c>
      <c r="AK13" s="74">
        <f>'23-24'!$AF$13</f>
        <v>1</v>
      </c>
      <c r="AL13" s="76">
        <f>'23-24'!$AG$13</f>
        <v>0</v>
      </c>
      <c r="AM13" s="74">
        <f>'23-24'!$AD$13</f>
        <v>0</v>
      </c>
      <c r="AN13" s="76">
        <f>'23-24'!$AE$13</f>
        <v>0</v>
      </c>
    </row>
    <row r="14" spans="2:40" x14ac:dyDescent="0.2">
      <c r="B14" s="64">
        <v>9</v>
      </c>
      <c r="C14" s="56" t="str">
        <f>'23-24'!$B$14</f>
        <v>Tottenham</v>
      </c>
      <c r="D14" s="72">
        <f>'23-24'!$I$14</f>
        <v>1</v>
      </c>
      <c r="E14" s="73">
        <f t="shared" si="2"/>
        <v>1</v>
      </c>
      <c r="F14" s="74">
        <f>'23-24'!$F$14</f>
        <v>0</v>
      </c>
      <c r="G14" s="75">
        <f>'23-24'!$G$14</f>
        <v>1</v>
      </c>
      <c r="H14" s="76">
        <f>'23-24'!$H$14</f>
        <v>0</v>
      </c>
      <c r="I14" s="74">
        <f>'23-24'!$N$14</f>
        <v>2</v>
      </c>
      <c r="J14" s="76">
        <f>'23-24'!$O$14</f>
        <v>2</v>
      </c>
      <c r="K14" s="74">
        <f>'23-24'!$L$14</f>
        <v>2</v>
      </c>
      <c r="L14" s="76">
        <f>'23-24'!$M$14</f>
        <v>2</v>
      </c>
      <c r="N14" s="64">
        <v>9</v>
      </c>
      <c r="O14" s="56" t="str">
        <f>'23-24'!$B$14</f>
        <v>Tottenham</v>
      </c>
      <c r="P14" s="72">
        <f>'23-24'!$T$14</f>
        <v>0</v>
      </c>
      <c r="Q14" s="72">
        <v>8.9999999999999996E-7</v>
      </c>
      <c r="R14" s="77">
        <f t="shared" si="3"/>
        <v>8.9999999999999996E-7</v>
      </c>
      <c r="S14" s="73">
        <f t="shared" si="0"/>
        <v>0</v>
      </c>
      <c r="T14" s="74">
        <f>'23-24'!$Q$14</f>
        <v>0</v>
      </c>
      <c r="U14" s="75">
        <f>'23-24'!$R$14</f>
        <v>0</v>
      </c>
      <c r="V14" s="76">
        <f>'23-24'!$S$14</f>
        <v>0</v>
      </c>
      <c r="W14" s="74">
        <f>'23-24'!$W$14</f>
        <v>0</v>
      </c>
      <c r="X14" s="76">
        <f>'23-24'!$X$14</f>
        <v>0</v>
      </c>
      <c r="Y14" s="74">
        <f>'23-24'!$U$14</f>
        <v>0</v>
      </c>
      <c r="Z14" s="76">
        <f>'23-24'!$V$14</f>
        <v>0</v>
      </c>
      <c r="AB14" s="64">
        <v>9</v>
      </c>
      <c r="AC14" s="56" t="str">
        <f>'23-24'!$B$14</f>
        <v>Tottenham</v>
      </c>
      <c r="AD14" s="72">
        <f>'23-24'!$AC$14</f>
        <v>1</v>
      </c>
      <c r="AE14" s="72">
        <v>8.9999999999999996E-7</v>
      </c>
      <c r="AF14" s="77">
        <f t="shared" si="4"/>
        <v>1.0020009000000001</v>
      </c>
      <c r="AG14" s="73">
        <f t="shared" si="1"/>
        <v>1</v>
      </c>
      <c r="AH14" s="74">
        <f>'23-24'!$Z$14</f>
        <v>0</v>
      </c>
      <c r="AI14" s="75">
        <f>'23-24'!$AA$14</f>
        <v>1</v>
      </c>
      <c r="AJ14" s="76">
        <f>'23-24'!$AB$14</f>
        <v>0</v>
      </c>
      <c r="AK14" s="74">
        <f>'23-24'!$AF$14</f>
        <v>2</v>
      </c>
      <c r="AL14" s="76">
        <f>'23-24'!$AG$14</f>
        <v>2</v>
      </c>
      <c r="AM14" s="74">
        <f>'23-24'!$AD$14</f>
        <v>2</v>
      </c>
      <c r="AN14" s="76">
        <f>'23-24'!$AE$14</f>
        <v>2</v>
      </c>
    </row>
    <row r="15" spans="2:40" x14ac:dyDescent="0.2">
      <c r="B15" s="64">
        <v>10</v>
      </c>
      <c r="C15" s="56" t="str">
        <f>'23-24'!$B$15</f>
        <v>Brentford</v>
      </c>
      <c r="D15" s="72">
        <f>'23-24'!$I$15</f>
        <v>1</v>
      </c>
      <c r="E15" s="73">
        <f>F15+G15+H15</f>
        <v>1</v>
      </c>
      <c r="F15" s="74">
        <f>'23-24'!$F$15</f>
        <v>0</v>
      </c>
      <c r="G15" s="75">
        <f>'23-24'!$G$15</f>
        <v>1</v>
      </c>
      <c r="H15" s="76">
        <f>'23-24'!$H$15</f>
        <v>0</v>
      </c>
      <c r="I15" s="74">
        <f>'23-24'!$N$15</f>
        <v>2</v>
      </c>
      <c r="J15" s="76">
        <f>'23-24'!$O$15</f>
        <v>2</v>
      </c>
      <c r="K15" s="74">
        <f>'23-24'!$L$15</f>
        <v>2</v>
      </c>
      <c r="L15" s="76">
        <f>'23-24'!$M$15</f>
        <v>2</v>
      </c>
      <c r="N15" s="64">
        <v>10</v>
      </c>
      <c r="O15" s="56" t="str">
        <f>'23-24'!$B$15</f>
        <v>Brentford</v>
      </c>
      <c r="P15" s="72">
        <f>'23-24'!$T$15</f>
        <v>1</v>
      </c>
      <c r="Q15" s="72">
        <v>9.9999999999999995E-7</v>
      </c>
      <c r="R15" s="77">
        <f t="shared" si="3"/>
        <v>1.0020009999999999</v>
      </c>
      <c r="S15" s="73">
        <f t="shared" si="0"/>
        <v>1</v>
      </c>
      <c r="T15" s="74">
        <f>'23-24'!$Q$15</f>
        <v>0</v>
      </c>
      <c r="U15" s="75">
        <f>'23-24'!$R$15</f>
        <v>1</v>
      </c>
      <c r="V15" s="76">
        <f>'23-24'!$S$15</f>
        <v>0</v>
      </c>
      <c r="W15" s="74">
        <f>'23-24'!$W$15</f>
        <v>2</v>
      </c>
      <c r="X15" s="76">
        <f>'23-24'!$X$15</f>
        <v>2</v>
      </c>
      <c r="Y15" s="74">
        <f>'23-24'!$U$15</f>
        <v>2</v>
      </c>
      <c r="Z15" s="76">
        <f>'23-24'!$V$15</f>
        <v>2</v>
      </c>
      <c r="AB15" s="64">
        <v>10</v>
      </c>
      <c r="AC15" s="56" t="str">
        <f>'23-24'!$B$15</f>
        <v>Brentford</v>
      </c>
      <c r="AD15" s="72">
        <f>'23-24'!$AC$15</f>
        <v>0</v>
      </c>
      <c r="AE15" s="72">
        <v>9.9999999999999995E-7</v>
      </c>
      <c r="AF15" s="77">
        <f t="shared" si="4"/>
        <v>9.9999999999999995E-7</v>
      </c>
      <c r="AG15" s="73">
        <f t="shared" si="1"/>
        <v>0</v>
      </c>
      <c r="AH15" s="74">
        <f>'23-24'!$Z$15</f>
        <v>0</v>
      </c>
      <c r="AI15" s="75">
        <f>'23-24'!$AA$15</f>
        <v>0</v>
      </c>
      <c r="AJ15" s="76">
        <f>'23-24'!$AB$15</f>
        <v>0</v>
      </c>
      <c r="AK15" s="74">
        <f>'23-24'!$AF$15</f>
        <v>0</v>
      </c>
      <c r="AL15" s="76">
        <f>'23-24'!$AG$15</f>
        <v>0</v>
      </c>
      <c r="AM15" s="74">
        <f>'23-24'!$AD$15</f>
        <v>0</v>
      </c>
      <c r="AN15" s="76">
        <f>'23-24'!$AE$15</f>
        <v>0</v>
      </c>
    </row>
    <row r="16" spans="2:40" x14ac:dyDescent="0.2">
      <c r="B16" s="64">
        <v>11</v>
      </c>
      <c r="C16" s="56" t="str">
        <f>'23-24'!$B$16</f>
        <v>West Ham</v>
      </c>
      <c r="D16" s="72">
        <f>'23-24'!$I$16</f>
        <v>1</v>
      </c>
      <c r="E16" s="73">
        <f t="shared" si="2"/>
        <v>1</v>
      </c>
      <c r="F16" s="74">
        <f>'23-24'!$F$16</f>
        <v>0</v>
      </c>
      <c r="G16" s="75">
        <f>'23-24'!$G$16</f>
        <v>1</v>
      </c>
      <c r="H16" s="76">
        <f>'23-24'!$H$16</f>
        <v>0</v>
      </c>
      <c r="I16" s="74">
        <f>'23-24'!$N$16</f>
        <v>1</v>
      </c>
      <c r="J16" s="76">
        <f>'23-24'!$O$16</f>
        <v>1</v>
      </c>
      <c r="K16" s="74">
        <f>'23-24'!$L$16</f>
        <v>0</v>
      </c>
      <c r="L16" s="76">
        <f>'23-24'!$M$16</f>
        <v>0</v>
      </c>
      <c r="N16" s="64">
        <v>11</v>
      </c>
      <c r="O16" s="56" t="str">
        <f>'23-24'!$B$16</f>
        <v>West Ham</v>
      </c>
      <c r="P16" s="72">
        <f>'23-24'!$T$16</f>
        <v>0</v>
      </c>
      <c r="Q16" s="72">
        <v>1.1000000000000001E-6</v>
      </c>
      <c r="R16" s="77">
        <f t="shared" si="3"/>
        <v>1.1000000000000001E-6</v>
      </c>
      <c r="S16" s="73">
        <f t="shared" si="0"/>
        <v>0</v>
      </c>
      <c r="T16" s="74">
        <f>'23-24'!$Q$16</f>
        <v>0</v>
      </c>
      <c r="U16" s="75">
        <f>'23-24'!$R$16</f>
        <v>0</v>
      </c>
      <c r="V16" s="76">
        <f>'23-24'!$S$16</f>
        <v>0</v>
      </c>
      <c r="W16" s="74">
        <f>'23-24'!$W$16</f>
        <v>0</v>
      </c>
      <c r="X16" s="76">
        <f>'23-24'!$X$16</f>
        <v>0</v>
      </c>
      <c r="Y16" s="74">
        <f>'23-24'!$U$16</f>
        <v>0</v>
      </c>
      <c r="Z16" s="76">
        <f>'23-24'!$V$16</f>
        <v>0</v>
      </c>
      <c r="AB16" s="64">
        <v>11</v>
      </c>
      <c r="AC16" s="56" t="str">
        <f>'23-24'!$B$16</f>
        <v>West Ham</v>
      </c>
      <c r="AD16" s="72">
        <f>'23-24'!$AC$16</f>
        <v>1</v>
      </c>
      <c r="AE16" s="72">
        <v>1.1000000000000001E-6</v>
      </c>
      <c r="AF16" s="77">
        <f t="shared" si="4"/>
        <v>1.0010010999999999</v>
      </c>
      <c r="AG16" s="73">
        <f t="shared" si="1"/>
        <v>1</v>
      </c>
      <c r="AH16" s="74">
        <f>'23-24'!$Z$16</f>
        <v>0</v>
      </c>
      <c r="AI16" s="75">
        <f>'23-24'!$AA$16</f>
        <v>1</v>
      </c>
      <c r="AJ16" s="76">
        <f>'23-24'!$AB$16</f>
        <v>0</v>
      </c>
      <c r="AK16" s="74">
        <f>'23-24'!$AF$16</f>
        <v>1</v>
      </c>
      <c r="AL16" s="76">
        <f>'23-24'!$AG$16</f>
        <v>1</v>
      </c>
      <c r="AM16" s="74">
        <f>'23-24'!$AD$16</f>
        <v>0</v>
      </c>
      <c r="AN16" s="76">
        <f>'23-24'!$AE$16</f>
        <v>0</v>
      </c>
    </row>
    <row r="17" spans="2:40" x14ac:dyDescent="0.2">
      <c r="B17" s="64">
        <v>12</v>
      </c>
      <c r="C17" s="56" t="str">
        <f>'23-24'!$B$17</f>
        <v>Bournemouth</v>
      </c>
      <c r="D17" s="72">
        <f>'23-24'!$I$17</f>
        <v>1</v>
      </c>
      <c r="E17" s="73">
        <f t="shared" si="2"/>
        <v>1</v>
      </c>
      <c r="F17" s="74">
        <f>'23-24'!$F$17</f>
        <v>0</v>
      </c>
      <c r="G17" s="75">
        <f>'23-24'!$G$17</f>
        <v>1</v>
      </c>
      <c r="H17" s="76">
        <f>'23-24'!$H$17</f>
        <v>0</v>
      </c>
      <c r="I17" s="74">
        <f>'23-24'!$N$17</f>
        <v>1</v>
      </c>
      <c r="J17" s="76">
        <f>'23-24'!$O$17</f>
        <v>1</v>
      </c>
      <c r="K17" s="74">
        <f>'23-24'!$L$17</f>
        <v>0</v>
      </c>
      <c r="L17" s="76">
        <f>'23-24'!$M$17</f>
        <v>0</v>
      </c>
      <c r="N17" s="64">
        <v>12</v>
      </c>
      <c r="O17" s="56" t="str">
        <f>'23-24'!$B$17</f>
        <v>Bournemouth</v>
      </c>
      <c r="P17" s="72">
        <f>'23-24'!$T$17</f>
        <v>1</v>
      </c>
      <c r="Q17" s="72">
        <v>1.1999999999999999E-6</v>
      </c>
      <c r="R17" s="77">
        <f t="shared" si="3"/>
        <v>1.0010011999999999</v>
      </c>
      <c r="S17" s="73">
        <f t="shared" si="0"/>
        <v>1</v>
      </c>
      <c r="T17" s="74">
        <f>'23-24'!$Q$17</f>
        <v>0</v>
      </c>
      <c r="U17" s="75">
        <f>'23-24'!$R$17</f>
        <v>1</v>
      </c>
      <c r="V17" s="76">
        <f>'23-24'!$S$17</f>
        <v>0</v>
      </c>
      <c r="W17" s="74">
        <f>'23-24'!$W$17</f>
        <v>1</v>
      </c>
      <c r="X17" s="76">
        <f>'23-24'!$X$17</f>
        <v>1</v>
      </c>
      <c r="Y17" s="74">
        <f>'23-24'!$U$17</f>
        <v>0</v>
      </c>
      <c r="Z17" s="76">
        <f>'23-24'!$V$17</f>
        <v>0</v>
      </c>
      <c r="AB17" s="64">
        <v>12</v>
      </c>
      <c r="AC17" s="56" t="str">
        <f>'23-24'!$B$17</f>
        <v>Bournemouth</v>
      </c>
      <c r="AD17" s="72">
        <f>'23-24'!$AC$17</f>
        <v>0</v>
      </c>
      <c r="AE17" s="72">
        <v>1.1999999999999999E-6</v>
      </c>
      <c r="AF17" s="77">
        <f t="shared" si="4"/>
        <v>1.1999999999999999E-6</v>
      </c>
      <c r="AG17" s="73">
        <f t="shared" si="1"/>
        <v>0</v>
      </c>
      <c r="AH17" s="74">
        <f>'23-24'!$Z$17</f>
        <v>0</v>
      </c>
      <c r="AI17" s="75">
        <f>'23-24'!$AA$17</f>
        <v>0</v>
      </c>
      <c r="AJ17" s="76">
        <f>'23-24'!$AB$17</f>
        <v>0</v>
      </c>
      <c r="AK17" s="74">
        <f>'23-24'!$AF$17</f>
        <v>0</v>
      </c>
      <c r="AL17" s="76">
        <f>'23-24'!$AG$17</f>
        <v>0</v>
      </c>
      <c r="AM17" s="74">
        <f>'23-24'!$AD$17</f>
        <v>0</v>
      </c>
      <c r="AN17" s="76">
        <f>'23-24'!$AE$17</f>
        <v>0</v>
      </c>
    </row>
    <row r="18" spans="2:40" x14ac:dyDescent="0.2">
      <c r="B18" s="64">
        <v>13</v>
      </c>
      <c r="C18" s="56" t="str">
        <f>'23-24'!$B$18</f>
        <v>Liverpool</v>
      </c>
      <c r="D18" s="72">
        <f>'23-24'!$I$18</f>
        <v>1</v>
      </c>
      <c r="E18" s="73">
        <f t="shared" si="2"/>
        <v>1</v>
      </c>
      <c r="F18" s="74">
        <f>'23-24'!$F$18</f>
        <v>0</v>
      </c>
      <c r="G18" s="75">
        <f>'23-24'!$G$18</f>
        <v>1</v>
      </c>
      <c r="H18" s="76">
        <f>'23-24'!$H$18</f>
        <v>0</v>
      </c>
      <c r="I18" s="74">
        <f>'23-24'!$N$18</f>
        <v>1</v>
      </c>
      <c r="J18" s="76">
        <f>'23-24'!$O$18</f>
        <v>1</v>
      </c>
      <c r="K18" s="74">
        <f>'23-24'!$L$18</f>
        <v>1</v>
      </c>
      <c r="L18" s="76">
        <f>'23-24'!$M$18</f>
        <v>1</v>
      </c>
      <c r="N18" s="64">
        <v>13</v>
      </c>
      <c r="O18" s="56" t="str">
        <f>'23-24'!$B$18</f>
        <v>Liverpool</v>
      </c>
      <c r="P18" s="72">
        <f>'23-24'!$T$18</f>
        <v>0</v>
      </c>
      <c r="Q18" s="72">
        <v>1.3E-6</v>
      </c>
      <c r="R18" s="77">
        <f t="shared" si="3"/>
        <v>1.3E-6</v>
      </c>
      <c r="S18" s="73">
        <f t="shared" si="0"/>
        <v>0</v>
      </c>
      <c r="T18" s="74">
        <f>'23-24'!$Q$18</f>
        <v>0</v>
      </c>
      <c r="U18" s="75">
        <f>'23-24'!$R$18</f>
        <v>0</v>
      </c>
      <c r="V18" s="76">
        <f>'23-24'!$S$18</f>
        <v>0</v>
      </c>
      <c r="W18" s="74">
        <f>'23-24'!$W$18</f>
        <v>0</v>
      </c>
      <c r="X18" s="76">
        <f>'23-24'!$X$18</f>
        <v>0</v>
      </c>
      <c r="Y18" s="74">
        <f>'23-24'!$U$18</f>
        <v>0</v>
      </c>
      <c r="Z18" s="76">
        <f>'23-24'!$V$18</f>
        <v>0</v>
      </c>
      <c r="AB18" s="64">
        <v>13</v>
      </c>
      <c r="AC18" s="56" t="str">
        <f>'23-24'!$B$18</f>
        <v>Liverpool</v>
      </c>
      <c r="AD18" s="72">
        <f>'23-24'!$AC$18</f>
        <v>1</v>
      </c>
      <c r="AE18" s="72">
        <v>1.3E-6</v>
      </c>
      <c r="AF18" s="77">
        <f t="shared" si="4"/>
        <v>1.0010013</v>
      </c>
      <c r="AG18" s="73">
        <f t="shared" si="1"/>
        <v>1</v>
      </c>
      <c r="AH18" s="74">
        <f>'23-24'!$Z$18</f>
        <v>0</v>
      </c>
      <c r="AI18" s="75">
        <f>'23-24'!$AA$18</f>
        <v>1</v>
      </c>
      <c r="AJ18" s="76">
        <f>'23-24'!$AB$18</f>
        <v>0</v>
      </c>
      <c r="AK18" s="74">
        <f>'23-24'!$AF$18</f>
        <v>1</v>
      </c>
      <c r="AL18" s="76">
        <f>'23-24'!$AG$18</f>
        <v>1</v>
      </c>
      <c r="AM18" s="74">
        <f>'23-24'!$AD$18</f>
        <v>1</v>
      </c>
      <c r="AN18" s="76">
        <f>'23-24'!$AE$18</f>
        <v>1</v>
      </c>
    </row>
    <row r="19" spans="2:40" x14ac:dyDescent="0.2">
      <c r="B19" s="64">
        <v>14</v>
      </c>
      <c r="C19" s="56" t="str">
        <f>'23-24'!$B$19</f>
        <v>Chelsea</v>
      </c>
      <c r="D19" s="72">
        <f>'23-24'!$I$19</f>
        <v>1</v>
      </c>
      <c r="E19" s="73">
        <f t="shared" si="2"/>
        <v>1</v>
      </c>
      <c r="F19" s="74">
        <f>'23-24'!$F$19</f>
        <v>0</v>
      </c>
      <c r="G19" s="75">
        <f>'23-24'!$G$19</f>
        <v>1</v>
      </c>
      <c r="H19" s="76">
        <f>'23-24'!$H$19</f>
        <v>0</v>
      </c>
      <c r="I19" s="74">
        <f>'23-24'!$N$19</f>
        <v>1</v>
      </c>
      <c r="J19" s="76">
        <f>'23-24'!$O$19</f>
        <v>1</v>
      </c>
      <c r="K19" s="74">
        <f>'23-24'!$L$19</f>
        <v>1</v>
      </c>
      <c r="L19" s="76">
        <f>'23-24'!$M$19</f>
        <v>1</v>
      </c>
      <c r="N19" s="64">
        <v>14</v>
      </c>
      <c r="O19" s="56" t="str">
        <f>'23-24'!$B$19</f>
        <v>Chelsea</v>
      </c>
      <c r="P19" s="72">
        <f>'23-24'!$T$19</f>
        <v>1</v>
      </c>
      <c r="Q19" s="72">
        <v>1.3999999999999999E-6</v>
      </c>
      <c r="R19" s="77">
        <f t="shared" si="3"/>
        <v>1.0010013999999998</v>
      </c>
      <c r="S19" s="73">
        <f t="shared" si="0"/>
        <v>1</v>
      </c>
      <c r="T19" s="74">
        <f>'23-24'!$Q$19</f>
        <v>0</v>
      </c>
      <c r="U19" s="75">
        <f>'23-24'!$R$19</f>
        <v>1</v>
      </c>
      <c r="V19" s="76">
        <f>'23-24'!$S$19</f>
        <v>0</v>
      </c>
      <c r="W19" s="74">
        <f>'23-24'!$W$19</f>
        <v>1</v>
      </c>
      <c r="X19" s="76">
        <f>'23-24'!$X$19</f>
        <v>1</v>
      </c>
      <c r="Y19" s="74">
        <f>'23-24'!$U$19</f>
        <v>1</v>
      </c>
      <c r="Z19" s="76">
        <f>'23-24'!$V$19</f>
        <v>1</v>
      </c>
      <c r="AB19" s="64">
        <v>14</v>
      </c>
      <c r="AC19" s="56" t="str">
        <f>'23-24'!$B$19</f>
        <v>Chelsea</v>
      </c>
      <c r="AD19" s="72">
        <f>'23-24'!$AC$19</f>
        <v>0</v>
      </c>
      <c r="AE19" s="72">
        <v>1.3999999999999999E-6</v>
      </c>
      <c r="AF19" s="77">
        <f t="shared" si="4"/>
        <v>1.3999999999999999E-6</v>
      </c>
      <c r="AG19" s="73">
        <f t="shared" si="1"/>
        <v>0</v>
      </c>
      <c r="AH19" s="74">
        <f>'23-24'!$Z$19</f>
        <v>0</v>
      </c>
      <c r="AI19" s="75">
        <f>'23-24'!$AA$19</f>
        <v>0</v>
      </c>
      <c r="AJ19" s="76">
        <f>'23-24'!$AB$19</f>
        <v>0</v>
      </c>
      <c r="AK19" s="74">
        <f>'23-24'!$AF$19</f>
        <v>0</v>
      </c>
      <c r="AL19" s="76">
        <f>'23-24'!$AG$19</f>
        <v>0</v>
      </c>
      <c r="AM19" s="74">
        <f>'23-24'!$AD$19</f>
        <v>0</v>
      </c>
      <c r="AN19" s="76">
        <f>'23-24'!$AE$19</f>
        <v>0</v>
      </c>
    </row>
    <row r="20" spans="2:40" x14ac:dyDescent="0.2">
      <c r="B20" s="64">
        <v>15</v>
      </c>
      <c r="C20" s="56" t="str">
        <f>'23-24'!$B$20</f>
        <v>Nottingham</v>
      </c>
      <c r="D20" s="72">
        <f>'23-24'!$I$20</f>
        <v>0</v>
      </c>
      <c r="E20" s="73">
        <f t="shared" si="2"/>
        <v>1</v>
      </c>
      <c r="F20" s="74">
        <f>'23-24'!$F$20</f>
        <v>0</v>
      </c>
      <c r="G20" s="75">
        <f>'23-24'!$G$20</f>
        <v>0</v>
      </c>
      <c r="H20" s="76">
        <f>'23-24'!$H$20</f>
        <v>1</v>
      </c>
      <c r="I20" s="74">
        <f>'23-24'!$N$20</f>
        <v>1</v>
      </c>
      <c r="J20" s="76">
        <f>'23-24'!$O$20</f>
        <v>2</v>
      </c>
      <c r="K20" s="74">
        <f>'23-24'!$L$20</f>
        <v>0</v>
      </c>
      <c r="L20" s="76">
        <f>'23-24'!$M$20</f>
        <v>2</v>
      </c>
      <c r="N20" s="64">
        <v>15</v>
      </c>
      <c r="O20" s="56" t="str">
        <f>'23-24'!$B$20</f>
        <v>Nottingham</v>
      </c>
      <c r="P20" s="72">
        <f>'23-24'!$T$20</f>
        <v>0</v>
      </c>
      <c r="Q20" s="72">
        <v>1.5E-6</v>
      </c>
      <c r="R20" s="77">
        <f t="shared" si="3"/>
        <v>1.5E-6</v>
      </c>
      <c r="S20" s="73">
        <f t="shared" si="0"/>
        <v>0</v>
      </c>
      <c r="T20" s="74">
        <f>'23-24'!$Q$20</f>
        <v>0</v>
      </c>
      <c r="U20" s="75">
        <f>'23-24'!$R$20</f>
        <v>0</v>
      </c>
      <c r="V20" s="76">
        <f>'23-24'!$S$20</f>
        <v>0</v>
      </c>
      <c r="W20" s="74">
        <f>'23-24'!$W$20</f>
        <v>0</v>
      </c>
      <c r="X20" s="76">
        <f>'23-24'!$X$20</f>
        <v>0</v>
      </c>
      <c r="Y20" s="74">
        <f>'23-24'!$U$20</f>
        <v>0</v>
      </c>
      <c r="Z20" s="76">
        <f>'23-24'!$V$20</f>
        <v>0</v>
      </c>
      <c r="AB20" s="64">
        <v>15</v>
      </c>
      <c r="AC20" s="56" t="str">
        <f>'23-24'!$B$20</f>
        <v>Nottingham</v>
      </c>
      <c r="AD20" s="72">
        <f>'23-24'!$AC$20</f>
        <v>0</v>
      </c>
      <c r="AE20" s="72">
        <v>1.5E-6</v>
      </c>
      <c r="AF20" s="77">
        <f t="shared" si="4"/>
        <v>-8.9985000000000013E-3</v>
      </c>
      <c r="AG20" s="73">
        <f t="shared" si="1"/>
        <v>1</v>
      </c>
      <c r="AH20" s="74">
        <f>'23-24'!$Z$20</f>
        <v>0</v>
      </c>
      <c r="AI20" s="75">
        <f>'23-24'!$AA$20</f>
        <v>0</v>
      </c>
      <c r="AJ20" s="76">
        <f>'23-24'!$AB$20</f>
        <v>1</v>
      </c>
      <c r="AK20" s="74">
        <f>'23-24'!$AF$20</f>
        <v>1</v>
      </c>
      <c r="AL20" s="76">
        <f>'23-24'!$AG$20</f>
        <v>2</v>
      </c>
      <c r="AM20" s="74">
        <f>'23-24'!$AD$20</f>
        <v>0</v>
      </c>
      <c r="AN20" s="76">
        <f>'23-24'!$AE$20</f>
        <v>2</v>
      </c>
    </row>
    <row r="21" spans="2:40" x14ac:dyDescent="0.2">
      <c r="B21" s="64">
        <v>16</v>
      </c>
      <c r="C21" s="56" t="str">
        <f>'23-24'!$B$21</f>
        <v>Sheffield</v>
      </c>
      <c r="D21" s="72">
        <f>'23-24'!$I$21</f>
        <v>0</v>
      </c>
      <c r="E21" s="73">
        <f t="shared" si="2"/>
        <v>1</v>
      </c>
      <c r="F21" s="74">
        <f>'23-24'!$F$21</f>
        <v>0</v>
      </c>
      <c r="G21" s="75">
        <f>'23-24'!$G$21</f>
        <v>0</v>
      </c>
      <c r="H21" s="76">
        <f>'23-24'!$H$21</f>
        <v>1</v>
      </c>
      <c r="I21" s="74">
        <f>'23-24'!$N$21</f>
        <v>0</v>
      </c>
      <c r="J21" s="76">
        <f>'23-24'!$O$21</f>
        <v>1</v>
      </c>
      <c r="K21" s="74">
        <f>'23-24'!$L$21</f>
        <v>0</v>
      </c>
      <c r="L21" s="76">
        <f>'23-24'!$M$21</f>
        <v>0</v>
      </c>
      <c r="N21" s="64">
        <v>16</v>
      </c>
      <c r="O21" s="56" t="str">
        <f>'23-24'!$B$21</f>
        <v>Sheffield</v>
      </c>
      <c r="P21" s="72">
        <f>'23-24'!$T$21</f>
        <v>0</v>
      </c>
      <c r="Q21" s="72">
        <v>1.5999999999999999E-6</v>
      </c>
      <c r="R21" s="77">
        <f t="shared" si="3"/>
        <v>-9.998400000000001E-3</v>
      </c>
      <c r="S21" s="73">
        <f t="shared" si="0"/>
        <v>1</v>
      </c>
      <c r="T21" s="74">
        <f>'23-24'!$Q$21</f>
        <v>0</v>
      </c>
      <c r="U21" s="75">
        <f>'23-24'!$R$21</f>
        <v>0</v>
      </c>
      <c r="V21" s="76">
        <f>'23-24'!$S$21</f>
        <v>1</v>
      </c>
      <c r="W21" s="74">
        <f>'23-24'!$W$21</f>
        <v>0</v>
      </c>
      <c r="X21" s="76">
        <f>'23-24'!$X$21</f>
        <v>1</v>
      </c>
      <c r="Y21" s="74">
        <f>'23-24'!$U$21</f>
        <v>0</v>
      </c>
      <c r="Z21" s="76">
        <f>'23-24'!$V$21</f>
        <v>0</v>
      </c>
      <c r="AB21" s="64">
        <v>16</v>
      </c>
      <c r="AC21" s="56" t="str">
        <f>'23-24'!$B$21</f>
        <v>Sheffield</v>
      </c>
      <c r="AD21" s="72">
        <f>'23-24'!$AC$21</f>
        <v>0</v>
      </c>
      <c r="AE21" s="72">
        <v>1.5999999999999999E-6</v>
      </c>
      <c r="AF21" s="77">
        <f t="shared" si="4"/>
        <v>1.5999999999999999E-6</v>
      </c>
      <c r="AG21" s="73">
        <f t="shared" si="1"/>
        <v>0</v>
      </c>
      <c r="AH21" s="74">
        <f>'23-24'!$Z$21</f>
        <v>0</v>
      </c>
      <c r="AI21" s="75">
        <f>'23-24'!$AA$21</f>
        <v>0</v>
      </c>
      <c r="AJ21" s="76">
        <f>'23-24'!$AB$21</f>
        <v>0</v>
      </c>
      <c r="AK21" s="74">
        <f>'23-24'!$AF$21</f>
        <v>0</v>
      </c>
      <c r="AL21" s="76">
        <f>'23-24'!$AG$21</f>
        <v>0</v>
      </c>
      <c r="AM21" s="74">
        <f>'23-24'!$AD$21</f>
        <v>0</v>
      </c>
      <c r="AN21" s="76">
        <f>'23-24'!$AE$21</f>
        <v>0</v>
      </c>
    </row>
    <row r="22" spans="2:40" x14ac:dyDescent="0.2">
      <c r="B22" s="64">
        <v>17</v>
      </c>
      <c r="C22" s="56" t="str">
        <f>'23-24'!$B$22</f>
        <v>Everton</v>
      </c>
      <c r="D22" s="72">
        <f>'23-24'!$I$22</f>
        <v>0</v>
      </c>
      <c r="E22" s="73">
        <f t="shared" si="2"/>
        <v>1</v>
      </c>
      <c r="F22" s="74">
        <f>'23-24'!$F$22</f>
        <v>0</v>
      </c>
      <c r="G22" s="75">
        <f>'23-24'!$G$22</f>
        <v>0</v>
      </c>
      <c r="H22" s="76">
        <f>'23-24'!$H$22</f>
        <v>1</v>
      </c>
      <c r="I22" s="74">
        <f>'23-24'!$N$22</f>
        <v>0</v>
      </c>
      <c r="J22" s="76">
        <f>'23-24'!$O$22</f>
        <v>1</v>
      </c>
      <c r="K22" s="74">
        <f>'23-24'!$L$22</f>
        <v>0</v>
      </c>
      <c r="L22" s="76">
        <f>'23-24'!$M$22</f>
        <v>0</v>
      </c>
      <c r="N22" s="64">
        <v>17</v>
      </c>
      <c r="O22" s="56" t="str">
        <f>'23-24'!$B$22</f>
        <v>Everton</v>
      </c>
      <c r="P22" s="72">
        <f>'23-24'!$T$22</f>
        <v>0</v>
      </c>
      <c r="Q22" s="72">
        <v>1.7E-6</v>
      </c>
      <c r="R22" s="77">
        <f t="shared" si="3"/>
        <v>-9.9982999999999999E-3</v>
      </c>
      <c r="S22" s="73">
        <f t="shared" si="0"/>
        <v>1</v>
      </c>
      <c r="T22" s="74">
        <f>'23-24'!$Q$22</f>
        <v>0</v>
      </c>
      <c r="U22" s="75">
        <f>'23-24'!$R$22</f>
        <v>0</v>
      </c>
      <c r="V22" s="76">
        <f>'23-24'!$S$22</f>
        <v>1</v>
      </c>
      <c r="W22" s="74">
        <f>'23-24'!$W$22</f>
        <v>0</v>
      </c>
      <c r="X22" s="76">
        <f>'23-24'!$X$22</f>
        <v>1</v>
      </c>
      <c r="Y22" s="74">
        <f>'23-24'!$U$22</f>
        <v>0</v>
      </c>
      <c r="Z22" s="76">
        <f>'23-24'!$V$22</f>
        <v>0</v>
      </c>
      <c r="AB22" s="64">
        <v>17</v>
      </c>
      <c r="AC22" s="56" t="str">
        <f>'23-24'!$B$22</f>
        <v>Everton</v>
      </c>
      <c r="AD22" s="72">
        <f>'23-24'!$AC$22</f>
        <v>0</v>
      </c>
      <c r="AE22" s="72">
        <v>1.7E-6</v>
      </c>
      <c r="AF22" s="77">
        <f t="shared" si="4"/>
        <v>1.7E-6</v>
      </c>
      <c r="AG22" s="73">
        <f t="shared" si="1"/>
        <v>0</v>
      </c>
      <c r="AH22" s="74">
        <f>'23-24'!$Z$22</f>
        <v>0</v>
      </c>
      <c r="AI22" s="75">
        <f>'23-24'!$AA$22</f>
        <v>0</v>
      </c>
      <c r="AJ22" s="76">
        <f>'23-24'!$AB$22</f>
        <v>0</v>
      </c>
      <c r="AK22" s="74">
        <f>'23-24'!$AF$22</f>
        <v>0</v>
      </c>
      <c r="AL22" s="76">
        <f>'23-24'!$AG$22</f>
        <v>0</v>
      </c>
      <c r="AM22" s="74">
        <f>'23-24'!$AD$22</f>
        <v>0</v>
      </c>
      <c r="AN22" s="76">
        <f>'23-24'!$AE$22</f>
        <v>0</v>
      </c>
    </row>
    <row r="23" spans="2:40" x14ac:dyDescent="0.2">
      <c r="B23" s="64">
        <v>18</v>
      </c>
      <c r="C23" s="56" t="str">
        <f>'23-24'!$B$23</f>
        <v>Luton</v>
      </c>
      <c r="D23" s="72">
        <f>'23-24'!$I$23</f>
        <v>0</v>
      </c>
      <c r="E23" s="73">
        <f t="shared" si="2"/>
        <v>1</v>
      </c>
      <c r="F23" s="74">
        <f>'23-24'!$F$23</f>
        <v>0</v>
      </c>
      <c r="G23" s="75">
        <f>'23-24'!$G$23</f>
        <v>0</v>
      </c>
      <c r="H23" s="76">
        <f>'23-24'!$H$23</f>
        <v>1</v>
      </c>
      <c r="I23" s="74">
        <f>'23-24'!$N$23</f>
        <v>1</v>
      </c>
      <c r="J23" s="76">
        <f>'23-24'!$O$23</f>
        <v>4</v>
      </c>
      <c r="K23" s="74">
        <f>'23-24'!$L$23</f>
        <v>0</v>
      </c>
      <c r="L23" s="76">
        <f>'23-24'!$M$23</f>
        <v>1</v>
      </c>
      <c r="N23" s="64">
        <v>18</v>
      </c>
      <c r="O23" s="56" t="str">
        <f>'23-24'!$B$23</f>
        <v>Luton</v>
      </c>
      <c r="P23" s="72">
        <f>'23-24'!$T$23</f>
        <v>0</v>
      </c>
      <c r="Q23" s="72">
        <v>1.7999999999999999E-6</v>
      </c>
      <c r="R23" s="77">
        <f t="shared" si="3"/>
        <v>1.7999999999999999E-6</v>
      </c>
      <c r="S23" s="73">
        <f t="shared" si="0"/>
        <v>0</v>
      </c>
      <c r="T23" s="74">
        <f>'23-24'!$Q$23</f>
        <v>0</v>
      </c>
      <c r="U23" s="75">
        <f>'23-24'!$R$23</f>
        <v>0</v>
      </c>
      <c r="V23" s="76">
        <f>'23-24'!$S$23</f>
        <v>0</v>
      </c>
      <c r="W23" s="74">
        <f>'23-24'!$W$23</f>
        <v>0</v>
      </c>
      <c r="X23" s="76">
        <f>'23-24'!$X$23</f>
        <v>0</v>
      </c>
      <c r="Y23" s="74">
        <f>'23-24'!$U$23</f>
        <v>0</v>
      </c>
      <c r="Z23" s="76">
        <f>'23-24'!$V$23</f>
        <v>0</v>
      </c>
      <c r="AB23" s="64">
        <v>18</v>
      </c>
      <c r="AC23" s="56" t="str">
        <f>'23-24'!$B$23</f>
        <v>Luton</v>
      </c>
      <c r="AD23" s="72">
        <f>'23-24'!$AC$23</f>
        <v>0</v>
      </c>
      <c r="AE23" s="72">
        <v>1.7999999999999999E-6</v>
      </c>
      <c r="AF23" s="77">
        <f t="shared" si="4"/>
        <v>-2.8998199999999998E-2</v>
      </c>
      <c r="AG23" s="73">
        <f t="shared" si="1"/>
        <v>1</v>
      </c>
      <c r="AH23" s="74">
        <f>'23-24'!$Z$23</f>
        <v>0</v>
      </c>
      <c r="AI23" s="75">
        <f>'23-24'!$AA$23</f>
        <v>0</v>
      </c>
      <c r="AJ23" s="76">
        <f>'23-24'!$AB$23</f>
        <v>1</v>
      </c>
      <c r="AK23" s="74">
        <f>'23-24'!$AF$23</f>
        <v>1</v>
      </c>
      <c r="AL23" s="76">
        <f>'23-24'!$AG$23</f>
        <v>4</v>
      </c>
      <c r="AM23" s="74">
        <f>'23-24'!$AD$23</f>
        <v>0</v>
      </c>
      <c r="AN23" s="76">
        <f>'23-24'!$AE$23</f>
        <v>1</v>
      </c>
    </row>
    <row r="24" spans="2:40" x14ac:dyDescent="0.2">
      <c r="B24" s="64">
        <v>19</v>
      </c>
      <c r="C24" s="56" t="str">
        <f>'23-24'!$B$24</f>
        <v>Burnley</v>
      </c>
      <c r="D24" s="72">
        <f>'23-24'!$I$24</f>
        <v>0</v>
      </c>
      <c r="E24" s="73">
        <f t="shared" si="2"/>
        <v>1</v>
      </c>
      <c r="F24" s="74">
        <f>'23-24'!$F$24</f>
        <v>0</v>
      </c>
      <c r="G24" s="75">
        <f>'23-24'!$G$24</f>
        <v>0</v>
      </c>
      <c r="H24" s="76">
        <f>'23-24'!$H$24</f>
        <v>1</v>
      </c>
      <c r="I24" s="74">
        <f>'23-24'!$N$24</f>
        <v>0</v>
      </c>
      <c r="J24" s="76">
        <f>'23-24'!$O$24</f>
        <v>3</v>
      </c>
      <c r="K24" s="74">
        <f>'23-24'!$L$24</f>
        <v>0</v>
      </c>
      <c r="L24" s="76">
        <f>'23-24'!$M$24</f>
        <v>2</v>
      </c>
      <c r="N24" s="64">
        <v>19</v>
      </c>
      <c r="O24" s="56" t="str">
        <f>'23-24'!$B$24</f>
        <v>Burnley</v>
      </c>
      <c r="P24" s="72">
        <f>'23-24'!$T$24</f>
        <v>0</v>
      </c>
      <c r="Q24" s="72">
        <v>1.9E-6</v>
      </c>
      <c r="R24" s="77">
        <f t="shared" si="3"/>
        <v>-2.99981E-2</v>
      </c>
      <c r="S24" s="73">
        <f t="shared" si="0"/>
        <v>1</v>
      </c>
      <c r="T24" s="74">
        <f>'23-24'!$Q$24</f>
        <v>0</v>
      </c>
      <c r="U24" s="75">
        <f>'23-24'!$R$24</f>
        <v>0</v>
      </c>
      <c r="V24" s="76">
        <f>'23-24'!$S$24</f>
        <v>1</v>
      </c>
      <c r="W24" s="74">
        <f>'23-24'!$W$24</f>
        <v>0</v>
      </c>
      <c r="X24" s="76">
        <f>'23-24'!$X$24</f>
        <v>3</v>
      </c>
      <c r="Y24" s="74">
        <f>'23-24'!$U$24</f>
        <v>0</v>
      </c>
      <c r="Z24" s="76">
        <f>'23-24'!$V$24</f>
        <v>2</v>
      </c>
      <c r="AB24" s="64">
        <v>19</v>
      </c>
      <c r="AC24" s="56" t="str">
        <f>'23-24'!$B$24</f>
        <v>Burnley</v>
      </c>
      <c r="AD24" s="72">
        <f>'23-24'!$AC$24</f>
        <v>0</v>
      </c>
      <c r="AE24" s="72">
        <v>1.9E-6</v>
      </c>
      <c r="AF24" s="77">
        <f t="shared" si="4"/>
        <v>1.9E-6</v>
      </c>
      <c r="AG24" s="73">
        <f t="shared" si="1"/>
        <v>0</v>
      </c>
      <c r="AH24" s="74">
        <f>'23-24'!$Z$24</f>
        <v>0</v>
      </c>
      <c r="AI24" s="75">
        <f>'23-24'!$AA$24</f>
        <v>0</v>
      </c>
      <c r="AJ24" s="76">
        <f>'23-24'!$AB$24</f>
        <v>0</v>
      </c>
      <c r="AK24" s="74">
        <f>'23-24'!$AF$24</f>
        <v>0</v>
      </c>
      <c r="AL24" s="76">
        <f>'23-24'!$AG$24</f>
        <v>0</v>
      </c>
      <c r="AM24" s="74">
        <f>'23-24'!$AD$24</f>
        <v>0</v>
      </c>
      <c r="AN24" s="76">
        <f>'23-24'!$AE$24</f>
        <v>0</v>
      </c>
    </row>
    <row r="25" spans="2:40" ht="13.5" thickBot="1" x14ac:dyDescent="0.25">
      <c r="B25" s="78">
        <v>20</v>
      </c>
      <c r="C25" s="79" t="str">
        <f>'23-24'!$B$25</f>
        <v>Aston Villa</v>
      </c>
      <c r="D25" s="80">
        <f>'23-24'!$I$25</f>
        <v>0</v>
      </c>
      <c r="E25" s="81">
        <f t="shared" si="2"/>
        <v>1</v>
      </c>
      <c r="F25" s="82">
        <f>'23-24'!$F$25</f>
        <v>0</v>
      </c>
      <c r="G25" s="83">
        <f>'23-24'!$G$25</f>
        <v>0</v>
      </c>
      <c r="H25" s="84">
        <f>'23-24'!$H$25</f>
        <v>1</v>
      </c>
      <c r="I25" s="82">
        <f>'23-24'!$N$25</f>
        <v>1</v>
      </c>
      <c r="J25" s="84">
        <f>'23-24'!$O$25</f>
        <v>5</v>
      </c>
      <c r="K25" s="82">
        <f>'23-24'!$L$25</f>
        <v>1</v>
      </c>
      <c r="L25" s="84">
        <f>'23-24'!$M$25</f>
        <v>2</v>
      </c>
      <c r="N25" s="78">
        <v>20</v>
      </c>
      <c r="O25" s="79" t="str">
        <f>'23-24'!$B$25</f>
        <v>Aston Villa</v>
      </c>
      <c r="P25" s="80">
        <f>'23-24'!$T$25</f>
        <v>0</v>
      </c>
      <c r="Q25" s="80">
        <v>1.9999999999999999E-6</v>
      </c>
      <c r="R25" s="77">
        <f t="shared" si="3"/>
        <v>1.9999999999999999E-6</v>
      </c>
      <c r="S25" s="81">
        <f t="shared" si="0"/>
        <v>0</v>
      </c>
      <c r="T25" s="82">
        <f>'23-24'!$Q$25</f>
        <v>0</v>
      </c>
      <c r="U25" s="83">
        <f>'23-24'!$R$25</f>
        <v>0</v>
      </c>
      <c r="V25" s="84">
        <f>'23-24'!$S$25</f>
        <v>0</v>
      </c>
      <c r="W25" s="82">
        <f>'23-24'!$W$25</f>
        <v>0</v>
      </c>
      <c r="X25" s="84">
        <f>'23-24'!$X$25</f>
        <v>0</v>
      </c>
      <c r="Y25" s="82">
        <f>'23-24'!$U$25</f>
        <v>0</v>
      </c>
      <c r="Z25" s="84">
        <f>'23-24'!$V$25</f>
        <v>0</v>
      </c>
      <c r="AB25" s="78">
        <v>20</v>
      </c>
      <c r="AC25" s="79" t="str">
        <f>'23-24'!$B$25</f>
        <v>Aston Villa</v>
      </c>
      <c r="AD25" s="80">
        <f>'23-24'!$AC$25</f>
        <v>0</v>
      </c>
      <c r="AE25" s="80">
        <v>1.9999999999999999E-6</v>
      </c>
      <c r="AF25" s="77">
        <f t="shared" si="4"/>
        <v>-3.8997999999999998E-2</v>
      </c>
      <c r="AG25" s="81">
        <f t="shared" si="1"/>
        <v>1</v>
      </c>
      <c r="AH25" s="82">
        <f>'23-24'!$Z$25</f>
        <v>0</v>
      </c>
      <c r="AI25" s="83">
        <f>'23-24'!$AA$25</f>
        <v>0</v>
      </c>
      <c r="AJ25" s="84">
        <f>'23-24'!$AB$25</f>
        <v>1</v>
      </c>
      <c r="AK25" s="82">
        <f>'23-24'!$AF$25</f>
        <v>1</v>
      </c>
      <c r="AL25" s="84">
        <f>'23-24'!$AG$25</f>
        <v>5</v>
      </c>
      <c r="AM25" s="82">
        <f>'23-24'!$AD$25</f>
        <v>1</v>
      </c>
      <c r="AN25" s="84">
        <f>'23-24'!$AE$25</f>
        <v>2</v>
      </c>
    </row>
    <row r="26" spans="2:40" x14ac:dyDescent="0.2">
      <c r="D26" s="85">
        <f>SUM(D6:D25)</f>
        <v>30</v>
      </c>
      <c r="E26" s="85">
        <f t="shared" ref="E26:L26" si="5">SUM(E6:E25)</f>
        <v>20</v>
      </c>
      <c r="F26" s="85">
        <f t="shared" si="5"/>
        <v>8</v>
      </c>
      <c r="G26" s="85">
        <f t="shared" si="5"/>
        <v>6</v>
      </c>
      <c r="H26" s="85">
        <f t="shared" si="5"/>
        <v>6</v>
      </c>
      <c r="I26" s="85">
        <f t="shared" si="5"/>
        <v>29</v>
      </c>
      <c r="J26" s="85">
        <f t="shared" si="5"/>
        <v>27</v>
      </c>
      <c r="K26" s="85">
        <f t="shared" si="5"/>
        <v>14</v>
      </c>
      <c r="L26" s="85">
        <f t="shared" si="5"/>
        <v>14</v>
      </c>
      <c r="P26" s="85">
        <f>SUM(P6:P25)</f>
        <v>15</v>
      </c>
      <c r="Q26" s="85"/>
      <c r="R26" s="85"/>
      <c r="S26" s="85">
        <f t="shared" ref="S26:Z26" si="6">SUM(S6:S25)</f>
        <v>10</v>
      </c>
      <c r="T26" s="85">
        <f t="shared" si="6"/>
        <v>4</v>
      </c>
      <c r="U26" s="85">
        <f t="shared" si="6"/>
        <v>3</v>
      </c>
      <c r="V26" s="85">
        <f t="shared" si="6"/>
        <v>3</v>
      </c>
      <c r="W26" s="85">
        <f t="shared" si="6"/>
        <v>16</v>
      </c>
      <c r="X26" s="85">
        <f t="shared" si="6"/>
        <v>12</v>
      </c>
      <c r="Y26" s="85">
        <f t="shared" si="6"/>
        <v>8</v>
      </c>
      <c r="Z26" s="85">
        <f t="shared" si="6"/>
        <v>6</v>
      </c>
      <c r="AD26" s="85">
        <f>SUM(AD6:AD25)</f>
        <v>15</v>
      </c>
      <c r="AE26" s="85"/>
      <c r="AF26" s="85"/>
      <c r="AG26" s="85">
        <f t="shared" ref="AG26:AN26" si="7">SUM(AG6:AG25)</f>
        <v>10</v>
      </c>
      <c r="AH26" s="85">
        <f t="shared" si="7"/>
        <v>4</v>
      </c>
      <c r="AI26" s="85">
        <f t="shared" si="7"/>
        <v>3</v>
      </c>
      <c r="AJ26" s="85">
        <f t="shared" si="7"/>
        <v>3</v>
      </c>
      <c r="AK26" s="85">
        <f t="shared" si="7"/>
        <v>13</v>
      </c>
      <c r="AL26" s="85">
        <f t="shared" si="7"/>
        <v>15</v>
      </c>
      <c r="AM26" s="85">
        <f t="shared" si="7"/>
        <v>6</v>
      </c>
      <c r="AN26" s="85">
        <f t="shared" si="7"/>
        <v>8</v>
      </c>
    </row>
    <row r="28" spans="2:40" ht="15.75" thickBot="1" x14ac:dyDescent="0.3">
      <c r="B28" s="188" t="s">
        <v>37</v>
      </c>
      <c r="C28" s="188"/>
      <c r="D28" s="188"/>
      <c r="E28" s="188"/>
      <c r="F28" s="188"/>
      <c r="G28" s="188"/>
      <c r="H28" s="188"/>
      <c r="I28" s="56"/>
      <c r="N28" s="188" t="s">
        <v>38</v>
      </c>
      <c r="O28" s="188"/>
      <c r="P28" s="188"/>
      <c r="Q28" s="188"/>
      <c r="R28" s="188"/>
      <c r="S28" s="188"/>
      <c r="T28" s="188"/>
      <c r="U28" s="188"/>
      <c r="V28" s="188"/>
      <c r="W28" s="56"/>
      <c r="AB28" s="188" t="s">
        <v>39</v>
      </c>
      <c r="AC28" s="188"/>
      <c r="AD28" s="188"/>
      <c r="AE28" s="188"/>
      <c r="AF28" s="188"/>
      <c r="AG28" s="188"/>
      <c r="AH28" s="188"/>
      <c r="AI28" s="188"/>
      <c r="AJ28" s="188"/>
      <c r="AK28"/>
      <c r="AL28"/>
      <c r="AM28"/>
      <c r="AN28"/>
    </row>
    <row r="29" spans="2:40" ht="15.75" thickBot="1" x14ac:dyDescent="0.3">
      <c r="B29" s="60" t="s">
        <v>31</v>
      </c>
      <c r="C29" s="58" t="s">
        <v>32</v>
      </c>
      <c r="D29" s="61" t="s">
        <v>34</v>
      </c>
      <c r="E29" s="189" t="s">
        <v>40</v>
      </c>
      <c r="F29" s="190"/>
      <c r="G29" s="189" t="s">
        <v>41</v>
      </c>
      <c r="H29" s="190"/>
      <c r="I29" s="56"/>
      <c r="J29" s="56"/>
      <c r="K29" s="56"/>
      <c r="L29" s="56"/>
      <c r="N29" s="60" t="s">
        <v>31</v>
      </c>
      <c r="O29" s="58" t="s">
        <v>32</v>
      </c>
      <c r="P29" s="61" t="s">
        <v>34</v>
      </c>
      <c r="Q29" s="86"/>
      <c r="R29" s="86"/>
      <c r="S29" s="189" t="s">
        <v>40</v>
      </c>
      <c r="T29" s="190"/>
      <c r="U29" s="189" t="s">
        <v>41</v>
      </c>
      <c r="V29" s="190"/>
      <c r="W29" s="56"/>
      <c r="X29" s="56"/>
      <c r="Y29" s="56"/>
      <c r="Z29" s="56"/>
      <c r="AB29" s="60" t="s">
        <v>31</v>
      </c>
      <c r="AC29" s="58" t="s">
        <v>32</v>
      </c>
      <c r="AD29" s="61" t="s">
        <v>34</v>
      </c>
      <c r="AE29" s="86"/>
      <c r="AF29" s="86"/>
      <c r="AG29" s="189" t="s">
        <v>40</v>
      </c>
      <c r="AH29" s="190"/>
      <c r="AI29" s="189" t="s">
        <v>41</v>
      </c>
      <c r="AJ29" s="190"/>
      <c r="AK29"/>
      <c r="AL29"/>
      <c r="AM29"/>
      <c r="AN29"/>
    </row>
    <row r="30" spans="2:40" ht="15.75" customHeight="1" x14ac:dyDescent="0.25">
      <c r="B30" s="64">
        <v>1</v>
      </c>
      <c r="C30" s="87" t="str">
        <f>'23-24'!$B$6</f>
        <v>Newcastle</v>
      </c>
      <c r="D30" s="67">
        <f t="shared" ref="D30:D49" si="8">E6</f>
        <v>1</v>
      </c>
      <c r="E30" s="68">
        <f>'23-24'!$AK$6</f>
        <v>6</v>
      </c>
      <c r="F30" s="70">
        <f>'23-24'!$AL$6</f>
        <v>5</v>
      </c>
      <c r="G30" s="68">
        <f>'23-24'!$AI$6</f>
        <v>1</v>
      </c>
      <c r="H30" s="70">
        <f>'23-24'!$AJ$6</f>
        <v>1</v>
      </c>
      <c r="I30" s="66">
        <v>9.9999999999999995E-8</v>
      </c>
      <c r="J30" s="88">
        <f>E30+I30</f>
        <v>6.0000001000000003</v>
      </c>
      <c r="K30" s="56"/>
      <c r="L30" s="56"/>
      <c r="N30" s="64">
        <v>1</v>
      </c>
      <c r="O30" s="87" t="str">
        <f>'23-24'!$B$6</f>
        <v>Newcastle</v>
      </c>
      <c r="P30" s="67">
        <f>S6</f>
        <v>1</v>
      </c>
      <c r="Q30" s="89"/>
      <c r="R30" s="89"/>
      <c r="S30" s="68">
        <f>'23-24'!$AO$6</f>
        <v>6</v>
      </c>
      <c r="T30" s="70">
        <f>'23-24'!$AP$6</f>
        <v>5</v>
      </c>
      <c r="U30" s="68">
        <f>'23-24'!$AM$6</f>
        <v>1</v>
      </c>
      <c r="V30" s="70">
        <f>'23-24'!$AN$6</f>
        <v>1</v>
      </c>
      <c r="W30" s="66">
        <v>9.9999999999999995E-8</v>
      </c>
      <c r="X30" s="88">
        <f t="shared" ref="X30:X49" si="9">S30+W30</f>
        <v>6.0000001000000003</v>
      </c>
      <c r="Y30" s="56"/>
      <c r="Z30" s="56"/>
      <c r="AB30" s="64">
        <v>1</v>
      </c>
      <c r="AC30" s="87" t="str">
        <f>'23-24'!$B$6</f>
        <v>Newcastle</v>
      </c>
      <c r="AD30" s="67">
        <f>AG6</f>
        <v>0</v>
      </c>
      <c r="AE30" s="89"/>
      <c r="AF30" s="89"/>
      <c r="AG30" s="68">
        <f>'23-24'!$AS$6</f>
        <v>0</v>
      </c>
      <c r="AH30" s="70">
        <f>'23-24'!$AT$6</f>
        <v>0</v>
      </c>
      <c r="AI30" s="68">
        <f>'23-24'!$AQ$6</f>
        <v>0</v>
      </c>
      <c r="AJ30" s="70">
        <f>'23-24'!$AR$6</f>
        <v>0</v>
      </c>
      <c r="AK30" s="66">
        <v>9.9999999999999995E-8</v>
      </c>
      <c r="AL30" s="88">
        <f t="shared" ref="AL30:AL49" si="10">AG30+AK30</f>
        <v>9.9999999999999995E-8</v>
      </c>
      <c r="AM30"/>
      <c r="AN30"/>
    </row>
    <row r="31" spans="2:40" ht="15" x14ac:dyDescent="0.25">
      <c r="B31" s="64">
        <v>2</v>
      </c>
      <c r="C31" s="64" t="str">
        <f>'23-24'!$B$7</f>
        <v>Brighton</v>
      </c>
      <c r="D31" s="73">
        <f t="shared" si="8"/>
        <v>1</v>
      </c>
      <c r="E31" s="90">
        <f>'23-24'!$AK$7</f>
        <v>6</v>
      </c>
      <c r="F31" s="76">
        <f>'23-24'!$AL$7</f>
        <v>7</v>
      </c>
      <c r="G31" s="74">
        <f>'23-24'!$AI$7</f>
        <v>3</v>
      </c>
      <c r="H31" s="76">
        <f>'23-24'!$AJ$7</f>
        <v>3</v>
      </c>
      <c r="I31" s="72">
        <v>1.9999999999999999E-7</v>
      </c>
      <c r="J31" s="88">
        <f t="shared" ref="J31:J49" si="11">E31+I31</f>
        <v>6.0000001999999997</v>
      </c>
      <c r="K31" s="56"/>
      <c r="L31" s="56"/>
      <c r="N31" s="64">
        <v>2</v>
      </c>
      <c r="O31" s="64" t="str">
        <f>'23-24'!$B$7</f>
        <v>Brighton</v>
      </c>
      <c r="P31" s="73">
        <f>S7</f>
        <v>1</v>
      </c>
      <c r="Q31" s="91"/>
      <c r="R31" s="91"/>
      <c r="S31" s="74">
        <f>'23-24'!$AO$7</f>
        <v>6</v>
      </c>
      <c r="T31" s="76">
        <f>'23-24'!$AP$7</f>
        <v>7</v>
      </c>
      <c r="U31" s="74">
        <f>'23-24'!$AM$7</f>
        <v>3</v>
      </c>
      <c r="V31" s="76">
        <f>'23-24'!$AN$7</f>
        <v>3</v>
      </c>
      <c r="W31" s="72">
        <v>1.9999999999999999E-7</v>
      </c>
      <c r="X31" s="88">
        <f t="shared" si="9"/>
        <v>6.0000001999999997</v>
      </c>
      <c r="Y31" s="56"/>
      <c r="Z31" s="56"/>
      <c r="AB31" s="64">
        <v>2</v>
      </c>
      <c r="AC31" s="64" t="str">
        <f>'23-24'!$B$7</f>
        <v>Brighton</v>
      </c>
      <c r="AD31" s="73">
        <f>AG7</f>
        <v>0</v>
      </c>
      <c r="AE31" s="91"/>
      <c r="AF31" s="91"/>
      <c r="AG31" s="74">
        <f>'23-24'!$AS$7</f>
        <v>0</v>
      </c>
      <c r="AH31" s="76">
        <f>'23-24'!$AT$7</f>
        <v>0</v>
      </c>
      <c r="AI31" s="74">
        <f>'23-24'!$AQ$7</f>
        <v>0</v>
      </c>
      <c r="AJ31" s="76">
        <f>'23-24'!$AR$7</f>
        <v>0</v>
      </c>
      <c r="AK31" s="72">
        <v>1.9999999999999999E-7</v>
      </c>
      <c r="AL31" s="88">
        <f t="shared" si="10"/>
        <v>1.9999999999999999E-7</v>
      </c>
      <c r="AM31"/>
      <c r="AN31"/>
    </row>
    <row r="32" spans="2:40" ht="15" x14ac:dyDescent="0.25">
      <c r="B32" s="64">
        <v>3</v>
      </c>
      <c r="C32" s="64" t="str">
        <f>'23-24'!$B$8</f>
        <v>Man City</v>
      </c>
      <c r="D32" s="73">
        <f t="shared" si="8"/>
        <v>1</v>
      </c>
      <c r="E32" s="74">
        <f>'23-24'!$AK$8</f>
        <v>5</v>
      </c>
      <c r="F32" s="76">
        <f>'23-24'!$AL$8</f>
        <v>6</v>
      </c>
      <c r="G32" s="74">
        <f>'23-24'!$AI$8</f>
        <v>1</v>
      </c>
      <c r="H32" s="76">
        <f>'23-24'!$AJ$8</f>
        <v>1</v>
      </c>
      <c r="I32" s="72">
        <v>2.9999999999999999E-7</v>
      </c>
      <c r="J32" s="88">
        <f t="shared" si="11"/>
        <v>5.0000003</v>
      </c>
      <c r="K32" s="56"/>
      <c r="L32" s="56"/>
      <c r="N32" s="64">
        <v>3</v>
      </c>
      <c r="O32" s="64" t="str">
        <f>'23-24'!$B$8</f>
        <v>Man City</v>
      </c>
      <c r="P32" s="73">
        <f t="shared" ref="P32:P49" si="12">S8</f>
        <v>0</v>
      </c>
      <c r="Q32" s="91"/>
      <c r="R32" s="91"/>
      <c r="S32" s="74">
        <f>'23-24'!$AO$8</f>
        <v>0</v>
      </c>
      <c r="T32" s="76">
        <f>'23-24'!$AP$8</f>
        <v>0</v>
      </c>
      <c r="U32" s="74">
        <f>'23-24'!$AM$8</f>
        <v>0</v>
      </c>
      <c r="V32" s="76">
        <f>'23-24'!$AN$8</f>
        <v>0</v>
      </c>
      <c r="W32" s="72">
        <v>2.9999999999999999E-7</v>
      </c>
      <c r="X32" s="88">
        <f t="shared" si="9"/>
        <v>2.9999999999999999E-7</v>
      </c>
      <c r="Y32" s="56"/>
      <c r="Z32" s="56"/>
      <c r="AB32" s="64">
        <v>3</v>
      </c>
      <c r="AC32" s="64" t="str">
        <f>'23-24'!$B$8</f>
        <v>Man City</v>
      </c>
      <c r="AD32" s="73">
        <f t="shared" ref="AD32:AD49" si="13">AG8</f>
        <v>1</v>
      </c>
      <c r="AE32" s="91"/>
      <c r="AF32" s="91"/>
      <c r="AG32" s="74">
        <f>'23-24'!$AS$8</f>
        <v>5</v>
      </c>
      <c r="AH32" s="76">
        <f>'23-24'!$AT$8</f>
        <v>6</v>
      </c>
      <c r="AI32" s="74">
        <f>'23-24'!$AQ$8</f>
        <v>1</v>
      </c>
      <c r="AJ32" s="76">
        <f>'23-24'!$AR$8</f>
        <v>1</v>
      </c>
      <c r="AK32" s="72">
        <v>2.9999999999999999E-7</v>
      </c>
      <c r="AL32" s="88">
        <f t="shared" si="10"/>
        <v>5.0000003</v>
      </c>
      <c r="AM32"/>
      <c r="AN32"/>
    </row>
    <row r="33" spans="2:40" ht="15" x14ac:dyDescent="0.25">
      <c r="B33" s="64">
        <v>4</v>
      </c>
      <c r="C33" s="64" t="str">
        <f>'23-24'!$B$9</f>
        <v>Arsenal</v>
      </c>
      <c r="D33" s="73">
        <f t="shared" si="8"/>
        <v>1</v>
      </c>
      <c r="E33" s="74">
        <f>'23-24'!$AK$9</f>
        <v>8</v>
      </c>
      <c r="F33" s="76">
        <f>'23-24'!$AL$9</f>
        <v>3</v>
      </c>
      <c r="G33" s="74">
        <f>'23-24'!$AI$9</f>
        <v>5</v>
      </c>
      <c r="H33" s="76">
        <f>'23-24'!$AJ$9</f>
        <v>0</v>
      </c>
      <c r="I33" s="72">
        <v>3.9999999999999998E-7</v>
      </c>
      <c r="J33" s="88">
        <f t="shared" si="11"/>
        <v>8.0000003999999993</v>
      </c>
      <c r="K33" s="56"/>
      <c r="L33" s="56"/>
      <c r="N33" s="64">
        <v>4</v>
      </c>
      <c r="O33" s="64" t="str">
        <f>'23-24'!$B$9</f>
        <v>Arsenal</v>
      </c>
      <c r="P33" s="73">
        <f t="shared" si="12"/>
        <v>1</v>
      </c>
      <c r="Q33" s="91"/>
      <c r="R33" s="91"/>
      <c r="S33" s="74">
        <f>'23-24'!$AO$9</f>
        <v>8</v>
      </c>
      <c r="T33" s="76">
        <f>'23-24'!$AP$9</f>
        <v>3</v>
      </c>
      <c r="U33" s="74">
        <f>'23-24'!$AM$9</f>
        <v>5</v>
      </c>
      <c r="V33" s="76">
        <f>'23-24'!$AN$9</f>
        <v>0</v>
      </c>
      <c r="W33" s="72">
        <v>3.9999999999999998E-7</v>
      </c>
      <c r="X33" s="88">
        <f t="shared" si="9"/>
        <v>8.0000003999999993</v>
      </c>
      <c r="Y33" s="56"/>
      <c r="Z33" s="56"/>
      <c r="AB33" s="64">
        <v>4</v>
      </c>
      <c r="AC33" s="64" t="str">
        <f>'23-24'!$B$9</f>
        <v>Arsenal</v>
      </c>
      <c r="AD33" s="73">
        <f t="shared" si="13"/>
        <v>0</v>
      </c>
      <c r="AE33" s="91"/>
      <c r="AF33" s="91"/>
      <c r="AG33" s="74">
        <f>'23-24'!$AS$9</f>
        <v>0</v>
      </c>
      <c r="AH33" s="76">
        <f>'23-24'!$AT$9</f>
        <v>0</v>
      </c>
      <c r="AI33" s="74">
        <f>'23-24'!$AQ$9</f>
        <v>0</v>
      </c>
      <c r="AJ33" s="76">
        <f>'23-24'!$AR$9</f>
        <v>0</v>
      </c>
      <c r="AK33" s="72">
        <v>3.9999999999999998E-7</v>
      </c>
      <c r="AL33" s="88">
        <f t="shared" si="10"/>
        <v>3.9999999999999998E-7</v>
      </c>
      <c r="AM33"/>
      <c r="AN33"/>
    </row>
    <row r="34" spans="2:40" ht="15" x14ac:dyDescent="0.25">
      <c r="B34" s="64">
        <v>5</v>
      </c>
      <c r="C34" s="64" t="str">
        <f ca="1">'23-24'!$B$10</f>
        <v>Wolves</v>
      </c>
      <c r="D34" s="73">
        <f t="shared" si="8"/>
        <v>1</v>
      </c>
      <c r="E34" s="74">
        <f>'23-24'!$AK$10</f>
        <v>7</v>
      </c>
      <c r="F34" s="76">
        <f>'23-24'!$AL$10</f>
        <v>8</v>
      </c>
      <c r="G34" s="74">
        <f>'23-24'!$AI$10</f>
        <v>1</v>
      </c>
      <c r="H34" s="76">
        <f>'23-24'!$AJ$10</f>
        <v>4</v>
      </c>
      <c r="I34" s="72">
        <v>4.9999999999999998E-7</v>
      </c>
      <c r="J34" s="88">
        <f t="shared" si="11"/>
        <v>7.0000004999999996</v>
      </c>
      <c r="K34" s="56"/>
      <c r="L34" s="56"/>
      <c r="N34" s="64">
        <v>5</v>
      </c>
      <c r="O34" s="64" t="str">
        <f ca="1">'23-24'!$B$10</f>
        <v>Wolves</v>
      </c>
      <c r="P34" s="73">
        <f t="shared" si="12"/>
        <v>0</v>
      </c>
      <c r="Q34" s="91"/>
      <c r="R34" s="91"/>
      <c r="S34" s="74">
        <f>'23-24'!$AO$10</f>
        <v>0</v>
      </c>
      <c r="T34" s="76">
        <f>'23-24'!$AP$10</f>
        <v>0</v>
      </c>
      <c r="U34" s="74">
        <f>'23-24'!$AM$10</f>
        <v>0</v>
      </c>
      <c r="V34" s="76">
        <f>'23-24'!$AN$10</f>
        <v>0</v>
      </c>
      <c r="W34" s="72">
        <v>4.9999999999999998E-7</v>
      </c>
      <c r="X34" s="88">
        <f t="shared" si="9"/>
        <v>4.9999999999999998E-7</v>
      </c>
      <c r="Y34" s="56"/>
      <c r="Z34" s="56"/>
      <c r="AB34" s="64">
        <v>5</v>
      </c>
      <c r="AC34" s="64" t="str">
        <f ca="1">'23-24'!$B$10</f>
        <v>Wolves</v>
      </c>
      <c r="AD34" s="73">
        <f t="shared" si="13"/>
        <v>1</v>
      </c>
      <c r="AE34" s="91"/>
      <c r="AF34" s="91"/>
      <c r="AG34" s="74">
        <f>'23-24'!$AS$10</f>
        <v>7</v>
      </c>
      <c r="AH34" s="76">
        <f>'23-24'!$AT$10</f>
        <v>8</v>
      </c>
      <c r="AI34" s="74">
        <f>'23-24'!$AQ$10</f>
        <v>1</v>
      </c>
      <c r="AJ34" s="76">
        <f>'23-24'!$AR$10</f>
        <v>4</v>
      </c>
      <c r="AK34" s="72">
        <v>4.9999999999999998E-7</v>
      </c>
      <c r="AL34" s="88">
        <f t="shared" si="10"/>
        <v>7.0000004999999996</v>
      </c>
      <c r="AM34"/>
      <c r="AN34"/>
    </row>
    <row r="35" spans="2:40" ht="15" x14ac:dyDescent="0.25">
      <c r="B35" s="64">
        <v>6</v>
      </c>
      <c r="C35" s="64" t="str">
        <f>'23-24'!$B$11</f>
        <v>Fulham</v>
      </c>
      <c r="D35" s="73">
        <f t="shared" si="8"/>
        <v>1</v>
      </c>
      <c r="E35" s="74">
        <f>'23-24'!$AK$11</f>
        <v>4</v>
      </c>
      <c r="F35" s="76">
        <f>'23-24'!$AL$11</f>
        <v>10</v>
      </c>
      <c r="G35" s="74">
        <f>'23-24'!$AI$11</f>
        <v>1</v>
      </c>
      <c r="H35" s="76">
        <f>'23-24'!$AJ$11</f>
        <v>4</v>
      </c>
      <c r="I35" s="72">
        <v>5.9999999999999997E-7</v>
      </c>
      <c r="J35" s="88">
        <f t="shared" si="11"/>
        <v>4.0000005999999999</v>
      </c>
      <c r="K35" s="56"/>
      <c r="L35" s="56"/>
      <c r="N35" s="64">
        <v>6</v>
      </c>
      <c r="O35" s="64" t="str">
        <f>'23-24'!$B$11</f>
        <v>Fulham</v>
      </c>
      <c r="P35" s="73">
        <f t="shared" si="12"/>
        <v>0</v>
      </c>
      <c r="Q35" s="91"/>
      <c r="R35" s="91"/>
      <c r="S35" s="74">
        <f>'23-24'!$AO$11</f>
        <v>0</v>
      </c>
      <c r="T35" s="76">
        <f>'23-24'!$AP$11</f>
        <v>0</v>
      </c>
      <c r="U35" s="74">
        <f>'23-24'!$AM$11</f>
        <v>0</v>
      </c>
      <c r="V35" s="76">
        <f>'23-24'!$AN$11</f>
        <v>0</v>
      </c>
      <c r="W35" s="72">
        <v>5.9999999999999997E-7</v>
      </c>
      <c r="X35" s="88">
        <f t="shared" si="9"/>
        <v>5.9999999999999997E-7</v>
      </c>
      <c r="Y35" s="56"/>
      <c r="Z35" s="56"/>
      <c r="AB35" s="64">
        <v>6</v>
      </c>
      <c r="AC35" s="64" t="str">
        <f>'23-24'!$B$11</f>
        <v>Fulham</v>
      </c>
      <c r="AD35" s="73">
        <f t="shared" si="13"/>
        <v>1</v>
      </c>
      <c r="AE35" s="91"/>
      <c r="AF35" s="91"/>
      <c r="AG35" s="74">
        <f>'23-24'!$AS$11</f>
        <v>4</v>
      </c>
      <c r="AH35" s="76">
        <f>'23-24'!$AT$11</f>
        <v>10</v>
      </c>
      <c r="AI35" s="74">
        <f>'23-24'!$AQ$11</f>
        <v>1</v>
      </c>
      <c r="AJ35" s="76">
        <f>'23-24'!$AR$11</f>
        <v>4</v>
      </c>
      <c r="AK35" s="72">
        <v>5.9999999999999997E-7</v>
      </c>
      <c r="AL35" s="88">
        <f t="shared" si="10"/>
        <v>4.0000005999999999</v>
      </c>
      <c r="AM35"/>
      <c r="AN35"/>
    </row>
    <row r="36" spans="2:40" ht="15" x14ac:dyDescent="0.25">
      <c r="B36" s="64">
        <v>7</v>
      </c>
      <c r="C36" s="64" t="str">
        <f>'23-24'!$B$12</f>
        <v>Man Utd</v>
      </c>
      <c r="D36" s="73">
        <f t="shared" si="8"/>
        <v>1</v>
      </c>
      <c r="E36" s="74">
        <f>'23-24'!$AK$12</f>
        <v>8</v>
      </c>
      <c r="F36" s="76">
        <f>'23-24'!$AL$12</f>
        <v>7</v>
      </c>
      <c r="G36" s="74">
        <f>'23-24'!$AI$12</f>
        <v>4</v>
      </c>
      <c r="H36" s="76">
        <f>'23-24'!$AJ$12</f>
        <v>1</v>
      </c>
      <c r="I36" s="72">
        <v>6.9999999999999997E-7</v>
      </c>
      <c r="J36" s="88">
        <f t="shared" si="11"/>
        <v>8.0000006999999993</v>
      </c>
      <c r="K36" s="56"/>
      <c r="L36" s="56"/>
      <c r="N36" s="64">
        <v>7</v>
      </c>
      <c r="O36" s="64" t="str">
        <f>'23-24'!$B$12</f>
        <v>Man Utd</v>
      </c>
      <c r="P36" s="73">
        <f t="shared" si="12"/>
        <v>1</v>
      </c>
      <c r="Q36" s="91"/>
      <c r="R36" s="91"/>
      <c r="S36" s="74">
        <f>'23-24'!$AO$12</f>
        <v>8</v>
      </c>
      <c r="T36" s="76">
        <f>'23-24'!$AP$12</f>
        <v>7</v>
      </c>
      <c r="U36" s="74">
        <f>'23-24'!$AM$12</f>
        <v>4</v>
      </c>
      <c r="V36" s="76">
        <f>'23-24'!$AN$12</f>
        <v>1</v>
      </c>
      <c r="W36" s="72">
        <v>6.9999999999999997E-7</v>
      </c>
      <c r="X36" s="88">
        <f t="shared" si="9"/>
        <v>8.0000006999999993</v>
      </c>
      <c r="Y36" s="56"/>
      <c r="Z36" s="56"/>
      <c r="AB36" s="64">
        <v>7</v>
      </c>
      <c r="AC36" s="64" t="str">
        <f>'23-24'!$B$12</f>
        <v>Man Utd</v>
      </c>
      <c r="AD36" s="73">
        <f t="shared" si="13"/>
        <v>0</v>
      </c>
      <c r="AE36" s="91"/>
      <c r="AF36" s="91"/>
      <c r="AG36" s="74">
        <f>'23-24'!$AS$12</f>
        <v>0</v>
      </c>
      <c r="AH36" s="76">
        <f>'23-24'!$AT$12</f>
        <v>0</v>
      </c>
      <c r="AI36" s="74">
        <f>'23-24'!$AQ$12</f>
        <v>0</v>
      </c>
      <c r="AJ36" s="76">
        <f>'23-24'!$AR$12</f>
        <v>0</v>
      </c>
      <c r="AK36" s="72">
        <v>6.9999999999999997E-7</v>
      </c>
      <c r="AL36" s="88">
        <f t="shared" si="10"/>
        <v>6.9999999999999997E-7</v>
      </c>
      <c r="AM36"/>
      <c r="AN36"/>
    </row>
    <row r="37" spans="2:40" ht="15" x14ac:dyDescent="0.25">
      <c r="B37" s="64">
        <v>8</v>
      </c>
      <c r="C37" s="64" t="str">
        <f>'23-24'!$B$13</f>
        <v>Crystal P</v>
      </c>
      <c r="D37" s="73">
        <f t="shared" si="8"/>
        <v>1</v>
      </c>
      <c r="E37" s="74">
        <f>'23-24'!$AK$13</f>
        <v>5</v>
      </c>
      <c r="F37" s="76">
        <f>'23-24'!$AL$13</f>
        <v>5</v>
      </c>
      <c r="G37" s="74">
        <f>'23-24'!$AI$13</f>
        <v>4</v>
      </c>
      <c r="H37" s="76">
        <f>'23-24'!$AJ$13</f>
        <v>4</v>
      </c>
      <c r="I37" s="72">
        <v>7.9999999999999996E-7</v>
      </c>
      <c r="J37" s="88">
        <f t="shared" si="11"/>
        <v>5.0000007999999996</v>
      </c>
      <c r="K37" s="56"/>
      <c r="L37" s="56"/>
      <c r="N37" s="64">
        <v>8</v>
      </c>
      <c r="O37" s="64" t="str">
        <f>'23-24'!$B$13</f>
        <v>Crystal P</v>
      </c>
      <c r="P37" s="73">
        <f t="shared" si="12"/>
        <v>0</v>
      </c>
      <c r="Q37" s="91"/>
      <c r="R37" s="91"/>
      <c r="S37" s="74">
        <f>'23-24'!$AO$13</f>
        <v>0</v>
      </c>
      <c r="T37" s="76">
        <f>'23-24'!$AP$13</f>
        <v>0</v>
      </c>
      <c r="U37" s="74">
        <f>'23-24'!$AM$13</f>
        <v>0</v>
      </c>
      <c r="V37" s="76">
        <f>'23-24'!$AN$13</f>
        <v>0</v>
      </c>
      <c r="W37" s="72">
        <v>7.9999999999999996E-7</v>
      </c>
      <c r="X37" s="88">
        <f t="shared" si="9"/>
        <v>7.9999999999999996E-7</v>
      </c>
      <c r="Y37" s="56"/>
      <c r="Z37" s="56"/>
      <c r="AB37" s="64">
        <v>8</v>
      </c>
      <c r="AC37" s="64" t="str">
        <f>'23-24'!$B$13</f>
        <v>Crystal P</v>
      </c>
      <c r="AD37" s="73">
        <f t="shared" si="13"/>
        <v>1</v>
      </c>
      <c r="AE37" s="91"/>
      <c r="AF37" s="91"/>
      <c r="AG37" s="74">
        <f>'23-24'!$AS$13</f>
        <v>5</v>
      </c>
      <c r="AH37" s="76">
        <f>'23-24'!$AT$13</f>
        <v>5</v>
      </c>
      <c r="AI37" s="74">
        <f>'23-24'!$AQ$13</f>
        <v>4</v>
      </c>
      <c r="AJ37" s="76">
        <f>'23-24'!$AR$13</f>
        <v>4</v>
      </c>
      <c r="AK37" s="72">
        <v>7.9999999999999996E-7</v>
      </c>
      <c r="AL37" s="88">
        <f t="shared" si="10"/>
        <v>5.0000007999999996</v>
      </c>
      <c r="AM37"/>
      <c r="AN37"/>
    </row>
    <row r="38" spans="2:40" ht="15" x14ac:dyDescent="0.25">
      <c r="B38" s="64">
        <v>9</v>
      </c>
      <c r="C38" s="64" t="str">
        <f>'23-24'!$B$14</f>
        <v>Tottenham</v>
      </c>
      <c r="D38" s="73">
        <f t="shared" si="8"/>
        <v>1</v>
      </c>
      <c r="E38" s="74">
        <f>'23-24'!$AK$14</f>
        <v>6</v>
      </c>
      <c r="F38" s="76">
        <f>'23-24'!$AL$14</f>
        <v>3</v>
      </c>
      <c r="G38" s="74">
        <f>'23-24'!$AI$14</f>
        <v>1</v>
      </c>
      <c r="H38" s="76">
        <f>'23-24'!$AJ$14</f>
        <v>3</v>
      </c>
      <c r="I38" s="72">
        <v>8.9999999999999996E-7</v>
      </c>
      <c r="J38" s="88">
        <f t="shared" si="11"/>
        <v>6.0000008999999999</v>
      </c>
      <c r="K38" s="56"/>
      <c r="L38" s="56"/>
      <c r="N38" s="64">
        <v>9</v>
      </c>
      <c r="O38" s="64" t="str">
        <f>'23-24'!$B$14</f>
        <v>Tottenham</v>
      </c>
      <c r="P38" s="73">
        <f t="shared" si="12"/>
        <v>0</v>
      </c>
      <c r="Q38" s="91"/>
      <c r="R38" s="91"/>
      <c r="S38" s="74">
        <f>'23-24'!$AO$14</f>
        <v>0</v>
      </c>
      <c r="T38" s="76">
        <f>'23-24'!$AP$14</f>
        <v>0</v>
      </c>
      <c r="U38" s="74">
        <f>'23-24'!$AM$14</f>
        <v>0</v>
      </c>
      <c r="V38" s="76">
        <f>'23-24'!$AN$14</f>
        <v>0</v>
      </c>
      <c r="W38" s="72">
        <v>8.9999999999999996E-7</v>
      </c>
      <c r="X38" s="88">
        <f t="shared" si="9"/>
        <v>8.9999999999999996E-7</v>
      </c>
      <c r="Y38" s="56"/>
      <c r="Z38" s="56"/>
      <c r="AB38" s="64">
        <v>9</v>
      </c>
      <c r="AC38" s="64" t="str">
        <f>'23-24'!$B$14</f>
        <v>Tottenham</v>
      </c>
      <c r="AD38" s="73">
        <f t="shared" si="13"/>
        <v>1</v>
      </c>
      <c r="AE38" s="91"/>
      <c r="AF38" s="91"/>
      <c r="AG38" s="74">
        <f>'23-24'!$AS$14</f>
        <v>6</v>
      </c>
      <c r="AH38" s="76">
        <f>'23-24'!$AT$14</f>
        <v>3</v>
      </c>
      <c r="AI38" s="74">
        <f>'23-24'!$AQ$14</f>
        <v>1</v>
      </c>
      <c r="AJ38" s="76">
        <f>'23-24'!$AR$14</f>
        <v>3</v>
      </c>
      <c r="AK38" s="72">
        <v>8.9999999999999996E-7</v>
      </c>
      <c r="AL38" s="88">
        <f t="shared" si="10"/>
        <v>6.0000008999999999</v>
      </c>
      <c r="AM38"/>
      <c r="AN38"/>
    </row>
    <row r="39" spans="2:40" ht="15" x14ac:dyDescent="0.25">
      <c r="B39" s="64">
        <v>10</v>
      </c>
      <c r="C39" s="64" t="str">
        <f>'23-24'!$B$15</f>
        <v>Brentford</v>
      </c>
      <c r="D39" s="73">
        <f t="shared" si="8"/>
        <v>1</v>
      </c>
      <c r="E39" s="74">
        <f>'23-24'!$AK$15</f>
        <v>3</v>
      </c>
      <c r="F39" s="76">
        <f>'23-24'!$AL$15</f>
        <v>6</v>
      </c>
      <c r="G39" s="74">
        <f>'23-24'!$AI$15</f>
        <v>3</v>
      </c>
      <c r="H39" s="76">
        <f>'23-24'!$AJ$15</f>
        <v>1</v>
      </c>
      <c r="I39" s="72">
        <v>9.9999999999999995E-7</v>
      </c>
      <c r="J39" s="88">
        <f t="shared" si="11"/>
        <v>3.0000010000000001</v>
      </c>
      <c r="K39" s="56"/>
      <c r="L39" s="56"/>
      <c r="N39" s="64">
        <v>10</v>
      </c>
      <c r="O39" s="64" t="str">
        <f>'23-24'!$B$15</f>
        <v>Brentford</v>
      </c>
      <c r="P39" s="73">
        <f t="shared" si="12"/>
        <v>1</v>
      </c>
      <c r="Q39" s="91"/>
      <c r="R39" s="91"/>
      <c r="S39" s="74">
        <f>'23-24'!$AO$15</f>
        <v>3</v>
      </c>
      <c r="T39" s="76">
        <f>'23-24'!$AP$15</f>
        <v>6</v>
      </c>
      <c r="U39" s="74">
        <f>'23-24'!$AM$15</f>
        <v>3</v>
      </c>
      <c r="V39" s="76">
        <f>'23-24'!$AN$15</f>
        <v>1</v>
      </c>
      <c r="W39" s="72">
        <v>9.9999999999999995E-7</v>
      </c>
      <c r="X39" s="88">
        <f t="shared" si="9"/>
        <v>3.0000010000000001</v>
      </c>
      <c r="Y39" s="56"/>
      <c r="Z39" s="56"/>
      <c r="AB39" s="64">
        <v>10</v>
      </c>
      <c r="AC39" s="64" t="str">
        <f>'23-24'!$B$15</f>
        <v>Brentford</v>
      </c>
      <c r="AD39" s="73">
        <f t="shared" si="13"/>
        <v>0</v>
      </c>
      <c r="AE39" s="91"/>
      <c r="AF39" s="91"/>
      <c r="AG39" s="74">
        <f>'23-24'!$AS$15</f>
        <v>0</v>
      </c>
      <c r="AH39" s="76">
        <f>'23-24'!$AT$15</f>
        <v>0</v>
      </c>
      <c r="AI39" s="74">
        <f>'23-24'!$AQ$15</f>
        <v>0</v>
      </c>
      <c r="AJ39" s="76">
        <f>'23-24'!$AR$15</f>
        <v>0</v>
      </c>
      <c r="AK39" s="72">
        <v>9.9999999999999995E-7</v>
      </c>
      <c r="AL39" s="88">
        <f t="shared" si="10"/>
        <v>9.9999999999999995E-7</v>
      </c>
      <c r="AM39"/>
      <c r="AN39"/>
    </row>
    <row r="40" spans="2:40" ht="15" x14ac:dyDescent="0.25">
      <c r="B40" s="64">
        <v>11</v>
      </c>
      <c r="C40" s="64" t="str">
        <f>'23-24'!$B$16</f>
        <v>West Ham</v>
      </c>
      <c r="D40" s="73">
        <f t="shared" si="8"/>
        <v>1</v>
      </c>
      <c r="E40" s="74">
        <f>'23-24'!$AK$16</f>
        <v>4</v>
      </c>
      <c r="F40" s="76">
        <f>'23-24'!$AL$16</f>
        <v>10</v>
      </c>
      <c r="G40" s="74">
        <f>'23-24'!$AI$16</f>
        <v>3</v>
      </c>
      <c r="H40" s="76">
        <f>'23-24'!$AJ$16</f>
        <v>4</v>
      </c>
      <c r="I40" s="72">
        <v>1.1000000000000001E-6</v>
      </c>
      <c r="J40" s="88">
        <f t="shared" si="11"/>
        <v>4.0000011000000004</v>
      </c>
      <c r="K40" s="56"/>
      <c r="L40" s="56"/>
      <c r="N40" s="64">
        <v>11</v>
      </c>
      <c r="O40" s="64" t="str">
        <f>'23-24'!$B$16</f>
        <v>West Ham</v>
      </c>
      <c r="P40" s="73">
        <f t="shared" si="12"/>
        <v>0</v>
      </c>
      <c r="Q40" s="91"/>
      <c r="R40" s="91"/>
      <c r="S40" s="74">
        <f>'23-24'!$AO$16</f>
        <v>0</v>
      </c>
      <c r="T40" s="76">
        <f>'23-24'!$AP$16</f>
        <v>0</v>
      </c>
      <c r="U40" s="74">
        <f>'23-24'!$AM$16</f>
        <v>0</v>
      </c>
      <c r="V40" s="76">
        <f>'23-24'!$AN$16</f>
        <v>0</v>
      </c>
      <c r="W40" s="72">
        <v>1.1000000000000001E-6</v>
      </c>
      <c r="X40" s="88">
        <f t="shared" si="9"/>
        <v>1.1000000000000001E-6</v>
      </c>
      <c r="Y40" s="56"/>
      <c r="Z40" s="56"/>
      <c r="AB40" s="64">
        <v>11</v>
      </c>
      <c r="AC40" s="64" t="str">
        <f>'23-24'!$B$16</f>
        <v>West Ham</v>
      </c>
      <c r="AD40" s="73">
        <f t="shared" si="13"/>
        <v>1</v>
      </c>
      <c r="AE40" s="91"/>
      <c r="AF40" s="91"/>
      <c r="AG40" s="74">
        <f>'23-24'!$AS$16</f>
        <v>4</v>
      </c>
      <c r="AH40" s="76">
        <f>'23-24'!$AT$16</f>
        <v>10</v>
      </c>
      <c r="AI40" s="74">
        <f>'23-24'!$AQ$16</f>
        <v>3</v>
      </c>
      <c r="AJ40" s="76">
        <f>'23-24'!$AR$16</f>
        <v>4</v>
      </c>
      <c r="AK40" s="72">
        <v>1.1000000000000001E-6</v>
      </c>
      <c r="AL40" s="88">
        <f t="shared" si="10"/>
        <v>4.0000011000000004</v>
      </c>
      <c r="AM40"/>
      <c r="AN40"/>
    </row>
    <row r="41" spans="2:40" ht="15" x14ac:dyDescent="0.25">
      <c r="B41" s="64">
        <v>12</v>
      </c>
      <c r="C41" s="64" t="str">
        <f>'23-24'!$B$17</f>
        <v>Bournemouth</v>
      </c>
      <c r="D41" s="73">
        <f t="shared" si="8"/>
        <v>1</v>
      </c>
      <c r="E41" s="74">
        <f>'23-24'!$AK$17</f>
        <v>10</v>
      </c>
      <c r="F41" s="76">
        <f>'23-24'!$AL$17</f>
        <v>4</v>
      </c>
      <c r="G41" s="74">
        <f>'23-24'!$AI$17</f>
        <v>4</v>
      </c>
      <c r="H41" s="76">
        <f>'23-24'!$AJ$17</f>
        <v>3</v>
      </c>
      <c r="I41" s="72">
        <v>1.1999999999999999E-6</v>
      </c>
      <c r="J41" s="88">
        <f t="shared" si="11"/>
        <v>10.0000012</v>
      </c>
      <c r="K41" s="56"/>
      <c r="L41" s="56"/>
      <c r="N41" s="64">
        <v>12</v>
      </c>
      <c r="O41" s="64" t="str">
        <f>'23-24'!$B$17</f>
        <v>Bournemouth</v>
      </c>
      <c r="P41" s="73">
        <f t="shared" si="12"/>
        <v>1</v>
      </c>
      <c r="Q41" s="91"/>
      <c r="R41" s="91"/>
      <c r="S41" s="74">
        <f>'23-24'!$AO$17</f>
        <v>10</v>
      </c>
      <c r="T41" s="76">
        <f>'23-24'!$AP$17</f>
        <v>4</v>
      </c>
      <c r="U41" s="74">
        <f>'23-24'!$AM$17</f>
        <v>4</v>
      </c>
      <c r="V41" s="76">
        <f>'23-24'!$AN$17</f>
        <v>3</v>
      </c>
      <c r="W41" s="72">
        <v>1.1999999999999999E-6</v>
      </c>
      <c r="X41" s="88">
        <f t="shared" si="9"/>
        <v>10.0000012</v>
      </c>
      <c r="Y41" s="56"/>
      <c r="Z41" s="56"/>
      <c r="AB41" s="64">
        <v>12</v>
      </c>
      <c r="AC41" s="64" t="str">
        <f>'23-24'!$B$17</f>
        <v>Bournemouth</v>
      </c>
      <c r="AD41" s="73">
        <f t="shared" si="13"/>
        <v>0</v>
      </c>
      <c r="AE41" s="91"/>
      <c r="AF41" s="91"/>
      <c r="AG41" s="74">
        <f>'23-24'!$AS$17</f>
        <v>0</v>
      </c>
      <c r="AH41" s="76">
        <f>'23-24'!$AT$17</f>
        <v>0</v>
      </c>
      <c r="AI41" s="74">
        <f>'23-24'!$AQ$17</f>
        <v>0</v>
      </c>
      <c r="AJ41" s="76">
        <f>'23-24'!$AR$17</f>
        <v>0</v>
      </c>
      <c r="AK41" s="72">
        <v>1.1999999999999999E-6</v>
      </c>
      <c r="AL41" s="88">
        <f t="shared" si="10"/>
        <v>1.1999999999999999E-6</v>
      </c>
      <c r="AM41"/>
      <c r="AN41"/>
    </row>
    <row r="42" spans="2:40" ht="15" x14ac:dyDescent="0.25">
      <c r="B42" s="64">
        <v>13</v>
      </c>
      <c r="C42" s="64" t="str">
        <f>'23-24'!$B$18</f>
        <v>Liverpool</v>
      </c>
      <c r="D42" s="73">
        <f t="shared" si="8"/>
        <v>1</v>
      </c>
      <c r="E42" s="74">
        <f>'23-24'!$AK$18</f>
        <v>4</v>
      </c>
      <c r="F42" s="76">
        <f>'23-24'!$AL$18</f>
        <v>4</v>
      </c>
      <c r="G42" s="74">
        <f>'23-24'!$AI$18</f>
        <v>0</v>
      </c>
      <c r="H42" s="76">
        <f>'23-24'!$AJ$18</f>
        <v>2</v>
      </c>
      <c r="I42" s="72">
        <v>1.3E-6</v>
      </c>
      <c r="J42" s="88">
        <f t="shared" si="11"/>
        <v>4.0000013000000001</v>
      </c>
      <c r="K42" s="56"/>
      <c r="L42" s="56"/>
      <c r="N42" s="64">
        <v>13</v>
      </c>
      <c r="O42" s="64" t="str">
        <f>'23-24'!$B$18</f>
        <v>Liverpool</v>
      </c>
      <c r="P42" s="73">
        <f t="shared" si="12"/>
        <v>0</v>
      </c>
      <c r="Q42" s="91"/>
      <c r="R42" s="91"/>
      <c r="S42" s="74">
        <f>'23-24'!$AO$18</f>
        <v>0</v>
      </c>
      <c r="T42" s="76">
        <f>'23-24'!$AP$18</f>
        <v>0</v>
      </c>
      <c r="U42" s="74">
        <f>'23-24'!$AM$18</f>
        <v>0</v>
      </c>
      <c r="V42" s="76">
        <f>'23-24'!$AN$18</f>
        <v>0</v>
      </c>
      <c r="W42" s="72">
        <v>1.3E-6</v>
      </c>
      <c r="X42" s="88">
        <f t="shared" si="9"/>
        <v>1.3E-6</v>
      </c>
      <c r="Y42" s="56"/>
      <c r="Z42" s="56"/>
      <c r="AB42" s="64">
        <v>13</v>
      </c>
      <c r="AC42" s="64" t="str">
        <f>'23-24'!$B$18</f>
        <v>Liverpool</v>
      </c>
      <c r="AD42" s="73">
        <f t="shared" si="13"/>
        <v>1</v>
      </c>
      <c r="AE42" s="91"/>
      <c r="AF42" s="91"/>
      <c r="AG42" s="74">
        <f>'23-24'!$AS$18</f>
        <v>4</v>
      </c>
      <c r="AH42" s="76">
        <f>'23-24'!$AT$18</f>
        <v>4</v>
      </c>
      <c r="AI42" s="74">
        <f>'23-24'!$AQ$18</f>
        <v>0</v>
      </c>
      <c r="AJ42" s="76">
        <f>'23-24'!$AR$18</f>
        <v>2</v>
      </c>
      <c r="AK42" s="72">
        <v>1.3E-6</v>
      </c>
      <c r="AL42" s="88">
        <f t="shared" si="10"/>
        <v>4.0000013000000001</v>
      </c>
      <c r="AM42"/>
      <c r="AN42"/>
    </row>
    <row r="43" spans="2:40" ht="15" x14ac:dyDescent="0.25">
      <c r="B43" s="64">
        <v>14</v>
      </c>
      <c r="C43" s="64" t="str">
        <f>'23-24'!$B$19</f>
        <v>Chelsea</v>
      </c>
      <c r="D43" s="73">
        <f t="shared" si="8"/>
        <v>1</v>
      </c>
      <c r="E43" s="74">
        <f>'23-24'!$AK$19</f>
        <v>4</v>
      </c>
      <c r="F43" s="76">
        <f>'23-24'!$AL$19</f>
        <v>4</v>
      </c>
      <c r="G43" s="74">
        <f>'23-24'!$AI$19</f>
        <v>2</v>
      </c>
      <c r="H43" s="76">
        <f>'23-24'!$AJ$19</f>
        <v>0</v>
      </c>
      <c r="I43" s="72">
        <v>1.3999999999999999E-6</v>
      </c>
      <c r="J43" s="88">
        <f t="shared" si="11"/>
        <v>4.0000014000000004</v>
      </c>
      <c r="K43" s="56"/>
      <c r="L43" s="56"/>
      <c r="N43" s="64">
        <v>14</v>
      </c>
      <c r="O43" s="64" t="str">
        <f>'23-24'!$B$19</f>
        <v>Chelsea</v>
      </c>
      <c r="P43" s="73">
        <f t="shared" si="12"/>
        <v>1</v>
      </c>
      <c r="Q43" s="91"/>
      <c r="R43" s="91"/>
      <c r="S43" s="74">
        <f>'23-24'!$AO$19</f>
        <v>4</v>
      </c>
      <c r="T43" s="76">
        <f>'23-24'!$AP$19</f>
        <v>4</v>
      </c>
      <c r="U43" s="74">
        <f>'23-24'!$AM$19</f>
        <v>2</v>
      </c>
      <c r="V43" s="76">
        <f>'23-24'!$AN$19</f>
        <v>0</v>
      </c>
      <c r="W43" s="72">
        <v>1.3999999999999999E-6</v>
      </c>
      <c r="X43" s="88">
        <f t="shared" si="9"/>
        <v>4.0000014000000004</v>
      </c>
      <c r="Y43" s="56"/>
      <c r="Z43" s="56"/>
      <c r="AB43" s="64">
        <v>14</v>
      </c>
      <c r="AC43" s="64" t="str">
        <f>'23-24'!$B$19</f>
        <v>Chelsea</v>
      </c>
      <c r="AD43" s="73">
        <f t="shared" si="13"/>
        <v>0</v>
      </c>
      <c r="AE43" s="91"/>
      <c r="AF43" s="91"/>
      <c r="AG43" s="74">
        <f>'23-24'!$AS$19</f>
        <v>0</v>
      </c>
      <c r="AH43" s="76">
        <f>'23-24'!$AT$19</f>
        <v>0</v>
      </c>
      <c r="AI43" s="74">
        <f>'23-24'!$AQ$19</f>
        <v>0</v>
      </c>
      <c r="AJ43" s="76">
        <f>'23-24'!$AR$19</f>
        <v>0</v>
      </c>
      <c r="AK43" s="72">
        <v>1.3999999999999999E-6</v>
      </c>
      <c r="AL43" s="88">
        <f t="shared" si="10"/>
        <v>1.3999999999999999E-6</v>
      </c>
      <c r="AM43"/>
      <c r="AN43"/>
    </row>
    <row r="44" spans="2:40" ht="15" x14ac:dyDescent="0.25">
      <c r="B44" s="64">
        <v>15</v>
      </c>
      <c r="C44" s="64" t="str">
        <f>'23-24'!$B$20</f>
        <v>Nottingham</v>
      </c>
      <c r="D44" s="73">
        <f t="shared" si="8"/>
        <v>1</v>
      </c>
      <c r="E44" s="74">
        <f>'23-24'!$AK$20</f>
        <v>3</v>
      </c>
      <c r="F44" s="76">
        <f>'23-24'!$AL$20</f>
        <v>8</v>
      </c>
      <c r="G44" s="74">
        <f>'23-24'!$AI$20</f>
        <v>0</v>
      </c>
      <c r="H44" s="76">
        <f>'23-24'!$AJ$20</f>
        <v>5</v>
      </c>
      <c r="I44" s="72">
        <v>1.5E-6</v>
      </c>
      <c r="J44" s="88">
        <f t="shared" si="11"/>
        <v>3.0000015000000002</v>
      </c>
      <c r="K44" s="56"/>
      <c r="L44" s="56"/>
      <c r="N44" s="64">
        <v>15</v>
      </c>
      <c r="O44" s="64" t="str">
        <f>'23-24'!$B$20</f>
        <v>Nottingham</v>
      </c>
      <c r="P44" s="73">
        <f t="shared" si="12"/>
        <v>0</v>
      </c>
      <c r="Q44" s="91"/>
      <c r="R44" s="91"/>
      <c r="S44" s="74">
        <f>'23-24'!$AO$20</f>
        <v>0</v>
      </c>
      <c r="T44" s="76">
        <f>'23-24'!$AP$20</f>
        <v>0</v>
      </c>
      <c r="U44" s="74">
        <f>'23-24'!$AM$20</f>
        <v>0</v>
      </c>
      <c r="V44" s="76">
        <f>'23-24'!$AN$20</f>
        <v>0</v>
      </c>
      <c r="W44" s="72">
        <v>1.5E-6</v>
      </c>
      <c r="X44" s="88">
        <f t="shared" si="9"/>
        <v>1.5E-6</v>
      </c>
      <c r="Y44" s="56"/>
      <c r="Z44" s="56"/>
      <c r="AB44" s="64">
        <v>15</v>
      </c>
      <c r="AC44" s="64" t="str">
        <f>'23-24'!$B$20</f>
        <v>Nottingham</v>
      </c>
      <c r="AD44" s="73">
        <f t="shared" si="13"/>
        <v>1</v>
      </c>
      <c r="AE44" s="91"/>
      <c r="AF44" s="91"/>
      <c r="AG44" s="74">
        <f>'23-24'!$AS$20</f>
        <v>3</v>
      </c>
      <c r="AH44" s="76">
        <f>'23-24'!$AT$20</f>
        <v>8</v>
      </c>
      <c r="AI44" s="74">
        <f>'23-24'!$AQ$20</f>
        <v>0</v>
      </c>
      <c r="AJ44" s="76">
        <f>'23-24'!$AR$20</f>
        <v>5</v>
      </c>
      <c r="AK44" s="72">
        <v>1.5E-6</v>
      </c>
      <c r="AL44" s="88">
        <f t="shared" si="10"/>
        <v>3.0000015000000002</v>
      </c>
      <c r="AM44"/>
      <c r="AN44"/>
    </row>
    <row r="45" spans="2:40" ht="15" x14ac:dyDescent="0.25">
      <c r="B45" s="64">
        <v>16</v>
      </c>
      <c r="C45" s="64" t="str">
        <f>'23-24'!$B$21</f>
        <v>Sheffield</v>
      </c>
      <c r="D45" s="73">
        <f t="shared" si="8"/>
        <v>1</v>
      </c>
      <c r="E45" s="74">
        <f>'23-24'!$AK$21</f>
        <v>5</v>
      </c>
      <c r="F45" s="76">
        <f>'23-24'!$AL$21</f>
        <v>5</v>
      </c>
      <c r="G45" s="74">
        <f>'23-24'!$AI$21</f>
        <v>4</v>
      </c>
      <c r="H45" s="76">
        <f>'23-24'!$AJ$21</f>
        <v>4</v>
      </c>
      <c r="I45" s="72">
        <v>1.5999999999999999E-6</v>
      </c>
      <c r="J45" s="88">
        <f t="shared" si="11"/>
        <v>5.0000016</v>
      </c>
      <c r="K45" s="56"/>
      <c r="L45" s="56"/>
      <c r="N45" s="64">
        <v>16</v>
      </c>
      <c r="O45" s="64" t="str">
        <f>'23-24'!$B$21</f>
        <v>Sheffield</v>
      </c>
      <c r="P45" s="73">
        <f t="shared" si="12"/>
        <v>1</v>
      </c>
      <c r="Q45" s="91"/>
      <c r="R45" s="91"/>
      <c r="S45" s="74">
        <f>'23-24'!$AO$21</f>
        <v>5</v>
      </c>
      <c r="T45" s="76">
        <f>'23-24'!$AP$21</f>
        <v>5</v>
      </c>
      <c r="U45" s="74">
        <f>'23-24'!$AM$21</f>
        <v>4</v>
      </c>
      <c r="V45" s="76">
        <f>'23-24'!$AN$21</f>
        <v>4</v>
      </c>
      <c r="W45" s="72">
        <v>1.5999999999999999E-6</v>
      </c>
      <c r="X45" s="88">
        <f t="shared" si="9"/>
        <v>5.0000016</v>
      </c>
      <c r="Y45" s="56"/>
      <c r="Z45" s="56"/>
      <c r="AB45" s="64">
        <v>16</v>
      </c>
      <c r="AC45" s="64" t="str">
        <f>'23-24'!$B$21</f>
        <v>Sheffield</v>
      </c>
      <c r="AD45" s="73">
        <f t="shared" si="13"/>
        <v>0</v>
      </c>
      <c r="AE45" s="91"/>
      <c r="AF45" s="91"/>
      <c r="AG45" s="74">
        <f>'23-24'!$AS$21</f>
        <v>0</v>
      </c>
      <c r="AH45" s="76">
        <f>'23-24'!$AT$21</f>
        <v>0</v>
      </c>
      <c r="AI45" s="74">
        <f>'23-24'!$AQ$21</f>
        <v>0</v>
      </c>
      <c r="AJ45" s="76">
        <f>'23-24'!$AR$21</f>
        <v>0</v>
      </c>
      <c r="AK45" s="72">
        <v>1.5999999999999999E-6</v>
      </c>
      <c r="AL45" s="88">
        <f t="shared" si="10"/>
        <v>1.5999999999999999E-6</v>
      </c>
      <c r="AM45"/>
      <c r="AN45"/>
    </row>
    <row r="46" spans="2:40" ht="15" x14ac:dyDescent="0.25">
      <c r="B46" s="64">
        <v>17</v>
      </c>
      <c r="C46" s="64" t="str">
        <f>'23-24'!$B$22</f>
        <v>Everton</v>
      </c>
      <c r="D46" s="73">
        <f t="shared" si="8"/>
        <v>1</v>
      </c>
      <c r="E46" s="74">
        <f>'23-24'!$AK$22</f>
        <v>10</v>
      </c>
      <c r="F46" s="76">
        <f>'23-24'!$AL$22</f>
        <v>4</v>
      </c>
      <c r="G46" s="74">
        <f>'23-24'!$AI$22</f>
        <v>4</v>
      </c>
      <c r="H46" s="76">
        <f>'23-24'!$AJ$22</f>
        <v>1</v>
      </c>
      <c r="I46" s="72">
        <v>1.7E-6</v>
      </c>
      <c r="J46" s="88">
        <f t="shared" si="11"/>
        <v>10.0000017</v>
      </c>
      <c r="K46" s="56"/>
      <c r="L46" s="56"/>
      <c r="N46" s="64">
        <v>17</v>
      </c>
      <c r="O46" s="64" t="str">
        <f>'23-24'!$B$22</f>
        <v>Everton</v>
      </c>
      <c r="P46" s="73">
        <f t="shared" si="12"/>
        <v>1</v>
      </c>
      <c r="Q46" s="91"/>
      <c r="R46" s="91"/>
      <c r="S46" s="74">
        <f>'23-24'!$AO$22</f>
        <v>10</v>
      </c>
      <c r="T46" s="76">
        <f>'23-24'!$AP$22</f>
        <v>4</v>
      </c>
      <c r="U46" s="74">
        <f>'23-24'!$AM$22</f>
        <v>4</v>
      </c>
      <c r="V46" s="76">
        <f>'23-24'!$AN$22</f>
        <v>1</v>
      </c>
      <c r="W46" s="72">
        <v>1.7E-6</v>
      </c>
      <c r="X46" s="88">
        <f t="shared" si="9"/>
        <v>10.0000017</v>
      </c>
      <c r="Y46" s="56"/>
      <c r="Z46" s="56"/>
      <c r="AB46" s="64">
        <v>17</v>
      </c>
      <c r="AC46" s="64" t="str">
        <f>'23-24'!$B$22</f>
        <v>Everton</v>
      </c>
      <c r="AD46" s="73">
        <f t="shared" si="13"/>
        <v>0</v>
      </c>
      <c r="AE46" s="91"/>
      <c r="AF46" s="91"/>
      <c r="AG46" s="74">
        <f>'23-24'!$AS$22</f>
        <v>0</v>
      </c>
      <c r="AH46" s="76">
        <f>'23-24'!$AT$22</f>
        <v>0</v>
      </c>
      <c r="AI46" s="74">
        <f>'23-24'!$AQ$22</f>
        <v>0</v>
      </c>
      <c r="AJ46" s="76">
        <f>'23-24'!$AR$22</f>
        <v>0</v>
      </c>
      <c r="AK46" s="72">
        <v>1.7E-6</v>
      </c>
      <c r="AL46" s="88">
        <f t="shared" si="10"/>
        <v>1.7E-6</v>
      </c>
      <c r="AM46"/>
      <c r="AN46"/>
    </row>
    <row r="47" spans="2:40" ht="15" x14ac:dyDescent="0.25">
      <c r="B47" s="64">
        <v>18</v>
      </c>
      <c r="C47" s="64" t="str">
        <f>'23-24'!$B$23</f>
        <v>Luton</v>
      </c>
      <c r="D47" s="73">
        <f t="shared" si="8"/>
        <v>1</v>
      </c>
      <c r="E47" s="74">
        <f>'23-24'!$AK$23</f>
        <v>7</v>
      </c>
      <c r="F47" s="76">
        <f>'23-24'!$AL$23</f>
        <v>6</v>
      </c>
      <c r="G47" s="74">
        <f>'23-24'!$AI$23</f>
        <v>3</v>
      </c>
      <c r="H47" s="76">
        <f>'23-24'!$AJ$23</f>
        <v>3</v>
      </c>
      <c r="I47" s="72">
        <v>1.7999999999999999E-6</v>
      </c>
      <c r="J47" s="88">
        <f t="shared" si="11"/>
        <v>7.0000017999999997</v>
      </c>
      <c r="K47" s="56"/>
      <c r="L47" s="56"/>
      <c r="N47" s="64">
        <v>18</v>
      </c>
      <c r="O47" s="64" t="str">
        <f>'23-24'!$B$23</f>
        <v>Luton</v>
      </c>
      <c r="P47" s="73">
        <f t="shared" si="12"/>
        <v>0</v>
      </c>
      <c r="Q47" s="91"/>
      <c r="R47" s="91"/>
      <c r="S47" s="74">
        <f>'23-24'!$AO$23</f>
        <v>0</v>
      </c>
      <c r="T47" s="76">
        <f>'23-24'!$AP$23</f>
        <v>0</v>
      </c>
      <c r="U47" s="74">
        <f>'23-24'!$AM$23</f>
        <v>0</v>
      </c>
      <c r="V47" s="76">
        <f>'23-24'!$AN$23</f>
        <v>0</v>
      </c>
      <c r="W47" s="72">
        <v>1.7999999999999999E-6</v>
      </c>
      <c r="X47" s="88">
        <f t="shared" si="9"/>
        <v>1.7999999999999999E-6</v>
      </c>
      <c r="Y47" s="56"/>
      <c r="Z47" s="56"/>
      <c r="AB47" s="64">
        <v>18</v>
      </c>
      <c r="AC47" s="64" t="str">
        <f>'23-24'!$B$23</f>
        <v>Luton</v>
      </c>
      <c r="AD47" s="73">
        <f t="shared" si="13"/>
        <v>1</v>
      </c>
      <c r="AE47" s="91"/>
      <c r="AF47" s="91"/>
      <c r="AG47" s="74">
        <f>'23-24'!$AS$23</f>
        <v>7</v>
      </c>
      <c r="AH47" s="76">
        <f>'23-24'!$AT$23</f>
        <v>6</v>
      </c>
      <c r="AI47" s="74">
        <f>'23-24'!$AQ$23</f>
        <v>3</v>
      </c>
      <c r="AJ47" s="76">
        <f>'23-24'!$AR$23</f>
        <v>3</v>
      </c>
      <c r="AK47" s="72">
        <v>1.7999999999999999E-6</v>
      </c>
      <c r="AL47" s="88">
        <f t="shared" si="10"/>
        <v>7.0000017999999997</v>
      </c>
      <c r="AM47"/>
      <c r="AN47"/>
    </row>
    <row r="48" spans="2:40" ht="15" x14ac:dyDescent="0.25">
      <c r="B48" s="64">
        <v>19</v>
      </c>
      <c r="C48" s="64" t="str">
        <f>'23-24'!$B$24</f>
        <v>Burnley</v>
      </c>
      <c r="D48" s="73">
        <f t="shared" si="8"/>
        <v>1</v>
      </c>
      <c r="E48" s="74">
        <f>'23-24'!$AK$24</f>
        <v>6</v>
      </c>
      <c r="F48" s="76">
        <f>'23-24'!$AL$24</f>
        <v>5</v>
      </c>
      <c r="G48" s="74">
        <f>'23-24'!$AI$24</f>
        <v>1</v>
      </c>
      <c r="H48" s="76">
        <f>'23-24'!$AJ$24</f>
        <v>1</v>
      </c>
      <c r="I48" s="72">
        <v>1.9E-6</v>
      </c>
      <c r="J48" s="88">
        <f t="shared" si="11"/>
        <v>6.0000019</v>
      </c>
      <c r="K48" s="56"/>
      <c r="L48" s="56"/>
      <c r="N48" s="64">
        <v>19</v>
      </c>
      <c r="O48" s="64" t="str">
        <f>'23-24'!$B$24</f>
        <v>Burnley</v>
      </c>
      <c r="P48" s="73">
        <f t="shared" si="12"/>
        <v>1</v>
      </c>
      <c r="Q48" s="91"/>
      <c r="R48" s="91"/>
      <c r="S48" s="74">
        <f>'23-24'!$AO$24</f>
        <v>6</v>
      </c>
      <c r="T48" s="76">
        <f>'23-24'!$AP$24</f>
        <v>5</v>
      </c>
      <c r="U48" s="74">
        <f>'23-24'!$AM$24</f>
        <v>1</v>
      </c>
      <c r="V48" s="76">
        <f>'23-24'!$AN$24</f>
        <v>1</v>
      </c>
      <c r="W48" s="72">
        <v>1.9E-6</v>
      </c>
      <c r="X48" s="88">
        <f t="shared" si="9"/>
        <v>6.0000019</v>
      </c>
      <c r="Y48" s="56"/>
      <c r="Z48" s="56"/>
      <c r="AB48" s="64">
        <v>19</v>
      </c>
      <c r="AC48" s="64" t="str">
        <f>'23-24'!$B$24</f>
        <v>Burnley</v>
      </c>
      <c r="AD48" s="73">
        <f t="shared" si="13"/>
        <v>0</v>
      </c>
      <c r="AE48" s="91"/>
      <c r="AF48" s="91"/>
      <c r="AG48" s="74">
        <f>'23-24'!$AS$24</f>
        <v>0</v>
      </c>
      <c r="AH48" s="76">
        <f>'23-24'!$AT$24</f>
        <v>0</v>
      </c>
      <c r="AI48" s="74">
        <f>'23-24'!$AQ$24</f>
        <v>0</v>
      </c>
      <c r="AJ48" s="76">
        <f>'23-24'!$AR$24</f>
        <v>0</v>
      </c>
      <c r="AK48" s="72">
        <v>1.9E-6</v>
      </c>
      <c r="AL48" s="88">
        <f t="shared" si="10"/>
        <v>1.9E-6</v>
      </c>
      <c r="AM48"/>
      <c r="AN48"/>
    </row>
    <row r="49" spans="2:40" ht="15.75" thickBot="1" x14ac:dyDescent="0.3">
      <c r="B49" s="78">
        <v>20</v>
      </c>
      <c r="C49" s="78" t="str">
        <f>'23-24'!$B$25</f>
        <v>Aston Villa</v>
      </c>
      <c r="D49" s="81">
        <f t="shared" si="8"/>
        <v>1</v>
      </c>
      <c r="E49" s="82">
        <f>'23-24'!$AK$25</f>
        <v>5</v>
      </c>
      <c r="F49" s="84">
        <f>'23-24'!$AL$25</f>
        <v>6</v>
      </c>
      <c r="G49" s="82">
        <f>'23-24'!$AI$25</f>
        <v>1</v>
      </c>
      <c r="H49" s="84">
        <f>'23-24'!$AJ$25</f>
        <v>1</v>
      </c>
      <c r="I49" s="80">
        <v>1.9999999999999999E-6</v>
      </c>
      <c r="J49" s="88">
        <f t="shared" si="11"/>
        <v>5.0000020000000003</v>
      </c>
      <c r="K49" s="56"/>
      <c r="L49" s="56"/>
      <c r="N49" s="78">
        <v>20</v>
      </c>
      <c r="O49" s="78" t="str">
        <f>'23-24'!$B$25</f>
        <v>Aston Villa</v>
      </c>
      <c r="P49" s="73">
        <f t="shared" si="12"/>
        <v>0</v>
      </c>
      <c r="Q49" s="92"/>
      <c r="R49" s="92"/>
      <c r="S49" s="82">
        <f>'23-24'!$AO$25</f>
        <v>0</v>
      </c>
      <c r="T49" s="84">
        <f>'23-24'!$AP$25</f>
        <v>0</v>
      </c>
      <c r="U49" s="82">
        <f>'23-24'!$AM$25</f>
        <v>0</v>
      </c>
      <c r="V49" s="84">
        <f>'23-24'!$AN$25</f>
        <v>0</v>
      </c>
      <c r="W49" s="80">
        <v>1.9999999999999999E-6</v>
      </c>
      <c r="X49" s="88">
        <f t="shared" si="9"/>
        <v>1.9999999999999999E-6</v>
      </c>
      <c r="Y49" s="56"/>
      <c r="Z49" s="56"/>
      <c r="AB49" s="78">
        <v>20</v>
      </c>
      <c r="AC49" s="78" t="str">
        <f>'23-24'!$B$25</f>
        <v>Aston Villa</v>
      </c>
      <c r="AD49" s="73">
        <f t="shared" si="13"/>
        <v>1</v>
      </c>
      <c r="AE49" s="92"/>
      <c r="AF49" s="92"/>
      <c r="AG49" s="82">
        <f>'23-24'!$AS$25</f>
        <v>5</v>
      </c>
      <c r="AH49" s="84">
        <f>'23-24'!$AT$25</f>
        <v>6</v>
      </c>
      <c r="AI49" s="82">
        <f>'23-24'!$AQ$25</f>
        <v>1</v>
      </c>
      <c r="AJ49" s="84">
        <f>'23-24'!$AR$25</f>
        <v>1</v>
      </c>
      <c r="AK49" s="80">
        <v>1.9999999999999999E-6</v>
      </c>
      <c r="AL49" s="88">
        <f t="shared" si="10"/>
        <v>5.0000020000000003</v>
      </c>
      <c r="AM49"/>
      <c r="AN49"/>
    </row>
    <row r="50" spans="2:40" ht="15" x14ac:dyDescent="0.25">
      <c r="D50" s="93"/>
      <c r="E50" s="85">
        <f>SUM(E30:E49)</f>
        <v>116</v>
      </c>
      <c r="F50" s="85">
        <f>SUM(F30:F49)</f>
        <v>116</v>
      </c>
      <c r="G50" s="85">
        <f>SUM(G30:G49)</f>
        <v>46</v>
      </c>
      <c r="H50" s="85">
        <f>SUM(H30:H49)</f>
        <v>46</v>
      </c>
      <c r="I50" s="56"/>
      <c r="J50" s="56"/>
      <c r="K50" s="56"/>
      <c r="L50" s="56"/>
      <c r="P50" s="93"/>
      <c r="Q50" s="85"/>
      <c r="R50" s="85"/>
      <c r="S50" s="85">
        <f>SUM(S30:S49)</f>
        <v>66</v>
      </c>
      <c r="T50" s="85">
        <f>SUM(T30:T49)</f>
        <v>50</v>
      </c>
      <c r="U50" s="85">
        <f>SUM(U30:U49)</f>
        <v>31</v>
      </c>
      <c r="V50" s="85">
        <f>SUM(V30:V49)</f>
        <v>15</v>
      </c>
      <c r="W50" s="56"/>
      <c r="X50" s="56"/>
      <c r="Y50" s="56"/>
      <c r="Z50" s="56"/>
      <c r="AD50" s="93"/>
      <c r="AE50" s="85"/>
      <c r="AF50" s="85"/>
      <c r="AG50" s="85">
        <f>SUM(AG30:AG49)</f>
        <v>50</v>
      </c>
      <c r="AH50" s="85">
        <f>SUM(AH30:AH49)</f>
        <v>66</v>
      </c>
      <c r="AI50" s="85">
        <f>SUM(AI30:AI49)</f>
        <v>15</v>
      </c>
      <c r="AJ50" s="85">
        <f>SUM(AJ30:AJ49)</f>
        <v>31</v>
      </c>
      <c r="AK50"/>
      <c r="AL50"/>
      <c r="AM50"/>
      <c r="AN50"/>
    </row>
    <row r="51" spans="2:40" ht="15" x14ac:dyDescent="0.25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 s="56"/>
      <c r="Y51" s="56"/>
      <c r="Z51" s="56"/>
      <c r="AB51"/>
      <c r="AC51"/>
      <c r="AD51"/>
      <c r="AE51"/>
      <c r="AF51"/>
      <c r="AG51"/>
      <c r="AH51"/>
      <c r="AI51"/>
      <c r="AJ51"/>
      <c r="AK51"/>
      <c r="AL51"/>
      <c r="AM51"/>
      <c r="AN51"/>
    </row>
    <row r="52" spans="2:40" ht="15" x14ac:dyDescent="0.25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</row>
    <row r="53" spans="2:40" ht="15.75" thickBot="1" x14ac:dyDescent="0.3">
      <c r="B53" s="188" t="s">
        <v>42</v>
      </c>
      <c r="C53" s="188"/>
      <c r="D53" s="188"/>
      <c r="E53" s="188"/>
      <c r="F53" s="188"/>
      <c r="G53" s="188"/>
      <c r="H53" s="188"/>
      <c r="I53" s="56"/>
      <c r="N53" s="188" t="s">
        <v>43</v>
      </c>
      <c r="O53" s="188"/>
      <c r="P53" s="188"/>
      <c r="Q53" s="188"/>
      <c r="R53" s="188"/>
      <c r="S53" s="188"/>
      <c r="T53" s="188"/>
      <c r="U53" s="188"/>
      <c r="V53" s="188"/>
      <c r="W53" s="56"/>
      <c r="AB53" s="188" t="s">
        <v>44</v>
      </c>
      <c r="AC53" s="188"/>
      <c r="AD53" s="188"/>
      <c r="AE53" s="188"/>
      <c r="AF53" s="188"/>
      <c r="AG53" s="188"/>
      <c r="AH53" s="188"/>
      <c r="AI53" s="188"/>
      <c r="AJ53" s="188"/>
      <c r="AK53"/>
      <c r="AL53"/>
      <c r="AM53"/>
      <c r="AN53"/>
    </row>
    <row r="54" spans="2:40" ht="15.75" thickBot="1" x14ac:dyDescent="0.3">
      <c r="B54" s="60" t="s">
        <v>31</v>
      </c>
      <c r="C54" s="58" t="s">
        <v>32</v>
      </c>
      <c r="D54" s="61" t="s">
        <v>34</v>
      </c>
      <c r="E54" s="189" t="s">
        <v>45</v>
      </c>
      <c r="F54" s="190"/>
      <c r="G54" s="189" t="s">
        <v>46</v>
      </c>
      <c r="H54" s="190"/>
      <c r="I54" s="56"/>
      <c r="J54" s="56"/>
      <c r="K54" s="56"/>
      <c r="L54" s="56"/>
      <c r="N54" s="60" t="s">
        <v>31</v>
      </c>
      <c r="O54" s="58" t="s">
        <v>32</v>
      </c>
      <c r="P54" s="61" t="s">
        <v>34</v>
      </c>
      <c r="Q54" s="86"/>
      <c r="R54" s="86"/>
      <c r="S54" s="189" t="s">
        <v>45</v>
      </c>
      <c r="T54" s="190"/>
      <c r="U54" s="189" t="s">
        <v>46</v>
      </c>
      <c r="V54" s="190"/>
      <c r="W54" s="56"/>
      <c r="X54" s="56"/>
      <c r="Y54" s="56"/>
      <c r="Z54" s="56"/>
      <c r="AB54" s="60" t="s">
        <v>31</v>
      </c>
      <c r="AC54" s="58" t="s">
        <v>32</v>
      </c>
      <c r="AD54" s="61" t="s">
        <v>34</v>
      </c>
      <c r="AE54" s="86"/>
      <c r="AF54" s="86"/>
      <c r="AG54" s="189" t="s">
        <v>45</v>
      </c>
      <c r="AH54" s="190"/>
      <c r="AI54" s="189" t="s">
        <v>46</v>
      </c>
      <c r="AJ54" s="190"/>
      <c r="AK54"/>
      <c r="AL54"/>
      <c r="AM54"/>
      <c r="AN54"/>
    </row>
    <row r="55" spans="2:40" ht="15.75" customHeight="1" x14ac:dyDescent="0.25">
      <c r="B55" s="64">
        <v>1</v>
      </c>
      <c r="C55" s="87" t="str">
        <f>'23-24'!$B$6</f>
        <v>Newcastle</v>
      </c>
      <c r="D55" s="67">
        <f>E6</f>
        <v>1</v>
      </c>
      <c r="E55" s="68">
        <f>'23-24'!$AV$6</f>
        <v>4</v>
      </c>
      <c r="F55" s="70">
        <f>'23-24'!$AW$6</f>
        <v>4</v>
      </c>
      <c r="G55" s="68">
        <f>'23-24'!$BC$6</f>
        <v>0</v>
      </c>
      <c r="H55" s="70">
        <f>'23-24'!$BD$6</f>
        <v>0</v>
      </c>
      <c r="I55" s="66">
        <v>9.9999999999999995E-8</v>
      </c>
      <c r="J55" s="88">
        <f>E55+I55+2*G55</f>
        <v>4.0000001000000003</v>
      </c>
      <c r="K55" s="56"/>
      <c r="L55" s="56"/>
      <c r="N55" s="64">
        <v>1</v>
      </c>
      <c r="O55" s="87" t="str">
        <f>'23-24'!$B$6</f>
        <v>Newcastle</v>
      </c>
      <c r="P55" s="94">
        <f>S6</f>
        <v>1</v>
      </c>
      <c r="Q55" s="89"/>
      <c r="R55" s="89"/>
      <c r="S55" s="68">
        <f>'23-24'!$AX$6</f>
        <v>4</v>
      </c>
      <c r="T55" s="70">
        <f>'23-24'!$AY$6</f>
        <v>4</v>
      </c>
      <c r="U55" s="68">
        <f>'23-24'!$BE$6</f>
        <v>0</v>
      </c>
      <c r="V55" s="70">
        <f>'23-24'!$BF$6</f>
        <v>0</v>
      </c>
      <c r="W55" s="66">
        <v>9.9999999999999995E-8</v>
      </c>
      <c r="X55" s="88">
        <f>S55+W55+2*U55</f>
        <v>4.0000001000000003</v>
      </c>
      <c r="Y55" s="56"/>
      <c r="Z55" s="56"/>
      <c r="AB55" s="64">
        <v>1</v>
      </c>
      <c r="AC55" s="87" t="str">
        <f>'23-24'!$B$6</f>
        <v>Newcastle</v>
      </c>
      <c r="AD55" s="94">
        <f>AG6</f>
        <v>0</v>
      </c>
      <c r="AE55" s="89"/>
      <c r="AF55" s="89"/>
      <c r="AG55" s="68">
        <f>'23-24'!$AZ$6</f>
        <v>0</v>
      </c>
      <c r="AH55" s="70">
        <f>'23-24'!$BA$6</f>
        <v>0</v>
      </c>
      <c r="AI55" s="68">
        <f>'23-24'!$BG$6</f>
        <v>0</v>
      </c>
      <c r="AJ55" s="70">
        <f>'23-24'!$BH$6</f>
        <v>0</v>
      </c>
      <c r="AK55" s="66">
        <v>9.9999999999999995E-8</v>
      </c>
      <c r="AL55" s="88">
        <f>AG55+AK55+2*AI55</f>
        <v>9.9999999999999995E-8</v>
      </c>
      <c r="AM55"/>
      <c r="AN55"/>
    </row>
    <row r="56" spans="2:40" ht="15" x14ac:dyDescent="0.25">
      <c r="B56" s="64">
        <v>2</v>
      </c>
      <c r="C56" s="64" t="str">
        <f>'23-24'!$B$7</f>
        <v>Brighton</v>
      </c>
      <c r="D56" s="73">
        <f>E7</f>
        <v>1</v>
      </c>
      <c r="E56" s="90">
        <f>'23-24'!$AV$7</f>
        <v>2</v>
      </c>
      <c r="F56" s="76">
        <f>'23-24'!$AW$7</f>
        <v>2</v>
      </c>
      <c r="G56" s="74">
        <f>'23-24'!$BC$7</f>
        <v>0</v>
      </c>
      <c r="H56" s="76">
        <f>'23-24'!$BD$7</f>
        <v>0</v>
      </c>
      <c r="I56" s="72">
        <v>1.9999999999999999E-7</v>
      </c>
      <c r="J56" s="88">
        <f t="shared" ref="J56:J74" si="14">E56+I56+2*G56</f>
        <v>2.0000002000000001</v>
      </c>
      <c r="K56" s="56"/>
      <c r="L56" s="56"/>
      <c r="N56" s="64">
        <v>2</v>
      </c>
      <c r="O56" s="64" t="str">
        <f>'23-24'!$B$7</f>
        <v>Brighton</v>
      </c>
      <c r="P56" s="73">
        <f>S7</f>
        <v>1</v>
      </c>
      <c r="Q56" s="91"/>
      <c r="R56" s="91"/>
      <c r="S56" s="74">
        <f>'23-24'!$AX$7</f>
        <v>2</v>
      </c>
      <c r="T56" s="76">
        <f>'23-24'!$AY$7</f>
        <v>2</v>
      </c>
      <c r="U56" s="74">
        <f>'23-24'!$BE$7</f>
        <v>0</v>
      </c>
      <c r="V56" s="76">
        <f>'23-24'!$BF$7</f>
        <v>0</v>
      </c>
      <c r="W56" s="72">
        <v>1.9999999999999999E-7</v>
      </c>
      <c r="X56" s="88">
        <f t="shared" ref="X56:X74" si="15">S56+W56+2*U56</f>
        <v>2.0000002000000001</v>
      </c>
      <c r="Y56" s="56"/>
      <c r="Z56" s="56"/>
      <c r="AB56" s="64">
        <v>2</v>
      </c>
      <c r="AC56" s="64" t="str">
        <f>'23-24'!$B$7</f>
        <v>Brighton</v>
      </c>
      <c r="AD56" s="73">
        <f>AG7</f>
        <v>0</v>
      </c>
      <c r="AE56" s="91"/>
      <c r="AF56" s="91"/>
      <c r="AG56" s="74">
        <f>'23-24'!$AZ$7</f>
        <v>0</v>
      </c>
      <c r="AH56" s="76">
        <f>'23-24'!$BA$7</f>
        <v>0</v>
      </c>
      <c r="AI56" s="74">
        <f>'23-24'!$BG$7</f>
        <v>0</v>
      </c>
      <c r="AJ56" s="76">
        <f>'23-24'!$BH$7</f>
        <v>0</v>
      </c>
      <c r="AK56" s="72">
        <v>1.9999999999999999E-7</v>
      </c>
      <c r="AL56" s="88">
        <f t="shared" ref="AL56:AL74" si="16">AG56+AK56+2*AI56</f>
        <v>1.9999999999999999E-7</v>
      </c>
      <c r="AM56"/>
      <c r="AN56"/>
    </row>
    <row r="57" spans="2:40" ht="15" x14ac:dyDescent="0.25">
      <c r="B57" s="64">
        <v>3</v>
      </c>
      <c r="C57" s="64" t="str">
        <f>'23-24'!$B$8</f>
        <v>Man City</v>
      </c>
      <c r="D57" s="73">
        <f t="shared" ref="D57:D74" si="17">E8</f>
        <v>1</v>
      </c>
      <c r="E57" s="74">
        <f>'23-24'!$AV$8</f>
        <v>0</v>
      </c>
      <c r="F57" s="76">
        <f>'23-24'!$AW$8</f>
        <v>0</v>
      </c>
      <c r="G57" s="74">
        <f>'23-24'!$BC$8</f>
        <v>0</v>
      </c>
      <c r="H57" s="76">
        <f>'23-24'!$BD$8</f>
        <v>1</v>
      </c>
      <c r="I57" s="72">
        <v>2.9999999999999999E-7</v>
      </c>
      <c r="J57" s="88">
        <f t="shared" si="14"/>
        <v>2.9999999999999999E-7</v>
      </c>
      <c r="K57" s="56"/>
      <c r="L57" s="56"/>
      <c r="N57" s="64">
        <v>3</v>
      </c>
      <c r="O57" s="64" t="str">
        <f>'23-24'!$B$8</f>
        <v>Man City</v>
      </c>
      <c r="P57" s="73">
        <f t="shared" ref="P57:P74" si="18">S8</f>
        <v>0</v>
      </c>
      <c r="Q57" s="91"/>
      <c r="R57" s="91"/>
      <c r="S57" s="74">
        <f>'23-24'!$AX$8</f>
        <v>0</v>
      </c>
      <c r="T57" s="76">
        <f>'23-24'!$AY$8</f>
        <v>0</v>
      </c>
      <c r="U57" s="74">
        <f>'23-24'!$BE$8</f>
        <v>0</v>
      </c>
      <c r="V57" s="76">
        <f>'23-24'!$BF$8</f>
        <v>0</v>
      </c>
      <c r="W57" s="72">
        <v>2.9999999999999999E-7</v>
      </c>
      <c r="X57" s="88">
        <f t="shared" si="15"/>
        <v>2.9999999999999999E-7</v>
      </c>
      <c r="Y57" s="56"/>
      <c r="Z57" s="56"/>
      <c r="AB57" s="64">
        <v>3</v>
      </c>
      <c r="AC57" s="64" t="str">
        <f>'23-24'!$B$8</f>
        <v>Man City</v>
      </c>
      <c r="AD57" s="73">
        <f t="shared" ref="AD57:AD74" si="19">AG8</f>
        <v>1</v>
      </c>
      <c r="AE57" s="91"/>
      <c r="AF57" s="91"/>
      <c r="AG57" s="74">
        <f>'23-24'!$AZ$8</f>
        <v>0</v>
      </c>
      <c r="AH57" s="76">
        <f>'23-24'!$BA$8</f>
        <v>0</v>
      </c>
      <c r="AI57" s="74">
        <f>'23-24'!$BG$8</f>
        <v>0</v>
      </c>
      <c r="AJ57" s="76">
        <f>'23-24'!$BH$8</f>
        <v>1</v>
      </c>
      <c r="AK57" s="72">
        <v>2.9999999999999999E-7</v>
      </c>
      <c r="AL57" s="88">
        <f t="shared" si="16"/>
        <v>2.9999999999999999E-7</v>
      </c>
      <c r="AM57"/>
      <c r="AN57"/>
    </row>
    <row r="58" spans="2:40" ht="15" x14ac:dyDescent="0.25">
      <c r="B58" s="64">
        <v>4</v>
      </c>
      <c r="C58" s="64" t="str">
        <f>'23-24'!$B$9</f>
        <v>Arsenal</v>
      </c>
      <c r="D58" s="73">
        <f t="shared" si="17"/>
        <v>1</v>
      </c>
      <c r="E58" s="74">
        <f>'23-24'!$AV$9</f>
        <v>2</v>
      </c>
      <c r="F58" s="76">
        <f>'23-24'!$AW$9</f>
        <v>2</v>
      </c>
      <c r="G58" s="74">
        <f>'23-24'!$BC$9</f>
        <v>0</v>
      </c>
      <c r="H58" s="76">
        <f>'23-24'!$BD$9</f>
        <v>0</v>
      </c>
      <c r="I58" s="72">
        <v>3.9999999999999998E-7</v>
      </c>
      <c r="J58" s="88">
        <f t="shared" si="14"/>
        <v>2.0000003999999998</v>
      </c>
      <c r="K58" s="56"/>
      <c r="L58" s="56"/>
      <c r="N58" s="64">
        <v>4</v>
      </c>
      <c r="O58" s="64" t="str">
        <f>'23-24'!$B$9</f>
        <v>Arsenal</v>
      </c>
      <c r="P58" s="73">
        <f t="shared" si="18"/>
        <v>1</v>
      </c>
      <c r="Q58" s="91"/>
      <c r="R58" s="91"/>
      <c r="S58" s="74">
        <f>'23-24'!$AX$9</f>
        <v>2</v>
      </c>
      <c r="T58" s="76">
        <f>'23-24'!$AY$9</f>
        <v>2</v>
      </c>
      <c r="U58" s="74">
        <f>'23-24'!$BE$9</f>
        <v>0</v>
      </c>
      <c r="V58" s="76">
        <f>'23-24'!$BF$9</f>
        <v>0</v>
      </c>
      <c r="W58" s="72">
        <v>3.9999999999999998E-7</v>
      </c>
      <c r="X58" s="88">
        <f t="shared" si="15"/>
        <v>2.0000003999999998</v>
      </c>
      <c r="Y58" s="56"/>
      <c r="Z58" s="56"/>
      <c r="AB58" s="64">
        <v>4</v>
      </c>
      <c r="AC58" s="64" t="str">
        <f>'23-24'!$B$9</f>
        <v>Arsenal</v>
      </c>
      <c r="AD58" s="73">
        <f t="shared" si="19"/>
        <v>0</v>
      </c>
      <c r="AE58" s="91"/>
      <c r="AF58" s="91"/>
      <c r="AG58" s="74">
        <f>'23-24'!$AZ$9</f>
        <v>0</v>
      </c>
      <c r="AH58" s="76">
        <f>'23-24'!$BA$9</f>
        <v>0</v>
      </c>
      <c r="AI58" s="74">
        <f>'23-24'!$BG$9</f>
        <v>0</v>
      </c>
      <c r="AJ58" s="76">
        <f>'23-24'!$BH$9</f>
        <v>0</v>
      </c>
      <c r="AK58" s="72">
        <v>3.9999999999999998E-7</v>
      </c>
      <c r="AL58" s="88">
        <f t="shared" si="16"/>
        <v>3.9999999999999998E-7</v>
      </c>
      <c r="AM58"/>
      <c r="AN58"/>
    </row>
    <row r="59" spans="2:40" ht="15" x14ac:dyDescent="0.25">
      <c r="B59" s="64">
        <v>5</v>
      </c>
      <c r="C59" s="64" t="str">
        <f ca="1">'23-24'!$B$10</f>
        <v>Wolves</v>
      </c>
      <c r="D59" s="73">
        <f t="shared" si="17"/>
        <v>1</v>
      </c>
      <c r="E59" s="74">
        <f>'23-24'!$AV$10</f>
        <v>3</v>
      </c>
      <c r="F59" s="76">
        <f>'23-24'!$AW$10</f>
        <v>2</v>
      </c>
      <c r="G59" s="74">
        <f>'23-24'!$BC$10</f>
        <v>0</v>
      </c>
      <c r="H59" s="76">
        <f>'23-24'!$BD$10</f>
        <v>0</v>
      </c>
      <c r="I59" s="72">
        <v>4.9999999999999998E-7</v>
      </c>
      <c r="J59" s="88">
        <f t="shared" si="14"/>
        <v>3.0000005000000001</v>
      </c>
      <c r="K59" s="56"/>
      <c r="L59" s="56"/>
      <c r="N59" s="64">
        <v>5</v>
      </c>
      <c r="O59" s="64" t="str">
        <f ca="1">'23-24'!$B$10</f>
        <v>Wolves</v>
      </c>
      <c r="P59" s="73">
        <f t="shared" si="18"/>
        <v>0</v>
      </c>
      <c r="Q59" s="91"/>
      <c r="R59" s="91"/>
      <c r="S59" s="74">
        <f>'23-24'!$AX$10</f>
        <v>0</v>
      </c>
      <c r="T59" s="76">
        <f>'23-24'!$AY$10</f>
        <v>0</v>
      </c>
      <c r="U59" s="74">
        <f>'23-24'!$BE$10</f>
        <v>0</v>
      </c>
      <c r="V59" s="76">
        <f>'23-24'!$BF$10</f>
        <v>0</v>
      </c>
      <c r="W59" s="72">
        <v>4.9999999999999998E-7</v>
      </c>
      <c r="X59" s="88">
        <f t="shared" si="15"/>
        <v>4.9999999999999998E-7</v>
      </c>
      <c r="Y59" s="56"/>
      <c r="Z59" s="56"/>
      <c r="AB59" s="64">
        <v>5</v>
      </c>
      <c r="AC59" s="64" t="str">
        <f ca="1">'23-24'!$B$10</f>
        <v>Wolves</v>
      </c>
      <c r="AD59" s="73">
        <f t="shared" si="19"/>
        <v>1</v>
      </c>
      <c r="AE59" s="91"/>
      <c r="AF59" s="91"/>
      <c r="AG59" s="74">
        <f>'23-24'!$AZ$10</f>
        <v>3</v>
      </c>
      <c r="AH59" s="76">
        <f>'23-24'!$BA$10</f>
        <v>2</v>
      </c>
      <c r="AI59" s="74">
        <f>'23-24'!$BG$10</f>
        <v>0</v>
      </c>
      <c r="AJ59" s="76">
        <f>'23-24'!$BH$10</f>
        <v>0</v>
      </c>
      <c r="AK59" s="72">
        <v>4.9999999999999998E-7</v>
      </c>
      <c r="AL59" s="88">
        <f t="shared" si="16"/>
        <v>3.0000005000000001</v>
      </c>
      <c r="AM59"/>
      <c r="AN59"/>
    </row>
    <row r="60" spans="2:40" ht="15" x14ac:dyDescent="0.25">
      <c r="B60" s="64">
        <v>6</v>
      </c>
      <c r="C60" s="64" t="str">
        <f>'23-24'!$B$11</f>
        <v>Fulham</v>
      </c>
      <c r="D60" s="73">
        <f t="shared" si="17"/>
        <v>1</v>
      </c>
      <c r="E60" s="74">
        <f>'23-24'!$AV$11</f>
        <v>2</v>
      </c>
      <c r="F60" s="76">
        <f>'23-24'!$AW$11</f>
        <v>0</v>
      </c>
      <c r="G60" s="74">
        <f>'23-24'!$BC$11</f>
        <v>0</v>
      </c>
      <c r="H60" s="76">
        <f>'23-24'!$BD$11</f>
        <v>0</v>
      </c>
      <c r="I60" s="72">
        <v>5.9999999999999997E-7</v>
      </c>
      <c r="J60" s="88">
        <f t="shared" si="14"/>
        <v>2.0000005999999999</v>
      </c>
      <c r="K60" s="56"/>
      <c r="L60" s="56"/>
      <c r="N60" s="64">
        <v>6</v>
      </c>
      <c r="O60" s="64" t="str">
        <f>'23-24'!$B$11</f>
        <v>Fulham</v>
      </c>
      <c r="P60" s="73">
        <f t="shared" si="18"/>
        <v>0</v>
      </c>
      <c r="Q60" s="91"/>
      <c r="R60" s="91"/>
      <c r="S60" s="74">
        <f>'23-24'!$AX$11</f>
        <v>0</v>
      </c>
      <c r="T60" s="76">
        <f>'23-24'!$AY$11</f>
        <v>0</v>
      </c>
      <c r="U60" s="74">
        <f>'23-24'!$BE$11</f>
        <v>0</v>
      </c>
      <c r="V60" s="76">
        <f>'23-24'!$BF$11</f>
        <v>0</v>
      </c>
      <c r="W60" s="72">
        <v>5.9999999999999997E-7</v>
      </c>
      <c r="X60" s="88">
        <f t="shared" si="15"/>
        <v>5.9999999999999997E-7</v>
      </c>
      <c r="Y60" s="56"/>
      <c r="Z60" s="56"/>
      <c r="AB60" s="64">
        <v>6</v>
      </c>
      <c r="AC60" s="64" t="str">
        <f>'23-24'!$B$11</f>
        <v>Fulham</v>
      </c>
      <c r="AD60" s="73">
        <f t="shared" si="19"/>
        <v>1</v>
      </c>
      <c r="AE60" s="91"/>
      <c r="AF60" s="91"/>
      <c r="AG60" s="74">
        <f>'23-24'!$AZ$11</f>
        <v>2</v>
      </c>
      <c r="AH60" s="76">
        <f>'23-24'!$BA$11</f>
        <v>0</v>
      </c>
      <c r="AI60" s="74">
        <f>'23-24'!$BG$11</f>
        <v>0</v>
      </c>
      <c r="AJ60" s="76">
        <f>'23-24'!$BH$11</f>
        <v>0</v>
      </c>
      <c r="AK60" s="72">
        <v>5.9999999999999997E-7</v>
      </c>
      <c r="AL60" s="88">
        <f t="shared" si="16"/>
        <v>2.0000005999999999</v>
      </c>
      <c r="AM60"/>
      <c r="AN60"/>
    </row>
    <row r="61" spans="2:40" ht="15" x14ac:dyDescent="0.25">
      <c r="B61" s="64">
        <v>7</v>
      </c>
      <c r="C61" s="64" t="str">
        <f>'23-24'!$B$12</f>
        <v>Man Utd</v>
      </c>
      <c r="D61" s="73">
        <f t="shared" si="17"/>
        <v>1</v>
      </c>
      <c r="E61" s="74">
        <f>'23-24'!$AV$12</f>
        <v>2</v>
      </c>
      <c r="F61" s="76">
        <f>'23-24'!$AW$12</f>
        <v>3</v>
      </c>
      <c r="G61" s="74">
        <f>'23-24'!$BC$12</f>
        <v>0</v>
      </c>
      <c r="H61" s="76">
        <f>'23-24'!$BD$12</f>
        <v>0</v>
      </c>
      <c r="I61" s="72">
        <v>6.9999999999999997E-7</v>
      </c>
      <c r="J61" s="88">
        <f t="shared" si="14"/>
        <v>2.0000007000000002</v>
      </c>
      <c r="K61" s="56"/>
      <c r="L61" s="56"/>
      <c r="N61" s="64">
        <v>7</v>
      </c>
      <c r="O61" s="64" t="str">
        <f>'23-24'!$B$12</f>
        <v>Man Utd</v>
      </c>
      <c r="P61" s="73">
        <f t="shared" si="18"/>
        <v>1</v>
      </c>
      <c r="Q61" s="91"/>
      <c r="R61" s="91"/>
      <c r="S61" s="74">
        <f>'23-24'!$AX$12</f>
        <v>2</v>
      </c>
      <c r="T61" s="76">
        <f>'23-24'!$AY$12</f>
        <v>3</v>
      </c>
      <c r="U61" s="74">
        <f>'23-24'!$BE$12</f>
        <v>0</v>
      </c>
      <c r="V61" s="76">
        <f>'23-24'!$BF$12</f>
        <v>0</v>
      </c>
      <c r="W61" s="72">
        <v>6.9999999999999997E-7</v>
      </c>
      <c r="X61" s="88">
        <f t="shared" si="15"/>
        <v>2.0000007000000002</v>
      </c>
      <c r="Y61" s="56"/>
      <c r="Z61" s="56"/>
      <c r="AB61" s="64">
        <v>7</v>
      </c>
      <c r="AC61" s="64" t="str">
        <f>'23-24'!$B$12</f>
        <v>Man Utd</v>
      </c>
      <c r="AD61" s="73">
        <f t="shared" si="19"/>
        <v>0</v>
      </c>
      <c r="AE61" s="91"/>
      <c r="AF61" s="91"/>
      <c r="AG61" s="74">
        <f>'23-24'!$AZ$12</f>
        <v>0</v>
      </c>
      <c r="AH61" s="76">
        <f>'23-24'!$BA$12</f>
        <v>0</v>
      </c>
      <c r="AI61" s="74">
        <f>'23-24'!$BG$12</f>
        <v>0</v>
      </c>
      <c r="AJ61" s="76">
        <f>'23-24'!$BH$12</f>
        <v>0</v>
      </c>
      <c r="AK61" s="72">
        <v>6.9999999999999997E-7</v>
      </c>
      <c r="AL61" s="88">
        <f t="shared" si="16"/>
        <v>6.9999999999999997E-7</v>
      </c>
      <c r="AM61"/>
      <c r="AN61"/>
    </row>
    <row r="62" spans="2:40" ht="15" x14ac:dyDescent="0.25">
      <c r="B62" s="64">
        <v>8</v>
      </c>
      <c r="C62" s="64" t="str">
        <f>'23-24'!$B$13</f>
        <v>Crystal P</v>
      </c>
      <c r="D62" s="73">
        <f t="shared" si="17"/>
        <v>1</v>
      </c>
      <c r="E62" s="74">
        <f>'23-24'!$AV$13</f>
        <v>0</v>
      </c>
      <c r="F62" s="76">
        <f>'23-24'!$AW$13</f>
        <v>3</v>
      </c>
      <c r="G62" s="74">
        <f>'23-24'!$BC$13</f>
        <v>0</v>
      </c>
      <c r="H62" s="76">
        <f>'23-24'!$BD$13</f>
        <v>0</v>
      </c>
      <c r="I62" s="72">
        <v>7.9999999999999996E-7</v>
      </c>
      <c r="J62" s="88">
        <f t="shared" si="14"/>
        <v>7.9999999999999996E-7</v>
      </c>
      <c r="K62" s="56"/>
      <c r="L62" s="56"/>
      <c r="N62" s="64">
        <v>8</v>
      </c>
      <c r="O62" s="64" t="str">
        <f>'23-24'!$B$13</f>
        <v>Crystal P</v>
      </c>
      <c r="P62" s="73">
        <f t="shared" si="18"/>
        <v>0</v>
      </c>
      <c r="Q62" s="91"/>
      <c r="R62" s="91"/>
      <c r="S62" s="74">
        <f>'23-24'!$AX$13</f>
        <v>0</v>
      </c>
      <c r="T62" s="76">
        <f>'23-24'!$AY$13</f>
        <v>0</v>
      </c>
      <c r="U62" s="74">
        <f>'23-24'!$BE$13</f>
        <v>0</v>
      </c>
      <c r="V62" s="76">
        <f>'23-24'!$BF$13</f>
        <v>0</v>
      </c>
      <c r="W62" s="72">
        <v>7.9999999999999996E-7</v>
      </c>
      <c r="X62" s="88">
        <f t="shared" si="15"/>
        <v>7.9999999999999996E-7</v>
      </c>
      <c r="Y62" s="56"/>
      <c r="Z62" s="56"/>
      <c r="AB62" s="64">
        <v>8</v>
      </c>
      <c r="AC62" s="64" t="str">
        <f>'23-24'!$B$13</f>
        <v>Crystal P</v>
      </c>
      <c r="AD62" s="73">
        <f t="shared" si="19"/>
        <v>1</v>
      </c>
      <c r="AE62" s="91"/>
      <c r="AF62" s="91"/>
      <c r="AG62" s="74">
        <f>'23-24'!$AZ$13</f>
        <v>0</v>
      </c>
      <c r="AH62" s="76">
        <f>'23-24'!$BA$13</f>
        <v>3</v>
      </c>
      <c r="AI62" s="74">
        <f>'23-24'!$BG$13</f>
        <v>0</v>
      </c>
      <c r="AJ62" s="76">
        <f>'23-24'!$BH$13</f>
        <v>0</v>
      </c>
      <c r="AK62" s="72">
        <v>7.9999999999999996E-7</v>
      </c>
      <c r="AL62" s="88">
        <f t="shared" si="16"/>
        <v>7.9999999999999996E-7</v>
      </c>
      <c r="AM62"/>
      <c r="AN62"/>
    </row>
    <row r="63" spans="2:40" ht="15" x14ac:dyDescent="0.25">
      <c r="B63" s="64">
        <v>9</v>
      </c>
      <c r="C63" s="64" t="str">
        <f>'23-24'!$B$14</f>
        <v>Tottenham</v>
      </c>
      <c r="D63" s="73">
        <f t="shared" si="17"/>
        <v>1</v>
      </c>
      <c r="E63" s="74">
        <f>'23-24'!$AV$14</f>
        <v>4</v>
      </c>
      <c r="F63" s="76">
        <f>'23-24'!$AW$14</f>
        <v>1</v>
      </c>
      <c r="G63" s="74">
        <f>'23-24'!$BC$14</f>
        <v>0</v>
      </c>
      <c r="H63" s="76">
        <f>'23-24'!$BD$14</f>
        <v>0</v>
      </c>
      <c r="I63" s="72">
        <v>8.9999999999999996E-7</v>
      </c>
      <c r="J63" s="88">
        <f t="shared" si="14"/>
        <v>4.0000008999999999</v>
      </c>
      <c r="K63" s="56"/>
      <c r="L63" s="56"/>
      <c r="N63" s="64">
        <v>9</v>
      </c>
      <c r="O63" s="64" t="str">
        <f>'23-24'!$B$14</f>
        <v>Tottenham</v>
      </c>
      <c r="P63" s="73">
        <f t="shared" si="18"/>
        <v>0</v>
      </c>
      <c r="Q63" s="91"/>
      <c r="R63" s="91"/>
      <c r="S63" s="74">
        <f>'23-24'!$AX$14</f>
        <v>0</v>
      </c>
      <c r="T63" s="76">
        <f>'23-24'!$AY$14</f>
        <v>0</v>
      </c>
      <c r="U63" s="74">
        <f>'23-24'!$BE$14</f>
        <v>0</v>
      </c>
      <c r="V63" s="76">
        <f>'23-24'!$BF$14</f>
        <v>0</v>
      </c>
      <c r="W63" s="72">
        <v>8.9999999999999996E-7</v>
      </c>
      <c r="X63" s="88">
        <f t="shared" si="15"/>
        <v>8.9999999999999996E-7</v>
      </c>
      <c r="Y63" s="56"/>
      <c r="Z63" s="56"/>
      <c r="AB63" s="64">
        <v>9</v>
      </c>
      <c r="AC63" s="64" t="str">
        <f>'23-24'!$B$14</f>
        <v>Tottenham</v>
      </c>
      <c r="AD63" s="73">
        <f t="shared" si="19"/>
        <v>1</v>
      </c>
      <c r="AE63" s="91"/>
      <c r="AF63" s="91"/>
      <c r="AG63" s="74">
        <f>'23-24'!$AZ$14</f>
        <v>4</v>
      </c>
      <c r="AH63" s="76">
        <f>'23-24'!$BA$14</f>
        <v>1</v>
      </c>
      <c r="AI63" s="74">
        <f>'23-24'!$BG$14</f>
        <v>0</v>
      </c>
      <c r="AJ63" s="76">
        <f>'23-24'!$BH$14</f>
        <v>0</v>
      </c>
      <c r="AK63" s="72">
        <v>8.9999999999999996E-7</v>
      </c>
      <c r="AL63" s="88">
        <f t="shared" si="16"/>
        <v>4.0000008999999999</v>
      </c>
      <c r="AM63"/>
      <c r="AN63"/>
    </row>
    <row r="64" spans="2:40" ht="15" x14ac:dyDescent="0.25">
      <c r="B64" s="64">
        <v>10</v>
      </c>
      <c r="C64" s="64" t="str">
        <f>'23-24'!$B$15</f>
        <v>Brentford</v>
      </c>
      <c r="D64" s="73">
        <f t="shared" si="17"/>
        <v>1</v>
      </c>
      <c r="E64" s="74">
        <f>'23-24'!$AV$15</f>
        <v>1</v>
      </c>
      <c r="F64" s="76">
        <f>'23-24'!$AW$15</f>
        <v>4</v>
      </c>
      <c r="G64" s="74">
        <f>'23-24'!$BC$15</f>
        <v>0</v>
      </c>
      <c r="H64" s="76">
        <f>'23-24'!$BD$15</f>
        <v>0</v>
      </c>
      <c r="I64" s="72">
        <v>9.9999999999999995E-7</v>
      </c>
      <c r="J64" s="88">
        <f t="shared" si="14"/>
        <v>1.0000009999999999</v>
      </c>
      <c r="K64" s="56"/>
      <c r="L64" s="56"/>
      <c r="N64" s="64">
        <v>10</v>
      </c>
      <c r="O64" s="64" t="str">
        <f>'23-24'!$B$15</f>
        <v>Brentford</v>
      </c>
      <c r="P64" s="73">
        <f t="shared" si="18"/>
        <v>1</v>
      </c>
      <c r="Q64" s="91"/>
      <c r="R64" s="91"/>
      <c r="S64" s="74">
        <f>'23-24'!$AX$15</f>
        <v>1</v>
      </c>
      <c r="T64" s="76">
        <f>'23-24'!$AY$15</f>
        <v>4</v>
      </c>
      <c r="U64" s="74">
        <f>'23-24'!$BE$15</f>
        <v>0</v>
      </c>
      <c r="V64" s="76">
        <f>'23-24'!$BF$15</f>
        <v>0</v>
      </c>
      <c r="W64" s="72">
        <v>9.9999999999999995E-7</v>
      </c>
      <c r="X64" s="88">
        <f t="shared" si="15"/>
        <v>1.0000009999999999</v>
      </c>
      <c r="Y64" s="56"/>
      <c r="Z64" s="56"/>
      <c r="AB64" s="64">
        <v>10</v>
      </c>
      <c r="AC64" s="64" t="str">
        <f>'23-24'!$B$15</f>
        <v>Brentford</v>
      </c>
      <c r="AD64" s="73">
        <f t="shared" si="19"/>
        <v>0</v>
      </c>
      <c r="AE64" s="91"/>
      <c r="AF64" s="91"/>
      <c r="AG64" s="74">
        <f>'23-24'!$AZ$15</f>
        <v>0</v>
      </c>
      <c r="AH64" s="76">
        <f>'23-24'!$BA$15</f>
        <v>0</v>
      </c>
      <c r="AI64" s="74">
        <f>'23-24'!$BG$15</f>
        <v>0</v>
      </c>
      <c r="AJ64" s="76">
        <f>'23-24'!$BH$15</f>
        <v>0</v>
      </c>
      <c r="AK64" s="72">
        <v>9.9999999999999995E-7</v>
      </c>
      <c r="AL64" s="88">
        <f t="shared" si="16"/>
        <v>9.9999999999999995E-7</v>
      </c>
      <c r="AM64"/>
      <c r="AN64"/>
    </row>
    <row r="65" spans="2:40" ht="15" x14ac:dyDescent="0.25">
      <c r="B65" s="64">
        <v>11</v>
      </c>
      <c r="C65" s="64" t="str">
        <f>'23-24'!$B$16</f>
        <v>West Ham</v>
      </c>
      <c r="D65" s="73">
        <f t="shared" si="17"/>
        <v>1</v>
      </c>
      <c r="E65" s="74">
        <f>'23-24'!$AV$16</f>
        <v>4</v>
      </c>
      <c r="F65" s="76">
        <f>'23-24'!$AW$16</f>
        <v>1</v>
      </c>
      <c r="G65" s="74">
        <f>'23-24'!$BC$16</f>
        <v>0</v>
      </c>
      <c r="H65" s="76">
        <f>'23-24'!$BD$16</f>
        <v>0</v>
      </c>
      <c r="I65" s="72">
        <v>1.1000000000000001E-6</v>
      </c>
      <c r="J65" s="88">
        <f t="shared" si="14"/>
        <v>4.0000011000000004</v>
      </c>
      <c r="K65" s="56"/>
      <c r="L65" s="56"/>
      <c r="N65" s="64">
        <v>11</v>
      </c>
      <c r="O65" s="64" t="str">
        <f>'23-24'!$B$16</f>
        <v>West Ham</v>
      </c>
      <c r="P65" s="73">
        <f t="shared" si="18"/>
        <v>0</v>
      </c>
      <c r="Q65" s="91"/>
      <c r="R65" s="91"/>
      <c r="S65" s="74">
        <f>'23-24'!$AX$16</f>
        <v>0</v>
      </c>
      <c r="T65" s="76">
        <f>'23-24'!$AY$16</f>
        <v>0</v>
      </c>
      <c r="U65" s="74">
        <f>'23-24'!$BE$16</f>
        <v>0</v>
      </c>
      <c r="V65" s="76">
        <f>'23-24'!$BF$16</f>
        <v>0</v>
      </c>
      <c r="W65" s="72">
        <v>1.1000000000000001E-6</v>
      </c>
      <c r="X65" s="88">
        <f t="shared" si="15"/>
        <v>1.1000000000000001E-6</v>
      </c>
      <c r="Y65" s="56"/>
      <c r="Z65" s="56"/>
      <c r="AB65" s="64">
        <v>11</v>
      </c>
      <c r="AC65" s="64" t="str">
        <f>'23-24'!$B$16</f>
        <v>West Ham</v>
      </c>
      <c r="AD65" s="73">
        <f t="shared" si="19"/>
        <v>1</v>
      </c>
      <c r="AE65" s="91"/>
      <c r="AF65" s="91"/>
      <c r="AG65" s="74">
        <f>'23-24'!$AZ$16</f>
        <v>4</v>
      </c>
      <c r="AH65" s="76">
        <f>'23-24'!$BA$16</f>
        <v>1</v>
      </c>
      <c r="AI65" s="74">
        <f>'23-24'!$BG$16</f>
        <v>0</v>
      </c>
      <c r="AJ65" s="76">
        <f>'23-24'!$BH$16</f>
        <v>0</v>
      </c>
      <c r="AK65" s="72">
        <v>1.1000000000000001E-6</v>
      </c>
      <c r="AL65" s="88">
        <f t="shared" si="16"/>
        <v>4.0000011000000004</v>
      </c>
      <c r="AM65"/>
      <c r="AN65"/>
    </row>
    <row r="66" spans="2:40" ht="15" x14ac:dyDescent="0.25">
      <c r="B66" s="64">
        <v>12</v>
      </c>
      <c r="C66" s="64" t="str">
        <f>'23-24'!$B$17</f>
        <v>Bournemouth</v>
      </c>
      <c r="D66" s="73">
        <f t="shared" si="17"/>
        <v>1</v>
      </c>
      <c r="E66" s="74">
        <f>'23-24'!$AV$17</f>
        <v>1</v>
      </c>
      <c r="F66" s="76">
        <f>'23-24'!$AW$17</f>
        <v>4</v>
      </c>
      <c r="G66" s="74">
        <f>'23-24'!$BC$17</f>
        <v>0</v>
      </c>
      <c r="H66" s="76">
        <f>'23-24'!$BD$17</f>
        <v>0</v>
      </c>
      <c r="I66" s="72">
        <v>1.1999999999999999E-6</v>
      </c>
      <c r="J66" s="88">
        <f t="shared" si="14"/>
        <v>1.0000012</v>
      </c>
      <c r="K66" s="56"/>
      <c r="L66" s="56"/>
      <c r="N66" s="64">
        <v>12</v>
      </c>
      <c r="O66" s="64" t="str">
        <f>'23-24'!$B$17</f>
        <v>Bournemouth</v>
      </c>
      <c r="P66" s="73">
        <f t="shared" si="18"/>
        <v>1</v>
      </c>
      <c r="Q66" s="91"/>
      <c r="R66" s="91"/>
      <c r="S66" s="74">
        <f>'23-24'!$AX$17</f>
        <v>1</v>
      </c>
      <c r="T66" s="76">
        <f>'23-24'!$AY$17</f>
        <v>4</v>
      </c>
      <c r="U66" s="74">
        <f>'23-24'!$BE$17</f>
        <v>0</v>
      </c>
      <c r="V66" s="76">
        <f>'23-24'!$BF$17</f>
        <v>0</v>
      </c>
      <c r="W66" s="72">
        <v>1.1999999999999999E-6</v>
      </c>
      <c r="X66" s="88">
        <f t="shared" si="15"/>
        <v>1.0000012</v>
      </c>
      <c r="Y66" s="56"/>
      <c r="Z66" s="56"/>
      <c r="AB66" s="64">
        <v>12</v>
      </c>
      <c r="AC66" s="64" t="str">
        <f>'23-24'!$B$17</f>
        <v>Bournemouth</v>
      </c>
      <c r="AD66" s="73">
        <f t="shared" si="19"/>
        <v>0</v>
      </c>
      <c r="AE66" s="91"/>
      <c r="AF66" s="91"/>
      <c r="AG66" s="74">
        <f>'23-24'!$AZ$17</f>
        <v>0</v>
      </c>
      <c r="AH66" s="76">
        <f>'23-24'!$BA$17</f>
        <v>0</v>
      </c>
      <c r="AI66" s="74">
        <f>'23-24'!$BG$17</f>
        <v>0</v>
      </c>
      <c r="AJ66" s="76">
        <f>'23-24'!$BH$17</f>
        <v>0</v>
      </c>
      <c r="AK66" s="72">
        <v>1.1999999999999999E-6</v>
      </c>
      <c r="AL66" s="88">
        <f t="shared" si="16"/>
        <v>1.1999999999999999E-6</v>
      </c>
      <c r="AM66"/>
      <c r="AN66"/>
    </row>
    <row r="67" spans="2:40" ht="15" x14ac:dyDescent="0.25">
      <c r="B67" s="64">
        <v>13</v>
      </c>
      <c r="C67" s="64" t="str">
        <f>'23-24'!$B$18</f>
        <v>Liverpool</v>
      </c>
      <c r="D67" s="73">
        <f t="shared" si="17"/>
        <v>1</v>
      </c>
      <c r="E67" s="74">
        <f>'23-24'!$AV$18</f>
        <v>4</v>
      </c>
      <c r="F67" s="76">
        <f>'23-24'!$AW$18</f>
        <v>3</v>
      </c>
      <c r="G67" s="74">
        <f>'23-24'!$BC$18</f>
        <v>0</v>
      </c>
      <c r="H67" s="76">
        <f>'23-24'!$BD$18</f>
        <v>0</v>
      </c>
      <c r="I67" s="72">
        <v>1.3E-6</v>
      </c>
      <c r="J67" s="88">
        <f t="shared" si="14"/>
        <v>4.0000013000000001</v>
      </c>
      <c r="K67" s="56"/>
      <c r="L67" s="56"/>
      <c r="N67" s="64">
        <v>13</v>
      </c>
      <c r="O67" s="64" t="str">
        <f>'23-24'!$B$18</f>
        <v>Liverpool</v>
      </c>
      <c r="P67" s="73">
        <f t="shared" si="18"/>
        <v>0</v>
      </c>
      <c r="Q67" s="91"/>
      <c r="R67" s="91"/>
      <c r="S67" s="74">
        <f>'23-24'!$AX$18</f>
        <v>0</v>
      </c>
      <c r="T67" s="76">
        <f>'23-24'!$AY$18</f>
        <v>0</v>
      </c>
      <c r="U67" s="74">
        <f>'23-24'!$BE$18</f>
        <v>0</v>
      </c>
      <c r="V67" s="76">
        <f>'23-24'!$BF$18</f>
        <v>0</v>
      </c>
      <c r="W67" s="72">
        <v>1.3E-6</v>
      </c>
      <c r="X67" s="88">
        <f t="shared" si="15"/>
        <v>1.3E-6</v>
      </c>
      <c r="Y67" s="56"/>
      <c r="Z67" s="56"/>
      <c r="AB67" s="64">
        <v>13</v>
      </c>
      <c r="AC67" s="64" t="str">
        <f>'23-24'!$B$18</f>
        <v>Liverpool</v>
      </c>
      <c r="AD67" s="73">
        <f t="shared" si="19"/>
        <v>1</v>
      </c>
      <c r="AE67" s="91"/>
      <c r="AF67" s="91"/>
      <c r="AG67" s="74">
        <f>'23-24'!$AZ$18</f>
        <v>4</v>
      </c>
      <c r="AH67" s="76">
        <f>'23-24'!$BA$18</f>
        <v>3</v>
      </c>
      <c r="AI67" s="74">
        <f>'23-24'!$BG$18</f>
        <v>0</v>
      </c>
      <c r="AJ67" s="76">
        <f>'23-24'!$BH$18</f>
        <v>0</v>
      </c>
      <c r="AK67" s="72">
        <v>1.3E-6</v>
      </c>
      <c r="AL67" s="88">
        <f t="shared" si="16"/>
        <v>4.0000013000000001</v>
      </c>
      <c r="AM67"/>
      <c r="AN67"/>
    </row>
    <row r="68" spans="2:40" ht="15" x14ac:dyDescent="0.25">
      <c r="B68" s="64">
        <v>14</v>
      </c>
      <c r="C68" s="64" t="str">
        <f>'23-24'!$B$19</f>
        <v>Chelsea</v>
      </c>
      <c r="D68" s="73">
        <f t="shared" si="17"/>
        <v>1</v>
      </c>
      <c r="E68" s="74">
        <f>'23-24'!$AV$19</f>
        <v>3</v>
      </c>
      <c r="F68" s="76">
        <f>'23-24'!$AW$19</f>
        <v>4</v>
      </c>
      <c r="G68" s="74">
        <f>'23-24'!$BC$19</f>
        <v>0</v>
      </c>
      <c r="H68" s="76">
        <f>'23-24'!$BD$19</f>
        <v>0</v>
      </c>
      <c r="I68" s="72">
        <v>1.3999999999999999E-6</v>
      </c>
      <c r="J68" s="88">
        <f t="shared" si="14"/>
        <v>3.0000013999999999</v>
      </c>
      <c r="K68" s="56"/>
      <c r="L68" s="56"/>
      <c r="N68" s="64">
        <v>14</v>
      </c>
      <c r="O68" s="64" t="str">
        <f>'23-24'!$B$19</f>
        <v>Chelsea</v>
      </c>
      <c r="P68" s="73">
        <f t="shared" si="18"/>
        <v>1</v>
      </c>
      <c r="Q68" s="91"/>
      <c r="R68" s="91"/>
      <c r="S68" s="74">
        <f>'23-24'!$AX$19</f>
        <v>3</v>
      </c>
      <c r="T68" s="76">
        <f>'23-24'!$AY$19</f>
        <v>4</v>
      </c>
      <c r="U68" s="74">
        <f>'23-24'!$BE$19</f>
        <v>0</v>
      </c>
      <c r="V68" s="76">
        <f>'23-24'!$BF$19</f>
        <v>0</v>
      </c>
      <c r="W68" s="72">
        <v>1.3999999999999999E-6</v>
      </c>
      <c r="X68" s="88">
        <f t="shared" si="15"/>
        <v>3.0000013999999999</v>
      </c>
      <c r="Y68" s="56"/>
      <c r="Z68" s="56"/>
      <c r="AB68" s="64">
        <v>14</v>
      </c>
      <c r="AC68" s="64" t="str">
        <f>'23-24'!$B$19</f>
        <v>Chelsea</v>
      </c>
      <c r="AD68" s="73">
        <f t="shared" si="19"/>
        <v>0</v>
      </c>
      <c r="AE68" s="91"/>
      <c r="AF68" s="91"/>
      <c r="AG68" s="74">
        <f>'23-24'!$AZ$19</f>
        <v>0</v>
      </c>
      <c r="AH68" s="76">
        <f>'23-24'!$BA$19</f>
        <v>0</v>
      </c>
      <c r="AI68" s="74">
        <f>'23-24'!$BG$19</f>
        <v>0</v>
      </c>
      <c r="AJ68" s="76">
        <f>'23-24'!$BH$19</f>
        <v>0</v>
      </c>
      <c r="AK68" s="72">
        <v>1.3999999999999999E-6</v>
      </c>
      <c r="AL68" s="88">
        <f t="shared" si="16"/>
        <v>1.3999999999999999E-6</v>
      </c>
      <c r="AM68"/>
      <c r="AN68"/>
    </row>
    <row r="69" spans="2:40" ht="15" x14ac:dyDescent="0.25">
      <c r="B69" s="64">
        <v>15</v>
      </c>
      <c r="C69" s="64" t="str">
        <f>'23-24'!$B$20</f>
        <v>Nottingham</v>
      </c>
      <c r="D69" s="73">
        <f t="shared" si="17"/>
        <v>1</v>
      </c>
      <c r="E69" s="74">
        <f>'23-24'!$AV$20</f>
        <v>2</v>
      </c>
      <c r="F69" s="76">
        <f>'23-24'!$AW$20</f>
        <v>2</v>
      </c>
      <c r="G69" s="74">
        <f>'23-24'!$BC$20</f>
        <v>0</v>
      </c>
      <c r="H69" s="76">
        <f>'23-24'!$BD$20</f>
        <v>0</v>
      </c>
      <c r="I69" s="72">
        <v>1.5E-6</v>
      </c>
      <c r="J69" s="88">
        <f t="shared" si="14"/>
        <v>2.0000015000000002</v>
      </c>
      <c r="K69" s="56"/>
      <c r="L69" s="56"/>
      <c r="N69" s="64">
        <v>15</v>
      </c>
      <c r="O69" s="64" t="str">
        <f>'23-24'!$B$20</f>
        <v>Nottingham</v>
      </c>
      <c r="P69" s="73">
        <f t="shared" si="18"/>
        <v>0</v>
      </c>
      <c r="Q69" s="91"/>
      <c r="R69" s="91"/>
      <c r="S69" s="74">
        <f>'23-24'!$AX$20</f>
        <v>0</v>
      </c>
      <c r="T69" s="76">
        <f>'23-24'!$AY$20</f>
        <v>0</v>
      </c>
      <c r="U69" s="74">
        <f>'23-24'!$BE$20</f>
        <v>0</v>
      </c>
      <c r="V69" s="76">
        <f>'23-24'!$BF$20</f>
        <v>0</v>
      </c>
      <c r="W69" s="72">
        <v>1.5E-6</v>
      </c>
      <c r="X69" s="88">
        <f t="shared" si="15"/>
        <v>1.5E-6</v>
      </c>
      <c r="Y69" s="56"/>
      <c r="Z69" s="56"/>
      <c r="AB69" s="64">
        <v>15</v>
      </c>
      <c r="AC69" s="64" t="str">
        <f>'23-24'!$B$20</f>
        <v>Nottingham</v>
      </c>
      <c r="AD69" s="73">
        <f t="shared" si="19"/>
        <v>1</v>
      </c>
      <c r="AE69" s="91"/>
      <c r="AF69" s="91"/>
      <c r="AG69" s="74">
        <f>'23-24'!$AZ$20</f>
        <v>2</v>
      </c>
      <c r="AH69" s="76">
        <f>'23-24'!$BA$20</f>
        <v>2</v>
      </c>
      <c r="AI69" s="74">
        <f>'23-24'!$BG$20</f>
        <v>0</v>
      </c>
      <c r="AJ69" s="76">
        <f>'23-24'!$BH$20</f>
        <v>0</v>
      </c>
      <c r="AK69" s="72">
        <v>1.5E-6</v>
      </c>
      <c r="AL69" s="88">
        <f t="shared" si="16"/>
        <v>2.0000015000000002</v>
      </c>
      <c r="AM69"/>
      <c r="AN69"/>
    </row>
    <row r="70" spans="2:40" ht="15" x14ac:dyDescent="0.25">
      <c r="B70" s="64">
        <v>16</v>
      </c>
      <c r="C70" s="64" t="str">
        <f>'23-24'!$B$21</f>
        <v>Sheffield</v>
      </c>
      <c r="D70" s="73">
        <f t="shared" si="17"/>
        <v>1</v>
      </c>
      <c r="E70" s="74">
        <f>'23-24'!$AV$21</f>
        <v>3</v>
      </c>
      <c r="F70" s="76">
        <f>'23-24'!$AW$21</f>
        <v>0</v>
      </c>
      <c r="G70" s="74">
        <f>'23-24'!$BC$21</f>
        <v>0</v>
      </c>
      <c r="H70" s="76">
        <f>'23-24'!$BD$21</f>
        <v>0</v>
      </c>
      <c r="I70" s="72">
        <v>1.5999999999999999E-6</v>
      </c>
      <c r="J70" s="88">
        <f t="shared" si="14"/>
        <v>3.0000016</v>
      </c>
      <c r="K70" s="56"/>
      <c r="L70" s="56"/>
      <c r="N70" s="64">
        <v>16</v>
      </c>
      <c r="O70" s="64" t="str">
        <f>'23-24'!$B$21</f>
        <v>Sheffield</v>
      </c>
      <c r="P70" s="73">
        <f t="shared" si="18"/>
        <v>1</v>
      </c>
      <c r="Q70" s="91"/>
      <c r="R70" s="91"/>
      <c r="S70" s="74">
        <f>'23-24'!$AX$21</f>
        <v>3</v>
      </c>
      <c r="T70" s="76">
        <f>'23-24'!$AY$21</f>
        <v>0</v>
      </c>
      <c r="U70" s="74">
        <f>'23-24'!$BE$21</f>
        <v>0</v>
      </c>
      <c r="V70" s="76">
        <f>'23-24'!$BF$21</f>
        <v>0</v>
      </c>
      <c r="W70" s="72">
        <v>1.5999999999999999E-6</v>
      </c>
      <c r="X70" s="88">
        <f t="shared" si="15"/>
        <v>3.0000016</v>
      </c>
      <c r="Y70" s="56"/>
      <c r="Z70" s="56"/>
      <c r="AB70" s="64">
        <v>16</v>
      </c>
      <c r="AC70" s="64" t="str">
        <f>'23-24'!$B$21</f>
        <v>Sheffield</v>
      </c>
      <c r="AD70" s="73">
        <f t="shared" si="19"/>
        <v>0</v>
      </c>
      <c r="AE70" s="91"/>
      <c r="AF70" s="91"/>
      <c r="AG70" s="74">
        <f>'23-24'!$AZ$21</f>
        <v>0</v>
      </c>
      <c r="AH70" s="76">
        <f>'23-24'!$BA$21</f>
        <v>0</v>
      </c>
      <c r="AI70" s="74">
        <f>'23-24'!$BG$21</f>
        <v>0</v>
      </c>
      <c r="AJ70" s="76">
        <f>'23-24'!$BH$21</f>
        <v>0</v>
      </c>
      <c r="AK70" s="72">
        <v>1.5999999999999999E-6</v>
      </c>
      <c r="AL70" s="88">
        <f t="shared" si="16"/>
        <v>1.5999999999999999E-6</v>
      </c>
      <c r="AM70"/>
      <c r="AN70"/>
    </row>
    <row r="71" spans="2:40" ht="15" x14ac:dyDescent="0.25">
      <c r="B71" s="64">
        <v>17</v>
      </c>
      <c r="C71" s="64" t="str">
        <f>'23-24'!$B$22</f>
        <v>Everton</v>
      </c>
      <c r="D71" s="73">
        <f t="shared" si="17"/>
        <v>1</v>
      </c>
      <c r="E71" s="74">
        <f>'23-24'!$AV$22</f>
        <v>0</v>
      </c>
      <c r="F71" s="76">
        <f>'23-24'!$AW$22</f>
        <v>2</v>
      </c>
      <c r="G71" s="74">
        <f>'23-24'!$BC$22</f>
        <v>0</v>
      </c>
      <c r="H71" s="76">
        <f>'23-24'!$BD$22</f>
        <v>0</v>
      </c>
      <c r="I71" s="72">
        <v>1.7E-6</v>
      </c>
      <c r="J71" s="88">
        <f t="shared" si="14"/>
        <v>1.7E-6</v>
      </c>
      <c r="K71" s="56"/>
      <c r="L71" s="56"/>
      <c r="N71" s="64">
        <v>17</v>
      </c>
      <c r="O71" s="64" t="str">
        <f>'23-24'!$B$22</f>
        <v>Everton</v>
      </c>
      <c r="P71" s="73">
        <f t="shared" si="18"/>
        <v>1</v>
      </c>
      <c r="Q71" s="91"/>
      <c r="R71" s="91"/>
      <c r="S71" s="74">
        <f>'23-24'!$AX$22</f>
        <v>0</v>
      </c>
      <c r="T71" s="76">
        <f>'23-24'!$AY$22</f>
        <v>2</v>
      </c>
      <c r="U71" s="74">
        <f>'23-24'!$BE$22</f>
        <v>0</v>
      </c>
      <c r="V71" s="76">
        <f>'23-24'!$BF$22</f>
        <v>0</v>
      </c>
      <c r="W71" s="72">
        <v>1.7E-6</v>
      </c>
      <c r="X71" s="88">
        <f t="shared" si="15"/>
        <v>1.7E-6</v>
      </c>
      <c r="Y71" s="56"/>
      <c r="Z71" s="56"/>
      <c r="AB71" s="64">
        <v>17</v>
      </c>
      <c r="AC71" s="64" t="str">
        <f>'23-24'!$B$22</f>
        <v>Everton</v>
      </c>
      <c r="AD71" s="73">
        <f t="shared" si="19"/>
        <v>0</v>
      </c>
      <c r="AE71" s="91"/>
      <c r="AF71" s="91"/>
      <c r="AG71" s="74">
        <f>'23-24'!$AZ$22</f>
        <v>0</v>
      </c>
      <c r="AH71" s="76">
        <f>'23-24'!$BA$22</f>
        <v>0</v>
      </c>
      <c r="AI71" s="74">
        <f>'23-24'!$BG$22</f>
        <v>0</v>
      </c>
      <c r="AJ71" s="76">
        <f>'23-24'!$BH$22</f>
        <v>0</v>
      </c>
      <c r="AK71" s="72">
        <v>1.7E-6</v>
      </c>
      <c r="AL71" s="88">
        <f t="shared" si="16"/>
        <v>1.7E-6</v>
      </c>
      <c r="AM71"/>
      <c r="AN71"/>
    </row>
    <row r="72" spans="2:40" ht="15" x14ac:dyDescent="0.25">
      <c r="B72" s="64">
        <v>18</v>
      </c>
      <c r="C72" s="64" t="str">
        <f>'23-24'!$B$23</f>
        <v>Luton</v>
      </c>
      <c r="D72" s="73">
        <f t="shared" si="17"/>
        <v>1</v>
      </c>
      <c r="E72" s="74">
        <f>'23-24'!$AV$23</f>
        <v>2</v>
      </c>
      <c r="F72" s="76">
        <f>'23-24'!$AW$23</f>
        <v>2</v>
      </c>
      <c r="G72" s="74">
        <f>'23-24'!$BC$23</f>
        <v>0</v>
      </c>
      <c r="H72" s="76">
        <f>'23-24'!$BD$23</f>
        <v>0</v>
      </c>
      <c r="I72" s="72">
        <v>1.7999999999999999E-6</v>
      </c>
      <c r="J72" s="88">
        <f t="shared" si="14"/>
        <v>2.0000018000000002</v>
      </c>
      <c r="K72" s="56"/>
      <c r="L72" s="56"/>
      <c r="N72" s="64">
        <v>18</v>
      </c>
      <c r="O72" s="64" t="str">
        <f>'23-24'!$B$23</f>
        <v>Luton</v>
      </c>
      <c r="P72" s="73">
        <f t="shared" si="18"/>
        <v>0</v>
      </c>
      <c r="Q72" s="91"/>
      <c r="R72" s="91"/>
      <c r="S72" s="74">
        <f>'23-24'!$AX$23</f>
        <v>0</v>
      </c>
      <c r="T72" s="76">
        <f>'23-24'!$AY$23</f>
        <v>0</v>
      </c>
      <c r="U72" s="74">
        <f>'23-24'!$BE$23</f>
        <v>0</v>
      </c>
      <c r="V72" s="76">
        <f>'23-24'!$BF$23</f>
        <v>0</v>
      </c>
      <c r="W72" s="72">
        <v>1.7999999999999999E-6</v>
      </c>
      <c r="X72" s="88">
        <f t="shared" si="15"/>
        <v>1.7999999999999999E-6</v>
      </c>
      <c r="Y72" s="56"/>
      <c r="Z72" s="56"/>
      <c r="AB72" s="64">
        <v>18</v>
      </c>
      <c r="AC72" s="64" t="str">
        <f>'23-24'!$B$23</f>
        <v>Luton</v>
      </c>
      <c r="AD72" s="73">
        <f t="shared" si="19"/>
        <v>1</v>
      </c>
      <c r="AE72" s="91"/>
      <c r="AF72" s="91"/>
      <c r="AG72" s="74">
        <f>'23-24'!$AZ$23</f>
        <v>2</v>
      </c>
      <c r="AH72" s="76">
        <f>'23-24'!$BA$23</f>
        <v>2</v>
      </c>
      <c r="AI72" s="74">
        <f>'23-24'!$BG$23</f>
        <v>0</v>
      </c>
      <c r="AJ72" s="76">
        <f>'23-24'!$BH$23</f>
        <v>0</v>
      </c>
      <c r="AK72" s="72">
        <v>1.7999999999999999E-6</v>
      </c>
      <c r="AL72" s="88">
        <f t="shared" si="16"/>
        <v>2.0000018000000002</v>
      </c>
      <c r="AM72"/>
      <c r="AN72"/>
    </row>
    <row r="73" spans="2:40" ht="15" x14ac:dyDescent="0.25">
      <c r="B73" s="64">
        <v>19</v>
      </c>
      <c r="C73" s="64" t="str">
        <f>'23-24'!$B$24</f>
        <v>Burnley</v>
      </c>
      <c r="D73" s="73">
        <f t="shared" si="17"/>
        <v>1</v>
      </c>
      <c r="E73" s="74">
        <f>'23-24'!$AV$24</f>
        <v>0</v>
      </c>
      <c r="F73" s="76">
        <f>'23-24'!$AW$24</f>
        <v>0</v>
      </c>
      <c r="G73" s="74">
        <f>'23-24'!$BC$24</f>
        <v>1</v>
      </c>
      <c r="H73" s="76">
        <f>'23-24'!$BD$24</f>
        <v>0</v>
      </c>
      <c r="I73" s="72">
        <v>1.9E-6</v>
      </c>
      <c r="J73" s="88">
        <f t="shared" si="14"/>
        <v>2.0000019</v>
      </c>
      <c r="K73" s="56"/>
      <c r="L73" s="56"/>
      <c r="N73" s="64">
        <v>19</v>
      </c>
      <c r="O73" s="64" t="str">
        <f>'23-24'!$B$24</f>
        <v>Burnley</v>
      </c>
      <c r="P73" s="73">
        <f t="shared" si="18"/>
        <v>1</v>
      </c>
      <c r="Q73" s="91"/>
      <c r="R73" s="91"/>
      <c r="S73" s="74">
        <f>'23-24'!$AX$24</f>
        <v>0</v>
      </c>
      <c r="T73" s="76">
        <f>'23-24'!$AY$24</f>
        <v>0</v>
      </c>
      <c r="U73" s="74">
        <f>'23-24'!$BE$24</f>
        <v>1</v>
      </c>
      <c r="V73" s="76">
        <f>'23-24'!$BF$24</f>
        <v>0</v>
      </c>
      <c r="W73" s="72">
        <v>1.9E-6</v>
      </c>
      <c r="X73" s="88">
        <f t="shared" si="15"/>
        <v>2.0000019</v>
      </c>
      <c r="Y73" s="56"/>
      <c r="Z73" s="56"/>
      <c r="AB73" s="64">
        <v>19</v>
      </c>
      <c r="AC73" s="64" t="str">
        <f>'23-24'!$B$24</f>
        <v>Burnley</v>
      </c>
      <c r="AD73" s="73">
        <f t="shared" si="19"/>
        <v>0</v>
      </c>
      <c r="AE73" s="91"/>
      <c r="AF73" s="91"/>
      <c r="AG73" s="74">
        <f>'23-24'!$AZ$24</f>
        <v>0</v>
      </c>
      <c r="AH73" s="76">
        <f>'23-24'!$BA$24</f>
        <v>0</v>
      </c>
      <c r="AI73" s="74">
        <f>'23-24'!$BG$24</f>
        <v>0</v>
      </c>
      <c r="AJ73" s="76">
        <f>'23-24'!$BH$24</f>
        <v>0</v>
      </c>
      <c r="AK73" s="72">
        <v>1.9E-6</v>
      </c>
      <c r="AL73" s="88">
        <f t="shared" si="16"/>
        <v>1.9E-6</v>
      </c>
      <c r="AM73"/>
      <c r="AN73"/>
    </row>
    <row r="74" spans="2:40" ht="15.75" thickBot="1" x14ac:dyDescent="0.3">
      <c r="B74" s="78">
        <v>20</v>
      </c>
      <c r="C74" s="78" t="str">
        <f>'23-24'!$B$25</f>
        <v>Aston Villa</v>
      </c>
      <c r="D74" s="73">
        <f t="shared" si="17"/>
        <v>1</v>
      </c>
      <c r="E74" s="82">
        <f>'23-24'!$AV$25</f>
        <v>4</v>
      </c>
      <c r="F74" s="84">
        <f>'23-24'!$AW$25</f>
        <v>4</v>
      </c>
      <c r="G74" s="82">
        <f>'23-24'!$BC$25</f>
        <v>0</v>
      </c>
      <c r="H74" s="84">
        <f>'23-24'!$BD$25</f>
        <v>0</v>
      </c>
      <c r="I74" s="80">
        <v>1.9999999999999999E-6</v>
      </c>
      <c r="J74" s="88">
        <f t="shared" si="14"/>
        <v>4.0000020000000003</v>
      </c>
      <c r="K74" s="56"/>
      <c r="L74" s="56"/>
      <c r="N74" s="78">
        <v>20</v>
      </c>
      <c r="O74" s="78" t="str">
        <f>'23-24'!$B$25</f>
        <v>Aston Villa</v>
      </c>
      <c r="P74" s="73">
        <f t="shared" si="18"/>
        <v>0</v>
      </c>
      <c r="Q74" s="92"/>
      <c r="R74" s="92"/>
      <c r="S74" s="82">
        <f>'23-24'!$AX$25</f>
        <v>0</v>
      </c>
      <c r="T74" s="84">
        <f>'23-24'!$AY$25</f>
        <v>0</v>
      </c>
      <c r="U74" s="82">
        <f>'23-24'!$BE$25</f>
        <v>0</v>
      </c>
      <c r="V74" s="84">
        <f>'23-24'!$BF$25</f>
        <v>0</v>
      </c>
      <c r="W74" s="80">
        <v>1.9999999999999999E-6</v>
      </c>
      <c r="X74" s="88">
        <f t="shared" si="15"/>
        <v>1.9999999999999999E-6</v>
      </c>
      <c r="Y74" s="56"/>
      <c r="Z74" s="56"/>
      <c r="AB74" s="78">
        <v>20</v>
      </c>
      <c r="AC74" s="78" t="str">
        <f>'23-24'!$B$25</f>
        <v>Aston Villa</v>
      </c>
      <c r="AD74" s="73">
        <f t="shared" si="19"/>
        <v>1</v>
      </c>
      <c r="AE74" s="92"/>
      <c r="AF74" s="92"/>
      <c r="AG74" s="82">
        <f>'23-24'!$AZ$25</f>
        <v>4</v>
      </c>
      <c r="AH74" s="84">
        <f>'23-24'!$BA$25</f>
        <v>4</v>
      </c>
      <c r="AI74" s="82">
        <f>'23-24'!$BG$25</f>
        <v>0</v>
      </c>
      <c r="AJ74" s="84">
        <f>'23-24'!$BH$25</f>
        <v>0</v>
      </c>
      <c r="AK74" s="80">
        <v>1.9999999999999999E-6</v>
      </c>
      <c r="AL74" s="88">
        <f t="shared" si="16"/>
        <v>4.0000020000000003</v>
      </c>
      <c r="AM74"/>
      <c r="AN74"/>
    </row>
    <row r="75" spans="2:40" ht="15" x14ac:dyDescent="0.25">
      <c r="D75" s="93"/>
      <c r="E75" s="85">
        <f>SUM(E55:E74)</f>
        <v>43</v>
      </c>
      <c r="F75" s="85">
        <f>SUM(F55:F74)</f>
        <v>43</v>
      </c>
      <c r="G75" s="85">
        <f>SUM(G55:G74)</f>
        <v>1</v>
      </c>
      <c r="H75" s="85">
        <f>SUM(H55:H74)</f>
        <v>1</v>
      </c>
      <c r="I75" s="56"/>
      <c r="J75" s="56"/>
      <c r="K75" s="56"/>
      <c r="L75" s="56"/>
      <c r="P75" s="93"/>
      <c r="Q75" s="85"/>
      <c r="R75" s="85"/>
      <c r="S75" s="85">
        <f>SUM(S55:S74)</f>
        <v>18</v>
      </c>
      <c r="T75" s="85">
        <f>SUM(T55:T74)</f>
        <v>25</v>
      </c>
      <c r="U75" s="85">
        <f>SUM(U55:U74)</f>
        <v>1</v>
      </c>
      <c r="V75" s="85">
        <f>SUM(V55:V74)</f>
        <v>0</v>
      </c>
      <c r="W75" s="56"/>
      <c r="X75" s="56"/>
      <c r="Y75" s="56"/>
      <c r="Z75" s="56"/>
      <c r="AD75" s="93"/>
      <c r="AE75" s="85"/>
      <c r="AF75" s="85"/>
      <c r="AG75" s="85">
        <f>SUM(AG55:AG74)</f>
        <v>25</v>
      </c>
      <c r="AH75" s="85">
        <f>SUM(AH55:AH74)</f>
        <v>18</v>
      </c>
      <c r="AI75" s="85">
        <f>SUM(AI55:AI74)</f>
        <v>0</v>
      </c>
      <c r="AJ75" s="85">
        <f>SUM(AJ55:AJ74)</f>
        <v>1</v>
      </c>
      <c r="AK75"/>
      <c r="AL75"/>
      <c r="AM75"/>
      <c r="AN75"/>
    </row>
  </sheetData>
  <mergeCells count="27">
    <mergeCell ref="B53:H53"/>
    <mergeCell ref="N53:V53"/>
    <mergeCell ref="AB53:AJ53"/>
    <mergeCell ref="E54:F54"/>
    <mergeCell ref="G54:H54"/>
    <mergeCell ref="S54:T54"/>
    <mergeCell ref="U54:V54"/>
    <mergeCell ref="AG54:AH54"/>
    <mergeCell ref="AI54:AJ54"/>
    <mergeCell ref="B28:H28"/>
    <mergeCell ref="N28:V28"/>
    <mergeCell ref="AB28:AJ28"/>
    <mergeCell ref="E29:F29"/>
    <mergeCell ref="G29:H29"/>
    <mergeCell ref="S29:T29"/>
    <mergeCell ref="U29:V29"/>
    <mergeCell ref="AG29:AH29"/>
    <mergeCell ref="AI29:AJ29"/>
    <mergeCell ref="B4:L4"/>
    <mergeCell ref="N4:Z4"/>
    <mergeCell ref="AB4:AN4"/>
    <mergeCell ref="I5:J5"/>
    <mergeCell ref="K5:L5"/>
    <mergeCell ref="W5:X5"/>
    <mergeCell ref="Y5:Z5"/>
    <mergeCell ref="AK5:AL5"/>
    <mergeCell ref="AM5:AN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E97E1-6064-4254-B66A-337AFA99044C}">
  <sheetPr codeName="Sheet5"/>
  <dimension ref="B4:AN75"/>
  <sheetViews>
    <sheetView topLeftCell="A21" workbookViewId="0">
      <selection activeCell="BC16" sqref="BC16"/>
    </sheetView>
  </sheetViews>
  <sheetFormatPr defaultColWidth="9.140625" defaultRowHeight="12.75" x14ac:dyDescent="0.2"/>
  <cols>
    <col min="1" max="1" width="9.140625" style="56"/>
    <col min="2" max="2" width="2.7109375" style="56" bestFit="1" customWidth="1"/>
    <col min="3" max="3" width="18.140625" style="56" bestFit="1" customWidth="1"/>
    <col min="4" max="8" width="4.7109375" style="57" customWidth="1"/>
    <col min="9" max="10" width="3.7109375" style="57" customWidth="1"/>
    <col min="11" max="12" width="4.7109375" style="57" customWidth="1"/>
    <col min="13" max="13" width="9.140625" style="56"/>
    <col min="14" max="14" width="2.7109375" style="56" bestFit="1" customWidth="1"/>
    <col min="15" max="15" width="18.140625" style="56" bestFit="1" customWidth="1"/>
    <col min="16" max="16" width="4.7109375" style="57" customWidth="1"/>
    <col min="17" max="17" width="4.7109375" style="57" hidden="1" customWidth="1"/>
    <col min="18" max="18" width="4.85546875" style="57" hidden="1" customWidth="1"/>
    <col min="19" max="22" width="4.7109375" style="57" customWidth="1"/>
    <col min="23" max="26" width="3.7109375" style="57" customWidth="1"/>
    <col min="27" max="27" width="9.140625" style="56"/>
    <col min="28" max="28" width="2.7109375" style="56" bestFit="1" customWidth="1"/>
    <col min="29" max="29" width="18.140625" style="56" bestFit="1" customWidth="1"/>
    <col min="30" max="30" width="4.7109375" style="57" customWidth="1"/>
    <col min="31" max="32" width="4.7109375" style="57" hidden="1" customWidth="1"/>
    <col min="33" max="36" width="4.7109375" style="57" customWidth="1"/>
    <col min="37" max="40" width="3.7109375" style="57" customWidth="1"/>
    <col min="41" max="41" width="9.140625" style="56"/>
    <col min="42" max="42" width="2.7109375" style="56" bestFit="1" customWidth="1"/>
    <col min="43" max="43" width="15.85546875" style="56" bestFit="1" customWidth="1"/>
    <col min="44" max="46" width="4.7109375" style="56" customWidth="1"/>
    <col min="47" max="48" width="5.7109375" style="56" customWidth="1"/>
    <col min="49" max="49" width="4.7109375" style="56" customWidth="1"/>
    <col min="50" max="50" width="2.7109375" style="56" bestFit="1" customWidth="1"/>
    <col min="51" max="51" width="15.85546875" style="56" bestFit="1" customWidth="1"/>
    <col min="52" max="54" width="4.7109375" style="56" customWidth="1"/>
    <col min="55" max="56" width="5.7109375" style="56" customWidth="1"/>
    <col min="57" max="57" width="2.5703125" style="56" customWidth="1"/>
    <col min="58" max="58" width="2.7109375" style="56" bestFit="1" customWidth="1"/>
    <col min="59" max="59" width="15.85546875" style="56" bestFit="1" customWidth="1"/>
    <col min="60" max="62" width="4.7109375" style="56" customWidth="1"/>
    <col min="63" max="64" width="5.7109375" style="56" customWidth="1"/>
    <col min="65" max="16384" width="9.140625" style="56"/>
  </cols>
  <sheetData>
    <row r="4" spans="2:40" ht="13.5" thickBot="1" x14ac:dyDescent="0.25">
      <c r="B4" s="188" t="s">
        <v>28</v>
      </c>
      <c r="C4" s="188"/>
      <c r="D4" s="188"/>
      <c r="E4" s="188"/>
      <c r="F4" s="188"/>
      <c r="G4" s="188"/>
      <c r="H4" s="188"/>
      <c r="I4" s="188"/>
      <c r="J4" s="188"/>
      <c r="K4" s="188"/>
      <c r="L4" s="188"/>
      <c r="N4" s="188" t="s">
        <v>29</v>
      </c>
      <c r="O4" s="188"/>
      <c r="P4" s="188"/>
      <c r="Q4" s="188"/>
      <c r="R4" s="188"/>
      <c r="S4" s="188"/>
      <c r="T4" s="188"/>
      <c r="U4" s="188"/>
      <c r="V4" s="188"/>
      <c r="W4" s="188"/>
      <c r="X4" s="188"/>
      <c r="Y4" s="188"/>
      <c r="Z4" s="188"/>
      <c r="AB4" s="188" t="s">
        <v>30</v>
      </c>
      <c r="AC4" s="188"/>
      <c r="AD4" s="188"/>
      <c r="AE4" s="188"/>
      <c r="AF4" s="188"/>
      <c r="AG4" s="188"/>
      <c r="AH4" s="188"/>
      <c r="AI4" s="188"/>
      <c r="AJ4" s="188"/>
      <c r="AK4" s="188"/>
      <c r="AL4" s="188"/>
      <c r="AM4" s="188"/>
      <c r="AN4" s="188"/>
    </row>
    <row r="5" spans="2:40" ht="15.75" customHeight="1" thickBot="1" x14ac:dyDescent="0.25">
      <c r="B5" s="58" t="s">
        <v>31</v>
      </c>
      <c r="C5" s="59" t="s">
        <v>32</v>
      </c>
      <c r="D5" s="60" t="s">
        <v>33</v>
      </c>
      <c r="E5" s="61" t="s">
        <v>34</v>
      </c>
      <c r="F5" s="62" t="s">
        <v>8</v>
      </c>
      <c r="G5" s="63" t="s">
        <v>9</v>
      </c>
      <c r="H5" s="61" t="s">
        <v>10</v>
      </c>
      <c r="I5" s="189" t="s">
        <v>35</v>
      </c>
      <c r="J5" s="190"/>
      <c r="K5" s="189" t="s">
        <v>36</v>
      </c>
      <c r="L5" s="190"/>
      <c r="N5" s="58" t="s">
        <v>31</v>
      </c>
      <c r="O5" s="59" t="s">
        <v>32</v>
      </c>
      <c r="P5" s="60" t="s">
        <v>33</v>
      </c>
      <c r="Q5" s="61"/>
      <c r="R5" s="61"/>
      <c r="S5" s="61" t="s">
        <v>34</v>
      </c>
      <c r="T5" s="62" t="s">
        <v>8</v>
      </c>
      <c r="U5" s="63" t="s">
        <v>9</v>
      </c>
      <c r="V5" s="61" t="s">
        <v>10</v>
      </c>
      <c r="W5" s="189" t="s">
        <v>35</v>
      </c>
      <c r="X5" s="190"/>
      <c r="Y5" s="189" t="s">
        <v>36</v>
      </c>
      <c r="Z5" s="190"/>
      <c r="AB5" s="58" t="s">
        <v>31</v>
      </c>
      <c r="AC5" s="59" t="s">
        <v>32</v>
      </c>
      <c r="AD5" s="60" t="s">
        <v>33</v>
      </c>
      <c r="AE5" s="61"/>
      <c r="AF5" s="61"/>
      <c r="AG5" s="61" t="s">
        <v>34</v>
      </c>
      <c r="AH5" s="62" t="s">
        <v>8</v>
      </c>
      <c r="AI5" s="63" t="s">
        <v>9</v>
      </c>
      <c r="AJ5" s="61" t="s">
        <v>10</v>
      </c>
      <c r="AK5" s="189" t="s">
        <v>35</v>
      </c>
      <c r="AL5" s="190"/>
      <c r="AM5" s="189" t="s">
        <v>36</v>
      </c>
      <c r="AN5" s="190"/>
    </row>
    <row r="6" spans="2:40" x14ac:dyDescent="0.2">
      <c r="B6" s="64">
        <v>1</v>
      </c>
      <c r="C6" s="65" t="str">
        <f>'22-23'!$B$6</f>
        <v>Man City</v>
      </c>
      <c r="D6" s="66">
        <f>'22-23'!$I$6</f>
        <v>89</v>
      </c>
      <c r="E6" s="67">
        <f>F6+G6+H6</f>
        <v>38</v>
      </c>
      <c r="F6" s="68">
        <f>'22-23'!$F$6</f>
        <v>28</v>
      </c>
      <c r="G6" s="69">
        <f>'22-23'!$G$6</f>
        <v>5</v>
      </c>
      <c r="H6" s="70">
        <f>'22-23'!$H$6</f>
        <v>5</v>
      </c>
      <c r="I6" s="68">
        <f>'22-23'!$N$6</f>
        <v>94</v>
      </c>
      <c r="J6" s="70">
        <f>'22-23'!$O$6</f>
        <v>33</v>
      </c>
      <c r="K6" s="68">
        <f>'22-23'!$L$6</f>
        <v>47</v>
      </c>
      <c r="L6" s="70">
        <f>'22-23'!$M$6</f>
        <v>13</v>
      </c>
      <c r="N6" s="64">
        <v>1</v>
      </c>
      <c r="O6" s="65" t="str">
        <f>'22-23'!$B$6</f>
        <v>Man City</v>
      </c>
      <c r="P6" s="66">
        <f>'22-23'!$T$6</f>
        <v>52</v>
      </c>
      <c r="Q6" s="66">
        <v>9.9999999999999995E-8</v>
      </c>
      <c r="R6" s="71">
        <f>P6+(W6-X6)/100+W6/1000+Q6</f>
        <v>52.490000100000003</v>
      </c>
      <c r="S6" s="67">
        <f t="shared" ref="S6:S25" si="0">T6+U6+V6</f>
        <v>19</v>
      </c>
      <c r="T6" s="68">
        <f>'22-23'!$Q$6</f>
        <v>17</v>
      </c>
      <c r="U6" s="69">
        <f>'22-23'!$R$6</f>
        <v>1</v>
      </c>
      <c r="V6" s="70">
        <f>'22-23'!$S$6</f>
        <v>1</v>
      </c>
      <c r="W6" s="68">
        <f>'22-23'!$W$6</f>
        <v>60</v>
      </c>
      <c r="X6" s="70">
        <f>'22-23'!$X$6</f>
        <v>17</v>
      </c>
      <c r="Y6" s="68">
        <f>'22-23'!$U$6</f>
        <v>31</v>
      </c>
      <c r="Z6" s="70">
        <f>'22-23'!$V$6</f>
        <v>7</v>
      </c>
      <c r="AB6" s="64">
        <v>1</v>
      </c>
      <c r="AC6" s="65" t="str">
        <f>'22-23'!$B$6</f>
        <v>Man City</v>
      </c>
      <c r="AD6" s="66">
        <f>'22-23'!$AC$6</f>
        <v>37</v>
      </c>
      <c r="AE6" s="66">
        <v>9.9999999999999995E-8</v>
      </c>
      <c r="AF6" s="71">
        <f>AD6+(AK6-AL6)/100+AK6/1000+AE6</f>
        <v>37.2140001</v>
      </c>
      <c r="AG6" s="67">
        <f t="shared" ref="AG6:AG25" si="1">AH6+AI6+AJ6</f>
        <v>19</v>
      </c>
      <c r="AH6" s="68">
        <f>'22-23'!$Z$6</f>
        <v>11</v>
      </c>
      <c r="AI6" s="69">
        <f>'22-23'!$AA$6</f>
        <v>4</v>
      </c>
      <c r="AJ6" s="70">
        <f>'22-23'!$AB$6</f>
        <v>4</v>
      </c>
      <c r="AK6" s="68">
        <f>'22-23'!$AF$6</f>
        <v>34</v>
      </c>
      <c r="AL6" s="70">
        <f>'22-23'!$AG$6</f>
        <v>16</v>
      </c>
      <c r="AM6" s="68">
        <f>'22-23'!$AD$6</f>
        <v>16</v>
      </c>
      <c r="AN6" s="70">
        <f>'22-23'!$AE$6</f>
        <v>6</v>
      </c>
    </row>
    <row r="7" spans="2:40" x14ac:dyDescent="0.2">
      <c r="B7" s="64">
        <v>2</v>
      </c>
      <c r="C7" s="56" t="str">
        <f>'22-23'!$B$7</f>
        <v>Arsenal</v>
      </c>
      <c r="D7" s="72">
        <f>'22-23'!$I$7</f>
        <v>84</v>
      </c>
      <c r="E7" s="73">
        <f t="shared" ref="E7:E25" si="2">F7+G7+H7</f>
        <v>38</v>
      </c>
      <c r="F7" s="74">
        <f>'22-23'!$F$7</f>
        <v>26</v>
      </c>
      <c r="G7" s="75">
        <f>'22-23'!$G$7</f>
        <v>6</v>
      </c>
      <c r="H7" s="76">
        <f>'22-23'!$H$7</f>
        <v>6</v>
      </c>
      <c r="I7" s="74">
        <f>'22-23'!$N$7</f>
        <v>88</v>
      </c>
      <c r="J7" s="76">
        <f>'22-23'!$O$7</f>
        <v>43</v>
      </c>
      <c r="K7" s="74">
        <f>'22-23'!$L$7</f>
        <v>41</v>
      </c>
      <c r="L7" s="76">
        <f>'22-23'!$M$7</f>
        <v>16</v>
      </c>
      <c r="N7" s="64">
        <v>2</v>
      </c>
      <c r="O7" s="56" t="str">
        <f>'22-23'!$B$7</f>
        <v>Arsenal</v>
      </c>
      <c r="P7" s="72">
        <f>'22-23'!$T$7</f>
        <v>45</v>
      </c>
      <c r="Q7" s="72">
        <v>1.9999999999999999E-7</v>
      </c>
      <c r="R7" s="77">
        <f>P7+(W7-X7)/100+W7/1000+Q7</f>
        <v>45.333000200000001</v>
      </c>
      <c r="S7" s="73">
        <f t="shared" si="0"/>
        <v>19</v>
      </c>
      <c r="T7" s="74">
        <f>'22-23'!$Q$7</f>
        <v>14</v>
      </c>
      <c r="U7" s="75">
        <f>'22-23'!$R$7</f>
        <v>3</v>
      </c>
      <c r="V7" s="76">
        <f>'22-23'!$S$7</f>
        <v>2</v>
      </c>
      <c r="W7" s="74">
        <f>'22-23'!$W$7</f>
        <v>53</v>
      </c>
      <c r="X7" s="76">
        <f>'22-23'!$X$7</f>
        <v>25</v>
      </c>
      <c r="Y7" s="74">
        <f>'22-23'!$U$7</f>
        <v>21</v>
      </c>
      <c r="Z7" s="76">
        <f>'22-23'!$V$7</f>
        <v>8</v>
      </c>
      <c r="AB7" s="64">
        <v>2</v>
      </c>
      <c r="AC7" s="56" t="str">
        <f>'22-23'!$B$7</f>
        <v>Arsenal</v>
      </c>
      <c r="AD7" s="72">
        <f>'22-23'!$AC$7</f>
        <v>39</v>
      </c>
      <c r="AE7" s="72">
        <v>1.9999999999999999E-7</v>
      </c>
      <c r="AF7" s="77">
        <f>AD7+(AK7-AL7)/100+AK7/1000+AE7</f>
        <v>39.205000200000001</v>
      </c>
      <c r="AG7" s="73">
        <f t="shared" si="1"/>
        <v>19</v>
      </c>
      <c r="AH7" s="74">
        <f>'22-23'!$Z$7</f>
        <v>12</v>
      </c>
      <c r="AI7" s="75">
        <f>'22-23'!$AA$7</f>
        <v>3</v>
      </c>
      <c r="AJ7" s="76">
        <f>'22-23'!$AB$7</f>
        <v>4</v>
      </c>
      <c r="AK7" s="74">
        <f>'22-23'!$AF$7</f>
        <v>35</v>
      </c>
      <c r="AL7" s="76">
        <f>'22-23'!$AG$7</f>
        <v>18</v>
      </c>
      <c r="AM7" s="74">
        <f>'22-23'!$AD$7</f>
        <v>20</v>
      </c>
      <c r="AN7" s="76">
        <f>'22-23'!$AE$7</f>
        <v>8</v>
      </c>
    </row>
    <row r="8" spans="2:40" x14ac:dyDescent="0.2">
      <c r="B8" s="64">
        <v>3</v>
      </c>
      <c r="C8" s="56" t="str">
        <f>'22-23'!$B$8</f>
        <v>Man Utd</v>
      </c>
      <c r="D8" s="72">
        <f>'22-23'!$I$8</f>
        <v>75</v>
      </c>
      <c r="E8" s="73">
        <f t="shared" si="2"/>
        <v>38</v>
      </c>
      <c r="F8" s="74">
        <f>'22-23'!$F$8</f>
        <v>23</v>
      </c>
      <c r="G8" s="75">
        <f>'22-23'!$G$8</f>
        <v>6</v>
      </c>
      <c r="H8" s="76">
        <f>'22-23'!$H$8</f>
        <v>9</v>
      </c>
      <c r="I8" s="74">
        <f>'22-23'!$N$8</f>
        <v>58</v>
      </c>
      <c r="J8" s="76">
        <f>'22-23'!$O$8</f>
        <v>43</v>
      </c>
      <c r="K8" s="74">
        <f>'22-23'!$L$8</f>
        <v>26</v>
      </c>
      <c r="L8" s="76">
        <f>'22-23'!$M$8</f>
        <v>18</v>
      </c>
      <c r="N8" s="64">
        <v>3</v>
      </c>
      <c r="O8" s="56" t="str">
        <f>'22-23'!$B$8</f>
        <v>Man Utd</v>
      </c>
      <c r="P8" s="72">
        <f>'22-23'!$T$8</f>
        <v>48</v>
      </c>
      <c r="Q8" s="72">
        <v>2.9999999999999999E-7</v>
      </c>
      <c r="R8" s="77">
        <f>P8+(W8-X8)/100+W8/1000+Q8</f>
        <v>48.296000300000003</v>
      </c>
      <c r="S8" s="73">
        <f t="shared" si="0"/>
        <v>19</v>
      </c>
      <c r="T8" s="74">
        <f>'22-23'!$Q$8</f>
        <v>15</v>
      </c>
      <c r="U8" s="75">
        <f>'22-23'!$R$8</f>
        <v>3</v>
      </c>
      <c r="V8" s="76">
        <f>'22-23'!$S$8</f>
        <v>1</v>
      </c>
      <c r="W8" s="74">
        <f>'22-23'!$W$8</f>
        <v>36</v>
      </c>
      <c r="X8" s="76">
        <f>'22-23'!$X$8</f>
        <v>10</v>
      </c>
      <c r="Y8" s="74">
        <f>'22-23'!$U$8</f>
        <v>15</v>
      </c>
      <c r="Z8" s="76">
        <f>'22-23'!$V$8</f>
        <v>4</v>
      </c>
      <c r="AB8" s="64">
        <v>3</v>
      </c>
      <c r="AC8" s="56" t="str">
        <f>'22-23'!$B$8</f>
        <v>Man Utd</v>
      </c>
      <c r="AD8" s="72">
        <f>'22-23'!$AC$8</f>
        <v>27</v>
      </c>
      <c r="AE8" s="72">
        <v>2.9999999999999999E-7</v>
      </c>
      <c r="AF8" s="77">
        <f>AD8+(AK8-AL8)/100+AK8/1000+AE8</f>
        <v>26.912000299999999</v>
      </c>
      <c r="AG8" s="73">
        <f t="shared" si="1"/>
        <v>19</v>
      </c>
      <c r="AH8" s="74">
        <f>'22-23'!$Z$8</f>
        <v>8</v>
      </c>
      <c r="AI8" s="75">
        <f>'22-23'!$AA$8</f>
        <v>3</v>
      </c>
      <c r="AJ8" s="76">
        <f>'22-23'!$AB$8</f>
        <v>8</v>
      </c>
      <c r="AK8" s="74">
        <f>'22-23'!$AF$8</f>
        <v>22</v>
      </c>
      <c r="AL8" s="76">
        <f>'22-23'!$AG$8</f>
        <v>33</v>
      </c>
      <c r="AM8" s="74">
        <f>'22-23'!$AD$8</f>
        <v>11</v>
      </c>
      <c r="AN8" s="76">
        <f>'22-23'!$AE$8</f>
        <v>14</v>
      </c>
    </row>
    <row r="9" spans="2:40" x14ac:dyDescent="0.2">
      <c r="B9" s="64">
        <v>4</v>
      </c>
      <c r="C9" s="56" t="str">
        <f>'22-23'!$B$9</f>
        <v>Newcastle</v>
      </c>
      <c r="D9" s="72">
        <f>'22-23'!$I$9</f>
        <v>71</v>
      </c>
      <c r="E9" s="73">
        <f t="shared" si="2"/>
        <v>38</v>
      </c>
      <c r="F9" s="74">
        <f>'22-23'!$F$9</f>
        <v>19</v>
      </c>
      <c r="G9" s="75">
        <f>'22-23'!$G$9</f>
        <v>14</v>
      </c>
      <c r="H9" s="76">
        <f>'22-23'!$H$9</f>
        <v>5</v>
      </c>
      <c r="I9" s="74">
        <f>'22-23'!$N$9</f>
        <v>68</v>
      </c>
      <c r="J9" s="76">
        <f>'22-23'!$O$9</f>
        <v>33</v>
      </c>
      <c r="K9" s="74">
        <f>'22-23'!$L$9</f>
        <v>32</v>
      </c>
      <c r="L9" s="76">
        <f>'22-23'!$M$9</f>
        <v>15</v>
      </c>
      <c r="N9" s="64">
        <v>4</v>
      </c>
      <c r="O9" s="56" t="str">
        <f>'22-23'!$B$9</f>
        <v>Newcastle</v>
      </c>
      <c r="P9" s="72">
        <f>'22-23'!$T$9</f>
        <v>39</v>
      </c>
      <c r="Q9" s="72">
        <v>3.9999999999999998E-7</v>
      </c>
      <c r="R9" s="77">
        <f t="shared" ref="R9:R25" si="3">P9+(W9-X9)/100+W9/1000+Q9</f>
        <v>39.256000399999998</v>
      </c>
      <c r="S9" s="73">
        <f t="shared" si="0"/>
        <v>19</v>
      </c>
      <c r="T9" s="74">
        <f>'22-23'!$Q$9</f>
        <v>11</v>
      </c>
      <c r="U9" s="75">
        <f>'22-23'!$R$9</f>
        <v>6</v>
      </c>
      <c r="V9" s="76">
        <f>'22-23'!$S$9</f>
        <v>2</v>
      </c>
      <c r="W9" s="74">
        <f>'22-23'!$W$9</f>
        <v>36</v>
      </c>
      <c r="X9" s="76">
        <f>'22-23'!$X$9</f>
        <v>14</v>
      </c>
      <c r="Y9" s="74">
        <f>'22-23'!$U$9</f>
        <v>15</v>
      </c>
      <c r="Z9" s="76">
        <f>'22-23'!$V$9</f>
        <v>6</v>
      </c>
      <c r="AB9" s="64">
        <v>4</v>
      </c>
      <c r="AC9" s="56" t="str">
        <f>'22-23'!$B$9</f>
        <v>Newcastle</v>
      </c>
      <c r="AD9" s="72">
        <f>'22-23'!$AC$9</f>
        <v>32</v>
      </c>
      <c r="AE9" s="72">
        <v>3.9999999999999998E-7</v>
      </c>
      <c r="AF9" s="77">
        <f t="shared" ref="AF9:AF25" si="4">AD9+(AK9-AL9)/100+AK9/1000+AE9</f>
        <v>32.162000399999997</v>
      </c>
      <c r="AG9" s="73">
        <f t="shared" si="1"/>
        <v>19</v>
      </c>
      <c r="AH9" s="74">
        <f>'22-23'!$Z$9</f>
        <v>8</v>
      </c>
      <c r="AI9" s="75">
        <f>'22-23'!$AA$9</f>
        <v>8</v>
      </c>
      <c r="AJ9" s="76">
        <f>'22-23'!$AB$9</f>
        <v>3</v>
      </c>
      <c r="AK9" s="74">
        <f>'22-23'!$AF$9</f>
        <v>32</v>
      </c>
      <c r="AL9" s="76">
        <f>'22-23'!$AG$9</f>
        <v>19</v>
      </c>
      <c r="AM9" s="74">
        <f>'22-23'!$AD$9</f>
        <v>17</v>
      </c>
      <c r="AN9" s="76">
        <f>'22-23'!$AE$9</f>
        <v>9</v>
      </c>
    </row>
    <row r="10" spans="2:40" x14ac:dyDescent="0.2">
      <c r="B10" s="64">
        <v>5</v>
      </c>
      <c r="C10" s="56" t="str">
        <f>'22-23'!$B$10</f>
        <v>Liverpool</v>
      </c>
      <c r="D10" s="72">
        <f>'22-23'!$I$10</f>
        <v>67</v>
      </c>
      <c r="E10" s="73">
        <f t="shared" si="2"/>
        <v>38</v>
      </c>
      <c r="F10" s="74">
        <f>'22-23'!$F$10</f>
        <v>19</v>
      </c>
      <c r="G10" s="75">
        <f>'22-23'!$G$10</f>
        <v>10</v>
      </c>
      <c r="H10" s="76">
        <f>'22-23'!$H$10</f>
        <v>9</v>
      </c>
      <c r="I10" s="74">
        <f>'22-23'!$N$10</f>
        <v>75</v>
      </c>
      <c r="J10" s="76">
        <f>'22-23'!$O$10</f>
        <v>47</v>
      </c>
      <c r="K10" s="74">
        <f>'22-23'!$L$10</f>
        <v>36</v>
      </c>
      <c r="L10" s="76">
        <f>'22-23'!$M$10</f>
        <v>24</v>
      </c>
      <c r="N10" s="64">
        <v>5</v>
      </c>
      <c r="O10" s="56" t="str">
        <f>'22-23'!$B$10</f>
        <v>Liverpool</v>
      </c>
      <c r="P10" s="72">
        <f>'22-23'!$T$10</f>
        <v>44</v>
      </c>
      <c r="Q10" s="72">
        <v>4.9999999999999998E-7</v>
      </c>
      <c r="R10" s="77">
        <f t="shared" si="3"/>
        <v>44.336000499999997</v>
      </c>
      <c r="S10" s="73">
        <f t="shared" si="0"/>
        <v>19</v>
      </c>
      <c r="T10" s="74">
        <f>'22-23'!$Q$10</f>
        <v>13</v>
      </c>
      <c r="U10" s="75">
        <f>'22-23'!$R$10</f>
        <v>5</v>
      </c>
      <c r="V10" s="76">
        <f>'22-23'!$S$10</f>
        <v>1</v>
      </c>
      <c r="W10" s="74">
        <f>'22-23'!$W$10</f>
        <v>46</v>
      </c>
      <c r="X10" s="76">
        <f>'22-23'!$X$10</f>
        <v>17</v>
      </c>
      <c r="Y10" s="74">
        <f>'22-23'!$U$10</f>
        <v>21</v>
      </c>
      <c r="Z10" s="76">
        <f>'22-23'!$V$10</f>
        <v>11</v>
      </c>
      <c r="AB10" s="64">
        <v>5</v>
      </c>
      <c r="AC10" s="56" t="str">
        <f>'22-23'!$B$10</f>
        <v>Liverpool</v>
      </c>
      <c r="AD10" s="72">
        <f>'22-23'!$AC$10</f>
        <v>23</v>
      </c>
      <c r="AE10" s="72">
        <v>4.9999999999999998E-7</v>
      </c>
      <c r="AF10" s="77">
        <f t="shared" si="4"/>
        <v>23.019000499999997</v>
      </c>
      <c r="AG10" s="73">
        <f t="shared" si="1"/>
        <v>19</v>
      </c>
      <c r="AH10" s="74">
        <f>'22-23'!$Z$10</f>
        <v>6</v>
      </c>
      <c r="AI10" s="75">
        <f>'22-23'!$AA$10</f>
        <v>5</v>
      </c>
      <c r="AJ10" s="76">
        <f>'22-23'!$AB$10</f>
        <v>8</v>
      </c>
      <c r="AK10" s="74">
        <f>'22-23'!$AF$10</f>
        <v>29</v>
      </c>
      <c r="AL10" s="76">
        <f>'22-23'!$AG$10</f>
        <v>30</v>
      </c>
      <c r="AM10" s="74">
        <f>'22-23'!$AD$10</f>
        <v>15</v>
      </c>
      <c r="AN10" s="76">
        <f>'22-23'!$AE$10</f>
        <v>13</v>
      </c>
    </row>
    <row r="11" spans="2:40" x14ac:dyDescent="0.2">
      <c r="B11" s="64">
        <v>6</v>
      </c>
      <c r="C11" s="56" t="str">
        <f>'22-23'!$B$11</f>
        <v>Brighton</v>
      </c>
      <c r="D11" s="72">
        <f>'22-23'!$I$11</f>
        <v>62</v>
      </c>
      <c r="E11" s="73">
        <f t="shared" si="2"/>
        <v>38</v>
      </c>
      <c r="F11" s="74">
        <f>'22-23'!$F$11</f>
        <v>18</v>
      </c>
      <c r="G11" s="75">
        <f>'22-23'!$G$11</f>
        <v>8</v>
      </c>
      <c r="H11" s="76">
        <f>'22-23'!$H$11</f>
        <v>12</v>
      </c>
      <c r="I11" s="74">
        <f>'22-23'!$N$11</f>
        <v>72</v>
      </c>
      <c r="J11" s="76">
        <f>'22-23'!$O$11</f>
        <v>53</v>
      </c>
      <c r="K11" s="74">
        <f>'22-23'!$L$11</f>
        <v>34</v>
      </c>
      <c r="L11" s="76">
        <f>'22-23'!$M$11</f>
        <v>27</v>
      </c>
      <c r="N11" s="64">
        <v>6</v>
      </c>
      <c r="O11" s="56" t="str">
        <f>'22-23'!$B$11</f>
        <v>Brighton</v>
      </c>
      <c r="P11" s="72">
        <f>'22-23'!$T$11</f>
        <v>34</v>
      </c>
      <c r="Q11" s="72">
        <v>5.9999999999999997E-7</v>
      </c>
      <c r="R11" s="77">
        <f t="shared" si="3"/>
        <v>34.197000599999996</v>
      </c>
      <c r="S11" s="73">
        <f t="shared" si="0"/>
        <v>19</v>
      </c>
      <c r="T11" s="74">
        <f>'22-23'!$Q$11</f>
        <v>10</v>
      </c>
      <c r="U11" s="75">
        <f>'22-23'!$R$11</f>
        <v>4</v>
      </c>
      <c r="V11" s="76">
        <f>'22-23'!$S$11</f>
        <v>5</v>
      </c>
      <c r="W11" s="74">
        <f>'22-23'!$W$11</f>
        <v>37</v>
      </c>
      <c r="X11" s="76">
        <f>'22-23'!$X$11</f>
        <v>21</v>
      </c>
      <c r="Y11" s="74">
        <f>'22-23'!$U$11</f>
        <v>17</v>
      </c>
      <c r="Z11" s="76">
        <f>'22-23'!$V$11</f>
        <v>12</v>
      </c>
      <c r="AB11" s="64">
        <v>6</v>
      </c>
      <c r="AC11" s="56" t="str">
        <f>'22-23'!$B$11</f>
        <v>Brighton</v>
      </c>
      <c r="AD11" s="72">
        <f>'22-23'!$AC$11</f>
        <v>28</v>
      </c>
      <c r="AE11" s="72">
        <v>5.9999999999999997E-7</v>
      </c>
      <c r="AF11" s="77">
        <f t="shared" si="4"/>
        <v>28.065000600000001</v>
      </c>
      <c r="AG11" s="73">
        <f t="shared" si="1"/>
        <v>19</v>
      </c>
      <c r="AH11" s="74">
        <f>'22-23'!$Z$11</f>
        <v>8</v>
      </c>
      <c r="AI11" s="75">
        <f>'22-23'!$AA$11</f>
        <v>4</v>
      </c>
      <c r="AJ11" s="76">
        <f>'22-23'!$AB$11</f>
        <v>7</v>
      </c>
      <c r="AK11" s="74">
        <f>'22-23'!$AF$11</f>
        <v>35</v>
      </c>
      <c r="AL11" s="76">
        <f>'22-23'!$AG$11</f>
        <v>32</v>
      </c>
      <c r="AM11" s="74">
        <f>'22-23'!$AD$11</f>
        <v>17</v>
      </c>
      <c r="AN11" s="76">
        <f>'22-23'!$AE$11</f>
        <v>15</v>
      </c>
    </row>
    <row r="12" spans="2:40" x14ac:dyDescent="0.2">
      <c r="B12" s="64">
        <v>7</v>
      </c>
      <c r="C12" s="56" t="str">
        <f>'22-23'!$B$12</f>
        <v>Aston Villa</v>
      </c>
      <c r="D12" s="72">
        <f>'22-23'!$I$12</f>
        <v>61</v>
      </c>
      <c r="E12" s="73">
        <f t="shared" si="2"/>
        <v>38</v>
      </c>
      <c r="F12" s="74">
        <f>'22-23'!$F$12</f>
        <v>18</v>
      </c>
      <c r="G12" s="75">
        <f>'22-23'!$G$12</f>
        <v>7</v>
      </c>
      <c r="H12" s="76">
        <f>'22-23'!$H$12</f>
        <v>13</v>
      </c>
      <c r="I12" s="74">
        <f>'22-23'!$N$12</f>
        <v>51</v>
      </c>
      <c r="J12" s="76">
        <f>'22-23'!$O$12</f>
        <v>46</v>
      </c>
      <c r="K12" s="74">
        <f>'22-23'!$L$12</f>
        <v>26</v>
      </c>
      <c r="L12" s="76">
        <f>'22-23'!$M$12</f>
        <v>24</v>
      </c>
      <c r="N12" s="64">
        <v>7</v>
      </c>
      <c r="O12" s="56" t="str">
        <f>'22-23'!$B$12</f>
        <v>Aston Villa</v>
      </c>
      <c r="P12" s="72">
        <f>'22-23'!$T$12</f>
        <v>38</v>
      </c>
      <c r="Q12" s="72">
        <v>6.9999999999999997E-7</v>
      </c>
      <c r="R12" s="77">
        <f t="shared" si="3"/>
        <v>38.1530007</v>
      </c>
      <c r="S12" s="73">
        <f t="shared" si="0"/>
        <v>19</v>
      </c>
      <c r="T12" s="74">
        <f>'22-23'!$Q$12</f>
        <v>12</v>
      </c>
      <c r="U12" s="75">
        <f>'22-23'!$R$12</f>
        <v>2</v>
      </c>
      <c r="V12" s="76">
        <f>'22-23'!$S$12</f>
        <v>5</v>
      </c>
      <c r="W12" s="74">
        <f>'22-23'!$W$12</f>
        <v>33</v>
      </c>
      <c r="X12" s="76">
        <f>'22-23'!$X$12</f>
        <v>21</v>
      </c>
      <c r="Y12" s="74">
        <f>'22-23'!$U$12</f>
        <v>19</v>
      </c>
      <c r="Z12" s="76">
        <f>'22-23'!$V$12</f>
        <v>10</v>
      </c>
      <c r="AB12" s="64">
        <v>7</v>
      </c>
      <c r="AC12" s="56" t="str">
        <f>'22-23'!$B$12</f>
        <v>Aston Villa</v>
      </c>
      <c r="AD12" s="72">
        <f>'22-23'!$AC$12</f>
        <v>23</v>
      </c>
      <c r="AE12" s="72">
        <v>6.9999999999999997E-7</v>
      </c>
      <c r="AF12" s="77">
        <f t="shared" si="4"/>
        <v>22.948000700000001</v>
      </c>
      <c r="AG12" s="73">
        <f t="shared" si="1"/>
        <v>19</v>
      </c>
      <c r="AH12" s="74">
        <f>'22-23'!$Z$12</f>
        <v>6</v>
      </c>
      <c r="AI12" s="75">
        <f>'22-23'!$AA$12</f>
        <v>5</v>
      </c>
      <c r="AJ12" s="76">
        <f>'22-23'!$AB$12</f>
        <v>8</v>
      </c>
      <c r="AK12" s="74">
        <f>'22-23'!$AF$12</f>
        <v>18</v>
      </c>
      <c r="AL12" s="76">
        <f>'22-23'!$AG$12</f>
        <v>25</v>
      </c>
      <c r="AM12" s="74">
        <f>'22-23'!$AD$12</f>
        <v>7</v>
      </c>
      <c r="AN12" s="76">
        <f>'22-23'!$AE$12</f>
        <v>14</v>
      </c>
    </row>
    <row r="13" spans="2:40" x14ac:dyDescent="0.2">
      <c r="B13" s="64">
        <v>8</v>
      </c>
      <c r="C13" s="56" t="str">
        <f>'22-23'!$B$13</f>
        <v>Tottenham</v>
      </c>
      <c r="D13" s="72">
        <f>'22-23'!$I$13</f>
        <v>60</v>
      </c>
      <c r="E13" s="73">
        <f t="shared" si="2"/>
        <v>38</v>
      </c>
      <c r="F13" s="74">
        <f>'22-23'!$F$13</f>
        <v>18</v>
      </c>
      <c r="G13" s="75">
        <f>'22-23'!$G$13</f>
        <v>6</v>
      </c>
      <c r="H13" s="76">
        <f>'22-23'!$H$13</f>
        <v>14</v>
      </c>
      <c r="I13" s="74">
        <f>'22-23'!$N$13</f>
        <v>70</v>
      </c>
      <c r="J13" s="76">
        <f>'22-23'!$O$13</f>
        <v>63</v>
      </c>
      <c r="K13" s="74">
        <f>'22-23'!$L$13</f>
        <v>24</v>
      </c>
      <c r="L13" s="76">
        <f>'22-23'!$M$13</f>
        <v>31</v>
      </c>
      <c r="N13" s="64">
        <v>8</v>
      </c>
      <c r="O13" s="56" t="str">
        <f>'22-23'!$B$13</f>
        <v>Tottenham</v>
      </c>
      <c r="P13" s="72">
        <f>'22-23'!$T$13</f>
        <v>37</v>
      </c>
      <c r="Q13" s="72">
        <v>7.9999999999999996E-7</v>
      </c>
      <c r="R13" s="77">
        <f t="shared" si="3"/>
        <v>37.157000799999999</v>
      </c>
      <c r="S13" s="73">
        <f t="shared" si="0"/>
        <v>19</v>
      </c>
      <c r="T13" s="74">
        <f>'22-23'!$Q$13</f>
        <v>12</v>
      </c>
      <c r="U13" s="75">
        <f>'22-23'!$R$13</f>
        <v>1</v>
      </c>
      <c r="V13" s="76">
        <f>'22-23'!$S$13</f>
        <v>6</v>
      </c>
      <c r="W13" s="74">
        <f>'22-23'!$W$13</f>
        <v>37</v>
      </c>
      <c r="X13" s="76">
        <f>'22-23'!$X$13</f>
        <v>25</v>
      </c>
      <c r="Y13" s="74">
        <f>'22-23'!$U$13</f>
        <v>13</v>
      </c>
      <c r="Z13" s="76">
        <f>'22-23'!$V$13</f>
        <v>15</v>
      </c>
      <c r="AB13" s="64">
        <v>8</v>
      </c>
      <c r="AC13" s="56" t="str">
        <f>'22-23'!$B$13</f>
        <v>Tottenham</v>
      </c>
      <c r="AD13" s="72">
        <f>'22-23'!$AC$13</f>
        <v>23</v>
      </c>
      <c r="AE13" s="72">
        <v>7.9999999999999996E-7</v>
      </c>
      <c r="AF13" s="77">
        <f t="shared" si="4"/>
        <v>22.983000799999999</v>
      </c>
      <c r="AG13" s="73">
        <f t="shared" si="1"/>
        <v>19</v>
      </c>
      <c r="AH13" s="74">
        <f>'22-23'!$Z$13</f>
        <v>6</v>
      </c>
      <c r="AI13" s="75">
        <f>'22-23'!$AA$13</f>
        <v>5</v>
      </c>
      <c r="AJ13" s="76">
        <f>'22-23'!$AB$13</f>
        <v>8</v>
      </c>
      <c r="AK13" s="74">
        <f>'22-23'!$AF$13</f>
        <v>33</v>
      </c>
      <c r="AL13" s="76">
        <f>'22-23'!$AG$13</f>
        <v>38</v>
      </c>
      <c r="AM13" s="74">
        <f>'22-23'!$AD$13</f>
        <v>11</v>
      </c>
      <c r="AN13" s="76">
        <f>'22-23'!$AE$13</f>
        <v>16</v>
      </c>
    </row>
    <row r="14" spans="2:40" x14ac:dyDescent="0.2">
      <c r="B14" s="64">
        <v>9</v>
      </c>
      <c r="C14" s="56" t="str">
        <f>'22-23'!$B$14</f>
        <v>Brentford</v>
      </c>
      <c r="D14" s="72">
        <f>'22-23'!$I$14</f>
        <v>59</v>
      </c>
      <c r="E14" s="73">
        <f t="shared" si="2"/>
        <v>38</v>
      </c>
      <c r="F14" s="74">
        <f>'22-23'!$F$14</f>
        <v>15</v>
      </c>
      <c r="G14" s="75">
        <f>'22-23'!$G$14</f>
        <v>14</v>
      </c>
      <c r="H14" s="76">
        <f>'22-23'!$H$14</f>
        <v>9</v>
      </c>
      <c r="I14" s="74">
        <f>'22-23'!$N$14</f>
        <v>58</v>
      </c>
      <c r="J14" s="76">
        <f>'22-23'!$O$14</f>
        <v>46</v>
      </c>
      <c r="K14" s="74">
        <f>'22-23'!$L$14</f>
        <v>27</v>
      </c>
      <c r="L14" s="76">
        <f>'22-23'!$M$14</f>
        <v>23</v>
      </c>
      <c r="N14" s="64">
        <v>9</v>
      </c>
      <c r="O14" s="56" t="str">
        <f>'22-23'!$B$14</f>
        <v>Brentford</v>
      </c>
      <c r="P14" s="72">
        <f>'22-23'!$T$14</f>
        <v>37</v>
      </c>
      <c r="Q14" s="72">
        <v>8.9999999999999996E-7</v>
      </c>
      <c r="R14" s="77">
        <f t="shared" si="3"/>
        <v>37.205000900000002</v>
      </c>
      <c r="S14" s="73">
        <f t="shared" si="0"/>
        <v>19</v>
      </c>
      <c r="T14" s="74">
        <f>'22-23'!$Q$14</f>
        <v>10</v>
      </c>
      <c r="U14" s="75">
        <f>'22-23'!$R$14</f>
        <v>7</v>
      </c>
      <c r="V14" s="76">
        <f>'22-23'!$S$14</f>
        <v>2</v>
      </c>
      <c r="W14" s="74">
        <f>'22-23'!$W$14</f>
        <v>35</v>
      </c>
      <c r="X14" s="76">
        <f>'22-23'!$X$14</f>
        <v>18</v>
      </c>
      <c r="Y14" s="74">
        <f>'22-23'!$U$14</f>
        <v>18</v>
      </c>
      <c r="Z14" s="76">
        <f>'22-23'!$V$14</f>
        <v>6</v>
      </c>
      <c r="AB14" s="64">
        <v>9</v>
      </c>
      <c r="AC14" s="56" t="str">
        <f>'22-23'!$B$14</f>
        <v>Brentford</v>
      </c>
      <c r="AD14" s="72">
        <f>'22-23'!$AC$14</f>
        <v>22</v>
      </c>
      <c r="AE14" s="72">
        <v>8.9999999999999996E-7</v>
      </c>
      <c r="AF14" s="77">
        <f t="shared" si="4"/>
        <v>21.973000899999999</v>
      </c>
      <c r="AG14" s="73">
        <f t="shared" si="1"/>
        <v>19</v>
      </c>
      <c r="AH14" s="74">
        <f>'22-23'!$Z$14</f>
        <v>5</v>
      </c>
      <c r="AI14" s="75">
        <f>'22-23'!$AA$14</f>
        <v>7</v>
      </c>
      <c r="AJ14" s="76">
        <f>'22-23'!$AB$14</f>
        <v>7</v>
      </c>
      <c r="AK14" s="74">
        <f>'22-23'!$AF$14</f>
        <v>23</v>
      </c>
      <c r="AL14" s="76">
        <f>'22-23'!$AG$14</f>
        <v>28</v>
      </c>
      <c r="AM14" s="74">
        <f>'22-23'!$AD$14</f>
        <v>9</v>
      </c>
      <c r="AN14" s="76">
        <f>'22-23'!$AE$14</f>
        <v>17</v>
      </c>
    </row>
    <row r="15" spans="2:40" x14ac:dyDescent="0.2">
      <c r="B15" s="64">
        <v>10</v>
      </c>
      <c r="C15" s="56" t="str">
        <f>'22-23'!$B$15</f>
        <v>Fulham</v>
      </c>
      <c r="D15" s="72">
        <f>'22-23'!$I$15</f>
        <v>52</v>
      </c>
      <c r="E15" s="73">
        <f>F15+G15+H15</f>
        <v>38</v>
      </c>
      <c r="F15" s="74">
        <f>'22-23'!$F$15</f>
        <v>15</v>
      </c>
      <c r="G15" s="75">
        <f>'22-23'!$G$15</f>
        <v>7</v>
      </c>
      <c r="H15" s="76">
        <f>'22-23'!$H$15</f>
        <v>16</v>
      </c>
      <c r="I15" s="74">
        <f>'22-23'!$N$15</f>
        <v>55</v>
      </c>
      <c r="J15" s="76">
        <f>'22-23'!$O$15</f>
        <v>53</v>
      </c>
      <c r="K15" s="74">
        <f>'22-23'!$L$15</f>
        <v>22</v>
      </c>
      <c r="L15" s="76">
        <f>'22-23'!$M$15</f>
        <v>26</v>
      </c>
      <c r="N15" s="64">
        <v>10</v>
      </c>
      <c r="O15" s="56" t="str">
        <f>'22-23'!$B$15</f>
        <v>Fulham</v>
      </c>
      <c r="P15" s="72">
        <f>'22-23'!$T$15</f>
        <v>29</v>
      </c>
      <c r="Q15" s="72">
        <v>9.9999999999999995E-7</v>
      </c>
      <c r="R15" s="77">
        <f t="shared" si="3"/>
        <v>29.051000999999999</v>
      </c>
      <c r="S15" s="73">
        <f t="shared" si="0"/>
        <v>19</v>
      </c>
      <c r="T15" s="74">
        <f>'22-23'!$Q$15</f>
        <v>8</v>
      </c>
      <c r="U15" s="75">
        <f>'22-23'!$R$15</f>
        <v>5</v>
      </c>
      <c r="V15" s="76">
        <f>'22-23'!$S$15</f>
        <v>6</v>
      </c>
      <c r="W15" s="74">
        <f>'22-23'!$W$15</f>
        <v>31</v>
      </c>
      <c r="X15" s="76">
        <f>'22-23'!$X$15</f>
        <v>29</v>
      </c>
      <c r="Y15" s="74">
        <f>'22-23'!$U$15</f>
        <v>13</v>
      </c>
      <c r="Z15" s="76">
        <f>'22-23'!$V$15</f>
        <v>16</v>
      </c>
      <c r="AB15" s="64">
        <v>10</v>
      </c>
      <c r="AC15" s="56" t="str">
        <f>'22-23'!$B$15</f>
        <v>Fulham</v>
      </c>
      <c r="AD15" s="72">
        <f>'22-23'!$AC$15</f>
        <v>23</v>
      </c>
      <c r="AE15" s="72">
        <v>9.9999999999999995E-7</v>
      </c>
      <c r="AF15" s="77">
        <f t="shared" si="4"/>
        <v>23.024001000000002</v>
      </c>
      <c r="AG15" s="73">
        <f t="shared" si="1"/>
        <v>19</v>
      </c>
      <c r="AH15" s="74">
        <f>'22-23'!$Z$15</f>
        <v>7</v>
      </c>
      <c r="AI15" s="75">
        <f>'22-23'!$AA$15</f>
        <v>2</v>
      </c>
      <c r="AJ15" s="76">
        <f>'22-23'!$AB$15</f>
        <v>10</v>
      </c>
      <c r="AK15" s="74">
        <f>'22-23'!$AF$15</f>
        <v>24</v>
      </c>
      <c r="AL15" s="76">
        <f>'22-23'!$AG$15</f>
        <v>24</v>
      </c>
      <c r="AM15" s="74">
        <f>'22-23'!$AD$15</f>
        <v>9</v>
      </c>
      <c r="AN15" s="76">
        <f>'22-23'!$AE$15</f>
        <v>10</v>
      </c>
    </row>
    <row r="16" spans="2:40" x14ac:dyDescent="0.2">
      <c r="B16" s="64">
        <v>11</v>
      </c>
      <c r="C16" s="56" t="str">
        <f>'22-23'!$B$16</f>
        <v>Crystal P</v>
      </c>
      <c r="D16" s="72">
        <f>'22-23'!$I$16</f>
        <v>45</v>
      </c>
      <c r="E16" s="73">
        <f t="shared" si="2"/>
        <v>38</v>
      </c>
      <c r="F16" s="74">
        <f>'22-23'!$F$16</f>
        <v>11</v>
      </c>
      <c r="G16" s="75">
        <f>'22-23'!$G$16</f>
        <v>12</v>
      </c>
      <c r="H16" s="76">
        <f>'22-23'!$H$16</f>
        <v>15</v>
      </c>
      <c r="I16" s="74">
        <f>'22-23'!$N$16</f>
        <v>40</v>
      </c>
      <c r="J16" s="76">
        <f>'22-23'!$O$16</f>
        <v>49</v>
      </c>
      <c r="K16" s="74">
        <f>'22-23'!$L$16</f>
        <v>16</v>
      </c>
      <c r="L16" s="76">
        <f>'22-23'!$M$16</f>
        <v>21</v>
      </c>
      <c r="N16" s="64">
        <v>11</v>
      </c>
      <c r="O16" s="56" t="str">
        <f>'22-23'!$B$16</f>
        <v>Crystal P</v>
      </c>
      <c r="P16" s="72">
        <f>'22-23'!$T$16</f>
        <v>28</v>
      </c>
      <c r="Q16" s="72">
        <v>1.1000000000000001E-6</v>
      </c>
      <c r="R16" s="77">
        <f t="shared" si="3"/>
        <v>28.0010011</v>
      </c>
      <c r="S16" s="73">
        <f t="shared" si="0"/>
        <v>19</v>
      </c>
      <c r="T16" s="74">
        <f>'22-23'!$Q$16</f>
        <v>7</v>
      </c>
      <c r="U16" s="75">
        <f>'22-23'!$R$16</f>
        <v>7</v>
      </c>
      <c r="V16" s="76">
        <f>'22-23'!$S$16</f>
        <v>5</v>
      </c>
      <c r="W16" s="74">
        <f>'22-23'!$W$16</f>
        <v>21</v>
      </c>
      <c r="X16" s="76">
        <f>'22-23'!$X$16</f>
        <v>23</v>
      </c>
      <c r="Y16" s="74">
        <f>'22-23'!$U$16</f>
        <v>8</v>
      </c>
      <c r="Z16" s="76">
        <f>'22-23'!$V$16</f>
        <v>10</v>
      </c>
      <c r="AB16" s="64">
        <v>11</v>
      </c>
      <c r="AC16" s="56" t="str">
        <f>'22-23'!$B$16</f>
        <v>Crystal P</v>
      </c>
      <c r="AD16" s="72">
        <f>'22-23'!$AC$16</f>
        <v>17</v>
      </c>
      <c r="AE16" s="72">
        <v>1.1000000000000001E-6</v>
      </c>
      <c r="AF16" s="77">
        <f t="shared" si="4"/>
        <v>16.949001099999997</v>
      </c>
      <c r="AG16" s="73">
        <f t="shared" si="1"/>
        <v>19</v>
      </c>
      <c r="AH16" s="74">
        <f>'22-23'!$Z$16</f>
        <v>4</v>
      </c>
      <c r="AI16" s="75">
        <f>'22-23'!$AA$16</f>
        <v>5</v>
      </c>
      <c r="AJ16" s="76">
        <f>'22-23'!$AB$16</f>
        <v>10</v>
      </c>
      <c r="AK16" s="74">
        <f>'22-23'!$AF$16</f>
        <v>19</v>
      </c>
      <c r="AL16" s="76">
        <f>'22-23'!$AG$16</f>
        <v>26</v>
      </c>
      <c r="AM16" s="74">
        <f>'22-23'!$AD$16</f>
        <v>8</v>
      </c>
      <c r="AN16" s="76">
        <f>'22-23'!$AE$16</f>
        <v>11</v>
      </c>
    </row>
    <row r="17" spans="2:40" x14ac:dyDescent="0.2">
      <c r="B17" s="64">
        <v>12</v>
      </c>
      <c r="C17" s="56" t="str">
        <f>'22-23'!$B$17</f>
        <v>Chelsea</v>
      </c>
      <c r="D17" s="72">
        <f>'22-23'!$I$17</f>
        <v>44</v>
      </c>
      <c r="E17" s="73">
        <f t="shared" si="2"/>
        <v>38</v>
      </c>
      <c r="F17" s="74">
        <f>'22-23'!$F$17</f>
        <v>11</v>
      </c>
      <c r="G17" s="75">
        <f>'22-23'!$G$17</f>
        <v>11</v>
      </c>
      <c r="H17" s="76">
        <f>'22-23'!$H$17</f>
        <v>16</v>
      </c>
      <c r="I17" s="74">
        <f>'22-23'!$N$17</f>
        <v>38</v>
      </c>
      <c r="J17" s="76">
        <f>'22-23'!$O$17</f>
        <v>47</v>
      </c>
      <c r="K17" s="74">
        <f>'22-23'!$L$17</f>
        <v>15</v>
      </c>
      <c r="L17" s="76">
        <f>'22-23'!$M$17</f>
        <v>25</v>
      </c>
      <c r="N17" s="64">
        <v>12</v>
      </c>
      <c r="O17" s="56" t="str">
        <f>'22-23'!$B$17</f>
        <v>Chelsea</v>
      </c>
      <c r="P17" s="72">
        <f>'22-23'!$T$17</f>
        <v>25</v>
      </c>
      <c r="Q17" s="72">
        <v>1.1999999999999999E-6</v>
      </c>
      <c r="R17" s="77">
        <f t="shared" si="3"/>
        <v>25.030001200000001</v>
      </c>
      <c r="S17" s="73">
        <f t="shared" si="0"/>
        <v>19</v>
      </c>
      <c r="T17" s="74">
        <f>'22-23'!$Q$17</f>
        <v>6</v>
      </c>
      <c r="U17" s="75">
        <f>'22-23'!$R$17</f>
        <v>7</v>
      </c>
      <c r="V17" s="76">
        <f>'22-23'!$S$17</f>
        <v>6</v>
      </c>
      <c r="W17" s="74">
        <f>'22-23'!$W$17</f>
        <v>20</v>
      </c>
      <c r="X17" s="76">
        <f>'22-23'!$X$17</f>
        <v>19</v>
      </c>
      <c r="Y17" s="74">
        <f>'22-23'!$U$17</f>
        <v>6</v>
      </c>
      <c r="Z17" s="76">
        <f>'22-23'!$V$17</f>
        <v>6</v>
      </c>
      <c r="AB17" s="64">
        <v>12</v>
      </c>
      <c r="AC17" s="56" t="str">
        <f>'22-23'!$B$17</f>
        <v>Chelsea</v>
      </c>
      <c r="AD17" s="72">
        <f>'22-23'!$AC$17</f>
        <v>19</v>
      </c>
      <c r="AE17" s="72">
        <v>1.1999999999999999E-6</v>
      </c>
      <c r="AF17" s="77">
        <f t="shared" si="4"/>
        <v>18.918001199999999</v>
      </c>
      <c r="AG17" s="73">
        <f t="shared" si="1"/>
        <v>19</v>
      </c>
      <c r="AH17" s="74">
        <f>'22-23'!$Z$17</f>
        <v>5</v>
      </c>
      <c r="AI17" s="75">
        <f>'22-23'!$AA$17</f>
        <v>4</v>
      </c>
      <c r="AJ17" s="76">
        <f>'22-23'!$AB$17</f>
        <v>10</v>
      </c>
      <c r="AK17" s="74">
        <f>'22-23'!$AF$17</f>
        <v>18</v>
      </c>
      <c r="AL17" s="76">
        <f>'22-23'!$AG$17</f>
        <v>28</v>
      </c>
      <c r="AM17" s="74">
        <f>'22-23'!$AD$17</f>
        <v>9</v>
      </c>
      <c r="AN17" s="76">
        <f>'22-23'!$AE$17</f>
        <v>19</v>
      </c>
    </row>
    <row r="18" spans="2:40" x14ac:dyDescent="0.2">
      <c r="B18" s="64">
        <v>13</v>
      </c>
      <c r="C18" s="56" t="str">
        <f ca="1">'22-23'!$B$18</f>
        <v>Wolves</v>
      </c>
      <c r="D18" s="72">
        <f>'22-23'!$I$18</f>
        <v>41</v>
      </c>
      <c r="E18" s="73">
        <f t="shared" si="2"/>
        <v>38</v>
      </c>
      <c r="F18" s="74">
        <f>'22-23'!$F$18</f>
        <v>11</v>
      </c>
      <c r="G18" s="75">
        <f>'22-23'!$G$18</f>
        <v>8</v>
      </c>
      <c r="H18" s="76">
        <f>'22-23'!$H$18</f>
        <v>19</v>
      </c>
      <c r="I18" s="74">
        <f>'22-23'!$N$18</f>
        <v>31</v>
      </c>
      <c r="J18" s="76">
        <f>'22-23'!$O$18</f>
        <v>58</v>
      </c>
      <c r="K18" s="74">
        <f>'22-23'!$L$18</f>
        <v>17</v>
      </c>
      <c r="L18" s="76">
        <f>'22-23'!$M$18</f>
        <v>24</v>
      </c>
      <c r="N18" s="64">
        <v>13</v>
      </c>
      <c r="O18" s="56" t="str">
        <f ca="1">'22-23'!$B$18</f>
        <v>Wolves</v>
      </c>
      <c r="P18" s="72">
        <f>'22-23'!$T$18</f>
        <v>30</v>
      </c>
      <c r="Q18" s="72">
        <v>1.3E-6</v>
      </c>
      <c r="R18" s="77">
        <f t="shared" si="3"/>
        <v>30.009001299999998</v>
      </c>
      <c r="S18" s="73">
        <f t="shared" si="0"/>
        <v>19</v>
      </c>
      <c r="T18" s="74">
        <f>'22-23'!$Q$18</f>
        <v>9</v>
      </c>
      <c r="U18" s="75">
        <f>'22-23'!$R$18</f>
        <v>3</v>
      </c>
      <c r="V18" s="76">
        <f>'22-23'!$S$18</f>
        <v>7</v>
      </c>
      <c r="W18" s="74">
        <f>'22-23'!$W$18</f>
        <v>19</v>
      </c>
      <c r="X18" s="76">
        <f>'22-23'!$X$18</f>
        <v>20</v>
      </c>
      <c r="Y18" s="74">
        <f>'22-23'!$U$18</f>
        <v>11</v>
      </c>
      <c r="Z18" s="76">
        <f>'22-23'!$V$18</f>
        <v>7</v>
      </c>
      <c r="AB18" s="64">
        <v>13</v>
      </c>
      <c r="AC18" s="56" t="str">
        <f ca="1">'22-23'!$B$18</f>
        <v>Wolves</v>
      </c>
      <c r="AD18" s="72">
        <f>'22-23'!$AC$18</f>
        <v>11</v>
      </c>
      <c r="AE18" s="72">
        <v>1.3E-6</v>
      </c>
      <c r="AF18" s="77">
        <f t="shared" si="4"/>
        <v>10.7520013</v>
      </c>
      <c r="AG18" s="73">
        <f t="shared" si="1"/>
        <v>19</v>
      </c>
      <c r="AH18" s="74">
        <f>'22-23'!$Z$18</f>
        <v>2</v>
      </c>
      <c r="AI18" s="75">
        <f>'22-23'!$AA$18</f>
        <v>5</v>
      </c>
      <c r="AJ18" s="76">
        <f>'22-23'!$AB$18</f>
        <v>12</v>
      </c>
      <c r="AK18" s="74">
        <f>'22-23'!$AF$18</f>
        <v>12</v>
      </c>
      <c r="AL18" s="76">
        <f>'22-23'!$AG$18</f>
        <v>38</v>
      </c>
      <c r="AM18" s="74">
        <f>'22-23'!$AD$18</f>
        <v>6</v>
      </c>
      <c r="AN18" s="76">
        <f>'22-23'!$AE$18</f>
        <v>17</v>
      </c>
    </row>
    <row r="19" spans="2:40" x14ac:dyDescent="0.2">
      <c r="B19" s="64">
        <v>14</v>
      </c>
      <c r="C19" s="56" t="str">
        <f>'22-23'!$B$19</f>
        <v>West Ham</v>
      </c>
      <c r="D19" s="72">
        <f>'22-23'!$I$19</f>
        <v>40</v>
      </c>
      <c r="E19" s="73">
        <f t="shared" si="2"/>
        <v>38</v>
      </c>
      <c r="F19" s="74">
        <f>'22-23'!$F$19</f>
        <v>11</v>
      </c>
      <c r="G19" s="75">
        <f>'22-23'!$G$19</f>
        <v>7</v>
      </c>
      <c r="H19" s="76">
        <f>'22-23'!$H$19</f>
        <v>20</v>
      </c>
      <c r="I19" s="74">
        <f>'22-23'!$N$19</f>
        <v>42</v>
      </c>
      <c r="J19" s="76">
        <f>'22-23'!$O$19</f>
        <v>55</v>
      </c>
      <c r="K19" s="74">
        <f>'22-23'!$L$19</f>
        <v>23</v>
      </c>
      <c r="L19" s="76">
        <f>'22-23'!$M$19</f>
        <v>29</v>
      </c>
      <c r="N19" s="64">
        <v>14</v>
      </c>
      <c r="O19" s="56" t="str">
        <f>'22-23'!$B$19</f>
        <v>West Ham</v>
      </c>
      <c r="P19" s="72">
        <f>'22-23'!$T$19</f>
        <v>28</v>
      </c>
      <c r="Q19" s="72">
        <v>1.3999999999999999E-6</v>
      </c>
      <c r="R19" s="77">
        <f t="shared" si="3"/>
        <v>28.046001399999998</v>
      </c>
      <c r="S19" s="73">
        <f t="shared" si="0"/>
        <v>19</v>
      </c>
      <c r="T19" s="74">
        <f>'22-23'!$Q$19</f>
        <v>8</v>
      </c>
      <c r="U19" s="75">
        <f>'22-23'!$R$19</f>
        <v>4</v>
      </c>
      <c r="V19" s="76">
        <f>'22-23'!$S$19</f>
        <v>7</v>
      </c>
      <c r="W19" s="74">
        <f>'22-23'!$W$19</f>
        <v>26</v>
      </c>
      <c r="X19" s="76">
        <f>'22-23'!$X$19</f>
        <v>24</v>
      </c>
      <c r="Y19" s="74">
        <f>'22-23'!$U$19</f>
        <v>14</v>
      </c>
      <c r="Z19" s="76">
        <f>'22-23'!$V$19</f>
        <v>16</v>
      </c>
      <c r="AB19" s="64">
        <v>14</v>
      </c>
      <c r="AC19" s="56" t="str">
        <f>'22-23'!$B$19</f>
        <v>West Ham</v>
      </c>
      <c r="AD19" s="72">
        <f>'22-23'!$AC$19</f>
        <v>12</v>
      </c>
      <c r="AE19" s="72">
        <v>1.3999999999999999E-6</v>
      </c>
      <c r="AF19" s="77">
        <f t="shared" si="4"/>
        <v>11.8660014</v>
      </c>
      <c r="AG19" s="73">
        <f t="shared" si="1"/>
        <v>19</v>
      </c>
      <c r="AH19" s="74">
        <f>'22-23'!$Z$19</f>
        <v>3</v>
      </c>
      <c r="AI19" s="75">
        <f>'22-23'!$AA$19</f>
        <v>3</v>
      </c>
      <c r="AJ19" s="76">
        <f>'22-23'!$AB$19</f>
        <v>13</v>
      </c>
      <c r="AK19" s="74">
        <f>'22-23'!$AF$19</f>
        <v>16</v>
      </c>
      <c r="AL19" s="76">
        <f>'22-23'!$AG$19</f>
        <v>31</v>
      </c>
      <c r="AM19" s="74">
        <f>'22-23'!$AD$19</f>
        <v>9</v>
      </c>
      <c r="AN19" s="76">
        <f>'22-23'!$AE$19</f>
        <v>13</v>
      </c>
    </row>
    <row r="20" spans="2:40" x14ac:dyDescent="0.2">
      <c r="B20" s="64">
        <v>15</v>
      </c>
      <c r="C20" s="56" t="str">
        <f>'22-23'!$B$20</f>
        <v>Bournemouth</v>
      </c>
      <c r="D20" s="72">
        <f>'22-23'!$I$20</f>
        <v>39</v>
      </c>
      <c r="E20" s="73">
        <f t="shared" si="2"/>
        <v>38</v>
      </c>
      <c r="F20" s="74">
        <f>'22-23'!$F$20</f>
        <v>11</v>
      </c>
      <c r="G20" s="75">
        <f>'22-23'!$G$20</f>
        <v>6</v>
      </c>
      <c r="H20" s="76">
        <f>'22-23'!$H$20</f>
        <v>21</v>
      </c>
      <c r="I20" s="74">
        <f>'22-23'!$N$20</f>
        <v>37</v>
      </c>
      <c r="J20" s="76">
        <f>'22-23'!$O$20</f>
        <v>71</v>
      </c>
      <c r="K20" s="74">
        <f>'22-23'!$L$20</f>
        <v>17</v>
      </c>
      <c r="L20" s="76">
        <f>'22-23'!$M$20</f>
        <v>38</v>
      </c>
      <c r="N20" s="64">
        <v>15</v>
      </c>
      <c r="O20" s="56" t="str">
        <f>'22-23'!$B$20</f>
        <v>Bournemouth</v>
      </c>
      <c r="P20" s="72">
        <f>'22-23'!$T$20</f>
        <v>22</v>
      </c>
      <c r="Q20" s="72">
        <v>1.5E-6</v>
      </c>
      <c r="R20" s="77">
        <f t="shared" si="3"/>
        <v>21.940001500000001</v>
      </c>
      <c r="S20" s="73">
        <f t="shared" si="0"/>
        <v>19</v>
      </c>
      <c r="T20" s="74">
        <f>'22-23'!$Q$20</f>
        <v>6</v>
      </c>
      <c r="U20" s="75">
        <f>'22-23'!$R$20</f>
        <v>4</v>
      </c>
      <c r="V20" s="76">
        <f>'22-23'!$S$20</f>
        <v>9</v>
      </c>
      <c r="W20" s="74">
        <f>'22-23'!$W$20</f>
        <v>20</v>
      </c>
      <c r="X20" s="76">
        <f>'22-23'!$X$20</f>
        <v>28</v>
      </c>
      <c r="Y20" s="74">
        <f>'22-23'!$U$20</f>
        <v>10</v>
      </c>
      <c r="Z20" s="76">
        <f>'22-23'!$V$20</f>
        <v>18</v>
      </c>
      <c r="AB20" s="64">
        <v>15</v>
      </c>
      <c r="AC20" s="56" t="str">
        <f>'22-23'!$B$20</f>
        <v>Bournemouth</v>
      </c>
      <c r="AD20" s="72">
        <f>'22-23'!$AC$20</f>
        <v>17</v>
      </c>
      <c r="AE20" s="72">
        <v>1.5E-6</v>
      </c>
      <c r="AF20" s="77">
        <f t="shared" si="4"/>
        <v>16.757001499999998</v>
      </c>
      <c r="AG20" s="73">
        <f t="shared" si="1"/>
        <v>19</v>
      </c>
      <c r="AH20" s="74">
        <f>'22-23'!$Z$20</f>
        <v>5</v>
      </c>
      <c r="AI20" s="75">
        <f>'22-23'!$AA$20</f>
        <v>2</v>
      </c>
      <c r="AJ20" s="76">
        <f>'22-23'!$AB$20</f>
        <v>12</v>
      </c>
      <c r="AK20" s="74">
        <f>'22-23'!$AF$20</f>
        <v>17</v>
      </c>
      <c r="AL20" s="76">
        <f>'22-23'!$AG$20</f>
        <v>43</v>
      </c>
      <c r="AM20" s="74">
        <f>'22-23'!$AD$20</f>
        <v>7</v>
      </c>
      <c r="AN20" s="76">
        <f>'22-23'!$AE$20</f>
        <v>20</v>
      </c>
    </row>
    <row r="21" spans="2:40" x14ac:dyDescent="0.2">
      <c r="B21" s="64">
        <v>16</v>
      </c>
      <c r="C21" s="56" t="str">
        <f>'22-23'!$B$21</f>
        <v>Nottingham</v>
      </c>
      <c r="D21" s="72">
        <f>'22-23'!$I$21</f>
        <v>38</v>
      </c>
      <c r="E21" s="73">
        <f t="shared" si="2"/>
        <v>38</v>
      </c>
      <c r="F21" s="74">
        <f>'22-23'!$F$21</f>
        <v>9</v>
      </c>
      <c r="G21" s="75">
        <f>'22-23'!$G$21</f>
        <v>11</v>
      </c>
      <c r="H21" s="76">
        <f>'22-23'!$H$21</f>
        <v>18</v>
      </c>
      <c r="I21" s="74">
        <f>'22-23'!$N$21</f>
        <v>38</v>
      </c>
      <c r="J21" s="76">
        <f>'22-23'!$O$21</f>
        <v>68</v>
      </c>
      <c r="K21" s="74">
        <f>'22-23'!$L$21</f>
        <v>20</v>
      </c>
      <c r="L21" s="76">
        <f>'22-23'!$M$21</f>
        <v>26</v>
      </c>
      <c r="N21" s="64">
        <v>16</v>
      </c>
      <c r="O21" s="56" t="str">
        <f>'22-23'!$B$21</f>
        <v>Nottingham</v>
      </c>
      <c r="P21" s="72">
        <f>'22-23'!$T$21</f>
        <v>30</v>
      </c>
      <c r="Q21" s="72">
        <v>1.5999999999999999E-6</v>
      </c>
      <c r="R21" s="77">
        <f t="shared" si="3"/>
        <v>30.057001600000003</v>
      </c>
      <c r="S21" s="73">
        <f t="shared" si="0"/>
        <v>19</v>
      </c>
      <c r="T21" s="74">
        <f>'22-23'!$Q$21</f>
        <v>8</v>
      </c>
      <c r="U21" s="75">
        <f>'22-23'!$R$21</f>
        <v>6</v>
      </c>
      <c r="V21" s="76">
        <f>'22-23'!$S$21</f>
        <v>5</v>
      </c>
      <c r="W21" s="74">
        <f>'22-23'!$W$21</f>
        <v>27</v>
      </c>
      <c r="X21" s="76">
        <f>'22-23'!$X$21</f>
        <v>24</v>
      </c>
      <c r="Y21" s="74">
        <f>'22-23'!$U$21</f>
        <v>15</v>
      </c>
      <c r="Z21" s="76">
        <f>'22-23'!$V$21</f>
        <v>11</v>
      </c>
      <c r="AB21" s="64">
        <v>16</v>
      </c>
      <c r="AC21" s="56" t="str">
        <f>'22-23'!$B$21</f>
        <v>Nottingham</v>
      </c>
      <c r="AD21" s="72">
        <f>'22-23'!$AC$21</f>
        <v>8</v>
      </c>
      <c r="AE21" s="72">
        <v>1.5999999999999999E-6</v>
      </c>
      <c r="AF21" s="77">
        <f t="shared" si="4"/>
        <v>7.6810016000000001</v>
      </c>
      <c r="AG21" s="73">
        <f t="shared" si="1"/>
        <v>19</v>
      </c>
      <c r="AH21" s="74">
        <f>'22-23'!$Z$21</f>
        <v>1</v>
      </c>
      <c r="AI21" s="75">
        <f>'22-23'!$AA$21</f>
        <v>5</v>
      </c>
      <c r="AJ21" s="76">
        <f>'22-23'!$AB$21</f>
        <v>13</v>
      </c>
      <c r="AK21" s="74">
        <f>'22-23'!$AF$21</f>
        <v>11</v>
      </c>
      <c r="AL21" s="76">
        <f>'22-23'!$AG$21</f>
        <v>44</v>
      </c>
      <c r="AM21" s="74">
        <f>'22-23'!$AD$21</f>
        <v>5</v>
      </c>
      <c r="AN21" s="76">
        <f>'22-23'!$AE$21</f>
        <v>15</v>
      </c>
    </row>
    <row r="22" spans="2:40" x14ac:dyDescent="0.2">
      <c r="B22" s="64">
        <v>17</v>
      </c>
      <c r="C22" s="56" t="str">
        <f>'22-23'!$B$22</f>
        <v>Everton</v>
      </c>
      <c r="D22" s="72">
        <f>'22-23'!$I$22</f>
        <v>36</v>
      </c>
      <c r="E22" s="73">
        <f t="shared" si="2"/>
        <v>38</v>
      </c>
      <c r="F22" s="74">
        <f>'22-23'!$F$22</f>
        <v>8</v>
      </c>
      <c r="G22" s="75">
        <f>'22-23'!$G$22</f>
        <v>12</v>
      </c>
      <c r="H22" s="76">
        <f>'22-23'!$H$22</f>
        <v>18</v>
      </c>
      <c r="I22" s="74">
        <f>'22-23'!$N$22</f>
        <v>34</v>
      </c>
      <c r="J22" s="76">
        <f>'22-23'!$O$22</f>
        <v>57</v>
      </c>
      <c r="K22" s="74">
        <f>'22-23'!$L$22</f>
        <v>14</v>
      </c>
      <c r="L22" s="76">
        <f>'22-23'!$M$22</f>
        <v>25</v>
      </c>
      <c r="N22" s="64">
        <v>17</v>
      </c>
      <c r="O22" s="56" t="str">
        <f>'22-23'!$B$22</f>
        <v>Everton</v>
      </c>
      <c r="P22" s="72">
        <f>'22-23'!$T$22</f>
        <v>21</v>
      </c>
      <c r="Q22" s="72">
        <v>1.7E-6</v>
      </c>
      <c r="R22" s="77">
        <f t="shared" si="3"/>
        <v>20.906001699999997</v>
      </c>
      <c r="S22" s="73">
        <f t="shared" si="0"/>
        <v>19</v>
      </c>
      <c r="T22" s="74">
        <f>'22-23'!$Q$22</f>
        <v>6</v>
      </c>
      <c r="U22" s="75">
        <f>'22-23'!$R$22</f>
        <v>3</v>
      </c>
      <c r="V22" s="76">
        <f>'22-23'!$S$22</f>
        <v>10</v>
      </c>
      <c r="W22" s="74">
        <f>'22-23'!$W$22</f>
        <v>16</v>
      </c>
      <c r="X22" s="76">
        <f>'22-23'!$X$22</f>
        <v>27</v>
      </c>
      <c r="Y22" s="74">
        <f>'22-23'!$U$22</f>
        <v>6</v>
      </c>
      <c r="Z22" s="76">
        <f>'22-23'!$V$22</f>
        <v>10</v>
      </c>
      <c r="AB22" s="64">
        <v>17</v>
      </c>
      <c r="AC22" s="56" t="str">
        <f>'22-23'!$B$22</f>
        <v>Everton</v>
      </c>
      <c r="AD22" s="72">
        <f>'22-23'!$AC$22</f>
        <v>15</v>
      </c>
      <c r="AE22" s="72">
        <v>1.7E-6</v>
      </c>
      <c r="AF22" s="77">
        <f t="shared" si="4"/>
        <v>14.898001700000002</v>
      </c>
      <c r="AG22" s="73">
        <f t="shared" si="1"/>
        <v>19</v>
      </c>
      <c r="AH22" s="74">
        <f>'22-23'!$Z$22</f>
        <v>2</v>
      </c>
      <c r="AI22" s="75">
        <f>'22-23'!$AA$22</f>
        <v>9</v>
      </c>
      <c r="AJ22" s="76">
        <f>'22-23'!$AB$22</f>
        <v>8</v>
      </c>
      <c r="AK22" s="74">
        <f>'22-23'!$AF$22</f>
        <v>18</v>
      </c>
      <c r="AL22" s="76">
        <f>'22-23'!$AG$22</f>
        <v>30</v>
      </c>
      <c r="AM22" s="74">
        <f>'22-23'!$AD$22</f>
        <v>8</v>
      </c>
      <c r="AN22" s="76">
        <f>'22-23'!$AE$22</f>
        <v>15</v>
      </c>
    </row>
    <row r="23" spans="2:40" x14ac:dyDescent="0.2">
      <c r="B23" s="64">
        <v>18</v>
      </c>
      <c r="C23" s="56" t="str">
        <f>'22-23'!$B$23</f>
        <v>Leicester</v>
      </c>
      <c r="D23" s="72">
        <f>'22-23'!$I$23</f>
        <v>34</v>
      </c>
      <c r="E23" s="73">
        <f t="shared" si="2"/>
        <v>38</v>
      </c>
      <c r="F23" s="74">
        <f>'22-23'!$F$23</f>
        <v>9</v>
      </c>
      <c r="G23" s="75">
        <f>'22-23'!$G$23</f>
        <v>7</v>
      </c>
      <c r="H23" s="76">
        <f>'22-23'!$H$23</f>
        <v>22</v>
      </c>
      <c r="I23" s="74">
        <f>'22-23'!$N$23</f>
        <v>51</v>
      </c>
      <c r="J23" s="76">
        <f>'22-23'!$O$23</f>
        <v>68</v>
      </c>
      <c r="K23" s="74">
        <f>'22-23'!$L$23</f>
        <v>29</v>
      </c>
      <c r="L23" s="76">
        <f>'22-23'!$M$23</f>
        <v>35</v>
      </c>
      <c r="N23" s="64">
        <v>18</v>
      </c>
      <c r="O23" s="56" t="str">
        <f>'22-23'!$B$23</f>
        <v>Leicester</v>
      </c>
      <c r="P23" s="72">
        <f>'22-23'!$T$23</f>
        <v>19</v>
      </c>
      <c r="Q23" s="72">
        <v>1.7999999999999999E-6</v>
      </c>
      <c r="R23" s="77">
        <f t="shared" si="3"/>
        <v>18.9830018</v>
      </c>
      <c r="S23" s="73">
        <f t="shared" si="0"/>
        <v>19</v>
      </c>
      <c r="T23" s="74">
        <f>'22-23'!$Q$23</f>
        <v>5</v>
      </c>
      <c r="U23" s="75">
        <f>'22-23'!$R$23</f>
        <v>4</v>
      </c>
      <c r="V23" s="76">
        <f>'22-23'!$S$23</f>
        <v>10</v>
      </c>
      <c r="W23" s="74">
        <f>'22-23'!$W$23</f>
        <v>23</v>
      </c>
      <c r="X23" s="76">
        <f>'22-23'!$X$23</f>
        <v>27</v>
      </c>
      <c r="Y23" s="74">
        <f>'22-23'!$U$23</f>
        <v>16</v>
      </c>
      <c r="Z23" s="76">
        <f>'22-23'!$V$23</f>
        <v>15</v>
      </c>
      <c r="AB23" s="64">
        <v>18</v>
      </c>
      <c r="AC23" s="56" t="str">
        <f>'22-23'!$B$23</f>
        <v>Leicester</v>
      </c>
      <c r="AD23" s="72">
        <f>'22-23'!$AC$23</f>
        <v>15</v>
      </c>
      <c r="AE23" s="72">
        <v>1.7999999999999999E-6</v>
      </c>
      <c r="AF23" s="77">
        <f t="shared" si="4"/>
        <v>14.898001799999999</v>
      </c>
      <c r="AG23" s="73">
        <f t="shared" si="1"/>
        <v>19</v>
      </c>
      <c r="AH23" s="74">
        <f>'22-23'!$Z$23</f>
        <v>4</v>
      </c>
      <c r="AI23" s="75">
        <f>'22-23'!$AA$23</f>
        <v>3</v>
      </c>
      <c r="AJ23" s="76">
        <f>'22-23'!$AB$23</f>
        <v>12</v>
      </c>
      <c r="AK23" s="74">
        <f>'22-23'!$AF$23</f>
        <v>28</v>
      </c>
      <c r="AL23" s="76">
        <f>'22-23'!$AG$23</f>
        <v>41</v>
      </c>
      <c r="AM23" s="74">
        <f>'22-23'!$AD$23</f>
        <v>13</v>
      </c>
      <c r="AN23" s="76">
        <f>'22-23'!$AE$23</f>
        <v>20</v>
      </c>
    </row>
    <row r="24" spans="2:40" x14ac:dyDescent="0.2">
      <c r="B24" s="64">
        <v>19</v>
      </c>
      <c r="C24" s="56" t="str">
        <f>'22-23'!$B$24</f>
        <v>Leeds</v>
      </c>
      <c r="D24" s="72">
        <f>'22-23'!$I$24</f>
        <v>31</v>
      </c>
      <c r="E24" s="73">
        <f t="shared" si="2"/>
        <v>38</v>
      </c>
      <c r="F24" s="74">
        <f>'22-23'!$F$24</f>
        <v>7</v>
      </c>
      <c r="G24" s="75">
        <f>'22-23'!$G$24</f>
        <v>10</v>
      </c>
      <c r="H24" s="76">
        <f>'22-23'!$H$24</f>
        <v>21</v>
      </c>
      <c r="I24" s="74">
        <f>'22-23'!$N$24</f>
        <v>48</v>
      </c>
      <c r="J24" s="76">
        <f>'22-23'!$O$24</f>
        <v>78</v>
      </c>
      <c r="K24" s="74">
        <f>'22-23'!$L$24</f>
        <v>21</v>
      </c>
      <c r="L24" s="76">
        <f>'22-23'!$M$24</f>
        <v>30</v>
      </c>
      <c r="N24" s="64">
        <v>19</v>
      </c>
      <c r="O24" s="56" t="str">
        <f>'22-23'!$B$24</f>
        <v>Leeds</v>
      </c>
      <c r="P24" s="72">
        <f>'22-23'!$T$24</f>
        <v>22</v>
      </c>
      <c r="Q24" s="72">
        <v>1.9E-6</v>
      </c>
      <c r="R24" s="77">
        <f t="shared" si="3"/>
        <v>21.916001900000001</v>
      </c>
      <c r="S24" s="73">
        <f t="shared" si="0"/>
        <v>19</v>
      </c>
      <c r="T24" s="74">
        <f>'22-23'!$Q$24</f>
        <v>5</v>
      </c>
      <c r="U24" s="75">
        <f>'22-23'!$R$24</f>
        <v>7</v>
      </c>
      <c r="V24" s="76">
        <f>'22-23'!$S$24</f>
        <v>7</v>
      </c>
      <c r="W24" s="74">
        <f>'22-23'!$W$24</f>
        <v>26</v>
      </c>
      <c r="X24" s="76">
        <f>'22-23'!$X$24</f>
        <v>37</v>
      </c>
      <c r="Y24" s="74">
        <f>'22-23'!$U$24</f>
        <v>12</v>
      </c>
      <c r="Z24" s="76">
        <f>'22-23'!$V$24</f>
        <v>15</v>
      </c>
      <c r="AB24" s="64">
        <v>19</v>
      </c>
      <c r="AC24" s="56" t="str">
        <f>'22-23'!$B$24</f>
        <v>Leeds</v>
      </c>
      <c r="AD24" s="72">
        <f>'22-23'!$AC$24</f>
        <v>9</v>
      </c>
      <c r="AE24" s="72">
        <v>1.9E-6</v>
      </c>
      <c r="AF24" s="77">
        <f t="shared" si="4"/>
        <v>8.8320019000000016</v>
      </c>
      <c r="AG24" s="73">
        <f t="shared" si="1"/>
        <v>19</v>
      </c>
      <c r="AH24" s="74">
        <f>'22-23'!$Z$24</f>
        <v>2</v>
      </c>
      <c r="AI24" s="75">
        <f>'22-23'!$AA$24</f>
        <v>3</v>
      </c>
      <c r="AJ24" s="76">
        <f>'22-23'!$AB$24</f>
        <v>14</v>
      </c>
      <c r="AK24" s="74">
        <f>'22-23'!$AF$24</f>
        <v>22</v>
      </c>
      <c r="AL24" s="76">
        <f>'22-23'!$AG$24</f>
        <v>41</v>
      </c>
      <c r="AM24" s="74">
        <f>'22-23'!$AD$24</f>
        <v>9</v>
      </c>
      <c r="AN24" s="76">
        <f>'22-23'!$AE$24</f>
        <v>15</v>
      </c>
    </row>
    <row r="25" spans="2:40" ht="13.5" thickBot="1" x14ac:dyDescent="0.25">
      <c r="B25" s="78">
        <v>20</v>
      </c>
      <c r="C25" s="79" t="str">
        <f>'22-23'!$B$25</f>
        <v>Southampton</v>
      </c>
      <c r="D25" s="80">
        <f>'22-23'!$I$25</f>
        <v>25</v>
      </c>
      <c r="E25" s="81">
        <f t="shared" si="2"/>
        <v>38</v>
      </c>
      <c r="F25" s="82">
        <f>'22-23'!$F$25</f>
        <v>6</v>
      </c>
      <c r="G25" s="83">
        <f>'22-23'!$G$25</f>
        <v>7</v>
      </c>
      <c r="H25" s="84">
        <f>'22-23'!$H$25</f>
        <v>25</v>
      </c>
      <c r="I25" s="82">
        <f>'22-23'!$N$25</f>
        <v>36</v>
      </c>
      <c r="J25" s="84">
        <f>'22-23'!$O$25</f>
        <v>73</v>
      </c>
      <c r="K25" s="82">
        <f>'22-23'!$L$25</f>
        <v>15</v>
      </c>
      <c r="L25" s="84">
        <f>'22-23'!$M$25</f>
        <v>32</v>
      </c>
      <c r="N25" s="78">
        <v>20</v>
      </c>
      <c r="O25" s="79" t="str">
        <f>'22-23'!$B$25</f>
        <v>Southampton</v>
      </c>
      <c r="P25" s="80">
        <f>'22-23'!$T$25</f>
        <v>11</v>
      </c>
      <c r="Q25" s="80">
        <v>1.9999999999999999E-6</v>
      </c>
      <c r="R25" s="77">
        <f t="shared" si="3"/>
        <v>10.839002000000001</v>
      </c>
      <c r="S25" s="81">
        <f t="shared" si="0"/>
        <v>19</v>
      </c>
      <c r="T25" s="82">
        <f>'22-23'!$Q$25</f>
        <v>2</v>
      </c>
      <c r="U25" s="83">
        <f>'22-23'!$R$25</f>
        <v>5</v>
      </c>
      <c r="V25" s="84">
        <f>'22-23'!$S$25</f>
        <v>12</v>
      </c>
      <c r="W25" s="82">
        <f>'22-23'!$W$25</f>
        <v>19</v>
      </c>
      <c r="X25" s="84">
        <f>'22-23'!$X$25</f>
        <v>37</v>
      </c>
      <c r="Y25" s="82">
        <f>'22-23'!$U$25</f>
        <v>7</v>
      </c>
      <c r="Z25" s="84">
        <f>'22-23'!$V$25</f>
        <v>11</v>
      </c>
      <c r="AB25" s="78">
        <v>20</v>
      </c>
      <c r="AC25" s="79" t="str">
        <f>'22-23'!$B$25</f>
        <v>Southampton</v>
      </c>
      <c r="AD25" s="80">
        <f>'22-23'!$AC$25</f>
        <v>14</v>
      </c>
      <c r="AE25" s="80">
        <v>1.9999999999999999E-6</v>
      </c>
      <c r="AF25" s="77">
        <f t="shared" si="4"/>
        <v>13.827002</v>
      </c>
      <c r="AG25" s="81">
        <f t="shared" si="1"/>
        <v>19</v>
      </c>
      <c r="AH25" s="82">
        <f>'22-23'!$Z$25</f>
        <v>4</v>
      </c>
      <c r="AI25" s="83">
        <f>'22-23'!$AA$25</f>
        <v>2</v>
      </c>
      <c r="AJ25" s="84">
        <f>'22-23'!$AB$25</f>
        <v>13</v>
      </c>
      <c r="AK25" s="82">
        <f>'22-23'!$AF$25</f>
        <v>17</v>
      </c>
      <c r="AL25" s="84">
        <f>'22-23'!$AG$25</f>
        <v>36</v>
      </c>
      <c r="AM25" s="82">
        <f>'22-23'!$AD$25</f>
        <v>8</v>
      </c>
      <c r="AN25" s="84">
        <f>'22-23'!$AE$25</f>
        <v>21</v>
      </c>
    </row>
    <row r="26" spans="2:40" x14ac:dyDescent="0.2">
      <c r="D26" s="85">
        <f>SUM(D6:D25)</f>
        <v>1053</v>
      </c>
      <c r="E26" s="85">
        <f t="shared" ref="E26:L26" si="5">SUM(E6:E25)</f>
        <v>760</v>
      </c>
      <c r="F26" s="85">
        <f t="shared" si="5"/>
        <v>293</v>
      </c>
      <c r="G26" s="85">
        <f t="shared" si="5"/>
        <v>174</v>
      </c>
      <c r="H26" s="85">
        <f t="shared" si="5"/>
        <v>293</v>
      </c>
      <c r="I26" s="85">
        <f t="shared" si="5"/>
        <v>1084</v>
      </c>
      <c r="J26" s="85">
        <f t="shared" si="5"/>
        <v>1084</v>
      </c>
      <c r="K26" s="85">
        <f t="shared" si="5"/>
        <v>502</v>
      </c>
      <c r="L26" s="85">
        <f t="shared" si="5"/>
        <v>502</v>
      </c>
      <c r="P26" s="85">
        <f>SUM(P6:P25)</f>
        <v>639</v>
      </c>
      <c r="Q26" s="85"/>
      <c r="R26" s="85"/>
      <c r="S26" s="85">
        <f t="shared" ref="S26:Z26" si="6">SUM(S6:S25)</f>
        <v>380</v>
      </c>
      <c r="T26" s="85">
        <f t="shared" si="6"/>
        <v>184</v>
      </c>
      <c r="U26" s="85">
        <f t="shared" si="6"/>
        <v>87</v>
      </c>
      <c r="V26" s="85">
        <f t="shared" si="6"/>
        <v>109</v>
      </c>
      <c r="W26" s="85">
        <f t="shared" si="6"/>
        <v>621</v>
      </c>
      <c r="X26" s="85">
        <f t="shared" si="6"/>
        <v>463</v>
      </c>
      <c r="Y26" s="85">
        <f t="shared" si="6"/>
        <v>288</v>
      </c>
      <c r="Z26" s="85">
        <f t="shared" si="6"/>
        <v>214</v>
      </c>
      <c r="AD26" s="85">
        <f>SUM(AD6:AD25)</f>
        <v>414</v>
      </c>
      <c r="AE26" s="85"/>
      <c r="AF26" s="85"/>
      <c r="AG26" s="85">
        <f t="shared" ref="AG26:AN26" si="7">SUM(AG6:AG25)</f>
        <v>380</v>
      </c>
      <c r="AH26" s="85">
        <f t="shared" si="7"/>
        <v>109</v>
      </c>
      <c r="AI26" s="85">
        <f t="shared" si="7"/>
        <v>87</v>
      </c>
      <c r="AJ26" s="85">
        <f t="shared" si="7"/>
        <v>184</v>
      </c>
      <c r="AK26" s="85">
        <f t="shared" si="7"/>
        <v>463</v>
      </c>
      <c r="AL26" s="85">
        <f t="shared" si="7"/>
        <v>621</v>
      </c>
      <c r="AM26" s="85">
        <f t="shared" si="7"/>
        <v>214</v>
      </c>
      <c r="AN26" s="85">
        <f t="shared" si="7"/>
        <v>288</v>
      </c>
    </row>
    <row r="28" spans="2:40" ht="15.75" thickBot="1" x14ac:dyDescent="0.3">
      <c r="B28" s="188" t="s">
        <v>37</v>
      </c>
      <c r="C28" s="188"/>
      <c r="D28" s="188"/>
      <c r="E28" s="188"/>
      <c r="F28" s="188"/>
      <c r="G28" s="188"/>
      <c r="H28" s="188"/>
      <c r="I28" s="56"/>
      <c r="N28" s="188" t="s">
        <v>38</v>
      </c>
      <c r="O28" s="188"/>
      <c r="P28" s="188"/>
      <c r="Q28" s="188"/>
      <c r="R28" s="188"/>
      <c r="S28" s="188"/>
      <c r="T28" s="188"/>
      <c r="U28" s="188"/>
      <c r="V28" s="188"/>
      <c r="W28" s="56"/>
      <c r="AB28" s="188" t="s">
        <v>39</v>
      </c>
      <c r="AC28" s="188"/>
      <c r="AD28" s="188"/>
      <c r="AE28" s="188"/>
      <c r="AF28" s="188"/>
      <c r="AG28" s="188"/>
      <c r="AH28" s="188"/>
      <c r="AI28" s="188"/>
      <c r="AJ28" s="188"/>
      <c r="AK28"/>
      <c r="AL28"/>
      <c r="AM28"/>
      <c r="AN28"/>
    </row>
    <row r="29" spans="2:40" ht="15.75" thickBot="1" x14ac:dyDescent="0.3">
      <c r="B29" s="60" t="s">
        <v>31</v>
      </c>
      <c r="C29" s="58" t="s">
        <v>32</v>
      </c>
      <c r="D29" s="61" t="s">
        <v>34</v>
      </c>
      <c r="E29" s="189" t="s">
        <v>40</v>
      </c>
      <c r="F29" s="190"/>
      <c r="G29" s="189" t="s">
        <v>41</v>
      </c>
      <c r="H29" s="190"/>
      <c r="I29" s="56"/>
      <c r="J29" s="56"/>
      <c r="K29" s="56"/>
      <c r="L29" s="56"/>
      <c r="N29" s="60" t="s">
        <v>47</v>
      </c>
      <c r="O29" s="58" t="s">
        <v>32</v>
      </c>
      <c r="P29" s="61" t="s">
        <v>34</v>
      </c>
      <c r="Q29" s="86"/>
      <c r="R29" s="86"/>
      <c r="S29" s="189" t="s">
        <v>40</v>
      </c>
      <c r="T29" s="190"/>
      <c r="U29" s="189" t="s">
        <v>41</v>
      </c>
      <c r="V29" s="190"/>
      <c r="W29" s="56"/>
      <c r="X29" s="56"/>
      <c r="Y29" s="56"/>
      <c r="Z29" s="56"/>
      <c r="AB29" s="60" t="s">
        <v>31</v>
      </c>
      <c r="AC29" s="58" t="s">
        <v>32</v>
      </c>
      <c r="AD29" s="61" t="s">
        <v>34</v>
      </c>
      <c r="AE29" s="86"/>
      <c r="AF29" s="86"/>
      <c r="AG29" s="189" t="s">
        <v>40</v>
      </c>
      <c r="AH29" s="190"/>
      <c r="AI29" s="189" t="s">
        <v>41</v>
      </c>
      <c r="AJ29" s="190"/>
      <c r="AK29"/>
      <c r="AL29"/>
      <c r="AM29"/>
      <c r="AN29"/>
    </row>
    <row r="30" spans="2:40" ht="15.75" customHeight="1" x14ac:dyDescent="0.25">
      <c r="B30" s="64">
        <v>1</v>
      </c>
      <c r="C30" s="87" t="str">
        <f>'22-23'!$B$6</f>
        <v>Man City</v>
      </c>
      <c r="D30" s="67">
        <f t="shared" ref="D30:D49" si="8">E6</f>
        <v>38</v>
      </c>
      <c r="E30" s="68">
        <f>'22-23'!$AK$6</f>
        <v>238</v>
      </c>
      <c r="F30" s="70">
        <f>'22-23'!$AL$6</f>
        <v>97</v>
      </c>
      <c r="G30" s="68">
        <f>'22-23'!$AI$6</f>
        <v>120</v>
      </c>
      <c r="H30" s="70">
        <f>'22-23'!$AJ$6</f>
        <v>45</v>
      </c>
      <c r="I30" s="66">
        <v>9.9999999999999995E-8</v>
      </c>
      <c r="J30" s="88">
        <f>E30+I30</f>
        <v>238.00000009999999</v>
      </c>
      <c r="K30" s="56"/>
      <c r="L30" s="56"/>
      <c r="N30" s="64">
        <v>1</v>
      </c>
      <c r="O30" s="87" t="str">
        <f>'22-23'!$B$6</f>
        <v>Man City</v>
      </c>
      <c r="P30" s="67">
        <f t="shared" ref="P30:P49" si="9">S6</f>
        <v>19</v>
      </c>
      <c r="Q30" s="89"/>
      <c r="R30" s="89"/>
      <c r="S30" s="68">
        <f>'22-23'!$AO$6</f>
        <v>137</v>
      </c>
      <c r="T30" s="70">
        <f>'22-23'!$AP$6</f>
        <v>41</v>
      </c>
      <c r="U30" s="68">
        <f>'22-23'!$AM$6</f>
        <v>73</v>
      </c>
      <c r="V30" s="70">
        <f>'22-23'!$AN$6</f>
        <v>14</v>
      </c>
      <c r="W30" s="66">
        <v>9.9999999999999995E-8</v>
      </c>
      <c r="X30" s="88">
        <f t="shared" ref="X30:X49" si="10">S30+W30</f>
        <v>137.00000009999999</v>
      </c>
      <c r="Y30" s="56"/>
      <c r="Z30" s="56"/>
      <c r="AB30" s="64">
        <v>1</v>
      </c>
      <c r="AC30" s="87" t="str">
        <f>'22-23'!$B$6</f>
        <v>Man City</v>
      </c>
      <c r="AD30" s="67">
        <f>AG6</f>
        <v>19</v>
      </c>
      <c r="AE30" s="89"/>
      <c r="AF30" s="89"/>
      <c r="AG30" s="68">
        <f>'22-23'!$AS$6</f>
        <v>101</v>
      </c>
      <c r="AH30" s="70">
        <f>'22-23'!$AT$6</f>
        <v>56</v>
      </c>
      <c r="AI30" s="68">
        <f>'22-23'!$AQ$6</f>
        <v>47</v>
      </c>
      <c r="AJ30" s="70">
        <f>'22-23'!$AR$6</f>
        <v>31</v>
      </c>
      <c r="AK30" s="66">
        <v>9.9999999999999995E-8</v>
      </c>
      <c r="AL30" s="88">
        <f t="shared" ref="AL30:AL49" si="11">AG30+AK30</f>
        <v>101.00000009999999</v>
      </c>
      <c r="AM30"/>
      <c r="AN30"/>
    </row>
    <row r="31" spans="2:40" ht="15" x14ac:dyDescent="0.25">
      <c r="B31" s="64">
        <v>2</v>
      </c>
      <c r="C31" s="64" t="str">
        <f>'22-23'!$B$7</f>
        <v>Arsenal</v>
      </c>
      <c r="D31" s="73">
        <f t="shared" si="8"/>
        <v>38</v>
      </c>
      <c r="E31" s="90">
        <f>'22-23'!$AK$7</f>
        <v>223</v>
      </c>
      <c r="F31" s="76">
        <f>'22-23'!$AL$7</f>
        <v>140</v>
      </c>
      <c r="G31" s="74">
        <f>'22-23'!$AI$7</f>
        <v>105</v>
      </c>
      <c r="H31" s="76">
        <f>'22-23'!$AJ$7</f>
        <v>54</v>
      </c>
      <c r="I31" s="72">
        <v>1.9999999999999999E-7</v>
      </c>
      <c r="J31" s="88">
        <f t="shared" ref="J31:J49" si="12">E31+I31</f>
        <v>223.00000019999999</v>
      </c>
      <c r="K31" s="56"/>
      <c r="L31" s="56"/>
      <c r="N31" s="64">
        <v>2</v>
      </c>
      <c r="O31" s="64" t="str">
        <f>'22-23'!$B$7</f>
        <v>Arsenal</v>
      </c>
      <c r="P31" s="73">
        <f t="shared" si="9"/>
        <v>19</v>
      </c>
      <c r="Q31" s="91"/>
      <c r="R31" s="91"/>
      <c r="S31" s="74">
        <f>'22-23'!$AO$7</f>
        <v>133</v>
      </c>
      <c r="T31" s="76">
        <f>'22-23'!$AP$7</f>
        <v>55</v>
      </c>
      <c r="U31" s="74">
        <f>'22-23'!$AM$7</f>
        <v>60</v>
      </c>
      <c r="V31" s="76">
        <f>'22-23'!$AN$7</f>
        <v>22</v>
      </c>
      <c r="W31" s="72">
        <v>1.9999999999999999E-7</v>
      </c>
      <c r="X31" s="88">
        <f t="shared" si="10"/>
        <v>133.00000019999999</v>
      </c>
      <c r="Y31" s="56"/>
      <c r="Z31" s="56"/>
      <c r="AB31" s="64">
        <v>2</v>
      </c>
      <c r="AC31" s="64" t="str">
        <f>'22-23'!$B$7</f>
        <v>Arsenal</v>
      </c>
      <c r="AD31" s="73">
        <f>AG7</f>
        <v>19</v>
      </c>
      <c r="AE31" s="91"/>
      <c r="AF31" s="91"/>
      <c r="AG31" s="74">
        <f>'22-23'!$AS$7</f>
        <v>90</v>
      </c>
      <c r="AH31" s="76">
        <f>'22-23'!$AT$7</f>
        <v>85</v>
      </c>
      <c r="AI31" s="74">
        <f>'22-23'!$AQ$7</f>
        <v>45</v>
      </c>
      <c r="AJ31" s="76">
        <f>'22-23'!$AR$7</f>
        <v>32</v>
      </c>
      <c r="AK31" s="72">
        <v>1.9999999999999999E-7</v>
      </c>
      <c r="AL31" s="88">
        <f t="shared" si="11"/>
        <v>90.000000200000002</v>
      </c>
      <c r="AM31"/>
      <c r="AN31"/>
    </row>
    <row r="32" spans="2:40" ht="15" x14ac:dyDescent="0.25">
      <c r="B32" s="64">
        <v>3</v>
      </c>
      <c r="C32" s="64" t="str">
        <f>'22-23'!$B$8</f>
        <v>Man Utd</v>
      </c>
      <c r="D32" s="73">
        <f t="shared" si="8"/>
        <v>38</v>
      </c>
      <c r="E32" s="74">
        <f>'22-23'!$AK$8</f>
        <v>195</v>
      </c>
      <c r="F32" s="76">
        <f>'22-23'!$AL$8</f>
        <v>207</v>
      </c>
      <c r="G32" s="74">
        <f>'22-23'!$AI$8</f>
        <v>88</v>
      </c>
      <c r="H32" s="76">
        <f>'22-23'!$AJ$8</f>
        <v>73</v>
      </c>
      <c r="I32" s="72">
        <v>2.9999999999999999E-7</v>
      </c>
      <c r="J32" s="88">
        <f t="shared" si="12"/>
        <v>195.00000030000001</v>
      </c>
      <c r="K32" s="56"/>
      <c r="L32" s="56"/>
      <c r="N32" s="64">
        <v>3</v>
      </c>
      <c r="O32" s="64" t="str">
        <f>'22-23'!$B$8</f>
        <v>Man Utd</v>
      </c>
      <c r="P32" s="73">
        <f t="shared" si="9"/>
        <v>19</v>
      </c>
      <c r="Q32" s="91"/>
      <c r="R32" s="91"/>
      <c r="S32" s="74">
        <f>'22-23'!$AO$8</f>
        <v>113</v>
      </c>
      <c r="T32" s="76">
        <f>'22-23'!$AP$8</f>
        <v>98</v>
      </c>
      <c r="U32" s="74">
        <f>'22-23'!$AM$8</f>
        <v>54</v>
      </c>
      <c r="V32" s="76">
        <f>'22-23'!$AN$8</f>
        <v>39</v>
      </c>
      <c r="W32" s="72">
        <v>2.9999999999999999E-7</v>
      </c>
      <c r="X32" s="88">
        <f t="shared" si="10"/>
        <v>113.0000003</v>
      </c>
      <c r="Y32" s="56"/>
      <c r="Z32" s="56"/>
      <c r="AB32" s="64">
        <v>3</v>
      </c>
      <c r="AC32" s="64" t="str">
        <f>'22-23'!$B$8</f>
        <v>Man Utd</v>
      </c>
      <c r="AD32" s="73">
        <f t="shared" ref="AD32:AD49" si="13">AG8</f>
        <v>19</v>
      </c>
      <c r="AE32" s="91"/>
      <c r="AF32" s="91"/>
      <c r="AG32" s="74">
        <f>'22-23'!$AS$8</f>
        <v>82</v>
      </c>
      <c r="AH32" s="76">
        <f>'22-23'!$AT$8</f>
        <v>109</v>
      </c>
      <c r="AI32" s="74">
        <f>'22-23'!$AQ$8</f>
        <v>34</v>
      </c>
      <c r="AJ32" s="76">
        <f>'22-23'!$AR$8</f>
        <v>34</v>
      </c>
      <c r="AK32" s="72">
        <v>2.9999999999999999E-7</v>
      </c>
      <c r="AL32" s="88">
        <f t="shared" si="11"/>
        <v>82.000000299999996</v>
      </c>
      <c r="AM32"/>
      <c r="AN32"/>
    </row>
    <row r="33" spans="2:40" ht="15" x14ac:dyDescent="0.25">
      <c r="B33" s="64">
        <v>4</v>
      </c>
      <c r="C33" s="64" t="str">
        <f>'22-23'!$B$9</f>
        <v>Newcastle</v>
      </c>
      <c r="D33" s="73">
        <f t="shared" si="8"/>
        <v>38</v>
      </c>
      <c r="E33" s="74">
        <f>'22-23'!$AK$9</f>
        <v>270</v>
      </c>
      <c r="F33" s="76">
        <f>'22-23'!$AL$9</f>
        <v>163</v>
      </c>
      <c r="G33" s="74">
        <f>'22-23'!$AI$9</f>
        <v>131</v>
      </c>
      <c r="H33" s="76">
        <f>'22-23'!$AJ$9</f>
        <v>67</v>
      </c>
      <c r="I33" s="72">
        <v>3.9999999999999998E-7</v>
      </c>
      <c r="J33" s="88">
        <f t="shared" si="12"/>
        <v>270.00000039999998</v>
      </c>
      <c r="K33" s="56"/>
      <c r="L33" s="56"/>
      <c r="N33" s="64">
        <v>4</v>
      </c>
      <c r="O33" s="64" t="str">
        <f>'22-23'!$B$9</f>
        <v>Newcastle</v>
      </c>
      <c r="P33" s="73">
        <f t="shared" si="9"/>
        <v>19</v>
      </c>
      <c r="Q33" s="91"/>
      <c r="R33" s="91"/>
      <c r="S33" s="74">
        <f>'22-23'!$AO$9</f>
        <v>155</v>
      </c>
      <c r="T33" s="76">
        <f>'22-23'!$AP$9</f>
        <v>57</v>
      </c>
      <c r="U33" s="74">
        <f>'22-23'!$AM$9</f>
        <v>84</v>
      </c>
      <c r="V33" s="76">
        <f>'22-23'!$AN$9</f>
        <v>18</v>
      </c>
      <c r="W33" s="72">
        <v>3.9999999999999998E-7</v>
      </c>
      <c r="X33" s="88">
        <f t="shared" si="10"/>
        <v>155.0000004</v>
      </c>
      <c r="Y33" s="56"/>
      <c r="Z33" s="56"/>
      <c r="AB33" s="64">
        <v>4</v>
      </c>
      <c r="AC33" s="64" t="str">
        <f>'22-23'!$B$9</f>
        <v>Newcastle</v>
      </c>
      <c r="AD33" s="73">
        <f t="shared" si="13"/>
        <v>19</v>
      </c>
      <c r="AE33" s="91"/>
      <c r="AF33" s="91"/>
      <c r="AG33" s="74">
        <f>'22-23'!$AS$9</f>
        <v>115</v>
      </c>
      <c r="AH33" s="76">
        <f>'22-23'!$AT$9</f>
        <v>106</v>
      </c>
      <c r="AI33" s="74">
        <f>'22-23'!$AQ$9</f>
        <v>47</v>
      </c>
      <c r="AJ33" s="76">
        <f>'22-23'!$AR$9</f>
        <v>49</v>
      </c>
      <c r="AK33" s="72">
        <v>3.9999999999999998E-7</v>
      </c>
      <c r="AL33" s="88">
        <f t="shared" si="11"/>
        <v>115.0000004</v>
      </c>
      <c r="AM33"/>
      <c r="AN33"/>
    </row>
    <row r="34" spans="2:40" ht="15" x14ac:dyDescent="0.25">
      <c r="B34" s="64">
        <v>5</v>
      </c>
      <c r="C34" s="64" t="str">
        <f>'22-23'!$B$10</f>
        <v>Liverpool</v>
      </c>
      <c r="D34" s="73">
        <f t="shared" si="8"/>
        <v>38</v>
      </c>
      <c r="E34" s="74">
        <f>'22-23'!$AK$10</f>
        <v>235</v>
      </c>
      <c r="F34" s="76">
        <f>'22-23'!$AL$10</f>
        <v>134</v>
      </c>
      <c r="G34" s="74">
        <f>'22-23'!$AI$10</f>
        <v>102</v>
      </c>
      <c r="H34" s="76">
        <f>'22-23'!$AJ$10</f>
        <v>59</v>
      </c>
      <c r="I34" s="72">
        <v>4.9999999999999998E-7</v>
      </c>
      <c r="J34" s="88">
        <f t="shared" si="12"/>
        <v>235.0000005</v>
      </c>
      <c r="K34" s="56"/>
      <c r="L34" s="56"/>
      <c r="N34" s="64">
        <v>5</v>
      </c>
      <c r="O34" s="64" t="str">
        <f>'22-23'!$B$10</f>
        <v>Liverpool</v>
      </c>
      <c r="P34" s="73">
        <f t="shared" si="9"/>
        <v>19</v>
      </c>
      <c r="Q34" s="91"/>
      <c r="R34" s="91"/>
      <c r="S34" s="74">
        <f>'22-23'!$AO$10</f>
        <v>129</v>
      </c>
      <c r="T34" s="76">
        <f>'22-23'!$AP$10</f>
        <v>56</v>
      </c>
      <c r="U34" s="74">
        <f>'22-23'!$AM$10</f>
        <v>61</v>
      </c>
      <c r="V34" s="76">
        <f>'22-23'!$AN$10</f>
        <v>25</v>
      </c>
      <c r="W34" s="72">
        <v>4.9999999999999998E-7</v>
      </c>
      <c r="X34" s="88">
        <f t="shared" si="10"/>
        <v>129.0000005</v>
      </c>
      <c r="Y34" s="56"/>
      <c r="Z34" s="56"/>
      <c r="AB34" s="64">
        <v>5</v>
      </c>
      <c r="AC34" s="64" t="str">
        <f>'22-23'!$B$10</f>
        <v>Liverpool</v>
      </c>
      <c r="AD34" s="73">
        <f t="shared" si="13"/>
        <v>19</v>
      </c>
      <c r="AE34" s="91"/>
      <c r="AF34" s="91"/>
      <c r="AG34" s="74">
        <f>'22-23'!$AS$10</f>
        <v>106</v>
      </c>
      <c r="AH34" s="76">
        <f>'22-23'!$AT$10</f>
        <v>78</v>
      </c>
      <c r="AI34" s="74">
        <f>'22-23'!$AQ$10</f>
        <v>41</v>
      </c>
      <c r="AJ34" s="76">
        <f>'22-23'!$AR$10</f>
        <v>34</v>
      </c>
      <c r="AK34" s="72">
        <v>4.9999999999999998E-7</v>
      </c>
      <c r="AL34" s="88">
        <f t="shared" si="11"/>
        <v>106.0000005</v>
      </c>
      <c r="AM34"/>
      <c r="AN34"/>
    </row>
    <row r="35" spans="2:40" ht="15" x14ac:dyDescent="0.25">
      <c r="B35" s="64">
        <v>6</v>
      </c>
      <c r="C35" s="64" t="str">
        <f>'22-23'!$B$11</f>
        <v>Brighton</v>
      </c>
      <c r="D35" s="73">
        <f t="shared" si="8"/>
        <v>38</v>
      </c>
      <c r="E35" s="74">
        <f>'22-23'!$AK$11</f>
        <v>233</v>
      </c>
      <c r="F35" s="76">
        <f>'22-23'!$AL$11</f>
        <v>134</v>
      </c>
      <c r="G35" s="74">
        <f>'22-23'!$AI$11</f>
        <v>109</v>
      </c>
      <c r="H35" s="76">
        <f>'22-23'!$AJ$11</f>
        <v>69</v>
      </c>
      <c r="I35" s="72">
        <v>5.9999999999999997E-7</v>
      </c>
      <c r="J35" s="88">
        <f t="shared" si="12"/>
        <v>233.00000059999999</v>
      </c>
      <c r="K35" s="56"/>
      <c r="L35" s="56"/>
      <c r="N35" s="64">
        <v>6</v>
      </c>
      <c r="O35" s="64" t="str">
        <f>'22-23'!$B$11</f>
        <v>Brighton</v>
      </c>
      <c r="P35" s="73">
        <f t="shared" si="9"/>
        <v>19</v>
      </c>
      <c r="Q35" s="91"/>
      <c r="R35" s="91"/>
      <c r="S35" s="74">
        <f>'22-23'!$AO$11</f>
        <v>143</v>
      </c>
      <c r="T35" s="76">
        <f>'22-23'!$AP$11</f>
        <v>54</v>
      </c>
      <c r="U35" s="74">
        <f>'22-23'!$AM$11</f>
        <v>69</v>
      </c>
      <c r="V35" s="76">
        <f>'22-23'!$AN$11</f>
        <v>30</v>
      </c>
      <c r="W35" s="72">
        <v>5.9999999999999997E-7</v>
      </c>
      <c r="X35" s="88">
        <f t="shared" si="10"/>
        <v>143.00000059999999</v>
      </c>
      <c r="Y35" s="56"/>
      <c r="Z35" s="56"/>
      <c r="AB35" s="64">
        <v>6</v>
      </c>
      <c r="AC35" s="64" t="str">
        <f>'22-23'!$B$11</f>
        <v>Brighton</v>
      </c>
      <c r="AD35" s="73">
        <f t="shared" si="13"/>
        <v>19</v>
      </c>
      <c r="AE35" s="91"/>
      <c r="AF35" s="91"/>
      <c r="AG35" s="74">
        <f>'22-23'!$AS$11</f>
        <v>90</v>
      </c>
      <c r="AH35" s="76">
        <f>'22-23'!$AT$11</f>
        <v>80</v>
      </c>
      <c r="AI35" s="74">
        <f>'22-23'!$AQ$11</f>
        <v>40</v>
      </c>
      <c r="AJ35" s="76">
        <f>'22-23'!$AR$11</f>
        <v>39</v>
      </c>
      <c r="AK35" s="72">
        <v>5.9999999999999997E-7</v>
      </c>
      <c r="AL35" s="88">
        <f t="shared" si="11"/>
        <v>90.000000600000007</v>
      </c>
      <c r="AM35"/>
      <c r="AN35"/>
    </row>
    <row r="36" spans="2:40" ht="15" x14ac:dyDescent="0.25">
      <c r="B36" s="64">
        <v>7</v>
      </c>
      <c r="C36" s="64" t="str">
        <f>'22-23'!$B$12</f>
        <v>Aston Villa</v>
      </c>
      <c r="D36" s="73">
        <f t="shared" si="8"/>
        <v>38</v>
      </c>
      <c r="E36" s="74">
        <f>'22-23'!$AK$12</f>
        <v>163</v>
      </c>
      <c r="F36" s="76">
        <f>'22-23'!$AL$12</f>
        <v>211</v>
      </c>
      <c r="G36" s="74">
        <f>'22-23'!$AI$12</f>
        <v>78</v>
      </c>
      <c r="H36" s="76">
        <f>'22-23'!$AJ$12</f>
        <v>109</v>
      </c>
      <c r="I36" s="72">
        <v>6.9999999999999997E-7</v>
      </c>
      <c r="J36" s="88">
        <f t="shared" si="12"/>
        <v>163.00000069999999</v>
      </c>
      <c r="K36" s="56"/>
      <c r="L36" s="56"/>
      <c r="N36" s="64">
        <v>7</v>
      </c>
      <c r="O36" s="64" t="str">
        <f>'22-23'!$B$12</f>
        <v>Aston Villa</v>
      </c>
      <c r="P36" s="73">
        <f t="shared" si="9"/>
        <v>19</v>
      </c>
      <c r="Q36" s="91"/>
      <c r="R36" s="91"/>
      <c r="S36" s="74">
        <f>'22-23'!$AO$12</f>
        <v>90</v>
      </c>
      <c r="T36" s="76">
        <f>'22-23'!$AP$12</f>
        <v>94</v>
      </c>
      <c r="U36" s="74">
        <f>'22-23'!$AM$12</f>
        <v>44</v>
      </c>
      <c r="V36" s="76">
        <f>'22-23'!$AN$12</f>
        <v>46</v>
      </c>
      <c r="W36" s="72">
        <v>6.9999999999999997E-7</v>
      </c>
      <c r="X36" s="88">
        <f t="shared" si="10"/>
        <v>90.000000700000001</v>
      </c>
      <c r="Y36" s="56"/>
      <c r="Z36" s="56"/>
      <c r="AB36" s="64">
        <v>7</v>
      </c>
      <c r="AC36" s="64" t="str">
        <f>'22-23'!$B$12</f>
        <v>Aston Villa</v>
      </c>
      <c r="AD36" s="73">
        <f t="shared" si="13"/>
        <v>19</v>
      </c>
      <c r="AE36" s="91"/>
      <c r="AF36" s="91"/>
      <c r="AG36" s="74">
        <f>'22-23'!$AS$12</f>
        <v>73</v>
      </c>
      <c r="AH36" s="76">
        <f>'22-23'!$AT$12</f>
        <v>117</v>
      </c>
      <c r="AI36" s="74">
        <f>'22-23'!$AQ$12</f>
        <v>34</v>
      </c>
      <c r="AJ36" s="76">
        <f>'22-23'!$AR$12</f>
        <v>63</v>
      </c>
      <c r="AK36" s="72">
        <v>6.9999999999999997E-7</v>
      </c>
      <c r="AL36" s="88">
        <f t="shared" si="11"/>
        <v>73.000000700000001</v>
      </c>
      <c r="AM36"/>
      <c r="AN36"/>
    </row>
    <row r="37" spans="2:40" ht="15" x14ac:dyDescent="0.25">
      <c r="B37" s="64">
        <v>8</v>
      </c>
      <c r="C37" s="64" t="str">
        <f>'22-23'!$B$13</f>
        <v>Tottenham</v>
      </c>
      <c r="D37" s="73">
        <f t="shared" si="8"/>
        <v>38</v>
      </c>
      <c r="E37" s="74">
        <f>'22-23'!$AK$13</f>
        <v>203</v>
      </c>
      <c r="F37" s="76">
        <f>'22-23'!$AL$13</f>
        <v>196</v>
      </c>
      <c r="G37" s="74">
        <f>'22-23'!$AI$13</f>
        <v>91</v>
      </c>
      <c r="H37" s="76">
        <f>'22-23'!$AJ$13</f>
        <v>106</v>
      </c>
      <c r="I37" s="72">
        <v>7.9999999999999996E-7</v>
      </c>
      <c r="J37" s="88">
        <f t="shared" si="12"/>
        <v>203.00000080000001</v>
      </c>
      <c r="K37" s="56"/>
      <c r="L37" s="56"/>
      <c r="N37" s="64">
        <v>8</v>
      </c>
      <c r="O37" s="64" t="str">
        <f>'22-23'!$B$13</f>
        <v>Tottenham</v>
      </c>
      <c r="P37" s="73">
        <f t="shared" si="9"/>
        <v>19</v>
      </c>
      <c r="Q37" s="91"/>
      <c r="R37" s="91"/>
      <c r="S37" s="74">
        <f>'22-23'!$AO$13</f>
        <v>117</v>
      </c>
      <c r="T37" s="76">
        <f>'22-23'!$AP$13</f>
        <v>80</v>
      </c>
      <c r="U37" s="74">
        <f>'22-23'!$AM$13</f>
        <v>56</v>
      </c>
      <c r="V37" s="76">
        <f>'22-23'!$AN$13</f>
        <v>31</v>
      </c>
      <c r="W37" s="72">
        <v>7.9999999999999996E-7</v>
      </c>
      <c r="X37" s="88">
        <f t="shared" si="10"/>
        <v>117.0000008</v>
      </c>
      <c r="Y37" s="56"/>
      <c r="Z37" s="56"/>
      <c r="AB37" s="64">
        <v>8</v>
      </c>
      <c r="AC37" s="64" t="str">
        <f>'22-23'!$B$13</f>
        <v>Tottenham</v>
      </c>
      <c r="AD37" s="73">
        <f t="shared" si="13"/>
        <v>19</v>
      </c>
      <c r="AE37" s="91"/>
      <c r="AF37" s="91"/>
      <c r="AG37" s="74">
        <f>'22-23'!$AS$13</f>
        <v>86</v>
      </c>
      <c r="AH37" s="76">
        <f>'22-23'!$AT$13</f>
        <v>116</v>
      </c>
      <c r="AI37" s="74">
        <f>'22-23'!$AQ$13</f>
        <v>35</v>
      </c>
      <c r="AJ37" s="76">
        <f>'22-23'!$AR$13</f>
        <v>75</v>
      </c>
      <c r="AK37" s="72">
        <v>7.9999999999999996E-7</v>
      </c>
      <c r="AL37" s="88">
        <f t="shared" si="11"/>
        <v>86.000000799999995</v>
      </c>
      <c r="AM37"/>
      <c r="AN37"/>
    </row>
    <row r="38" spans="2:40" ht="15" x14ac:dyDescent="0.25">
      <c r="B38" s="64">
        <v>9</v>
      </c>
      <c r="C38" s="64" t="str">
        <f>'22-23'!$B$14</f>
        <v>Brentford</v>
      </c>
      <c r="D38" s="73">
        <f t="shared" si="8"/>
        <v>38</v>
      </c>
      <c r="E38" s="74">
        <f>'22-23'!$AK$14</f>
        <v>163</v>
      </c>
      <c r="F38" s="76">
        <f>'22-23'!$AL$14</f>
        <v>214</v>
      </c>
      <c r="G38" s="74">
        <f>'22-23'!$AI$14</f>
        <v>85</v>
      </c>
      <c r="H38" s="76">
        <f>'22-23'!$AJ$14</f>
        <v>99</v>
      </c>
      <c r="I38" s="72">
        <v>8.9999999999999996E-7</v>
      </c>
      <c r="J38" s="88">
        <f t="shared" si="12"/>
        <v>163.0000009</v>
      </c>
      <c r="K38" s="56"/>
      <c r="L38" s="56"/>
      <c r="N38" s="64">
        <v>9</v>
      </c>
      <c r="O38" s="64" t="str">
        <f>'22-23'!$B$14</f>
        <v>Brentford</v>
      </c>
      <c r="P38" s="73">
        <f t="shared" si="9"/>
        <v>19</v>
      </c>
      <c r="Q38" s="91"/>
      <c r="R38" s="91"/>
      <c r="S38" s="74">
        <f>'22-23'!$AO$14</f>
        <v>93</v>
      </c>
      <c r="T38" s="76">
        <f>'22-23'!$AP$14</f>
        <v>87</v>
      </c>
      <c r="U38" s="74">
        <f>'22-23'!$AM$14</f>
        <v>53</v>
      </c>
      <c r="V38" s="76">
        <f>'22-23'!$AN$14</f>
        <v>33</v>
      </c>
      <c r="W38" s="72">
        <v>8.9999999999999996E-7</v>
      </c>
      <c r="X38" s="88">
        <f t="shared" si="10"/>
        <v>93.000000900000003</v>
      </c>
      <c r="Y38" s="56"/>
      <c r="Z38" s="56"/>
      <c r="AB38" s="64">
        <v>9</v>
      </c>
      <c r="AC38" s="64" t="str">
        <f>'22-23'!$B$14</f>
        <v>Brentford</v>
      </c>
      <c r="AD38" s="73">
        <f t="shared" si="13"/>
        <v>19</v>
      </c>
      <c r="AE38" s="91"/>
      <c r="AF38" s="91"/>
      <c r="AG38" s="74">
        <f>'22-23'!$AS$14</f>
        <v>70</v>
      </c>
      <c r="AH38" s="76">
        <f>'22-23'!$AT$14</f>
        <v>127</v>
      </c>
      <c r="AI38" s="74">
        <f>'22-23'!$AQ$14</f>
        <v>32</v>
      </c>
      <c r="AJ38" s="76">
        <f>'22-23'!$AR$14</f>
        <v>66</v>
      </c>
      <c r="AK38" s="72">
        <v>8.9999999999999996E-7</v>
      </c>
      <c r="AL38" s="88">
        <f t="shared" si="11"/>
        <v>70.000000900000003</v>
      </c>
      <c r="AM38"/>
      <c r="AN38"/>
    </row>
    <row r="39" spans="2:40" ht="15" x14ac:dyDescent="0.25">
      <c r="B39" s="64">
        <v>10</v>
      </c>
      <c r="C39" s="64" t="str">
        <f>'22-23'!$B$15</f>
        <v>Fulham</v>
      </c>
      <c r="D39" s="73">
        <f t="shared" si="8"/>
        <v>38</v>
      </c>
      <c r="E39" s="74">
        <f>'22-23'!$AK$15</f>
        <v>182</v>
      </c>
      <c r="F39" s="76">
        <f>'22-23'!$AL$15</f>
        <v>204</v>
      </c>
      <c r="G39" s="74">
        <f>'22-23'!$AI$15</f>
        <v>89</v>
      </c>
      <c r="H39" s="76">
        <f>'22-23'!$AJ$15</f>
        <v>99</v>
      </c>
      <c r="I39" s="72">
        <v>9.9999999999999995E-7</v>
      </c>
      <c r="J39" s="88">
        <f t="shared" si="12"/>
        <v>182.000001</v>
      </c>
      <c r="K39" s="56"/>
      <c r="L39" s="56"/>
      <c r="N39" s="64">
        <v>10</v>
      </c>
      <c r="O39" s="64" t="str">
        <f>'22-23'!$B$15</f>
        <v>Fulham</v>
      </c>
      <c r="P39" s="73">
        <f t="shared" si="9"/>
        <v>19</v>
      </c>
      <c r="Q39" s="91"/>
      <c r="R39" s="91"/>
      <c r="S39" s="74">
        <f>'22-23'!$AO$15</f>
        <v>105</v>
      </c>
      <c r="T39" s="76">
        <f>'22-23'!$AP$15</f>
        <v>98</v>
      </c>
      <c r="U39" s="74">
        <f>'22-23'!$AM$15</f>
        <v>52</v>
      </c>
      <c r="V39" s="76">
        <f>'22-23'!$AN$15</f>
        <v>41</v>
      </c>
      <c r="W39" s="72">
        <v>9.9999999999999995E-7</v>
      </c>
      <c r="X39" s="88">
        <f t="shared" si="10"/>
        <v>105.000001</v>
      </c>
      <c r="Y39" s="56"/>
      <c r="Z39" s="56"/>
      <c r="AB39" s="64">
        <v>10</v>
      </c>
      <c r="AC39" s="64" t="str">
        <f>'22-23'!$B$15</f>
        <v>Fulham</v>
      </c>
      <c r="AD39" s="73">
        <f t="shared" si="13"/>
        <v>19</v>
      </c>
      <c r="AE39" s="91"/>
      <c r="AF39" s="91"/>
      <c r="AG39" s="74">
        <f>'22-23'!$AS$15</f>
        <v>77</v>
      </c>
      <c r="AH39" s="76">
        <f>'22-23'!$AT$15</f>
        <v>106</v>
      </c>
      <c r="AI39" s="74">
        <f>'22-23'!$AQ$15</f>
        <v>37</v>
      </c>
      <c r="AJ39" s="76">
        <f>'22-23'!$AR$15</f>
        <v>58</v>
      </c>
      <c r="AK39" s="72">
        <v>9.9999999999999995E-7</v>
      </c>
      <c r="AL39" s="88">
        <f t="shared" si="11"/>
        <v>77.000000999999997</v>
      </c>
      <c r="AM39"/>
      <c r="AN39"/>
    </row>
    <row r="40" spans="2:40" ht="15" x14ac:dyDescent="0.25">
      <c r="B40" s="64">
        <v>11</v>
      </c>
      <c r="C40" s="64" t="str">
        <f>'22-23'!$B$16</f>
        <v>Crystal P</v>
      </c>
      <c r="D40" s="73">
        <f t="shared" si="8"/>
        <v>38</v>
      </c>
      <c r="E40" s="74">
        <f>'22-23'!$AK$16</f>
        <v>186</v>
      </c>
      <c r="F40" s="76">
        <f>'22-23'!$AL$16</f>
        <v>176</v>
      </c>
      <c r="G40" s="74">
        <f>'22-23'!$AI$16</f>
        <v>92</v>
      </c>
      <c r="H40" s="76">
        <f>'22-23'!$AJ$16</f>
        <v>91</v>
      </c>
      <c r="I40" s="72">
        <v>1.1000000000000001E-6</v>
      </c>
      <c r="J40" s="88">
        <f t="shared" si="12"/>
        <v>186.00000109999999</v>
      </c>
      <c r="K40" s="56"/>
      <c r="L40" s="56"/>
      <c r="N40" s="64">
        <v>11</v>
      </c>
      <c r="O40" s="64" t="str">
        <f>'22-23'!$B$16</f>
        <v>Crystal P</v>
      </c>
      <c r="P40" s="73">
        <f t="shared" si="9"/>
        <v>19</v>
      </c>
      <c r="Q40" s="91"/>
      <c r="R40" s="91"/>
      <c r="S40" s="74">
        <f>'22-23'!$AO$16</f>
        <v>100</v>
      </c>
      <c r="T40" s="76">
        <f>'22-23'!$AP$16</f>
        <v>81</v>
      </c>
      <c r="U40" s="74">
        <f>'22-23'!$AM$16</f>
        <v>51</v>
      </c>
      <c r="V40" s="76">
        <f>'22-23'!$AN$16</f>
        <v>31</v>
      </c>
      <c r="W40" s="72">
        <v>1.1000000000000001E-6</v>
      </c>
      <c r="X40" s="88">
        <f t="shared" si="10"/>
        <v>100.00000110000001</v>
      </c>
      <c r="Y40" s="56"/>
      <c r="Z40" s="56"/>
      <c r="AB40" s="64">
        <v>11</v>
      </c>
      <c r="AC40" s="64" t="str">
        <f>'22-23'!$B$16</f>
        <v>Crystal P</v>
      </c>
      <c r="AD40" s="73">
        <f t="shared" si="13"/>
        <v>19</v>
      </c>
      <c r="AE40" s="91"/>
      <c r="AF40" s="91"/>
      <c r="AG40" s="74">
        <f>'22-23'!$AS$16</f>
        <v>86</v>
      </c>
      <c r="AH40" s="76">
        <f>'22-23'!$AT$16</f>
        <v>95</v>
      </c>
      <c r="AI40" s="74">
        <f>'22-23'!$AQ$16</f>
        <v>41</v>
      </c>
      <c r="AJ40" s="76">
        <f>'22-23'!$AR$16</f>
        <v>60</v>
      </c>
      <c r="AK40" s="72">
        <v>1.1000000000000001E-6</v>
      </c>
      <c r="AL40" s="88">
        <f t="shared" si="11"/>
        <v>86.000001100000006</v>
      </c>
      <c r="AM40"/>
      <c r="AN40"/>
    </row>
    <row r="41" spans="2:40" ht="15" x14ac:dyDescent="0.25">
      <c r="B41" s="64">
        <v>12</v>
      </c>
      <c r="C41" s="64" t="str">
        <f>'22-23'!$B$17</f>
        <v>Chelsea</v>
      </c>
      <c r="D41" s="73">
        <f t="shared" si="8"/>
        <v>38</v>
      </c>
      <c r="E41" s="74">
        <f>'22-23'!$AK$17</f>
        <v>209</v>
      </c>
      <c r="F41" s="76">
        <f>'22-23'!$AL$17</f>
        <v>182</v>
      </c>
      <c r="G41" s="74">
        <f>'22-23'!$AI$17</f>
        <v>112</v>
      </c>
      <c r="H41" s="76">
        <f>'22-23'!$AJ$17</f>
        <v>84</v>
      </c>
      <c r="I41" s="72">
        <v>1.1999999999999999E-6</v>
      </c>
      <c r="J41" s="88">
        <f t="shared" si="12"/>
        <v>209.00000120000001</v>
      </c>
      <c r="K41" s="56"/>
      <c r="L41" s="56"/>
      <c r="N41" s="64">
        <v>12</v>
      </c>
      <c r="O41" s="64" t="str">
        <f>'22-23'!$B$17</f>
        <v>Chelsea</v>
      </c>
      <c r="P41" s="73">
        <f t="shared" si="9"/>
        <v>19</v>
      </c>
      <c r="Q41" s="91"/>
      <c r="R41" s="91"/>
      <c r="S41" s="74">
        <f>'22-23'!$AO$17</f>
        <v>117</v>
      </c>
      <c r="T41" s="76">
        <f>'22-23'!$AP$17</f>
        <v>86</v>
      </c>
      <c r="U41" s="74">
        <f>'22-23'!$AM$17</f>
        <v>63</v>
      </c>
      <c r="V41" s="76">
        <f>'22-23'!$AN$17</f>
        <v>35</v>
      </c>
      <c r="W41" s="72">
        <v>1.1999999999999999E-6</v>
      </c>
      <c r="X41" s="88">
        <f t="shared" si="10"/>
        <v>117.0000012</v>
      </c>
      <c r="Y41" s="56"/>
      <c r="Z41" s="56"/>
      <c r="AB41" s="64">
        <v>12</v>
      </c>
      <c r="AC41" s="64" t="str">
        <f>'22-23'!$B$17</f>
        <v>Chelsea</v>
      </c>
      <c r="AD41" s="73">
        <f t="shared" si="13"/>
        <v>19</v>
      </c>
      <c r="AE41" s="91"/>
      <c r="AF41" s="91"/>
      <c r="AG41" s="74">
        <f>'22-23'!$AS$17</f>
        <v>92</v>
      </c>
      <c r="AH41" s="76">
        <f>'22-23'!$AT$17</f>
        <v>96</v>
      </c>
      <c r="AI41" s="74">
        <f>'22-23'!$AQ$17</f>
        <v>49</v>
      </c>
      <c r="AJ41" s="76">
        <f>'22-23'!$AR$17</f>
        <v>49</v>
      </c>
      <c r="AK41" s="72">
        <v>1.1999999999999999E-6</v>
      </c>
      <c r="AL41" s="88">
        <f t="shared" si="11"/>
        <v>92.0000012</v>
      </c>
      <c r="AM41"/>
      <c r="AN41"/>
    </row>
    <row r="42" spans="2:40" ht="15" x14ac:dyDescent="0.25">
      <c r="B42" s="64">
        <v>13</v>
      </c>
      <c r="C42" s="64" t="str">
        <f ca="1">'22-23'!$B$18</f>
        <v>Wolves</v>
      </c>
      <c r="D42" s="73">
        <f t="shared" si="8"/>
        <v>38</v>
      </c>
      <c r="E42" s="74">
        <f>'22-23'!$AK$18</f>
        <v>185</v>
      </c>
      <c r="F42" s="76">
        <f>'22-23'!$AL$18</f>
        <v>203</v>
      </c>
      <c r="G42" s="74">
        <f>'22-23'!$AI$18</f>
        <v>83</v>
      </c>
      <c r="H42" s="76">
        <f>'22-23'!$AJ$18</f>
        <v>94</v>
      </c>
      <c r="I42" s="72">
        <v>1.3E-6</v>
      </c>
      <c r="J42" s="88">
        <f t="shared" si="12"/>
        <v>185.00000130000001</v>
      </c>
      <c r="K42" s="56"/>
      <c r="L42" s="56"/>
      <c r="N42" s="64">
        <v>13</v>
      </c>
      <c r="O42" s="64" t="str">
        <f ca="1">'22-23'!$B$18</f>
        <v>Wolves</v>
      </c>
      <c r="P42" s="73">
        <f t="shared" si="9"/>
        <v>19</v>
      </c>
      <c r="Q42" s="91"/>
      <c r="R42" s="91"/>
      <c r="S42" s="74">
        <f>'22-23'!$AO$18</f>
        <v>101</v>
      </c>
      <c r="T42" s="76">
        <f>'22-23'!$AP$18</f>
        <v>112</v>
      </c>
      <c r="U42" s="74">
        <f>'22-23'!$AM$18</f>
        <v>49</v>
      </c>
      <c r="V42" s="76">
        <f>'22-23'!$AN$18</f>
        <v>51</v>
      </c>
      <c r="W42" s="72">
        <v>1.3E-6</v>
      </c>
      <c r="X42" s="88">
        <f t="shared" si="10"/>
        <v>101.00000129999999</v>
      </c>
      <c r="Y42" s="56"/>
      <c r="Z42" s="56"/>
      <c r="AB42" s="64">
        <v>13</v>
      </c>
      <c r="AC42" s="64" t="str">
        <f ca="1">'22-23'!$B$18</f>
        <v>Wolves</v>
      </c>
      <c r="AD42" s="73">
        <f t="shared" si="13"/>
        <v>19</v>
      </c>
      <c r="AE42" s="91"/>
      <c r="AF42" s="91"/>
      <c r="AG42" s="74">
        <f>'22-23'!$AS$18</f>
        <v>84</v>
      </c>
      <c r="AH42" s="76">
        <f>'22-23'!$AT$18</f>
        <v>91</v>
      </c>
      <c r="AI42" s="74">
        <f>'22-23'!$AQ$18</f>
        <v>34</v>
      </c>
      <c r="AJ42" s="76">
        <f>'22-23'!$AR$18</f>
        <v>43</v>
      </c>
      <c r="AK42" s="72">
        <v>1.3E-6</v>
      </c>
      <c r="AL42" s="88">
        <f t="shared" si="11"/>
        <v>84.000001299999994</v>
      </c>
      <c r="AM42"/>
      <c r="AN42"/>
    </row>
    <row r="43" spans="2:40" ht="15" x14ac:dyDescent="0.25">
      <c r="B43" s="64">
        <v>14</v>
      </c>
      <c r="C43" s="64" t="str">
        <f>'22-23'!$B$19</f>
        <v>West Ham</v>
      </c>
      <c r="D43" s="73">
        <f t="shared" si="8"/>
        <v>38</v>
      </c>
      <c r="E43" s="74">
        <f>'22-23'!$AK$19</f>
        <v>206</v>
      </c>
      <c r="F43" s="76">
        <f>'22-23'!$AL$19</f>
        <v>194</v>
      </c>
      <c r="G43" s="74">
        <f>'22-23'!$AI$19</f>
        <v>88</v>
      </c>
      <c r="H43" s="76">
        <f>'22-23'!$AJ$19</f>
        <v>92</v>
      </c>
      <c r="I43" s="72">
        <v>1.3999999999999999E-6</v>
      </c>
      <c r="J43" s="88">
        <f t="shared" si="12"/>
        <v>206.0000014</v>
      </c>
      <c r="K43" s="56"/>
      <c r="L43" s="56"/>
      <c r="N43" s="64">
        <v>14</v>
      </c>
      <c r="O43" s="64" t="str">
        <f>'22-23'!$B$19</f>
        <v>West Ham</v>
      </c>
      <c r="P43" s="73">
        <f t="shared" si="9"/>
        <v>19</v>
      </c>
      <c r="Q43" s="91"/>
      <c r="R43" s="91"/>
      <c r="S43" s="74">
        <f>'22-23'!$AO$19</f>
        <v>105</v>
      </c>
      <c r="T43" s="76">
        <f>'22-23'!$AP$19</f>
        <v>76</v>
      </c>
      <c r="U43" s="74">
        <f>'22-23'!$AM$19</f>
        <v>52</v>
      </c>
      <c r="V43" s="76">
        <f>'22-23'!$AN$19</f>
        <v>35</v>
      </c>
      <c r="W43" s="72">
        <v>1.3999999999999999E-6</v>
      </c>
      <c r="X43" s="88">
        <f t="shared" si="10"/>
        <v>105.0000014</v>
      </c>
      <c r="Y43" s="56"/>
      <c r="Z43" s="56"/>
      <c r="AB43" s="64">
        <v>14</v>
      </c>
      <c r="AC43" s="64" t="str">
        <f>'22-23'!$B$19</f>
        <v>West Ham</v>
      </c>
      <c r="AD43" s="73">
        <f t="shared" si="13"/>
        <v>19</v>
      </c>
      <c r="AE43" s="91"/>
      <c r="AF43" s="91"/>
      <c r="AG43" s="74">
        <f>'22-23'!$AS$19</f>
        <v>101</v>
      </c>
      <c r="AH43" s="76">
        <f>'22-23'!$AT$19</f>
        <v>118</v>
      </c>
      <c r="AI43" s="74">
        <f>'22-23'!$AQ$19</f>
        <v>36</v>
      </c>
      <c r="AJ43" s="76">
        <f>'22-23'!$AR$19</f>
        <v>57</v>
      </c>
      <c r="AK43" s="72">
        <v>1.3999999999999999E-6</v>
      </c>
      <c r="AL43" s="88">
        <f t="shared" si="11"/>
        <v>101.0000014</v>
      </c>
      <c r="AM43"/>
      <c r="AN43"/>
    </row>
    <row r="44" spans="2:40" ht="15" x14ac:dyDescent="0.25">
      <c r="B44" s="64">
        <v>15</v>
      </c>
      <c r="C44" s="64" t="str">
        <f>'22-23'!$B$20</f>
        <v>Bournemouth</v>
      </c>
      <c r="D44" s="73">
        <f t="shared" si="8"/>
        <v>38</v>
      </c>
      <c r="E44" s="74">
        <f>'22-23'!$AK$20</f>
        <v>144</v>
      </c>
      <c r="F44" s="76">
        <f>'22-23'!$AL$20</f>
        <v>271</v>
      </c>
      <c r="G44" s="74">
        <f>'22-23'!$AI$20</f>
        <v>60</v>
      </c>
      <c r="H44" s="76">
        <f>'22-23'!$AJ$20</f>
        <v>137</v>
      </c>
      <c r="I44" s="72">
        <v>1.5E-6</v>
      </c>
      <c r="J44" s="88">
        <f t="shared" si="12"/>
        <v>144.0000015</v>
      </c>
      <c r="K44" s="56"/>
      <c r="L44" s="56"/>
      <c r="N44" s="64">
        <v>15</v>
      </c>
      <c r="O44" s="64" t="str">
        <f>'22-23'!$B$20</f>
        <v>Bournemouth</v>
      </c>
      <c r="P44" s="73">
        <f t="shared" si="9"/>
        <v>19</v>
      </c>
      <c r="Q44" s="91"/>
      <c r="R44" s="91"/>
      <c r="S44" s="74">
        <f>'22-23'!$AO$20</f>
        <v>82</v>
      </c>
      <c r="T44" s="76">
        <f>'22-23'!$AP$20</f>
        <v>115</v>
      </c>
      <c r="U44" s="74">
        <f>'22-23'!$AM$20</f>
        <v>31</v>
      </c>
      <c r="V44" s="76">
        <f>'22-23'!$AN$20</f>
        <v>54</v>
      </c>
      <c r="W44" s="72">
        <v>1.5E-6</v>
      </c>
      <c r="X44" s="88">
        <f t="shared" si="10"/>
        <v>82.000001499999996</v>
      </c>
      <c r="Y44" s="56"/>
      <c r="Z44" s="56"/>
      <c r="AB44" s="64">
        <v>15</v>
      </c>
      <c r="AC44" s="64" t="str">
        <f>'22-23'!$B$20</f>
        <v>Bournemouth</v>
      </c>
      <c r="AD44" s="73">
        <f t="shared" si="13"/>
        <v>19</v>
      </c>
      <c r="AE44" s="91"/>
      <c r="AF44" s="91"/>
      <c r="AG44" s="74">
        <f>'22-23'!$AS$20</f>
        <v>62</v>
      </c>
      <c r="AH44" s="76">
        <f>'22-23'!$AT$20</f>
        <v>156</v>
      </c>
      <c r="AI44" s="74">
        <f>'22-23'!$AQ$20</f>
        <v>29</v>
      </c>
      <c r="AJ44" s="76">
        <f>'22-23'!$AR$20</f>
        <v>83</v>
      </c>
      <c r="AK44" s="72">
        <v>1.5E-6</v>
      </c>
      <c r="AL44" s="88">
        <f t="shared" si="11"/>
        <v>62.000001500000003</v>
      </c>
      <c r="AM44"/>
      <c r="AN44"/>
    </row>
    <row r="45" spans="2:40" ht="15" x14ac:dyDescent="0.25">
      <c r="B45" s="64">
        <v>16</v>
      </c>
      <c r="C45" s="64" t="str">
        <f>'22-23'!$B$21</f>
        <v>Nottingham</v>
      </c>
      <c r="D45" s="73">
        <f t="shared" si="8"/>
        <v>38</v>
      </c>
      <c r="E45" s="74">
        <f>'22-23'!$AK$21</f>
        <v>128</v>
      </c>
      <c r="F45" s="76">
        <f>'22-23'!$AL$21</f>
        <v>239</v>
      </c>
      <c r="G45" s="74">
        <f>'22-23'!$AI$21</f>
        <v>58</v>
      </c>
      <c r="H45" s="76">
        <f>'22-23'!$AJ$21</f>
        <v>113</v>
      </c>
      <c r="I45" s="72">
        <v>1.5999999999999999E-6</v>
      </c>
      <c r="J45" s="88">
        <f t="shared" si="12"/>
        <v>128.00000159999999</v>
      </c>
      <c r="K45" s="56"/>
      <c r="L45" s="56"/>
      <c r="N45" s="64">
        <v>16</v>
      </c>
      <c r="O45" s="64" t="str">
        <f>'22-23'!$B$21</f>
        <v>Nottingham</v>
      </c>
      <c r="P45" s="73">
        <f t="shared" si="9"/>
        <v>19</v>
      </c>
      <c r="Q45" s="91"/>
      <c r="R45" s="91"/>
      <c r="S45" s="74">
        <f>'22-23'!$AO$21</f>
        <v>50</v>
      </c>
      <c r="T45" s="76">
        <f>'22-23'!$AP$21</f>
        <v>112</v>
      </c>
      <c r="U45" s="74">
        <f>'22-23'!$AM$21</f>
        <v>27</v>
      </c>
      <c r="V45" s="76">
        <f>'22-23'!$AN$21</f>
        <v>50</v>
      </c>
      <c r="W45" s="72">
        <v>1.5999999999999999E-6</v>
      </c>
      <c r="X45" s="88">
        <f t="shared" si="10"/>
        <v>50.000001599999997</v>
      </c>
      <c r="Y45" s="56"/>
      <c r="Z45" s="56"/>
      <c r="AB45" s="64">
        <v>16</v>
      </c>
      <c r="AC45" s="64" t="str">
        <f>'22-23'!$B$21</f>
        <v>Nottingham</v>
      </c>
      <c r="AD45" s="73">
        <f t="shared" si="13"/>
        <v>19</v>
      </c>
      <c r="AE45" s="91"/>
      <c r="AF45" s="91"/>
      <c r="AG45" s="74">
        <f>'22-23'!$AS$21</f>
        <v>78</v>
      </c>
      <c r="AH45" s="76">
        <f>'22-23'!$AT$21</f>
        <v>127</v>
      </c>
      <c r="AI45" s="74">
        <f>'22-23'!$AQ$21</f>
        <v>31</v>
      </c>
      <c r="AJ45" s="76">
        <f>'22-23'!$AR$21</f>
        <v>63</v>
      </c>
      <c r="AK45" s="72">
        <v>1.5999999999999999E-6</v>
      </c>
      <c r="AL45" s="88">
        <f t="shared" si="11"/>
        <v>78.000001600000004</v>
      </c>
      <c r="AM45"/>
      <c r="AN45"/>
    </row>
    <row r="46" spans="2:40" ht="15" x14ac:dyDescent="0.25">
      <c r="B46" s="64">
        <v>17</v>
      </c>
      <c r="C46" s="64" t="str">
        <f>'22-23'!$B$22</f>
        <v>Everton</v>
      </c>
      <c r="D46" s="73">
        <f t="shared" si="8"/>
        <v>38</v>
      </c>
      <c r="E46" s="74">
        <f>'22-23'!$AK$22</f>
        <v>175</v>
      </c>
      <c r="F46" s="76">
        <f>'22-23'!$AL$22</f>
        <v>238</v>
      </c>
      <c r="G46" s="74">
        <f>'22-23'!$AI$22</f>
        <v>90</v>
      </c>
      <c r="H46" s="76">
        <f>'22-23'!$AJ$22</f>
        <v>100</v>
      </c>
      <c r="I46" s="72">
        <v>1.7E-6</v>
      </c>
      <c r="J46" s="88">
        <f t="shared" si="12"/>
        <v>175.00000170000001</v>
      </c>
      <c r="K46" s="56"/>
      <c r="L46" s="56"/>
      <c r="N46" s="64">
        <v>17</v>
      </c>
      <c r="O46" s="64" t="str">
        <f>'22-23'!$B$22</f>
        <v>Everton</v>
      </c>
      <c r="P46" s="73">
        <f t="shared" si="9"/>
        <v>19</v>
      </c>
      <c r="Q46" s="91"/>
      <c r="R46" s="91"/>
      <c r="S46" s="74">
        <f>'22-23'!$AO$22</f>
        <v>101</v>
      </c>
      <c r="T46" s="76">
        <f>'22-23'!$AP$22</f>
        <v>111</v>
      </c>
      <c r="U46" s="74">
        <f>'22-23'!$AM$22</f>
        <v>49</v>
      </c>
      <c r="V46" s="76">
        <f>'22-23'!$AN$22</f>
        <v>52</v>
      </c>
      <c r="W46" s="72">
        <v>1.7E-6</v>
      </c>
      <c r="X46" s="88">
        <f t="shared" si="10"/>
        <v>101.0000017</v>
      </c>
      <c r="Y46" s="56"/>
      <c r="Z46" s="56"/>
      <c r="AB46" s="64">
        <v>17</v>
      </c>
      <c r="AC46" s="64" t="str">
        <f>'22-23'!$B$22</f>
        <v>Everton</v>
      </c>
      <c r="AD46" s="73">
        <f t="shared" si="13"/>
        <v>19</v>
      </c>
      <c r="AE46" s="91"/>
      <c r="AF46" s="91"/>
      <c r="AG46" s="74">
        <f>'22-23'!$AS$22</f>
        <v>74</v>
      </c>
      <c r="AH46" s="76">
        <f>'22-23'!$AT$22</f>
        <v>127</v>
      </c>
      <c r="AI46" s="74">
        <f>'22-23'!$AQ$22</f>
        <v>41</v>
      </c>
      <c r="AJ46" s="76">
        <f>'22-23'!$AR$22</f>
        <v>48</v>
      </c>
      <c r="AK46" s="72">
        <v>1.7E-6</v>
      </c>
      <c r="AL46" s="88">
        <f t="shared" si="11"/>
        <v>74.000001699999999</v>
      </c>
      <c r="AM46"/>
      <c r="AN46"/>
    </row>
    <row r="47" spans="2:40" ht="15" x14ac:dyDescent="0.25">
      <c r="B47" s="64">
        <v>18</v>
      </c>
      <c r="C47" s="64" t="str">
        <f>'22-23'!$B$23</f>
        <v>Leicester</v>
      </c>
      <c r="D47" s="73">
        <f t="shared" si="8"/>
        <v>38</v>
      </c>
      <c r="E47" s="74">
        <f>'22-23'!$AK$23</f>
        <v>135</v>
      </c>
      <c r="F47" s="76">
        <f>'22-23'!$AL$23</f>
        <v>236</v>
      </c>
      <c r="G47" s="74">
        <f>'22-23'!$AI$23</f>
        <v>60</v>
      </c>
      <c r="H47" s="76">
        <f>'22-23'!$AJ$23</f>
        <v>112</v>
      </c>
      <c r="I47" s="72">
        <v>1.7999999999999999E-6</v>
      </c>
      <c r="J47" s="88">
        <f t="shared" si="12"/>
        <v>135.00000180000001</v>
      </c>
      <c r="K47" s="56"/>
      <c r="L47" s="56"/>
      <c r="N47" s="64">
        <v>18</v>
      </c>
      <c r="O47" s="64" t="str">
        <f>'22-23'!$B$23</f>
        <v>Leicester</v>
      </c>
      <c r="P47" s="73">
        <f t="shared" si="9"/>
        <v>19</v>
      </c>
      <c r="Q47" s="91"/>
      <c r="R47" s="91"/>
      <c r="S47" s="74">
        <f>'22-23'!$AO$23</f>
        <v>67</v>
      </c>
      <c r="T47" s="76">
        <f>'22-23'!$AP$23</f>
        <v>112</v>
      </c>
      <c r="U47" s="74">
        <f>'22-23'!$AM$23</f>
        <v>28</v>
      </c>
      <c r="V47" s="76">
        <f>'22-23'!$AN$23</f>
        <v>56</v>
      </c>
      <c r="W47" s="72">
        <v>1.7999999999999999E-6</v>
      </c>
      <c r="X47" s="88">
        <f t="shared" si="10"/>
        <v>67.000001800000007</v>
      </c>
      <c r="Y47" s="56"/>
      <c r="Z47" s="56"/>
      <c r="AB47" s="64">
        <v>18</v>
      </c>
      <c r="AC47" s="64" t="str">
        <f>'22-23'!$B$23</f>
        <v>Leicester</v>
      </c>
      <c r="AD47" s="73">
        <f t="shared" si="13"/>
        <v>19</v>
      </c>
      <c r="AE47" s="91"/>
      <c r="AF47" s="91"/>
      <c r="AG47" s="74">
        <f>'22-23'!$AS$23</f>
        <v>68</v>
      </c>
      <c r="AH47" s="76">
        <f>'22-23'!$AT$23</f>
        <v>124</v>
      </c>
      <c r="AI47" s="74">
        <f>'22-23'!$AQ$23</f>
        <v>32</v>
      </c>
      <c r="AJ47" s="76">
        <f>'22-23'!$AR$23</f>
        <v>56</v>
      </c>
      <c r="AK47" s="72">
        <v>1.7999999999999999E-6</v>
      </c>
      <c r="AL47" s="88">
        <f t="shared" si="11"/>
        <v>68.000001800000007</v>
      </c>
      <c r="AM47"/>
      <c r="AN47"/>
    </row>
    <row r="48" spans="2:40" ht="15" x14ac:dyDescent="0.25">
      <c r="B48" s="64">
        <v>19</v>
      </c>
      <c r="C48" s="64" t="str">
        <f>'22-23'!$B$24</f>
        <v>Leeds</v>
      </c>
      <c r="D48" s="73">
        <f t="shared" si="8"/>
        <v>38</v>
      </c>
      <c r="E48" s="74">
        <f>'22-23'!$AK$24</f>
        <v>199</v>
      </c>
      <c r="F48" s="76">
        <f>'22-23'!$AL$24</f>
        <v>182</v>
      </c>
      <c r="G48" s="74">
        <f>'22-23'!$AI$24</f>
        <v>75</v>
      </c>
      <c r="H48" s="76">
        <f>'22-23'!$AJ$24</f>
        <v>88</v>
      </c>
      <c r="I48" s="72">
        <v>1.9E-6</v>
      </c>
      <c r="J48" s="88">
        <f t="shared" si="12"/>
        <v>199.0000019</v>
      </c>
      <c r="K48" s="56"/>
      <c r="L48" s="56"/>
      <c r="N48" s="64">
        <v>19</v>
      </c>
      <c r="O48" s="64" t="str">
        <f>'22-23'!$B$24</f>
        <v>Leeds</v>
      </c>
      <c r="P48" s="73">
        <f t="shared" si="9"/>
        <v>19</v>
      </c>
      <c r="Q48" s="91"/>
      <c r="R48" s="91"/>
      <c r="S48" s="74">
        <f>'22-23'!$AO$24</f>
        <v>111</v>
      </c>
      <c r="T48" s="76">
        <f>'22-23'!$AP$24</f>
        <v>79</v>
      </c>
      <c r="U48" s="74">
        <f>'22-23'!$AM$24</f>
        <v>42</v>
      </c>
      <c r="V48" s="76">
        <f>'22-23'!$AN$24</f>
        <v>36</v>
      </c>
      <c r="W48" s="72">
        <v>1.9E-6</v>
      </c>
      <c r="X48" s="88">
        <f t="shared" si="10"/>
        <v>111.0000019</v>
      </c>
      <c r="Y48" s="56"/>
      <c r="Z48" s="56"/>
      <c r="AB48" s="64">
        <v>19</v>
      </c>
      <c r="AC48" s="64" t="str">
        <f>'22-23'!$B$24</f>
        <v>Leeds</v>
      </c>
      <c r="AD48" s="73">
        <f t="shared" si="13"/>
        <v>19</v>
      </c>
      <c r="AE48" s="91"/>
      <c r="AF48" s="91"/>
      <c r="AG48" s="74">
        <f>'22-23'!$AS$24</f>
        <v>88</v>
      </c>
      <c r="AH48" s="76">
        <f>'22-23'!$AT$24</f>
        <v>103</v>
      </c>
      <c r="AI48" s="74">
        <f>'22-23'!$AQ$24</f>
        <v>33</v>
      </c>
      <c r="AJ48" s="76">
        <f>'22-23'!$AR$24</f>
        <v>52</v>
      </c>
      <c r="AK48" s="72">
        <v>1.9E-6</v>
      </c>
      <c r="AL48" s="88">
        <f t="shared" si="11"/>
        <v>88.000001900000001</v>
      </c>
      <c r="AM48"/>
      <c r="AN48"/>
    </row>
    <row r="49" spans="2:40" ht="15.75" thickBot="1" x14ac:dyDescent="0.3">
      <c r="B49" s="78">
        <v>20</v>
      </c>
      <c r="C49" s="78" t="str">
        <f>'22-23'!$B$25</f>
        <v>Southampton</v>
      </c>
      <c r="D49" s="81">
        <f t="shared" si="8"/>
        <v>38</v>
      </c>
      <c r="E49" s="82">
        <f>'22-23'!$AK$25</f>
        <v>157</v>
      </c>
      <c r="F49" s="84">
        <f>'22-23'!$AL$25</f>
        <v>208</v>
      </c>
      <c r="G49" s="82">
        <f>'22-23'!$AI$25</f>
        <v>73</v>
      </c>
      <c r="H49" s="84">
        <f>'22-23'!$AJ$25</f>
        <v>98</v>
      </c>
      <c r="I49" s="80">
        <v>1.9999999999999999E-6</v>
      </c>
      <c r="J49" s="88">
        <f t="shared" si="12"/>
        <v>157.00000199999999</v>
      </c>
      <c r="K49" s="56"/>
      <c r="L49" s="56"/>
      <c r="N49" s="78">
        <v>20</v>
      </c>
      <c r="O49" s="78" t="str">
        <f>'22-23'!$B$25</f>
        <v>Southampton</v>
      </c>
      <c r="P49" s="73">
        <f t="shared" si="9"/>
        <v>19</v>
      </c>
      <c r="Q49" s="92"/>
      <c r="R49" s="92"/>
      <c r="S49" s="82">
        <f>'22-23'!$AO$25</f>
        <v>88</v>
      </c>
      <c r="T49" s="84">
        <f>'22-23'!$AP$25</f>
        <v>88</v>
      </c>
      <c r="U49" s="82">
        <f>'22-23'!$AM$25</f>
        <v>47</v>
      </c>
      <c r="V49" s="84">
        <f>'22-23'!$AN$25</f>
        <v>45</v>
      </c>
      <c r="W49" s="80">
        <v>1.9999999999999999E-6</v>
      </c>
      <c r="X49" s="88">
        <f t="shared" si="10"/>
        <v>88.000001999999995</v>
      </c>
      <c r="Y49" s="56"/>
      <c r="Z49" s="56"/>
      <c r="AB49" s="78">
        <v>20</v>
      </c>
      <c r="AC49" s="78" t="str">
        <f>'22-23'!$B$25</f>
        <v>Southampton</v>
      </c>
      <c r="AD49" s="73">
        <f t="shared" si="13"/>
        <v>19</v>
      </c>
      <c r="AE49" s="92"/>
      <c r="AF49" s="92"/>
      <c r="AG49" s="82">
        <f>'22-23'!$AS$25</f>
        <v>69</v>
      </c>
      <c r="AH49" s="84">
        <f>'22-23'!$AT$25</f>
        <v>120</v>
      </c>
      <c r="AI49" s="82">
        <f>'22-23'!$AQ$25</f>
        <v>26</v>
      </c>
      <c r="AJ49" s="84">
        <f>'22-23'!$AR$25</f>
        <v>53</v>
      </c>
      <c r="AK49" s="80">
        <v>1.9999999999999999E-6</v>
      </c>
      <c r="AL49" s="88">
        <f t="shared" si="11"/>
        <v>69.000001999999995</v>
      </c>
      <c r="AM49"/>
      <c r="AN49"/>
    </row>
    <row r="50" spans="2:40" ht="15" x14ac:dyDescent="0.25">
      <c r="D50" s="93"/>
      <c r="E50" s="85">
        <f>SUM(E30:E49)</f>
        <v>3829</v>
      </c>
      <c r="F50" s="85">
        <f>SUM(F30:F49)</f>
        <v>3829</v>
      </c>
      <c r="G50" s="85">
        <f>SUM(G30:G49)</f>
        <v>1789</v>
      </c>
      <c r="H50" s="85">
        <f>SUM(H30:H49)</f>
        <v>1789</v>
      </c>
      <c r="I50" s="56"/>
      <c r="J50" s="56"/>
      <c r="K50" s="56"/>
      <c r="L50" s="56"/>
      <c r="P50" s="93"/>
      <c r="Q50" s="85"/>
      <c r="R50" s="85"/>
      <c r="S50" s="85">
        <f>SUM(S30:S49)</f>
        <v>2137</v>
      </c>
      <c r="T50" s="85">
        <f>SUM(T30:T49)</f>
        <v>1692</v>
      </c>
      <c r="U50" s="85">
        <f>SUM(U30:U49)</f>
        <v>1045</v>
      </c>
      <c r="V50" s="85">
        <f>SUM(V30:V49)</f>
        <v>744</v>
      </c>
      <c r="W50" s="56"/>
      <c r="X50" s="56"/>
      <c r="Y50" s="56"/>
      <c r="Z50" s="56"/>
      <c r="AD50" s="93"/>
      <c r="AE50" s="85"/>
      <c r="AF50" s="85"/>
      <c r="AG50" s="85">
        <f>SUM(AG30:AG49)</f>
        <v>1692</v>
      </c>
      <c r="AH50" s="85">
        <f>SUM(AH30:AH49)</f>
        <v>2137</v>
      </c>
      <c r="AI50" s="85">
        <f>SUM(AI30:AI49)</f>
        <v>744</v>
      </c>
      <c r="AJ50" s="85">
        <f>SUM(AJ30:AJ49)</f>
        <v>1045</v>
      </c>
      <c r="AK50"/>
      <c r="AL50"/>
      <c r="AM50"/>
      <c r="AN50"/>
    </row>
    <row r="51" spans="2:40" ht="15" x14ac:dyDescent="0.25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 s="56"/>
      <c r="Y51" s="56"/>
      <c r="Z51" s="56"/>
      <c r="AB51"/>
      <c r="AC51"/>
      <c r="AD51"/>
      <c r="AE51"/>
      <c r="AF51"/>
      <c r="AG51"/>
      <c r="AH51"/>
      <c r="AI51"/>
      <c r="AJ51"/>
      <c r="AK51"/>
      <c r="AL51"/>
      <c r="AM51"/>
      <c r="AN51"/>
    </row>
    <row r="52" spans="2:40" ht="15" x14ac:dyDescent="0.25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</row>
    <row r="53" spans="2:40" ht="15.75" thickBot="1" x14ac:dyDescent="0.3">
      <c r="B53" s="188" t="s">
        <v>42</v>
      </c>
      <c r="C53" s="188"/>
      <c r="D53" s="188"/>
      <c r="E53" s="188"/>
      <c r="F53" s="188"/>
      <c r="G53" s="188"/>
      <c r="H53" s="188"/>
      <c r="I53" s="56"/>
      <c r="N53" s="188" t="s">
        <v>43</v>
      </c>
      <c r="O53" s="188"/>
      <c r="P53" s="188"/>
      <c r="Q53" s="188"/>
      <c r="R53" s="188"/>
      <c r="S53" s="188"/>
      <c r="T53" s="188"/>
      <c r="U53" s="188"/>
      <c r="V53" s="188"/>
      <c r="W53" s="56"/>
      <c r="AB53" s="188" t="s">
        <v>44</v>
      </c>
      <c r="AC53" s="188"/>
      <c r="AD53" s="188"/>
      <c r="AE53" s="188"/>
      <c r="AF53" s="188"/>
      <c r="AG53" s="188"/>
      <c r="AH53" s="188"/>
      <c r="AI53" s="188"/>
      <c r="AJ53" s="188"/>
      <c r="AK53"/>
      <c r="AL53"/>
      <c r="AM53"/>
      <c r="AN53"/>
    </row>
    <row r="54" spans="2:40" ht="15.75" thickBot="1" x14ac:dyDescent="0.3">
      <c r="B54" s="60" t="s">
        <v>31</v>
      </c>
      <c r="C54" s="58" t="s">
        <v>32</v>
      </c>
      <c r="D54" s="61" t="s">
        <v>34</v>
      </c>
      <c r="E54" s="189" t="s">
        <v>45</v>
      </c>
      <c r="F54" s="190"/>
      <c r="G54" s="189" t="s">
        <v>46</v>
      </c>
      <c r="H54" s="190"/>
      <c r="I54" s="56"/>
      <c r="J54" s="56"/>
      <c r="K54" s="56"/>
      <c r="L54" s="56"/>
      <c r="N54" s="60" t="s">
        <v>31</v>
      </c>
      <c r="O54" s="58" t="s">
        <v>32</v>
      </c>
      <c r="P54" s="61" t="s">
        <v>34</v>
      </c>
      <c r="Q54" s="86"/>
      <c r="R54" s="86"/>
      <c r="S54" s="189" t="s">
        <v>45</v>
      </c>
      <c r="T54" s="190"/>
      <c r="U54" s="189" t="s">
        <v>46</v>
      </c>
      <c r="V54" s="190"/>
      <c r="W54" s="56"/>
      <c r="X54" s="56"/>
      <c r="Y54" s="56"/>
      <c r="Z54" s="56"/>
      <c r="AB54" s="60" t="s">
        <v>31</v>
      </c>
      <c r="AC54" s="58" t="s">
        <v>32</v>
      </c>
      <c r="AD54" s="61" t="s">
        <v>34</v>
      </c>
      <c r="AE54" s="86"/>
      <c r="AF54" s="86"/>
      <c r="AG54" s="189" t="s">
        <v>45</v>
      </c>
      <c r="AH54" s="190"/>
      <c r="AI54" s="189" t="s">
        <v>46</v>
      </c>
      <c r="AJ54" s="190"/>
      <c r="AK54"/>
      <c r="AL54"/>
      <c r="AM54"/>
      <c r="AN54"/>
    </row>
    <row r="55" spans="2:40" ht="15.75" customHeight="1" x14ac:dyDescent="0.25">
      <c r="B55" s="64">
        <v>1</v>
      </c>
      <c r="C55" s="87" t="str">
        <f>'22-23'!$B$6</f>
        <v>Man City</v>
      </c>
      <c r="D55" s="67">
        <f>E6</f>
        <v>38</v>
      </c>
      <c r="E55" s="68">
        <f>'22-23'!$AV$6</f>
        <v>44</v>
      </c>
      <c r="F55" s="70">
        <f>'22-23'!$AW$6</f>
        <v>79</v>
      </c>
      <c r="G55" s="68">
        <f>'22-23'!$BC$6</f>
        <v>1</v>
      </c>
      <c r="H55" s="70">
        <f>'22-23'!$BD$6</f>
        <v>2</v>
      </c>
      <c r="I55" s="66">
        <v>9.9999999999999995E-8</v>
      </c>
      <c r="J55" s="88">
        <f>E55+I55+2*G55</f>
        <v>46.000000100000001</v>
      </c>
      <c r="K55" s="56"/>
      <c r="L55" s="56"/>
      <c r="N55" s="64">
        <v>1</v>
      </c>
      <c r="O55" s="87" t="str">
        <f>'22-23'!$B$6</f>
        <v>Man City</v>
      </c>
      <c r="P55" s="94">
        <f>S6</f>
        <v>19</v>
      </c>
      <c r="Q55" s="89"/>
      <c r="R55" s="89"/>
      <c r="S55" s="68">
        <f>'22-23'!$AX$6</f>
        <v>19</v>
      </c>
      <c r="T55" s="70">
        <f>'22-23'!$AY$6</f>
        <v>42</v>
      </c>
      <c r="U55" s="68">
        <f>'22-23'!$BE$6</f>
        <v>1</v>
      </c>
      <c r="V55" s="70">
        <f>'22-23'!$BF$6</f>
        <v>0</v>
      </c>
      <c r="W55" s="66">
        <v>9.9999999999999995E-8</v>
      </c>
      <c r="X55" s="88">
        <f>S55+W55+2*U55</f>
        <v>21.000000100000001</v>
      </c>
      <c r="Y55" s="56"/>
      <c r="Z55" s="56"/>
      <c r="AB55" s="64">
        <v>1</v>
      </c>
      <c r="AC55" s="87" t="str">
        <f>'22-23'!$B$6</f>
        <v>Man City</v>
      </c>
      <c r="AD55" s="94">
        <f>AG6</f>
        <v>19</v>
      </c>
      <c r="AE55" s="89"/>
      <c r="AF55" s="89"/>
      <c r="AG55" s="68">
        <f>'22-23'!$AZ$6</f>
        <v>25</v>
      </c>
      <c r="AH55" s="70">
        <f>'22-23'!$BA$6</f>
        <v>37</v>
      </c>
      <c r="AI55" s="68">
        <f>'22-23'!$BG$6</f>
        <v>0</v>
      </c>
      <c r="AJ55" s="70">
        <f>'22-23'!$BH$6</f>
        <v>2</v>
      </c>
      <c r="AK55" s="66">
        <v>9.9999999999999995E-8</v>
      </c>
      <c r="AL55" s="88">
        <f>AG55+AK55+2*AI55</f>
        <v>25.000000100000001</v>
      </c>
      <c r="AM55"/>
      <c r="AN55"/>
    </row>
    <row r="56" spans="2:40" ht="15" x14ac:dyDescent="0.25">
      <c r="B56" s="64">
        <v>2</v>
      </c>
      <c r="C56" s="64" t="str">
        <f>'22-23'!$B$7</f>
        <v>Arsenal</v>
      </c>
      <c r="D56" s="73">
        <f>E7</f>
        <v>38</v>
      </c>
      <c r="E56" s="90">
        <f>'22-23'!$AV$7</f>
        <v>51</v>
      </c>
      <c r="F56" s="76">
        <f>'22-23'!$AW$7</f>
        <v>83</v>
      </c>
      <c r="G56" s="74">
        <f>'22-23'!$BC$7</f>
        <v>0</v>
      </c>
      <c r="H56" s="76">
        <f>'22-23'!$BD$7</f>
        <v>1</v>
      </c>
      <c r="I56" s="72">
        <v>1.9999999999999999E-7</v>
      </c>
      <c r="J56" s="88">
        <f t="shared" ref="J56:J74" si="14">E56+I56+2*G56</f>
        <v>51.000000200000002</v>
      </c>
      <c r="K56" s="56"/>
      <c r="L56" s="56"/>
      <c r="N56" s="64">
        <v>2</v>
      </c>
      <c r="O56" s="64" t="str">
        <f>'22-23'!$B$7</f>
        <v>Arsenal</v>
      </c>
      <c r="P56" s="73">
        <f>S7</f>
        <v>19</v>
      </c>
      <c r="Q56" s="91"/>
      <c r="R56" s="91"/>
      <c r="S56" s="74">
        <f>'22-23'!$AX$7</f>
        <v>17</v>
      </c>
      <c r="T56" s="76">
        <f>'22-23'!$AY$7</f>
        <v>41</v>
      </c>
      <c r="U56" s="74">
        <f>'22-23'!$BE$7</f>
        <v>0</v>
      </c>
      <c r="V56" s="76">
        <f>'22-23'!$BF$7</f>
        <v>1</v>
      </c>
      <c r="W56" s="72">
        <v>1.9999999999999999E-7</v>
      </c>
      <c r="X56" s="88">
        <f t="shared" ref="X56:X74" si="15">S56+W56+2*U56</f>
        <v>17.000000199999999</v>
      </c>
      <c r="Y56" s="56"/>
      <c r="Z56" s="56"/>
      <c r="AB56" s="64">
        <v>2</v>
      </c>
      <c r="AC56" s="64" t="str">
        <f>'22-23'!$B$7</f>
        <v>Arsenal</v>
      </c>
      <c r="AD56" s="73">
        <f>AG7</f>
        <v>19</v>
      </c>
      <c r="AE56" s="91"/>
      <c r="AF56" s="91"/>
      <c r="AG56" s="74">
        <f>'22-23'!$AZ$7</f>
        <v>34</v>
      </c>
      <c r="AH56" s="76">
        <f>'22-23'!$BA$7</f>
        <v>42</v>
      </c>
      <c r="AI56" s="74">
        <f>'22-23'!$BG$7</f>
        <v>0</v>
      </c>
      <c r="AJ56" s="76">
        <f>'22-23'!$BH$7</f>
        <v>0</v>
      </c>
      <c r="AK56" s="72">
        <v>1.9999999999999999E-7</v>
      </c>
      <c r="AL56" s="88">
        <f t="shared" ref="AL56:AL74" si="16">AG56+AK56+2*AI56</f>
        <v>34.000000200000002</v>
      </c>
      <c r="AM56"/>
      <c r="AN56"/>
    </row>
    <row r="57" spans="2:40" ht="15" x14ac:dyDescent="0.25">
      <c r="B57" s="64">
        <v>3</v>
      </c>
      <c r="C57" s="64" t="str">
        <f>'22-23'!$B$8</f>
        <v>Man Utd</v>
      </c>
      <c r="D57" s="73">
        <f t="shared" ref="D57:D74" si="17">E8</f>
        <v>38</v>
      </c>
      <c r="E57" s="74">
        <f>'22-23'!$AV$8</f>
        <v>78</v>
      </c>
      <c r="F57" s="76">
        <f>'22-23'!$AW$8</f>
        <v>50</v>
      </c>
      <c r="G57" s="74">
        <f>'22-23'!$BC$8</f>
        <v>2</v>
      </c>
      <c r="H57" s="76">
        <f>'22-23'!$BD$8</f>
        <v>0</v>
      </c>
      <c r="I57" s="72">
        <v>2.9999999999999999E-7</v>
      </c>
      <c r="J57" s="88">
        <f t="shared" si="14"/>
        <v>82.000000299999996</v>
      </c>
      <c r="K57" s="56"/>
      <c r="L57" s="56"/>
      <c r="N57" s="64">
        <v>3</v>
      </c>
      <c r="O57" s="64" t="str">
        <f>'22-23'!$B$8</f>
        <v>Man Utd</v>
      </c>
      <c r="P57" s="73">
        <f t="shared" ref="P57:P74" si="18">S8</f>
        <v>19</v>
      </c>
      <c r="Q57" s="91"/>
      <c r="R57" s="91"/>
      <c r="S57" s="74">
        <f>'22-23'!$AX$8</f>
        <v>35</v>
      </c>
      <c r="T57" s="76">
        <f>'22-23'!$AY$8</f>
        <v>27</v>
      </c>
      <c r="U57" s="74">
        <f>'22-23'!$BE$8</f>
        <v>2</v>
      </c>
      <c r="V57" s="76">
        <f>'22-23'!$BF$8</f>
        <v>0</v>
      </c>
      <c r="W57" s="72">
        <v>2.9999999999999999E-7</v>
      </c>
      <c r="X57" s="88">
        <f t="shared" si="15"/>
        <v>39.000000300000004</v>
      </c>
      <c r="Y57" s="56"/>
      <c r="Z57" s="56"/>
      <c r="AB57" s="64">
        <v>3</v>
      </c>
      <c r="AC57" s="64" t="str">
        <f>'22-23'!$B$8</f>
        <v>Man Utd</v>
      </c>
      <c r="AD57" s="73">
        <f t="shared" ref="AD57:AD74" si="19">AG8</f>
        <v>19</v>
      </c>
      <c r="AE57" s="91"/>
      <c r="AF57" s="91"/>
      <c r="AG57" s="74">
        <f>'22-23'!$AZ$8</f>
        <v>43</v>
      </c>
      <c r="AH57" s="76">
        <f>'22-23'!$BA$8</f>
        <v>23</v>
      </c>
      <c r="AI57" s="74">
        <f>'22-23'!$BG$8</f>
        <v>0</v>
      </c>
      <c r="AJ57" s="76">
        <f>'22-23'!$BH$8</f>
        <v>0</v>
      </c>
      <c r="AK57" s="72">
        <v>2.9999999999999999E-7</v>
      </c>
      <c r="AL57" s="88">
        <f t="shared" si="16"/>
        <v>43.000000300000004</v>
      </c>
      <c r="AM57"/>
      <c r="AN57"/>
    </row>
    <row r="58" spans="2:40" ht="15" x14ac:dyDescent="0.25">
      <c r="B58" s="64">
        <v>4</v>
      </c>
      <c r="C58" s="64" t="str">
        <f>'22-23'!$B$9</f>
        <v>Newcastle</v>
      </c>
      <c r="D58" s="73">
        <f t="shared" si="17"/>
        <v>38</v>
      </c>
      <c r="E58" s="74">
        <f>'22-23'!$AV$9</f>
        <v>59</v>
      </c>
      <c r="F58" s="76">
        <f>'22-23'!$AW$9</f>
        <v>80</v>
      </c>
      <c r="G58" s="74">
        <f>'22-23'!$BC$9</f>
        <v>1</v>
      </c>
      <c r="H58" s="76">
        <f>'22-23'!$BD$9</f>
        <v>1</v>
      </c>
      <c r="I58" s="72">
        <v>3.9999999999999998E-7</v>
      </c>
      <c r="J58" s="88">
        <f t="shared" si="14"/>
        <v>61.000000399999998</v>
      </c>
      <c r="K58" s="56"/>
      <c r="L58" s="56"/>
      <c r="N58" s="64">
        <v>4</v>
      </c>
      <c r="O58" s="64" t="str">
        <f>'22-23'!$B$9</f>
        <v>Newcastle</v>
      </c>
      <c r="P58" s="73">
        <f t="shared" si="18"/>
        <v>19</v>
      </c>
      <c r="Q58" s="91"/>
      <c r="R58" s="91"/>
      <c r="S58" s="74">
        <f>'22-23'!$AX$9</f>
        <v>29</v>
      </c>
      <c r="T58" s="76">
        <f>'22-23'!$AY$9</f>
        <v>40</v>
      </c>
      <c r="U58" s="74">
        <f>'22-23'!$BE$9</f>
        <v>1</v>
      </c>
      <c r="V58" s="76">
        <f>'22-23'!$BF$9</f>
        <v>0</v>
      </c>
      <c r="W58" s="72">
        <v>3.9999999999999998E-7</v>
      </c>
      <c r="X58" s="88">
        <f t="shared" si="15"/>
        <v>31.000000400000001</v>
      </c>
      <c r="Y58" s="56"/>
      <c r="Z58" s="56"/>
      <c r="AB58" s="64">
        <v>4</v>
      </c>
      <c r="AC58" s="64" t="str">
        <f>'22-23'!$B$9</f>
        <v>Newcastle</v>
      </c>
      <c r="AD58" s="73">
        <f t="shared" si="19"/>
        <v>19</v>
      </c>
      <c r="AE58" s="91"/>
      <c r="AF58" s="91"/>
      <c r="AG58" s="74">
        <f>'22-23'!$AZ$9</f>
        <v>30</v>
      </c>
      <c r="AH58" s="76">
        <f>'22-23'!$BA$9</f>
        <v>40</v>
      </c>
      <c r="AI58" s="74">
        <f>'22-23'!$BG$9</f>
        <v>0</v>
      </c>
      <c r="AJ58" s="76">
        <f>'22-23'!$BH$9</f>
        <v>1</v>
      </c>
      <c r="AK58" s="72">
        <v>3.9999999999999998E-7</v>
      </c>
      <c r="AL58" s="88">
        <f t="shared" si="16"/>
        <v>30.000000400000001</v>
      </c>
      <c r="AM58"/>
      <c r="AN58"/>
    </row>
    <row r="59" spans="2:40" ht="15" x14ac:dyDescent="0.25">
      <c r="B59" s="64">
        <v>5</v>
      </c>
      <c r="C59" s="64" t="str">
        <f>'22-23'!$B$10</f>
        <v>Liverpool</v>
      </c>
      <c r="D59" s="73">
        <f t="shared" si="17"/>
        <v>38</v>
      </c>
      <c r="E59" s="74">
        <f>'22-23'!$AV$10</f>
        <v>57</v>
      </c>
      <c r="F59" s="76">
        <f>'22-23'!$AW$10</f>
        <v>59</v>
      </c>
      <c r="G59" s="74">
        <f>'22-23'!$BC$10</f>
        <v>1</v>
      </c>
      <c r="H59" s="76">
        <f>'22-23'!$BD$10</f>
        <v>1</v>
      </c>
      <c r="I59" s="72">
        <v>4.9999999999999998E-7</v>
      </c>
      <c r="J59" s="88">
        <f t="shared" si="14"/>
        <v>59.000000499999999</v>
      </c>
      <c r="K59" s="56"/>
      <c r="L59" s="56"/>
      <c r="N59" s="64">
        <v>5</v>
      </c>
      <c r="O59" s="64" t="str">
        <f>'22-23'!$B$10</f>
        <v>Liverpool</v>
      </c>
      <c r="P59" s="73">
        <f t="shared" si="18"/>
        <v>19</v>
      </c>
      <c r="Q59" s="91"/>
      <c r="R59" s="91"/>
      <c r="S59" s="74">
        <f>'22-23'!$AX$10</f>
        <v>28</v>
      </c>
      <c r="T59" s="76">
        <f>'22-23'!$AY$10</f>
        <v>37</v>
      </c>
      <c r="U59" s="74">
        <f>'22-23'!$BE$10</f>
        <v>1</v>
      </c>
      <c r="V59" s="76">
        <f>'22-23'!$BF$10</f>
        <v>0</v>
      </c>
      <c r="W59" s="72">
        <v>4.9999999999999998E-7</v>
      </c>
      <c r="X59" s="88">
        <f t="shared" si="15"/>
        <v>30.000000499999999</v>
      </c>
      <c r="Y59" s="56"/>
      <c r="Z59" s="56"/>
      <c r="AB59" s="64">
        <v>5</v>
      </c>
      <c r="AC59" s="64" t="str">
        <f>'22-23'!$B$10</f>
        <v>Liverpool</v>
      </c>
      <c r="AD59" s="73">
        <f t="shared" si="19"/>
        <v>19</v>
      </c>
      <c r="AE59" s="91"/>
      <c r="AF59" s="91"/>
      <c r="AG59" s="74">
        <f>'22-23'!$AZ$10</f>
        <v>29</v>
      </c>
      <c r="AH59" s="76">
        <f>'22-23'!$BA$10</f>
        <v>22</v>
      </c>
      <c r="AI59" s="74">
        <f>'22-23'!$BG$10</f>
        <v>0</v>
      </c>
      <c r="AJ59" s="76">
        <f>'22-23'!$BH$10</f>
        <v>1</v>
      </c>
      <c r="AK59" s="72">
        <v>4.9999999999999998E-7</v>
      </c>
      <c r="AL59" s="88">
        <f t="shared" si="16"/>
        <v>29.000000499999999</v>
      </c>
      <c r="AM59"/>
      <c r="AN59"/>
    </row>
    <row r="60" spans="2:40" ht="15" x14ac:dyDescent="0.25">
      <c r="B60" s="64">
        <v>6</v>
      </c>
      <c r="C60" s="64" t="str">
        <f>'22-23'!$B$11</f>
        <v>Brighton</v>
      </c>
      <c r="D60" s="73">
        <f t="shared" si="17"/>
        <v>38</v>
      </c>
      <c r="E60" s="74">
        <f>'22-23'!$AV$11</f>
        <v>59</v>
      </c>
      <c r="F60" s="76">
        <f>'22-23'!$AW$11</f>
        <v>91</v>
      </c>
      <c r="G60" s="74">
        <f>'22-23'!$BC$11</f>
        <v>0</v>
      </c>
      <c r="H60" s="76">
        <f>'22-23'!$BD$11</f>
        <v>1</v>
      </c>
      <c r="I60" s="72">
        <v>5.9999999999999997E-7</v>
      </c>
      <c r="J60" s="88">
        <f t="shared" si="14"/>
        <v>59.0000006</v>
      </c>
      <c r="K60" s="56"/>
      <c r="L60" s="56"/>
      <c r="N60" s="64">
        <v>6</v>
      </c>
      <c r="O60" s="64" t="str">
        <f>'22-23'!$B$11</f>
        <v>Brighton</v>
      </c>
      <c r="P60" s="73">
        <f t="shared" si="18"/>
        <v>19</v>
      </c>
      <c r="Q60" s="91"/>
      <c r="R60" s="91"/>
      <c r="S60" s="74">
        <f>'22-23'!$AX$11</f>
        <v>32</v>
      </c>
      <c r="T60" s="76">
        <f>'22-23'!$AY$11</f>
        <v>52</v>
      </c>
      <c r="U60" s="74">
        <f>'22-23'!$BE$11</f>
        <v>0</v>
      </c>
      <c r="V60" s="76">
        <f>'22-23'!$BF$11</f>
        <v>0</v>
      </c>
      <c r="W60" s="72">
        <v>5.9999999999999997E-7</v>
      </c>
      <c r="X60" s="88">
        <f t="shared" si="15"/>
        <v>32.0000006</v>
      </c>
      <c r="Y60" s="56"/>
      <c r="Z60" s="56"/>
      <c r="AB60" s="64">
        <v>6</v>
      </c>
      <c r="AC60" s="64" t="str">
        <f>'22-23'!$B$11</f>
        <v>Brighton</v>
      </c>
      <c r="AD60" s="73">
        <f t="shared" si="19"/>
        <v>19</v>
      </c>
      <c r="AE60" s="91"/>
      <c r="AF60" s="91"/>
      <c r="AG60" s="74">
        <f>'22-23'!$AZ$11</f>
        <v>27</v>
      </c>
      <c r="AH60" s="76">
        <f>'22-23'!$BA$11</f>
        <v>39</v>
      </c>
      <c r="AI60" s="74">
        <f>'22-23'!$BG$11</f>
        <v>0</v>
      </c>
      <c r="AJ60" s="76">
        <f>'22-23'!$BH$11</f>
        <v>1</v>
      </c>
      <c r="AK60" s="72">
        <v>5.9999999999999997E-7</v>
      </c>
      <c r="AL60" s="88">
        <f t="shared" si="16"/>
        <v>27.0000006</v>
      </c>
      <c r="AM60"/>
      <c r="AN60"/>
    </row>
    <row r="61" spans="2:40" ht="15" x14ac:dyDescent="0.25">
      <c r="B61" s="64">
        <v>7</v>
      </c>
      <c r="C61" s="64" t="str">
        <f>'22-23'!$B$12</f>
        <v>Aston Villa</v>
      </c>
      <c r="D61" s="73">
        <f t="shared" si="17"/>
        <v>38</v>
      </c>
      <c r="E61" s="74">
        <f>'22-23'!$AV$12</f>
        <v>80</v>
      </c>
      <c r="F61" s="76">
        <f>'22-23'!$AW$12</f>
        <v>82</v>
      </c>
      <c r="G61" s="74">
        <f>'22-23'!$BC$12</f>
        <v>1</v>
      </c>
      <c r="H61" s="76">
        <f>'22-23'!$BD$12</f>
        <v>3</v>
      </c>
      <c r="I61" s="72">
        <v>6.9999999999999997E-7</v>
      </c>
      <c r="J61" s="88">
        <f t="shared" si="14"/>
        <v>82.000000700000001</v>
      </c>
      <c r="K61" s="56"/>
      <c r="L61" s="56"/>
      <c r="N61" s="64">
        <v>7</v>
      </c>
      <c r="O61" s="64" t="str">
        <f>'22-23'!$B$12</f>
        <v>Aston Villa</v>
      </c>
      <c r="P61" s="73">
        <f t="shared" si="18"/>
        <v>19</v>
      </c>
      <c r="Q61" s="91"/>
      <c r="R61" s="91"/>
      <c r="S61" s="74">
        <f>'22-23'!$AX$12</f>
        <v>37</v>
      </c>
      <c r="T61" s="76">
        <f>'22-23'!$AY$12</f>
        <v>39</v>
      </c>
      <c r="U61" s="74">
        <f>'22-23'!$BE$12</f>
        <v>0</v>
      </c>
      <c r="V61" s="76">
        <f>'22-23'!$BF$12</f>
        <v>1</v>
      </c>
      <c r="W61" s="72">
        <v>6.9999999999999997E-7</v>
      </c>
      <c r="X61" s="88">
        <f t="shared" si="15"/>
        <v>37.000000700000001</v>
      </c>
      <c r="Y61" s="56"/>
      <c r="Z61" s="56"/>
      <c r="AB61" s="64">
        <v>7</v>
      </c>
      <c r="AC61" s="64" t="str">
        <f>'22-23'!$B$12</f>
        <v>Aston Villa</v>
      </c>
      <c r="AD61" s="73">
        <f t="shared" si="19"/>
        <v>19</v>
      </c>
      <c r="AE61" s="91"/>
      <c r="AF61" s="91"/>
      <c r="AG61" s="74">
        <f>'22-23'!$AZ$12</f>
        <v>43</v>
      </c>
      <c r="AH61" s="76">
        <f>'22-23'!$BA$12</f>
        <v>43</v>
      </c>
      <c r="AI61" s="74">
        <f>'22-23'!$BG$12</f>
        <v>1</v>
      </c>
      <c r="AJ61" s="76">
        <f>'22-23'!$BH$12</f>
        <v>2</v>
      </c>
      <c r="AK61" s="72">
        <v>6.9999999999999997E-7</v>
      </c>
      <c r="AL61" s="88">
        <f t="shared" si="16"/>
        <v>45.000000700000001</v>
      </c>
      <c r="AM61"/>
      <c r="AN61"/>
    </row>
    <row r="62" spans="2:40" ht="15" x14ac:dyDescent="0.25">
      <c r="B62" s="64">
        <v>8</v>
      </c>
      <c r="C62" s="64" t="str">
        <f>'22-23'!$B$13</f>
        <v>Tottenham</v>
      </c>
      <c r="D62" s="73">
        <f t="shared" si="17"/>
        <v>38</v>
      </c>
      <c r="E62" s="74">
        <f>'22-23'!$AV$13</f>
        <v>75</v>
      </c>
      <c r="F62" s="76">
        <f>'22-23'!$AW$13</f>
        <v>79</v>
      </c>
      <c r="G62" s="74">
        <f>'22-23'!$BC$13</f>
        <v>3</v>
      </c>
      <c r="H62" s="76">
        <f>'22-23'!$BD$13</f>
        <v>2</v>
      </c>
      <c r="I62" s="72">
        <v>7.9999999999999996E-7</v>
      </c>
      <c r="J62" s="88">
        <f t="shared" si="14"/>
        <v>81.000000799999995</v>
      </c>
      <c r="K62" s="56"/>
      <c r="L62" s="56"/>
      <c r="N62" s="64">
        <v>8</v>
      </c>
      <c r="O62" s="64" t="str">
        <f>'22-23'!$B$13</f>
        <v>Tottenham</v>
      </c>
      <c r="P62" s="73">
        <f t="shared" si="18"/>
        <v>19</v>
      </c>
      <c r="Q62" s="91"/>
      <c r="R62" s="91"/>
      <c r="S62" s="74">
        <f>'22-23'!$AX$13</f>
        <v>41</v>
      </c>
      <c r="T62" s="76">
        <f>'22-23'!$AY$13</f>
        <v>41</v>
      </c>
      <c r="U62" s="74">
        <f>'22-23'!$BE$13</f>
        <v>1</v>
      </c>
      <c r="V62" s="76">
        <f>'22-23'!$BF$13</f>
        <v>1</v>
      </c>
      <c r="W62" s="72">
        <v>7.9999999999999996E-7</v>
      </c>
      <c r="X62" s="88">
        <f t="shared" si="15"/>
        <v>43.000000800000002</v>
      </c>
      <c r="Y62" s="56"/>
      <c r="Z62" s="56"/>
      <c r="AB62" s="64">
        <v>8</v>
      </c>
      <c r="AC62" s="64" t="str">
        <f>'22-23'!$B$13</f>
        <v>Tottenham</v>
      </c>
      <c r="AD62" s="73">
        <f t="shared" si="19"/>
        <v>19</v>
      </c>
      <c r="AE62" s="91"/>
      <c r="AF62" s="91"/>
      <c r="AG62" s="74">
        <f>'22-23'!$AZ$13</f>
        <v>34</v>
      </c>
      <c r="AH62" s="76">
        <f>'22-23'!$BA$13</f>
        <v>38</v>
      </c>
      <c r="AI62" s="74">
        <f>'22-23'!$BG$13</f>
        <v>2</v>
      </c>
      <c r="AJ62" s="76">
        <f>'22-23'!$BH$13</f>
        <v>1</v>
      </c>
      <c r="AK62" s="72">
        <v>7.9999999999999996E-7</v>
      </c>
      <c r="AL62" s="88">
        <f t="shared" si="16"/>
        <v>38.000000800000002</v>
      </c>
      <c r="AM62"/>
      <c r="AN62"/>
    </row>
    <row r="63" spans="2:40" ht="15" x14ac:dyDescent="0.25">
      <c r="B63" s="64">
        <v>9</v>
      </c>
      <c r="C63" s="64" t="str">
        <f>'22-23'!$B$14</f>
        <v>Brentford</v>
      </c>
      <c r="D63" s="73">
        <f t="shared" si="17"/>
        <v>38</v>
      </c>
      <c r="E63" s="74">
        <f>'22-23'!$AV$14</f>
        <v>56</v>
      </c>
      <c r="F63" s="76">
        <f>'22-23'!$AW$14</f>
        <v>62</v>
      </c>
      <c r="G63" s="74">
        <f>'22-23'!$BC$14</f>
        <v>1</v>
      </c>
      <c r="H63" s="76">
        <f>'22-23'!$BD$14</f>
        <v>1</v>
      </c>
      <c r="I63" s="72">
        <v>8.9999999999999996E-7</v>
      </c>
      <c r="J63" s="88">
        <f t="shared" si="14"/>
        <v>58.000000900000003</v>
      </c>
      <c r="K63" s="56"/>
      <c r="L63" s="56"/>
      <c r="N63" s="64">
        <v>9</v>
      </c>
      <c r="O63" s="64" t="str">
        <f>'22-23'!$B$14</f>
        <v>Brentford</v>
      </c>
      <c r="P63" s="73">
        <f t="shared" si="18"/>
        <v>19</v>
      </c>
      <c r="Q63" s="91"/>
      <c r="R63" s="91"/>
      <c r="S63" s="74">
        <f>'22-23'!$AX$14</f>
        <v>29</v>
      </c>
      <c r="T63" s="76">
        <f>'22-23'!$AY$14</f>
        <v>34</v>
      </c>
      <c r="U63" s="74">
        <f>'22-23'!$BE$14</f>
        <v>1</v>
      </c>
      <c r="V63" s="76">
        <f>'22-23'!$BF$14</f>
        <v>1</v>
      </c>
      <c r="W63" s="72">
        <v>8.9999999999999996E-7</v>
      </c>
      <c r="X63" s="88">
        <f t="shared" si="15"/>
        <v>31.0000009</v>
      </c>
      <c r="Y63" s="56"/>
      <c r="Z63" s="56"/>
      <c r="AB63" s="64">
        <v>9</v>
      </c>
      <c r="AC63" s="64" t="str">
        <f>'22-23'!$B$14</f>
        <v>Brentford</v>
      </c>
      <c r="AD63" s="73">
        <f t="shared" si="19"/>
        <v>19</v>
      </c>
      <c r="AE63" s="91"/>
      <c r="AF63" s="91"/>
      <c r="AG63" s="74">
        <f>'22-23'!$AZ$14</f>
        <v>27</v>
      </c>
      <c r="AH63" s="76">
        <f>'22-23'!$BA$14</f>
        <v>28</v>
      </c>
      <c r="AI63" s="74">
        <f>'22-23'!$BG$14</f>
        <v>0</v>
      </c>
      <c r="AJ63" s="76">
        <f>'22-23'!$BH$14</f>
        <v>0</v>
      </c>
      <c r="AK63" s="72">
        <v>8.9999999999999996E-7</v>
      </c>
      <c r="AL63" s="88">
        <f t="shared" si="16"/>
        <v>27.0000009</v>
      </c>
      <c r="AM63"/>
      <c r="AN63"/>
    </row>
    <row r="64" spans="2:40" ht="15" x14ac:dyDescent="0.25">
      <c r="B64" s="64">
        <v>10</v>
      </c>
      <c r="C64" s="64" t="str">
        <f>'22-23'!$B$15</f>
        <v>Fulham</v>
      </c>
      <c r="D64" s="73">
        <f t="shared" si="17"/>
        <v>38</v>
      </c>
      <c r="E64" s="74">
        <f>'22-23'!$AV$15</f>
        <v>80</v>
      </c>
      <c r="F64" s="76">
        <f>'22-23'!$AW$15</f>
        <v>56</v>
      </c>
      <c r="G64" s="74">
        <f>'22-23'!$BC$15</f>
        <v>1</v>
      </c>
      <c r="H64" s="76">
        <f>'22-23'!$BD$15</f>
        <v>5</v>
      </c>
      <c r="I64" s="72">
        <v>9.9999999999999995E-7</v>
      </c>
      <c r="J64" s="88">
        <f t="shared" si="14"/>
        <v>82.000000999999997</v>
      </c>
      <c r="K64" s="56"/>
      <c r="L64" s="56"/>
      <c r="N64" s="64">
        <v>10</v>
      </c>
      <c r="O64" s="64" t="str">
        <f>'22-23'!$B$15</f>
        <v>Fulham</v>
      </c>
      <c r="P64" s="73">
        <f t="shared" si="18"/>
        <v>19</v>
      </c>
      <c r="Q64" s="91"/>
      <c r="R64" s="91"/>
      <c r="S64" s="74">
        <f>'22-23'!$AX$15</f>
        <v>27</v>
      </c>
      <c r="T64" s="76">
        <f>'22-23'!$AY$15</f>
        <v>27</v>
      </c>
      <c r="U64" s="74">
        <f>'22-23'!$BE$15</f>
        <v>1</v>
      </c>
      <c r="V64" s="76">
        <f>'22-23'!$BF$15</f>
        <v>2</v>
      </c>
      <c r="W64" s="72">
        <v>9.9999999999999995E-7</v>
      </c>
      <c r="X64" s="88">
        <f t="shared" si="15"/>
        <v>29.000001000000001</v>
      </c>
      <c r="Y64" s="56"/>
      <c r="Z64" s="56"/>
      <c r="AB64" s="64">
        <v>10</v>
      </c>
      <c r="AC64" s="64" t="str">
        <f>'22-23'!$B$15</f>
        <v>Fulham</v>
      </c>
      <c r="AD64" s="73">
        <f t="shared" si="19"/>
        <v>19</v>
      </c>
      <c r="AE64" s="91"/>
      <c r="AF64" s="91"/>
      <c r="AG64" s="74">
        <f>'22-23'!$AZ$15</f>
        <v>53</v>
      </c>
      <c r="AH64" s="76">
        <f>'22-23'!$BA$15</f>
        <v>29</v>
      </c>
      <c r="AI64" s="74">
        <f>'22-23'!$BG$15</f>
        <v>0</v>
      </c>
      <c r="AJ64" s="76">
        <f>'22-23'!$BH$15</f>
        <v>3</v>
      </c>
      <c r="AK64" s="72">
        <v>9.9999999999999995E-7</v>
      </c>
      <c r="AL64" s="88">
        <f t="shared" si="16"/>
        <v>53.000000999999997</v>
      </c>
      <c r="AM64"/>
      <c r="AN64"/>
    </row>
    <row r="65" spans="2:40" ht="15" x14ac:dyDescent="0.25">
      <c r="B65" s="64">
        <v>11</v>
      </c>
      <c r="C65" s="64" t="str">
        <f>'22-23'!$B$16</f>
        <v>Crystal P</v>
      </c>
      <c r="D65" s="73">
        <f t="shared" si="17"/>
        <v>38</v>
      </c>
      <c r="E65" s="74">
        <f>'22-23'!$AV$16</f>
        <v>80</v>
      </c>
      <c r="F65" s="76">
        <f>'22-23'!$AW$16</f>
        <v>82</v>
      </c>
      <c r="G65" s="74">
        <f>'22-23'!$BC$16</f>
        <v>3</v>
      </c>
      <c r="H65" s="76">
        <f>'22-23'!$BD$16</f>
        <v>3</v>
      </c>
      <c r="I65" s="72">
        <v>1.1000000000000001E-6</v>
      </c>
      <c r="J65" s="88">
        <f t="shared" si="14"/>
        <v>86.000001100000006</v>
      </c>
      <c r="K65" s="56"/>
      <c r="L65" s="56"/>
      <c r="N65" s="64">
        <v>11</v>
      </c>
      <c r="O65" s="64" t="str">
        <f>'22-23'!$B$16</f>
        <v>Crystal P</v>
      </c>
      <c r="P65" s="73">
        <f t="shared" si="18"/>
        <v>19</v>
      </c>
      <c r="Q65" s="91"/>
      <c r="R65" s="91"/>
      <c r="S65" s="74">
        <f>'22-23'!$AX$16</f>
        <v>34</v>
      </c>
      <c r="T65" s="76">
        <f>'22-23'!$AY$16</f>
        <v>41</v>
      </c>
      <c r="U65" s="74">
        <f>'22-23'!$BE$16</f>
        <v>2</v>
      </c>
      <c r="V65" s="76">
        <f>'22-23'!$BF$16</f>
        <v>1</v>
      </c>
      <c r="W65" s="72">
        <v>1.1000000000000001E-6</v>
      </c>
      <c r="X65" s="88">
        <f t="shared" si="15"/>
        <v>38.000001099999999</v>
      </c>
      <c r="Y65" s="56"/>
      <c r="Z65" s="56"/>
      <c r="AB65" s="64">
        <v>11</v>
      </c>
      <c r="AC65" s="64" t="str">
        <f>'22-23'!$B$16</f>
        <v>Crystal P</v>
      </c>
      <c r="AD65" s="73">
        <f t="shared" si="19"/>
        <v>19</v>
      </c>
      <c r="AE65" s="91"/>
      <c r="AF65" s="91"/>
      <c r="AG65" s="74">
        <f>'22-23'!$AZ$16</f>
        <v>46</v>
      </c>
      <c r="AH65" s="76">
        <f>'22-23'!$BA$16</f>
        <v>41</v>
      </c>
      <c r="AI65" s="74">
        <f>'22-23'!$BG$16</f>
        <v>1</v>
      </c>
      <c r="AJ65" s="76">
        <f>'22-23'!$BH$16</f>
        <v>2</v>
      </c>
      <c r="AK65" s="72">
        <v>1.1000000000000001E-6</v>
      </c>
      <c r="AL65" s="88">
        <f t="shared" si="16"/>
        <v>48.000001099999999</v>
      </c>
      <c r="AM65"/>
      <c r="AN65"/>
    </row>
    <row r="66" spans="2:40" ht="15" x14ac:dyDescent="0.25">
      <c r="B66" s="64">
        <v>12</v>
      </c>
      <c r="C66" s="64" t="str">
        <f>'22-23'!$B$17</f>
        <v>Chelsea</v>
      </c>
      <c r="D66" s="73">
        <f t="shared" si="17"/>
        <v>38</v>
      </c>
      <c r="E66" s="74">
        <f>'22-23'!$AV$17</f>
        <v>79</v>
      </c>
      <c r="F66" s="76">
        <f>'22-23'!$AW$17</f>
        <v>67</v>
      </c>
      <c r="G66" s="74">
        <f>'22-23'!$BC$17</f>
        <v>3</v>
      </c>
      <c r="H66" s="76">
        <f>'22-23'!$BD$17</f>
        <v>1</v>
      </c>
      <c r="I66" s="72">
        <v>1.1999999999999999E-6</v>
      </c>
      <c r="J66" s="88">
        <f t="shared" si="14"/>
        <v>85.0000012</v>
      </c>
      <c r="K66" s="56"/>
      <c r="L66" s="56"/>
      <c r="N66" s="64">
        <v>12</v>
      </c>
      <c r="O66" s="64" t="str">
        <f>'22-23'!$B$17</f>
        <v>Chelsea</v>
      </c>
      <c r="P66" s="73">
        <f t="shared" si="18"/>
        <v>19</v>
      </c>
      <c r="Q66" s="91"/>
      <c r="R66" s="91"/>
      <c r="S66" s="74">
        <f>'22-23'!$AX$17</f>
        <v>39</v>
      </c>
      <c r="T66" s="76">
        <f>'22-23'!$AY$17</f>
        <v>39</v>
      </c>
      <c r="U66" s="74">
        <f>'22-23'!$BE$17</f>
        <v>1</v>
      </c>
      <c r="V66" s="76">
        <f>'22-23'!$BF$17</f>
        <v>0</v>
      </c>
      <c r="W66" s="72">
        <v>1.1999999999999999E-6</v>
      </c>
      <c r="X66" s="88">
        <f t="shared" si="15"/>
        <v>41.0000012</v>
      </c>
      <c r="Y66" s="56"/>
      <c r="Z66" s="56"/>
      <c r="AB66" s="64">
        <v>12</v>
      </c>
      <c r="AC66" s="64" t="str">
        <f>'22-23'!$B$17</f>
        <v>Chelsea</v>
      </c>
      <c r="AD66" s="73">
        <f t="shared" si="19"/>
        <v>19</v>
      </c>
      <c r="AE66" s="91"/>
      <c r="AF66" s="91"/>
      <c r="AG66" s="74">
        <f>'22-23'!$AZ$17</f>
        <v>40</v>
      </c>
      <c r="AH66" s="76">
        <f>'22-23'!$BA$17</f>
        <v>28</v>
      </c>
      <c r="AI66" s="74">
        <f>'22-23'!$BG$17</f>
        <v>2</v>
      </c>
      <c r="AJ66" s="76">
        <f>'22-23'!$BH$17</f>
        <v>1</v>
      </c>
      <c r="AK66" s="72">
        <v>1.1999999999999999E-6</v>
      </c>
      <c r="AL66" s="88">
        <f t="shared" si="16"/>
        <v>44.0000012</v>
      </c>
      <c r="AM66"/>
      <c r="AN66"/>
    </row>
    <row r="67" spans="2:40" ht="15" x14ac:dyDescent="0.25">
      <c r="B67" s="64">
        <v>13</v>
      </c>
      <c r="C67" s="64" t="str">
        <f ca="1">'22-23'!$B$18</f>
        <v>Wolves</v>
      </c>
      <c r="D67" s="73">
        <f t="shared" si="17"/>
        <v>38</v>
      </c>
      <c r="E67" s="74">
        <f>'22-23'!$AV$18</f>
        <v>84</v>
      </c>
      <c r="F67" s="76">
        <f>'22-23'!$AW$18</f>
        <v>75</v>
      </c>
      <c r="G67" s="74">
        <f>'22-23'!$BC$18</f>
        <v>5</v>
      </c>
      <c r="H67" s="76">
        <f>'22-23'!$BD$18</f>
        <v>0</v>
      </c>
      <c r="I67" s="72">
        <v>1.3E-6</v>
      </c>
      <c r="J67" s="88">
        <f t="shared" si="14"/>
        <v>94.000001299999994</v>
      </c>
      <c r="K67" s="56"/>
      <c r="L67" s="56"/>
      <c r="N67" s="64">
        <v>13</v>
      </c>
      <c r="O67" s="64" t="str">
        <f ca="1">'22-23'!$B$18</f>
        <v>Wolves</v>
      </c>
      <c r="P67" s="73">
        <f t="shared" si="18"/>
        <v>19</v>
      </c>
      <c r="Q67" s="91"/>
      <c r="R67" s="91"/>
      <c r="S67" s="74">
        <f>'22-23'!$AX$18</f>
        <v>45</v>
      </c>
      <c r="T67" s="76">
        <f>'22-23'!$AY$18</f>
        <v>41</v>
      </c>
      <c r="U67" s="74">
        <f>'22-23'!$BE$18</f>
        <v>3</v>
      </c>
      <c r="V67" s="76">
        <f>'22-23'!$BF$18</f>
        <v>0</v>
      </c>
      <c r="W67" s="72">
        <v>1.3E-6</v>
      </c>
      <c r="X67" s="88">
        <f t="shared" si="15"/>
        <v>51.000001300000001</v>
      </c>
      <c r="Y67" s="56"/>
      <c r="Z67" s="56"/>
      <c r="AB67" s="64">
        <v>13</v>
      </c>
      <c r="AC67" s="64" t="str">
        <f ca="1">'22-23'!$B$18</f>
        <v>Wolves</v>
      </c>
      <c r="AD67" s="73">
        <f t="shared" si="19"/>
        <v>19</v>
      </c>
      <c r="AE67" s="91"/>
      <c r="AF67" s="91"/>
      <c r="AG67" s="74">
        <f>'22-23'!$AZ$18</f>
        <v>39</v>
      </c>
      <c r="AH67" s="76">
        <f>'22-23'!$BA$18</f>
        <v>34</v>
      </c>
      <c r="AI67" s="74">
        <f>'22-23'!$BG$18</f>
        <v>2</v>
      </c>
      <c r="AJ67" s="76">
        <f>'22-23'!$BH$18</f>
        <v>0</v>
      </c>
      <c r="AK67" s="72">
        <v>1.3E-6</v>
      </c>
      <c r="AL67" s="88">
        <f t="shared" si="16"/>
        <v>43.000001300000001</v>
      </c>
      <c r="AM67"/>
      <c r="AN67"/>
    </row>
    <row r="68" spans="2:40" ht="15" x14ac:dyDescent="0.25">
      <c r="B68" s="64">
        <v>14</v>
      </c>
      <c r="C68" s="64" t="str">
        <f>'22-23'!$B$19</f>
        <v>West Ham</v>
      </c>
      <c r="D68" s="73">
        <f t="shared" si="17"/>
        <v>38</v>
      </c>
      <c r="E68" s="74">
        <f>'22-23'!$AV$19</f>
        <v>44</v>
      </c>
      <c r="F68" s="76">
        <f>'22-23'!$AW$19</f>
        <v>54</v>
      </c>
      <c r="G68" s="74">
        <f>'22-23'!$BC$19</f>
        <v>0</v>
      </c>
      <c r="H68" s="76">
        <f>'22-23'!$BD$19</f>
        <v>0</v>
      </c>
      <c r="I68" s="72">
        <v>1.3999999999999999E-6</v>
      </c>
      <c r="J68" s="88">
        <f t="shared" si="14"/>
        <v>44.000001400000002</v>
      </c>
      <c r="K68" s="56"/>
      <c r="L68" s="56"/>
      <c r="N68" s="64">
        <v>14</v>
      </c>
      <c r="O68" s="64" t="str">
        <f>'22-23'!$B$19</f>
        <v>West Ham</v>
      </c>
      <c r="P68" s="73">
        <f t="shared" si="18"/>
        <v>19</v>
      </c>
      <c r="Q68" s="91"/>
      <c r="R68" s="91"/>
      <c r="S68" s="74">
        <f>'22-23'!$AX$19</f>
        <v>19</v>
      </c>
      <c r="T68" s="76">
        <f>'22-23'!$AY$19</f>
        <v>27</v>
      </c>
      <c r="U68" s="74">
        <f>'22-23'!$BE$19</f>
        <v>0</v>
      </c>
      <c r="V68" s="76">
        <f>'22-23'!$BF$19</f>
        <v>0</v>
      </c>
      <c r="W68" s="72">
        <v>1.3999999999999999E-6</v>
      </c>
      <c r="X68" s="88">
        <f t="shared" si="15"/>
        <v>19.000001399999999</v>
      </c>
      <c r="Y68" s="56"/>
      <c r="Z68" s="56"/>
      <c r="AB68" s="64">
        <v>14</v>
      </c>
      <c r="AC68" s="64" t="str">
        <f>'22-23'!$B$19</f>
        <v>West Ham</v>
      </c>
      <c r="AD68" s="73">
        <f t="shared" si="19"/>
        <v>19</v>
      </c>
      <c r="AE68" s="91"/>
      <c r="AF68" s="91"/>
      <c r="AG68" s="74">
        <f>'22-23'!$AZ$19</f>
        <v>25</v>
      </c>
      <c r="AH68" s="76">
        <f>'22-23'!$BA$19</f>
        <v>27</v>
      </c>
      <c r="AI68" s="74">
        <f>'22-23'!$BG$19</f>
        <v>0</v>
      </c>
      <c r="AJ68" s="76">
        <f>'22-23'!$BH$19</f>
        <v>0</v>
      </c>
      <c r="AK68" s="72">
        <v>1.3999999999999999E-6</v>
      </c>
      <c r="AL68" s="88">
        <f t="shared" si="16"/>
        <v>25.000001399999999</v>
      </c>
      <c r="AM68"/>
      <c r="AN68"/>
    </row>
    <row r="69" spans="2:40" ht="15" x14ac:dyDescent="0.25">
      <c r="B69" s="64">
        <v>15</v>
      </c>
      <c r="C69" s="64" t="str">
        <f>'22-23'!$B$20</f>
        <v>Bournemouth</v>
      </c>
      <c r="D69" s="73">
        <f t="shared" si="17"/>
        <v>38</v>
      </c>
      <c r="E69" s="74">
        <f>'22-23'!$AV$20</f>
        <v>69</v>
      </c>
      <c r="F69" s="76">
        <f>'22-23'!$AW$20</f>
        <v>51</v>
      </c>
      <c r="G69" s="74">
        <f>'22-23'!$BC$20</f>
        <v>0</v>
      </c>
      <c r="H69" s="76">
        <f>'22-23'!$BD$20</f>
        <v>0</v>
      </c>
      <c r="I69" s="72">
        <v>1.5E-6</v>
      </c>
      <c r="J69" s="88">
        <f t="shared" si="14"/>
        <v>69.000001499999996</v>
      </c>
      <c r="K69" s="56"/>
      <c r="L69" s="56"/>
      <c r="N69" s="64">
        <v>15</v>
      </c>
      <c r="O69" s="64" t="str">
        <f>'22-23'!$B$20</f>
        <v>Bournemouth</v>
      </c>
      <c r="P69" s="73">
        <f t="shared" si="18"/>
        <v>19</v>
      </c>
      <c r="Q69" s="91"/>
      <c r="R69" s="91"/>
      <c r="S69" s="74">
        <f>'22-23'!$AX$20</f>
        <v>30</v>
      </c>
      <c r="T69" s="76">
        <f>'22-23'!$AY$20</f>
        <v>33</v>
      </c>
      <c r="U69" s="74">
        <f>'22-23'!$BE$20</f>
        <v>0</v>
      </c>
      <c r="V69" s="76">
        <f>'22-23'!$BF$20</f>
        <v>0</v>
      </c>
      <c r="W69" s="72">
        <v>1.5E-6</v>
      </c>
      <c r="X69" s="88">
        <f t="shared" si="15"/>
        <v>30.0000015</v>
      </c>
      <c r="Y69" s="56"/>
      <c r="Z69" s="56"/>
      <c r="AB69" s="64">
        <v>15</v>
      </c>
      <c r="AC69" s="64" t="str">
        <f>'22-23'!$B$20</f>
        <v>Bournemouth</v>
      </c>
      <c r="AD69" s="73">
        <f t="shared" si="19"/>
        <v>19</v>
      </c>
      <c r="AE69" s="91"/>
      <c r="AF69" s="91"/>
      <c r="AG69" s="74">
        <f>'22-23'!$AZ$20</f>
        <v>39</v>
      </c>
      <c r="AH69" s="76">
        <f>'22-23'!$BA$20</f>
        <v>18</v>
      </c>
      <c r="AI69" s="74">
        <f>'22-23'!$BG$20</f>
        <v>0</v>
      </c>
      <c r="AJ69" s="76">
        <f>'22-23'!$BH$20</f>
        <v>0</v>
      </c>
      <c r="AK69" s="72">
        <v>1.5E-6</v>
      </c>
      <c r="AL69" s="88">
        <f t="shared" si="16"/>
        <v>39.000001500000003</v>
      </c>
      <c r="AM69"/>
      <c r="AN69"/>
    </row>
    <row r="70" spans="2:40" ht="15" x14ac:dyDescent="0.25">
      <c r="B70" s="64">
        <v>16</v>
      </c>
      <c r="C70" s="64" t="str">
        <f>'22-23'!$B$21</f>
        <v>Nottingham</v>
      </c>
      <c r="D70" s="73">
        <f t="shared" si="17"/>
        <v>38</v>
      </c>
      <c r="E70" s="74">
        <f>'22-23'!$AV$21</f>
        <v>84</v>
      </c>
      <c r="F70" s="76">
        <f>'22-23'!$AW$21</f>
        <v>65</v>
      </c>
      <c r="G70" s="74">
        <f>'22-23'!$BC$21</f>
        <v>0</v>
      </c>
      <c r="H70" s="76">
        <f>'22-23'!$BD$21</f>
        <v>0</v>
      </c>
      <c r="I70" s="72">
        <v>1.5999999999999999E-6</v>
      </c>
      <c r="J70" s="88">
        <f t="shared" si="14"/>
        <v>84.000001600000004</v>
      </c>
      <c r="K70" s="56"/>
      <c r="L70" s="56"/>
      <c r="N70" s="64">
        <v>16</v>
      </c>
      <c r="O70" s="64" t="str">
        <f>'22-23'!$B$21</f>
        <v>Nottingham</v>
      </c>
      <c r="P70" s="73">
        <f t="shared" si="18"/>
        <v>19</v>
      </c>
      <c r="Q70" s="91"/>
      <c r="R70" s="91"/>
      <c r="S70" s="74">
        <f>'22-23'!$AX$21</f>
        <v>49</v>
      </c>
      <c r="T70" s="76">
        <f>'22-23'!$AY$21</f>
        <v>38</v>
      </c>
      <c r="U70" s="74">
        <f>'22-23'!$BE$21</f>
        <v>0</v>
      </c>
      <c r="V70" s="76">
        <f>'22-23'!$BF$21</f>
        <v>0</v>
      </c>
      <c r="W70" s="72">
        <v>1.5999999999999999E-6</v>
      </c>
      <c r="X70" s="88">
        <f t="shared" si="15"/>
        <v>49.000001599999997</v>
      </c>
      <c r="Y70" s="56"/>
      <c r="Z70" s="56"/>
      <c r="AB70" s="64">
        <v>16</v>
      </c>
      <c r="AC70" s="64" t="str">
        <f>'22-23'!$B$21</f>
        <v>Nottingham</v>
      </c>
      <c r="AD70" s="73">
        <f t="shared" si="19"/>
        <v>19</v>
      </c>
      <c r="AE70" s="91"/>
      <c r="AF70" s="91"/>
      <c r="AG70" s="74">
        <f>'22-23'!$AZ$21</f>
        <v>35</v>
      </c>
      <c r="AH70" s="76">
        <f>'22-23'!$BA$21</f>
        <v>27</v>
      </c>
      <c r="AI70" s="74">
        <f>'22-23'!$BG$21</f>
        <v>0</v>
      </c>
      <c r="AJ70" s="76">
        <f>'22-23'!$BH$21</f>
        <v>0</v>
      </c>
      <c r="AK70" s="72">
        <v>1.5999999999999999E-6</v>
      </c>
      <c r="AL70" s="88">
        <f t="shared" si="16"/>
        <v>35.000001599999997</v>
      </c>
      <c r="AM70"/>
      <c r="AN70"/>
    </row>
    <row r="71" spans="2:40" ht="15" x14ac:dyDescent="0.25">
      <c r="B71" s="64">
        <v>17</v>
      </c>
      <c r="C71" s="64" t="str">
        <f>'22-23'!$B$22</f>
        <v>Everton</v>
      </c>
      <c r="D71" s="73">
        <f t="shared" si="17"/>
        <v>38</v>
      </c>
      <c r="E71" s="74">
        <f>'22-23'!$AV$22</f>
        <v>79</v>
      </c>
      <c r="F71" s="76">
        <f>'22-23'!$AW$22</f>
        <v>75</v>
      </c>
      <c r="G71" s="74">
        <f>'22-23'!$BC$22</f>
        <v>2</v>
      </c>
      <c r="H71" s="76">
        <f>'22-23'!$BD$22</f>
        <v>1</v>
      </c>
      <c r="I71" s="72">
        <v>1.7E-6</v>
      </c>
      <c r="J71" s="88">
        <f t="shared" si="14"/>
        <v>83.000001699999999</v>
      </c>
      <c r="K71" s="56"/>
      <c r="L71" s="56"/>
      <c r="N71" s="64">
        <v>17</v>
      </c>
      <c r="O71" s="64" t="str">
        <f>'22-23'!$B$22</f>
        <v>Everton</v>
      </c>
      <c r="P71" s="73">
        <f t="shared" si="18"/>
        <v>19</v>
      </c>
      <c r="Q71" s="91"/>
      <c r="R71" s="91"/>
      <c r="S71" s="74">
        <f>'22-23'!$AX$22</f>
        <v>37</v>
      </c>
      <c r="T71" s="76">
        <f>'22-23'!$AY$22</f>
        <v>36</v>
      </c>
      <c r="U71" s="74">
        <f>'22-23'!$BE$22</f>
        <v>1</v>
      </c>
      <c r="V71" s="76">
        <f>'22-23'!$BF$22</f>
        <v>1</v>
      </c>
      <c r="W71" s="72">
        <v>1.7E-6</v>
      </c>
      <c r="X71" s="88">
        <f t="shared" si="15"/>
        <v>39.000001699999999</v>
      </c>
      <c r="Y71" s="56"/>
      <c r="Z71" s="56"/>
      <c r="AB71" s="64">
        <v>17</v>
      </c>
      <c r="AC71" s="64" t="str">
        <f>'22-23'!$B$22</f>
        <v>Everton</v>
      </c>
      <c r="AD71" s="73">
        <f t="shared" si="19"/>
        <v>19</v>
      </c>
      <c r="AE71" s="91"/>
      <c r="AF71" s="91"/>
      <c r="AG71" s="74">
        <f>'22-23'!$AZ$22</f>
        <v>42</v>
      </c>
      <c r="AH71" s="76">
        <f>'22-23'!$BA$22</f>
        <v>39</v>
      </c>
      <c r="AI71" s="74">
        <f>'22-23'!$BG$22</f>
        <v>1</v>
      </c>
      <c r="AJ71" s="76">
        <f>'22-23'!$BH$22</f>
        <v>0</v>
      </c>
      <c r="AK71" s="72">
        <v>1.7E-6</v>
      </c>
      <c r="AL71" s="88">
        <f t="shared" si="16"/>
        <v>44.000001699999999</v>
      </c>
      <c r="AM71"/>
      <c r="AN71"/>
    </row>
    <row r="72" spans="2:40" ht="15" x14ac:dyDescent="0.25">
      <c r="B72" s="64">
        <v>18</v>
      </c>
      <c r="C72" s="64" t="str">
        <f>'22-23'!$B$23</f>
        <v>Leicester</v>
      </c>
      <c r="D72" s="73">
        <f t="shared" si="17"/>
        <v>38</v>
      </c>
      <c r="E72" s="74">
        <f>'22-23'!$AV$23</f>
        <v>61</v>
      </c>
      <c r="F72" s="76">
        <f>'22-23'!$AW$23</f>
        <v>61</v>
      </c>
      <c r="G72" s="74">
        <f>'22-23'!$BC$23</f>
        <v>2</v>
      </c>
      <c r="H72" s="76">
        <f>'22-23'!$BD$23</f>
        <v>2</v>
      </c>
      <c r="I72" s="72">
        <v>1.7999999999999999E-6</v>
      </c>
      <c r="J72" s="88">
        <f t="shared" si="14"/>
        <v>65.000001800000007</v>
      </c>
      <c r="K72" s="56"/>
      <c r="L72" s="56"/>
      <c r="N72" s="64">
        <v>18</v>
      </c>
      <c r="O72" s="64" t="str">
        <f>'22-23'!$B$23</f>
        <v>Leicester</v>
      </c>
      <c r="P72" s="73">
        <f t="shared" si="18"/>
        <v>19</v>
      </c>
      <c r="Q72" s="91"/>
      <c r="R72" s="91"/>
      <c r="S72" s="74">
        <f>'22-23'!$AX$23</f>
        <v>29</v>
      </c>
      <c r="T72" s="76">
        <f>'22-23'!$AY$23</f>
        <v>34</v>
      </c>
      <c r="U72" s="74">
        <f>'22-23'!$BE$23</f>
        <v>2</v>
      </c>
      <c r="V72" s="76">
        <f>'22-23'!$BF$23</f>
        <v>0</v>
      </c>
      <c r="W72" s="72">
        <v>1.7999999999999999E-6</v>
      </c>
      <c r="X72" s="88">
        <f t="shared" si="15"/>
        <v>33.0000018</v>
      </c>
      <c r="Y72" s="56"/>
      <c r="Z72" s="56"/>
      <c r="AB72" s="64">
        <v>18</v>
      </c>
      <c r="AC72" s="64" t="str">
        <f>'22-23'!$B$23</f>
        <v>Leicester</v>
      </c>
      <c r="AD72" s="73">
        <f t="shared" si="19"/>
        <v>19</v>
      </c>
      <c r="AE72" s="91"/>
      <c r="AF72" s="91"/>
      <c r="AG72" s="74">
        <f>'22-23'!$AZ$23</f>
        <v>32</v>
      </c>
      <c r="AH72" s="76">
        <f>'22-23'!$BA$23</f>
        <v>27</v>
      </c>
      <c r="AI72" s="74">
        <f>'22-23'!$BG$23</f>
        <v>0</v>
      </c>
      <c r="AJ72" s="76">
        <f>'22-23'!$BH$23</f>
        <v>2</v>
      </c>
      <c r="AK72" s="72">
        <v>1.7999999999999999E-6</v>
      </c>
      <c r="AL72" s="88">
        <f t="shared" si="16"/>
        <v>32.0000018</v>
      </c>
      <c r="AM72"/>
      <c r="AN72"/>
    </row>
    <row r="73" spans="2:40" ht="15" x14ac:dyDescent="0.25">
      <c r="B73" s="64">
        <v>19</v>
      </c>
      <c r="C73" s="64" t="str">
        <f>'22-23'!$B$24</f>
        <v>Leeds</v>
      </c>
      <c r="D73" s="73">
        <f t="shared" si="17"/>
        <v>38</v>
      </c>
      <c r="E73" s="74">
        <f>'22-23'!$AV$24</f>
        <v>85</v>
      </c>
      <c r="F73" s="76">
        <f>'22-23'!$AW$24</f>
        <v>65</v>
      </c>
      <c r="G73" s="74">
        <f>'22-23'!$BC$24</f>
        <v>2</v>
      </c>
      <c r="H73" s="76">
        <f>'22-23'!$BD$24</f>
        <v>2</v>
      </c>
      <c r="I73" s="72">
        <v>1.9E-6</v>
      </c>
      <c r="J73" s="88">
        <f t="shared" si="14"/>
        <v>89.000001900000001</v>
      </c>
      <c r="K73" s="56"/>
      <c r="L73" s="56"/>
      <c r="N73" s="64">
        <v>19</v>
      </c>
      <c r="O73" s="64" t="str">
        <f>'22-23'!$B$24</f>
        <v>Leeds</v>
      </c>
      <c r="P73" s="73">
        <f t="shared" si="18"/>
        <v>19</v>
      </c>
      <c r="Q73" s="91"/>
      <c r="R73" s="91"/>
      <c r="S73" s="74">
        <f>'22-23'!$AX$24</f>
        <v>39</v>
      </c>
      <c r="T73" s="76">
        <f>'22-23'!$AY$24</f>
        <v>34</v>
      </c>
      <c r="U73" s="74">
        <f>'22-23'!$BE$24</f>
        <v>1</v>
      </c>
      <c r="V73" s="76">
        <f>'22-23'!$BF$24</f>
        <v>1</v>
      </c>
      <c r="W73" s="72">
        <v>1.9E-6</v>
      </c>
      <c r="X73" s="88">
        <f t="shared" si="15"/>
        <v>41.000001900000001</v>
      </c>
      <c r="Y73" s="56"/>
      <c r="Z73" s="56"/>
      <c r="AB73" s="64">
        <v>19</v>
      </c>
      <c r="AC73" s="64" t="str">
        <f>'22-23'!$B$24</f>
        <v>Leeds</v>
      </c>
      <c r="AD73" s="73">
        <f t="shared" si="19"/>
        <v>19</v>
      </c>
      <c r="AE73" s="91"/>
      <c r="AF73" s="91"/>
      <c r="AG73" s="74">
        <f>'22-23'!$AZ$24</f>
        <v>46</v>
      </c>
      <c r="AH73" s="76">
        <f>'22-23'!$BA$24</f>
        <v>31</v>
      </c>
      <c r="AI73" s="74">
        <f>'22-23'!$BG$24</f>
        <v>1</v>
      </c>
      <c r="AJ73" s="76">
        <f>'22-23'!$BH$24</f>
        <v>1</v>
      </c>
      <c r="AK73" s="72">
        <v>1.9E-6</v>
      </c>
      <c r="AL73" s="88">
        <f t="shared" si="16"/>
        <v>48.000001900000001</v>
      </c>
      <c r="AM73"/>
      <c r="AN73"/>
    </row>
    <row r="74" spans="2:40" ht="15.75" thickBot="1" x14ac:dyDescent="0.3">
      <c r="B74" s="78">
        <v>20</v>
      </c>
      <c r="C74" s="78" t="str">
        <f>'22-23'!$B$25</f>
        <v>Southampton</v>
      </c>
      <c r="D74" s="73">
        <f t="shared" si="17"/>
        <v>38</v>
      </c>
      <c r="E74" s="82">
        <f>'22-23'!$AV$25</f>
        <v>73</v>
      </c>
      <c r="F74" s="84">
        <f>'22-23'!$AW$25</f>
        <v>61</v>
      </c>
      <c r="G74" s="82">
        <f>'22-23'!$BC$25</f>
        <v>0</v>
      </c>
      <c r="H74" s="84">
        <f>'22-23'!$BD$25</f>
        <v>2</v>
      </c>
      <c r="I74" s="80">
        <v>1.9999999999999999E-6</v>
      </c>
      <c r="J74" s="88">
        <f t="shared" si="14"/>
        <v>73.000001999999995</v>
      </c>
      <c r="K74" s="56"/>
      <c r="L74" s="56"/>
      <c r="N74" s="78">
        <v>20</v>
      </c>
      <c r="O74" s="78" t="str">
        <f>'22-23'!$B$25</f>
        <v>Southampton</v>
      </c>
      <c r="P74" s="73">
        <f t="shared" si="18"/>
        <v>19</v>
      </c>
      <c r="Q74" s="92"/>
      <c r="R74" s="92"/>
      <c r="S74" s="82">
        <f>'22-23'!$AX$25</f>
        <v>26</v>
      </c>
      <c r="T74" s="84">
        <f>'22-23'!$AY$25</f>
        <v>33</v>
      </c>
      <c r="U74" s="82">
        <f>'22-23'!$BE$25</f>
        <v>0</v>
      </c>
      <c r="V74" s="84">
        <f>'22-23'!$BF$25</f>
        <v>1</v>
      </c>
      <c r="W74" s="80">
        <v>1.9999999999999999E-6</v>
      </c>
      <c r="X74" s="88">
        <f t="shared" si="15"/>
        <v>26.000001999999999</v>
      </c>
      <c r="Y74" s="56"/>
      <c r="Z74" s="56"/>
      <c r="AB74" s="78">
        <v>20</v>
      </c>
      <c r="AC74" s="78" t="str">
        <f>'22-23'!$B$25</f>
        <v>Southampton</v>
      </c>
      <c r="AD74" s="73">
        <f t="shared" si="19"/>
        <v>19</v>
      </c>
      <c r="AE74" s="92"/>
      <c r="AF74" s="92"/>
      <c r="AG74" s="82">
        <f>'22-23'!$AZ$25</f>
        <v>47</v>
      </c>
      <c r="AH74" s="84">
        <f>'22-23'!$BA$25</f>
        <v>28</v>
      </c>
      <c r="AI74" s="82">
        <f>'22-23'!$BG$25</f>
        <v>0</v>
      </c>
      <c r="AJ74" s="84">
        <f>'22-23'!$BH$25</f>
        <v>1</v>
      </c>
      <c r="AK74" s="80">
        <v>1.9999999999999999E-6</v>
      </c>
      <c r="AL74" s="88">
        <f t="shared" si="16"/>
        <v>47.000002000000002</v>
      </c>
      <c r="AM74"/>
      <c r="AN74"/>
    </row>
    <row r="75" spans="2:40" ht="15" x14ac:dyDescent="0.25">
      <c r="D75" s="93"/>
      <c r="E75" s="85">
        <f>SUM(E55:E74)</f>
        <v>1377</v>
      </c>
      <c r="F75" s="85">
        <f>SUM(F55:F74)</f>
        <v>1377</v>
      </c>
      <c r="G75" s="85">
        <f>SUM(G55:G74)</f>
        <v>28</v>
      </c>
      <c r="H75" s="85">
        <f>SUM(H55:H74)</f>
        <v>28</v>
      </c>
      <c r="I75" s="56"/>
      <c r="J75" s="56"/>
      <c r="K75" s="56"/>
      <c r="L75" s="56"/>
      <c r="P75" s="93"/>
      <c r="Q75" s="85"/>
      <c r="R75" s="85"/>
      <c r="S75" s="85">
        <f>SUM(S55:S74)</f>
        <v>641</v>
      </c>
      <c r="T75" s="85">
        <f>SUM(T55:T74)</f>
        <v>736</v>
      </c>
      <c r="U75" s="85">
        <f>SUM(U55:U74)</f>
        <v>18</v>
      </c>
      <c r="V75" s="85">
        <f>SUM(V55:V74)</f>
        <v>10</v>
      </c>
      <c r="W75" s="56"/>
      <c r="X75" s="56"/>
      <c r="Y75" s="56"/>
      <c r="Z75" s="56"/>
      <c r="AD75" s="93"/>
      <c r="AE75" s="85"/>
      <c r="AF75" s="85"/>
      <c r="AG75" s="85">
        <f>SUM(AG55:AG74)</f>
        <v>736</v>
      </c>
      <c r="AH75" s="85">
        <f>SUM(AH55:AH74)</f>
        <v>641</v>
      </c>
      <c r="AI75" s="85">
        <f>SUM(AI55:AI74)</f>
        <v>10</v>
      </c>
      <c r="AJ75" s="85">
        <f>SUM(AJ55:AJ74)</f>
        <v>18</v>
      </c>
      <c r="AK75"/>
      <c r="AL75"/>
      <c r="AM75"/>
      <c r="AN75"/>
    </row>
  </sheetData>
  <mergeCells count="27">
    <mergeCell ref="B53:H53"/>
    <mergeCell ref="N53:V53"/>
    <mergeCell ref="AB53:AJ53"/>
    <mergeCell ref="E54:F54"/>
    <mergeCell ref="G54:H54"/>
    <mergeCell ref="S54:T54"/>
    <mergeCell ref="U54:V54"/>
    <mergeCell ref="AG54:AH54"/>
    <mergeCell ref="AI54:AJ54"/>
    <mergeCell ref="B28:H28"/>
    <mergeCell ref="N28:V28"/>
    <mergeCell ref="AB28:AJ28"/>
    <mergeCell ref="E29:F29"/>
    <mergeCell ref="G29:H29"/>
    <mergeCell ref="S29:T29"/>
    <mergeCell ref="U29:V29"/>
    <mergeCell ref="AG29:AH29"/>
    <mergeCell ref="AI29:AJ29"/>
    <mergeCell ref="B4:L4"/>
    <mergeCell ref="N4:Z4"/>
    <mergeCell ref="AB4:AN4"/>
    <mergeCell ref="I5:J5"/>
    <mergeCell ref="K5:L5"/>
    <mergeCell ref="W5:X5"/>
    <mergeCell ref="Y5:Z5"/>
    <mergeCell ref="AK5:AL5"/>
    <mergeCell ref="AM5:AN5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E9DED-9BC5-40A7-8600-4B9E9271B9FA}">
  <sheetPr codeName="Sheet4"/>
  <dimension ref="B4:AN75"/>
  <sheetViews>
    <sheetView workbookViewId="0">
      <selection activeCell="BC16" sqref="BC16"/>
    </sheetView>
  </sheetViews>
  <sheetFormatPr defaultColWidth="9.140625" defaultRowHeight="12.75" x14ac:dyDescent="0.2"/>
  <cols>
    <col min="1" max="1" width="9.140625" style="56"/>
    <col min="2" max="2" width="2.7109375" style="56" bestFit="1" customWidth="1"/>
    <col min="3" max="3" width="18.140625" style="56" bestFit="1" customWidth="1"/>
    <col min="4" max="8" width="4.7109375" style="57" customWidth="1"/>
    <col min="9" max="10" width="3.7109375" style="57" customWidth="1"/>
    <col min="11" max="12" width="4.7109375" style="57" customWidth="1"/>
    <col min="13" max="13" width="9.140625" style="56"/>
    <col min="14" max="14" width="2.7109375" style="56" bestFit="1" customWidth="1"/>
    <col min="15" max="15" width="18.140625" style="56" bestFit="1" customWidth="1"/>
    <col min="16" max="16" width="4.7109375" style="57" customWidth="1"/>
    <col min="17" max="17" width="4.7109375" style="57" hidden="1" customWidth="1"/>
    <col min="18" max="18" width="4.85546875" style="57" hidden="1" customWidth="1"/>
    <col min="19" max="22" width="4.7109375" style="57" customWidth="1"/>
    <col min="23" max="26" width="3.7109375" style="57" customWidth="1"/>
    <col min="27" max="27" width="9.140625" style="56"/>
    <col min="28" max="28" width="2.7109375" style="56" bestFit="1" customWidth="1"/>
    <col min="29" max="29" width="18.140625" style="56" bestFit="1" customWidth="1"/>
    <col min="30" max="30" width="4.7109375" style="57" customWidth="1"/>
    <col min="31" max="32" width="4.7109375" style="57" hidden="1" customWidth="1"/>
    <col min="33" max="36" width="4.7109375" style="57" customWidth="1"/>
    <col min="37" max="40" width="3.7109375" style="57" customWidth="1"/>
    <col min="41" max="41" width="9.140625" style="56"/>
    <col min="42" max="42" width="2.7109375" style="56" bestFit="1" customWidth="1"/>
    <col min="43" max="43" width="15.85546875" style="56" bestFit="1" customWidth="1"/>
    <col min="44" max="46" width="4.7109375" style="56" customWidth="1"/>
    <col min="47" max="48" width="5.7109375" style="56" customWidth="1"/>
    <col min="49" max="49" width="4.7109375" style="56" customWidth="1"/>
    <col min="50" max="50" width="2.7109375" style="56" bestFit="1" customWidth="1"/>
    <col min="51" max="51" width="15.85546875" style="56" bestFit="1" customWidth="1"/>
    <col min="52" max="54" width="4.7109375" style="56" customWidth="1"/>
    <col min="55" max="56" width="5.7109375" style="56" customWidth="1"/>
    <col min="57" max="57" width="2.5703125" style="56" customWidth="1"/>
    <col min="58" max="58" width="2.7109375" style="56" bestFit="1" customWidth="1"/>
    <col min="59" max="59" width="15.85546875" style="56" bestFit="1" customWidth="1"/>
    <col min="60" max="62" width="4.7109375" style="56" customWidth="1"/>
    <col min="63" max="64" width="5.7109375" style="56" customWidth="1"/>
    <col min="65" max="16384" width="9.140625" style="56"/>
  </cols>
  <sheetData>
    <row r="4" spans="2:40" ht="13.5" thickBot="1" x14ac:dyDescent="0.25">
      <c r="B4" s="188" t="s">
        <v>28</v>
      </c>
      <c r="C4" s="188"/>
      <c r="D4" s="188"/>
      <c r="E4" s="188"/>
      <c r="F4" s="188"/>
      <c r="G4" s="188"/>
      <c r="H4" s="188"/>
      <c r="I4" s="188"/>
      <c r="J4" s="188"/>
      <c r="K4" s="188"/>
      <c r="L4" s="188"/>
      <c r="N4" s="188" t="s">
        <v>29</v>
      </c>
      <c r="O4" s="188"/>
      <c r="P4" s="188"/>
      <c r="Q4" s="188"/>
      <c r="R4" s="188"/>
      <c r="S4" s="188"/>
      <c r="T4" s="188"/>
      <c r="U4" s="188"/>
      <c r="V4" s="188"/>
      <c r="W4" s="188"/>
      <c r="X4" s="188"/>
      <c r="Y4" s="188"/>
      <c r="Z4" s="188"/>
      <c r="AB4" s="188" t="s">
        <v>30</v>
      </c>
      <c r="AC4" s="188"/>
      <c r="AD4" s="188"/>
      <c r="AE4" s="188"/>
      <c r="AF4" s="188"/>
      <c r="AG4" s="188"/>
      <c r="AH4" s="188"/>
      <c r="AI4" s="188"/>
      <c r="AJ4" s="188"/>
      <c r="AK4" s="188"/>
      <c r="AL4" s="188"/>
      <c r="AM4" s="188"/>
      <c r="AN4" s="188"/>
    </row>
    <row r="5" spans="2:40" ht="15.75" customHeight="1" thickBot="1" x14ac:dyDescent="0.25">
      <c r="B5" s="58" t="s">
        <v>31</v>
      </c>
      <c r="C5" s="59" t="s">
        <v>32</v>
      </c>
      <c r="D5" s="60" t="s">
        <v>33</v>
      </c>
      <c r="E5" s="61" t="s">
        <v>34</v>
      </c>
      <c r="F5" s="62" t="s">
        <v>8</v>
      </c>
      <c r="G5" s="63" t="s">
        <v>9</v>
      </c>
      <c r="H5" s="61" t="s">
        <v>10</v>
      </c>
      <c r="I5" s="189" t="s">
        <v>35</v>
      </c>
      <c r="J5" s="190"/>
      <c r="K5" s="189" t="s">
        <v>36</v>
      </c>
      <c r="L5" s="190"/>
      <c r="N5" s="58" t="s">
        <v>31</v>
      </c>
      <c r="O5" s="59" t="s">
        <v>32</v>
      </c>
      <c r="P5" s="60" t="s">
        <v>33</v>
      </c>
      <c r="Q5" s="61"/>
      <c r="R5" s="61"/>
      <c r="S5" s="61" t="s">
        <v>34</v>
      </c>
      <c r="T5" s="62" t="s">
        <v>8</v>
      </c>
      <c r="U5" s="63" t="s">
        <v>9</v>
      </c>
      <c r="V5" s="61" t="s">
        <v>10</v>
      </c>
      <c r="W5" s="189" t="s">
        <v>35</v>
      </c>
      <c r="X5" s="190"/>
      <c r="Y5" s="189" t="s">
        <v>36</v>
      </c>
      <c r="Z5" s="190"/>
      <c r="AB5" s="58" t="s">
        <v>31</v>
      </c>
      <c r="AC5" s="59" t="s">
        <v>32</v>
      </c>
      <c r="AD5" s="60" t="s">
        <v>33</v>
      </c>
      <c r="AE5" s="61"/>
      <c r="AF5" s="61"/>
      <c r="AG5" s="61" t="s">
        <v>34</v>
      </c>
      <c r="AH5" s="62" t="s">
        <v>8</v>
      </c>
      <c r="AI5" s="63" t="s">
        <v>9</v>
      </c>
      <c r="AJ5" s="61" t="s">
        <v>10</v>
      </c>
      <c r="AK5" s="189" t="s">
        <v>35</v>
      </c>
      <c r="AL5" s="190"/>
      <c r="AM5" s="189" t="s">
        <v>36</v>
      </c>
      <c r="AN5" s="190"/>
    </row>
    <row r="6" spans="2:40" x14ac:dyDescent="0.2">
      <c r="B6" s="64">
        <v>1</v>
      </c>
      <c r="C6" s="65" t="str">
        <f>'21-22'!$B$6</f>
        <v>Man City</v>
      </c>
      <c r="D6" s="66">
        <f>'21-22'!$I$6</f>
        <v>93</v>
      </c>
      <c r="E6" s="67">
        <f>F6+G6+H6</f>
        <v>38</v>
      </c>
      <c r="F6" s="68">
        <f>'21-22'!$F$6</f>
        <v>29</v>
      </c>
      <c r="G6" s="69">
        <f>'21-22'!$G$6</f>
        <v>6</v>
      </c>
      <c r="H6" s="70">
        <f>'21-22'!$H$6</f>
        <v>3</v>
      </c>
      <c r="I6" s="68">
        <f>'21-22'!$N$6</f>
        <v>99</v>
      </c>
      <c r="J6" s="70">
        <f>'21-22'!$O$6</f>
        <v>26</v>
      </c>
      <c r="K6" s="68">
        <f>'21-22'!$L$6</f>
        <v>45</v>
      </c>
      <c r="L6" s="70">
        <f>'21-22'!$M$6</f>
        <v>11</v>
      </c>
      <c r="N6" s="64">
        <v>1</v>
      </c>
      <c r="O6" s="65" t="str">
        <f>'21-22'!$B$6</f>
        <v>Man City</v>
      </c>
      <c r="P6" s="66">
        <f>'21-22'!$T$6</f>
        <v>47</v>
      </c>
      <c r="Q6" s="66">
        <v>9.9999999999999995E-8</v>
      </c>
      <c r="R6" s="71">
        <f>P6+(W6-X6)/100+W6/1000+Q6</f>
        <v>47.488000100000001</v>
      </c>
      <c r="S6" s="67">
        <f t="shared" ref="S6:S25" si="0">T6+U6+V6</f>
        <v>19</v>
      </c>
      <c r="T6" s="68">
        <f>'21-22'!$Q$6</f>
        <v>15</v>
      </c>
      <c r="U6" s="69">
        <f>'21-22'!$R$6</f>
        <v>2</v>
      </c>
      <c r="V6" s="70">
        <f>'21-22'!$S$6</f>
        <v>2</v>
      </c>
      <c r="W6" s="68">
        <f>'21-22'!$W$6</f>
        <v>58</v>
      </c>
      <c r="X6" s="70">
        <f>'21-22'!$X$6</f>
        <v>15</v>
      </c>
      <c r="Y6" s="68">
        <f>'21-22'!$U$6</f>
        <v>26</v>
      </c>
      <c r="Z6" s="70">
        <f>'21-22'!$V$6</f>
        <v>6</v>
      </c>
      <c r="AB6" s="64">
        <v>1</v>
      </c>
      <c r="AC6" s="65" t="str">
        <f>'21-22'!$B$6</f>
        <v>Man City</v>
      </c>
      <c r="AD6" s="66">
        <f>'21-22'!$AC$6</f>
        <v>46</v>
      </c>
      <c r="AE6" s="66">
        <v>9.9999999999999995E-8</v>
      </c>
      <c r="AF6" s="71">
        <f>AD6+(AK6-AL6)/100+AK6/1000+AE6</f>
        <v>46.341000099999995</v>
      </c>
      <c r="AG6" s="67">
        <f t="shared" ref="AG6:AG25" si="1">AH6+AI6+AJ6</f>
        <v>19</v>
      </c>
      <c r="AH6" s="68">
        <f>'21-22'!$Z$6</f>
        <v>14</v>
      </c>
      <c r="AI6" s="69">
        <f>'21-22'!$AA$6</f>
        <v>4</v>
      </c>
      <c r="AJ6" s="70">
        <f>'21-22'!$AB$6</f>
        <v>1</v>
      </c>
      <c r="AK6" s="68">
        <f>'21-22'!$AF$6</f>
        <v>41</v>
      </c>
      <c r="AL6" s="70">
        <f>'21-22'!$AG$6</f>
        <v>11</v>
      </c>
      <c r="AM6" s="68">
        <f>'21-22'!$AD$6</f>
        <v>19</v>
      </c>
      <c r="AN6" s="70">
        <f>'21-22'!$AE$6</f>
        <v>5</v>
      </c>
    </row>
    <row r="7" spans="2:40" x14ac:dyDescent="0.2">
      <c r="B7" s="64">
        <v>2</v>
      </c>
      <c r="C7" s="56" t="str">
        <f>'21-22'!$B$7</f>
        <v>Liverpool</v>
      </c>
      <c r="D7" s="72">
        <f>'21-22'!$I$7</f>
        <v>92</v>
      </c>
      <c r="E7" s="73">
        <f t="shared" ref="E7:E25" si="2">F7+G7+H7</f>
        <v>38</v>
      </c>
      <c r="F7" s="74">
        <f>'21-22'!$F$7</f>
        <v>28</v>
      </c>
      <c r="G7" s="75">
        <f>'21-22'!$G$7</f>
        <v>8</v>
      </c>
      <c r="H7" s="76">
        <f>'21-22'!$H$7</f>
        <v>2</v>
      </c>
      <c r="I7" s="74">
        <f>'21-22'!$N$7</f>
        <v>94</v>
      </c>
      <c r="J7" s="76">
        <f>'21-22'!$O$7</f>
        <v>26</v>
      </c>
      <c r="K7" s="74">
        <f>'21-22'!$L$7</f>
        <v>44</v>
      </c>
      <c r="L7" s="76">
        <f>'21-22'!$M$7</f>
        <v>14</v>
      </c>
      <c r="N7" s="64">
        <v>2</v>
      </c>
      <c r="O7" s="56" t="str">
        <f>'21-22'!$B$7</f>
        <v>Liverpool</v>
      </c>
      <c r="P7" s="72">
        <f>'21-22'!$T$7</f>
        <v>49</v>
      </c>
      <c r="Q7" s="72">
        <v>1.9999999999999999E-7</v>
      </c>
      <c r="R7" s="77">
        <f>P7+(W7-X7)/100+W7/1000+Q7</f>
        <v>49.4490002</v>
      </c>
      <c r="S7" s="73">
        <f t="shared" si="0"/>
        <v>19</v>
      </c>
      <c r="T7" s="74">
        <f>'21-22'!$Q$7</f>
        <v>15</v>
      </c>
      <c r="U7" s="75">
        <f>'21-22'!$R$7</f>
        <v>4</v>
      </c>
      <c r="V7" s="76">
        <f>'21-22'!$S$7</f>
        <v>0</v>
      </c>
      <c r="W7" s="74">
        <f>'21-22'!$W$7</f>
        <v>49</v>
      </c>
      <c r="X7" s="76">
        <f>'21-22'!$X$7</f>
        <v>9</v>
      </c>
      <c r="Y7" s="74">
        <f>'21-22'!$U$7</f>
        <v>21</v>
      </c>
      <c r="Z7" s="76">
        <f>'21-22'!$V$7</f>
        <v>4</v>
      </c>
      <c r="AB7" s="64">
        <v>2</v>
      </c>
      <c r="AC7" s="56" t="str">
        <f>'21-22'!$B$7</f>
        <v>Liverpool</v>
      </c>
      <c r="AD7" s="72">
        <f>'21-22'!$AC$7</f>
        <v>43</v>
      </c>
      <c r="AE7" s="72">
        <v>1.9999999999999999E-7</v>
      </c>
      <c r="AF7" s="77">
        <f>AD7+(AK7-AL7)/100+AK7/1000+AE7</f>
        <v>43.325000200000005</v>
      </c>
      <c r="AG7" s="73">
        <f t="shared" si="1"/>
        <v>19</v>
      </c>
      <c r="AH7" s="74">
        <f>'21-22'!$Z$7</f>
        <v>13</v>
      </c>
      <c r="AI7" s="75">
        <f>'21-22'!$AA$7</f>
        <v>4</v>
      </c>
      <c r="AJ7" s="76">
        <f>'21-22'!$AB$7</f>
        <v>2</v>
      </c>
      <c r="AK7" s="74">
        <f>'21-22'!$AF$7</f>
        <v>45</v>
      </c>
      <c r="AL7" s="76">
        <f>'21-22'!$AG$7</f>
        <v>17</v>
      </c>
      <c r="AM7" s="74">
        <f>'21-22'!$AD$7</f>
        <v>23</v>
      </c>
      <c r="AN7" s="76">
        <f>'21-22'!$AE$7</f>
        <v>10</v>
      </c>
    </row>
    <row r="8" spans="2:40" x14ac:dyDescent="0.2">
      <c r="B8" s="64">
        <v>3</v>
      </c>
      <c r="C8" s="56" t="str">
        <f>'21-22'!$B$8</f>
        <v>Chelsea</v>
      </c>
      <c r="D8" s="72">
        <f>'21-22'!$I$8</f>
        <v>74</v>
      </c>
      <c r="E8" s="73">
        <f t="shared" si="2"/>
        <v>38</v>
      </c>
      <c r="F8" s="74">
        <f>'21-22'!$F$8</f>
        <v>21</v>
      </c>
      <c r="G8" s="75">
        <f>'21-22'!$G$8</f>
        <v>11</v>
      </c>
      <c r="H8" s="76">
        <f>'21-22'!$H$8</f>
        <v>6</v>
      </c>
      <c r="I8" s="74">
        <f>'21-22'!$N$8</f>
        <v>76</v>
      </c>
      <c r="J8" s="76">
        <f>'21-22'!$O$8</f>
        <v>33</v>
      </c>
      <c r="K8" s="74">
        <f>'21-22'!$L$8</f>
        <v>34</v>
      </c>
      <c r="L8" s="76">
        <f>'21-22'!$M$8</f>
        <v>10</v>
      </c>
      <c r="N8" s="64">
        <v>3</v>
      </c>
      <c r="O8" s="56" t="str">
        <f>'21-22'!$B$8</f>
        <v>Chelsea</v>
      </c>
      <c r="P8" s="72">
        <f>'21-22'!$T$8</f>
        <v>34</v>
      </c>
      <c r="Q8" s="72">
        <v>2.9999999999999999E-7</v>
      </c>
      <c r="R8" s="77">
        <f>P8+(W8-X8)/100+W8/1000+Q8</f>
        <v>34.187000300000001</v>
      </c>
      <c r="S8" s="73">
        <f t="shared" si="0"/>
        <v>19</v>
      </c>
      <c r="T8" s="74">
        <f>'21-22'!$Q$8</f>
        <v>9</v>
      </c>
      <c r="U8" s="75">
        <f>'21-22'!$R$8</f>
        <v>7</v>
      </c>
      <c r="V8" s="76">
        <f>'21-22'!$S$8</f>
        <v>3</v>
      </c>
      <c r="W8" s="74">
        <f>'21-22'!$W$8</f>
        <v>37</v>
      </c>
      <c r="X8" s="76">
        <f>'21-22'!$X$8</f>
        <v>22</v>
      </c>
      <c r="Y8" s="74">
        <f>'21-22'!$U$8</f>
        <v>16</v>
      </c>
      <c r="Z8" s="76">
        <f>'21-22'!$V$8</f>
        <v>6</v>
      </c>
      <c r="AB8" s="64">
        <v>3</v>
      </c>
      <c r="AC8" s="56" t="str">
        <f>'21-22'!$B$8</f>
        <v>Chelsea</v>
      </c>
      <c r="AD8" s="72">
        <f>'21-22'!$AC$8</f>
        <v>40</v>
      </c>
      <c r="AE8" s="72">
        <v>2.9999999999999999E-7</v>
      </c>
      <c r="AF8" s="77">
        <f>AD8+(AK8-AL8)/100+AK8/1000+AE8</f>
        <v>40.319000300000006</v>
      </c>
      <c r="AG8" s="73">
        <f t="shared" si="1"/>
        <v>19</v>
      </c>
      <c r="AH8" s="74">
        <f>'21-22'!$Z$8</f>
        <v>12</v>
      </c>
      <c r="AI8" s="75">
        <f>'21-22'!$AA$8</f>
        <v>4</v>
      </c>
      <c r="AJ8" s="76">
        <f>'21-22'!$AB$8</f>
        <v>3</v>
      </c>
      <c r="AK8" s="74">
        <f>'21-22'!$AF$8</f>
        <v>39</v>
      </c>
      <c r="AL8" s="76">
        <f>'21-22'!$AG$8</f>
        <v>11</v>
      </c>
      <c r="AM8" s="74">
        <f>'21-22'!$AD$8</f>
        <v>18</v>
      </c>
      <c r="AN8" s="76">
        <f>'21-22'!$AE$8</f>
        <v>4</v>
      </c>
    </row>
    <row r="9" spans="2:40" x14ac:dyDescent="0.2">
      <c r="B9" s="64">
        <v>4</v>
      </c>
      <c r="C9" s="56" t="str">
        <f>'21-22'!$B$9</f>
        <v>Tottenham</v>
      </c>
      <c r="D9" s="72">
        <f>'21-22'!$I$9</f>
        <v>71</v>
      </c>
      <c r="E9" s="73">
        <f t="shared" si="2"/>
        <v>38</v>
      </c>
      <c r="F9" s="74">
        <f>'21-22'!$F$9</f>
        <v>22</v>
      </c>
      <c r="G9" s="75">
        <f>'21-22'!$G$9</f>
        <v>5</v>
      </c>
      <c r="H9" s="76">
        <f>'21-22'!$H$9</f>
        <v>11</v>
      </c>
      <c r="I9" s="74">
        <f>'21-22'!$N$9</f>
        <v>69</v>
      </c>
      <c r="J9" s="76">
        <f>'21-22'!$O$9</f>
        <v>40</v>
      </c>
      <c r="K9" s="74">
        <f>'21-22'!$L$9</f>
        <v>33</v>
      </c>
      <c r="L9" s="76">
        <f>'21-22'!$M$9</f>
        <v>17</v>
      </c>
      <c r="N9" s="64">
        <v>4</v>
      </c>
      <c r="O9" s="56" t="str">
        <f>'21-22'!$B$9</f>
        <v>Tottenham</v>
      </c>
      <c r="P9" s="72">
        <f>'21-22'!$T$9</f>
        <v>40</v>
      </c>
      <c r="Q9" s="72">
        <v>3.9999999999999998E-7</v>
      </c>
      <c r="R9" s="77">
        <f t="shared" ref="R9:R25" si="3">P9+(W9-X9)/100+W9/1000+Q9</f>
        <v>40.228000399999992</v>
      </c>
      <c r="S9" s="73">
        <f t="shared" si="0"/>
        <v>19</v>
      </c>
      <c r="T9" s="74">
        <f>'21-22'!$Q$9</f>
        <v>13</v>
      </c>
      <c r="U9" s="75">
        <f>'21-22'!$R$9</f>
        <v>1</v>
      </c>
      <c r="V9" s="76">
        <f>'21-22'!$S$9</f>
        <v>5</v>
      </c>
      <c r="W9" s="74">
        <f>'21-22'!$W$9</f>
        <v>38</v>
      </c>
      <c r="X9" s="76">
        <f>'21-22'!$X$9</f>
        <v>19</v>
      </c>
      <c r="Y9" s="74">
        <f>'21-22'!$U$9</f>
        <v>18</v>
      </c>
      <c r="Z9" s="76">
        <f>'21-22'!$V$9</f>
        <v>8</v>
      </c>
      <c r="AB9" s="64">
        <v>4</v>
      </c>
      <c r="AC9" s="56" t="str">
        <f>'21-22'!$B$9</f>
        <v>Tottenham</v>
      </c>
      <c r="AD9" s="72">
        <f>'21-22'!$AC$9</f>
        <v>31</v>
      </c>
      <c r="AE9" s="72">
        <v>3.9999999999999998E-7</v>
      </c>
      <c r="AF9" s="77">
        <f t="shared" ref="AF9:AF25" si="4">AD9+(AK9-AL9)/100+AK9/1000+AE9</f>
        <v>31.131000400000001</v>
      </c>
      <c r="AG9" s="73">
        <f t="shared" si="1"/>
        <v>19</v>
      </c>
      <c r="AH9" s="74">
        <f>'21-22'!$Z$9</f>
        <v>9</v>
      </c>
      <c r="AI9" s="75">
        <f>'21-22'!$AA$9</f>
        <v>4</v>
      </c>
      <c r="AJ9" s="76">
        <f>'21-22'!$AB$9</f>
        <v>6</v>
      </c>
      <c r="AK9" s="74">
        <f>'21-22'!$AF$9</f>
        <v>31</v>
      </c>
      <c r="AL9" s="76">
        <f>'21-22'!$AG$9</f>
        <v>21</v>
      </c>
      <c r="AM9" s="74">
        <f>'21-22'!$AD$9</f>
        <v>15</v>
      </c>
      <c r="AN9" s="76">
        <f>'21-22'!$AE$9</f>
        <v>9</v>
      </c>
    </row>
    <row r="10" spans="2:40" x14ac:dyDescent="0.2">
      <c r="B10" s="64">
        <v>5</v>
      </c>
      <c r="C10" s="56" t="str">
        <f>'21-22'!$B$10</f>
        <v>Arsenal</v>
      </c>
      <c r="D10" s="72">
        <f>'21-22'!$I$10</f>
        <v>69</v>
      </c>
      <c r="E10" s="73">
        <f t="shared" si="2"/>
        <v>38</v>
      </c>
      <c r="F10" s="74">
        <f>'21-22'!$F$10</f>
        <v>22</v>
      </c>
      <c r="G10" s="75">
        <f>'21-22'!$G$10</f>
        <v>3</v>
      </c>
      <c r="H10" s="76">
        <f>'21-22'!$H$10</f>
        <v>13</v>
      </c>
      <c r="I10" s="74">
        <f>'21-22'!$N$10</f>
        <v>61</v>
      </c>
      <c r="J10" s="76">
        <f>'21-22'!$O$10</f>
        <v>48</v>
      </c>
      <c r="K10" s="74">
        <f>'21-22'!$L$10</f>
        <v>33</v>
      </c>
      <c r="L10" s="76">
        <f>'21-22'!$M$10</f>
        <v>21</v>
      </c>
      <c r="N10" s="64">
        <v>5</v>
      </c>
      <c r="O10" s="56" t="str">
        <f>'21-22'!$B$10</f>
        <v>Arsenal</v>
      </c>
      <c r="P10" s="72">
        <f>'21-22'!$T$10</f>
        <v>41</v>
      </c>
      <c r="Q10" s="72">
        <v>4.9999999999999998E-7</v>
      </c>
      <c r="R10" s="77">
        <f t="shared" si="3"/>
        <v>41.215000499999995</v>
      </c>
      <c r="S10" s="73">
        <f t="shared" si="0"/>
        <v>19</v>
      </c>
      <c r="T10" s="74">
        <f>'21-22'!$Q$10</f>
        <v>13</v>
      </c>
      <c r="U10" s="75">
        <f>'21-22'!$R$10</f>
        <v>2</v>
      </c>
      <c r="V10" s="76">
        <f>'21-22'!$S$10</f>
        <v>4</v>
      </c>
      <c r="W10" s="74">
        <f>'21-22'!$W$10</f>
        <v>35</v>
      </c>
      <c r="X10" s="76">
        <f>'21-22'!$X$10</f>
        <v>17</v>
      </c>
      <c r="Y10" s="74">
        <f>'21-22'!$U$10</f>
        <v>16</v>
      </c>
      <c r="Z10" s="76">
        <f>'21-22'!$V$10</f>
        <v>6</v>
      </c>
      <c r="AB10" s="64">
        <v>5</v>
      </c>
      <c r="AC10" s="56" t="str">
        <f>'21-22'!$B$10</f>
        <v>Arsenal</v>
      </c>
      <c r="AD10" s="72">
        <f>'21-22'!$AC$10</f>
        <v>28</v>
      </c>
      <c r="AE10" s="72">
        <v>4.9999999999999998E-7</v>
      </c>
      <c r="AF10" s="77">
        <f t="shared" si="4"/>
        <v>27.976000499999998</v>
      </c>
      <c r="AG10" s="73">
        <f t="shared" si="1"/>
        <v>19</v>
      </c>
      <c r="AH10" s="74">
        <f>'21-22'!$Z$10</f>
        <v>9</v>
      </c>
      <c r="AI10" s="75">
        <f>'21-22'!$AA$10</f>
        <v>1</v>
      </c>
      <c r="AJ10" s="76">
        <f>'21-22'!$AB$10</f>
        <v>9</v>
      </c>
      <c r="AK10" s="74">
        <f>'21-22'!$AF$10</f>
        <v>26</v>
      </c>
      <c r="AL10" s="76">
        <f>'21-22'!$AG$10</f>
        <v>31</v>
      </c>
      <c r="AM10" s="74">
        <f>'21-22'!$AD$10</f>
        <v>17</v>
      </c>
      <c r="AN10" s="76">
        <f>'21-22'!$AE$10</f>
        <v>15</v>
      </c>
    </row>
    <row r="11" spans="2:40" x14ac:dyDescent="0.2">
      <c r="B11" s="64">
        <v>6</v>
      </c>
      <c r="C11" s="56" t="str">
        <f>'21-22'!$B$11</f>
        <v>Man Utd</v>
      </c>
      <c r="D11" s="72">
        <f>'21-22'!$I$11</f>
        <v>58</v>
      </c>
      <c r="E11" s="73">
        <f t="shared" si="2"/>
        <v>38</v>
      </c>
      <c r="F11" s="74">
        <f>'21-22'!$F$11</f>
        <v>16</v>
      </c>
      <c r="G11" s="75">
        <f>'21-22'!$G$11</f>
        <v>10</v>
      </c>
      <c r="H11" s="76">
        <f>'21-22'!$H$11</f>
        <v>12</v>
      </c>
      <c r="I11" s="74">
        <f>'21-22'!$N$11</f>
        <v>57</v>
      </c>
      <c r="J11" s="76">
        <f>'21-22'!$O$11</f>
        <v>57</v>
      </c>
      <c r="K11" s="74">
        <f>'21-22'!$L$11</f>
        <v>22</v>
      </c>
      <c r="L11" s="76">
        <f>'21-22'!$M$11</f>
        <v>25</v>
      </c>
      <c r="N11" s="64">
        <v>6</v>
      </c>
      <c r="O11" s="56" t="str">
        <f>'21-22'!$B$11</f>
        <v>Man Utd</v>
      </c>
      <c r="P11" s="72">
        <f>'21-22'!$T$11</f>
        <v>35</v>
      </c>
      <c r="Q11" s="72">
        <v>5.9999999999999997E-7</v>
      </c>
      <c r="R11" s="77">
        <f t="shared" si="3"/>
        <v>35.132000599999998</v>
      </c>
      <c r="S11" s="73">
        <f t="shared" si="0"/>
        <v>19</v>
      </c>
      <c r="T11" s="74">
        <f>'21-22'!$Q$11</f>
        <v>10</v>
      </c>
      <c r="U11" s="75">
        <f>'21-22'!$R$11</f>
        <v>5</v>
      </c>
      <c r="V11" s="76">
        <f>'21-22'!$S$11</f>
        <v>4</v>
      </c>
      <c r="W11" s="74">
        <f>'21-22'!$W$11</f>
        <v>32</v>
      </c>
      <c r="X11" s="76">
        <f>'21-22'!$X$11</f>
        <v>22</v>
      </c>
      <c r="Y11" s="74">
        <f>'21-22'!$U$11</f>
        <v>13</v>
      </c>
      <c r="Z11" s="76">
        <f>'21-22'!$V$11</f>
        <v>10</v>
      </c>
      <c r="AB11" s="64">
        <v>6</v>
      </c>
      <c r="AC11" s="56" t="str">
        <f>'21-22'!$B$11</f>
        <v>Man Utd</v>
      </c>
      <c r="AD11" s="72">
        <f>'21-22'!$AC$11</f>
        <v>23</v>
      </c>
      <c r="AE11" s="72">
        <v>5.9999999999999997E-7</v>
      </c>
      <c r="AF11" s="77">
        <f t="shared" si="4"/>
        <v>22.925000599999997</v>
      </c>
      <c r="AG11" s="73">
        <f t="shared" si="1"/>
        <v>19</v>
      </c>
      <c r="AH11" s="74">
        <f>'21-22'!$Z$11</f>
        <v>6</v>
      </c>
      <c r="AI11" s="75">
        <f>'21-22'!$AA$11</f>
        <v>5</v>
      </c>
      <c r="AJ11" s="76">
        <f>'21-22'!$AB$11</f>
        <v>8</v>
      </c>
      <c r="AK11" s="74">
        <f>'21-22'!$AF$11</f>
        <v>25</v>
      </c>
      <c r="AL11" s="76">
        <f>'21-22'!$AG$11</f>
        <v>35</v>
      </c>
      <c r="AM11" s="74">
        <f>'21-22'!$AD$11</f>
        <v>9</v>
      </c>
      <c r="AN11" s="76">
        <f>'21-22'!$AE$11</f>
        <v>15</v>
      </c>
    </row>
    <row r="12" spans="2:40" x14ac:dyDescent="0.2">
      <c r="B12" s="64">
        <v>7</v>
      </c>
      <c r="C12" s="56" t="str">
        <f>'21-22'!$B$12</f>
        <v>West Ham</v>
      </c>
      <c r="D12" s="72">
        <f>'21-22'!$I$12</f>
        <v>56</v>
      </c>
      <c r="E12" s="73">
        <f t="shared" si="2"/>
        <v>38</v>
      </c>
      <c r="F12" s="74">
        <f>'21-22'!$F$12</f>
        <v>16</v>
      </c>
      <c r="G12" s="75">
        <f>'21-22'!$G$12</f>
        <v>8</v>
      </c>
      <c r="H12" s="76">
        <f>'21-22'!$H$12</f>
        <v>14</v>
      </c>
      <c r="I12" s="74">
        <f>'21-22'!$N$12</f>
        <v>60</v>
      </c>
      <c r="J12" s="76">
        <f>'21-22'!$O$12</f>
        <v>51</v>
      </c>
      <c r="K12" s="74">
        <f>'21-22'!$L$12</f>
        <v>27</v>
      </c>
      <c r="L12" s="76">
        <f>'21-22'!$M$12</f>
        <v>21</v>
      </c>
      <c r="N12" s="64">
        <v>7</v>
      </c>
      <c r="O12" s="56" t="str">
        <f>'21-22'!$B$12</f>
        <v>West Ham</v>
      </c>
      <c r="P12" s="72">
        <f>'21-22'!$T$12</f>
        <v>32</v>
      </c>
      <c r="Q12" s="72">
        <v>6.9999999999999997E-7</v>
      </c>
      <c r="R12" s="77">
        <f t="shared" si="3"/>
        <v>32.103000700000003</v>
      </c>
      <c r="S12" s="73">
        <f t="shared" si="0"/>
        <v>19</v>
      </c>
      <c r="T12" s="74">
        <f>'21-22'!$Q$12</f>
        <v>9</v>
      </c>
      <c r="U12" s="75">
        <f>'21-22'!$R$12</f>
        <v>5</v>
      </c>
      <c r="V12" s="76">
        <f>'21-22'!$S$12</f>
        <v>5</v>
      </c>
      <c r="W12" s="74">
        <f>'21-22'!$W$12</f>
        <v>33</v>
      </c>
      <c r="X12" s="76">
        <f>'21-22'!$X$12</f>
        <v>26</v>
      </c>
      <c r="Y12" s="74">
        <f>'21-22'!$U$12</f>
        <v>13</v>
      </c>
      <c r="Z12" s="76">
        <f>'21-22'!$V$12</f>
        <v>11</v>
      </c>
      <c r="AB12" s="64">
        <v>7</v>
      </c>
      <c r="AC12" s="56" t="str">
        <f>'21-22'!$B$12</f>
        <v>West Ham</v>
      </c>
      <c r="AD12" s="72">
        <f>'21-22'!$AC$12</f>
        <v>24</v>
      </c>
      <c r="AE12" s="72">
        <v>6.9999999999999997E-7</v>
      </c>
      <c r="AF12" s="77">
        <f t="shared" si="4"/>
        <v>24.047000700000002</v>
      </c>
      <c r="AG12" s="73">
        <f t="shared" si="1"/>
        <v>19</v>
      </c>
      <c r="AH12" s="74">
        <f>'21-22'!$Z$12</f>
        <v>7</v>
      </c>
      <c r="AI12" s="75">
        <f>'21-22'!$AA$12</f>
        <v>3</v>
      </c>
      <c r="AJ12" s="76">
        <f>'21-22'!$AB$12</f>
        <v>9</v>
      </c>
      <c r="AK12" s="74">
        <f>'21-22'!$AF$12</f>
        <v>27</v>
      </c>
      <c r="AL12" s="76">
        <f>'21-22'!$AG$12</f>
        <v>25</v>
      </c>
      <c r="AM12" s="74">
        <f>'21-22'!$AD$12</f>
        <v>14</v>
      </c>
      <c r="AN12" s="76">
        <f>'21-22'!$AE$12</f>
        <v>10</v>
      </c>
    </row>
    <row r="13" spans="2:40" x14ac:dyDescent="0.2">
      <c r="B13" s="64">
        <v>8</v>
      </c>
      <c r="C13" s="56" t="str">
        <f>'21-22'!$B$13</f>
        <v>Leicester</v>
      </c>
      <c r="D13" s="72">
        <f>'21-22'!$I$13</f>
        <v>52</v>
      </c>
      <c r="E13" s="73">
        <f t="shared" si="2"/>
        <v>38</v>
      </c>
      <c r="F13" s="74">
        <f>'21-22'!$F$13</f>
        <v>14</v>
      </c>
      <c r="G13" s="75">
        <f>'21-22'!$G$13</f>
        <v>10</v>
      </c>
      <c r="H13" s="76">
        <f>'21-22'!$H$13</f>
        <v>14</v>
      </c>
      <c r="I13" s="74">
        <f>'21-22'!$N$13</f>
        <v>62</v>
      </c>
      <c r="J13" s="76">
        <f>'21-22'!$O$13</f>
        <v>59</v>
      </c>
      <c r="K13" s="74">
        <f>'21-22'!$L$13</f>
        <v>27</v>
      </c>
      <c r="L13" s="76">
        <f>'21-22'!$M$13</f>
        <v>30</v>
      </c>
      <c r="N13" s="64">
        <v>8</v>
      </c>
      <c r="O13" s="56" t="str">
        <f>'21-22'!$B$13</f>
        <v>Leicester</v>
      </c>
      <c r="P13" s="72">
        <f>'21-22'!$T$13</f>
        <v>34</v>
      </c>
      <c r="Q13" s="72">
        <v>7.9999999999999996E-7</v>
      </c>
      <c r="R13" s="77">
        <f t="shared" si="3"/>
        <v>34.144000800000001</v>
      </c>
      <c r="S13" s="73">
        <f t="shared" si="0"/>
        <v>19</v>
      </c>
      <c r="T13" s="74">
        <f>'21-22'!$Q$13</f>
        <v>10</v>
      </c>
      <c r="U13" s="75">
        <f>'21-22'!$R$13</f>
        <v>4</v>
      </c>
      <c r="V13" s="76">
        <f>'21-22'!$S$13</f>
        <v>5</v>
      </c>
      <c r="W13" s="74">
        <f>'21-22'!$W$13</f>
        <v>34</v>
      </c>
      <c r="X13" s="76">
        <f>'21-22'!$X$13</f>
        <v>23</v>
      </c>
      <c r="Y13" s="74">
        <f>'21-22'!$U$13</f>
        <v>14</v>
      </c>
      <c r="Z13" s="76">
        <f>'21-22'!$V$13</f>
        <v>12</v>
      </c>
      <c r="AB13" s="64">
        <v>8</v>
      </c>
      <c r="AC13" s="56" t="str">
        <f>'21-22'!$B$13</f>
        <v>Leicester</v>
      </c>
      <c r="AD13" s="72">
        <f>'21-22'!$AC$13</f>
        <v>18</v>
      </c>
      <c r="AE13" s="72">
        <v>7.9999999999999996E-7</v>
      </c>
      <c r="AF13" s="77">
        <f t="shared" si="4"/>
        <v>17.948000799999999</v>
      </c>
      <c r="AG13" s="73">
        <f t="shared" si="1"/>
        <v>19</v>
      </c>
      <c r="AH13" s="74">
        <f>'21-22'!$Z$13</f>
        <v>4</v>
      </c>
      <c r="AI13" s="75">
        <f>'21-22'!$AA$13</f>
        <v>6</v>
      </c>
      <c r="AJ13" s="76">
        <f>'21-22'!$AB$13</f>
        <v>9</v>
      </c>
      <c r="AK13" s="74">
        <f>'21-22'!$AF$13</f>
        <v>28</v>
      </c>
      <c r="AL13" s="76">
        <f>'21-22'!$AG$13</f>
        <v>36</v>
      </c>
      <c r="AM13" s="74">
        <f>'21-22'!$AD$13</f>
        <v>13</v>
      </c>
      <c r="AN13" s="76">
        <f>'21-22'!$AE$13</f>
        <v>18</v>
      </c>
    </row>
    <row r="14" spans="2:40" x14ac:dyDescent="0.2">
      <c r="B14" s="64">
        <v>9</v>
      </c>
      <c r="C14" s="56" t="str">
        <f>'21-22'!$B$14</f>
        <v>Brighton</v>
      </c>
      <c r="D14" s="72">
        <f>'21-22'!$I$14</f>
        <v>51</v>
      </c>
      <c r="E14" s="73">
        <f t="shared" si="2"/>
        <v>38</v>
      </c>
      <c r="F14" s="74">
        <f>'21-22'!$F$14</f>
        <v>12</v>
      </c>
      <c r="G14" s="75">
        <f>'21-22'!$G$14</f>
        <v>15</v>
      </c>
      <c r="H14" s="76">
        <f>'21-22'!$H$14</f>
        <v>11</v>
      </c>
      <c r="I14" s="74">
        <f>'21-22'!$N$14</f>
        <v>42</v>
      </c>
      <c r="J14" s="76">
        <f>'21-22'!$O$14</f>
        <v>44</v>
      </c>
      <c r="K14" s="74">
        <f>'21-22'!$L$14</f>
        <v>16</v>
      </c>
      <c r="L14" s="76">
        <f>'21-22'!$M$14</f>
        <v>22</v>
      </c>
      <c r="N14" s="64">
        <v>9</v>
      </c>
      <c r="O14" s="56" t="str">
        <f>'21-22'!$B$14</f>
        <v>Brighton</v>
      </c>
      <c r="P14" s="72">
        <f>'21-22'!$T$14</f>
        <v>22</v>
      </c>
      <c r="Q14" s="72">
        <v>8.9999999999999996E-7</v>
      </c>
      <c r="R14" s="77">
        <f t="shared" si="3"/>
        <v>21.979000899999999</v>
      </c>
      <c r="S14" s="73">
        <f t="shared" si="0"/>
        <v>19</v>
      </c>
      <c r="T14" s="74">
        <f>'21-22'!$Q$14</f>
        <v>5</v>
      </c>
      <c r="U14" s="75">
        <f>'21-22'!$R$14</f>
        <v>7</v>
      </c>
      <c r="V14" s="76">
        <f>'21-22'!$S$14</f>
        <v>7</v>
      </c>
      <c r="W14" s="74">
        <f>'21-22'!$W$14</f>
        <v>19</v>
      </c>
      <c r="X14" s="76">
        <f>'21-22'!$X$14</f>
        <v>23</v>
      </c>
      <c r="Y14" s="74">
        <f>'21-22'!$U$14</f>
        <v>9</v>
      </c>
      <c r="Z14" s="76">
        <f>'21-22'!$V$14</f>
        <v>13</v>
      </c>
      <c r="AB14" s="64">
        <v>9</v>
      </c>
      <c r="AC14" s="56" t="str">
        <f>'21-22'!$B$14</f>
        <v>Brighton</v>
      </c>
      <c r="AD14" s="72">
        <f>'21-22'!$AC$14</f>
        <v>29</v>
      </c>
      <c r="AE14" s="72">
        <v>8.9999999999999996E-7</v>
      </c>
      <c r="AF14" s="77">
        <f t="shared" si="4"/>
        <v>29.043000899999999</v>
      </c>
      <c r="AG14" s="73">
        <f t="shared" si="1"/>
        <v>19</v>
      </c>
      <c r="AH14" s="74">
        <f>'21-22'!$Z$14</f>
        <v>7</v>
      </c>
      <c r="AI14" s="75">
        <f>'21-22'!$AA$14</f>
        <v>8</v>
      </c>
      <c r="AJ14" s="76">
        <f>'21-22'!$AB$14</f>
        <v>4</v>
      </c>
      <c r="AK14" s="74">
        <f>'21-22'!$AF$14</f>
        <v>23</v>
      </c>
      <c r="AL14" s="76">
        <f>'21-22'!$AG$14</f>
        <v>21</v>
      </c>
      <c r="AM14" s="74">
        <f>'21-22'!$AD$14</f>
        <v>7</v>
      </c>
      <c r="AN14" s="76">
        <f>'21-22'!$AE$14</f>
        <v>9</v>
      </c>
    </row>
    <row r="15" spans="2:40" x14ac:dyDescent="0.2">
      <c r="B15" s="64">
        <v>10</v>
      </c>
      <c r="C15" s="56" t="str">
        <f ca="1">'21-22'!$B$15</f>
        <v>Wolves</v>
      </c>
      <c r="D15" s="72">
        <f>'21-22'!$I$15</f>
        <v>51</v>
      </c>
      <c r="E15" s="73">
        <f>F15+G15+H15</f>
        <v>38</v>
      </c>
      <c r="F15" s="74">
        <f>'21-22'!$F$15</f>
        <v>15</v>
      </c>
      <c r="G15" s="75">
        <f>'21-22'!$G$15</f>
        <v>6</v>
      </c>
      <c r="H15" s="76">
        <f>'21-22'!$H$15</f>
        <v>17</v>
      </c>
      <c r="I15" s="74">
        <f>'21-22'!$N$15</f>
        <v>38</v>
      </c>
      <c r="J15" s="76">
        <f>'21-22'!$O$15</f>
        <v>43</v>
      </c>
      <c r="K15" s="74">
        <f>'21-22'!$L$15</f>
        <v>19</v>
      </c>
      <c r="L15" s="76">
        <f>'21-22'!$M$15</f>
        <v>15</v>
      </c>
      <c r="N15" s="64">
        <v>10</v>
      </c>
      <c r="O15" s="56" t="str">
        <f ca="1">'21-22'!$B$15</f>
        <v>Wolves</v>
      </c>
      <c r="P15" s="72">
        <f>'21-22'!$T$15</f>
        <v>24</v>
      </c>
      <c r="Q15" s="72">
        <v>9.9999999999999995E-7</v>
      </c>
      <c r="R15" s="77">
        <f t="shared" si="3"/>
        <v>23.970001</v>
      </c>
      <c r="S15" s="73">
        <f t="shared" si="0"/>
        <v>19</v>
      </c>
      <c r="T15" s="74">
        <f>'21-22'!$Q$15</f>
        <v>7</v>
      </c>
      <c r="U15" s="75">
        <f>'21-22'!$R$15</f>
        <v>3</v>
      </c>
      <c r="V15" s="76">
        <f>'21-22'!$S$15</f>
        <v>9</v>
      </c>
      <c r="W15" s="74">
        <f>'21-22'!$W$15</f>
        <v>20</v>
      </c>
      <c r="X15" s="76">
        <f>'21-22'!$X$15</f>
        <v>25</v>
      </c>
      <c r="Y15" s="74">
        <f>'21-22'!$U$15</f>
        <v>13</v>
      </c>
      <c r="Z15" s="76">
        <f>'21-22'!$V$15</f>
        <v>13</v>
      </c>
      <c r="AB15" s="64">
        <v>10</v>
      </c>
      <c r="AC15" s="56" t="str">
        <f ca="1">'21-22'!$B$15</f>
        <v>Wolves</v>
      </c>
      <c r="AD15" s="72">
        <f>'21-22'!$AC$15</f>
        <v>27</v>
      </c>
      <c r="AE15" s="72">
        <v>9.9999999999999995E-7</v>
      </c>
      <c r="AF15" s="77">
        <f t="shared" si="4"/>
        <v>27.018001000000002</v>
      </c>
      <c r="AG15" s="73">
        <f t="shared" si="1"/>
        <v>19</v>
      </c>
      <c r="AH15" s="74">
        <f>'21-22'!$Z$15</f>
        <v>8</v>
      </c>
      <c r="AI15" s="75">
        <f>'21-22'!$AA$15</f>
        <v>3</v>
      </c>
      <c r="AJ15" s="76">
        <f>'21-22'!$AB$15</f>
        <v>8</v>
      </c>
      <c r="AK15" s="74">
        <f>'21-22'!$AF$15</f>
        <v>18</v>
      </c>
      <c r="AL15" s="76">
        <f>'21-22'!$AG$15</f>
        <v>18</v>
      </c>
      <c r="AM15" s="74">
        <f>'21-22'!$AD$15</f>
        <v>6</v>
      </c>
      <c r="AN15" s="76">
        <f>'21-22'!$AE$15</f>
        <v>2</v>
      </c>
    </row>
    <row r="16" spans="2:40" x14ac:dyDescent="0.2">
      <c r="B16" s="64">
        <v>11</v>
      </c>
      <c r="C16" s="56" t="str">
        <f>'21-22'!$B$16</f>
        <v>Newcastle</v>
      </c>
      <c r="D16" s="72">
        <f>'21-22'!$I$16</f>
        <v>49</v>
      </c>
      <c r="E16" s="73">
        <f t="shared" si="2"/>
        <v>38</v>
      </c>
      <c r="F16" s="74">
        <f>'21-22'!$F$16</f>
        <v>13</v>
      </c>
      <c r="G16" s="75">
        <f>'21-22'!$G$16</f>
        <v>10</v>
      </c>
      <c r="H16" s="76">
        <f>'21-22'!$H$16</f>
        <v>15</v>
      </c>
      <c r="I16" s="74">
        <f>'21-22'!$N$16</f>
        <v>44</v>
      </c>
      <c r="J16" s="76">
        <f>'21-22'!$O$16</f>
        <v>62</v>
      </c>
      <c r="K16" s="74">
        <f>'21-22'!$L$16</f>
        <v>25</v>
      </c>
      <c r="L16" s="76">
        <f>'21-22'!$M$16</f>
        <v>24</v>
      </c>
      <c r="N16" s="64">
        <v>11</v>
      </c>
      <c r="O16" s="56" t="str">
        <f>'21-22'!$B$16</f>
        <v>Newcastle</v>
      </c>
      <c r="P16" s="72">
        <f>'21-22'!$T$16</f>
        <v>30</v>
      </c>
      <c r="Q16" s="72">
        <v>1.1000000000000001E-6</v>
      </c>
      <c r="R16" s="77">
        <f t="shared" si="3"/>
        <v>30.016001099999997</v>
      </c>
      <c r="S16" s="73">
        <f t="shared" si="0"/>
        <v>19</v>
      </c>
      <c r="T16" s="74">
        <f>'21-22'!$Q$16</f>
        <v>8</v>
      </c>
      <c r="U16" s="75">
        <f>'21-22'!$R$16</f>
        <v>6</v>
      </c>
      <c r="V16" s="76">
        <f>'21-22'!$S$16</f>
        <v>5</v>
      </c>
      <c r="W16" s="74">
        <f>'21-22'!$W$16</f>
        <v>26</v>
      </c>
      <c r="X16" s="76">
        <f>'21-22'!$X$16</f>
        <v>27</v>
      </c>
      <c r="Y16" s="74">
        <f>'21-22'!$U$16</f>
        <v>14</v>
      </c>
      <c r="Z16" s="76">
        <f>'21-22'!$V$16</f>
        <v>12</v>
      </c>
      <c r="AB16" s="64">
        <v>11</v>
      </c>
      <c r="AC16" s="56" t="str">
        <f>'21-22'!$B$16</f>
        <v>Newcastle</v>
      </c>
      <c r="AD16" s="72">
        <f>'21-22'!$AC$16</f>
        <v>19</v>
      </c>
      <c r="AE16" s="72">
        <v>1.1000000000000001E-6</v>
      </c>
      <c r="AF16" s="77">
        <f t="shared" si="4"/>
        <v>18.848001099999998</v>
      </c>
      <c r="AG16" s="73">
        <f t="shared" si="1"/>
        <v>19</v>
      </c>
      <c r="AH16" s="74">
        <f>'21-22'!$Z$16</f>
        <v>5</v>
      </c>
      <c r="AI16" s="75">
        <f>'21-22'!$AA$16</f>
        <v>4</v>
      </c>
      <c r="AJ16" s="76">
        <f>'21-22'!$AB$16</f>
        <v>10</v>
      </c>
      <c r="AK16" s="74">
        <f>'21-22'!$AF$16</f>
        <v>18</v>
      </c>
      <c r="AL16" s="76">
        <f>'21-22'!$AG$16</f>
        <v>35</v>
      </c>
      <c r="AM16" s="74">
        <f>'21-22'!$AD$16</f>
        <v>11</v>
      </c>
      <c r="AN16" s="76">
        <f>'21-22'!$AE$16</f>
        <v>12</v>
      </c>
    </row>
    <row r="17" spans="2:40" x14ac:dyDescent="0.2">
      <c r="B17" s="64">
        <v>12</v>
      </c>
      <c r="C17" s="56" t="str">
        <f>'21-22'!$B$17</f>
        <v>Crystal P</v>
      </c>
      <c r="D17" s="72">
        <f>'21-22'!$I$17</f>
        <v>48</v>
      </c>
      <c r="E17" s="73">
        <f t="shared" si="2"/>
        <v>38</v>
      </c>
      <c r="F17" s="74">
        <f>'21-22'!$F$17</f>
        <v>11</v>
      </c>
      <c r="G17" s="75">
        <f>'21-22'!$G$17</f>
        <v>15</v>
      </c>
      <c r="H17" s="76">
        <f>'21-22'!$H$17</f>
        <v>12</v>
      </c>
      <c r="I17" s="74">
        <f>'21-22'!$N$17</f>
        <v>50</v>
      </c>
      <c r="J17" s="76">
        <f>'21-22'!$O$17</f>
        <v>46</v>
      </c>
      <c r="K17" s="74">
        <f>'21-22'!$L$17</f>
        <v>21</v>
      </c>
      <c r="L17" s="76">
        <f>'21-22'!$M$17</f>
        <v>25</v>
      </c>
      <c r="N17" s="64">
        <v>12</v>
      </c>
      <c r="O17" s="56" t="str">
        <f>'21-22'!$B$17</f>
        <v>Crystal P</v>
      </c>
      <c r="P17" s="72">
        <f>'21-22'!$T$17</f>
        <v>29</v>
      </c>
      <c r="Q17" s="72">
        <v>1.1999999999999999E-6</v>
      </c>
      <c r="R17" s="77">
        <f t="shared" si="3"/>
        <v>29.127001200000002</v>
      </c>
      <c r="S17" s="73">
        <f t="shared" si="0"/>
        <v>19</v>
      </c>
      <c r="T17" s="74">
        <f>'21-22'!$Q$17</f>
        <v>7</v>
      </c>
      <c r="U17" s="75">
        <f>'21-22'!$R$17</f>
        <v>8</v>
      </c>
      <c r="V17" s="76">
        <f>'21-22'!$S$17</f>
        <v>4</v>
      </c>
      <c r="W17" s="74">
        <f>'21-22'!$W$17</f>
        <v>27</v>
      </c>
      <c r="X17" s="76">
        <f>'21-22'!$X$17</f>
        <v>17</v>
      </c>
      <c r="Y17" s="74">
        <f>'21-22'!$U$17</f>
        <v>11</v>
      </c>
      <c r="Z17" s="76">
        <f>'21-22'!$V$17</f>
        <v>10</v>
      </c>
      <c r="AB17" s="64">
        <v>12</v>
      </c>
      <c r="AC17" s="56" t="str">
        <f>'21-22'!$B$17</f>
        <v>Crystal P</v>
      </c>
      <c r="AD17" s="72">
        <f>'21-22'!$AC$17</f>
        <v>19</v>
      </c>
      <c r="AE17" s="72">
        <v>1.1999999999999999E-6</v>
      </c>
      <c r="AF17" s="77">
        <f t="shared" si="4"/>
        <v>18.963001200000001</v>
      </c>
      <c r="AG17" s="73">
        <f t="shared" si="1"/>
        <v>19</v>
      </c>
      <c r="AH17" s="74">
        <f>'21-22'!$Z$17</f>
        <v>4</v>
      </c>
      <c r="AI17" s="75">
        <f>'21-22'!$AA$17</f>
        <v>7</v>
      </c>
      <c r="AJ17" s="76">
        <f>'21-22'!$AB$17</f>
        <v>8</v>
      </c>
      <c r="AK17" s="74">
        <f>'21-22'!$AF$17</f>
        <v>23</v>
      </c>
      <c r="AL17" s="76">
        <f>'21-22'!$AG$17</f>
        <v>29</v>
      </c>
      <c r="AM17" s="74">
        <f>'21-22'!$AD$17</f>
        <v>10</v>
      </c>
      <c r="AN17" s="76">
        <f>'21-22'!$AE$17</f>
        <v>15</v>
      </c>
    </row>
    <row r="18" spans="2:40" x14ac:dyDescent="0.2">
      <c r="B18" s="64">
        <v>13</v>
      </c>
      <c r="C18" s="56" t="str">
        <f>'21-22'!$B$18</f>
        <v>Brentford</v>
      </c>
      <c r="D18" s="72">
        <f>'21-22'!$I$18</f>
        <v>46</v>
      </c>
      <c r="E18" s="73">
        <f t="shared" si="2"/>
        <v>38</v>
      </c>
      <c r="F18" s="74">
        <f>'21-22'!$F$18</f>
        <v>13</v>
      </c>
      <c r="G18" s="75">
        <f>'21-22'!$G$18</f>
        <v>7</v>
      </c>
      <c r="H18" s="76">
        <f>'21-22'!$H$18</f>
        <v>18</v>
      </c>
      <c r="I18" s="74">
        <f>'21-22'!$N$18</f>
        <v>48</v>
      </c>
      <c r="J18" s="76">
        <f>'21-22'!$O$18</f>
        <v>56</v>
      </c>
      <c r="K18" s="74">
        <f>'21-22'!$L$18</f>
        <v>16</v>
      </c>
      <c r="L18" s="76">
        <f>'21-22'!$M$18</f>
        <v>29</v>
      </c>
      <c r="N18" s="64">
        <v>13</v>
      </c>
      <c r="O18" s="56" t="str">
        <f>'21-22'!$B$18</f>
        <v>Brentford</v>
      </c>
      <c r="P18" s="72">
        <f>'21-22'!$T$18</f>
        <v>24</v>
      </c>
      <c r="Q18" s="72">
        <v>1.3E-6</v>
      </c>
      <c r="R18" s="77">
        <f t="shared" si="3"/>
        <v>24.032001300000001</v>
      </c>
      <c r="S18" s="73">
        <f t="shared" si="0"/>
        <v>19</v>
      </c>
      <c r="T18" s="74">
        <f>'21-22'!$Q$18</f>
        <v>7</v>
      </c>
      <c r="U18" s="75">
        <f>'21-22'!$R$18</f>
        <v>3</v>
      </c>
      <c r="V18" s="76">
        <f>'21-22'!$S$18</f>
        <v>9</v>
      </c>
      <c r="W18" s="74">
        <f>'21-22'!$W$18</f>
        <v>22</v>
      </c>
      <c r="X18" s="76">
        <f>'21-22'!$X$18</f>
        <v>21</v>
      </c>
      <c r="Y18" s="74">
        <f>'21-22'!$U$18</f>
        <v>6</v>
      </c>
      <c r="Z18" s="76">
        <f>'21-22'!$V$18</f>
        <v>10</v>
      </c>
      <c r="AB18" s="64">
        <v>13</v>
      </c>
      <c r="AC18" s="56" t="str">
        <f>'21-22'!$B$18</f>
        <v>Brentford</v>
      </c>
      <c r="AD18" s="72">
        <f>'21-22'!$AC$18</f>
        <v>22</v>
      </c>
      <c r="AE18" s="72">
        <v>1.3E-6</v>
      </c>
      <c r="AF18" s="77">
        <f t="shared" si="4"/>
        <v>21.936001300000001</v>
      </c>
      <c r="AG18" s="73">
        <f t="shared" si="1"/>
        <v>19</v>
      </c>
      <c r="AH18" s="74">
        <f>'21-22'!$Z$18</f>
        <v>6</v>
      </c>
      <c r="AI18" s="75">
        <f>'21-22'!$AA$18</f>
        <v>4</v>
      </c>
      <c r="AJ18" s="76">
        <f>'21-22'!$AB$18</f>
        <v>9</v>
      </c>
      <c r="AK18" s="74">
        <f>'21-22'!$AF$18</f>
        <v>26</v>
      </c>
      <c r="AL18" s="76">
        <f>'21-22'!$AG$18</f>
        <v>35</v>
      </c>
      <c r="AM18" s="74">
        <f>'21-22'!$AD$18</f>
        <v>10</v>
      </c>
      <c r="AN18" s="76">
        <f>'21-22'!$AE$18</f>
        <v>19</v>
      </c>
    </row>
    <row r="19" spans="2:40" x14ac:dyDescent="0.2">
      <c r="B19" s="64">
        <v>14</v>
      </c>
      <c r="C19" s="56" t="str">
        <f>'21-22'!$B$19</f>
        <v>Aston Villa</v>
      </c>
      <c r="D19" s="72">
        <f>'21-22'!$I$19</f>
        <v>45</v>
      </c>
      <c r="E19" s="73">
        <f t="shared" si="2"/>
        <v>38</v>
      </c>
      <c r="F19" s="74">
        <f>'21-22'!$F$19</f>
        <v>13</v>
      </c>
      <c r="G19" s="75">
        <f>'21-22'!$G$19</f>
        <v>6</v>
      </c>
      <c r="H19" s="76">
        <f>'21-22'!$H$19</f>
        <v>19</v>
      </c>
      <c r="I19" s="74">
        <f>'21-22'!$N$19</f>
        <v>52</v>
      </c>
      <c r="J19" s="76">
        <f>'21-22'!$O$19</f>
        <v>54</v>
      </c>
      <c r="K19" s="74">
        <f>'21-22'!$L$19</f>
        <v>21</v>
      </c>
      <c r="L19" s="76">
        <f>'21-22'!$M$19</f>
        <v>25</v>
      </c>
      <c r="N19" s="64">
        <v>14</v>
      </c>
      <c r="O19" s="56" t="str">
        <f>'21-22'!$B$19</f>
        <v>Aston Villa</v>
      </c>
      <c r="P19" s="72">
        <f>'21-22'!$T$19</f>
        <v>23</v>
      </c>
      <c r="Q19" s="72">
        <v>1.3999999999999999E-6</v>
      </c>
      <c r="R19" s="77">
        <f t="shared" si="3"/>
        <v>23.029001399999999</v>
      </c>
      <c r="S19" s="73">
        <f t="shared" si="0"/>
        <v>19</v>
      </c>
      <c r="T19" s="74">
        <f>'21-22'!$Q$19</f>
        <v>6</v>
      </c>
      <c r="U19" s="75">
        <f>'21-22'!$R$19</f>
        <v>5</v>
      </c>
      <c r="V19" s="76">
        <f>'21-22'!$S$19</f>
        <v>8</v>
      </c>
      <c r="W19" s="74">
        <f>'21-22'!$W$19</f>
        <v>29</v>
      </c>
      <c r="X19" s="76">
        <f>'21-22'!$X$19</f>
        <v>29</v>
      </c>
      <c r="Y19" s="74">
        <f>'21-22'!$U$19</f>
        <v>12</v>
      </c>
      <c r="Z19" s="76">
        <f>'21-22'!$V$19</f>
        <v>14</v>
      </c>
      <c r="AB19" s="64">
        <v>14</v>
      </c>
      <c r="AC19" s="56" t="str">
        <f>'21-22'!$B$19</f>
        <v>Aston Villa</v>
      </c>
      <c r="AD19" s="72">
        <f>'21-22'!$AC$19</f>
        <v>22</v>
      </c>
      <c r="AE19" s="72">
        <v>1.3999999999999999E-6</v>
      </c>
      <c r="AF19" s="77">
        <f t="shared" si="4"/>
        <v>22.003001399999999</v>
      </c>
      <c r="AG19" s="73">
        <f t="shared" si="1"/>
        <v>19</v>
      </c>
      <c r="AH19" s="74">
        <f>'21-22'!$Z$19</f>
        <v>7</v>
      </c>
      <c r="AI19" s="75">
        <f>'21-22'!$AA$19</f>
        <v>1</v>
      </c>
      <c r="AJ19" s="76">
        <f>'21-22'!$AB$19</f>
        <v>11</v>
      </c>
      <c r="AK19" s="74">
        <f>'21-22'!$AF$19</f>
        <v>23</v>
      </c>
      <c r="AL19" s="76">
        <f>'21-22'!$AG$19</f>
        <v>25</v>
      </c>
      <c r="AM19" s="74">
        <f>'21-22'!$AD$19</f>
        <v>9</v>
      </c>
      <c r="AN19" s="76">
        <f>'21-22'!$AE$19</f>
        <v>11</v>
      </c>
    </row>
    <row r="20" spans="2:40" x14ac:dyDescent="0.2">
      <c r="B20" s="64">
        <v>15</v>
      </c>
      <c r="C20" s="56" t="str">
        <f>'21-22'!$B$20</f>
        <v>Southampton</v>
      </c>
      <c r="D20" s="72">
        <f>'21-22'!$I$20</f>
        <v>40</v>
      </c>
      <c r="E20" s="73">
        <f t="shared" si="2"/>
        <v>38</v>
      </c>
      <c r="F20" s="74">
        <f>'21-22'!$F$20</f>
        <v>9</v>
      </c>
      <c r="G20" s="75">
        <f>'21-22'!$G$20</f>
        <v>13</v>
      </c>
      <c r="H20" s="76">
        <f>'21-22'!$H$20</f>
        <v>16</v>
      </c>
      <c r="I20" s="74">
        <f>'21-22'!$N$20</f>
        <v>43</v>
      </c>
      <c r="J20" s="76">
        <f>'21-22'!$O$20</f>
        <v>67</v>
      </c>
      <c r="K20" s="74">
        <f>'21-22'!$L$20</f>
        <v>24</v>
      </c>
      <c r="L20" s="76">
        <f>'21-22'!$M$20</f>
        <v>32</v>
      </c>
      <c r="N20" s="64">
        <v>15</v>
      </c>
      <c r="O20" s="56" t="str">
        <f>'21-22'!$B$20</f>
        <v>Southampton</v>
      </c>
      <c r="P20" s="72">
        <f>'21-22'!$T$20</f>
        <v>25</v>
      </c>
      <c r="Q20" s="72">
        <v>1.5E-6</v>
      </c>
      <c r="R20" s="77">
        <f t="shared" si="3"/>
        <v>25.013001499999998</v>
      </c>
      <c r="S20" s="73">
        <f t="shared" si="0"/>
        <v>19</v>
      </c>
      <c r="T20" s="74">
        <f>'21-22'!$Q$20</f>
        <v>6</v>
      </c>
      <c r="U20" s="75">
        <f>'21-22'!$R$20</f>
        <v>7</v>
      </c>
      <c r="V20" s="76">
        <f>'21-22'!$S$20</f>
        <v>6</v>
      </c>
      <c r="W20" s="74">
        <f>'21-22'!$W$20</f>
        <v>23</v>
      </c>
      <c r="X20" s="76">
        <f>'21-22'!$X$20</f>
        <v>24</v>
      </c>
      <c r="Y20" s="74">
        <f>'21-22'!$U$20</f>
        <v>16</v>
      </c>
      <c r="Z20" s="76">
        <f>'21-22'!$V$20</f>
        <v>12</v>
      </c>
      <c r="AB20" s="64">
        <v>15</v>
      </c>
      <c r="AC20" s="56" t="str">
        <f>'21-22'!$B$20</f>
        <v>Southampton</v>
      </c>
      <c r="AD20" s="72">
        <f>'21-22'!$AC$20</f>
        <v>15</v>
      </c>
      <c r="AE20" s="72">
        <v>1.5E-6</v>
      </c>
      <c r="AF20" s="77">
        <f t="shared" si="4"/>
        <v>14.790001499999999</v>
      </c>
      <c r="AG20" s="73">
        <f t="shared" si="1"/>
        <v>19</v>
      </c>
      <c r="AH20" s="74">
        <f>'21-22'!$Z$20</f>
        <v>3</v>
      </c>
      <c r="AI20" s="75">
        <f>'21-22'!$AA$20</f>
        <v>6</v>
      </c>
      <c r="AJ20" s="76">
        <f>'21-22'!$AB$20</f>
        <v>10</v>
      </c>
      <c r="AK20" s="74">
        <f>'21-22'!$AF$20</f>
        <v>20</v>
      </c>
      <c r="AL20" s="76">
        <f>'21-22'!$AG$20</f>
        <v>43</v>
      </c>
      <c r="AM20" s="74">
        <f>'21-22'!$AD$20</f>
        <v>8</v>
      </c>
      <c r="AN20" s="76">
        <f>'21-22'!$AE$20</f>
        <v>20</v>
      </c>
    </row>
    <row r="21" spans="2:40" x14ac:dyDescent="0.2">
      <c r="B21" s="64">
        <v>16</v>
      </c>
      <c r="C21" s="56" t="str">
        <f>'21-22'!$B$21</f>
        <v>Everton</v>
      </c>
      <c r="D21" s="72">
        <f>'21-22'!$I$21</f>
        <v>39</v>
      </c>
      <c r="E21" s="73">
        <f t="shared" si="2"/>
        <v>38</v>
      </c>
      <c r="F21" s="74">
        <f>'21-22'!$F$21</f>
        <v>11</v>
      </c>
      <c r="G21" s="75">
        <f>'21-22'!$G$21</f>
        <v>6</v>
      </c>
      <c r="H21" s="76">
        <f>'21-22'!$H$21</f>
        <v>21</v>
      </c>
      <c r="I21" s="74">
        <f>'21-22'!$N$21</f>
        <v>43</v>
      </c>
      <c r="J21" s="76">
        <f>'21-22'!$O$21</f>
        <v>66</v>
      </c>
      <c r="K21" s="74">
        <f>'21-22'!$L$21</f>
        <v>16</v>
      </c>
      <c r="L21" s="76">
        <f>'21-22'!$M$21</f>
        <v>30</v>
      </c>
      <c r="N21" s="64">
        <v>16</v>
      </c>
      <c r="O21" s="56" t="str">
        <f>'21-22'!$B$21</f>
        <v>Everton</v>
      </c>
      <c r="P21" s="72">
        <f>'21-22'!$T$21</f>
        <v>29</v>
      </c>
      <c r="Q21" s="72">
        <v>1.5999999999999999E-6</v>
      </c>
      <c r="R21" s="77">
        <f t="shared" si="3"/>
        <v>29.047001600000002</v>
      </c>
      <c r="S21" s="73">
        <f t="shared" si="0"/>
        <v>19</v>
      </c>
      <c r="T21" s="74">
        <f>'21-22'!$Q$21</f>
        <v>9</v>
      </c>
      <c r="U21" s="75">
        <f>'21-22'!$R$21</f>
        <v>2</v>
      </c>
      <c r="V21" s="76">
        <f>'21-22'!$S$21</f>
        <v>8</v>
      </c>
      <c r="W21" s="74">
        <f>'21-22'!$W$21</f>
        <v>27</v>
      </c>
      <c r="X21" s="76">
        <f>'21-22'!$X$21</f>
        <v>25</v>
      </c>
      <c r="Y21" s="74">
        <f>'21-22'!$U$21</f>
        <v>8</v>
      </c>
      <c r="Z21" s="76">
        <f>'21-22'!$V$21</f>
        <v>12</v>
      </c>
      <c r="AB21" s="64">
        <v>16</v>
      </c>
      <c r="AC21" s="56" t="str">
        <f>'21-22'!$B$21</f>
        <v>Everton</v>
      </c>
      <c r="AD21" s="72">
        <f>'21-22'!$AC$21</f>
        <v>10</v>
      </c>
      <c r="AE21" s="72">
        <v>1.5999999999999999E-6</v>
      </c>
      <c r="AF21" s="77">
        <f t="shared" si="4"/>
        <v>9.7660015999999992</v>
      </c>
      <c r="AG21" s="73">
        <f t="shared" si="1"/>
        <v>19</v>
      </c>
      <c r="AH21" s="74">
        <f>'21-22'!$Z$21</f>
        <v>2</v>
      </c>
      <c r="AI21" s="75">
        <f>'21-22'!$AA$21</f>
        <v>4</v>
      </c>
      <c r="AJ21" s="76">
        <f>'21-22'!$AB$21</f>
        <v>13</v>
      </c>
      <c r="AK21" s="74">
        <f>'21-22'!$AF$21</f>
        <v>16</v>
      </c>
      <c r="AL21" s="76">
        <f>'21-22'!$AG$21</f>
        <v>41</v>
      </c>
      <c r="AM21" s="74">
        <f>'21-22'!$AD$21</f>
        <v>8</v>
      </c>
      <c r="AN21" s="76">
        <f>'21-22'!$AE$21</f>
        <v>18</v>
      </c>
    </row>
    <row r="22" spans="2:40" x14ac:dyDescent="0.2">
      <c r="B22" s="64">
        <v>17</v>
      </c>
      <c r="C22" s="56" t="str">
        <f>'21-22'!$B$22</f>
        <v>Leeds</v>
      </c>
      <c r="D22" s="72">
        <f>'21-22'!$I$22</f>
        <v>38</v>
      </c>
      <c r="E22" s="73">
        <f t="shared" si="2"/>
        <v>38</v>
      </c>
      <c r="F22" s="74">
        <f>'21-22'!$F$22</f>
        <v>9</v>
      </c>
      <c r="G22" s="75">
        <f>'21-22'!$G$22</f>
        <v>11</v>
      </c>
      <c r="H22" s="76">
        <f>'21-22'!$H$22</f>
        <v>18</v>
      </c>
      <c r="I22" s="74">
        <f>'21-22'!$N$22</f>
        <v>42</v>
      </c>
      <c r="J22" s="76">
        <f>'21-22'!$O$22</f>
        <v>79</v>
      </c>
      <c r="K22" s="74">
        <f>'21-22'!$L$22</f>
        <v>16</v>
      </c>
      <c r="L22" s="76">
        <f>'21-22'!$M$22</f>
        <v>35</v>
      </c>
      <c r="N22" s="64">
        <v>17</v>
      </c>
      <c r="O22" s="56" t="str">
        <f>'21-22'!$B$22</f>
        <v>Leeds</v>
      </c>
      <c r="P22" s="72">
        <f>'21-22'!$T$22</f>
        <v>18</v>
      </c>
      <c r="Q22" s="72">
        <v>1.7E-6</v>
      </c>
      <c r="R22" s="77">
        <f t="shared" si="3"/>
        <v>17.829001699999996</v>
      </c>
      <c r="S22" s="73">
        <f t="shared" si="0"/>
        <v>19</v>
      </c>
      <c r="T22" s="74">
        <f>'21-22'!$Q$22</f>
        <v>4</v>
      </c>
      <c r="U22" s="75">
        <f>'21-22'!$R$22</f>
        <v>6</v>
      </c>
      <c r="V22" s="76">
        <f>'21-22'!$S$22</f>
        <v>9</v>
      </c>
      <c r="W22" s="74">
        <f>'21-22'!$W$22</f>
        <v>19</v>
      </c>
      <c r="X22" s="76">
        <f>'21-22'!$X$22</f>
        <v>38</v>
      </c>
      <c r="Y22" s="74">
        <f>'21-22'!$U$22</f>
        <v>8</v>
      </c>
      <c r="Z22" s="76">
        <f>'21-22'!$V$22</f>
        <v>16</v>
      </c>
      <c r="AB22" s="64">
        <v>17</v>
      </c>
      <c r="AC22" s="56" t="str">
        <f>'21-22'!$B$22</f>
        <v>Leeds</v>
      </c>
      <c r="AD22" s="72">
        <f>'21-22'!$AC$22</f>
        <v>20</v>
      </c>
      <c r="AE22" s="72">
        <v>1.7E-6</v>
      </c>
      <c r="AF22" s="77">
        <f t="shared" si="4"/>
        <v>19.843001699999999</v>
      </c>
      <c r="AG22" s="73">
        <f t="shared" si="1"/>
        <v>19</v>
      </c>
      <c r="AH22" s="74">
        <f>'21-22'!$Z$22</f>
        <v>5</v>
      </c>
      <c r="AI22" s="75">
        <f>'21-22'!$AA$22</f>
        <v>5</v>
      </c>
      <c r="AJ22" s="76">
        <f>'21-22'!$AB$22</f>
        <v>9</v>
      </c>
      <c r="AK22" s="74">
        <f>'21-22'!$AF$22</f>
        <v>23</v>
      </c>
      <c r="AL22" s="76">
        <f>'21-22'!$AG$22</f>
        <v>41</v>
      </c>
      <c r="AM22" s="74">
        <f>'21-22'!$AD$22</f>
        <v>8</v>
      </c>
      <c r="AN22" s="76">
        <f>'21-22'!$AE$22</f>
        <v>19</v>
      </c>
    </row>
    <row r="23" spans="2:40" x14ac:dyDescent="0.2">
      <c r="B23" s="64">
        <v>18</v>
      </c>
      <c r="C23" s="56" t="str">
        <f>'21-22'!$B$23</f>
        <v>Burnley</v>
      </c>
      <c r="D23" s="72">
        <f>'21-22'!$I$23</f>
        <v>35</v>
      </c>
      <c r="E23" s="73">
        <f t="shared" si="2"/>
        <v>38</v>
      </c>
      <c r="F23" s="74">
        <f>'21-22'!$F$23</f>
        <v>7</v>
      </c>
      <c r="G23" s="75">
        <f>'21-22'!$G$23</f>
        <v>14</v>
      </c>
      <c r="H23" s="76">
        <f>'21-22'!$H$23</f>
        <v>17</v>
      </c>
      <c r="I23" s="74">
        <f>'21-22'!$N$23</f>
        <v>34</v>
      </c>
      <c r="J23" s="76">
        <f>'21-22'!$O$23</f>
        <v>53</v>
      </c>
      <c r="K23" s="74">
        <f>'21-22'!$L$23</f>
        <v>17</v>
      </c>
      <c r="L23" s="76">
        <f>'21-22'!$M$23</f>
        <v>27</v>
      </c>
      <c r="N23" s="64">
        <v>18</v>
      </c>
      <c r="O23" s="56" t="str">
        <f>'21-22'!$B$23</f>
        <v>Burnley</v>
      </c>
      <c r="P23" s="72">
        <f>'21-22'!$T$23</f>
        <v>21</v>
      </c>
      <c r="Q23" s="72">
        <v>1.7999999999999999E-6</v>
      </c>
      <c r="R23" s="77">
        <f t="shared" si="3"/>
        <v>20.9480018</v>
      </c>
      <c r="S23" s="73">
        <f t="shared" si="0"/>
        <v>19</v>
      </c>
      <c r="T23" s="74">
        <f>'21-22'!$Q$23</f>
        <v>5</v>
      </c>
      <c r="U23" s="75">
        <f>'21-22'!$R$23</f>
        <v>6</v>
      </c>
      <c r="V23" s="76">
        <f>'21-22'!$S$23</f>
        <v>8</v>
      </c>
      <c r="W23" s="74">
        <f>'21-22'!$W$23</f>
        <v>18</v>
      </c>
      <c r="X23" s="76">
        <f>'21-22'!$X$23</f>
        <v>25</v>
      </c>
      <c r="Y23" s="74">
        <f>'21-22'!$U$23</f>
        <v>9</v>
      </c>
      <c r="Z23" s="76">
        <f>'21-22'!$V$23</f>
        <v>13</v>
      </c>
      <c r="AB23" s="64">
        <v>18</v>
      </c>
      <c r="AC23" s="56" t="str">
        <f>'21-22'!$B$23</f>
        <v>Burnley</v>
      </c>
      <c r="AD23" s="72">
        <f>'21-22'!$AC$23</f>
        <v>14</v>
      </c>
      <c r="AE23" s="72">
        <v>1.7999999999999999E-6</v>
      </c>
      <c r="AF23" s="77">
        <f t="shared" si="4"/>
        <v>13.896001800000001</v>
      </c>
      <c r="AG23" s="73">
        <f t="shared" si="1"/>
        <v>19</v>
      </c>
      <c r="AH23" s="74">
        <f>'21-22'!$Z$23</f>
        <v>2</v>
      </c>
      <c r="AI23" s="75">
        <f>'21-22'!$AA$23</f>
        <v>8</v>
      </c>
      <c r="AJ23" s="76">
        <f>'21-22'!$AB$23</f>
        <v>9</v>
      </c>
      <c r="AK23" s="74">
        <f>'21-22'!$AF$23</f>
        <v>16</v>
      </c>
      <c r="AL23" s="76">
        <f>'21-22'!$AG$23</f>
        <v>28</v>
      </c>
      <c r="AM23" s="74">
        <f>'21-22'!$AD$23</f>
        <v>8</v>
      </c>
      <c r="AN23" s="76">
        <f>'21-22'!$AE$23</f>
        <v>14</v>
      </c>
    </row>
    <row r="24" spans="2:40" x14ac:dyDescent="0.2">
      <c r="B24" s="64">
        <v>19</v>
      </c>
      <c r="C24" s="56" t="str">
        <f>'21-22'!$B$24</f>
        <v>Watford</v>
      </c>
      <c r="D24" s="72">
        <f>'21-22'!$I$24</f>
        <v>23</v>
      </c>
      <c r="E24" s="73">
        <f t="shared" si="2"/>
        <v>38</v>
      </c>
      <c r="F24" s="74">
        <f>'21-22'!$F$24</f>
        <v>6</v>
      </c>
      <c r="G24" s="75">
        <f>'21-22'!$G$24</f>
        <v>5</v>
      </c>
      <c r="H24" s="76">
        <f>'21-22'!$H$24</f>
        <v>27</v>
      </c>
      <c r="I24" s="74">
        <f>'21-22'!$N$24</f>
        <v>34</v>
      </c>
      <c r="J24" s="76">
        <f>'21-22'!$O$24</f>
        <v>77</v>
      </c>
      <c r="K24" s="74">
        <f>'21-22'!$L$24</f>
        <v>17</v>
      </c>
      <c r="L24" s="76">
        <f>'21-22'!$M$24</f>
        <v>37</v>
      </c>
      <c r="N24" s="64">
        <v>19</v>
      </c>
      <c r="O24" s="56" t="str">
        <f>'21-22'!$B$24</f>
        <v>Watford</v>
      </c>
      <c r="P24" s="72">
        <f>'21-22'!$T$24</f>
        <v>8</v>
      </c>
      <c r="Q24" s="72">
        <v>1.9E-6</v>
      </c>
      <c r="R24" s="77">
        <f t="shared" si="3"/>
        <v>7.7270019000000003</v>
      </c>
      <c r="S24" s="73">
        <f t="shared" si="0"/>
        <v>19</v>
      </c>
      <c r="T24" s="74">
        <f>'21-22'!$Q$24</f>
        <v>2</v>
      </c>
      <c r="U24" s="75">
        <f>'21-22'!$R$24</f>
        <v>2</v>
      </c>
      <c r="V24" s="76">
        <f>'21-22'!$S$24</f>
        <v>15</v>
      </c>
      <c r="W24" s="74">
        <f>'21-22'!$W$24</f>
        <v>17</v>
      </c>
      <c r="X24" s="76">
        <f>'21-22'!$X$24</f>
        <v>46</v>
      </c>
      <c r="Y24" s="74">
        <f>'21-22'!$U$24</f>
        <v>10</v>
      </c>
      <c r="Z24" s="76">
        <f>'21-22'!$V$24</f>
        <v>18</v>
      </c>
      <c r="AB24" s="64">
        <v>19</v>
      </c>
      <c r="AC24" s="56" t="str">
        <f>'21-22'!$B$24</f>
        <v>Watford</v>
      </c>
      <c r="AD24" s="72">
        <f>'21-22'!$AC$24</f>
        <v>15</v>
      </c>
      <c r="AE24" s="72">
        <v>1.9E-6</v>
      </c>
      <c r="AF24" s="77">
        <f t="shared" si="4"/>
        <v>14.8770019</v>
      </c>
      <c r="AG24" s="73">
        <f t="shared" si="1"/>
        <v>19</v>
      </c>
      <c r="AH24" s="74">
        <f>'21-22'!$Z$24</f>
        <v>4</v>
      </c>
      <c r="AI24" s="75">
        <f>'21-22'!$AA$24</f>
        <v>3</v>
      </c>
      <c r="AJ24" s="76">
        <f>'21-22'!$AB$24</f>
        <v>12</v>
      </c>
      <c r="AK24" s="74">
        <f>'21-22'!$AF$24</f>
        <v>17</v>
      </c>
      <c r="AL24" s="76">
        <f>'21-22'!$AG$24</f>
        <v>31</v>
      </c>
      <c r="AM24" s="74">
        <f>'21-22'!$AD$24</f>
        <v>7</v>
      </c>
      <c r="AN24" s="76">
        <f>'21-22'!$AE$24</f>
        <v>19</v>
      </c>
    </row>
    <row r="25" spans="2:40" ht="13.5" thickBot="1" x14ac:dyDescent="0.25">
      <c r="B25" s="78">
        <v>20</v>
      </c>
      <c r="C25" s="79" t="str">
        <f>'21-22'!$B$25</f>
        <v>Norwich</v>
      </c>
      <c r="D25" s="80">
        <f>'21-22'!$I$25</f>
        <v>22</v>
      </c>
      <c r="E25" s="81">
        <f t="shared" si="2"/>
        <v>38</v>
      </c>
      <c r="F25" s="82">
        <f>'21-22'!$F$25</f>
        <v>5</v>
      </c>
      <c r="G25" s="83">
        <f>'21-22'!$G$25</f>
        <v>7</v>
      </c>
      <c r="H25" s="84">
        <f>'21-22'!$H$25</f>
        <v>26</v>
      </c>
      <c r="I25" s="82">
        <f>'21-22'!$N$25</f>
        <v>23</v>
      </c>
      <c r="J25" s="84">
        <f>'21-22'!$O$25</f>
        <v>84</v>
      </c>
      <c r="K25" s="82">
        <f>'21-22'!$L$25</f>
        <v>11</v>
      </c>
      <c r="L25" s="84">
        <f>'21-22'!$M$25</f>
        <v>34</v>
      </c>
      <c r="N25" s="78">
        <v>20</v>
      </c>
      <c r="O25" s="79" t="str">
        <f>'21-22'!$B$25</f>
        <v>Norwich</v>
      </c>
      <c r="P25" s="80">
        <f>'21-22'!$T$25</f>
        <v>12</v>
      </c>
      <c r="Q25" s="80">
        <v>1.9999999999999999E-6</v>
      </c>
      <c r="R25" s="77">
        <f t="shared" si="3"/>
        <v>11.702002</v>
      </c>
      <c r="S25" s="81">
        <f t="shared" si="0"/>
        <v>19</v>
      </c>
      <c r="T25" s="82">
        <f>'21-22'!$Q$25</f>
        <v>3</v>
      </c>
      <c r="U25" s="83">
        <f>'21-22'!$R$25</f>
        <v>3</v>
      </c>
      <c r="V25" s="84">
        <f>'21-22'!$S$25</f>
        <v>13</v>
      </c>
      <c r="W25" s="82">
        <f>'21-22'!$W$25</f>
        <v>12</v>
      </c>
      <c r="X25" s="84">
        <f>'21-22'!$X$25</f>
        <v>43</v>
      </c>
      <c r="Y25" s="82">
        <f>'21-22'!$U$25</f>
        <v>7</v>
      </c>
      <c r="Z25" s="84">
        <f>'21-22'!$V$25</f>
        <v>18</v>
      </c>
      <c r="AB25" s="78">
        <v>20</v>
      </c>
      <c r="AC25" s="79" t="str">
        <f>'21-22'!$B$25</f>
        <v>Norwich</v>
      </c>
      <c r="AD25" s="80">
        <f>'21-22'!$AC$25</f>
        <v>10</v>
      </c>
      <c r="AE25" s="80">
        <v>1.9999999999999999E-6</v>
      </c>
      <c r="AF25" s="77">
        <f t="shared" si="4"/>
        <v>9.7110019999999988</v>
      </c>
      <c r="AG25" s="81">
        <f t="shared" si="1"/>
        <v>19</v>
      </c>
      <c r="AH25" s="82">
        <f>'21-22'!$Z$25</f>
        <v>2</v>
      </c>
      <c r="AI25" s="83">
        <f>'21-22'!$AA$25</f>
        <v>4</v>
      </c>
      <c r="AJ25" s="84">
        <f>'21-22'!$AB$25</f>
        <v>13</v>
      </c>
      <c r="AK25" s="82">
        <f>'21-22'!$AF$25</f>
        <v>11</v>
      </c>
      <c r="AL25" s="84">
        <f>'21-22'!$AG$25</f>
        <v>41</v>
      </c>
      <c r="AM25" s="82">
        <f>'21-22'!$AD$25</f>
        <v>4</v>
      </c>
      <c r="AN25" s="84">
        <f>'21-22'!$AE$25</f>
        <v>16</v>
      </c>
    </row>
    <row r="26" spans="2:40" x14ac:dyDescent="0.2">
      <c r="D26" s="85">
        <f>SUM(D6:D25)</f>
        <v>1052</v>
      </c>
      <c r="E26" s="85">
        <f t="shared" ref="E26:L26" si="5">SUM(E6:E25)</f>
        <v>760</v>
      </c>
      <c r="F26" s="85">
        <f t="shared" si="5"/>
        <v>292</v>
      </c>
      <c r="G26" s="85">
        <f t="shared" si="5"/>
        <v>176</v>
      </c>
      <c r="H26" s="85">
        <f t="shared" si="5"/>
        <v>292</v>
      </c>
      <c r="I26" s="85">
        <f t="shared" si="5"/>
        <v>1071</v>
      </c>
      <c r="J26" s="85">
        <f t="shared" si="5"/>
        <v>1071</v>
      </c>
      <c r="K26" s="85">
        <f t="shared" si="5"/>
        <v>484</v>
      </c>
      <c r="L26" s="85">
        <f t="shared" si="5"/>
        <v>484</v>
      </c>
      <c r="P26" s="85">
        <f>SUM(P6:P25)</f>
        <v>577</v>
      </c>
      <c r="Q26" s="85"/>
      <c r="R26" s="85"/>
      <c r="S26" s="85">
        <f t="shared" ref="S26:Z26" si="6">SUM(S6:S25)</f>
        <v>380</v>
      </c>
      <c r="T26" s="85">
        <f t="shared" si="6"/>
        <v>163</v>
      </c>
      <c r="U26" s="85">
        <f t="shared" si="6"/>
        <v>88</v>
      </c>
      <c r="V26" s="85">
        <f t="shared" si="6"/>
        <v>129</v>
      </c>
      <c r="W26" s="85">
        <f t="shared" si="6"/>
        <v>575</v>
      </c>
      <c r="X26" s="85">
        <f t="shared" si="6"/>
        <v>496</v>
      </c>
      <c r="Y26" s="85">
        <f t="shared" si="6"/>
        <v>260</v>
      </c>
      <c r="Z26" s="85">
        <f t="shared" si="6"/>
        <v>224</v>
      </c>
      <c r="AD26" s="85">
        <f>SUM(AD6:AD25)</f>
        <v>475</v>
      </c>
      <c r="AE26" s="85"/>
      <c r="AF26" s="85"/>
      <c r="AG26" s="85">
        <f t="shared" ref="AG26:AN26" si="7">SUM(AG6:AG25)</f>
        <v>380</v>
      </c>
      <c r="AH26" s="85">
        <f t="shared" si="7"/>
        <v>129</v>
      </c>
      <c r="AI26" s="85">
        <f t="shared" si="7"/>
        <v>88</v>
      </c>
      <c r="AJ26" s="85">
        <f t="shared" si="7"/>
        <v>163</v>
      </c>
      <c r="AK26" s="85">
        <f t="shared" si="7"/>
        <v>496</v>
      </c>
      <c r="AL26" s="85">
        <f t="shared" si="7"/>
        <v>575</v>
      </c>
      <c r="AM26" s="85">
        <f t="shared" si="7"/>
        <v>224</v>
      </c>
      <c r="AN26" s="85">
        <f t="shared" si="7"/>
        <v>260</v>
      </c>
    </row>
    <row r="28" spans="2:40" ht="15.75" thickBot="1" x14ac:dyDescent="0.3">
      <c r="B28" s="188" t="s">
        <v>37</v>
      </c>
      <c r="C28" s="188"/>
      <c r="D28" s="188"/>
      <c r="E28" s="188"/>
      <c r="F28" s="188"/>
      <c r="G28" s="188"/>
      <c r="H28" s="188"/>
      <c r="I28" s="56"/>
      <c r="N28" s="188" t="s">
        <v>38</v>
      </c>
      <c r="O28" s="188"/>
      <c r="P28" s="188"/>
      <c r="Q28" s="188"/>
      <c r="R28" s="188"/>
      <c r="S28" s="188"/>
      <c r="T28" s="188"/>
      <c r="U28" s="188"/>
      <c r="V28" s="188"/>
      <c r="W28" s="56"/>
      <c r="AB28" s="188" t="s">
        <v>39</v>
      </c>
      <c r="AC28" s="188"/>
      <c r="AD28" s="188"/>
      <c r="AE28" s="188"/>
      <c r="AF28" s="188"/>
      <c r="AG28" s="188"/>
      <c r="AH28" s="188"/>
      <c r="AI28" s="188"/>
      <c r="AJ28" s="188"/>
      <c r="AK28"/>
      <c r="AL28"/>
      <c r="AM28"/>
      <c r="AN28"/>
    </row>
    <row r="29" spans="2:40" ht="15.75" thickBot="1" x14ac:dyDescent="0.3">
      <c r="B29" s="60" t="s">
        <v>31</v>
      </c>
      <c r="C29" s="58" t="s">
        <v>32</v>
      </c>
      <c r="D29" s="61" t="s">
        <v>34</v>
      </c>
      <c r="E29" s="189" t="s">
        <v>40</v>
      </c>
      <c r="F29" s="190"/>
      <c r="G29" s="189" t="s">
        <v>41</v>
      </c>
      <c r="H29" s="190"/>
      <c r="I29" s="56"/>
      <c r="J29" s="56"/>
      <c r="K29" s="56"/>
      <c r="L29" s="56"/>
      <c r="N29" s="60" t="s">
        <v>31</v>
      </c>
      <c r="O29" s="58" t="s">
        <v>32</v>
      </c>
      <c r="P29" s="61" t="s">
        <v>34</v>
      </c>
      <c r="Q29" s="86"/>
      <c r="R29" s="86"/>
      <c r="S29" s="189" t="s">
        <v>40</v>
      </c>
      <c r="T29" s="190"/>
      <c r="U29" s="189" t="s">
        <v>41</v>
      </c>
      <c r="V29" s="190"/>
      <c r="W29" s="56"/>
      <c r="X29" s="56"/>
      <c r="Y29" s="56"/>
      <c r="Z29" s="56"/>
      <c r="AB29" s="60" t="s">
        <v>31</v>
      </c>
      <c r="AC29" s="58" t="s">
        <v>32</v>
      </c>
      <c r="AD29" s="61" t="s">
        <v>34</v>
      </c>
      <c r="AE29" s="86"/>
      <c r="AF29" s="86"/>
      <c r="AG29" s="189" t="s">
        <v>40</v>
      </c>
      <c r="AH29" s="190"/>
      <c r="AI29" s="189" t="s">
        <v>41</v>
      </c>
      <c r="AJ29" s="190"/>
      <c r="AK29"/>
      <c r="AL29"/>
      <c r="AM29"/>
      <c r="AN29"/>
    </row>
    <row r="30" spans="2:40" ht="15.75" customHeight="1" x14ac:dyDescent="0.25">
      <c r="B30" s="64">
        <v>1</v>
      </c>
      <c r="C30" s="87" t="str">
        <f>'21-22'!$B$6</f>
        <v>Man City</v>
      </c>
      <c r="D30" s="67">
        <f t="shared" ref="D30:D49" si="8">E6</f>
        <v>38</v>
      </c>
      <c r="E30" s="68">
        <f>'21-22'!$AK$6</f>
        <v>316</v>
      </c>
      <c r="F30" s="70">
        <f>'21-22'!$AL$6</f>
        <v>108</v>
      </c>
      <c r="G30" s="68">
        <f>'21-22'!$AI$6</f>
        <v>155</v>
      </c>
      <c r="H30" s="70">
        <f>'21-22'!$AJ$6</f>
        <v>47</v>
      </c>
      <c r="I30" s="66">
        <v>9.9999999999999995E-8</v>
      </c>
      <c r="J30" s="88">
        <f>E30+I30</f>
        <v>316.00000010000002</v>
      </c>
      <c r="K30" s="56"/>
      <c r="L30" s="56"/>
      <c r="N30" s="64">
        <v>1</v>
      </c>
      <c r="O30" s="87" t="str">
        <f>'21-22'!$B$6</f>
        <v>Man City</v>
      </c>
      <c r="P30" s="67">
        <f>S6</f>
        <v>19</v>
      </c>
      <c r="Q30" s="89"/>
      <c r="R30" s="89"/>
      <c r="S30" s="68">
        <f>'21-22'!$AO$6</f>
        <v>170</v>
      </c>
      <c r="T30" s="70">
        <f>'21-22'!$AP$6</f>
        <v>40</v>
      </c>
      <c r="U30" s="68">
        <f>'21-22'!$AM$6</f>
        <v>78</v>
      </c>
      <c r="V30" s="70">
        <f>'21-22'!$AN$6</f>
        <v>18</v>
      </c>
      <c r="W30" s="66">
        <v>9.9999999999999995E-8</v>
      </c>
      <c r="X30" s="88">
        <f t="shared" ref="X30:X49" si="9">S30+W30</f>
        <v>170.00000009999999</v>
      </c>
      <c r="Y30" s="56"/>
      <c r="Z30" s="56"/>
      <c r="AB30" s="64">
        <v>1</v>
      </c>
      <c r="AC30" s="87" t="str">
        <f>'21-22'!$B$6</f>
        <v>Man City</v>
      </c>
      <c r="AD30" s="67">
        <f>AG6</f>
        <v>19</v>
      </c>
      <c r="AE30" s="89"/>
      <c r="AF30" s="89"/>
      <c r="AG30" s="68">
        <f>'21-22'!$AS$6</f>
        <v>146</v>
      </c>
      <c r="AH30" s="70">
        <f>'21-22'!$AT$6</f>
        <v>68</v>
      </c>
      <c r="AI30" s="68">
        <f>'21-22'!$AQ$6</f>
        <v>77</v>
      </c>
      <c r="AJ30" s="70">
        <f>'21-22'!$AR$6</f>
        <v>29</v>
      </c>
      <c r="AK30" s="66">
        <v>9.9999999999999995E-8</v>
      </c>
      <c r="AL30" s="88">
        <f>AG30+AK30</f>
        <v>146.00000009999999</v>
      </c>
      <c r="AM30"/>
      <c r="AN30"/>
    </row>
    <row r="31" spans="2:40" ht="15" x14ac:dyDescent="0.25">
      <c r="B31" s="64">
        <v>2</v>
      </c>
      <c r="C31" s="64" t="str">
        <f>'21-22'!$B$7</f>
        <v>Liverpool</v>
      </c>
      <c r="D31" s="73">
        <f t="shared" si="8"/>
        <v>38</v>
      </c>
      <c r="E31" s="90">
        <f>'21-22'!$AK$7</f>
        <v>282</v>
      </c>
      <c r="F31" s="76">
        <f>'21-22'!$AL$7</f>
        <v>117</v>
      </c>
      <c r="G31" s="74">
        <f>'21-22'!$AI$7</f>
        <v>147</v>
      </c>
      <c r="H31" s="76">
        <f>'21-22'!$AJ$7</f>
        <v>55</v>
      </c>
      <c r="I31" s="72">
        <v>1.9999999999999999E-7</v>
      </c>
      <c r="J31" s="88">
        <f t="shared" ref="J31:J49" si="10">E31+I31</f>
        <v>282.00000019999999</v>
      </c>
      <c r="K31" s="56"/>
      <c r="L31" s="56"/>
      <c r="N31" s="64">
        <v>2</v>
      </c>
      <c r="O31" s="64" t="str">
        <f>'21-22'!$B$7</f>
        <v>Liverpool</v>
      </c>
      <c r="P31" s="73">
        <f>S7</f>
        <v>19</v>
      </c>
      <c r="Q31" s="91"/>
      <c r="R31" s="91"/>
      <c r="S31" s="74">
        <f>'21-22'!$AO$7</f>
        <v>150</v>
      </c>
      <c r="T31" s="76">
        <f>'21-22'!$AP$7</f>
        <v>60</v>
      </c>
      <c r="U31" s="74">
        <f>'21-22'!$AM$7</f>
        <v>74</v>
      </c>
      <c r="V31" s="76">
        <f>'21-22'!$AN$7</f>
        <v>32</v>
      </c>
      <c r="W31" s="72">
        <v>1.9999999999999999E-7</v>
      </c>
      <c r="X31" s="88">
        <f t="shared" si="9"/>
        <v>150.00000019999999</v>
      </c>
      <c r="Y31" s="56"/>
      <c r="Z31" s="56"/>
      <c r="AB31" s="64">
        <v>2</v>
      </c>
      <c r="AC31" s="64" t="str">
        <f>'21-22'!$B$7</f>
        <v>Liverpool</v>
      </c>
      <c r="AD31" s="73">
        <f>AG7</f>
        <v>19</v>
      </c>
      <c r="AE31" s="91"/>
      <c r="AF31" s="91"/>
      <c r="AG31" s="74">
        <f>'21-22'!$AS$7</f>
        <v>132</v>
      </c>
      <c r="AH31" s="76">
        <f>'21-22'!$AT$7</f>
        <v>57</v>
      </c>
      <c r="AI31" s="74">
        <f>'21-22'!$AQ$7</f>
        <v>73</v>
      </c>
      <c r="AJ31" s="76">
        <f>'21-22'!$AR$7</f>
        <v>23</v>
      </c>
      <c r="AK31" s="72">
        <v>1.9999999999999999E-7</v>
      </c>
      <c r="AL31" s="88">
        <f t="shared" ref="AL31:AL49" si="11">AG31+AK31</f>
        <v>132.00000019999999</v>
      </c>
      <c r="AM31"/>
      <c r="AN31"/>
    </row>
    <row r="32" spans="2:40" ht="15" x14ac:dyDescent="0.25">
      <c r="B32" s="64">
        <v>3</v>
      </c>
      <c r="C32" s="64" t="str">
        <f>'21-22'!$B$8</f>
        <v>Chelsea</v>
      </c>
      <c r="D32" s="73">
        <f t="shared" si="8"/>
        <v>38</v>
      </c>
      <c r="E32" s="74">
        <f>'21-22'!$AK$8</f>
        <v>241</v>
      </c>
      <c r="F32" s="76">
        <f>'21-22'!$AL$8</f>
        <v>151</v>
      </c>
      <c r="G32" s="74">
        <f>'21-22'!$AI$8</f>
        <v>116</v>
      </c>
      <c r="H32" s="76">
        <f>'21-22'!$AJ$8</f>
        <v>73</v>
      </c>
      <c r="I32" s="72">
        <v>2.9999999999999999E-7</v>
      </c>
      <c r="J32" s="88">
        <f t="shared" si="10"/>
        <v>241.00000030000001</v>
      </c>
      <c r="K32" s="56"/>
      <c r="L32" s="56"/>
      <c r="N32" s="64">
        <v>3</v>
      </c>
      <c r="O32" s="64" t="str">
        <f>'21-22'!$B$8</f>
        <v>Chelsea</v>
      </c>
      <c r="P32" s="73">
        <f t="shared" ref="P32:P49" si="12">S8</f>
        <v>19</v>
      </c>
      <c r="Q32" s="91"/>
      <c r="R32" s="91"/>
      <c r="S32" s="74">
        <f>'21-22'!$AO$8</f>
        <v>138</v>
      </c>
      <c r="T32" s="76">
        <f>'21-22'!$AP$8</f>
        <v>70</v>
      </c>
      <c r="U32" s="74">
        <f>'21-22'!$AM$8</f>
        <v>75</v>
      </c>
      <c r="V32" s="76">
        <f>'21-22'!$AN$8</f>
        <v>31</v>
      </c>
      <c r="W32" s="72">
        <v>2.9999999999999999E-7</v>
      </c>
      <c r="X32" s="88">
        <f t="shared" si="9"/>
        <v>138.00000030000001</v>
      </c>
      <c r="Y32" s="56"/>
      <c r="Z32" s="56"/>
      <c r="AB32" s="64">
        <v>3</v>
      </c>
      <c r="AC32" s="64" t="str">
        <f>'21-22'!$B$8</f>
        <v>Chelsea</v>
      </c>
      <c r="AD32" s="73">
        <f t="shared" ref="AD32:AD49" si="13">AG8</f>
        <v>19</v>
      </c>
      <c r="AE32" s="91"/>
      <c r="AF32" s="91"/>
      <c r="AG32" s="74">
        <f>'21-22'!$AS$8</f>
        <v>103</v>
      </c>
      <c r="AH32" s="76">
        <f>'21-22'!$AT$8</f>
        <v>81</v>
      </c>
      <c r="AI32" s="74">
        <f>'21-22'!$AQ$8</f>
        <v>41</v>
      </c>
      <c r="AJ32" s="76">
        <f>'21-22'!$AR$8</f>
        <v>42</v>
      </c>
      <c r="AK32" s="72">
        <v>2.9999999999999999E-7</v>
      </c>
      <c r="AL32" s="88">
        <f t="shared" si="11"/>
        <v>103.0000003</v>
      </c>
      <c r="AM32"/>
      <c r="AN32"/>
    </row>
    <row r="33" spans="2:40" ht="15" x14ac:dyDescent="0.25">
      <c r="B33" s="64">
        <v>4</v>
      </c>
      <c r="C33" s="64" t="str">
        <f>'21-22'!$B$9</f>
        <v>Tottenham</v>
      </c>
      <c r="D33" s="73">
        <f t="shared" si="8"/>
        <v>38</v>
      </c>
      <c r="E33" s="74">
        <f>'21-22'!$AK$9</f>
        <v>193</v>
      </c>
      <c r="F33" s="76">
        <f>'21-22'!$AL$9</f>
        <v>193</v>
      </c>
      <c r="G33" s="74">
        <f>'21-22'!$AI$9</f>
        <v>84</v>
      </c>
      <c r="H33" s="76">
        <f>'21-22'!$AJ$9</f>
        <v>87</v>
      </c>
      <c r="I33" s="72">
        <v>3.9999999999999998E-7</v>
      </c>
      <c r="J33" s="88">
        <f t="shared" si="10"/>
        <v>193.0000004</v>
      </c>
      <c r="K33" s="56"/>
      <c r="L33" s="56"/>
      <c r="N33" s="64">
        <v>4</v>
      </c>
      <c r="O33" s="64" t="str">
        <f>'21-22'!$B$9</f>
        <v>Tottenham</v>
      </c>
      <c r="P33" s="73">
        <f t="shared" si="12"/>
        <v>19</v>
      </c>
      <c r="Q33" s="91"/>
      <c r="R33" s="91"/>
      <c r="S33" s="74">
        <f>'21-22'!$AO$9</f>
        <v>104</v>
      </c>
      <c r="T33" s="76">
        <f>'21-22'!$AP$9</f>
        <v>87</v>
      </c>
      <c r="U33" s="74">
        <f>'21-22'!$AM$9</f>
        <v>53</v>
      </c>
      <c r="V33" s="76">
        <f>'21-22'!$AN$9</f>
        <v>35</v>
      </c>
      <c r="W33" s="72">
        <v>3.9999999999999998E-7</v>
      </c>
      <c r="X33" s="88">
        <f t="shared" si="9"/>
        <v>104.0000004</v>
      </c>
      <c r="Y33" s="56"/>
      <c r="Z33" s="56"/>
      <c r="AB33" s="64">
        <v>4</v>
      </c>
      <c r="AC33" s="64" t="str">
        <f>'21-22'!$B$9</f>
        <v>Tottenham</v>
      </c>
      <c r="AD33" s="73">
        <f t="shared" si="13"/>
        <v>19</v>
      </c>
      <c r="AE33" s="91"/>
      <c r="AF33" s="91"/>
      <c r="AG33" s="74">
        <f>'21-22'!$AS$9</f>
        <v>89</v>
      </c>
      <c r="AH33" s="76">
        <f>'21-22'!$AT$9</f>
        <v>106</v>
      </c>
      <c r="AI33" s="74">
        <f>'21-22'!$AQ$9</f>
        <v>31</v>
      </c>
      <c r="AJ33" s="76">
        <f>'21-22'!$AR$9</f>
        <v>52</v>
      </c>
      <c r="AK33" s="72">
        <v>3.9999999999999998E-7</v>
      </c>
      <c r="AL33" s="88">
        <f t="shared" si="11"/>
        <v>89.000000400000005</v>
      </c>
      <c r="AM33"/>
      <c r="AN33"/>
    </row>
    <row r="34" spans="2:40" ht="15" x14ac:dyDescent="0.25">
      <c r="B34" s="64">
        <v>5</v>
      </c>
      <c r="C34" s="64" t="str">
        <f>'21-22'!$B$10</f>
        <v>Arsenal</v>
      </c>
      <c r="D34" s="73">
        <f t="shared" si="8"/>
        <v>38</v>
      </c>
      <c r="E34" s="74">
        <f>'21-22'!$AK$10</f>
        <v>208</v>
      </c>
      <c r="F34" s="76">
        <f>'21-22'!$AL$10</f>
        <v>175</v>
      </c>
      <c r="G34" s="74">
        <f>'21-22'!$AI$10</f>
        <v>96</v>
      </c>
      <c r="H34" s="76">
        <f>'21-22'!$AJ$10</f>
        <v>88</v>
      </c>
      <c r="I34" s="72">
        <v>4.9999999999999998E-7</v>
      </c>
      <c r="J34" s="88">
        <f t="shared" si="10"/>
        <v>208.0000005</v>
      </c>
      <c r="K34" s="56"/>
      <c r="L34" s="56"/>
      <c r="N34" s="64">
        <v>5</v>
      </c>
      <c r="O34" s="64" t="str">
        <f>'21-22'!$B$10</f>
        <v>Arsenal</v>
      </c>
      <c r="P34" s="73">
        <f t="shared" si="12"/>
        <v>19</v>
      </c>
      <c r="Q34" s="91"/>
      <c r="R34" s="91"/>
      <c r="S34" s="74">
        <f>'21-22'!$AO$10</f>
        <v>127</v>
      </c>
      <c r="T34" s="76">
        <f>'21-22'!$AP$10</f>
        <v>77</v>
      </c>
      <c r="U34" s="74">
        <f>'21-22'!$AM$10</f>
        <v>59</v>
      </c>
      <c r="V34" s="76">
        <f>'21-22'!$AN$10</f>
        <v>40</v>
      </c>
      <c r="W34" s="72">
        <v>4.9999999999999998E-7</v>
      </c>
      <c r="X34" s="88">
        <f t="shared" si="9"/>
        <v>127.0000005</v>
      </c>
      <c r="Y34" s="56"/>
      <c r="Z34" s="56"/>
      <c r="AB34" s="64">
        <v>5</v>
      </c>
      <c r="AC34" s="64" t="str">
        <f>'21-22'!$B$10</f>
        <v>Arsenal</v>
      </c>
      <c r="AD34" s="73">
        <f t="shared" si="13"/>
        <v>19</v>
      </c>
      <c r="AE34" s="91"/>
      <c r="AF34" s="91"/>
      <c r="AG34" s="74">
        <f>'21-22'!$AS$10</f>
        <v>81</v>
      </c>
      <c r="AH34" s="76">
        <f>'21-22'!$AT$10</f>
        <v>98</v>
      </c>
      <c r="AI34" s="74">
        <f>'21-22'!$AQ$10</f>
        <v>37</v>
      </c>
      <c r="AJ34" s="76">
        <f>'21-22'!$AR$10</f>
        <v>48</v>
      </c>
      <c r="AK34" s="72">
        <v>4.9999999999999998E-7</v>
      </c>
      <c r="AL34" s="88">
        <f t="shared" si="11"/>
        <v>81.000000499999999</v>
      </c>
      <c r="AM34"/>
      <c r="AN34"/>
    </row>
    <row r="35" spans="2:40" ht="15" x14ac:dyDescent="0.25">
      <c r="B35" s="64">
        <v>6</v>
      </c>
      <c r="C35" s="64" t="str">
        <f>'21-22'!$B$11</f>
        <v>Man Utd</v>
      </c>
      <c r="D35" s="73">
        <f t="shared" si="8"/>
        <v>38</v>
      </c>
      <c r="E35" s="74">
        <f>'21-22'!$AK$11</f>
        <v>197</v>
      </c>
      <c r="F35" s="76">
        <f>'21-22'!$AL$11</f>
        <v>207</v>
      </c>
      <c r="G35" s="74">
        <f>'21-22'!$AI$11</f>
        <v>97</v>
      </c>
      <c r="H35" s="76">
        <f>'21-22'!$AJ$11</f>
        <v>93</v>
      </c>
      <c r="I35" s="72">
        <v>5.9999999999999997E-7</v>
      </c>
      <c r="J35" s="88">
        <f t="shared" si="10"/>
        <v>197.00000059999999</v>
      </c>
      <c r="K35" s="56"/>
      <c r="L35" s="56"/>
      <c r="N35" s="64">
        <v>6</v>
      </c>
      <c r="O35" s="64" t="str">
        <f>'21-22'!$B$11</f>
        <v>Man Utd</v>
      </c>
      <c r="P35" s="73">
        <f t="shared" si="12"/>
        <v>19</v>
      </c>
      <c r="Q35" s="91"/>
      <c r="R35" s="91"/>
      <c r="S35" s="74">
        <f>'21-22'!$AO$11</f>
        <v>95</v>
      </c>
      <c r="T35" s="76">
        <f>'21-22'!$AP$11</f>
        <v>98</v>
      </c>
      <c r="U35" s="74">
        <f>'21-22'!$AM$11</f>
        <v>46</v>
      </c>
      <c r="V35" s="76">
        <f>'21-22'!$AN$11</f>
        <v>46</v>
      </c>
      <c r="W35" s="72">
        <v>5.9999999999999997E-7</v>
      </c>
      <c r="X35" s="88">
        <f t="shared" si="9"/>
        <v>95.000000600000007</v>
      </c>
      <c r="Y35" s="56"/>
      <c r="Z35" s="56"/>
      <c r="AB35" s="64">
        <v>6</v>
      </c>
      <c r="AC35" s="64" t="str">
        <f>'21-22'!$B$11</f>
        <v>Man Utd</v>
      </c>
      <c r="AD35" s="73">
        <f t="shared" si="13"/>
        <v>19</v>
      </c>
      <c r="AE35" s="91"/>
      <c r="AF35" s="91"/>
      <c r="AG35" s="74">
        <f>'21-22'!$AS$11</f>
        <v>102</v>
      </c>
      <c r="AH35" s="76">
        <f>'21-22'!$AT$11</f>
        <v>109</v>
      </c>
      <c r="AI35" s="74">
        <f>'21-22'!$AQ$11</f>
        <v>51</v>
      </c>
      <c r="AJ35" s="76">
        <f>'21-22'!$AR$11</f>
        <v>47</v>
      </c>
      <c r="AK35" s="72">
        <v>5.9999999999999997E-7</v>
      </c>
      <c r="AL35" s="88">
        <f t="shared" si="11"/>
        <v>102.00000060000001</v>
      </c>
      <c r="AM35"/>
      <c r="AN35"/>
    </row>
    <row r="36" spans="2:40" ht="15" x14ac:dyDescent="0.25">
      <c r="B36" s="64">
        <v>7</v>
      </c>
      <c r="C36" s="64" t="str">
        <f>'21-22'!$B$12</f>
        <v>West Ham</v>
      </c>
      <c r="D36" s="73">
        <f t="shared" si="8"/>
        <v>38</v>
      </c>
      <c r="E36" s="74">
        <f>'21-22'!$AK$12</f>
        <v>200</v>
      </c>
      <c r="F36" s="76">
        <f>'21-22'!$AL$12</f>
        <v>200</v>
      </c>
      <c r="G36" s="74">
        <f>'21-22'!$AI$12</f>
        <v>99</v>
      </c>
      <c r="H36" s="76">
        <f>'21-22'!$AJ$12</f>
        <v>94</v>
      </c>
      <c r="I36" s="72">
        <v>6.9999999999999997E-7</v>
      </c>
      <c r="J36" s="88">
        <f t="shared" si="10"/>
        <v>200.00000069999999</v>
      </c>
      <c r="K36" s="56"/>
      <c r="L36" s="56"/>
      <c r="N36" s="64">
        <v>7</v>
      </c>
      <c r="O36" s="64" t="str">
        <f>'21-22'!$B$12</f>
        <v>West Ham</v>
      </c>
      <c r="P36" s="73">
        <f t="shared" si="12"/>
        <v>19</v>
      </c>
      <c r="Q36" s="91"/>
      <c r="R36" s="91"/>
      <c r="S36" s="74">
        <f>'21-22'!$AO$12</f>
        <v>105</v>
      </c>
      <c r="T36" s="76">
        <f>'21-22'!$AP$12</f>
        <v>96</v>
      </c>
      <c r="U36" s="74">
        <f>'21-22'!$AM$12</f>
        <v>52</v>
      </c>
      <c r="V36" s="76">
        <f>'21-22'!$AN$12</f>
        <v>46</v>
      </c>
      <c r="W36" s="72">
        <v>6.9999999999999997E-7</v>
      </c>
      <c r="X36" s="88">
        <f t="shared" si="9"/>
        <v>105.0000007</v>
      </c>
      <c r="Y36" s="56"/>
      <c r="Z36" s="56"/>
      <c r="AB36" s="64">
        <v>7</v>
      </c>
      <c r="AC36" s="64" t="str">
        <f>'21-22'!$B$12</f>
        <v>West Ham</v>
      </c>
      <c r="AD36" s="73">
        <f t="shared" si="13"/>
        <v>19</v>
      </c>
      <c r="AE36" s="91"/>
      <c r="AF36" s="91"/>
      <c r="AG36" s="74">
        <f>'21-22'!$AS$12</f>
        <v>95</v>
      </c>
      <c r="AH36" s="76">
        <f>'21-22'!$AT$12</f>
        <v>104</v>
      </c>
      <c r="AI36" s="74">
        <f>'21-22'!$AQ$12</f>
        <v>47</v>
      </c>
      <c r="AJ36" s="76">
        <f>'21-22'!$AR$12</f>
        <v>48</v>
      </c>
      <c r="AK36" s="72">
        <v>6.9999999999999997E-7</v>
      </c>
      <c r="AL36" s="88">
        <f t="shared" si="11"/>
        <v>95.000000700000001</v>
      </c>
      <c r="AM36"/>
      <c r="AN36"/>
    </row>
    <row r="37" spans="2:40" ht="15" x14ac:dyDescent="0.25">
      <c r="B37" s="64">
        <v>8</v>
      </c>
      <c r="C37" s="64" t="str">
        <f>'21-22'!$B$13</f>
        <v>Leicester</v>
      </c>
      <c r="D37" s="73">
        <f t="shared" si="8"/>
        <v>38</v>
      </c>
      <c r="E37" s="74">
        <f>'21-22'!$AK$13</f>
        <v>185</v>
      </c>
      <c r="F37" s="76">
        <f>'21-22'!$AL$13</f>
        <v>218</v>
      </c>
      <c r="G37" s="74">
        <f>'21-22'!$AI$13</f>
        <v>76</v>
      </c>
      <c r="H37" s="76">
        <f>'21-22'!$AJ$13</f>
        <v>115</v>
      </c>
      <c r="I37" s="72">
        <v>7.9999999999999996E-7</v>
      </c>
      <c r="J37" s="88">
        <f t="shared" si="10"/>
        <v>185.00000080000001</v>
      </c>
      <c r="K37" s="56"/>
      <c r="L37" s="56"/>
      <c r="N37" s="64">
        <v>8</v>
      </c>
      <c r="O37" s="64" t="str">
        <f>'21-22'!$B$13</f>
        <v>Leicester</v>
      </c>
      <c r="P37" s="73">
        <f t="shared" si="12"/>
        <v>19</v>
      </c>
      <c r="Q37" s="91"/>
      <c r="R37" s="91"/>
      <c r="S37" s="74">
        <f>'21-22'!$AO$13</f>
        <v>93</v>
      </c>
      <c r="T37" s="76">
        <f>'21-22'!$AP$13</f>
        <v>101</v>
      </c>
      <c r="U37" s="74">
        <f>'21-22'!$AM$13</f>
        <v>39</v>
      </c>
      <c r="V37" s="76">
        <f>'21-22'!$AN$13</f>
        <v>51</v>
      </c>
      <c r="W37" s="72">
        <v>7.9999999999999996E-7</v>
      </c>
      <c r="X37" s="88">
        <f t="shared" si="9"/>
        <v>93.000000799999995</v>
      </c>
      <c r="Y37" s="56"/>
      <c r="Z37" s="56"/>
      <c r="AB37" s="64">
        <v>8</v>
      </c>
      <c r="AC37" s="64" t="str">
        <f>'21-22'!$B$13</f>
        <v>Leicester</v>
      </c>
      <c r="AD37" s="73">
        <f t="shared" si="13"/>
        <v>19</v>
      </c>
      <c r="AE37" s="91"/>
      <c r="AF37" s="91"/>
      <c r="AG37" s="74">
        <f>'21-22'!$AS$13</f>
        <v>92</v>
      </c>
      <c r="AH37" s="76">
        <f>'21-22'!$AT$13</f>
        <v>117</v>
      </c>
      <c r="AI37" s="74">
        <f>'21-22'!$AQ$13</f>
        <v>37</v>
      </c>
      <c r="AJ37" s="76">
        <f>'21-22'!$AR$13</f>
        <v>64</v>
      </c>
      <c r="AK37" s="72">
        <v>7.9999999999999996E-7</v>
      </c>
      <c r="AL37" s="88">
        <f t="shared" si="11"/>
        <v>92.000000799999995</v>
      </c>
      <c r="AM37"/>
      <c r="AN37"/>
    </row>
    <row r="38" spans="2:40" ht="15" x14ac:dyDescent="0.25">
      <c r="B38" s="64">
        <v>9</v>
      </c>
      <c r="C38" s="64" t="str">
        <f>'21-22'!$B$14</f>
        <v>Brighton</v>
      </c>
      <c r="D38" s="73">
        <f t="shared" si="8"/>
        <v>38</v>
      </c>
      <c r="E38" s="74">
        <f>'21-22'!$AK$14</f>
        <v>200</v>
      </c>
      <c r="F38" s="76">
        <f>'21-22'!$AL$14</f>
        <v>211</v>
      </c>
      <c r="G38" s="74">
        <f>'21-22'!$AI$14</f>
        <v>94</v>
      </c>
      <c r="H38" s="76">
        <f>'21-22'!$AJ$14</f>
        <v>90</v>
      </c>
      <c r="I38" s="72">
        <v>8.9999999999999996E-7</v>
      </c>
      <c r="J38" s="88">
        <f t="shared" si="10"/>
        <v>200.0000009</v>
      </c>
      <c r="K38" s="56"/>
      <c r="L38" s="56"/>
      <c r="N38" s="64">
        <v>9</v>
      </c>
      <c r="O38" s="64" t="str">
        <f>'21-22'!$B$14</f>
        <v>Brighton</v>
      </c>
      <c r="P38" s="73">
        <f t="shared" si="12"/>
        <v>19</v>
      </c>
      <c r="Q38" s="91"/>
      <c r="R38" s="91"/>
      <c r="S38" s="74">
        <f>'21-22'!$AO$14</f>
        <v>118</v>
      </c>
      <c r="T38" s="76">
        <f>'21-22'!$AP$14</f>
        <v>87</v>
      </c>
      <c r="U38" s="74">
        <f>'21-22'!$AM$14</f>
        <v>54</v>
      </c>
      <c r="V38" s="76">
        <f>'21-22'!$AN$14</f>
        <v>35</v>
      </c>
      <c r="W38" s="72">
        <v>8.9999999999999996E-7</v>
      </c>
      <c r="X38" s="88">
        <f t="shared" si="9"/>
        <v>118.0000009</v>
      </c>
      <c r="Y38" s="56"/>
      <c r="Z38" s="56"/>
      <c r="AB38" s="64">
        <v>9</v>
      </c>
      <c r="AC38" s="64" t="str">
        <f>'21-22'!$B$14</f>
        <v>Brighton</v>
      </c>
      <c r="AD38" s="73">
        <f t="shared" si="13"/>
        <v>19</v>
      </c>
      <c r="AE38" s="91"/>
      <c r="AF38" s="91"/>
      <c r="AG38" s="74">
        <f>'21-22'!$AS$14</f>
        <v>82</v>
      </c>
      <c r="AH38" s="76">
        <f>'21-22'!$AT$14</f>
        <v>124</v>
      </c>
      <c r="AI38" s="74">
        <f>'21-22'!$AQ$14</f>
        <v>40</v>
      </c>
      <c r="AJ38" s="76">
        <f>'21-22'!$AR$14</f>
        <v>55</v>
      </c>
      <c r="AK38" s="72">
        <v>8.9999999999999996E-7</v>
      </c>
      <c r="AL38" s="88">
        <f t="shared" si="11"/>
        <v>82.000000900000003</v>
      </c>
      <c r="AM38"/>
      <c r="AN38"/>
    </row>
    <row r="39" spans="2:40" ht="15" x14ac:dyDescent="0.25">
      <c r="B39" s="64">
        <v>10</v>
      </c>
      <c r="C39" s="64" t="str">
        <f ca="1">'21-22'!$B$15</f>
        <v>Wolves</v>
      </c>
      <c r="D39" s="73">
        <f t="shared" si="8"/>
        <v>38</v>
      </c>
      <c r="E39" s="74">
        <f>'21-22'!$AK$15</f>
        <v>168</v>
      </c>
      <c r="F39" s="76">
        <f>'21-22'!$AL$15</f>
        <v>204</v>
      </c>
      <c r="G39" s="74">
        <f>'21-22'!$AI$15</f>
        <v>76</v>
      </c>
      <c r="H39" s="76">
        <f>'21-22'!$AJ$15</f>
        <v>91</v>
      </c>
      <c r="I39" s="72">
        <v>9.9999999999999995E-7</v>
      </c>
      <c r="J39" s="88">
        <f t="shared" si="10"/>
        <v>168.000001</v>
      </c>
      <c r="K39" s="56"/>
      <c r="L39" s="56"/>
      <c r="N39" s="64">
        <v>10</v>
      </c>
      <c r="O39" s="64" t="str">
        <f ca="1">'21-22'!$B$15</f>
        <v>Wolves</v>
      </c>
      <c r="P39" s="73">
        <f t="shared" si="12"/>
        <v>19</v>
      </c>
      <c r="Q39" s="91"/>
      <c r="R39" s="91"/>
      <c r="S39" s="74">
        <f>'21-22'!$AO$15</f>
        <v>88</v>
      </c>
      <c r="T39" s="76">
        <f>'21-22'!$AP$15</f>
        <v>100</v>
      </c>
      <c r="U39" s="74">
        <f>'21-22'!$AM$15</f>
        <v>45</v>
      </c>
      <c r="V39" s="76">
        <f>'21-22'!$AN$15</f>
        <v>47</v>
      </c>
      <c r="W39" s="72">
        <v>9.9999999999999995E-7</v>
      </c>
      <c r="X39" s="88">
        <f t="shared" si="9"/>
        <v>88.000000999999997</v>
      </c>
      <c r="Y39" s="56"/>
      <c r="Z39" s="56"/>
      <c r="AB39" s="64">
        <v>10</v>
      </c>
      <c r="AC39" s="64" t="str">
        <f ca="1">'21-22'!$B$15</f>
        <v>Wolves</v>
      </c>
      <c r="AD39" s="73">
        <f t="shared" si="13"/>
        <v>19</v>
      </c>
      <c r="AE39" s="91"/>
      <c r="AF39" s="91"/>
      <c r="AG39" s="74">
        <f>'21-22'!$AS$15</f>
        <v>80</v>
      </c>
      <c r="AH39" s="76">
        <f>'21-22'!$AT$15</f>
        <v>104</v>
      </c>
      <c r="AI39" s="74">
        <f>'21-22'!$AQ$15</f>
        <v>31</v>
      </c>
      <c r="AJ39" s="76">
        <f>'21-22'!$AR$15</f>
        <v>44</v>
      </c>
      <c r="AK39" s="72">
        <v>9.9999999999999995E-7</v>
      </c>
      <c r="AL39" s="88">
        <f t="shared" si="11"/>
        <v>80.000000999999997</v>
      </c>
      <c r="AM39"/>
      <c r="AN39"/>
    </row>
    <row r="40" spans="2:40" ht="15" x14ac:dyDescent="0.25">
      <c r="B40" s="64">
        <v>11</v>
      </c>
      <c r="C40" s="64" t="str">
        <f>'21-22'!$B$16</f>
        <v>Newcastle</v>
      </c>
      <c r="D40" s="73">
        <f t="shared" si="8"/>
        <v>38</v>
      </c>
      <c r="E40" s="74">
        <f>'21-22'!$AK$16</f>
        <v>160</v>
      </c>
      <c r="F40" s="76">
        <f>'21-22'!$AL$16</f>
        <v>190</v>
      </c>
      <c r="G40" s="74">
        <f>'21-22'!$AI$16</f>
        <v>80</v>
      </c>
      <c r="H40" s="76">
        <f>'21-22'!$AJ$16</f>
        <v>88</v>
      </c>
      <c r="I40" s="72">
        <v>1.1000000000000001E-6</v>
      </c>
      <c r="J40" s="88">
        <f t="shared" si="10"/>
        <v>160.00000109999999</v>
      </c>
      <c r="K40" s="56"/>
      <c r="L40" s="56"/>
      <c r="N40" s="64">
        <v>11</v>
      </c>
      <c r="O40" s="64" t="str">
        <f>'21-22'!$B$16</f>
        <v>Newcastle</v>
      </c>
      <c r="P40" s="73">
        <f t="shared" si="12"/>
        <v>19</v>
      </c>
      <c r="Q40" s="91"/>
      <c r="R40" s="91"/>
      <c r="S40" s="74">
        <f>'21-22'!$AO$16</f>
        <v>77</v>
      </c>
      <c r="T40" s="76">
        <f>'21-22'!$AP$16</f>
        <v>92</v>
      </c>
      <c r="U40" s="74">
        <f>'21-22'!$AM$16</f>
        <v>38</v>
      </c>
      <c r="V40" s="76">
        <f>'21-22'!$AN$16</f>
        <v>39</v>
      </c>
      <c r="W40" s="72">
        <v>1.1000000000000001E-6</v>
      </c>
      <c r="X40" s="88">
        <f t="shared" si="9"/>
        <v>77.000001100000006</v>
      </c>
      <c r="Y40" s="56"/>
      <c r="Z40" s="56"/>
      <c r="AB40" s="64">
        <v>11</v>
      </c>
      <c r="AC40" s="64" t="str">
        <f>'21-22'!$B$16</f>
        <v>Newcastle</v>
      </c>
      <c r="AD40" s="73">
        <f t="shared" si="13"/>
        <v>19</v>
      </c>
      <c r="AE40" s="91"/>
      <c r="AF40" s="91"/>
      <c r="AG40" s="74">
        <f>'21-22'!$AS$16</f>
        <v>83</v>
      </c>
      <c r="AH40" s="76">
        <f>'21-22'!$AT$16</f>
        <v>98</v>
      </c>
      <c r="AI40" s="74">
        <f>'21-22'!$AQ$16</f>
        <v>42</v>
      </c>
      <c r="AJ40" s="76">
        <f>'21-22'!$AR$16</f>
        <v>49</v>
      </c>
      <c r="AK40" s="72">
        <v>1.1000000000000001E-6</v>
      </c>
      <c r="AL40" s="88">
        <f t="shared" si="11"/>
        <v>83.000001100000006</v>
      </c>
      <c r="AM40"/>
      <c r="AN40"/>
    </row>
    <row r="41" spans="2:40" ht="15" x14ac:dyDescent="0.25">
      <c r="B41" s="64">
        <v>12</v>
      </c>
      <c r="C41" s="64" t="str">
        <f>'21-22'!$B$17</f>
        <v>Crystal P</v>
      </c>
      <c r="D41" s="73">
        <f t="shared" si="8"/>
        <v>38</v>
      </c>
      <c r="E41" s="74">
        <f>'21-22'!$AK$17</f>
        <v>175</v>
      </c>
      <c r="F41" s="76">
        <f>'21-22'!$AL$17</f>
        <v>184</v>
      </c>
      <c r="G41" s="74">
        <f>'21-22'!$AI$17</f>
        <v>80</v>
      </c>
      <c r="H41" s="76">
        <f>'21-22'!$AJ$17</f>
        <v>99</v>
      </c>
      <c r="I41" s="72">
        <v>1.1999999999999999E-6</v>
      </c>
      <c r="J41" s="88">
        <f t="shared" si="10"/>
        <v>175.00000120000001</v>
      </c>
      <c r="K41" s="56"/>
      <c r="L41" s="56"/>
      <c r="N41" s="64">
        <v>12</v>
      </c>
      <c r="O41" s="64" t="str">
        <f>'21-22'!$B$17</f>
        <v>Crystal P</v>
      </c>
      <c r="P41" s="73">
        <f t="shared" si="12"/>
        <v>19</v>
      </c>
      <c r="Q41" s="91"/>
      <c r="R41" s="91"/>
      <c r="S41" s="74">
        <f>'21-22'!$AO$17</f>
        <v>91</v>
      </c>
      <c r="T41" s="76">
        <f>'21-22'!$AP$17</f>
        <v>83</v>
      </c>
      <c r="U41" s="74">
        <f>'21-22'!$AM$17</f>
        <v>40</v>
      </c>
      <c r="V41" s="76">
        <f>'21-22'!$AN$17</f>
        <v>42</v>
      </c>
      <c r="W41" s="72">
        <v>1.1999999999999999E-6</v>
      </c>
      <c r="X41" s="88">
        <f t="shared" si="9"/>
        <v>91.0000012</v>
      </c>
      <c r="Y41" s="56"/>
      <c r="Z41" s="56"/>
      <c r="AB41" s="64">
        <v>12</v>
      </c>
      <c r="AC41" s="64" t="str">
        <f>'21-22'!$B$17</f>
        <v>Crystal P</v>
      </c>
      <c r="AD41" s="73">
        <f t="shared" si="13"/>
        <v>19</v>
      </c>
      <c r="AE41" s="91"/>
      <c r="AF41" s="91"/>
      <c r="AG41" s="74">
        <f>'21-22'!$AS$17</f>
        <v>84</v>
      </c>
      <c r="AH41" s="76">
        <f>'21-22'!$AT$17</f>
        <v>101</v>
      </c>
      <c r="AI41" s="74">
        <f>'21-22'!$AQ$17</f>
        <v>40</v>
      </c>
      <c r="AJ41" s="76">
        <f>'21-22'!$AR$17</f>
        <v>57</v>
      </c>
      <c r="AK41" s="72">
        <v>1.1999999999999999E-6</v>
      </c>
      <c r="AL41" s="88">
        <f t="shared" si="11"/>
        <v>84.0000012</v>
      </c>
      <c r="AM41"/>
      <c r="AN41"/>
    </row>
    <row r="42" spans="2:40" ht="15" x14ac:dyDescent="0.25">
      <c r="B42" s="64">
        <v>13</v>
      </c>
      <c r="C42" s="64" t="str">
        <f>'21-22'!$B$18</f>
        <v>Brentford</v>
      </c>
      <c r="D42" s="73">
        <f t="shared" si="8"/>
        <v>38</v>
      </c>
      <c r="E42" s="74">
        <f>'21-22'!$AK$18</f>
        <v>160</v>
      </c>
      <c r="F42" s="76">
        <f>'21-22'!$AL$18</f>
        <v>229</v>
      </c>
      <c r="G42" s="74">
        <f>'21-22'!$AI$18</f>
        <v>79</v>
      </c>
      <c r="H42" s="76">
        <f>'21-22'!$AJ$18</f>
        <v>124</v>
      </c>
      <c r="I42" s="72">
        <v>1.3E-6</v>
      </c>
      <c r="J42" s="88">
        <f t="shared" si="10"/>
        <v>160.00000130000001</v>
      </c>
      <c r="K42" s="56"/>
      <c r="L42" s="56"/>
      <c r="N42" s="64">
        <v>13</v>
      </c>
      <c r="O42" s="64" t="str">
        <f>'21-22'!$B$18</f>
        <v>Brentford</v>
      </c>
      <c r="P42" s="73">
        <f t="shared" si="12"/>
        <v>19</v>
      </c>
      <c r="Q42" s="91"/>
      <c r="R42" s="91"/>
      <c r="S42" s="74">
        <f>'21-22'!$AO$18</f>
        <v>89</v>
      </c>
      <c r="T42" s="76">
        <f>'21-22'!$AP$18</f>
        <v>106</v>
      </c>
      <c r="U42" s="74">
        <f>'21-22'!$AM$18</f>
        <v>51</v>
      </c>
      <c r="V42" s="76">
        <f>'21-22'!$AN$18</f>
        <v>52</v>
      </c>
      <c r="W42" s="72">
        <v>1.3E-6</v>
      </c>
      <c r="X42" s="88">
        <f t="shared" si="9"/>
        <v>89.000001299999994</v>
      </c>
      <c r="Y42" s="56"/>
      <c r="Z42" s="56"/>
      <c r="AB42" s="64">
        <v>13</v>
      </c>
      <c r="AC42" s="64" t="str">
        <f>'21-22'!$B$18</f>
        <v>Brentford</v>
      </c>
      <c r="AD42" s="73">
        <f t="shared" si="13"/>
        <v>19</v>
      </c>
      <c r="AE42" s="91"/>
      <c r="AF42" s="91"/>
      <c r="AG42" s="74">
        <f>'21-22'!$AS$18</f>
        <v>71</v>
      </c>
      <c r="AH42" s="76">
        <f>'21-22'!$AT$18</f>
        <v>123</v>
      </c>
      <c r="AI42" s="74">
        <f>'21-22'!$AQ$18</f>
        <v>28</v>
      </c>
      <c r="AJ42" s="76">
        <f>'21-22'!$AR$18</f>
        <v>72</v>
      </c>
      <c r="AK42" s="72">
        <v>1.3E-6</v>
      </c>
      <c r="AL42" s="88">
        <f t="shared" si="11"/>
        <v>71.000001299999994</v>
      </c>
      <c r="AM42"/>
      <c r="AN42"/>
    </row>
    <row r="43" spans="2:40" ht="15" x14ac:dyDescent="0.25">
      <c r="B43" s="64">
        <v>14</v>
      </c>
      <c r="C43" s="64" t="str">
        <f>'21-22'!$B$19</f>
        <v>Aston Villa</v>
      </c>
      <c r="D43" s="73">
        <f t="shared" si="8"/>
        <v>38</v>
      </c>
      <c r="E43" s="74">
        <f>'21-22'!$AK$19</f>
        <v>196</v>
      </c>
      <c r="F43" s="76">
        <f>'21-22'!$AL$19</f>
        <v>220</v>
      </c>
      <c r="G43" s="74">
        <f>'21-22'!$AI$19</f>
        <v>101</v>
      </c>
      <c r="H43" s="76">
        <f>'21-22'!$AJ$19</f>
        <v>114</v>
      </c>
      <c r="I43" s="72">
        <v>1.3999999999999999E-6</v>
      </c>
      <c r="J43" s="88">
        <f t="shared" si="10"/>
        <v>196.0000014</v>
      </c>
      <c r="K43" s="56"/>
      <c r="L43" s="56"/>
      <c r="N43" s="64">
        <v>14</v>
      </c>
      <c r="O43" s="64" t="str">
        <f>'21-22'!$B$19</f>
        <v>Aston Villa</v>
      </c>
      <c r="P43" s="73">
        <f t="shared" si="12"/>
        <v>19</v>
      </c>
      <c r="Q43" s="91"/>
      <c r="R43" s="91"/>
      <c r="S43" s="74">
        <f>'21-22'!$AO$19</f>
        <v>90</v>
      </c>
      <c r="T43" s="76">
        <f>'21-22'!$AP$19</f>
        <v>104</v>
      </c>
      <c r="U43" s="74">
        <f>'21-22'!$AM$19</f>
        <v>54</v>
      </c>
      <c r="V43" s="76">
        <f>'21-22'!$AN$19</f>
        <v>49</v>
      </c>
      <c r="W43" s="72">
        <v>1.3999999999999999E-6</v>
      </c>
      <c r="X43" s="88">
        <f t="shared" si="9"/>
        <v>90.000001400000002</v>
      </c>
      <c r="Y43" s="56"/>
      <c r="Z43" s="56"/>
      <c r="AB43" s="64">
        <v>14</v>
      </c>
      <c r="AC43" s="64" t="str">
        <f>'21-22'!$B$19</f>
        <v>Aston Villa</v>
      </c>
      <c r="AD43" s="73">
        <f t="shared" si="13"/>
        <v>19</v>
      </c>
      <c r="AE43" s="91"/>
      <c r="AF43" s="91"/>
      <c r="AG43" s="74">
        <f>'21-22'!$AS$19</f>
        <v>106</v>
      </c>
      <c r="AH43" s="76">
        <f>'21-22'!$AT$19</f>
        <v>116</v>
      </c>
      <c r="AI43" s="74">
        <f>'21-22'!$AQ$19</f>
        <v>47</v>
      </c>
      <c r="AJ43" s="76">
        <f>'21-22'!$AR$19</f>
        <v>65</v>
      </c>
      <c r="AK43" s="72">
        <v>1.3999999999999999E-6</v>
      </c>
      <c r="AL43" s="88">
        <f t="shared" si="11"/>
        <v>106.0000014</v>
      </c>
      <c r="AM43"/>
      <c r="AN43"/>
    </row>
    <row r="44" spans="2:40" ht="15" x14ac:dyDescent="0.25">
      <c r="B44" s="64">
        <v>15</v>
      </c>
      <c r="C44" s="64" t="str">
        <f>'21-22'!$B$20</f>
        <v>Southampton</v>
      </c>
      <c r="D44" s="73">
        <f t="shared" si="8"/>
        <v>38</v>
      </c>
      <c r="E44" s="74">
        <f>'21-22'!$AK$20</f>
        <v>233</v>
      </c>
      <c r="F44" s="76">
        <f>'21-22'!$AL$20</f>
        <v>197</v>
      </c>
      <c r="G44" s="74">
        <f>'21-22'!$AI$20</f>
        <v>125</v>
      </c>
      <c r="H44" s="76">
        <f>'21-22'!$AJ$20</f>
        <v>85</v>
      </c>
      <c r="I44" s="72">
        <v>1.5E-6</v>
      </c>
      <c r="J44" s="88">
        <f t="shared" si="10"/>
        <v>233.0000015</v>
      </c>
      <c r="K44" s="56"/>
      <c r="L44" s="56"/>
      <c r="N44" s="64">
        <v>15</v>
      </c>
      <c r="O44" s="64" t="str">
        <f>'21-22'!$B$20</f>
        <v>Southampton</v>
      </c>
      <c r="P44" s="73">
        <f t="shared" si="12"/>
        <v>19</v>
      </c>
      <c r="Q44" s="91"/>
      <c r="R44" s="91"/>
      <c r="S44" s="74">
        <f>'21-22'!$AO$20</f>
        <v>114</v>
      </c>
      <c r="T44" s="76">
        <f>'21-22'!$AP$20</f>
        <v>98</v>
      </c>
      <c r="U44" s="74">
        <f>'21-22'!$AM$20</f>
        <v>65</v>
      </c>
      <c r="V44" s="76">
        <f>'21-22'!$AN$20</f>
        <v>38</v>
      </c>
      <c r="W44" s="72">
        <v>1.5E-6</v>
      </c>
      <c r="X44" s="88">
        <f t="shared" si="9"/>
        <v>114.0000015</v>
      </c>
      <c r="Y44" s="56"/>
      <c r="Z44" s="56"/>
      <c r="AB44" s="64">
        <v>15</v>
      </c>
      <c r="AC44" s="64" t="str">
        <f>'21-22'!$B$20</f>
        <v>Southampton</v>
      </c>
      <c r="AD44" s="73">
        <f t="shared" si="13"/>
        <v>19</v>
      </c>
      <c r="AE44" s="91"/>
      <c r="AF44" s="91"/>
      <c r="AG44" s="74">
        <f>'21-22'!$AS$20</f>
        <v>119</v>
      </c>
      <c r="AH44" s="76">
        <f>'21-22'!$AT$20</f>
        <v>99</v>
      </c>
      <c r="AI44" s="74">
        <f>'21-22'!$AQ$20</f>
        <v>60</v>
      </c>
      <c r="AJ44" s="76">
        <f>'21-22'!$AR$20</f>
        <v>47</v>
      </c>
      <c r="AK44" s="72">
        <v>1.5E-6</v>
      </c>
      <c r="AL44" s="88">
        <f t="shared" si="11"/>
        <v>119.0000015</v>
      </c>
      <c r="AM44"/>
      <c r="AN44"/>
    </row>
    <row r="45" spans="2:40" ht="15" x14ac:dyDescent="0.25">
      <c r="B45" s="64">
        <v>16</v>
      </c>
      <c r="C45" s="64" t="str">
        <f>'21-22'!$B$21</f>
        <v>Everton</v>
      </c>
      <c r="D45" s="73">
        <f t="shared" si="8"/>
        <v>38</v>
      </c>
      <c r="E45" s="74">
        <f>'21-22'!$AK$21</f>
        <v>161</v>
      </c>
      <c r="F45" s="76">
        <f>'21-22'!$AL$21</f>
        <v>219</v>
      </c>
      <c r="G45" s="74">
        <f>'21-22'!$AI$21</f>
        <v>64</v>
      </c>
      <c r="H45" s="76">
        <f>'21-22'!$AJ$21</f>
        <v>100</v>
      </c>
      <c r="I45" s="72">
        <v>1.5999999999999999E-6</v>
      </c>
      <c r="J45" s="88">
        <f t="shared" si="10"/>
        <v>161.00000159999999</v>
      </c>
      <c r="K45" s="56"/>
      <c r="L45" s="56"/>
      <c r="N45" s="64">
        <v>16</v>
      </c>
      <c r="O45" s="64" t="str">
        <f>'21-22'!$B$21</f>
        <v>Everton</v>
      </c>
      <c r="P45" s="73">
        <f t="shared" si="12"/>
        <v>19</v>
      </c>
      <c r="Q45" s="91"/>
      <c r="R45" s="91"/>
      <c r="S45" s="74">
        <f>'21-22'!$AO$21</f>
        <v>93</v>
      </c>
      <c r="T45" s="76">
        <f>'21-22'!$AP$21</f>
        <v>97</v>
      </c>
      <c r="U45" s="74">
        <f>'21-22'!$AM$21</f>
        <v>36</v>
      </c>
      <c r="V45" s="76">
        <f>'21-22'!$AN$21</f>
        <v>43</v>
      </c>
      <c r="W45" s="72">
        <v>1.5999999999999999E-6</v>
      </c>
      <c r="X45" s="88">
        <f t="shared" si="9"/>
        <v>93.000001600000004</v>
      </c>
      <c r="Y45" s="56"/>
      <c r="Z45" s="56"/>
      <c r="AB45" s="64">
        <v>16</v>
      </c>
      <c r="AC45" s="64" t="str">
        <f>'21-22'!$B$21</f>
        <v>Everton</v>
      </c>
      <c r="AD45" s="73">
        <f t="shared" si="13"/>
        <v>19</v>
      </c>
      <c r="AE45" s="91"/>
      <c r="AF45" s="91"/>
      <c r="AG45" s="74">
        <f>'21-22'!$AS$21</f>
        <v>68</v>
      </c>
      <c r="AH45" s="76">
        <f>'21-22'!$AT$21</f>
        <v>122</v>
      </c>
      <c r="AI45" s="74">
        <f>'21-22'!$AQ$21</f>
        <v>28</v>
      </c>
      <c r="AJ45" s="76">
        <f>'21-22'!$AR$21</f>
        <v>57</v>
      </c>
      <c r="AK45" s="72">
        <v>1.5999999999999999E-6</v>
      </c>
      <c r="AL45" s="88">
        <f t="shared" si="11"/>
        <v>68.000001600000004</v>
      </c>
      <c r="AM45"/>
      <c r="AN45"/>
    </row>
    <row r="46" spans="2:40" ht="15" x14ac:dyDescent="0.25">
      <c r="B46" s="64">
        <v>17</v>
      </c>
      <c r="C46" s="64" t="str">
        <f>'21-22'!$B$22</f>
        <v>Leeds</v>
      </c>
      <c r="D46" s="73">
        <f t="shared" si="8"/>
        <v>38</v>
      </c>
      <c r="E46" s="74">
        <f>'21-22'!$AK$22</f>
        <v>170</v>
      </c>
      <c r="F46" s="76">
        <f>'21-22'!$AL$22</f>
        <v>181</v>
      </c>
      <c r="G46" s="74">
        <f>'21-22'!$AI$22</f>
        <v>77</v>
      </c>
      <c r="H46" s="76">
        <f>'21-22'!$AJ$22</f>
        <v>89</v>
      </c>
      <c r="I46" s="72">
        <v>1.7E-6</v>
      </c>
      <c r="J46" s="88">
        <f t="shared" si="10"/>
        <v>170.00000170000001</v>
      </c>
      <c r="K46" s="56"/>
      <c r="L46" s="56"/>
      <c r="N46" s="64">
        <v>17</v>
      </c>
      <c r="O46" s="64" t="str">
        <f>'21-22'!$B$22</f>
        <v>Leeds</v>
      </c>
      <c r="P46" s="73">
        <f t="shared" si="12"/>
        <v>19</v>
      </c>
      <c r="Q46" s="91"/>
      <c r="R46" s="91"/>
      <c r="S46" s="74">
        <f>'21-22'!$AO$22</f>
        <v>96</v>
      </c>
      <c r="T46" s="76">
        <f>'21-22'!$AP$22</f>
        <v>87</v>
      </c>
      <c r="U46" s="74">
        <f>'21-22'!$AM$22</f>
        <v>45</v>
      </c>
      <c r="V46" s="76">
        <f>'21-22'!$AN$22</f>
        <v>40</v>
      </c>
      <c r="W46" s="72">
        <v>1.7E-6</v>
      </c>
      <c r="X46" s="88">
        <f t="shared" si="9"/>
        <v>96.000001699999999</v>
      </c>
      <c r="Y46" s="56"/>
      <c r="Z46" s="56"/>
      <c r="AB46" s="64">
        <v>17</v>
      </c>
      <c r="AC46" s="64" t="str">
        <f>'21-22'!$B$22</f>
        <v>Leeds</v>
      </c>
      <c r="AD46" s="73">
        <f t="shared" si="13"/>
        <v>19</v>
      </c>
      <c r="AE46" s="91"/>
      <c r="AF46" s="91"/>
      <c r="AG46" s="74">
        <f>'21-22'!$AS$22</f>
        <v>74</v>
      </c>
      <c r="AH46" s="76">
        <f>'21-22'!$AT$22</f>
        <v>94</v>
      </c>
      <c r="AI46" s="74">
        <f>'21-22'!$AQ$22</f>
        <v>32</v>
      </c>
      <c r="AJ46" s="76">
        <f>'21-22'!$AR$22</f>
        <v>49</v>
      </c>
      <c r="AK46" s="72">
        <v>1.7E-6</v>
      </c>
      <c r="AL46" s="88">
        <f t="shared" si="11"/>
        <v>74.000001699999999</v>
      </c>
      <c r="AM46"/>
      <c r="AN46"/>
    </row>
    <row r="47" spans="2:40" ht="15" x14ac:dyDescent="0.25">
      <c r="B47" s="64">
        <v>18</v>
      </c>
      <c r="C47" s="64" t="str">
        <f>'21-22'!$B$23</f>
        <v>Burnley</v>
      </c>
      <c r="D47" s="73">
        <f t="shared" si="8"/>
        <v>38</v>
      </c>
      <c r="E47" s="74">
        <f>'21-22'!$AK$23</f>
        <v>183</v>
      </c>
      <c r="F47" s="76">
        <f>'21-22'!$AL$23</f>
        <v>265</v>
      </c>
      <c r="G47" s="74">
        <f>'21-22'!$AI$23</f>
        <v>102</v>
      </c>
      <c r="H47" s="76">
        <f>'21-22'!$AJ$23</f>
        <v>116</v>
      </c>
      <c r="I47" s="72">
        <v>1.7999999999999999E-6</v>
      </c>
      <c r="J47" s="88">
        <f t="shared" si="10"/>
        <v>183.00000180000001</v>
      </c>
      <c r="K47" s="56"/>
      <c r="L47" s="56"/>
      <c r="N47" s="64">
        <v>18</v>
      </c>
      <c r="O47" s="64" t="str">
        <f>'21-22'!$B$23</f>
        <v>Burnley</v>
      </c>
      <c r="P47" s="73">
        <f t="shared" si="12"/>
        <v>19</v>
      </c>
      <c r="Q47" s="91"/>
      <c r="R47" s="91"/>
      <c r="S47" s="74">
        <f>'21-22'!$AO$23</f>
        <v>102</v>
      </c>
      <c r="T47" s="76">
        <f>'21-22'!$AP$23</f>
        <v>120</v>
      </c>
      <c r="U47" s="74">
        <f>'21-22'!$AM$23</f>
        <v>54</v>
      </c>
      <c r="V47" s="76">
        <f>'21-22'!$AN$23</f>
        <v>49</v>
      </c>
      <c r="W47" s="72">
        <v>1.7999999999999999E-6</v>
      </c>
      <c r="X47" s="88">
        <f t="shared" si="9"/>
        <v>102.00000180000001</v>
      </c>
      <c r="Y47" s="56"/>
      <c r="Z47" s="56"/>
      <c r="AB47" s="64">
        <v>18</v>
      </c>
      <c r="AC47" s="64" t="str">
        <f>'21-22'!$B$23</f>
        <v>Burnley</v>
      </c>
      <c r="AD47" s="73">
        <f t="shared" si="13"/>
        <v>19</v>
      </c>
      <c r="AE47" s="91"/>
      <c r="AF47" s="91"/>
      <c r="AG47" s="74">
        <f>'21-22'!$AS$23</f>
        <v>81</v>
      </c>
      <c r="AH47" s="76">
        <f>'21-22'!$AT$23</f>
        <v>145</v>
      </c>
      <c r="AI47" s="74">
        <f>'21-22'!$AQ$23</f>
        <v>48</v>
      </c>
      <c r="AJ47" s="76">
        <f>'21-22'!$AR$23</f>
        <v>67</v>
      </c>
      <c r="AK47" s="72">
        <v>1.7999999999999999E-6</v>
      </c>
      <c r="AL47" s="88">
        <f t="shared" si="11"/>
        <v>81.000001800000007</v>
      </c>
      <c r="AM47"/>
      <c r="AN47"/>
    </row>
    <row r="48" spans="2:40" ht="15" x14ac:dyDescent="0.25">
      <c r="B48" s="64">
        <v>19</v>
      </c>
      <c r="C48" s="64" t="str">
        <f>'21-22'!$B$24</f>
        <v>Watford</v>
      </c>
      <c r="D48" s="73">
        <f t="shared" si="8"/>
        <v>38</v>
      </c>
      <c r="E48" s="74">
        <f>'21-22'!$AK$24</f>
        <v>161</v>
      </c>
      <c r="F48" s="76">
        <f>'21-22'!$AL$24</f>
        <v>234</v>
      </c>
      <c r="G48" s="74">
        <f>'21-22'!$AI$24</f>
        <v>77</v>
      </c>
      <c r="H48" s="76">
        <f>'21-22'!$AJ$24</f>
        <v>117</v>
      </c>
      <c r="I48" s="72">
        <v>1.9E-6</v>
      </c>
      <c r="J48" s="88">
        <f t="shared" si="10"/>
        <v>161.0000019</v>
      </c>
      <c r="K48" s="56"/>
      <c r="L48" s="56"/>
      <c r="N48" s="64">
        <v>19</v>
      </c>
      <c r="O48" s="64" t="str">
        <f>'21-22'!$B$24</f>
        <v>Watford</v>
      </c>
      <c r="P48" s="73">
        <f t="shared" si="12"/>
        <v>19</v>
      </c>
      <c r="Q48" s="91"/>
      <c r="R48" s="91"/>
      <c r="S48" s="74">
        <f>'21-22'!$AO$24</f>
        <v>83</v>
      </c>
      <c r="T48" s="76">
        <f>'21-22'!$AP$24</f>
        <v>110</v>
      </c>
      <c r="U48" s="74">
        <f>'21-22'!$AM$24</f>
        <v>37</v>
      </c>
      <c r="V48" s="76">
        <f>'21-22'!$AN$24</f>
        <v>55</v>
      </c>
      <c r="W48" s="72">
        <v>1.9E-6</v>
      </c>
      <c r="X48" s="88">
        <f t="shared" si="9"/>
        <v>83.000001900000001</v>
      </c>
      <c r="Y48" s="56"/>
      <c r="Z48" s="56"/>
      <c r="AB48" s="64">
        <v>19</v>
      </c>
      <c r="AC48" s="64" t="str">
        <f>'21-22'!$B$24</f>
        <v>Watford</v>
      </c>
      <c r="AD48" s="73">
        <f t="shared" si="13"/>
        <v>19</v>
      </c>
      <c r="AE48" s="91"/>
      <c r="AF48" s="91"/>
      <c r="AG48" s="74">
        <f>'21-22'!$AS$24</f>
        <v>78</v>
      </c>
      <c r="AH48" s="76">
        <f>'21-22'!$AT$24</f>
        <v>124</v>
      </c>
      <c r="AI48" s="74">
        <f>'21-22'!$AQ$24</f>
        <v>40</v>
      </c>
      <c r="AJ48" s="76">
        <f>'21-22'!$AR$24</f>
        <v>62</v>
      </c>
      <c r="AK48" s="72">
        <v>1.9E-6</v>
      </c>
      <c r="AL48" s="88">
        <f t="shared" si="11"/>
        <v>78.000001900000001</v>
      </c>
      <c r="AM48"/>
      <c r="AN48"/>
    </row>
    <row r="49" spans="2:40" ht="15.75" thickBot="1" x14ac:dyDescent="0.3">
      <c r="B49" s="78">
        <v>20</v>
      </c>
      <c r="C49" s="78" t="str">
        <f>'21-22'!$B$25</f>
        <v>Norwich</v>
      </c>
      <c r="D49" s="81">
        <f t="shared" si="8"/>
        <v>38</v>
      </c>
      <c r="E49" s="82">
        <f>'21-22'!$AK$25</f>
        <v>165</v>
      </c>
      <c r="F49" s="84">
        <f>'21-22'!$AL$25</f>
        <v>251</v>
      </c>
      <c r="G49" s="82">
        <f>'21-22'!$AI$25</f>
        <v>73</v>
      </c>
      <c r="H49" s="84">
        <f>'21-22'!$AJ$25</f>
        <v>133</v>
      </c>
      <c r="I49" s="80">
        <v>1.9999999999999999E-6</v>
      </c>
      <c r="J49" s="88">
        <f t="shared" si="10"/>
        <v>165.00000199999999</v>
      </c>
      <c r="K49" s="56"/>
      <c r="L49" s="56"/>
      <c r="N49" s="78">
        <v>20</v>
      </c>
      <c r="O49" s="78" t="str">
        <f>'21-22'!$B$25</f>
        <v>Norwich</v>
      </c>
      <c r="P49" s="73">
        <f t="shared" si="12"/>
        <v>19</v>
      </c>
      <c r="Q49" s="92"/>
      <c r="R49" s="92"/>
      <c r="S49" s="82">
        <f>'21-22'!$AO$25</f>
        <v>100</v>
      </c>
      <c r="T49" s="84">
        <f>'21-22'!$AP$25</f>
        <v>118</v>
      </c>
      <c r="U49" s="82">
        <f>'21-22'!$AM$25</f>
        <v>44</v>
      </c>
      <c r="V49" s="84">
        <f>'21-22'!$AN$25</f>
        <v>71</v>
      </c>
      <c r="W49" s="80">
        <v>1.9999999999999999E-6</v>
      </c>
      <c r="X49" s="88">
        <f t="shared" si="9"/>
        <v>100.00000199999999</v>
      </c>
      <c r="Y49" s="56"/>
      <c r="Z49" s="56"/>
      <c r="AB49" s="78">
        <v>20</v>
      </c>
      <c r="AC49" s="78" t="str">
        <f>'21-22'!$B$25</f>
        <v>Norwich</v>
      </c>
      <c r="AD49" s="73">
        <f t="shared" si="13"/>
        <v>19</v>
      </c>
      <c r="AE49" s="92"/>
      <c r="AF49" s="92"/>
      <c r="AG49" s="82">
        <f>'21-22'!$AS$25</f>
        <v>65</v>
      </c>
      <c r="AH49" s="84">
        <f>'21-22'!$AT$25</f>
        <v>133</v>
      </c>
      <c r="AI49" s="82">
        <f>'21-22'!$AQ$25</f>
        <v>29</v>
      </c>
      <c r="AJ49" s="84">
        <f>'21-22'!$AR$25</f>
        <v>62</v>
      </c>
      <c r="AK49" s="80">
        <v>1.9999999999999999E-6</v>
      </c>
      <c r="AL49" s="88">
        <f t="shared" si="11"/>
        <v>65.000001999999995</v>
      </c>
      <c r="AM49"/>
      <c r="AN49"/>
    </row>
    <row r="50" spans="2:40" ht="15" x14ac:dyDescent="0.25">
      <c r="D50" s="93"/>
      <c r="E50" s="85">
        <f>SUM(E30:E49)</f>
        <v>3954</v>
      </c>
      <c r="F50" s="85">
        <f>SUM(F30:F49)</f>
        <v>3954</v>
      </c>
      <c r="G50" s="85">
        <f>SUM(G30:G49)</f>
        <v>1898</v>
      </c>
      <c r="H50" s="85">
        <f>SUM(H30:H49)</f>
        <v>1898</v>
      </c>
      <c r="I50" s="56"/>
      <c r="J50" s="56"/>
      <c r="K50" s="56"/>
      <c r="L50" s="56"/>
      <c r="P50" s="93"/>
      <c r="Q50" s="85"/>
      <c r="R50" s="85"/>
      <c r="S50" s="85">
        <f>SUM(S30:S49)</f>
        <v>2123</v>
      </c>
      <c r="T50" s="85">
        <f>SUM(T30:T49)</f>
        <v>1831</v>
      </c>
      <c r="U50" s="85">
        <f>SUM(U30:U49)</f>
        <v>1039</v>
      </c>
      <c r="V50" s="85">
        <f>SUM(V30:V49)</f>
        <v>859</v>
      </c>
      <c r="W50" s="56"/>
      <c r="X50" s="56"/>
      <c r="Y50" s="56"/>
      <c r="Z50" s="56"/>
      <c r="AD50" s="93"/>
      <c r="AE50" s="85"/>
      <c r="AF50" s="85"/>
      <c r="AG50" s="85">
        <f>SUM(AG30:AG49)</f>
        <v>1831</v>
      </c>
      <c r="AH50" s="85">
        <f>SUM(AH30:AH49)</f>
        <v>2123</v>
      </c>
      <c r="AI50" s="85">
        <f>SUM(AI30:AI49)</f>
        <v>859</v>
      </c>
      <c r="AJ50" s="85">
        <f>SUM(AJ30:AJ49)</f>
        <v>1039</v>
      </c>
      <c r="AK50"/>
      <c r="AL50"/>
      <c r="AM50"/>
      <c r="AN50"/>
    </row>
    <row r="51" spans="2:40" ht="15" x14ac:dyDescent="0.25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 s="56"/>
      <c r="Y51" s="56"/>
      <c r="Z51" s="56"/>
      <c r="AB51"/>
      <c r="AC51"/>
      <c r="AD51"/>
      <c r="AE51"/>
      <c r="AF51"/>
      <c r="AG51"/>
      <c r="AH51"/>
      <c r="AI51"/>
      <c r="AJ51"/>
      <c r="AK51"/>
      <c r="AL51"/>
      <c r="AM51"/>
      <c r="AN51"/>
    </row>
    <row r="52" spans="2:40" ht="15" x14ac:dyDescent="0.25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</row>
    <row r="53" spans="2:40" ht="15.75" thickBot="1" x14ac:dyDescent="0.3">
      <c r="B53" s="188" t="s">
        <v>42</v>
      </c>
      <c r="C53" s="188"/>
      <c r="D53" s="188"/>
      <c r="E53" s="188"/>
      <c r="F53" s="188"/>
      <c r="G53" s="188"/>
      <c r="H53" s="188"/>
      <c r="I53" s="56"/>
      <c r="N53" s="188" t="s">
        <v>43</v>
      </c>
      <c r="O53" s="188"/>
      <c r="P53" s="188"/>
      <c r="Q53" s="188"/>
      <c r="R53" s="188"/>
      <c r="S53" s="188"/>
      <c r="T53" s="188"/>
      <c r="U53" s="188"/>
      <c r="V53" s="188"/>
      <c r="W53" s="56"/>
      <c r="AB53" s="188" t="s">
        <v>44</v>
      </c>
      <c r="AC53" s="188"/>
      <c r="AD53" s="188"/>
      <c r="AE53" s="188"/>
      <c r="AF53" s="188"/>
      <c r="AG53" s="188"/>
      <c r="AH53" s="188"/>
      <c r="AI53" s="188"/>
      <c r="AJ53" s="188"/>
      <c r="AK53"/>
      <c r="AL53"/>
      <c r="AM53"/>
      <c r="AN53"/>
    </row>
    <row r="54" spans="2:40" ht="15.75" thickBot="1" x14ac:dyDescent="0.3">
      <c r="B54" s="60" t="s">
        <v>31</v>
      </c>
      <c r="C54" s="58" t="s">
        <v>32</v>
      </c>
      <c r="D54" s="61" t="s">
        <v>34</v>
      </c>
      <c r="E54" s="189" t="s">
        <v>45</v>
      </c>
      <c r="F54" s="190"/>
      <c r="G54" s="189" t="s">
        <v>46</v>
      </c>
      <c r="H54" s="190"/>
      <c r="I54" s="56"/>
      <c r="J54" s="56"/>
      <c r="K54" s="56"/>
      <c r="L54" s="56"/>
      <c r="N54" s="60" t="s">
        <v>31</v>
      </c>
      <c r="O54" s="58" t="s">
        <v>32</v>
      </c>
      <c r="P54" s="61" t="s">
        <v>34</v>
      </c>
      <c r="Q54" s="86"/>
      <c r="R54" s="86"/>
      <c r="S54" s="189" t="s">
        <v>45</v>
      </c>
      <c r="T54" s="190"/>
      <c r="U54" s="189" t="s">
        <v>46</v>
      </c>
      <c r="V54" s="190"/>
      <c r="W54" s="56"/>
      <c r="X54" s="56"/>
      <c r="Y54" s="56"/>
      <c r="Z54" s="56"/>
      <c r="AB54" s="60" t="s">
        <v>31</v>
      </c>
      <c r="AC54" s="58" t="s">
        <v>32</v>
      </c>
      <c r="AD54" s="61" t="s">
        <v>34</v>
      </c>
      <c r="AE54" s="86"/>
      <c r="AF54" s="86"/>
      <c r="AG54" s="189" t="s">
        <v>45</v>
      </c>
      <c r="AH54" s="190"/>
      <c r="AI54" s="189" t="s">
        <v>46</v>
      </c>
      <c r="AJ54" s="190"/>
      <c r="AK54"/>
      <c r="AL54"/>
      <c r="AM54"/>
      <c r="AN54"/>
    </row>
    <row r="55" spans="2:40" ht="15.75" customHeight="1" x14ac:dyDescent="0.25">
      <c r="B55" s="64">
        <v>1</v>
      </c>
      <c r="C55" s="87" t="str">
        <f>'21-22'!$B$6</f>
        <v>Man City</v>
      </c>
      <c r="D55" s="67">
        <f>E6</f>
        <v>38</v>
      </c>
      <c r="E55" s="68">
        <f>'21-22'!$AV$6</f>
        <v>41</v>
      </c>
      <c r="F55" s="70">
        <f>'21-22'!$AW$6</f>
        <v>66</v>
      </c>
      <c r="G55" s="68">
        <f>'21-22'!$BC$6</f>
        <v>1</v>
      </c>
      <c r="H55" s="70">
        <f>'21-22'!$BD$6</f>
        <v>3</v>
      </c>
      <c r="I55" s="66">
        <v>9.9999999999999995E-8</v>
      </c>
      <c r="J55" s="88">
        <f>E55+I55+2*G55</f>
        <v>43.000000100000001</v>
      </c>
      <c r="K55" s="56"/>
      <c r="L55" s="56"/>
      <c r="N55" s="64">
        <v>1</v>
      </c>
      <c r="O55" s="87" t="str">
        <f>'21-22'!$B$6</f>
        <v>Man City</v>
      </c>
      <c r="P55" s="94">
        <f>S6</f>
        <v>19</v>
      </c>
      <c r="Q55" s="89"/>
      <c r="R55" s="89"/>
      <c r="S55" s="68">
        <f>'21-22'!$AX$6</f>
        <v>15</v>
      </c>
      <c r="T55" s="70">
        <f>'21-22'!$AY$6</f>
        <v>32</v>
      </c>
      <c r="U55" s="68">
        <f>'21-22'!$BE$6</f>
        <v>1</v>
      </c>
      <c r="V55" s="70">
        <f>'21-22'!$BF$6</f>
        <v>2</v>
      </c>
      <c r="W55" s="66">
        <v>9.9999999999999995E-8</v>
      </c>
      <c r="X55" s="88">
        <f>S55+W55+2*U55</f>
        <v>17.000000100000001</v>
      </c>
      <c r="Y55" s="56"/>
      <c r="Z55" s="56"/>
      <c r="AB55" s="64">
        <v>1</v>
      </c>
      <c r="AC55" s="87" t="str">
        <f>'21-22'!$B$6</f>
        <v>Man City</v>
      </c>
      <c r="AD55" s="94">
        <f>AG6</f>
        <v>19</v>
      </c>
      <c r="AE55" s="89"/>
      <c r="AF55" s="89"/>
      <c r="AG55" s="68">
        <f>'21-22'!$AZ$6</f>
        <v>26</v>
      </c>
      <c r="AH55" s="70">
        <f>'21-22'!$BA$6</f>
        <v>34</v>
      </c>
      <c r="AI55" s="68">
        <f>'21-22'!$BG$6</f>
        <v>0</v>
      </c>
      <c r="AJ55" s="70">
        <f>'21-22'!$BH$6</f>
        <v>1</v>
      </c>
      <c r="AK55" s="66">
        <v>9.9999999999999995E-8</v>
      </c>
      <c r="AL55" s="88">
        <f>AG55+AK55+2*AI55</f>
        <v>26.000000100000001</v>
      </c>
      <c r="AM55"/>
      <c r="AN55"/>
    </row>
    <row r="56" spans="2:40" ht="15" x14ac:dyDescent="0.25">
      <c r="B56" s="64">
        <v>2</v>
      </c>
      <c r="C56" s="64" t="str">
        <f>'21-22'!$B$7</f>
        <v>Liverpool</v>
      </c>
      <c r="D56" s="73">
        <f>E7</f>
        <v>38</v>
      </c>
      <c r="E56" s="90">
        <f>'21-22'!$AV$7</f>
        <v>50</v>
      </c>
      <c r="F56" s="76">
        <f>'21-22'!$AW$7</f>
        <v>63</v>
      </c>
      <c r="G56" s="74">
        <f>'21-22'!$BC$7</f>
        <v>1</v>
      </c>
      <c r="H56" s="76">
        <f>'21-22'!$BD$7</f>
        <v>3</v>
      </c>
      <c r="I56" s="72">
        <v>1.9999999999999999E-7</v>
      </c>
      <c r="J56" s="88">
        <f t="shared" ref="J56:J74" si="14">E56+I56+2*G56</f>
        <v>52.000000200000002</v>
      </c>
      <c r="K56" s="56"/>
      <c r="L56" s="56"/>
      <c r="N56" s="64">
        <v>2</v>
      </c>
      <c r="O56" s="64" t="str">
        <f>'21-22'!$B$7</f>
        <v>Liverpool</v>
      </c>
      <c r="P56" s="73">
        <f>S7</f>
        <v>19</v>
      </c>
      <c r="Q56" s="91"/>
      <c r="R56" s="91"/>
      <c r="S56" s="74">
        <f>'21-22'!$AX$7</f>
        <v>23</v>
      </c>
      <c r="T56" s="76">
        <f>'21-22'!$AY$7</f>
        <v>30</v>
      </c>
      <c r="U56" s="74">
        <f>'21-22'!$BE$7</f>
        <v>0</v>
      </c>
      <c r="V56" s="76">
        <f>'21-22'!$BF$7</f>
        <v>1</v>
      </c>
      <c r="W56" s="72">
        <v>1.9999999999999999E-7</v>
      </c>
      <c r="X56" s="88">
        <f t="shared" ref="X56:X74" si="15">S56+W56+2*U56</f>
        <v>23.000000199999999</v>
      </c>
      <c r="Y56" s="56"/>
      <c r="Z56" s="56"/>
      <c r="AB56" s="64">
        <v>2</v>
      </c>
      <c r="AC56" s="64" t="str">
        <f>'21-22'!$B$7</f>
        <v>Liverpool</v>
      </c>
      <c r="AD56" s="73">
        <f>AG7</f>
        <v>19</v>
      </c>
      <c r="AE56" s="91"/>
      <c r="AF56" s="91"/>
      <c r="AG56" s="74">
        <f>'21-22'!$AZ$7</f>
        <v>27</v>
      </c>
      <c r="AH56" s="76">
        <f>'21-22'!$BA$7</f>
        <v>33</v>
      </c>
      <c r="AI56" s="74">
        <f>'21-22'!$BG$7</f>
        <v>1</v>
      </c>
      <c r="AJ56" s="76">
        <f>'21-22'!$BH$7</f>
        <v>2</v>
      </c>
      <c r="AK56" s="72">
        <v>1.9999999999999999E-7</v>
      </c>
      <c r="AL56" s="88">
        <f t="shared" ref="AL56:AL74" si="16">AG56+AK56+2*AI56</f>
        <v>29.000000199999999</v>
      </c>
      <c r="AM56"/>
      <c r="AN56"/>
    </row>
    <row r="57" spans="2:40" ht="15" x14ac:dyDescent="0.25">
      <c r="B57" s="64">
        <v>3</v>
      </c>
      <c r="C57" s="64" t="str">
        <f>'21-22'!$B$8</f>
        <v>Chelsea</v>
      </c>
      <c r="D57" s="73">
        <f t="shared" ref="D57:D74" si="17">E8</f>
        <v>38</v>
      </c>
      <c r="E57" s="74">
        <f>'21-22'!$AV$8</f>
        <v>63</v>
      </c>
      <c r="F57" s="76">
        <f>'21-22'!$AW$8</f>
        <v>68</v>
      </c>
      <c r="G57" s="74">
        <f>'21-22'!$BC$8</f>
        <v>1</v>
      </c>
      <c r="H57" s="76">
        <f>'21-22'!$BD$8</f>
        <v>4</v>
      </c>
      <c r="I57" s="72">
        <v>2.9999999999999999E-7</v>
      </c>
      <c r="J57" s="88">
        <f t="shared" si="14"/>
        <v>65.000000300000011</v>
      </c>
      <c r="K57" s="56"/>
      <c r="L57" s="56"/>
      <c r="N57" s="64">
        <v>3</v>
      </c>
      <c r="O57" s="64" t="str">
        <f>'21-22'!$B$8</f>
        <v>Chelsea</v>
      </c>
      <c r="P57" s="73">
        <f t="shared" ref="P57:P74" si="18">S8</f>
        <v>19</v>
      </c>
      <c r="Q57" s="91"/>
      <c r="R57" s="91"/>
      <c r="S57" s="74">
        <f>'21-22'!$AX$8</f>
        <v>32</v>
      </c>
      <c r="T57" s="76">
        <f>'21-22'!$AY$8</f>
        <v>41</v>
      </c>
      <c r="U57" s="74">
        <f>'21-22'!$BE$8</f>
        <v>0</v>
      </c>
      <c r="V57" s="76">
        <f>'21-22'!$BF$8</f>
        <v>3</v>
      </c>
      <c r="W57" s="72">
        <v>2.9999999999999999E-7</v>
      </c>
      <c r="X57" s="88">
        <f t="shared" si="15"/>
        <v>32.000000300000004</v>
      </c>
      <c r="Y57" s="56"/>
      <c r="Z57" s="56"/>
      <c r="AB57" s="64">
        <v>3</v>
      </c>
      <c r="AC57" s="64" t="str">
        <f>'21-22'!$B$8</f>
        <v>Chelsea</v>
      </c>
      <c r="AD57" s="73">
        <f t="shared" ref="AD57:AD74" si="19">AG8</f>
        <v>19</v>
      </c>
      <c r="AE57" s="91"/>
      <c r="AF57" s="91"/>
      <c r="AG57" s="74">
        <f>'21-22'!$AZ$8</f>
        <v>31</v>
      </c>
      <c r="AH57" s="76">
        <f>'21-22'!$BA$8</f>
        <v>27</v>
      </c>
      <c r="AI57" s="74">
        <f>'21-22'!$BG$8</f>
        <v>1</v>
      </c>
      <c r="AJ57" s="76">
        <f>'21-22'!$BH$8</f>
        <v>1</v>
      </c>
      <c r="AK57" s="72">
        <v>2.9999999999999999E-7</v>
      </c>
      <c r="AL57" s="88">
        <f t="shared" si="16"/>
        <v>33.000000299999996</v>
      </c>
      <c r="AM57"/>
      <c r="AN57"/>
    </row>
    <row r="58" spans="2:40" ht="15" x14ac:dyDescent="0.25">
      <c r="B58" s="64">
        <v>4</v>
      </c>
      <c r="C58" s="64" t="str">
        <f>'21-22'!$B$9</f>
        <v>Tottenham</v>
      </c>
      <c r="D58" s="73">
        <f t="shared" si="17"/>
        <v>38</v>
      </c>
      <c r="E58" s="74">
        <f>'21-22'!$AV$9</f>
        <v>69</v>
      </c>
      <c r="F58" s="76">
        <f>'21-22'!$AW$9</f>
        <v>79</v>
      </c>
      <c r="G58" s="74">
        <f>'21-22'!$BC$9</f>
        <v>1</v>
      </c>
      <c r="H58" s="76">
        <f>'21-22'!$BD$9</f>
        <v>6</v>
      </c>
      <c r="I58" s="72">
        <v>3.9999999999999998E-7</v>
      </c>
      <c r="J58" s="88">
        <f t="shared" si="14"/>
        <v>71.000000400000005</v>
      </c>
      <c r="K58" s="56"/>
      <c r="L58" s="56"/>
      <c r="N58" s="64">
        <v>4</v>
      </c>
      <c r="O58" s="64" t="str">
        <f>'21-22'!$B$9</f>
        <v>Tottenham</v>
      </c>
      <c r="P58" s="73">
        <f t="shared" si="18"/>
        <v>19</v>
      </c>
      <c r="Q58" s="91"/>
      <c r="R58" s="91"/>
      <c r="S58" s="74">
        <f>'21-22'!$AX$9</f>
        <v>34</v>
      </c>
      <c r="T58" s="76">
        <f>'21-22'!$AY$9</f>
        <v>41</v>
      </c>
      <c r="U58" s="74">
        <f>'21-22'!$BE$9</f>
        <v>0</v>
      </c>
      <c r="V58" s="76">
        <f>'21-22'!$BF$9</f>
        <v>3</v>
      </c>
      <c r="W58" s="72">
        <v>3.9999999999999998E-7</v>
      </c>
      <c r="X58" s="88">
        <f t="shared" si="15"/>
        <v>34.000000399999998</v>
      </c>
      <c r="Y58" s="56"/>
      <c r="Z58" s="56"/>
      <c r="AB58" s="64">
        <v>4</v>
      </c>
      <c r="AC58" s="64" t="str">
        <f>'21-22'!$B$9</f>
        <v>Tottenham</v>
      </c>
      <c r="AD58" s="73">
        <f t="shared" si="19"/>
        <v>19</v>
      </c>
      <c r="AE58" s="91"/>
      <c r="AF58" s="91"/>
      <c r="AG58" s="74">
        <f>'21-22'!$AZ$9</f>
        <v>35</v>
      </c>
      <c r="AH58" s="76">
        <f>'21-22'!$BA$9</f>
        <v>38</v>
      </c>
      <c r="AI58" s="74">
        <f>'21-22'!$BG$9</f>
        <v>1</v>
      </c>
      <c r="AJ58" s="76">
        <f>'21-22'!$BH$9</f>
        <v>3</v>
      </c>
      <c r="AK58" s="72">
        <v>3.9999999999999998E-7</v>
      </c>
      <c r="AL58" s="88">
        <f t="shared" si="16"/>
        <v>37.000000399999998</v>
      </c>
      <c r="AM58"/>
      <c r="AN58"/>
    </row>
    <row r="59" spans="2:40" ht="15" x14ac:dyDescent="0.25">
      <c r="B59" s="64">
        <v>5</v>
      </c>
      <c r="C59" s="64" t="str">
        <f>'21-22'!$B$10</f>
        <v>Arsenal</v>
      </c>
      <c r="D59" s="73">
        <f t="shared" si="17"/>
        <v>38</v>
      </c>
      <c r="E59" s="74">
        <f>'21-22'!$AV$10</f>
        <v>63</v>
      </c>
      <c r="F59" s="76">
        <f>'21-22'!$AW$10</f>
        <v>67</v>
      </c>
      <c r="G59" s="74">
        <f>'21-22'!$BC$10</f>
        <v>4</v>
      </c>
      <c r="H59" s="76">
        <f>'21-22'!$BD$10</f>
        <v>3</v>
      </c>
      <c r="I59" s="72">
        <v>4.9999999999999998E-7</v>
      </c>
      <c r="J59" s="88">
        <f t="shared" si="14"/>
        <v>71.000000499999999</v>
      </c>
      <c r="K59" s="56"/>
      <c r="L59" s="56"/>
      <c r="N59" s="64">
        <v>5</v>
      </c>
      <c r="O59" s="64" t="str">
        <f>'21-22'!$B$10</f>
        <v>Arsenal</v>
      </c>
      <c r="P59" s="73">
        <f t="shared" si="18"/>
        <v>19</v>
      </c>
      <c r="Q59" s="91"/>
      <c r="R59" s="91"/>
      <c r="S59" s="74">
        <f>'21-22'!$AX$10</f>
        <v>32</v>
      </c>
      <c r="T59" s="76">
        <f>'21-22'!$AY$10</f>
        <v>37</v>
      </c>
      <c r="U59" s="74">
        <f>'21-22'!$BE$10</f>
        <v>1</v>
      </c>
      <c r="V59" s="76">
        <f>'21-22'!$BF$10</f>
        <v>3</v>
      </c>
      <c r="W59" s="72">
        <v>4.9999999999999998E-7</v>
      </c>
      <c r="X59" s="88">
        <f t="shared" si="15"/>
        <v>34.000000499999999</v>
      </c>
      <c r="Y59" s="56"/>
      <c r="Z59" s="56"/>
      <c r="AB59" s="64">
        <v>5</v>
      </c>
      <c r="AC59" s="64" t="str">
        <f>'21-22'!$B$10</f>
        <v>Arsenal</v>
      </c>
      <c r="AD59" s="73">
        <f t="shared" si="19"/>
        <v>19</v>
      </c>
      <c r="AE59" s="91"/>
      <c r="AF59" s="91"/>
      <c r="AG59" s="74">
        <f>'21-22'!$AZ$10</f>
        <v>31</v>
      </c>
      <c r="AH59" s="76">
        <f>'21-22'!$BA$10</f>
        <v>30</v>
      </c>
      <c r="AI59" s="74">
        <f>'21-22'!$BG$10</f>
        <v>3</v>
      </c>
      <c r="AJ59" s="76">
        <f>'21-22'!$BH$10</f>
        <v>0</v>
      </c>
      <c r="AK59" s="72">
        <v>4.9999999999999998E-7</v>
      </c>
      <c r="AL59" s="88">
        <f t="shared" si="16"/>
        <v>37.000000499999999</v>
      </c>
      <c r="AM59"/>
      <c r="AN59"/>
    </row>
    <row r="60" spans="2:40" ht="15" x14ac:dyDescent="0.25">
      <c r="B60" s="64">
        <v>6</v>
      </c>
      <c r="C60" s="64" t="str">
        <f>'21-22'!$B$11</f>
        <v>Man Utd</v>
      </c>
      <c r="D60" s="73">
        <f t="shared" si="17"/>
        <v>38</v>
      </c>
      <c r="E60" s="74">
        <f>'21-22'!$AV$11</f>
        <v>76</v>
      </c>
      <c r="F60" s="76">
        <f>'21-22'!$AW$11</f>
        <v>48</v>
      </c>
      <c r="G60" s="74">
        <f>'21-22'!$BC$11</f>
        <v>2</v>
      </c>
      <c r="H60" s="76">
        <f>'21-22'!$BD$11</f>
        <v>1</v>
      </c>
      <c r="I60" s="72">
        <v>5.9999999999999997E-7</v>
      </c>
      <c r="J60" s="88">
        <f t="shared" si="14"/>
        <v>80.000000600000007</v>
      </c>
      <c r="K60" s="56"/>
      <c r="L60" s="56"/>
      <c r="N60" s="64">
        <v>6</v>
      </c>
      <c r="O60" s="64" t="str">
        <f>'21-22'!$B$11</f>
        <v>Man Utd</v>
      </c>
      <c r="P60" s="73">
        <f t="shared" si="18"/>
        <v>19</v>
      </c>
      <c r="Q60" s="91"/>
      <c r="R60" s="91"/>
      <c r="S60" s="74">
        <f>'21-22'!$AX$11</f>
        <v>31</v>
      </c>
      <c r="T60" s="76">
        <f>'21-22'!$AY$11</f>
        <v>16</v>
      </c>
      <c r="U60" s="74">
        <f>'21-22'!$BE$11</f>
        <v>1</v>
      </c>
      <c r="V60" s="76">
        <f>'21-22'!$BF$11</f>
        <v>1</v>
      </c>
      <c r="W60" s="72">
        <v>5.9999999999999997E-7</v>
      </c>
      <c r="X60" s="88">
        <f t="shared" si="15"/>
        <v>33.0000006</v>
      </c>
      <c r="Y60" s="56"/>
      <c r="Z60" s="56"/>
      <c r="AB60" s="64">
        <v>6</v>
      </c>
      <c r="AC60" s="64" t="str">
        <f>'21-22'!$B$11</f>
        <v>Man Utd</v>
      </c>
      <c r="AD60" s="73">
        <f t="shared" si="19"/>
        <v>19</v>
      </c>
      <c r="AE60" s="91"/>
      <c r="AF60" s="91"/>
      <c r="AG60" s="74">
        <f>'21-22'!$AZ$11</f>
        <v>45</v>
      </c>
      <c r="AH60" s="76">
        <f>'21-22'!$BA$11</f>
        <v>32</v>
      </c>
      <c r="AI60" s="74">
        <f>'21-22'!$BG$11</f>
        <v>1</v>
      </c>
      <c r="AJ60" s="76">
        <f>'21-22'!$BH$11</f>
        <v>0</v>
      </c>
      <c r="AK60" s="72">
        <v>5.9999999999999997E-7</v>
      </c>
      <c r="AL60" s="88">
        <f t="shared" si="16"/>
        <v>47.0000006</v>
      </c>
      <c r="AM60"/>
      <c r="AN60"/>
    </row>
    <row r="61" spans="2:40" ht="15" x14ac:dyDescent="0.25">
      <c r="B61" s="64">
        <v>7</v>
      </c>
      <c r="C61" s="64" t="str">
        <f>'21-22'!$B$12</f>
        <v>West Ham</v>
      </c>
      <c r="D61" s="73">
        <f t="shared" si="17"/>
        <v>38</v>
      </c>
      <c r="E61" s="74">
        <f>'21-22'!$AV$12</f>
        <v>50</v>
      </c>
      <c r="F61" s="76">
        <f>'21-22'!$AW$12</f>
        <v>48</v>
      </c>
      <c r="G61" s="74">
        <f>'21-22'!$BC$12</f>
        <v>3</v>
      </c>
      <c r="H61" s="76">
        <f>'21-22'!$BD$12</f>
        <v>3</v>
      </c>
      <c r="I61" s="72">
        <v>6.9999999999999997E-7</v>
      </c>
      <c r="J61" s="88">
        <f t="shared" si="14"/>
        <v>56.000000700000001</v>
      </c>
      <c r="K61" s="56"/>
      <c r="L61" s="56"/>
      <c r="N61" s="64">
        <v>7</v>
      </c>
      <c r="O61" s="64" t="str">
        <f>'21-22'!$B$12</f>
        <v>West Ham</v>
      </c>
      <c r="P61" s="73">
        <f t="shared" si="18"/>
        <v>19</v>
      </c>
      <c r="Q61" s="91"/>
      <c r="R61" s="91"/>
      <c r="S61" s="74">
        <f>'21-22'!$AX$12</f>
        <v>28</v>
      </c>
      <c r="T61" s="76">
        <f>'21-22'!$AY$12</f>
        <v>26</v>
      </c>
      <c r="U61" s="74">
        <f>'21-22'!$BE$12</f>
        <v>0</v>
      </c>
      <c r="V61" s="76">
        <f>'21-22'!$BF$12</f>
        <v>2</v>
      </c>
      <c r="W61" s="72">
        <v>6.9999999999999997E-7</v>
      </c>
      <c r="X61" s="88">
        <f t="shared" si="15"/>
        <v>28.000000700000001</v>
      </c>
      <c r="Y61" s="56"/>
      <c r="Z61" s="56"/>
      <c r="AB61" s="64">
        <v>7</v>
      </c>
      <c r="AC61" s="64" t="str">
        <f>'21-22'!$B$12</f>
        <v>West Ham</v>
      </c>
      <c r="AD61" s="73">
        <f t="shared" si="19"/>
        <v>19</v>
      </c>
      <c r="AE61" s="91"/>
      <c r="AF61" s="91"/>
      <c r="AG61" s="74">
        <f>'21-22'!$AZ$12</f>
        <v>22</v>
      </c>
      <c r="AH61" s="76">
        <f>'21-22'!$BA$12</f>
        <v>22</v>
      </c>
      <c r="AI61" s="74">
        <f>'21-22'!$BG$12</f>
        <v>3</v>
      </c>
      <c r="AJ61" s="76">
        <f>'21-22'!$BH$12</f>
        <v>1</v>
      </c>
      <c r="AK61" s="72">
        <v>6.9999999999999997E-7</v>
      </c>
      <c r="AL61" s="88">
        <f t="shared" si="16"/>
        <v>28.000000700000001</v>
      </c>
      <c r="AM61"/>
      <c r="AN61"/>
    </row>
    <row r="62" spans="2:40" ht="15" x14ac:dyDescent="0.25">
      <c r="B62" s="64">
        <v>8</v>
      </c>
      <c r="C62" s="64" t="str">
        <f>'21-22'!$B$13</f>
        <v>Leicester</v>
      </c>
      <c r="D62" s="73">
        <f t="shared" si="17"/>
        <v>38</v>
      </c>
      <c r="E62" s="74">
        <f>'21-22'!$AV$13</f>
        <v>55</v>
      </c>
      <c r="F62" s="76">
        <f>'21-22'!$AW$13</f>
        <v>60</v>
      </c>
      <c r="G62" s="74">
        <f>'21-22'!$BC$13</f>
        <v>1</v>
      </c>
      <c r="H62" s="76">
        <f>'21-22'!$BD$13</f>
        <v>0</v>
      </c>
      <c r="I62" s="72">
        <v>7.9999999999999996E-7</v>
      </c>
      <c r="J62" s="88">
        <f t="shared" si="14"/>
        <v>57.000000800000002</v>
      </c>
      <c r="K62" s="56"/>
      <c r="L62" s="56"/>
      <c r="N62" s="64">
        <v>8</v>
      </c>
      <c r="O62" s="64" t="str">
        <f>'21-22'!$B$13</f>
        <v>Leicester</v>
      </c>
      <c r="P62" s="73">
        <f t="shared" si="18"/>
        <v>19</v>
      </c>
      <c r="Q62" s="91"/>
      <c r="R62" s="91"/>
      <c r="S62" s="74">
        <f>'21-22'!$AX$13</f>
        <v>22</v>
      </c>
      <c r="T62" s="76">
        <f>'21-22'!$AY$13</f>
        <v>29</v>
      </c>
      <c r="U62" s="74">
        <f>'21-22'!$BE$13</f>
        <v>0</v>
      </c>
      <c r="V62" s="76">
        <f>'21-22'!$BF$13</f>
        <v>0</v>
      </c>
      <c r="W62" s="72">
        <v>7.9999999999999996E-7</v>
      </c>
      <c r="X62" s="88">
        <f t="shared" si="15"/>
        <v>22.000000799999999</v>
      </c>
      <c r="Y62" s="56"/>
      <c r="Z62" s="56"/>
      <c r="AB62" s="64">
        <v>8</v>
      </c>
      <c r="AC62" s="64" t="str">
        <f>'21-22'!$B$13</f>
        <v>Leicester</v>
      </c>
      <c r="AD62" s="73">
        <f t="shared" si="19"/>
        <v>19</v>
      </c>
      <c r="AE62" s="91"/>
      <c r="AF62" s="91"/>
      <c r="AG62" s="74">
        <f>'21-22'!$AZ$13</f>
        <v>33</v>
      </c>
      <c r="AH62" s="76">
        <f>'21-22'!$BA$13</f>
        <v>31</v>
      </c>
      <c r="AI62" s="74">
        <f>'21-22'!$BG$13</f>
        <v>1</v>
      </c>
      <c r="AJ62" s="76">
        <f>'21-22'!$BH$13</f>
        <v>0</v>
      </c>
      <c r="AK62" s="72">
        <v>7.9999999999999996E-7</v>
      </c>
      <c r="AL62" s="88">
        <f t="shared" si="16"/>
        <v>35.000000800000002</v>
      </c>
      <c r="AM62"/>
      <c r="AN62"/>
    </row>
    <row r="63" spans="2:40" ht="15" x14ac:dyDescent="0.25">
      <c r="B63" s="64">
        <v>9</v>
      </c>
      <c r="C63" s="64" t="str">
        <f>'21-22'!$B$14</f>
        <v>Brighton</v>
      </c>
      <c r="D63" s="73">
        <f t="shared" si="17"/>
        <v>38</v>
      </c>
      <c r="E63" s="74">
        <f>'21-22'!$AV$14</f>
        <v>72</v>
      </c>
      <c r="F63" s="76">
        <f>'21-22'!$AW$14</f>
        <v>79</v>
      </c>
      <c r="G63" s="74">
        <f>'21-22'!$BC$14</f>
        <v>2</v>
      </c>
      <c r="H63" s="76">
        <f>'21-22'!$BD$14</f>
        <v>0</v>
      </c>
      <c r="I63" s="72">
        <v>8.9999999999999996E-7</v>
      </c>
      <c r="J63" s="88">
        <f t="shared" si="14"/>
        <v>76.000000900000003</v>
      </c>
      <c r="K63" s="56"/>
      <c r="L63" s="56"/>
      <c r="N63" s="64">
        <v>9</v>
      </c>
      <c r="O63" s="64" t="str">
        <f>'21-22'!$B$14</f>
        <v>Brighton</v>
      </c>
      <c r="P63" s="73">
        <f t="shared" si="18"/>
        <v>19</v>
      </c>
      <c r="Q63" s="91"/>
      <c r="R63" s="91"/>
      <c r="S63" s="74">
        <f>'21-22'!$AX$14</f>
        <v>32</v>
      </c>
      <c r="T63" s="76">
        <f>'21-22'!$AY$14</f>
        <v>37</v>
      </c>
      <c r="U63" s="74">
        <f>'21-22'!$BE$14</f>
        <v>1</v>
      </c>
      <c r="V63" s="76">
        <f>'21-22'!$BF$14</f>
        <v>0</v>
      </c>
      <c r="W63" s="72">
        <v>8.9999999999999996E-7</v>
      </c>
      <c r="X63" s="88">
        <f t="shared" si="15"/>
        <v>34.000000900000003</v>
      </c>
      <c r="Y63" s="56"/>
      <c r="Z63" s="56"/>
      <c r="AB63" s="64">
        <v>9</v>
      </c>
      <c r="AC63" s="64" t="str">
        <f>'21-22'!$B$14</f>
        <v>Brighton</v>
      </c>
      <c r="AD63" s="73">
        <f t="shared" si="19"/>
        <v>19</v>
      </c>
      <c r="AE63" s="91"/>
      <c r="AF63" s="91"/>
      <c r="AG63" s="74">
        <f>'21-22'!$AZ$14</f>
        <v>40</v>
      </c>
      <c r="AH63" s="76">
        <f>'21-22'!$BA$14</f>
        <v>42</v>
      </c>
      <c r="AI63" s="74">
        <f>'21-22'!$BG$14</f>
        <v>1</v>
      </c>
      <c r="AJ63" s="76">
        <f>'21-22'!$BH$14</f>
        <v>0</v>
      </c>
      <c r="AK63" s="72">
        <v>8.9999999999999996E-7</v>
      </c>
      <c r="AL63" s="88">
        <f t="shared" si="16"/>
        <v>42.000000900000003</v>
      </c>
      <c r="AM63"/>
      <c r="AN63"/>
    </row>
    <row r="64" spans="2:40" ht="15" x14ac:dyDescent="0.25">
      <c r="B64" s="64">
        <v>10</v>
      </c>
      <c r="C64" s="64" t="str">
        <f ca="1">'21-22'!$B$15</f>
        <v>Wolves</v>
      </c>
      <c r="D64" s="73">
        <f t="shared" si="17"/>
        <v>38</v>
      </c>
      <c r="E64" s="74">
        <f>'21-22'!$AV$15</f>
        <v>61</v>
      </c>
      <c r="F64" s="76">
        <f>'21-22'!$AW$15</f>
        <v>86</v>
      </c>
      <c r="G64" s="74">
        <f>'21-22'!$BC$15</f>
        <v>2</v>
      </c>
      <c r="H64" s="76">
        <f>'21-22'!$BD$15</f>
        <v>3</v>
      </c>
      <c r="I64" s="72">
        <v>9.9999999999999995E-7</v>
      </c>
      <c r="J64" s="88">
        <f t="shared" si="14"/>
        <v>65.000000999999997</v>
      </c>
      <c r="K64" s="56"/>
      <c r="L64" s="56"/>
      <c r="N64" s="64">
        <v>10</v>
      </c>
      <c r="O64" s="64" t="str">
        <f ca="1">'21-22'!$B$15</f>
        <v>Wolves</v>
      </c>
      <c r="P64" s="73">
        <f t="shared" si="18"/>
        <v>19</v>
      </c>
      <c r="Q64" s="91"/>
      <c r="R64" s="91"/>
      <c r="S64" s="74">
        <f>'21-22'!$AX$15</f>
        <v>32</v>
      </c>
      <c r="T64" s="76">
        <f>'21-22'!$AY$15</f>
        <v>50</v>
      </c>
      <c r="U64" s="74">
        <f>'21-22'!$BE$15</f>
        <v>1</v>
      </c>
      <c r="V64" s="76">
        <f>'21-22'!$BF$15</f>
        <v>2</v>
      </c>
      <c r="W64" s="72">
        <v>9.9999999999999995E-7</v>
      </c>
      <c r="X64" s="88">
        <f t="shared" si="15"/>
        <v>34.000000999999997</v>
      </c>
      <c r="Y64" s="56"/>
      <c r="Z64" s="56"/>
      <c r="AB64" s="64">
        <v>10</v>
      </c>
      <c r="AC64" s="64" t="str">
        <f ca="1">'21-22'!$B$15</f>
        <v>Wolves</v>
      </c>
      <c r="AD64" s="73">
        <f t="shared" si="19"/>
        <v>19</v>
      </c>
      <c r="AE64" s="91"/>
      <c r="AF64" s="91"/>
      <c r="AG64" s="74">
        <f>'21-22'!$AZ$15</f>
        <v>29</v>
      </c>
      <c r="AH64" s="76">
        <f>'21-22'!$BA$15</f>
        <v>36</v>
      </c>
      <c r="AI64" s="74">
        <f>'21-22'!$BG$15</f>
        <v>1</v>
      </c>
      <c r="AJ64" s="76">
        <f>'21-22'!$BH$15</f>
        <v>1</v>
      </c>
      <c r="AK64" s="72">
        <v>9.9999999999999995E-7</v>
      </c>
      <c r="AL64" s="88">
        <f t="shared" si="16"/>
        <v>31.000001000000001</v>
      </c>
      <c r="AM64"/>
      <c r="AN64"/>
    </row>
    <row r="65" spans="2:40" ht="15" x14ac:dyDescent="0.25">
      <c r="B65" s="64">
        <v>11</v>
      </c>
      <c r="C65" s="64" t="str">
        <f>'21-22'!$B$16</f>
        <v>Newcastle</v>
      </c>
      <c r="D65" s="73">
        <f t="shared" si="17"/>
        <v>38</v>
      </c>
      <c r="E65" s="74">
        <f>'21-22'!$AV$16</f>
        <v>80</v>
      </c>
      <c r="F65" s="76">
        <f>'21-22'!$AW$16</f>
        <v>75</v>
      </c>
      <c r="G65" s="74">
        <f>'21-22'!$BC$16</f>
        <v>2</v>
      </c>
      <c r="H65" s="76">
        <f>'21-22'!$BD$16</f>
        <v>3</v>
      </c>
      <c r="I65" s="72">
        <v>1.1000000000000001E-6</v>
      </c>
      <c r="J65" s="88">
        <f t="shared" si="14"/>
        <v>84.000001100000006</v>
      </c>
      <c r="K65" s="56"/>
      <c r="L65" s="56"/>
      <c r="N65" s="64">
        <v>11</v>
      </c>
      <c r="O65" s="64" t="str">
        <f>'21-22'!$B$16</f>
        <v>Newcastle</v>
      </c>
      <c r="P65" s="73">
        <f t="shared" si="18"/>
        <v>19</v>
      </c>
      <c r="Q65" s="91"/>
      <c r="R65" s="91"/>
      <c r="S65" s="74">
        <f>'21-22'!$AX$16</f>
        <v>35</v>
      </c>
      <c r="T65" s="76">
        <f>'21-22'!$AY$16</f>
        <v>36</v>
      </c>
      <c r="U65" s="74">
        <f>'21-22'!$BE$16</f>
        <v>2</v>
      </c>
      <c r="V65" s="76">
        <f>'21-22'!$BF$16</f>
        <v>0</v>
      </c>
      <c r="W65" s="72">
        <v>1.1000000000000001E-6</v>
      </c>
      <c r="X65" s="88">
        <f t="shared" si="15"/>
        <v>39.000001099999999</v>
      </c>
      <c r="Y65" s="56"/>
      <c r="Z65" s="56"/>
      <c r="AB65" s="64">
        <v>11</v>
      </c>
      <c r="AC65" s="64" t="str">
        <f>'21-22'!$B$16</f>
        <v>Newcastle</v>
      </c>
      <c r="AD65" s="73">
        <f t="shared" si="19"/>
        <v>19</v>
      </c>
      <c r="AE65" s="91"/>
      <c r="AF65" s="91"/>
      <c r="AG65" s="74">
        <f>'21-22'!$AZ$16</f>
        <v>45</v>
      </c>
      <c r="AH65" s="76">
        <f>'21-22'!$BA$16</f>
        <v>39</v>
      </c>
      <c r="AI65" s="74">
        <f>'21-22'!$BG$16</f>
        <v>0</v>
      </c>
      <c r="AJ65" s="76">
        <f>'21-22'!$BH$16</f>
        <v>3</v>
      </c>
      <c r="AK65" s="72">
        <v>1.1000000000000001E-6</v>
      </c>
      <c r="AL65" s="88">
        <f t="shared" si="16"/>
        <v>45.000001099999999</v>
      </c>
      <c r="AM65"/>
      <c r="AN65"/>
    </row>
    <row r="66" spans="2:40" ht="15" x14ac:dyDescent="0.25">
      <c r="B66" s="64">
        <v>12</v>
      </c>
      <c r="C66" s="64" t="str">
        <f>'21-22'!$B$17</f>
        <v>Crystal P</v>
      </c>
      <c r="D66" s="73">
        <f t="shared" si="17"/>
        <v>38</v>
      </c>
      <c r="E66" s="74">
        <f>'21-22'!$AV$17</f>
        <v>67</v>
      </c>
      <c r="F66" s="76">
        <f>'21-22'!$AW$17</f>
        <v>71</v>
      </c>
      <c r="G66" s="74">
        <f>'21-22'!$BC$17</f>
        <v>1</v>
      </c>
      <c r="H66" s="76">
        <f>'21-22'!$BD$17</f>
        <v>3</v>
      </c>
      <c r="I66" s="72">
        <v>1.1999999999999999E-6</v>
      </c>
      <c r="J66" s="88">
        <f t="shared" si="14"/>
        <v>69.0000012</v>
      </c>
      <c r="K66" s="56"/>
      <c r="L66" s="56"/>
      <c r="N66" s="64">
        <v>12</v>
      </c>
      <c r="O66" s="64" t="str">
        <f>'21-22'!$B$17</f>
        <v>Crystal P</v>
      </c>
      <c r="P66" s="73">
        <f t="shared" si="18"/>
        <v>19</v>
      </c>
      <c r="Q66" s="91"/>
      <c r="R66" s="91"/>
      <c r="S66" s="74">
        <f>'21-22'!$AX$17</f>
        <v>33</v>
      </c>
      <c r="T66" s="76">
        <f>'21-22'!$AY$17</f>
        <v>45</v>
      </c>
      <c r="U66" s="74">
        <f>'21-22'!$BE$17</f>
        <v>0</v>
      </c>
      <c r="V66" s="76">
        <f>'21-22'!$BF$17</f>
        <v>2</v>
      </c>
      <c r="W66" s="72">
        <v>1.1999999999999999E-6</v>
      </c>
      <c r="X66" s="88">
        <f t="shared" si="15"/>
        <v>33.0000012</v>
      </c>
      <c r="Y66" s="56"/>
      <c r="Z66" s="56"/>
      <c r="AB66" s="64">
        <v>12</v>
      </c>
      <c r="AC66" s="64" t="str">
        <f>'21-22'!$B$17</f>
        <v>Crystal P</v>
      </c>
      <c r="AD66" s="73">
        <f t="shared" si="19"/>
        <v>19</v>
      </c>
      <c r="AE66" s="91"/>
      <c r="AF66" s="91"/>
      <c r="AG66" s="74">
        <f>'21-22'!$AZ$17</f>
        <v>34</v>
      </c>
      <c r="AH66" s="76">
        <f>'21-22'!$BA$17</f>
        <v>26</v>
      </c>
      <c r="AI66" s="74">
        <f>'21-22'!$BG$17</f>
        <v>1</v>
      </c>
      <c r="AJ66" s="76">
        <f>'21-22'!$BH$17</f>
        <v>1</v>
      </c>
      <c r="AK66" s="72">
        <v>1.1999999999999999E-6</v>
      </c>
      <c r="AL66" s="88">
        <f t="shared" si="16"/>
        <v>36.0000012</v>
      </c>
      <c r="AM66"/>
      <c r="AN66"/>
    </row>
    <row r="67" spans="2:40" ht="15" x14ac:dyDescent="0.25">
      <c r="B67" s="64">
        <v>13</v>
      </c>
      <c r="C67" s="64" t="str">
        <f>'21-22'!$B$18</f>
        <v>Brentford</v>
      </c>
      <c r="D67" s="73">
        <f t="shared" si="17"/>
        <v>38</v>
      </c>
      <c r="E67" s="74">
        <f>'21-22'!$AV$18</f>
        <v>63</v>
      </c>
      <c r="F67" s="76">
        <f>'21-22'!$AW$18</f>
        <v>50</v>
      </c>
      <c r="G67" s="74">
        <f>'21-22'!$BC$18</f>
        <v>3</v>
      </c>
      <c r="H67" s="76">
        <f>'21-22'!$BD$18</f>
        <v>3</v>
      </c>
      <c r="I67" s="72">
        <v>1.3E-6</v>
      </c>
      <c r="J67" s="88">
        <f t="shared" si="14"/>
        <v>69.000001300000008</v>
      </c>
      <c r="K67" s="56"/>
      <c r="L67" s="56"/>
      <c r="N67" s="64">
        <v>13</v>
      </c>
      <c r="O67" s="64" t="str">
        <f>'21-22'!$B$18</f>
        <v>Brentford</v>
      </c>
      <c r="P67" s="73">
        <f t="shared" si="18"/>
        <v>19</v>
      </c>
      <c r="Q67" s="91"/>
      <c r="R67" s="91"/>
      <c r="S67" s="74">
        <f>'21-22'!$AX$18</f>
        <v>30</v>
      </c>
      <c r="T67" s="76">
        <f>'21-22'!$AY$18</f>
        <v>22</v>
      </c>
      <c r="U67" s="74">
        <f>'21-22'!$BE$18</f>
        <v>2</v>
      </c>
      <c r="V67" s="76">
        <f>'21-22'!$BF$18</f>
        <v>1</v>
      </c>
      <c r="W67" s="72">
        <v>1.3E-6</v>
      </c>
      <c r="X67" s="88">
        <f t="shared" si="15"/>
        <v>34.000001300000001</v>
      </c>
      <c r="Y67" s="56"/>
      <c r="Z67" s="56"/>
      <c r="AB67" s="64">
        <v>13</v>
      </c>
      <c r="AC67" s="64" t="str">
        <f>'21-22'!$B$18</f>
        <v>Brentford</v>
      </c>
      <c r="AD67" s="73">
        <f t="shared" si="19"/>
        <v>19</v>
      </c>
      <c r="AE67" s="91"/>
      <c r="AF67" s="91"/>
      <c r="AG67" s="74">
        <f>'21-22'!$AZ$18</f>
        <v>33</v>
      </c>
      <c r="AH67" s="76">
        <f>'21-22'!$BA$18</f>
        <v>28</v>
      </c>
      <c r="AI67" s="74">
        <f>'21-22'!$BG$18</f>
        <v>1</v>
      </c>
      <c r="AJ67" s="76">
        <f>'21-22'!$BH$18</f>
        <v>2</v>
      </c>
      <c r="AK67" s="72">
        <v>1.3E-6</v>
      </c>
      <c r="AL67" s="88">
        <f t="shared" si="16"/>
        <v>35.000001300000001</v>
      </c>
      <c r="AM67"/>
      <c r="AN67"/>
    </row>
    <row r="68" spans="2:40" ht="15" x14ac:dyDescent="0.25">
      <c r="B68" s="64">
        <v>14</v>
      </c>
      <c r="C68" s="64" t="str">
        <f>'21-22'!$B$19</f>
        <v>Aston Villa</v>
      </c>
      <c r="D68" s="73">
        <f t="shared" si="17"/>
        <v>38</v>
      </c>
      <c r="E68" s="74">
        <f>'21-22'!$AV$19</f>
        <v>80</v>
      </c>
      <c r="F68" s="76">
        <f>'21-22'!$AW$19</f>
        <v>84</v>
      </c>
      <c r="G68" s="74">
        <f>'21-22'!$BC$19</f>
        <v>2</v>
      </c>
      <c r="H68" s="76">
        <f>'21-22'!$BD$19</f>
        <v>1</v>
      </c>
      <c r="I68" s="72">
        <v>1.3999999999999999E-6</v>
      </c>
      <c r="J68" s="88">
        <f t="shared" si="14"/>
        <v>84.000001400000002</v>
      </c>
      <c r="K68" s="56"/>
      <c r="L68" s="56"/>
      <c r="N68" s="64">
        <v>14</v>
      </c>
      <c r="O68" s="64" t="str">
        <f>'21-22'!$B$19</f>
        <v>Aston Villa</v>
      </c>
      <c r="P68" s="73">
        <f t="shared" si="18"/>
        <v>19</v>
      </c>
      <c r="Q68" s="91"/>
      <c r="R68" s="91"/>
      <c r="S68" s="74">
        <f>'21-22'!$AX$19</f>
        <v>32</v>
      </c>
      <c r="T68" s="76">
        <f>'21-22'!$AY$19</f>
        <v>37</v>
      </c>
      <c r="U68" s="74">
        <f>'21-22'!$BE$19</f>
        <v>2</v>
      </c>
      <c r="V68" s="76">
        <f>'21-22'!$BF$19</f>
        <v>1</v>
      </c>
      <c r="W68" s="72">
        <v>1.3999999999999999E-6</v>
      </c>
      <c r="X68" s="88">
        <f t="shared" si="15"/>
        <v>36.000001400000002</v>
      </c>
      <c r="Y68" s="56"/>
      <c r="Z68" s="56"/>
      <c r="AB68" s="64">
        <v>14</v>
      </c>
      <c r="AC68" s="64" t="str">
        <f>'21-22'!$B$19</f>
        <v>Aston Villa</v>
      </c>
      <c r="AD68" s="73">
        <f t="shared" si="19"/>
        <v>19</v>
      </c>
      <c r="AE68" s="91"/>
      <c r="AF68" s="91"/>
      <c r="AG68" s="74">
        <f>'21-22'!$AZ$19</f>
        <v>48</v>
      </c>
      <c r="AH68" s="76">
        <f>'21-22'!$BA$19</f>
        <v>47</v>
      </c>
      <c r="AI68" s="74">
        <f>'21-22'!$BG$19</f>
        <v>0</v>
      </c>
      <c r="AJ68" s="76">
        <f>'21-22'!$BH$19</f>
        <v>0</v>
      </c>
      <c r="AK68" s="72">
        <v>1.3999999999999999E-6</v>
      </c>
      <c r="AL68" s="88">
        <f t="shared" si="16"/>
        <v>48.000001400000002</v>
      </c>
      <c r="AM68"/>
      <c r="AN68"/>
    </row>
    <row r="69" spans="2:40" ht="15" x14ac:dyDescent="0.25">
      <c r="B69" s="64">
        <v>15</v>
      </c>
      <c r="C69" s="64" t="str">
        <f>'21-22'!$B$20</f>
        <v>Southampton</v>
      </c>
      <c r="D69" s="73">
        <f t="shared" si="17"/>
        <v>38</v>
      </c>
      <c r="E69" s="74">
        <f>'21-22'!$AV$20</f>
        <v>64</v>
      </c>
      <c r="F69" s="76">
        <f>'21-22'!$AW$20</f>
        <v>63</v>
      </c>
      <c r="G69" s="74">
        <f>'21-22'!$BC$20</f>
        <v>2</v>
      </c>
      <c r="H69" s="76">
        <f>'21-22'!$BD$20</f>
        <v>1</v>
      </c>
      <c r="I69" s="72">
        <v>1.5E-6</v>
      </c>
      <c r="J69" s="88">
        <f t="shared" si="14"/>
        <v>68.000001499999996</v>
      </c>
      <c r="K69" s="56"/>
      <c r="L69" s="56"/>
      <c r="N69" s="64">
        <v>15</v>
      </c>
      <c r="O69" s="64" t="str">
        <f>'21-22'!$B$20</f>
        <v>Southampton</v>
      </c>
      <c r="P69" s="73">
        <f t="shared" si="18"/>
        <v>19</v>
      </c>
      <c r="Q69" s="91"/>
      <c r="R69" s="91"/>
      <c r="S69" s="74">
        <f>'21-22'!$AX$20</f>
        <v>32</v>
      </c>
      <c r="T69" s="76">
        <f>'21-22'!$AY$20</f>
        <v>32</v>
      </c>
      <c r="U69" s="74">
        <f>'21-22'!$BE$20</f>
        <v>1</v>
      </c>
      <c r="V69" s="76">
        <f>'21-22'!$BF$20</f>
        <v>1</v>
      </c>
      <c r="W69" s="72">
        <v>1.5E-6</v>
      </c>
      <c r="X69" s="88">
        <f t="shared" si="15"/>
        <v>34.000001500000003</v>
      </c>
      <c r="Y69" s="56"/>
      <c r="Z69" s="56"/>
      <c r="AB69" s="64">
        <v>15</v>
      </c>
      <c r="AC69" s="64" t="str">
        <f>'21-22'!$B$20</f>
        <v>Southampton</v>
      </c>
      <c r="AD69" s="73">
        <f t="shared" si="19"/>
        <v>19</v>
      </c>
      <c r="AE69" s="91"/>
      <c r="AF69" s="91"/>
      <c r="AG69" s="74">
        <f>'21-22'!$AZ$20</f>
        <v>32</v>
      </c>
      <c r="AH69" s="76">
        <f>'21-22'!$BA$20</f>
        <v>31</v>
      </c>
      <c r="AI69" s="74">
        <f>'21-22'!$BG$20</f>
        <v>1</v>
      </c>
      <c r="AJ69" s="76">
        <f>'21-22'!$BH$20</f>
        <v>0</v>
      </c>
      <c r="AK69" s="72">
        <v>1.5E-6</v>
      </c>
      <c r="AL69" s="88">
        <f t="shared" si="16"/>
        <v>34.000001500000003</v>
      </c>
      <c r="AM69"/>
      <c r="AN69"/>
    </row>
    <row r="70" spans="2:40" ht="15" x14ac:dyDescent="0.25">
      <c r="B70" s="64">
        <v>16</v>
      </c>
      <c r="C70" s="64" t="str">
        <f>'21-22'!$B$21</f>
        <v>Everton</v>
      </c>
      <c r="D70" s="73">
        <f t="shared" si="17"/>
        <v>38</v>
      </c>
      <c r="E70" s="74">
        <f>'21-22'!$AV$21</f>
        <v>80</v>
      </c>
      <c r="F70" s="76">
        <f>'21-22'!$AW$21</f>
        <v>72</v>
      </c>
      <c r="G70" s="74">
        <f>'21-22'!$BC$21</f>
        <v>6</v>
      </c>
      <c r="H70" s="76">
        <f>'21-22'!$BD$21</f>
        <v>0</v>
      </c>
      <c r="I70" s="72">
        <v>1.5999999999999999E-6</v>
      </c>
      <c r="J70" s="88">
        <f t="shared" si="14"/>
        <v>92.000001600000004</v>
      </c>
      <c r="K70" s="56"/>
      <c r="L70" s="56"/>
      <c r="N70" s="64">
        <v>16</v>
      </c>
      <c r="O70" s="64" t="str">
        <f>'21-22'!$B$21</f>
        <v>Everton</v>
      </c>
      <c r="P70" s="73">
        <f t="shared" si="18"/>
        <v>19</v>
      </c>
      <c r="Q70" s="91"/>
      <c r="R70" s="91"/>
      <c r="S70" s="74">
        <f>'21-22'!$AX$21</f>
        <v>43</v>
      </c>
      <c r="T70" s="76">
        <f>'21-22'!$AY$21</f>
        <v>43</v>
      </c>
      <c r="U70" s="74">
        <f>'21-22'!$BE$21</f>
        <v>5</v>
      </c>
      <c r="V70" s="76">
        <f>'21-22'!$BF$21</f>
        <v>0</v>
      </c>
      <c r="W70" s="72">
        <v>1.5999999999999999E-6</v>
      </c>
      <c r="X70" s="88">
        <f t="shared" si="15"/>
        <v>53.000001599999997</v>
      </c>
      <c r="Y70" s="56"/>
      <c r="Z70" s="56"/>
      <c r="AB70" s="64">
        <v>16</v>
      </c>
      <c r="AC70" s="64" t="str">
        <f>'21-22'!$B$21</f>
        <v>Everton</v>
      </c>
      <c r="AD70" s="73">
        <f t="shared" si="19"/>
        <v>19</v>
      </c>
      <c r="AE70" s="91"/>
      <c r="AF70" s="91"/>
      <c r="AG70" s="74">
        <f>'21-22'!$AZ$21</f>
        <v>37</v>
      </c>
      <c r="AH70" s="76">
        <f>'21-22'!$BA$21</f>
        <v>29</v>
      </c>
      <c r="AI70" s="74">
        <f>'21-22'!$BG$21</f>
        <v>1</v>
      </c>
      <c r="AJ70" s="76">
        <f>'21-22'!$BH$21</f>
        <v>0</v>
      </c>
      <c r="AK70" s="72">
        <v>1.5999999999999999E-6</v>
      </c>
      <c r="AL70" s="88">
        <f t="shared" si="16"/>
        <v>39.000001599999997</v>
      </c>
      <c r="AM70"/>
      <c r="AN70"/>
    </row>
    <row r="71" spans="2:40" ht="15" x14ac:dyDescent="0.25">
      <c r="B71" s="64">
        <v>17</v>
      </c>
      <c r="C71" s="64" t="str">
        <f>'21-22'!$B$22</f>
        <v>Leeds</v>
      </c>
      <c r="D71" s="73">
        <f t="shared" si="17"/>
        <v>38</v>
      </c>
      <c r="E71" s="74">
        <f>'21-22'!$AV$22</f>
        <v>100</v>
      </c>
      <c r="F71" s="76">
        <f>'21-22'!$AW$22</f>
        <v>72</v>
      </c>
      <c r="G71" s="74">
        <f>'21-22'!$BC$22</f>
        <v>3</v>
      </c>
      <c r="H71" s="76">
        <f>'21-22'!$BD$22</f>
        <v>3</v>
      </c>
      <c r="I71" s="72">
        <v>1.7E-6</v>
      </c>
      <c r="J71" s="88">
        <f t="shared" si="14"/>
        <v>106.0000017</v>
      </c>
      <c r="K71" s="56"/>
      <c r="L71" s="56"/>
      <c r="N71" s="64">
        <v>17</v>
      </c>
      <c r="O71" s="64" t="str">
        <f>'21-22'!$B$22</f>
        <v>Leeds</v>
      </c>
      <c r="P71" s="73">
        <f t="shared" si="18"/>
        <v>19</v>
      </c>
      <c r="Q71" s="91"/>
      <c r="R71" s="91"/>
      <c r="S71" s="74">
        <f>'21-22'!$AX$22</f>
        <v>53</v>
      </c>
      <c r="T71" s="76">
        <f>'21-22'!$AY$22</f>
        <v>39</v>
      </c>
      <c r="U71" s="74">
        <f>'21-22'!$BE$22</f>
        <v>2</v>
      </c>
      <c r="V71" s="76">
        <f>'21-22'!$BF$22</f>
        <v>0</v>
      </c>
      <c r="W71" s="72">
        <v>1.7E-6</v>
      </c>
      <c r="X71" s="88">
        <f t="shared" si="15"/>
        <v>57.000001699999999</v>
      </c>
      <c r="Y71" s="56"/>
      <c r="Z71" s="56"/>
      <c r="AB71" s="64">
        <v>17</v>
      </c>
      <c r="AC71" s="64" t="str">
        <f>'21-22'!$B$22</f>
        <v>Leeds</v>
      </c>
      <c r="AD71" s="73">
        <f t="shared" si="19"/>
        <v>19</v>
      </c>
      <c r="AE71" s="91"/>
      <c r="AF71" s="91"/>
      <c r="AG71" s="74">
        <f>'21-22'!$AZ$22</f>
        <v>47</v>
      </c>
      <c r="AH71" s="76">
        <f>'21-22'!$BA$22</f>
        <v>33</v>
      </c>
      <c r="AI71" s="74">
        <f>'21-22'!$BG$22</f>
        <v>1</v>
      </c>
      <c r="AJ71" s="76">
        <f>'21-22'!$BH$22</f>
        <v>3</v>
      </c>
      <c r="AK71" s="72">
        <v>1.7E-6</v>
      </c>
      <c r="AL71" s="88">
        <f t="shared" si="16"/>
        <v>49.000001699999999</v>
      </c>
      <c r="AM71"/>
      <c r="AN71"/>
    </row>
    <row r="72" spans="2:40" ht="15" x14ac:dyDescent="0.25">
      <c r="B72" s="64">
        <v>18</v>
      </c>
      <c r="C72" s="64" t="str">
        <f>'21-22'!$B$23</f>
        <v>Burnley</v>
      </c>
      <c r="D72" s="73">
        <f t="shared" si="17"/>
        <v>38</v>
      </c>
      <c r="E72" s="74">
        <f>'21-22'!$AV$23</f>
        <v>68</v>
      </c>
      <c r="F72" s="76">
        <f>'21-22'!$AW$23</f>
        <v>44</v>
      </c>
      <c r="G72" s="74">
        <f>'21-22'!$BC$23</f>
        <v>2</v>
      </c>
      <c r="H72" s="76">
        <f>'21-22'!$BD$23</f>
        <v>0</v>
      </c>
      <c r="I72" s="72">
        <v>1.7999999999999999E-6</v>
      </c>
      <c r="J72" s="88">
        <f t="shared" si="14"/>
        <v>72.000001800000007</v>
      </c>
      <c r="K72" s="56"/>
      <c r="L72" s="56"/>
      <c r="N72" s="64">
        <v>18</v>
      </c>
      <c r="O72" s="64" t="str">
        <f>'21-22'!$B$23</f>
        <v>Burnley</v>
      </c>
      <c r="P72" s="73">
        <f t="shared" si="18"/>
        <v>19</v>
      </c>
      <c r="Q72" s="91"/>
      <c r="R72" s="91"/>
      <c r="S72" s="74">
        <f>'21-22'!$AX$23</f>
        <v>34</v>
      </c>
      <c r="T72" s="76">
        <f>'21-22'!$AY$23</f>
        <v>24</v>
      </c>
      <c r="U72" s="74">
        <f>'21-22'!$BE$23</f>
        <v>0</v>
      </c>
      <c r="V72" s="76">
        <f>'21-22'!$BF$23</f>
        <v>0</v>
      </c>
      <c r="W72" s="72">
        <v>1.7999999999999999E-6</v>
      </c>
      <c r="X72" s="88">
        <f t="shared" si="15"/>
        <v>34.0000018</v>
      </c>
      <c r="Y72" s="56"/>
      <c r="Z72" s="56"/>
      <c r="AB72" s="64">
        <v>18</v>
      </c>
      <c r="AC72" s="64" t="str">
        <f>'21-22'!$B$23</f>
        <v>Burnley</v>
      </c>
      <c r="AD72" s="73">
        <f t="shared" si="19"/>
        <v>19</v>
      </c>
      <c r="AE72" s="91"/>
      <c r="AF72" s="91"/>
      <c r="AG72" s="74">
        <f>'21-22'!$AZ$23</f>
        <v>34</v>
      </c>
      <c r="AH72" s="76">
        <f>'21-22'!$BA$23</f>
        <v>20</v>
      </c>
      <c r="AI72" s="74">
        <f>'21-22'!$BG$23</f>
        <v>2</v>
      </c>
      <c r="AJ72" s="76">
        <f>'21-22'!$BH$23</f>
        <v>0</v>
      </c>
      <c r="AK72" s="72">
        <v>1.7999999999999999E-6</v>
      </c>
      <c r="AL72" s="88">
        <f t="shared" si="16"/>
        <v>38.0000018</v>
      </c>
      <c r="AM72"/>
      <c r="AN72"/>
    </row>
    <row r="73" spans="2:40" ht="15" x14ac:dyDescent="0.25">
      <c r="B73" s="64">
        <v>19</v>
      </c>
      <c r="C73" s="64" t="str">
        <f>'21-22'!$B$24</f>
        <v>Watford</v>
      </c>
      <c r="D73" s="73">
        <f t="shared" si="17"/>
        <v>38</v>
      </c>
      <c r="E73" s="74">
        <f>'21-22'!$AV$24</f>
        <v>60</v>
      </c>
      <c r="F73" s="76">
        <f>'21-22'!$AW$24</f>
        <v>63</v>
      </c>
      <c r="G73" s="74">
        <f>'21-22'!$BC$24</f>
        <v>3</v>
      </c>
      <c r="H73" s="76">
        <f>'21-22'!$BD$24</f>
        <v>1</v>
      </c>
      <c r="I73" s="72">
        <v>1.9E-6</v>
      </c>
      <c r="J73" s="88">
        <f t="shared" si="14"/>
        <v>66.000001900000001</v>
      </c>
      <c r="K73" s="56"/>
      <c r="L73" s="56"/>
      <c r="N73" s="64">
        <v>19</v>
      </c>
      <c r="O73" s="64" t="str">
        <f>'21-22'!$B$24</f>
        <v>Watford</v>
      </c>
      <c r="P73" s="73">
        <f t="shared" si="18"/>
        <v>19</v>
      </c>
      <c r="Q73" s="91"/>
      <c r="R73" s="91"/>
      <c r="S73" s="74">
        <f>'21-22'!$AX$24</f>
        <v>34</v>
      </c>
      <c r="T73" s="76">
        <f>'21-22'!$AY$24</f>
        <v>28</v>
      </c>
      <c r="U73" s="74">
        <f>'21-22'!$BE$24</f>
        <v>1</v>
      </c>
      <c r="V73" s="76">
        <f>'21-22'!$BF$24</f>
        <v>1</v>
      </c>
      <c r="W73" s="72">
        <v>1.9E-6</v>
      </c>
      <c r="X73" s="88">
        <f t="shared" si="15"/>
        <v>36.000001900000001</v>
      </c>
      <c r="Y73" s="56"/>
      <c r="Z73" s="56"/>
      <c r="AB73" s="64">
        <v>19</v>
      </c>
      <c r="AC73" s="64" t="str">
        <f>'21-22'!$B$24</f>
        <v>Watford</v>
      </c>
      <c r="AD73" s="73">
        <f t="shared" si="19"/>
        <v>19</v>
      </c>
      <c r="AE73" s="91"/>
      <c r="AF73" s="91"/>
      <c r="AG73" s="74">
        <f>'21-22'!$AZ$24</f>
        <v>26</v>
      </c>
      <c r="AH73" s="76">
        <f>'21-22'!$BA$24</f>
        <v>35</v>
      </c>
      <c r="AI73" s="74">
        <f>'21-22'!$BG$24</f>
        <v>2</v>
      </c>
      <c r="AJ73" s="76">
        <f>'21-22'!$BH$24</f>
        <v>0</v>
      </c>
      <c r="AK73" s="72">
        <v>1.9E-6</v>
      </c>
      <c r="AL73" s="88">
        <f t="shared" si="16"/>
        <v>30.000001900000001</v>
      </c>
      <c r="AM73"/>
      <c r="AN73"/>
    </row>
    <row r="74" spans="2:40" ht="15.75" thickBot="1" x14ac:dyDescent="0.3">
      <c r="B74" s="78">
        <v>20</v>
      </c>
      <c r="C74" s="78" t="str">
        <f>'21-22'!$B$25</f>
        <v>Norwich</v>
      </c>
      <c r="D74" s="73">
        <f t="shared" si="17"/>
        <v>38</v>
      </c>
      <c r="E74" s="82">
        <f>'21-22'!$AV$25</f>
        <v>56</v>
      </c>
      <c r="F74" s="84">
        <f>'21-22'!$AW$25</f>
        <v>60</v>
      </c>
      <c r="G74" s="82">
        <f>'21-22'!$BC$25</f>
        <v>1</v>
      </c>
      <c r="H74" s="84">
        <f>'21-22'!$BD$25</f>
        <v>2</v>
      </c>
      <c r="I74" s="80">
        <v>1.9999999999999999E-6</v>
      </c>
      <c r="J74" s="88">
        <f t="shared" si="14"/>
        <v>58.000002000000002</v>
      </c>
      <c r="K74" s="56"/>
      <c r="L74" s="56"/>
      <c r="N74" s="78">
        <v>20</v>
      </c>
      <c r="O74" s="78" t="str">
        <f>'21-22'!$B$25</f>
        <v>Norwich</v>
      </c>
      <c r="P74" s="73">
        <f t="shared" si="18"/>
        <v>19</v>
      </c>
      <c r="Q74" s="92"/>
      <c r="R74" s="92"/>
      <c r="S74" s="82">
        <f>'21-22'!$AX$25</f>
        <v>29</v>
      </c>
      <c r="T74" s="84">
        <f>'21-22'!$AY$25</f>
        <v>37</v>
      </c>
      <c r="U74" s="82">
        <f>'21-22'!$BE$25</f>
        <v>0</v>
      </c>
      <c r="V74" s="84">
        <f>'21-22'!$BF$25</f>
        <v>0</v>
      </c>
      <c r="W74" s="80">
        <v>1.9999999999999999E-6</v>
      </c>
      <c r="X74" s="88">
        <f t="shared" si="15"/>
        <v>29.000001999999999</v>
      </c>
      <c r="Y74" s="56"/>
      <c r="Z74" s="56"/>
      <c r="AB74" s="78">
        <v>20</v>
      </c>
      <c r="AC74" s="78" t="str">
        <f>'21-22'!$B$25</f>
        <v>Norwich</v>
      </c>
      <c r="AD74" s="73">
        <f t="shared" si="19"/>
        <v>19</v>
      </c>
      <c r="AE74" s="92"/>
      <c r="AF74" s="92"/>
      <c r="AG74" s="82">
        <f>'21-22'!$AZ$25</f>
        <v>27</v>
      </c>
      <c r="AH74" s="84">
        <f>'21-22'!$BA$25</f>
        <v>23</v>
      </c>
      <c r="AI74" s="82">
        <f>'21-22'!$BG$25</f>
        <v>1</v>
      </c>
      <c r="AJ74" s="84">
        <f>'21-22'!$BH$25</f>
        <v>2</v>
      </c>
      <c r="AK74" s="80">
        <v>1.9999999999999999E-6</v>
      </c>
      <c r="AL74" s="88">
        <f t="shared" si="16"/>
        <v>29.000001999999999</v>
      </c>
      <c r="AM74"/>
      <c r="AN74"/>
    </row>
    <row r="75" spans="2:40" ht="15" x14ac:dyDescent="0.25">
      <c r="D75" s="93"/>
      <c r="E75" s="85">
        <f>SUM(E55:E74)</f>
        <v>1318</v>
      </c>
      <c r="F75" s="85">
        <f>SUM(F55:F74)</f>
        <v>1318</v>
      </c>
      <c r="G75" s="85">
        <f>SUM(G55:G74)</f>
        <v>43</v>
      </c>
      <c r="H75" s="85">
        <f>SUM(H55:H74)</f>
        <v>43</v>
      </c>
      <c r="I75" s="56"/>
      <c r="J75" s="56"/>
      <c r="K75" s="56"/>
      <c r="L75" s="56"/>
      <c r="P75" s="93"/>
      <c r="Q75" s="85"/>
      <c r="R75" s="85"/>
      <c r="S75" s="85">
        <f>SUM(S55:S74)</f>
        <v>636</v>
      </c>
      <c r="T75" s="85">
        <f>SUM(T55:T74)</f>
        <v>682</v>
      </c>
      <c r="U75" s="85">
        <f>SUM(U55:U74)</f>
        <v>20</v>
      </c>
      <c r="V75" s="85">
        <f>SUM(V55:V74)</f>
        <v>23</v>
      </c>
      <c r="W75" s="56"/>
      <c r="X75" s="56"/>
      <c r="Y75" s="56"/>
      <c r="Z75" s="56"/>
      <c r="AD75" s="93"/>
      <c r="AE75" s="85"/>
      <c r="AF75" s="85"/>
      <c r="AG75" s="85">
        <f>SUM(AG55:AG74)</f>
        <v>682</v>
      </c>
      <c r="AH75" s="85">
        <f>SUM(AH55:AH74)</f>
        <v>636</v>
      </c>
      <c r="AI75" s="85">
        <f>SUM(AI55:AI74)</f>
        <v>23</v>
      </c>
      <c r="AJ75" s="85">
        <f>SUM(AJ55:AJ74)</f>
        <v>20</v>
      </c>
      <c r="AK75"/>
      <c r="AL75"/>
      <c r="AM75"/>
      <c r="AN75"/>
    </row>
  </sheetData>
  <mergeCells count="27">
    <mergeCell ref="B53:H53"/>
    <mergeCell ref="N53:V53"/>
    <mergeCell ref="AB53:AJ53"/>
    <mergeCell ref="E54:F54"/>
    <mergeCell ref="G54:H54"/>
    <mergeCell ref="S54:T54"/>
    <mergeCell ref="U54:V54"/>
    <mergeCell ref="AG54:AH54"/>
    <mergeCell ref="AI54:AJ54"/>
    <mergeCell ref="B28:H28"/>
    <mergeCell ref="N28:V28"/>
    <mergeCell ref="AB28:AJ28"/>
    <mergeCell ref="E29:F29"/>
    <mergeCell ref="G29:H29"/>
    <mergeCell ref="S29:T29"/>
    <mergeCell ref="U29:V29"/>
    <mergeCell ref="AG29:AH29"/>
    <mergeCell ref="AI29:AJ29"/>
    <mergeCell ref="B4:L4"/>
    <mergeCell ref="N4:Z4"/>
    <mergeCell ref="AB4:AN4"/>
    <mergeCell ref="I5:J5"/>
    <mergeCell ref="K5:L5"/>
    <mergeCell ref="W5:X5"/>
    <mergeCell ref="Y5:Z5"/>
    <mergeCell ref="AK5:AL5"/>
    <mergeCell ref="AM5:AN5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A24D7-8EFE-4C44-89DD-DD96530DCEAD}">
  <sheetPr codeName="Sheet3"/>
  <dimension ref="B4:AN75"/>
  <sheetViews>
    <sheetView topLeftCell="A10" workbookViewId="0">
      <selection activeCell="BC16" sqref="BC16"/>
    </sheetView>
  </sheetViews>
  <sheetFormatPr defaultColWidth="9.140625" defaultRowHeight="12.75" x14ac:dyDescent="0.2"/>
  <cols>
    <col min="1" max="1" width="9.140625" style="56"/>
    <col min="2" max="2" width="2.7109375" style="56" bestFit="1" customWidth="1"/>
    <col min="3" max="3" width="18.140625" style="56" bestFit="1" customWidth="1"/>
    <col min="4" max="8" width="4.7109375" style="57" customWidth="1"/>
    <col min="9" max="10" width="3.7109375" style="57" customWidth="1"/>
    <col min="11" max="12" width="4.7109375" style="57" customWidth="1"/>
    <col min="13" max="13" width="9.140625" style="56"/>
    <col min="14" max="14" width="2.7109375" style="56" bestFit="1" customWidth="1"/>
    <col min="15" max="15" width="18.140625" style="56" bestFit="1" customWidth="1"/>
    <col min="16" max="16" width="4.7109375" style="57" customWidth="1"/>
    <col min="17" max="17" width="4.7109375" style="57" hidden="1" customWidth="1"/>
    <col min="18" max="18" width="4.85546875" style="57" hidden="1" customWidth="1"/>
    <col min="19" max="22" width="4.7109375" style="57" customWidth="1"/>
    <col min="23" max="26" width="3.7109375" style="57" customWidth="1"/>
    <col min="27" max="27" width="9.140625" style="56"/>
    <col min="28" max="28" width="2.7109375" style="56" bestFit="1" customWidth="1"/>
    <col min="29" max="29" width="18.140625" style="56" bestFit="1" customWidth="1"/>
    <col min="30" max="30" width="4.7109375" style="57" customWidth="1"/>
    <col min="31" max="32" width="4.7109375" style="57" hidden="1" customWidth="1"/>
    <col min="33" max="36" width="4.7109375" style="57" customWidth="1"/>
    <col min="37" max="40" width="3.7109375" style="57" customWidth="1"/>
    <col min="41" max="41" width="9.140625" style="56"/>
    <col min="42" max="42" width="2.7109375" style="56" bestFit="1" customWidth="1"/>
    <col min="43" max="43" width="15.85546875" style="56" bestFit="1" customWidth="1"/>
    <col min="44" max="46" width="4.7109375" style="56" customWidth="1"/>
    <col min="47" max="48" width="5.7109375" style="56" customWidth="1"/>
    <col min="49" max="49" width="4.7109375" style="56" customWidth="1"/>
    <col min="50" max="50" width="2.7109375" style="56" bestFit="1" customWidth="1"/>
    <col min="51" max="51" width="15.85546875" style="56" bestFit="1" customWidth="1"/>
    <col min="52" max="54" width="4.7109375" style="56" customWidth="1"/>
    <col min="55" max="56" width="5.7109375" style="56" customWidth="1"/>
    <col min="57" max="57" width="2.5703125" style="56" customWidth="1"/>
    <col min="58" max="58" width="2.7109375" style="56" bestFit="1" customWidth="1"/>
    <col min="59" max="59" width="15.85546875" style="56" bestFit="1" customWidth="1"/>
    <col min="60" max="62" width="4.7109375" style="56" customWidth="1"/>
    <col min="63" max="64" width="5.7109375" style="56" customWidth="1"/>
    <col min="65" max="16384" width="9.140625" style="56"/>
  </cols>
  <sheetData>
    <row r="4" spans="2:40" ht="13.5" thickBot="1" x14ac:dyDescent="0.25">
      <c r="B4" s="188" t="s">
        <v>28</v>
      </c>
      <c r="C4" s="188"/>
      <c r="D4" s="188"/>
      <c r="E4" s="188"/>
      <c r="F4" s="188"/>
      <c r="G4" s="188"/>
      <c r="H4" s="188"/>
      <c r="I4" s="188"/>
      <c r="J4" s="188"/>
      <c r="K4" s="188"/>
      <c r="L4" s="188"/>
      <c r="N4" s="188" t="s">
        <v>29</v>
      </c>
      <c r="O4" s="188"/>
      <c r="P4" s="188"/>
      <c r="Q4" s="188"/>
      <c r="R4" s="188"/>
      <c r="S4" s="188"/>
      <c r="T4" s="188"/>
      <c r="U4" s="188"/>
      <c r="V4" s="188"/>
      <c r="W4" s="188"/>
      <c r="X4" s="188"/>
      <c r="Y4" s="188"/>
      <c r="Z4" s="188"/>
      <c r="AB4" s="188" t="s">
        <v>30</v>
      </c>
      <c r="AC4" s="188"/>
      <c r="AD4" s="188"/>
      <c r="AE4" s="188"/>
      <c r="AF4" s="188"/>
      <c r="AG4" s="188"/>
      <c r="AH4" s="188"/>
      <c r="AI4" s="188"/>
      <c r="AJ4" s="188"/>
      <c r="AK4" s="188"/>
      <c r="AL4" s="188"/>
      <c r="AM4" s="188"/>
      <c r="AN4" s="188"/>
    </row>
    <row r="5" spans="2:40" ht="15.75" customHeight="1" thickBot="1" x14ac:dyDescent="0.25">
      <c r="B5" s="58" t="s">
        <v>47</v>
      </c>
      <c r="C5" s="59" t="s">
        <v>32</v>
      </c>
      <c r="D5" s="60" t="s">
        <v>33</v>
      </c>
      <c r="E5" s="61" t="s">
        <v>34</v>
      </c>
      <c r="F5" s="62" t="s">
        <v>8</v>
      </c>
      <c r="G5" s="63" t="s">
        <v>9</v>
      </c>
      <c r="H5" s="61" t="s">
        <v>10</v>
      </c>
      <c r="I5" s="189" t="s">
        <v>35</v>
      </c>
      <c r="J5" s="190"/>
      <c r="K5" s="189" t="s">
        <v>36</v>
      </c>
      <c r="L5" s="190"/>
      <c r="N5" s="58" t="s">
        <v>47</v>
      </c>
      <c r="O5" s="59" t="s">
        <v>32</v>
      </c>
      <c r="P5" s="60" t="s">
        <v>33</v>
      </c>
      <c r="Q5" s="61"/>
      <c r="R5" s="61"/>
      <c r="S5" s="61" t="s">
        <v>34</v>
      </c>
      <c r="T5" s="62" t="s">
        <v>8</v>
      </c>
      <c r="U5" s="63" t="s">
        <v>9</v>
      </c>
      <c r="V5" s="61" t="s">
        <v>10</v>
      </c>
      <c r="W5" s="189" t="s">
        <v>35</v>
      </c>
      <c r="X5" s="190"/>
      <c r="Y5" s="189" t="s">
        <v>36</v>
      </c>
      <c r="Z5" s="190"/>
      <c r="AB5" s="58" t="s">
        <v>47</v>
      </c>
      <c r="AC5" s="59" t="s">
        <v>32</v>
      </c>
      <c r="AD5" s="60" t="s">
        <v>33</v>
      </c>
      <c r="AE5" s="61"/>
      <c r="AF5" s="61"/>
      <c r="AG5" s="61" t="s">
        <v>34</v>
      </c>
      <c r="AH5" s="62" t="s">
        <v>8</v>
      </c>
      <c r="AI5" s="63" t="s">
        <v>9</v>
      </c>
      <c r="AJ5" s="61" t="s">
        <v>10</v>
      </c>
      <c r="AK5" s="189" t="s">
        <v>35</v>
      </c>
      <c r="AL5" s="190"/>
      <c r="AM5" s="189" t="s">
        <v>36</v>
      </c>
      <c r="AN5" s="190"/>
    </row>
    <row r="6" spans="2:40" x14ac:dyDescent="0.2">
      <c r="B6" s="64">
        <v>1</v>
      </c>
      <c r="C6" s="65" t="str">
        <f>'20-21'!$B$6</f>
        <v>Man City</v>
      </c>
      <c r="D6" s="66">
        <f>'20-21'!$I$6</f>
        <v>86</v>
      </c>
      <c r="E6" s="67">
        <f>F6+G6+H6</f>
        <v>38</v>
      </c>
      <c r="F6" s="68">
        <f>'20-21'!$F$6</f>
        <v>27</v>
      </c>
      <c r="G6" s="69">
        <f>'20-21'!$G$6</f>
        <v>5</v>
      </c>
      <c r="H6" s="70">
        <f>'20-21'!$H$6</f>
        <v>6</v>
      </c>
      <c r="I6" s="68">
        <f>'20-21'!$N$6</f>
        <v>83</v>
      </c>
      <c r="J6" s="70">
        <f>'20-21'!$O$6</f>
        <v>32</v>
      </c>
      <c r="K6" s="68">
        <f>'20-21'!$L$6</f>
        <v>43</v>
      </c>
      <c r="L6" s="70">
        <f>'20-21'!$M$6</f>
        <v>13</v>
      </c>
      <c r="N6" s="64">
        <v>1</v>
      </c>
      <c r="O6" s="65" t="str">
        <f>'20-21'!$B$6</f>
        <v>Man City</v>
      </c>
      <c r="P6" s="66">
        <f>'20-21'!$T$6</f>
        <v>41</v>
      </c>
      <c r="Q6" s="66">
        <v>9.9999999999999995E-8</v>
      </c>
      <c r="R6" s="71">
        <f>P6+(W6-X6)/100+W6/1000+Q6</f>
        <v>41.303000099999998</v>
      </c>
      <c r="S6" s="67">
        <f t="shared" ref="S6:S25" si="0">T6+U6+V6</f>
        <v>19</v>
      </c>
      <c r="T6" s="68">
        <f>'20-21'!$Q$6</f>
        <v>13</v>
      </c>
      <c r="U6" s="69">
        <f>'20-21'!$R$6</f>
        <v>2</v>
      </c>
      <c r="V6" s="70">
        <f>'20-21'!$S$6</f>
        <v>4</v>
      </c>
      <c r="W6" s="68">
        <f>'20-21'!$W$6</f>
        <v>43</v>
      </c>
      <c r="X6" s="70">
        <f>'20-21'!$X$6</f>
        <v>17</v>
      </c>
      <c r="Y6" s="68">
        <f>'20-21'!$U$6</f>
        <v>22</v>
      </c>
      <c r="Z6" s="70">
        <f>'20-21'!$V$6</f>
        <v>7</v>
      </c>
      <c r="AB6" s="64">
        <v>1</v>
      </c>
      <c r="AC6" s="65" t="str">
        <f>'20-21'!$B$6</f>
        <v>Man City</v>
      </c>
      <c r="AD6" s="66">
        <f>'20-21'!$AC$6</f>
        <v>45</v>
      </c>
      <c r="AE6" s="66">
        <v>9.9999999999999995E-8</v>
      </c>
      <c r="AF6" s="71">
        <f>AD6+(AK6-AL6)/100+AK6/1000+AE6</f>
        <v>45.2900001</v>
      </c>
      <c r="AG6" s="67">
        <f t="shared" ref="AG6:AG25" si="1">AH6+AI6+AJ6</f>
        <v>19</v>
      </c>
      <c r="AH6" s="68">
        <f>'20-21'!$Z$6</f>
        <v>14</v>
      </c>
      <c r="AI6" s="69">
        <f>'20-21'!$AA$6</f>
        <v>3</v>
      </c>
      <c r="AJ6" s="70">
        <f>'20-21'!$AB$6</f>
        <v>2</v>
      </c>
      <c r="AK6" s="68">
        <f>'20-21'!$AF$6</f>
        <v>40</v>
      </c>
      <c r="AL6" s="70">
        <f>'20-21'!$AG$6</f>
        <v>15</v>
      </c>
      <c r="AM6" s="68">
        <f>'20-21'!$AD$6</f>
        <v>21</v>
      </c>
      <c r="AN6" s="70">
        <f>'20-21'!$AE$6</f>
        <v>6</v>
      </c>
    </row>
    <row r="7" spans="2:40" x14ac:dyDescent="0.2">
      <c r="B7" s="64">
        <v>2</v>
      </c>
      <c r="C7" s="56" t="str">
        <f>'20-21'!$B$7</f>
        <v>Man Utd</v>
      </c>
      <c r="D7" s="72">
        <f>'20-21'!$I$7</f>
        <v>74</v>
      </c>
      <c r="E7" s="73">
        <f t="shared" ref="E7:E25" si="2">F7+G7+H7</f>
        <v>38</v>
      </c>
      <c r="F7" s="74">
        <f>'20-21'!$F$7</f>
        <v>21</v>
      </c>
      <c r="G7" s="75">
        <f>'20-21'!$G$7</f>
        <v>11</v>
      </c>
      <c r="H7" s="76">
        <f>'20-21'!$H$7</f>
        <v>6</v>
      </c>
      <c r="I7" s="74">
        <f>'20-21'!$N$7</f>
        <v>73</v>
      </c>
      <c r="J7" s="76">
        <f>'20-21'!$O$7</f>
        <v>44</v>
      </c>
      <c r="K7" s="74">
        <f>'20-21'!$L$7</f>
        <v>28</v>
      </c>
      <c r="L7" s="76">
        <f>'20-21'!$M$7</f>
        <v>25</v>
      </c>
      <c r="N7" s="64">
        <v>2</v>
      </c>
      <c r="O7" s="56" t="str">
        <f>'20-21'!$B$7</f>
        <v>Man Utd</v>
      </c>
      <c r="P7" s="72">
        <f>'20-21'!$T$7</f>
        <v>31</v>
      </c>
      <c r="Q7" s="72">
        <v>1.9999999999999999E-7</v>
      </c>
      <c r="R7" s="77">
        <f>P7+(W7-X7)/100+W7/1000+Q7</f>
        <v>31.1380002</v>
      </c>
      <c r="S7" s="73">
        <f t="shared" si="0"/>
        <v>19</v>
      </c>
      <c r="T7" s="74">
        <f>'20-21'!$Q$7</f>
        <v>9</v>
      </c>
      <c r="U7" s="75">
        <f>'20-21'!$R$7</f>
        <v>4</v>
      </c>
      <c r="V7" s="76">
        <f>'20-21'!$S$7</f>
        <v>6</v>
      </c>
      <c r="W7" s="74">
        <f>'20-21'!$W$7</f>
        <v>38</v>
      </c>
      <c r="X7" s="76">
        <f>'20-21'!$X$7</f>
        <v>28</v>
      </c>
      <c r="Y7" s="74">
        <f>'20-21'!$U$7</f>
        <v>16</v>
      </c>
      <c r="Z7" s="76">
        <f>'20-21'!$V$7</f>
        <v>12</v>
      </c>
      <c r="AB7" s="64">
        <v>2</v>
      </c>
      <c r="AC7" s="56" t="str">
        <f>'20-21'!$B$7</f>
        <v>Man Utd</v>
      </c>
      <c r="AD7" s="72">
        <f>'20-21'!$AC$7</f>
        <v>43</v>
      </c>
      <c r="AE7" s="72">
        <v>1.9999999999999999E-7</v>
      </c>
      <c r="AF7" s="77">
        <f>AD7+(AK7-AL7)/100+AK7/1000+AE7</f>
        <v>43.225000199999997</v>
      </c>
      <c r="AG7" s="73">
        <f t="shared" si="1"/>
        <v>19</v>
      </c>
      <c r="AH7" s="74">
        <f>'20-21'!$Z$7</f>
        <v>12</v>
      </c>
      <c r="AI7" s="75">
        <f>'20-21'!$AA$7</f>
        <v>7</v>
      </c>
      <c r="AJ7" s="76">
        <f>'20-21'!$AB$7</f>
        <v>0</v>
      </c>
      <c r="AK7" s="74">
        <f>'20-21'!$AF$7</f>
        <v>35</v>
      </c>
      <c r="AL7" s="76">
        <f>'20-21'!$AG$7</f>
        <v>16</v>
      </c>
      <c r="AM7" s="74">
        <f>'20-21'!$AD$7</f>
        <v>12</v>
      </c>
      <c r="AN7" s="76">
        <f>'20-21'!$AE$7</f>
        <v>13</v>
      </c>
    </row>
    <row r="8" spans="2:40" x14ac:dyDescent="0.2">
      <c r="B8" s="64">
        <v>3</v>
      </c>
      <c r="C8" s="56" t="str">
        <f>'20-21'!$B$8</f>
        <v>Liverpool</v>
      </c>
      <c r="D8" s="72">
        <f>'20-21'!$I$8</f>
        <v>69</v>
      </c>
      <c r="E8" s="73">
        <f t="shared" si="2"/>
        <v>38</v>
      </c>
      <c r="F8" s="74">
        <f>'20-21'!$F$8</f>
        <v>20</v>
      </c>
      <c r="G8" s="75">
        <f>'20-21'!$G$8</f>
        <v>9</v>
      </c>
      <c r="H8" s="76">
        <f>'20-21'!$H$8</f>
        <v>9</v>
      </c>
      <c r="I8" s="74">
        <f>'20-21'!$N$8</f>
        <v>68</v>
      </c>
      <c r="J8" s="76">
        <f>'20-21'!$O$8</f>
        <v>42</v>
      </c>
      <c r="K8" s="74">
        <f>'20-21'!$L$8</f>
        <v>28</v>
      </c>
      <c r="L8" s="76">
        <f>'20-21'!$M$8</f>
        <v>20</v>
      </c>
      <c r="N8" s="64">
        <v>3</v>
      </c>
      <c r="O8" s="56" t="str">
        <f>'20-21'!$B$8</f>
        <v>Liverpool</v>
      </c>
      <c r="P8" s="72">
        <f>'20-21'!$T$8</f>
        <v>33</v>
      </c>
      <c r="Q8" s="72">
        <v>2.9999999999999999E-7</v>
      </c>
      <c r="R8" s="77">
        <f>P8+(W8-X8)/100+W8/1000+Q8</f>
        <v>33.11900030000001</v>
      </c>
      <c r="S8" s="73">
        <f t="shared" si="0"/>
        <v>19</v>
      </c>
      <c r="T8" s="74">
        <f>'20-21'!$Q$8</f>
        <v>10</v>
      </c>
      <c r="U8" s="75">
        <f>'20-21'!$R$8</f>
        <v>3</v>
      </c>
      <c r="V8" s="76">
        <f>'20-21'!$S$8</f>
        <v>6</v>
      </c>
      <c r="W8" s="74">
        <f>'20-21'!$W$8</f>
        <v>29</v>
      </c>
      <c r="X8" s="76">
        <f>'20-21'!$X$8</f>
        <v>20</v>
      </c>
      <c r="Y8" s="74">
        <f>'20-21'!$U$8</f>
        <v>15</v>
      </c>
      <c r="Z8" s="76">
        <f>'20-21'!$V$8</f>
        <v>10</v>
      </c>
      <c r="AB8" s="64">
        <v>3</v>
      </c>
      <c r="AC8" s="56" t="str">
        <f>'20-21'!$B$8</f>
        <v>Liverpool</v>
      </c>
      <c r="AD8" s="72">
        <f>'20-21'!$AC$8</f>
        <v>36</v>
      </c>
      <c r="AE8" s="72">
        <v>2.9999999999999999E-7</v>
      </c>
      <c r="AF8" s="77">
        <f>AD8+(AK8-AL8)/100+AK8/1000+AE8</f>
        <v>36.209000300000007</v>
      </c>
      <c r="AG8" s="73">
        <f t="shared" si="1"/>
        <v>19</v>
      </c>
      <c r="AH8" s="74">
        <f>'20-21'!$Z$8</f>
        <v>10</v>
      </c>
      <c r="AI8" s="75">
        <f>'20-21'!$AA$8</f>
        <v>6</v>
      </c>
      <c r="AJ8" s="76">
        <f>'20-21'!$AB$8</f>
        <v>3</v>
      </c>
      <c r="AK8" s="74">
        <f>'20-21'!$AF$8</f>
        <v>39</v>
      </c>
      <c r="AL8" s="76">
        <f>'20-21'!$AG$8</f>
        <v>22</v>
      </c>
      <c r="AM8" s="74">
        <f>'20-21'!$AD$8</f>
        <v>13</v>
      </c>
      <c r="AN8" s="76">
        <f>'20-21'!$AE$8</f>
        <v>10</v>
      </c>
    </row>
    <row r="9" spans="2:40" x14ac:dyDescent="0.2">
      <c r="B9" s="64">
        <v>4</v>
      </c>
      <c r="C9" s="56" t="str">
        <f>'20-21'!$B$9</f>
        <v>Chelsea</v>
      </c>
      <c r="D9" s="72">
        <f>'20-21'!$I$9</f>
        <v>67</v>
      </c>
      <c r="E9" s="73">
        <f t="shared" si="2"/>
        <v>38</v>
      </c>
      <c r="F9" s="74">
        <f>'20-21'!$F$9</f>
        <v>19</v>
      </c>
      <c r="G9" s="75">
        <f>'20-21'!$G$9</f>
        <v>10</v>
      </c>
      <c r="H9" s="76">
        <f>'20-21'!$H$9</f>
        <v>9</v>
      </c>
      <c r="I9" s="74">
        <f>'20-21'!$N$9</f>
        <v>58</v>
      </c>
      <c r="J9" s="76">
        <f>'20-21'!$O$9</f>
        <v>36</v>
      </c>
      <c r="K9" s="74">
        <f>'20-21'!$L$9</f>
        <v>23</v>
      </c>
      <c r="L9" s="76">
        <f>'20-21'!$M$9</f>
        <v>20</v>
      </c>
      <c r="N9" s="64">
        <v>4</v>
      </c>
      <c r="O9" s="56" t="str">
        <f>'20-21'!$B$9</f>
        <v>Chelsea</v>
      </c>
      <c r="P9" s="72">
        <f>'20-21'!$T$9</f>
        <v>33</v>
      </c>
      <c r="Q9" s="72">
        <v>3.9999999999999998E-7</v>
      </c>
      <c r="R9" s="77">
        <f t="shared" ref="R9:R25" si="3">P9+(W9-X9)/100+W9/1000+Q9</f>
        <v>33.161000399999999</v>
      </c>
      <c r="S9" s="73">
        <f t="shared" si="0"/>
        <v>19</v>
      </c>
      <c r="T9" s="74">
        <f>'20-21'!$Q$9</f>
        <v>9</v>
      </c>
      <c r="U9" s="75">
        <f>'20-21'!$R$9</f>
        <v>6</v>
      </c>
      <c r="V9" s="76">
        <f>'20-21'!$S$9</f>
        <v>4</v>
      </c>
      <c r="W9" s="74">
        <f>'20-21'!$W$9</f>
        <v>31</v>
      </c>
      <c r="X9" s="76">
        <f>'20-21'!$X$9</f>
        <v>18</v>
      </c>
      <c r="Y9" s="74">
        <f>'20-21'!$U$9</f>
        <v>13</v>
      </c>
      <c r="Z9" s="76">
        <f>'20-21'!$V$9</f>
        <v>9</v>
      </c>
      <c r="AB9" s="64">
        <v>4</v>
      </c>
      <c r="AC9" s="56" t="str">
        <f>'20-21'!$B$9</f>
        <v>Chelsea</v>
      </c>
      <c r="AD9" s="72">
        <f>'20-21'!$AC$9</f>
        <v>34</v>
      </c>
      <c r="AE9" s="72">
        <v>3.9999999999999998E-7</v>
      </c>
      <c r="AF9" s="77">
        <f t="shared" ref="AF9:AF25" si="4">AD9+(AK9-AL9)/100+AK9/1000+AE9</f>
        <v>34.117000400000002</v>
      </c>
      <c r="AG9" s="73">
        <f t="shared" si="1"/>
        <v>19</v>
      </c>
      <c r="AH9" s="74">
        <f>'20-21'!$Z$9</f>
        <v>10</v>
      </c>
      <c r="AI9" s="75">
        <f>'20-21'!$AA$9</f>
        <v>4</v>
      </c>
      <c r="AJ9" s="76">
        <f>'20-21'!$AB$9</f>
        <v>5</v>
      </c>
      <c r="AK9" s="74">
        <f>'20-21'!$AF$9</f>
        <v>27</v>
      </c>
      <c r="AL9" s="76">
        <f>'20-21'!$AG$9</f>
        <v>18</v>
      </c>
      <c r="AM9" s="74">
        <f>'20-21'!$AD$9</f>
        <v>10</v>
      </c>
      <c r="AN9" s="76">
        <f>'20-21'!$AE$9</f>
        <v>11</v>
      </c>
    </row>
    <row r="10" spans="2:40" x14ac:dyDescent="0.2">
      <c r="B10" s="64">
        <v>5</v>
      </c>
      <c r="C10" s="56" t="str">
        <f>'20-21'!$B$10</f>
        <v>Leicester</v>
      </c>
      <c r="D10" s="72">
        <f>'20-21'!$I$10</f>
        <v>66</v>
      </c>
      <c r="E10" s="73">
        <f t="shared" si="2"/>
        <v>38</v>
      </c>
      <c r="F10" s="74">
        <f>'20-21'!$F$10</f>
        <v>20</v>
      </c>
      <c r="G10" s="75">
        <f>'20-21'!$G$10</f>
        <v>6</v>
      </c>
      <c r="H10" s="76">
        <f>'20-21'!$H$10</f>
        <v>12</v>
      </c>
      <c r="I10" s="74">
        <f>'20-21'!$N$10</f>
        <v>68</v>
      </c>
      <c r="J10" s="76">
        <f>'20-21'!$O$10</f>
        <v>50</v>
      </c>
      <c r="K10" s="74">
        <f>'20-21'!$L$10</f>
        <v>27</v>
      </c>
      <c r="L10" s="76">
        <f>'20-21'!$M$10</f>
        <v>24</v>
      </c>
      <c r="N10" s="64">
        <v>5</v>
      </c>
      <c r="O10" s="56" t="str">
        <f>'20-21'!$B$10</f>
        <v>Leicester</v>
      </c>
      <c r="P10" s="72">
        <f>'20-21'!$T$10</f>
        <v>28</v>
      </c>
      <c r="Q10" s="72">
        <v>4.9999999999999998E-7</v>
      </c>
      <c r="R10" s="77">
        <f t="shared" si="3"/>
        <v>28.074000499999997</v>
      </c>
      <c r="S10" s="73">
        <f t="shared" si="0"/>
        <v>19</v>
      </c>
      <c r="T10" s="74">
        <f>'20-21'!$Q$10</f>
        <v>9</v>
      </c>
      <c r="U10" s="75">
        <f>'20-21'!$R$10</f>
        <v>1</v>
      </c>
      <c r="V10" s="76">
        <f>'20-21'!$S$10</f>
        <v>9</v>
      </c>
      <c r="W10" s="74">
        <f>'20-21'!$W$10</f>
        <v>34</v>
      </c>
      <c r="X10" s="76">
        <f>'20-21'!$X$10</f>
        <v>30</v>
      </c>
      <c r="Y10" s="74">
        <f>'20-21'!$U$10</f>
        <v>16</v>
      </c>
      <c r="Z10" s="76">
        <f>'20-21'!$V$10</f>
        <v>14</v>
      </c>
      <c r="AB10" s="64">
        <v>5</v>
      </c>
      <c r="AC10" s="56" t="str">
        <f>'20-21'!$B$10</f>
        <v>Leicester</v>
      </c>
      <c r="AD10" s="72">
        <f>'20-21'!$AC$10</f>
        <v>38</v>
      </c>
      <c r="AE10" s="72">
        <v>4.9999999999999998E-7</v>
      </c>
      <c r="AF10" s="77">
        <f t="shared" si="4"/>
        <v>38.174000499999998</v>
      </c>
      <c r="AG10" s="73">
        <f t="shared" si="1"/>
        <v>19</v>
      </c>
      <c r="AH10" s="74">
        <f>'20-21'!$Z$10</f>
        <v>11</v>
      </c>
      <c r="AI10" s="75">
        <f>'20-21'!$AA$10</f>
        <v>5</v>
      </c>
      <c r="AJ10" s="76">
        <f>'20-21'!$AB$10</f>
        <v>3</v>
      </c>
      <c r="AK10" s="74">
        <f>'20-21'!$AF$10</f>
        <v>34</v>
      </c>
      <c r="AL10" s="76">
        <f>'20-21'!$AG$10</f>
        <v>20</v>
      </c>
      <c r="AM10" s="74">
        <f>'20-21'!$AD$10</f>
        <v>11</v>
      </c>
      <c r="AN10" s="76">
        <f>'20-21'!$AE$10</f>
        <v>10</v>
      </c>
    </row>
    <row r="11" spans="2:40" x14ac:dyDescent="0.2">
      <c r="B11" s="64">
        <v>6</v>
      </c>
      <c r="C11" s="56" t="str">
        <f>'20-21'!$B$11</f>
        <v>West Ham</v>
      </c>
      <c r="D11" s="72">
        <f>'20-21'!$I$11</f>
        <v>65</v>
      </c>
      <c r="E11" s="73">
        <f t="shared" si="2"/>
        <v>38</v>
      </c>
      <c r="F11" s="74">
        <f>'20-21'!$F$11</f>
        <v>19</v>
      </c>
      <c r="G11" s="75">
        <f>'20-21'!$G$11</f>
        <v>8</v>
      </c>
      <c r="H11" s="76">
        <f>'20-21'!$H$11</f>
        <v>11</v>
      </c>
      <c r="I11" s="74">
        <f>'20-21'!$N$11</f>
        <v>62</v>
      </c>
      <c r="J11" s="76">
        <f>'20-21'!$O$11</f>
        <v>47</v>
      </c>
      <c r="K11" s="74">
        <f>'20-21'!$L$11</f>
        <v>31</v>
      </c>
      <c r="L11" s="76">
        <f>'20-21'!$M$11</f>
        <v>20</v>
      </c>
      <c r="N11" s="64">
        <v>6</v>
      </c>
      <c r="O11" s="56" t="str">
        <f>'20-21'!$B$11</f>
        <v>West Ham</v>
      </c>
      <c r="P11" s="72">
        <f>'20-21'!$T$11</f>
        <v>34</v>
      </c>
      <c r="Q11" s="72">
        <v>5.9999999999999997E-7</v>
      </c>
      <c r="R11" s="77">
        <f t="shared" si="3"/>
        <v>34.132000599999998</v>
      </c>
      <c r="S11" s="73">
        <f t="shared" si="0"/>
        <v>19</v>
      </c>
      <c r="T11" s="74">
        <f>'20-21'!$Q$11</f>
        <v>10</v>
      </c>
      <c r="U11" s="75">
        <f>'20-21'!$R$11</f>
        <v>4</v>
      </c>
      <c r="V11" s="76">
        <f>'20-21'!$S$11</f>
        <v>5</v>
      </c>
      <c r="W11" s="74">
        <f>'20-21'!$W$11</f>
        <v>32</v>
      </c>
      <c r="X11" s="76">
        <f>'20-21'!$X$11</f>
        <v>22</v>
      </c>
      <c r="Y11" s="74">
        <f>'20-21'!$U$11</f>
        <v>17</v>
      </c>
      <c r="Z11" s="76">
        <f>'20-21'!$V$11</f>
        <v>6</v>
      </c>
      <c r="AB11" s="64">
        <v>6</v>
      </c>
      <c r="AC11" s="56" t="str">
        <f>'20-21'!$B$11</f>
        <v>West Ham</v>
      </c>
      <c r="AD11" s="72">
        <f>'20-21'!$AC$11</f>
        <v>31</v>
      </c>
      <c r="AE11" s="72">
        <v>5.9999999999999997E-7</v>
      </c>
      <c r="AF11" s="77">
        <f t="shared" si="4"/>
        <v>31.080000600000002</v>
      </c>
      <c r="AG11" s="73">
        <f t="shared" si="1"/>
        <v>19</v>
      </c>
      <c r="AH11" s="74">
        <f>'20-21'!$Z$11</f>
        <v>9</v>
      </c>
      <c r="AI11" s="75">
        <f>'20-21'!$AA$11</f>
        <v>4</v>
      </c>
      <c r="AJ11" s="76">
        <f>'20-21'!$AB$11</f>
        <v>6</v>
      </c>
      <c r="AK11" s="74">
        <f>'20-21'!$AF$11</f>
        <v>30</v>
      </c>
      <c r="AL11" s="76">
        <f>'20-21'!$AG$11</f>
        <v>25</v>
      </c>
      <c r="AM11" s="74">
        <f>'20-21'!$AD$11</f>
        <v>14</v>
      </c>
      <c r="AN11" s="76">
        <f>'20-21'!$AE$11</f>
        <v>14</v>
      </c>
    </row>
    <row r="12" spans="2:40" x14ac:dyDescent="0.2">
      <c r="B12" s="64">
        <v>7</v>
      </c>
      <c r="C12" s="56" t="str">
        <f>'20-21'!$B$12</f>
        <v>Tottenham</v>
      </c>
      <c r="D12" s="72">
        <f>'20-21'!$I$12</f>
        <v>62</v>
      </c>
      <c r="E12" s="73">
        <f t="shared" si="2"/>
        <v>38</v>
      </c>
      <c r="F12" s="74">
        <f>'20-21'!$F$12</f>
        <v>18</v>
      </c>
      <c r="G12" s="75">
        <f>'20-21'!$G$12</f>
        <v>8</v>
      </c>
      <c r="H12" s="76">
        <f>'20-21'!$H$12</f>
        <v>12</v>
      </c>
      <c r="I12" s="74">
        <f>'20-21'!$N$12</f>
        <v>68</v>
      </c>
      <c r="J12" s="76">
        <f>'20-21'!$O$12</f>
        <v>45</v>
      </c>
      <c r="K12" s="74">
        <f>'20-21'!$L$12</f>
        <v>37</v>
      </c>
      <c r="L12" s="76">
        <f>'20-21'!$M$12</f>
        <v>19</v>
      </c>
      <c r="N12" s="64">
        <v>7</v>
      </c>
      <c r="O12" s="56" t="str">
        <f>'20-21'!$B$12</f>
        <v>Tottenham</v>
      </c>
      <c r="P12" s="72">
        <f>'20-21'!$T$12</f>
        <v>33</v>
      </c>
      <c r="Q12" s="72">
        <v>6.9999999999999997E-7</v>
      </c>
      <c r="R12" s="77">
        <f t="shared" si="3"/>
        <v>33.185000699999996</v>
      </c>
      <c r="S12" s="73">
        <f t="shared" si="0"/>
        <v>19</v>
      </c>
      <c r="T12" s="74">
        <f>'20-21'!$Q$12</f>
        <v>10</v>
      </c>
      <c r="U12" s="75">
        <f>'20-21'!$R$12</f>
        <v>3</v>
      </c>
      <c r="V12" s="76">
        <f>'20-21'!$S$12</f>
        <v>6</v>
      </c>
      <c r="W12" s="74">
        <f>'20-21'!$W$12</f>
        <v>35</v>
      </c>
      <c r="X12" s="76">
        <f>'20-21'!$X$12</f>
        <v>20</v>
      </c>
      <c r="Y12" s="74">
        <f>'20-21'!$U$12</f>
        <v>19</v>
      </c>
      <c r="Z12" s="76">
        <f>'20-21'!$V$12</f>
        <v>7</v>
      </c>
      <c r="AB12" s="64">
        <v>7</v>
      </c>
      <c r="AC12" s="56" t="str">
        <f>'20-21'!$B$12</f>
        <v>Tottenham</v>
      </c>
      <c r="AD12" s="72">
        <f>'20-21'!$AC$12</f>
        <v>29</v>
      </c>
      <c r="AE12" s="72">
        <v>6.9999999999999997E-7</v>
      </c>
      <c r="AF12" s="77">
        <f t="shared" si="4"/>
        <v>29.113000700000001</v>
      </c>
      <c r="AG12" s="73">
        <f t="shared" si="1"/>
        <v>19</v>
      </c>
      <c r="AH12" s="74">
        <f>'20-21'!$Z$12</f>
        <v>8</v>
      </c>
      <c r="AI12" s="75">
        <f>'20-21'!$AA$12</f>
        <v>5</v>
      </c>
      <c r="AJ12" s="76">
        <f>'20-21'!$AB$12</f>
        <v>6</v>
      </c>
      <c r="AK12" s="74">
        <f>'20-21'!$AF$12</f>
        <v>33</v>
      </c>
      <c r="AL12" s="76">
        <f>'20-21'!$AG$12</f>
        <v>25</v>
      </c>
      <c r="AM12" s="74">
        <f>'20-21'!$AD$12</f>
        <v>18</v>
      </c>
      <c r="AN12" s="76">
        <f>'20-21'!$AE$12</f>
        <v>12</v>
      </c>
    </row>
    <row r="13" spans="2:40" x14ac:dyDescent="0.2">
      <c r="B13" s="64">
        <v>8</v>
      </c>
      <c r="C13" s="56" t="str">
        <f>'20-21'!$B$13</f>
        <v>Arsenal</v>
      </c>
      <c r="D13" s="72">
        <f>'20-21'!$I$13</f>
        <v>61</v>
      </c>
      <c r="E13" s="73">
        <f t="shared" si="2"/>
        <v>38</v>
      </c>
      <c r="F13" s="74">
        <f>'20-21'!$F$13</f>
        <v>18</v>
      </c>
      <c r="G13" s="75">
        <f>'20-21'!$G$13</f>
        <v>7</v>
      </c>
      <c r="H13" s="76">
        <f>'20-21'!$H$13</f>
        <v>13</v>
      </c>
      <c r="I13" s="74">
        <f>'20-21'!$N$13</f>
        <v>55</v>
      </c>
      <c r="J13" s="76">
        <f>'20-21'!$O$13</f>
        <v>39</v>
      </c>
      <c r="K13" s="74">
        <f>'20-21'!$L$13</f>
        <v>26</v>
      </c>
      <c r="L13" s="76">
        <f>'20-21'!$M$13</f>
        <v>22</v>
      </c>
      <c r="N13" s="64">
        <v>8</v>
      </c>
      <c r="O13" s="56" t="str">
        <f>'20-21'!$B$13</f>
        <v>Arsenal</v>
      </c>
      <c r="P13" s="72">
        <f>'20-21'!$T$13</f>
        <v>28</v>
      </c>
      <c r="Q13" s="72">
        <v>7.9999999999999996E-7</v>
      </c>
      <c r="R13" s="77">
        <f t="shared" si="3"/>
        <v>28.054000800000001</v>
      </c>
      <c r="S13" s="73">
        <f t="shared" si="0"/>
        <v>19</v>
      </c>
      <c r="T13" s="74">
        <f>'20-21'!$Q$13</f>
        <v>8</v>
      </c>
      <c r="U13" s="75">
        <f>'20-21'!$R$13</f>
        <v>4</v>
      </c>
      <c r="V13" s="76">
        <f>'20-21'!$S$13</f>
        <v>7</v>
      </c>
      <c r="W13" s="74">
        <f>'20-21'!$W$13</f>
        <v>24</v>
      </c>
      <c r="X13" s="76">
        <f>'20-21'!$X$13</f>
        <v>21</v>
      </c>
      <c r="Y13" s="74">
        <f>'20-21'!$U$13</f>
        <v>10</v>
      </c>
      <c r="Z13" s="76">
        <f>'20-21'!$V$13</f>
        <v>7</v>
      </c>
      <c r="AB13" s="64">
        <v>8</v>
      </c>
      <c r="AC13" s="56" t="str">
        <f>'20-21'!$B$13</f>
        <v>Arsenal</v>
      </c>
      <c r="AD13" s="72">
        <f>'20-21'!$AC$13</f>
        <v>33</v>
      </c>
      <c r="AE13" s="72">
        <v>7.9999999999999996E-7</v>
      </c>
      <c r="AF13" s="77">
        <f t="shared" si="4"/>
        <v>33.161000800000004</v>
      </c>
      <c r="AG13" s="73">
        <f t="shared" si="1"/>
        <v>19</v>
      </c>
      <c r="AH13" s="74">
        <f>'20-21'!$Z$13</f>
        <v>10</v>
      </c>
      <c r="AI13" s="75">
        <f>'20-21'!$AA$13</f>
        <v>3</v>
      </c>
      <c r="AJ13" s="76">
        <f>'20-21'!$AB$13</f>
        <v>6</v>
      </c>
      <c r="AK13" s="74">
        <f>'20-21'!$AF$13</f>
        <v>31</v>
      </c>
      <c r="AL13" s="76">
        <f>'20-21'!$AG$13</f>
        <v>18</v>
      </c>
      <c r="AM13" s="74">
        <f>'20-21'!$AD$13</f>
        <v>16</v>
      </c>
      <c r="AN13" s="76">
        <f>'20-21'!$AE$13</f>
        <v>15</v>
      </c>
    </row>
    <row r="14" spans="2:40" x14ac:dyDescent="0.2">
      <c r="B14" s="64">
        <v>9</v>
      </c>
      <c r="C14" s="56" t="str">
        <f>'20-21'!$B$14</f>
        <v>Leeds</v>
      </c>
      <c r="D14" s="72">
        <f>'20-21'!$I$14</f>
        <v>59</v>
      </c>
      <c r="E14" s="73">
        <f t="shared" si="2"/>
        <v>38</v>
      </c>
      <c r="F14" s="74">
        <f>'20-21'!$F$14</f>
        <v>18</v>
      </c>
      <c r="G14" s="75">
        <f>'20-21'!$G$14</f>
        <v>5</v>
      </c>
      <c r="H14" s="76">
        <f>'20-21'!$H$14</f>
        <v>15</v>
      </c>
      <c r="I14" s="74">
        <f>'20-21'!$N$14</f>
        <v>62</v>
      </c>
      <c r="J14" s="76">
        <f>'20-21'!$O$14</f>
        <v>54</v>
      </c>
      <c r="K14" s="74">
        <f>'20-21'!$L$14</f>
        <v>25</v>
      </c>
      <c r="L14" s="76">
        <f>'20-21'!$M$14</f>
        <v>34</v>
      </c>
      <c r="N14" s="64">
        <v>9</v>
      </c>
      <c r="O14" s="56" t="str">
        <f>'20-21'!$B$14</f>
        <v>Leeds</v>
      </c>
      <c r="P14" s="72">
        <f>'20-21'!$T$14</f>
        <v>29</v>
      </c>
      <c r="Q14" s="72">
        <v>8.9999999999999996E-7</v>
      </c>
      <c r="R14" s="77">
        <f t="shared" si="3"/>
        <v>29.098000899999999</v>
      </c>
      <c r="S14" s="73">
        <f t="shared" si="0"/>
        <v>19</v>
      </c>
      <c r="T14" s="74">
        <f>'20-21'!$Q$14</f>
        <v>8</v>
      </c>
      <c r="U14" s="75">
        <f>'20-21'!$R$14</f>
        <v>5</v>
      </c>
      <c r="V14" s="76">
        <f>'20-21'!$S$14</f>
        <v>6</v>
      </c>
      <c r="W14" s="74">
        <f>'20-21'!$W$14</f>
        <v>28</v>
      </c>
      <c r="X14" s="76">
        <f>'20-21'!$X$14</f>
        <v>21</v>
      </c>
      <c r="Y14" s="74">
        <f>'20-21'!$U$14</f>
        <v>11</v>
      </c>
      <c r="Z14" s="76">
        <f>'20-21'!$V$14</f>
        <v>13</v>
      </c>
      <c r="AB14" s="64">
        <v>9</v>
      </c>
      <c r="AC14" s="56" t="str">
        <f>'20-21'!$B$14</f>
        <v>Leeds</v>
      </c>
      <c r="AD14" s="72">
        <f>'20-21'!$AC$14</f>
        <v>30</v>
      </c>
      <c r="AE14" s="72">
        <v>8.9999999999999996E-7</v>
      </c>
      <c r="AF14" s="77">
        <f t="shared" si="4"/>
        <v>30.0440009</v>
      </c>
      <c r="AG14" s="73">
        <f t="shared" si="1"/>
        <v>19</v>
      </c>
      <c r="AH14" s="74">
        <f>'20-21'!$Z$14</f>
        <v>10</v>
      </c>
      <c r="AI14" s="75">
        <f>'20-21'!$AA$14</f>
        <v>0</v>
      </c>
      <c r="AJ14" s="76">
        <f>'20-21'!$AB$14</f>
        <v>9</v>
      </c>
      <c r="AK14" s="74">
        <f>'20-21'!$AF$14</f>
        <v>34</v>
      </c>
      <c r="AL14" s="76">
        <f>'20-21'!$AG$14</f>
        <v>33</v>
      </c>
      <c r="AM14" s="74">
        <f>'20-21'!$AD$14</f>
        <v>14</v>
      </c>
      <c r="AN14" s="76">
        <f>'20-21'!$AE$14</f>
        <v>21</v>
      </c>
    </row>
    <row r="15" spans="2:40" x14ac:dyDescent="0.2">
      <c r="B15" s="64">
        <v>10</v>
      </c>
      <c r="C15" s="56" t="str">
        <f>'20-21'!$B$15</f>
        <v>Everton</v>
      </c>
      <c r="D15" s="72">
        <f>'20-21'!$I$15</f>
        <v>59</v>
      </c>
      <c r="E15" s="73">
        <f>F15+G15+H15</f>
        <v>38</v>
      </c>
      <c r="F15" s="74">
        <f>'20-21'!$F$15</f>
        <v>17</v>
      </c>
      <c r="G15" s="75">
        <f>'20-21'!$G$15</f>
        <v>8</v>
      </c>
      <c r="H15" s="76">
        <f>'20-21'!$H$15</f>
        <v>13</v>
      </c>
      <c r="I15" s="74">
        <f>'20-21'!$N$15</f>
        <v>47</v>
      </c>
      <c r="J15" s="76">
        <f>'20-21'!$O$15</f>
        <v>48</v>
      </c>
      <c r="K15" s="74">
        <f>'20-21'!$L$15</f>
        <v>27</v>
      </c>
      <c r="L15" s="76">
        <f>'20-21'!$M$15</f>
        <v>23</v>
      </c>
      <c r="N15" s="64">
        <v>10</v>
      </c>
      <c r="O15" s="56" t="str">
        <f>'20-21'!$B$15</f>
        <v>Everton</v>
      </c>
      <c r="P15" s="72">
        <f>'20-21'!$T$15</f>
        <v>22</v>
      </c>
      <c r="Q15" s="72">
        <v>9.9999999999999995E-7</v>
      </c>
      <c r="R15" s="77">
        <f t="shared" si="3"/>
        <v>21.984001000000003</v>
      </c>
      <c r="S15" s="73">
        <f t="shared" si="0"/>
        <v>19</v>
      </c>
      <c r="T15" s="74">
        <f>'20-21'!$Q$15</f>
        <v>6</v>
      </c>
      <c r="U15" s="75">
        <f>'20-21'!$R$15</f>
        <v>4</v>
      </c>
      <c r="V15" s="76">
        <f>'20-21'!$S$15</f>
        <v>9</v>
      </c>
      <c r="W15" s="74">
        <f>'20-21'!$W$15</f>
        <v>24</v>
      </c>
      <c r="X15" s="76">
        <f>'20-21'!$X$15</f>
        <v>28</v>
      </c>
      <c r="Y15" s="74">
        <f>'20-21'!$U$15</f>
        <v>15</v>
      </c>
      <c r="Z15" s="76">
        <f>'20-21'!$V$15</f>
        <v>12</v>
      </c>
      <c r="AB15" s="64">
        <v>10</v>
      </c>
      <c r="AC15" s="56" t="str">
        <f>'20-21'!$B$15</f>
        <v>Everton</v>
      </c>
      <c r="AD15" s="72">
        <f>'20-21'!$AC$15</f>
        <v>37</v>
      </c>
      <c r="AE15" s="72">
        <v>9.9999999999999995E-7</v>
      </c>
      <c r="AF15" s="77">
        <f t="shared" si="4"/>
        <v>37.053001000000002</v>
      </c>
      <c r="AG15" s="73">
        <f t="shared" si="1"/>
        <v>19</v>
      </c>
      <c r="AH15" s="74">
        <f>'20-21'!$Z$15</f>
        <v>11</v>
      </c>
      <c r="AI15" s="75">
        <f>'20-21'!$AA$15</f>
        <v>4</v>
      </c>
      <c r="AJ15" s="76">
        <f>'20-21'!$AB$15</f>
        <v>4</v>
      </c>
      <c r="AK15" s="74">
        <f>'20-21'!$AF$15</f>
        <v>23</v>
      </c>
      <c r="AL15" s="76">
        <f>'20-21'!$AG$15</f>
        <v>20</v>
      </c>
      <c r="AM15" s="74">
        <f>'20-21'!$AD$15</f>
        <v>12</v>
      </c>
      <c r="AN15" s="76">
        <f>'20-21'!$AE$15</f>
        <v>11</v>
      </c>
    </row>
    <row r="16" spans="2:40" x14ac:dyDescent="0.2">
      <c r="B16" s="64">
        <v>11</v>
      </c>
      <c r="C16" s="56" t="str">
        <f>'20-21'!$B$16</f>
        <v>Aston Villa</v>
      </c>
      <c r="D16" s="72">
        <f>'20-21'!$I$16</f>
        <v>55</v>
      </c>
      <c r="E16" s="73">
        <f t="shared" si="2"/>
        <v>38</v>
      </c>
      <c r="F16" s="74">
        <f>'20-21'!$F$16</f>
        <v>16</v>
      </c>
      <c r="G16" s="75">
        <f>'20-21'!$G$16</f>
        <v>7</v>
      </c>
      <c r="H16" s="76">
        <f>'20-21'!$H$16</f>
        <v>15</v>
      </c>
      <c r="I16" s="74">
        <f>'20-21'!$N$16</f>
        <v>55</v>
      </c>
      <c r="J16" s="76">
        <f>'20-21'!$O$16</f>
        <v>46</v>
      </c>
      <c r="K16" s="74">
        <f>'20-21'!$L$16</f>
        <v>26</v>
      </c>
      <c r="L16" s="76">
        <f>'20-21'!$M$16</f>
        <v>18</v>
      </c>
      <c r="N16" s="64">
        <v>11</v>
      </c>
      <c r="O16" s="56" t="str">
        <f>'20-21'!$B$16</f>
        <v>Aston Villa</v>
      </c>
      <c r="P16" s="72">
        <f>'20-21'!$T$16</f>
        <v>25</v>
      </c>
      <c r="Q16" s="72">
        <v>1.1000000000000001E-6</v>
      </c>
      <c r="R16" s="77">
        <f t="shared" si="3"/>
        <v>25.049001099999998</v>
      </c>
      <c r="S16" s="73">
        <f t="shared" si="0"/>
        <v>19</v>
      </c>
      <c r="T16" s="74">
        <f>'20-21'!$Q$16</f>
        <v>7</v>
      </c>
      <c r="U16" s="75">
        <f>'20-21'!$R$16</f>
        <v>4</v>
      </c>
      <c r="V16" s="76">
        <f>'20-21'!$S$16</f>
        <v>8</v>
      </c>
      <c r="W16" s="74">
        <f>'20-21'!$W$16</f>
        <v>29</v>
      </c>
      <c r="X16" s="76">
        <f>'20-21'!$X$16</f>
        <v>27</v>
      </c>
      <c r="Y16" s="74">
        <f>'20-21'!$U$16</f>
        <v>12</v>
      </c>
      <c r="Z16" s="76">
        <f>'20-21'!$V$16</f>
        <v>11</v>
      </c>
      <c r="AB16" s="64">
        <v>11</v>
      </c>
      <c r="AC16" s="56" t="str">
        <f>'20-21'!$B$16</f>
        <v>Aston Villa</v>
      </c>
      <c r="AD16" s="72">
        <f>'20-21'!$AC$16</f>
        <v>30</v>
      </c>
      <c r="AE16" s="72">
        <v>1.1000000000000001E-6</v>
      </c>
      <c r="AF16" s="77">
        <f t="shared" si="4"/>
        <v>30.096001099999999</v>
      </c>
      <c r="AG16" s="73">
        <f t="shared" si="1"/>
        <v>19</v>
      </c>
      <c r="AH16" s="74">
        <f>'20-21'!$Z$16</f>
        <v>9</v>
      </c>
      <c r="AI16" s="75">
        <f>'20-21'!$AA$16</f>
        <v>3</v>
      </c>
      <c r="AJ16" s="76">
        <f>'20-21'!$AB$16</f>
        <v>7</v>
      </c>
      <c r="AK16" s="74">
        <f>'20-21'!$AF$16</f>
        <v>26</v>
      </c>
      <c r="AL16" s="76">
        <f>'20-21'!$AG$16</f>
        <v>19</v>
      </c>
      <c r="AM16" s="74">
        <f>'20-21'!$AD$16</f>
        <v>14</v>
      </c>
      <c r="AN16" s="76">
        <f>'20-21'!$AE$16</f>
        <v>7</v>
      </c>
    </row>
    <row r="17" spans="2:40" x14ac:dyDescent="0.2">
      <c r="B17" s="64">
        <v>12</v>
      </c>
      <c r="C17" s="56" t="str">
        <f>'20-21'!$B$17</f>
        <v>Newcastle</v>
      </c>
      <c r="D17" s="72">
        <f>'20-21'!$I$17</f>
        <v>45</v>
      </c>
      <c r="E17" s="73">
        <f t="shared" si="2"/>
        <v>38</v>
      </c>
      <c r="F17" s="74">
        <f>'20-21'!$F$17</f>
        <v>12</v>
      </c>
      <c r="G17" s="75">
        <f>'20-21'!$G$17</f>
        <v>9</v>
      </c>
      <c r="H17" s="76">
        <f>'20-21'!$H$17</f>
        <v>17</v>
      </c>
      <c r="I17" s="74">
        <f>'20-21'!$N$17</f>
        <v>46</v>
      </c>
      <c r="J17" s="76">
        <f>'20-21'!$O$17</f>
        <v>62</v>
      </c>
      <c r="K17" s="74">
        <f>'20-21'!$L$17</f>
        <v>18</v>
      </c>
      <c r="L17" s="76">
        <f>'20-21'!$M$17</f>
        <v>26</v>
      </c>
      <c r="N17" s="64">
        <v>12</v>
      </c>
      <c r="O17" s="56" t="str">
        <f>'20-21'!$B$17</f>
        <v>Newcastle</v>
      </c>
      <c r="P17" s="72">
        <f>'20-21'!$T$17</f>
        <v>23</v>
      </c>
      <c r="Q17" s="72">
        <v>1.1999999999999999E-6</v>
      </c>
      <c r="R17" s="77">
        <f t="shared" si="3"/>
        <v>22.956001199999999</v>
      </c>
      <c r="S17" s="73">
        <f t="shared" si="0"/>
        <v>19</v>
      </c>
      <c r="T17" s="74">
        <f>'20-21'!$Q$17</f>
        <v>6</v>
      </c>
      <c r="U17" s="75">
        <f>'20-21'!$R$17</f>
        <v>5</v>
      </c>
      <c r="V17" s="76">
        <f>'20-21'!$S$17</f>
        <v>8</v>
      </c>
      <c r="W17" s="74">
        <f>'20-21'!$W$17</f>
        <v>26</v>
      </c>
      <c r="X17" s="76">
        <f>'20-21'!$X$17</f>
        <v>33</v>
      </c>
      <c r="Y17" s="74">
        <f>'20-21'!$U$17</f>
        <v>13</v>
      </c>
      <c r="Z17" s="76">
        <f>'20-21'!$V$17</f>
        <v>14</v>
      </c>
      <c r="AB17" s="64">
        <v>12</v>
      </c>
      <c r="AC17" s="56" t="str">
        <f>'20-21'!$B$17</f>
        <v>Newcastle</v>
      </c>
      <c r="AD17" s="72">
        <f>'20-21'!$AC$17</f>
        <v>22</v>
      </c>
      <c r="AE17" s="72">
        <v>1.1999999999999999E-6</v>
      </c>
      <c r="AF17" s="77">
        <f t="shared" si="4"/>
        <v>21.9300012</v>
      </c>
      <c r="AG17" s="73">
        <f t="shared" si="1"/>
        <v>19</v>
      </c>
      <c r="AH17" s="74">
        <f>'20-21'!$Z$17</f>
        <v>6</v>
      </c>
      <c r="AI17" s="75">
        <f>'20-21'!$AA$17</f>
        <v>4</v>
      </c>
      <c r="AJ17" s="76">
        <f>'20-21'!$AB$17</f>
        <v>9</v>
      </c>
      <c r="AK17" s="74">
        <f>'20-21'!$AF$17</f>
        <v>20</v>
      </c>
      <c r="AL17" s="76">
        <f>'20-21'!$AG$17</f>
        <v>29</v>
      </c>
      <c r="AM17" s="74">
        <f>'20-21'!$AD$17</f>
        <v>5</v>
      </c>
      <c r="AN17" s="76">
        <f>'20-21'!$AE$17</f>
        <v>12</v>
      </c>
    </row>
    <row r="18" spans="2:40" x14ac:dyDescent="0.2">
      <c r="B18" s="64">
        <v>13</v>
      </c>
      <c r="C18" s="56" t="str">
        <f ca="1">'20-21'!$B$18</f>
        <v>Wolves</v>
      </c>
      <c r="D18" s="72">
        <f>'20-21'!$I$18</f>
        <v>45</v>
      </c>
      <c r="E18" s="73">
        <f t="shared" si="2"/>
        <v>38</v>
      </c>
      <c r="F18" s="74">
        <f>'20-21'!$F$18</f>
        <v>12</v>
      </c>
      <c r="G18" s="75">
        <f>'20-21'!$G$18</f>
        <v>9</v>
      </c>
      <c r="H18" s="76">
        <f>'20-21'!$H$18</f>
        <v>17</v>
      </c>
      <c r="I18" s="74">
        <f>'20-21'!$N$18</f>
        <v>36</v>
      </c>
      <c r="J18" s="76">
        <f>'20-21'!$O$18</f>
        <v>52</v>
      </c>
      <c r="K18" s="74">
        <f>'20-21'!$L$18</f>
        <v>16</v>
      </c>
      <c r="L18" s="76">
        <f>'20-21'!$M$18</f>
        <v>25</v>
      </c>
      <c r="N18" s="64">
        <v>13</v>
      </c>
      <c r="O18" s="56" t="str">
        <f ca="1">'20-21'!$B$18</f>
        <v>Wolves</v>
      </c>
      <c r="P18" s="72">
        <f>'20-21'!$T$18</f>
        <v>25</v>
      </c>
      <c r="Q18" s="72">
        <v>1.3E-6</v>
      </c>
      <c r="R18" s="77">
        <f t="shared" si="3"/>
        <v>24.981001300000003</v>
      </c>
      <c r="S18" s="73">
        <f t="shared" si="0"/>
        <v>19</v>
      </c>
      <c r="T18" s="74">
        <f>'20-21'!$Q$18</f>
        <v>7</v>
      </c>
      <c r="U18" s="75">
        <f>'20-21'!$R$18</f>
        <v>4</v>
      </c>
      <c r="V18" s="76">
        <f>'20-21'!$S$18</f>
        <v>8</v>
      </c>
      <c r="W18" s="74">
        <f>'20-21'!$W$18</f>
        <v>21</v>
      </c>
      <c r="X18" s="76">
        <f>'20-21'!$X$18</f>
        <v>25</v>
      </c>
      <c r="Y18" s="74">
        <f>'20-21'!$U$18</f>
        <v>8</v>
      </c>
      <c r="Z18" s="76">
        <f>'20-21'!$V$18</f>
        <v>16</v>
      </c>
      <c r="AB18" s="64">
        <v>13</v>
      </c>
      <c r="AC18" s="56" t="str">
        <f ca="1">'20-21'!$B$18</f>
        <v>Wolves</v>
      </c>
      <c r="AD18" s="72">
        <f>'20-21'!$AC$18</f>
        <v>20</v>
      </c>
      <c r="AE18" s="72">
        <v>1.3E-6</v>
      </c>
      <c r="AF18" s="77">
        <f t="shared" si="4"/>
        <v>19.895001300000001</v>
      </c>
      <c r="AG18" s="73">
        <f t="shared" si="1"/>
        <v>19</v>
      </c>
      <c r="AH18" s="74">
        <f>'20-21'!$Z$18</f>
        <v>5</v>
      </c>
      <c r="AI18" s="75">
        <f>'20-21'!$AA$18</f>
        <v>5</v>
      </c>
      <c r="AJ18" s="76">
        <f>'20-21'!$AB$18</f>
        <v>9</v>
      </c>
      <c r="AK18" s="74">
        <f>'20-21'!$AF$18</f>
        <v>15</v>
      </c>
      <c r="AL18" s="76">
        <f>'20-21'!$AG$18</f>
        <v>27</v>
      </c>
      <c r="AM18" s="74">
        <f>'20-21'!$AD$18</f>
        <v>8</v>
      </c>
      <c r="AN18" s="76">
        <f>'20-21'!$AE$18</f>
        <v>9</v>
      </c>
    </row>
    <row r="19" spans="2:40" x14ac:dyDescent="0.2">
      <c r="B19" s="64">
        <v>14</v>
      </c>
      <c r="C19" s="56" t="str">
        <f>'20-21'!$B$19</f>
        <v>Crystal P</v>
      </c>
      <c r="D19" s="72">
        <f>'20-21'!$I$19</f>
        <v>44</v>
      </c>
      <c r="E19" s="73">
        <f t="shared" si="2"/>
        <v>38</v>
      </c>
      <c r="F19" s="74">
        <f>'20-21'!$F$19</f>
        <v>12</v>
      </c>
      <c r="G19" s="75">
        <f>'20-21'!$G$19</f>
        <v>8</v>
      </c>
      <c r="H19" s="76">
        <f>'20-21'!$H$19</f>
        <v>18</v>
      </c>
      <c r="I19" s="74">
        <f>'20-21'!$N$19</f>
        <v>41</v>
      </c>
      <c r="J19" s="76">
        <f>'20-21'!$O$19</f>
        <v>66</v>
      </c>
      <c r="K19" s="74">
        <f>'20-21'!$L$19</f>
        <v>22</v>
      </c>
      <c r="L19" s="76">
        <f>'20-21'!$M$19</f>
        <v>28</v>
      </c>
      <c r="N19" s="64">
        <v>14</v>
      </c>
      <c r="O19" s="56" t="str">
        <f>'20-21'!$B$19</f>
        <v>Crystal P</v>
      </c>
      <c r="P19" s="72">
        <f>'20-21'!$T$19</f>
        <v>23</v>
      </c>
      <c r="Q19" s="72">
        <v>1.3999999999999999E-6</v>
      </c>
      <c r="R19" s="77">
        <f t="shared" si="3"/>
        <v>22.900001399999997</v>
      </c>
      <c r="S19" s="73">
        <f t="shared" si="0"/>
        <v>19</v>
      </c>
      <c r="T19" s="74">
        <f>'20-21'!$Q$19</f>
        <v>6</v>
      </c>
      <c r="U19" s="75">
        <f>'20-21'!$R$19</f>
        <v>5</v>
      </c>
      <c r="V19" s="76">
        <f>'20-21'!$S$19</f>
        <v>8</v>
      </c>
      <c r="W19" s="74">
        <f>'20-21'!$W$19</f>
        <v>20</v>
      </c>
      <c r="X19" s="76">
        <f>'20-21'!$X$19</f>
        <v>32</v>
      </c>
      <c r="Y19" s="74">
        <f>'20-21'!$U$19</f>
        <v>11</v>
      </c>
      <c r="Z19" s="76">
        <f>'20-21'!$V$19</f>
        <v>17</v>
      </c>
      <c r="AB19" s="64">
        <v>14</v>
      </c>
      <c r="AC19" s="56" t="str">
        <f>'20-21'!$B$19</f>
        <v>Crystal P</v>
      </c>
      <c r="AD19" s="72">
        <f>'20-21'!$AC$19</f>
        <v>21</v>
      </c>
      <c r="AE19" s="72">
        <v>1.3999999999999999E-6</v>
      </c>
      <c r="AF19" s="77">
        <f t="shared" si="4"/>
        <v>20.8910014</v>
      </c>
      <c r="AG19" s="73">
        <f t="shared" si="1"/>
        <v>19</v>
      </c>
      <c r="AH19" s="74">
        <f>'20-21'!$Z$19</f>
        <v>6</v>
      </c>
      <c r="AI19" s="75">
        <f>'20-21'!$AA$19</f>
        <v>3</v>
      </c>
      <c r="AJ19" s="76">
        <f>'20-21'!$AB$19</f>
        <v>10</v>
      </c>
      <c r="AK19" s="74">
        <f>'20-21'!$AF$19</f>
        <v>21</v>
      </c>
      <c r="AL19" s="76">
        <f>'20-21'!$AG$19</f>
        <v>34</v>
      </c>
      <c r="AM19" s="74">
        <f>'20-21'!$AD$19</f>
        <v>11</v>
      </c>
      <c r="AN19" s="76">
        <f>'20-21'!$AE$19</f>
        <v>11</v>
      </c>
    </row>
    <row r="20" spans="2:40" x14ac:dyDescent="0.2">
      <c r="B20" s="64">
        <v>15</v>
      </c>
      <c r="C20" s="56" t="str">
        <f>'20-21'!$B$20</f>
        <v>Southampton</v>
      </c>
      <c r="D20" s="72">
        <f>'20-21'!$I$20</f>
        <v>43</v>
      </c>
      <c r="E20" s="73">
        <f t="shared" si="2"/>
        <v>38</v>
      </c>
      <c r="F20" s="74">
        <f>'20-21'!$F$20</f>
        <v>12</v>
      </c>
      <c r="G20" s="75">
        <f>'20-21'!$G$20</f>
        <v>7</v>
      </c>
      <c r="H20" s="76">
        <f>'20-21'!$H$20</f>
        <v>19</v>
      </c>
      <c r="I20" s="74">
        <f>'20-21'!$N$20</f>
        <v>47</v>
      </c>
      <c r="J20" s="76">
        <f>'20-21'!$O$20</f>
        <v>68</v>
      </c>
      <c r="K20" s="74">
        <f>'20-21'!$L$20</f>
        <v>28</v>
      </c>
      <c r="L20" s="76">
        <f>'20-21'!$M$20</f>
        <v>30</v>
      </c>
      <c r="N20" s="64">
        <v>15</v>
      </c>
      <c r="O20" s="56" t="str">
        <f>'20-21'!$B$20</f>
        <v>Southampton</v>
      </c>
      <c r="P20" s="72">
        <f>'20-21'!$T$20</f>
        <v>27</v>
      </c>
      <c r="Q20" s="72">
        <v>1.5E-6</v>
      </c>
      <c r="R20" s="77">
        <f t="shared" si="3"/>
        <v>27.0580015</v>
      </c>
      <c r="S20" s="73">
        <f t="shared" si="0"/>
        <v>19</v>
      </c>
      <c r="T20" s="74">
        <f>'20-21'!$Q$20</f>
        <v>8</v>
      </c>
      <c r="U20" s="75">
        <f>'20-21'!$R$20</f>
        <v>3</v>
      </c>
      <c r="V20" s="76">
        <f>'20-21'!$S$20</f>
        <v>8</v>
      </c>
      <c r="W20" s="74">
        <f>'20-21'!$W$20</f>
        <v>28</v>
      </c>
      <c r="X20" s="76">
        <f>'20-21'!$X$20</f>
        <v>25</v>
      </c>
      <c r="Y20" s="74">
        <f>'20-21'!$U$20</f>
        <v>17</v>
      </c>
      <c r="Z20" s="76">
        <f>'20-21'!$V$20</f>
        <v>9</v>
      </c>
      <c r="AB20" s="64">
        <v>15</v>
      </c>
      <c r="AC20" s="56" t="str">
        <f>'20-21'!$B$20</f>
        <v>Southampton</v>
      </c>
      <c r="AD20" s="72">
        <f>'20-21'!$AC$20</f>
        <v>16</v>
      </c>
      <c r="AE20" s="72">
        <v>1.5E-6</v>
      </c>
      <c r="AF20" s="77">
        <f t="shared" si="4"/>
        <v>15.7790015</v>
      </c>
      <c r="AG20" s="73">
        <f t="shared" si="1"/>
        <v>19</v>
      </c>
      <c r="AH20" s="74">
        <f>'20-21'!$Z$20</f>
        <v>4</v>
      </c>
      <c r="AI20" s="75">
        <f>'20-21'!$AA$20</f>
        <v>4</v>
      </c>
      <c r="AJ20" s="76">
        <f>'20-21'!$AB$20</f>
        <v>11</v>
      </c>
      <c r="AK20" s="74">
        <f>'20-21'!$AF$20</f>
        <v>19</v>
      </c>
      <c r="AL20" s="76">
        <f>'20-21'!$AG$20</f>
        <v>43</v>
      </c>
      <c r="AM20" s="74">
        <f>'20-21'!$AD$20</f>
        <v>11</v>
      </c>
      <c r="AN20" s="76">
        <f>'20-21'!$AE$20</f>
        <v>21</v>
      </c>
    </row>
    <row r="21" spans="2:40" x14ac:dyDescent="0.2">
      <c r="B21" s="64">
        <v>16</v>
      </c>
      <c r="C21" s="56" t="str">
        <f>'20-21'!$B$21</f>
        <v>Brighton</v>
      </c>
      <c r="D21" s="72">
        <f>'20-21'!$I$21</f>
        <v>41</v>
      </c>
      <c r="E21" s="73">
        <f t="shared" si="2"/>
        <v>38</v>
      </c>
      <c r="F21" s="74">
        <f>'20-21'!$F$21</f>
        <v>9</v>
      </c>
      <c r="G21" s="75">
        <f>'20-21'!$G$21</f>
        <v>14</v>
      </c>
      <c r="H21" s="76">
        <f>'20-21'!$H$21</f>
        <v>15</v>
      </c>
      <c r="I21" s="74">
        <f>'20-21'!$N$21</f>
        <v>40</v>
      </c>
      <c r="J21" s="76">
        <f>'20-21'!$O$21</f>
        <v>46</v>
      </c>
      <c r="K21" s="74">
        <f>'20-21'!$L$21</f>
        <v>18</v>
      </c>
      <c r="L21" s="76">
        <f>'20-21'!$M$21</f>
        <v>19</v>
      </c>
      <c r="N21" s="64">
        <v>16</v>
      </c>
      <c r="O21" s="56" t="str">
        <f>'20-21'!$B$21</f>
        <v>Brighton</v>
      </c>
      <c r="P21" s="72">
        <f>'20-21'!$T$21</f>
        <v>21</v>
      </c>
      <c r="Q21" s="72">
        <v>1.5999999999999999E-6</v>
      </c>
      <c r="R21" s="77">
        <f t="shared" si="3"/>
        <v>21.022001599999999</v>
      </c>
      <c r="S21" s="73">
        <f t="shared" si="0"/>
        <v>19</v>
      </c>
      <c r="T21" s="74">
        <f>'20-21'!$Q$21</f>
        <v>4</v>
      </c>
      <c r="U21" s="75">
        <f>'20-21'!$R$21</f>
        <v>9</v>
      </c>
      <c r="V21" s="76">
        <f>'20-21'!$S$21</f>
        <v>6</v>
      </c>
      <c r="W21" s="74">
        <f>'20-21'!$W$21</f>
        <v>22</v>
      </c>
      <c r="X21" s="76">
        <f>'20-21'!$X$21</f>
        <v>22</v>
      </c>
      <c r="Y21" s="74">
        <f>'20-21'!$U$21</f>
        <v>8</v>
      </c>
      <c r="Z21" s="76">
        <f>'20-21'!$V$21</f>
        <v>8</v>
      </c>
      <c r="AB21" s="64">
        <v>16</v>
      </c>
      <c r="AC21" s="56" t="str">
        <f>'20-21'!$B$21</f>
        <v>Brighton</v>
      </c>
      <c r="AD21" s="72">
        <f>'20-21'!$AC$21</f>
        <v>20</v>
      </c>
      <c r="AE21" s="72">
        <v>1.5999999999999999E-6</v>
      </c>
      <c r="AF21" s="77">
        <f t="shared" si="4"/>
        <v>19.958001600000003</v>
      </c>
      <c r="AG21" s="73">
        <f t="shared" si="1"/>
        <v>19</v>
      </c>
      <c r="AH21" s="74">
        <f>'20-21'!$Z$21</f>
        <v>5</v>
      </c>
      <c r="AI21" s="75">
        <f>'20-21'!$AA$21</f>
        <v>5</v>
      </c>
      <c r="AJ21" s="76">
        <f>'20-21'!$AB$21</f>
        <v>9</v>
      </c>
      <c r="AK21" s="74">
        <f>'20-21'!$AF$21</f>
        <v>18</v>
      </c>
      <c r="AL21" s="76">
        <f>'20-21'!$AG$21</f>
        <v>24</v>
      </c>
      <c r="AM21" s="74">
        <f>'20-21'!$AD$21</f>
        <v>10</v>
      </c>
      <c r="AN21" s="76">
        <f>'20-21'!$AE$21</f>
        <v>11</v>
      </c>
    </row>
    <row r="22" spans="2:40" x14ac:dyDescent="0.2">
      <c r="B22" s="64">
        <v>17</v>
      </c>
      <c r="C22" s="56" t="str">
        <f>'20-21'!$B$22</f>
        <v>Burnley</v>
      </c>
      <c r="D22" s="72">
        <f>'20-21'!$I$22</f>
        <v>39</v>
      </c>
      <c r="E22" s="73">
        <f t="shared" si="2"/>
        <v>38</v>
      </c>
      <c r="F22" s="74">
        <f>'20-21'!$F$22</f>
        <v>10</v>
      </c>
      <c r="G22" s="75">
        <f>'20-21'!$G$22</f>
        <v>9</v>
      </c>
      <c r="H22" s="76">
        <f>'20-21'!$H$22</f>
        <v>19</v>
      </c>
      <c r="I22" s="74">
        <f>'20-21'!$N$22</f>
        <v>33</v>
      </c>
      <c r="J22" s="76">
        <f>'20-21'!$O$22</f>
        <v>55</v>
      </c>
      <c r="K22" s="74">
        <f>'20-21'!$L$22</f>
        <v>20</v>
      </c>
      <c r="L22" s="76">
        <f>'20-21'!$M$22</f>
        <v>28</v>
      </c>
      <c r="N22" s="64">
        <v>17</v>
      </c>
      <c r="O22" s="56" t="str">
        <f>'20-21'!$B$22</f>
        <v>Burnley</v>
      </c>
      <c r="P22" s="72">
        <f>'20-21'!$T$22</f>
        <v>18</v>
      </c>
      <c r="Q22" s="72">
        <v>1.7E-6</v>
      </c>
      <c r="R22" s="77">
        <f t="shared" si="3"/>
        <v>17.884001699999999</v>
      </c>
      <c r="S22" s="73">
        <f t="shared" si="0"/>
        <v>19</v>
      </c>
      <c r="T22" s="74">
        <f>'20-21'!$Q$22</f>
        <v>4</v>
      </c>
      <c r="U22" s="75">
        <f>'20-21'!$R$22</f>
        <v>6</v>
      </c>
      <c r="V22" s="76">
        <f>'20-21'!$S$22</f>
        <v>9</v>
      </c>
      <c r="W22" s="74">
        <f>'20-21'!$W$22</f>
        <v>14</v>
      </c>
      <c r="X22" s="76">
        <f>'20-21'!$X$22</f>
        <v>27</v>
      </c>
      <c r="Y22" s="74">
        <f>'20-21'!$U$22</f>
        <v>8</v>
      </c>
      <c r="Z22" s="76">
        <f>'20-21'!$V$22</f>
        <v>13</v>
      </c>
      <c r="AB22" s="64">
        <v>17</v>
      </c>
      <c r="AC22" s="56" t="str">
        <f>'20-21'!$B$22</f>
        <v>Burnley</v>
      </c>
      <c r="AD22" s="72">
        <f>'20-21'!$AC$22</f>
        <v>21</v>
      </c>
      <c r="AE22" s="72">
        <v>1.7E-6</v>
      </c>
      <c r="AF22" s="77">
        <f t="shared" si="4"/>
        <v>20.929001699999997</v>
      </c>
      <c r="AG22" s="73">
        <f t="shared" si="1"/>
        <v>19</v>
      </c>
      <c r="AH22" s="74">
        <f>'20-21'!$Z$22</f>
        <v>6</v>
      </c>
      <c r="AI22" s="75">
        <f>'20-21'!$AA$22</f>
        <v>3</v>
      </c>
      <c r="AJ22" s="76">
        <f>'20-21'!$AB$22</f>
        <v>10</v>
      </c>
      <c r="AK22" s="74">
        <f>'20-21'!$AF$22</f>
        <v>19</v>
      </c>
      <c r="AL22" s="76">
        <f>'20-21'!$AG$22</f>
        <v>28</v>
      </c>
      <c r="AM22" s="74">
        <f>'20-21'!$AD$22</f>
        <v>12</v>
      </c>
      <c r="AN22" s="76">
        <f>'20-21'!$AE$22</f>
        <v>15</v>
      </c>
    </row>
    <row r="23" spans="2:40" x14ac:dyDescent="0.2">
      <c r="B23" s="64">
        <v>18</v>
      </c>
      <c r="C23" s="56" t="str">
        <f>'20-21'!$B$23</f>
        <v>Fulham</v>
      </c>
      <c r="D23" s="72">
        <f>'20-21'!$I$23</f>
        <v>28</v>
      </c>
      <c r="E23" s="73">
        <f t="shared" si="2"/>
        <v>38</v>
      </c>
      <c r="F23" s="74">
        <f>'20-21'!$F$23</f>
        <v>5</v>
      </c>
      <c r="G23" s="75">
        <f>'20-21'!$G$23</f>
        <v>13</v>
      </c>
      <c r="H23" s="76">
        <f>'20-21'!$H$23</f>
        <v>20</v>
      </c>
      <c r="I23" s="74">
        <f>'20-21'!$N$23</f>
        <v>27</v>
      </c>
      <c r="J23" s="76">
        <f>'20-21'!$O$23</f>
        <v>53</v>
      </c>
      <c r="K23" s="74">
        <f>'20-21'!$L$23</f>
        <v>12</v>
      </c>
      <c r="L23" s="76">
        <f>'20-21'!$M$23</f>
        <v>23</v>
      </c>
      <c r="N23" s="64">
        <v>18</v>
      </c>
      <c r="O23" s="56" t="str">
        <f>'20-21'!$B$23</f>
        <v>Fulham</v>
      </c>
      <c r="P23" s="72">
        <f>'20-21'!$T$23</f>
        <v>10</v>
      </c>
      <c r="Q23" s="72">
        <v>1.7999999999999999E-6</v>
      </c>
      <c r="R23" s="77">
        <f t="shared" si="3"/>
        <v>9.8190018000000006</v>
      </c>
      <c r="S23" s="73">
        <f t="shared" si="0"/>
        <v>19</v>
      </c>
      <c r="T23" s="74">
        <f>'20-21'!$Q$23</f>
        <v>2</v>
      </c>
      <c r="U23" s="75">
        <f>'20-21'!$R$23</f>
        <v>4</v>
      </c>
      <c r="V23" s="76">
        <f>'20-21'!$S$23</f>
        <v>13</v>
      </c>
      <c r="W23" s="74">
        <f>'20-21'!$W$23</f>
        <v>9</v>
      </c>
      <c r="X23" s="76">
        <f>'20-21'!$X$23</f>
        <v>28</v>
      </c>
      <c r="Y23" s="74">
        <f>'20-21'!$U$23</f>
        <v>6</v>
      </c>
      <c r="Z23" s="76">
        <f>'20-21'!$V$23</f>
        <v>15</v>
      </c>
      <c r="AB23" s="64">
        <v>18</v>
      </c>
      <c r="AC23" s="56" t="str">
        <f>'20-21'!$B$23</f>
        <v>Fulham</v>
      </c>
      <c r="AD23" s="72">
        <f>'20-21'!$AC$23</f>
        <v>18</v>
      </c>
      <c r="AE23" s="72">
        <v>1.7999999999999999E-6</v>
      </c>
      <c r="AF23" s="77">
        <f t="shared" si="4"/>
        <v>17.9480018</v>
      </c>
      <c r="AG23" s="73">
        <f t="shared" si="1"/>
        <v>19</v>
      </c>
      <c r="AH23" s="74">
        <f>'20-21'!$Z$23</f>
        <v>3</v>
      </c>
      <c r="AI23" s="75">
        <f>'20-21'!$AA$23</f>
        <v>9</v>
      </c>
      <c r="AJ23" s="76">
        <f>'20-21'!$AB$23</f>
        <v>7</v>
      </c>
      <c r="AK23" s="74">
        <f>'20-21'!$AF$23</f>
        <v>18</v>
      </c>
      <c r="AL23" s="76">
        <f>'20-21'!$AG$23</f>
        <v>25</v>
      </c>
      <c r="AM23" s="74">
        <f>'20-21'!$AD$23</f>
        <v>6</v>
      </c>
      <c r="AN23" s="76">
        <f>'20-21'!$AE$23</f>
        <v>8</v>
      </c>
    </row>
    <row r="24" spans="2:40" x14ac:dyDescent="0.2">
      <c r="B24" s="64">
        <v>19</v>
      </c>
      <c r="C24" s="56" t="str">
        <f>'20-21'!$B$24</f>
        <v>West Brom</v>
      </c>
      <c r="D24" s="72">
        <f>'20-21'!$I$24</f>
        <v>26</v>
      </c>
      <c r="E24" s="73">
        <f t="shared" si="2"/>
        <v>38</v>
      </c>
      <c r="F24" s="74">
        <f>'20-21'!$F$24</f>
        <v>5</v>
      </c>
      <c r="G24" s="75">
        <f>'20-21'!$G$24</f>
        <v>11</v>
      </c>
      <c r="H24" s="76">
        <f>'20-21'!$H$24</f>
        <v>22</v>
      </c>
      <c r="I24" s="74">
        <f>'20-21'!$N$24</f>
        <v>35</v>
      </c>
      <c r="J24" s="76">
        <f>'20-21'!$O$24</f>
        <v>76</v>
      </c>
      <c r="K24" s="74">
        <f>'20-21'!$L$24</f>
        <v>18</v>
      </c>
      <c r="L24" s="76">
        <f>'20-21'!$M$24</f>
        <v>39</v>
      </c>
      <c r="N24" s="64">
        <v>19</v>
      </c>
      <c r="O24" s="56" t="str">
        <f>'20-21'!$B$24</f>
        <v>West Brom</v>
      </c>
      <c r="P24" s="72">
        <f>'20-21'!$T$24</f>
        <v>15</v>
      </c>
      <c r="Q24" s="72">
        <v>1.9E-6</v>
      </c>
      <c r="R24" s="77">
        <f t="shared" si="3"/>
        <v>14.775001900000001</v>
      </c>
      <c r="S24" s="73">
        <f t="shared" si="0"/>
        <v>19</v>
      </c>
      <c r="T24" s="74">
        <f>'20-21'!$Q$24</f>
        <v>3</v>
      </c>
      <c r="U24" s="75">
        <f>'20-21'!$R$24</f>
        <v>6</v>
      </c>
      <c r="V24" s="76">
        <f>'20-21'!$S$24</f>
        <v>10</v>
      </c>
      <c r="W24" s="74">
        <f>'20-21'!$W$24</f>
        <v>15</v>
      </c>
      <c r="X24" s="76">
        <f>'20-21'!$X$24</f>
        <v>39</v>
      </c>
      <c r="Y24" s="74">
        <f>'20-21'!$U$24</f>
        <v>11</v>
      </c>
      <c r="Z24" s="76">
        <f>'20-21'!$V$24</f>
        <v>17</v>
      </c>
      <c r="AB24" s="64">
        <v>19</v>
      </c>
      <c r="AC24" s="56" t="str">
        <f>'20-21'!$B$24</f>
        <v>West Brom</v>
      </c>
      <c r="AD24" s="72">
        <f>'20-21'!$AC$24</f>
        <v>11</v>
      </c>
      <c r="AE24" s="72">
        <v>1.9E-6</v>
      </c>
      <c r="AF24" s="77">
        <f t="shared" si="4"/>
        <v>10.850001900000001</v>
      </c>
      <c r="AG24" s="73">
        <f t="shared" si="1"/>
        <v>19</v>
      </c>
      <c r="AH24" s="74">
        <f>'20-21'!$Z$24</f>
        <v>2</v>
      </c>
      <c r="AI24" s="75">
        <f>'20-21'!$AA$24</f>
        <v>5</v>
      </c>
      <c r="AJ24" s="76">
        <f>'20-21'!$AB$24</f>
        <v>12</v>
      </c>
      <c r="AK24" s="74">
        <f>'20-21'!$AF$24</f>
        <v>20</v>
      </c>
      <c r="AL24" s="76">
        <f>'20-21'!$AG$24</f>
        <v>37</v>
      </c>
      <c r="AM24" s="74">
        <f>'20-21'!$AD$24</f>
        <v>7</v>
      </c>
      <c r="AN24" s="76">
        <f>'20-21'!$AE$24</f>
        <v>22</v>
      </c>
    </row>
    <row r="25" spans="2:40" ht="13.5" thickBot="1" x14ac:dyDescent="0.25">
      <c r="B25" s="78">
        <v>20</v>
      </c>
      <c r="C25" s="79" t="str">
        <f>'20-21'!$B$25</f>
        <v>Sheffield</v>
      </c>
      <c r="D25" s="80">
        <f>'20-21'!$I$25</f>
        <v>23</v>
      </c>
      <c r="E25" s="81">
        <f t="shared" si="2"/>
        <v>38</v>
      </c>
      <c r="F25" s="82">
        <f>'20-21'!$F$25</f>
        <v>7</v>
      </c>
      <c r="G25" s="83">
        <f>'20-21'!$G$25</f>
        <v>2</v>
      </c>
      <c r="H25" s="84">
        <f>'20-21'!$H$25</f>
        <v>29</v>
      </c>
      <c r="I25" s="82">
        <f>'20-21'!$N$25</f>
        <v>20</v>
      </c>
      <c r="J25" s="84">
        <f>'20-21'!$O$25</f>
        <v>63</v>
      </c>
      <c r="K25" s="82">
        <f>'20-21'!$L$25</f>
        <v>10</v>
      </c>
      <c r="L25" s="84">
        <f>'20-21'!$M$25</f>
        <v>27</v>
      </c>
      <c r="N25" s="78">
        <v>20</v>
      </c>
      <c r="O25" s="79" t="str">
        <f>'20-21'!$B$25</f>
        <v>Sheffield</v>
      </c>
      <c r="P25" s="80">
        <f>'20-21'!$T$25</f>
        <v>16</v>
      </c>
      <c r="Q25" s="80">
        <v>1.9999999999999999E-6</v>
      </c>
      <c r="R25" s="77">
        <f t="shared" si="3"/>
        <v>15.862002</v>
      </c>
      <c r="S25" s="81">
        <f t="shared" si="0"/>
        <v>19</v>
      </c>
      <c r="T25" s="82">
        <f>'20-21'!$Q$25</f>
        <v>5</v>
      </c>
      <c r="U25" s="83">
        <f>'20-21'!$R$25</f>
        <v>1</v>
      </c>
      <c r="V25" s="84">
        <f>'20-21'!$S$25</f>
        <v>13</v>
      </c>
      <c r="W25" s="82">
        <f>'20-21'!$W$25</f>
        <v>12</v>
      </c>
      <c r="X25" s="84">
        <f>'20-21'!$X$25</f>
        <v>27</v>
      </c>
      <c r="Y25" s="82">
        <f>'20-21'!$U$25</f>
        <v>5</v>
      </c>
      <c r="Z25" s="84">
        <f>'20-21'!$V$25</f>
        <v>13</v>
      </c>
      <c r="AB25" s="78">
        <v>20</v>
      </c>
      <c r="AC25" s="79" t="str">
        <f>'20-21'!$B$25</f>
        <v>Sheffield</v>
      </c>
      <c r="AD25" s="80">
        <f>'20-21'!$AC$25</f>
        <v>7</v>
      </c>
      <c r="AE25" s="80">
        <v>1.9999999999999999E-6</v>
      </c>
      <c r="AF25" s="77">
        <f t="shared" si="4"/>
        <v>6.728002</v>
      </c>
      <c r="AG25" s="81">
        <f t="shared" si="1"/>
        <v>19</v>
      </c>
      <c r="AH25" s="82">
        <f>'20-21'!$Z$25</f>
        <v>2</v>
      </c>
      <c r="AI25" s="83">
        <f>'20-21'!$AA$25</f>
        <v>1</v>
      </c>
      <c r="AJ25" s="84">
        <f>'20-21'!$AB$25</f>
        <v>16</v>
      </c>
      <c r="AK25" s="82">
        <f>'20-21'!$AF$25</f>
        <v>8</v>
      </c>
      <c r="AL25" s="84">
        <f>'20-21'!$AG$25</f>
        <v>36</v>
      </c>
      <c r="AM25" s="82">
        <f>'20-21'!$AD$25</f>
        <v>5</v>
      </c>
      <c r="AN25" s="84">
        <f>'20-21'!$AE$25</f>
        <v>14</v>
      </c>
    </row>
    <row r="26" spans="2:40" x14ac:dyDescent="0.2">
      <c r="D26" s="85">
        <f>SUM(D6:D25)</f>
        <v>1057</v>
      </c>
      <c r="E26" s="85">
        <f t="shared" ref="E26:L26" si="5">SUM(E6:E25)</f>
        <v>760</v>
      </c>
      <c r="F26" s="85">
        <f t="shared" si="5"/>
        <v>297</v>
      </c>
      <c r="G26" s="85">
        <f t="shared" si="5"/>
        <v>166</v>
      </c>
      <c r="H26" s="85">
        <f t="shared" si="5"/>
        <v>297</v>
      </c>
      <c r="I26" s="85">
        <f t="shared" si="5"/>
        <v>1024</v>
      </c>
      <c r="J26" s="85">
        <f t="shared" si="5"/>
        <v>1024</v>
      </c>
      <c r="K26" s="85">
        <f t="shared" si="5"/>
        <v>483</v>
      </c>
      <c r="L26" s="85">
        <f t="shared" si="5"/>
        <v>483</v>
      </c>
      <c r="P26" s="85">
        <f>SUM(P6:P25)</f>
        <v>515</v>
      </c>
      <c r="Q26" s="85"/>
      <c r="R26" s="85"/>
      <c r="S26" s="85">
        <f t="shared" ref="S26:Z26" si="6">SUM(S6:S25)</f>
        <v>380</v>
      </c>
      <c r="T26" s="85">
        <f t="shared" si="6"/>
        <v>144</v>
      </c>
      <c r="U26" s="85">
        <f t="shared" si="6"/>
        <v>83</v>
      </c>
      <c r="V26" s="85">
        <f t="shared" si="6"/>
        <v>153</v>
      </c>
      <c r="W26" s="85">
        <f t="shared" si="6"/>
        <v>514</v>
      </c>
      <c r="X26" s="85">
        <f t="shared" si="6"/>
        <v>510</v>
      </c>
      <c r="Y26" s="85">
        <f t="shared" si="6"/>
        <v>253</v>
      </c>
      <c r="Z26" s="85">
        <f t="shared" si="6"/>
        <v>230</v>
      </c>
      <c r="AD26" s="85">
        <f>SUM(AD6:AD25)</f>
        <v>542</v>
      </c>
      <c r="AE26" s="85"/>
      <c r="AF26" s="85"/>
      <c r="AG26" s="85">
        <f t="shared" ref="AG26:AN26" si="7">SUM(AG6:AG25)</f>
        <v>380</v>
      </c>
      <c r="AH26" s="85">
        <f t="shared" si="7"/>
        <v>153</v>
      </c>
      <c r="AI26" s="85">
        <f t="shared" si="7"/>
        <v>83</v>
      </c>
      <c r="AJ26" s="85">
        <f t="shared" si="7"/>
        <v>144</v>
      </c>
      <c r="AK26" s="85">
        <f t="shared" si="7"/>
        <v>510</v>
      </c>
      <c r="AL26" s="85">
        <f t="shared" si="7"/>
        <v>514</v>
      </c>
      <c r="AM26" s="85">
        <f t="shared" si="7"/>
        <v>230</v>
      </c>
      <c r="AN26" s="85">
        <f t="shared" si="7"/>
        <v>253</v>
      </c>
    </row>
    <row r="28" spans="2:40" ht="15.75" thickBot="1" x14ac:dyDescent="0.3">
      <c r="B28" s="188" t="s">
        <v>37</v>
      </c>
      <c r="C28" s="188"/>
      <c r="D28" s="188"/>
      <c r="E28" s="188"/>
      <c r="F28" s="188"/>
      <c r="G28" s="188"/>
      <c r="H28" s="188"/>
      <c r="I28" s="56"/>
      <c r="N28" s="188" t="s">
        <v>38</v>
      </c>
      <c r="O28" s="188"/>
      <c r="P28" s="188"/>
      <c r="Q28" s="188"/>
      <c r="R28" s="188"/>
      <c r="S28" s="188"/>
      <c r="T28" s="188"/>
      <c r="U28" s="188"/>
      <c r="V28" s="188"/>
      <c r="W28" s="56"/>
      <c r="AB28" s="188" t="s">
        <v>39</v>
      </c>
      <c r="AC28" s="188"/>
      <c r="AD28" s="188"/>
      <c r="AE28" s="188"/>
      <c r="AF28" s="188"/>
      <c r="AG28" s="188"/>
      <c r="AH28" s="188"/>
      <c r="AI28" s="188"/>
      <c r="AJ28" s="188"/>
      <c r="AK28"/>
      <c r="AL28"/>
      <c r="AM28"/>
      <c r="AN28"/>
    </row>
    <row r="29" spans="2:40" ht="15.75" thickBot="1" x14ac:dyDescent="0.3">
      <c r="B29" s="60" t="s">
        <v>47</v>
      </c>
      <c r="C29" s="58" t="s">
        <v>32</v>
      </c>
      <c r="D29" s="61" t="s">
        <v>34</v>
      </c>
      <c r="E29" s="189" t="s">
        <v>40</v>
      </c>
      <c r="F29" s="190"/>
      <c r="G29" s="189" t="s">
        <v>41</v>
      </c>
      <c r="H29" s="190"/>
      <c r="I29" s="56"/>
      <c r="J29" s="56"/>
      <c r="K29" s="56"/>
      <c r="L29" s="56"/>
      <c r="N29" s="60" t="s">
        <v>47</v>
      </c>
      <c r="O29" s="58" t="s">
        <v>32</v>
      </c>
      <c r="P29" s="61" t="s">
        <v>34</v>
      </c>
      <c r="Q29" s="86"/>
      <c r="R29" s="86"/>
      <c r="S29" s="189" t="s">
        <v>40</v>
      </c>
      <c r="T29" s="190"/>
      <c r="U29" s="189" t="s">
        <v>41</v>
      </c>
      <c r="V29" s="190"/>
      <c r="W29" s="56"/>
      <c r="X29" s="56"/>
      <c r="Y29" s="56"/>
      <c r="Z29" s="56"/>
      <c r="AB29" s="60" t="s">
        <v>47</v>
      </c>
      <c r="AC29" s="58" t="s">
        <v>32</v>
      </c>
      <c r="AD29" s="61" t="s">
        <v>34</v>
      </c>
      <c r="AE29" s="86"/>
      <c r="AF29" s="86"/>
      <c r="AG29" s="189" t="s">
        <v>40</v>
      </c>
      <c r="AH29" s="190"/>
      <c r="AI29" s="189" t="s">
        <v>41</v>
      </c>
      <c r="AJ29" s="190"/>
      <c r="AK29"/>
      <c r="AL29"/>
      <c r="AM29"/>
      <c r="AN29"/>
    </row>
    <row r="30" spans="2:40" ht="15.75" customHeight="1" x14ac:dyDescent="0.25">
      <c r="B30" s="64">
        <v>1</v>
      </c>
      <c r="C30" s="87" t="str">
        <f>'20-21'!$B$6</f>
        <v>Man City</v>
      </c>
      <c r="D30" s="67">
        <f t="shared" ref="D30:D49" si="8">E6</f>
        <v>38</v>
      </c>
      <c r="E30" s="68">
        <f>'20-21'!$AK$6</f>
        <v>247</v>
      </c>
      <c r="F30" s="70">
        <f>'20-21'!$AL$6</f>
        <v>111</v>
      </c>
      <c r="G30" s="68">
        <f>'20-21'!$AI$6</f>
        <v>118</v>
      </c>
      <c r="H30" s="70">
        <f>'20-21'!$AJ$6</f>
        <v>53</v>
      </c>
      <c r="I30" s="66">
        <v>9.9999999999999995E-8</v>
      </c>
      <c r="J30" s="88">
        <f>E30+I30</f>
        <v>247.00000009999999</v>
      </c>
      <c r="K30" s="56"/>
      <c r="L30" s="56"/>
      <c r="N30" s="64">
        <v>1</v>
      </c>
      <c r="O30" s="87" t="str">
        <f>'20-21'!$B$6</f>
        <v>Man City</v>
      </c>
      <c r="P30" s="67">
        <f>S6</f>
        <v>19</v>
      </c>
      <c r="Q30" s="89"/>
      <c r="R30" s="89"/>
      <c r="S30" s="68">
        <f>'20-21'!$AO$6</f>
        <v>141</v>
      </c>
      <c r="T30" s="70">
        <f>'20-21'!$AP$6</f>
        <v>53</v>
      </c>
      <c r="U30" s="68">
        <f>'20-21'!$AM$6</f>
        <v>68</v>
      </c>
      <c r="V30" s="70">
        <f>'20-21'!$AN$6</f>
        <v>23</v>
      </c>
      <c r="W30" s="66">
        <v>9.9999999999999995E-8</v>
      </c>
      <c r="X30" s="88">
        <f t="shared" ref="X30:X49" si="9">S30+W30</f>
        <v>141.00000009999999</v>
      </c>
      <c r="Y30" s="56"/>
      <c r="Z30" s="56"/>
      <c r="AB30" s="64">
        <v>1</v>
      </c>
      <c r="AC30" s="87" t="str">
        <f>'20-21'!$B$6</f>
        <v>Man City</v>
      </c>
      <c r="AD30" s="67">
        <f>AG6</f>
        <v>19</v>
      </c>
      <c r="AE30" s="89"/>
      <c r="AF30" s="89"/>
      <c r="AG30" s="68">
        <f>'20-21'!$AS$6</f>
        <v>106</v>
      </c>
      <c r="AH30" s="70">
        <f>'20-21'!$AT$6</f>
        <v>58</v>
      </c>
      <c r="AI30" s="68">
        <f>'20-21'!$AQ$6</f>
        <v>50</v>
      </c>
      <c r="AJ30" s="70">
        <f>'20-21'!$AR$6</f>
        <v>30</v>
      </c>
      <c r="AK30" s="66">
        <v>9.9999999999999995E-8</v>
      </c>
      <c r="AL30" s="88">
        <f t="shared" ref="AL30:AL49" si="10">AG30+AK30</f>
        <v>106.00000009999999</v>
      </c>
      <c r="AM30"/>
      <c r="AN30"/>
    </row>
    <row r="31" spans="2:40" ht="15" x14ac:dyDescent="0.25">
      <c r="B31" s="64">
        <v>2</v>
      </c>
      <c r="C31" s="64" t="str">
        <f>'20-21'!$B$7</f>
        <v>Man Utd</v>
      </c>
      <c r="D31" s="73">
        <f t="shared" si="8"/>
        <v>38</v>
      </c>
      <c r="E31" s="90">
        <f>'20-21'!$AK$7</f>
        <v>197</v>
      </c>
      <c r="F31" s="76">
        <f>'20-21'!$AL$7</f>
        <v>162</v>
      </c>
      <c r="G31" s="74">
        <f>'20-21'!$AI$7</f>
        <v>86</v>
      </c>
      <c r="H31" s="76">
        <f>'20-21'!$AJ$7</f>
        <v>88</v>
      </c>
      <c r="I31" s="72">
        <v>1.9999999999999999E-7</v>
      </c>
      <c r="J31" s="88">
        <f t="shared" ref="J31:J49" si="11">E31+I31</f>
        <v>197.00000019999999</v>
      </c>
      <c r="K31" s="56"/>
      <c r="L31" s="56"/>
      <c r="N31" s="64">
        <v>2</v>
      </c>
      <c r="O31" s="64" t="str">
        <f>'20-21'!$B$7</f>
        <v>Man Utd</v>
      </c>
      <c r="P31" s="73">
        <f>S7</f>
        <v>19</v>
      </c>
      <c r="Q31" s="91"/>
      <c r="R31" s="91"/>
      <c r="S31" s="74">
        <f>'20-21'!$AO$7</f>
        <v>113</v>
      </c>
      <c r="T31" s="76">
        <f>'20-21'!$AP$7</f>
        <v>76</v>
      </c>
      <c r="U31" s="74">
        <f>'20-21'!$AM$7</f>
        <v>45</v>
      </c>
      <c r="V31" s="76">
        <f>'20-21'!$AN$7</f>
        <v>49</v>
      </c>
      <c r="W31" s="72">
        <v>1.9999999999999999E-7</v>
      </c>
      <c r="X31" s="88">
        <f t="shared" si="9"/>
        <v>113.0000002</v>
      </c>
      <c r="Y31" s="56"/>
      <c r="Z31" s="56"/>
      <c r="AB31" s="64">
        <v>2</v>
      </c>
      <c r="AC31" s="64" t="str">
        <f>'20-21'!$B$7</f>
        <v>Man Utd</v>
      </c>
      <c r="AD31" s="73">
        <f>AG7</f>
        <v>19</v>
      </c>
      <c r="AE31" s="91"/>
      <c r="AF31" s="91"/>
      <c r="AG31" s="74">
        <f>'20-21'!$AS$7</f>
        <v>84</v>
      </c>
      <c r="AH31" s="76">
        <f>'20-21'!$AT$7</f>
        <v>86</v>
      </c>
      <c r="AI31" s="74">
        <f>'20-21'!$AQ$7</f>
        <v>41</v>
      </c>
      <c r="AJ31" s="76">
        <f>'20-21'!$AR$7</f>
        <v>39</v>
      </c>
      <c r="AK31" s="72">
        <v>1.9999999999999999E-7</v>
      </c>
      <c r="AL31" s="88">
        <f t="shared" si="10"/>
        <v>84.000000200000002</v>
      </c>
      <c r="AM31"/>
      <c r="AN31"/>
    </row>
    <row r="32" spans="2:40" ht="15" x14ac:dyDescent="0.25">
      <c r="B32" s="64">
        <v>3</v>
      </c>
      <c r="C32" s="64" t="str">
        <f>'20-21'!$B$8</f>
        <v>Liverpool</v>
      </c>
      <c r="D32" s="73">
        <f t="shared" si="8"/>
        <v>38</v>
      </c>
      <c r="E32" s="74">
        <f>'20-21'!$AK$8</f>
        <v>257</v>
      </c>
      <c r="F32" s="76">
        <f>'20-21'!$AL$8</f>
        <v>122</v>
      </c>
      <c r="G32" s="74">
        <f>'20-21'!$AI$8</f>
        <v>119</v>
      </c>
      <c r="H32" s="76">
        <f>'20-21'!$AJ$8</f>
        <v>50</v>
      </c>
      <c r="I32" s="72">
        <v>2.9999999999999999E-7</v>
      </c>
      <c r="J32" s="88">
        <f t="shared" si="11"/>
        <v>257.00000030000001</v>
      </c>
      <c r="K32" s="56"/>
      <c r="L32" s="56"/>
      <c r="N32" s="64">
        <v>3</v>
      </c>
      <c r="O32" s="64" t="str">
        <f>'20-21'!$B$8</f>
        <v>Liverpool</v>
      </c>
      <c r="P32" s="73">
        <f t="shared" ref="P32:P49" si="12">S8</f>
        <v>19</v>
      </c>
      <c r="Q32" s="91"/>
      <c r="R32" s="91"/>
      <c r="S32" s="74">
        <f>'20-21'!$AO$8</f>
        <v>138</v>
      </c>
      <c r="T32" s="76">
        <f>'20-21'!$AP$8</f>
        <v>47</v>
      </c>
      <c r="U32" s="74">
        <f>'20-21'!$AM$8</f>
        <v>59</v>
      </c>
      <c r="V32" s="76">
        <f>'20-21'!$AN$8</f>
        <v>20</v>
      </c>
      <c r="W32" s="72">
        <v>2.9999999999999999E-7</v>
      </c>
      <c r="X32" s="88">
        <f t="shared" si="9"/>
        <v>138.00000030000001</v>
      </c>
      <c r="Y32" s="56"/>
      <c r="Z32" s="56"/>
      <c r="AB32" s="64">
        <v>3</v>
      </c>
      <c r="AC32" s="64" t="str">
        <f>'20-21'!$B$8</f>
        <v>Liverpool</v>
      </c>
      <c r="AD32" s="73">
        <f t="shared" ref="AD32:AD49" si="13">AG8</f>
        <v>19</v>
      </c>
      <c r="AE32" s="91"/>
      <c r="AF32" s="91"/>
      <c r="AG32" s="74">
        <f>'20-21'!$AS$8</f>
        <v>119</v>
      </c>
      <c r="AH32" s="76">
        <f>'20-21'!$AT$8</f>
        <v>75</v>
      </c>
      <c r="AI32" s="74">
        <f>'20-21'!$AQ$8</f>
        <v>60</v>
      </c>
      <c r="AJ32" s="76">
        <f>'20-21'!$AR$8</f>
        <v>30</v>
      </c>
      <c r="AK32" s="72">
        <v>2.9999999999999999E-7</v>
      </c>
      <c r="AL32" s="88">
        <f t="shared" si="10"/>
        <v>119.0000003</v>
      </c>
      <c r="AM32"/>
      <c r="AN32"/>
    </row>
    <row r="33" spans="2:40" ht="15" x14ac:dyDescent="0.25">
      <c r="B33" s="64">
        <v>4</v>
      </c>
      <c r="C33" s="64" t="str">
        <f>'20-21'!$B$9</f>
        <v>Chelsea</v>
      </c>
      <c r="D33" s="73">
        <f t="shared" si="8"/>
        <v>38</v>
      </c>
      <c r="E33" s="74">
        <f>'20-21'!$AK$9</f>
        <v>226</v>
      </c>
      <c r="F33" s="76">
        <f>'20-21'!$AL$9</f>
        <v>160</v>
      </c>
      <c r="G33" s="74">
        <f>'20-21'!$AI$9</f>
        <v>113</v>
      </c>
      <c r="H33" s="76">
        <f>'20-21'!$AJ$9</f>
        <v>73</v>
      </c>
      <c r="I33" s="72">
        <v>3.9999999999999998E-7</v>
      </c>
      <c r="J33" s="88">
        <f t="shared" si="11"/>
        <v>226.0000004</v>
      </c>
      <c r="K33" s="56"/>
      <c r="L33" s="56"/>
      <c r="N33" s="64">
        <v>4</v>
      </c>
      <c r="O33" s="64" t="str">
        <f>'20-21'!$B$9</f>
        <v>Chelsea</v>
      </c>
      <c r="P33" s="73">
        <f t="shared" si="12"/>
        <v>19</v>
      </c>
      <c r="Q33" s="91"/>
      <c r="R33" s="91"/>
      <c r="S33" s="74">
        <f>'20-21'!$AO$9</f>
        <v>115</v>
      </c>
      <c r="T33" s="76">
        <f>'20-21'!$AP$9</f>
        <v>78</v>
      </c>
      <c r="U33" s="74">
        <f>'20-21'!$AM$9</f>
        <v>57</v>
      </c>
      <c r="V33" s="76">
        <f>'20-21'!$AN$9</f>
        <v>35</v>
      </c>
      <c r="W33" s="72">
        <v>3.9999999999999998E-7</v>
      </c>
      <c r="X33" s="88">
        <f t="shared" si="9"/>
        <v>115.0000004</v>
      </c>
      <c r="Y33" s="56"/>
      <c r="Z33" s="56"/>
      <c r="AB33" s="64">
        <v>4</v>
      </c>
      <c r="AC33" s="64" t="str">
        <f>'20-21'!$B$9</f>
        <v>Chelsea</v>
      </c>
      <c r="AD33" s="73">
        <f t="shared" si="13"/>
        <v>19</v>
      </c>
      <c r="AE33" s="91"/>
      <c r="AF33" s="91"/>
      <c r="AG33" s="74">
        <f>'20-21'!$AS$9</f>
        <v>111</v>
      </c>
      <c r="AH33" s="76">
        <f>'20-21'!$AT$9</f>
        <v>82</v>
      </c>
      <c r="AI33" s="74">
        <f>'20-21'!$AQ$9</f>
        <v>56</v>
      </c>
      <c r="AJ33" s="76">
        <f>'20-21'!$AR$9</f>
        <v>38</v>
      </c>
      <c r="AK33" s="72">
        <v>3.9999999999999998E-7</v>
      </c>
      <c r="AL33" s="88">
        <f t="shared" si="10"/>
        <v>111.0000004</v>
      </c>
      <c r="AM33"/>
      <c r="AN33"/>
    </row>
    <row r="34" spans="2:40" ht="15" x14ac:dyDescent="0.25">
      <c r="B34" s="64">
        <v>5</v>
      </c>
      <c r="C34" s="64" t="str">
        <f>'20-21'!$B$10</f>
        <v>Leicester</v>
      </c>
      <c r="D34" s="73">
        <f t="shared" si="8"/>
        <v>38</v>
      </c>
      <c r="E34" s="74">
        <f>'20-21'!$AK$10</f>
        <v>212</v>
      </c>
      <c r="F34" s="76">
        <f>'20-21'!$AL$10</f>
        <v>181</v>
      </c>
      <c r="G34" s="74">
        <f>'20-21'!$AI$10</f>
        <v>85</v>
      </c>
      <c r="H34" s="76">
        <f>'20-21'!$AJ$10</f>
        <v>84</v>
      </c>
      <c r="I34" s="72">
        <v>4.9999999999999998E-7</v>
      </c>
      <c r="J34" s="88">
        <f t="shared" si="11"/>
        <v>212.0000005</v>
      </c>
      <c r="K34" s="56"/>
      <c r="L34" s="56"/>
      <c r="N34" s="64">
        <v>5</v>
      </c>
      <c r="O34" s="64" t="str">
        <f>'20-21'!$B$10</f>
        <v>Leicester</v>
      </c>
      <c r="P34" s="73">
        <f t="shared" si="12"/>
        <v>19</v>
      </c>
      <c r="Q34" s="91"/>
      <c r="R34" s="91"/>
      <c r="S34" s="74">
        <f>'20-21'!$AO$10</f>
        <v>111</v>
      </c>
      <c r="T34" s="76">
        <f>'20-21'!$AP$10</f>
        <v>85</v>
      </c>
      <c r="U34" s="74">
        <f>'20-21'!$AM$10</f>
        <v>41</v>
      </c>
      <c r="V34" s="76">
        <f>'20-21'!$AN$10</f>
        <v>40</v>
      </c>
      <c r="W34" s="72">
        <v>4.9999999999999998E-7</v>
      </c>
      <c r="X34" s="88">
        <f t="shared" si="9"/>
        <v>111.0000005</v>
      </c>
      <c r="Y34" s="56"/>
      <c r="Z34" s="56"/>
      <c r="AB34" s="64">
        <v>5</v>
      </c>
      <c r="AC34" s="64" t="str">
        <f>'20-21'!$B$10</f>
        <v>Leicester</v>
      </c>
      <c r="AD34" s="73">
        <f t="shared" si="13"/>
        <v>19</v>
      </c>
      <c r="AE34" s="91"/>
      <c r="AF34" s="91"/>
      <c r="AG34" s="74">
        <f>'20-21'!$AS$10</f>
        <v>101</v>
      </c>
      <c r="AH34" s="76">
        <f>'20-21'!$AT$10</f>
        <v>96</v>
      </c>
      <c r="AI34" s="74">
        <f>'20-21'!$AQ$10</f>
        <v>44</v>
      </c>
      <c r="AJ34" s="76">
        <f>'20-21'!$AR$10</f>
        <v>44</v>
      </c>
      <c r="AK34" s="72">
        <v>4.9999999999999998E-7</v>
      </c>
      <c r="AL34" s="88">
        <f t="shared" si="10"/>
        <v>101.0000005</v>
      </c>
      <c r="AM34"/>
      <c r="AN34"/>
    </row>
    <row r="35" spans="2:40" ht="15" x14ac:dyDescent="0.25">
      <c r="B35" s="64">
        <v>6</v>
      </c>
      <c r="C35" s="64" t="str">
        <f>'20-21'!$B$11</f>
        <v>West Ham</v>
      </c>
      <c r="D35" s="73">
        <f t="shared" si="8"/>
        <v>38</v>
      </c>
      <c r="E35" s="74">
        <f>'20-21'!$AK$11</f>
        <v>167</v>
      </c>
      <c r="F35" s="76">
        <f>'20-21'!$AL$11</f>
        <v>183</v>
      </c>
      <c r="G35" s="74">
        <f>'20-21'!$AI$11</f>
        <v>78</v>
      </c>
      <c r="H35" s="76">
        <f>'20-21'!$AJ$11</f>
        <v>89</v>
      </c>
      <c r="I35" s="72">
        <v>5.9999999999999997E-7</v>
      </c>
      <c r="J35" s="88">
        <f t="shared" si="11"/>
        <v>167.00000059999999</v>
      </c>
      <c r="K35" s="56"/>
      <c r="L35" s="56"/>
      <c r="N35" s="64">
        <v>6</v>
      </c>
      <c r="O35" s="64" t="str">
        <f>'20-21'!$B$11</f>
        <v>West Ham</v>
      </c>
      <c r="P35" s="73">
        <f t="shared" si="12"/>
        <v>19</v>
      </c>
      <c r="Q35" s="91"/>
      <c r="R35" s="91"/>
      <c r="S35" s="74">
        <f>'20-21'!$AO$11</f>
        <v>87</v>
      </c>
      <c r="T35" s="76">
        <f>'20-21'!$AP$11</f>
        <v>97</v>
      </c>
      <c r="U35" s="74">
        <f>'20-21'!$AM$11</f>
        <v>43</v>
      </c>
      <c r="V35" s="76">
        <f>'20-21'!$AN$11</f>
        <v>47</v>
      </c>
      <c r="W35" s="72">
        <v>5.9999999999999997E-7</v>
      </c>
      <c r="X35" s="88">
        <f t="shared" si="9"/>
        <v>87.000000600000007</v>
      </c>
      <c r="Y35" s="56"/>
      <c r="Z35" s="56"/>
      <c r="AB35" s="64">
        <v>6</v>
      </c>
      <c r="AC35" s="64" t="str">
        <f>'20-21'!$B$11</f>
        <v>West Ham</v>
      </c>
      <c r="AD35" s="73">
        <f t="shared" si="13"/>
        <v>19</v>
      </c>
      <c r="AE35" s="91"/>
      <c r="AF35" s="91"/>
      <c r="AG35" s="74">
        <f>'20-21'!$AS$11</f>
        <v>80</v>
      </c>
      <c r="AH35" s="76">
        <f>'20-21'!$AT$11</f>
        <v>86</v>
      </c>
      <c r="AI35" s="74">
        <f>'20-21'!$AQ$11</f>
        <v>35</v>
      </c>
      <c r="AJ35" s="76">
        <f>'20-21'!$AR$11</f>
        <v>42</v>
      </c>
      <c r="AK35" s="72">
        <v>5.9999999999999997E-7</v>
      </c>
      <c r="AL35" s="88">
        <f t="shared" si="10"/>
        <v>80.000000600000007</v>
      </c>
      <c r="AM35"/>
      <c r="AN35"/>
    </row>
    <row r="36" spans="2:40" ht="15" x14ac:dyDescent="0.25">
      <c r="B36" s="64">
        <v>7</v>
      </c>
      <c r="C36" s="64" t="str">
        <f>'20-21'!$B$12</f>
        <v>Tottenham</v>
      </c>
      <c r="D36" s="73">
        <f t="shared" si="8"/>
        <v>38</v>
      </c>
      <c r="E36" s="74">
        <f>'20-21'!$AK$12</f>
        <v>168</v>
      </c>
      <c r="F36" s="76">
        <f>'20-21'!$AL$12</f>
        <v>201</v>
      </c>
      <c r="G36" s="74">
        <f>'20-21'!$AI$12</f>
        <v>68</v>
      </c>
      <c r="H36" s="76">
        <f>'20-21'!$AJ$12</f>
        <v>87</v>
      </c>
      <c r="I36" s="72">
        <v>6.9999999999999997E-7</v>
      </c>
      <c r="J36" s="88">
        <f t="shared" si="11"/>
        <v>168.00000069999999</v>
      </c>
      <c r="K36" s="56"/>
      <c r="L36" s="56"/>
      <c r="N36" s="64">
        <v>7</v>
      </c>
      <c r="O36" s="64" t="str">
        <f>'20-21'!$B$12</f>
        <v>Tottenham</v>
      </c>
      <c r="P36" s="73">
        <f t="shared" si="12"/>
        <v>19</v>
      </c>
      <c r="Q36" s="91"/>
      <c r="R36" s="91"/>
      <c r="S36" s="74">
        <f>'20-21'!$AO$12</f>
        <v>86</v>
      </c>
      <c r="T36" s="76">
        <f>'20-21'!$AP$12</f>
        <v>93</v>
      </c>
      <c r="U36" s="74">
        <f>'20-21'!$AM$12</f>
        <v>38</v>
      </c>
      <c r="V36" s="76">
        <f>'20-21'!$AN$12</f>
        <v>42</v>
      </c>
      <c r="W36" s="72">
        <v>6.9999999999999997E-7</v>
      </c>
      <c r="X36" s="88">
        <f t="shared" si="9"/>
        <v>86.000000700000001</v>
      </c>
      <c r="Y36" s="56"/>
      <c r="Z36" s="56"/>
      <c r="AB36" s="64">
        <v>7</v>
      </c>
      <c r="AC36" s="64" t="str">
        <f>'20-21'!$B$12</f>
        <v>Tottenham</v>
      </c>
      <c r="AD36" s="73">
        <f t="shared" si="13"/>
        <v>19</v>
      </c>
      <c r="AE36" s="91"/>
      <c r="AF36" s="91"/>
      <c r="AG36" s="74">
        <f>'20-21'!$AS$12</f>
        <v>82</v>
      </c>
      <c r="AH36" s="76">
        <f>'20-21'!$AT$12</f>
        <v>108</v>
      </c>
      <c r="AI36" s="74">
        <f>'20-21'!$AQ$12</f>
        <v>30</v>
      </c>
      <c r="AJ36" s="76">
        <f>'20-21'!$AR$12</f>
        <v>45</v>
      </c>
      <c r="AK36" s="72">
        <v>6.9999999999999997E-7</v>
      </c>
      <c r="AL36" s="88">
        <f t="shared" si="10"/>
        <v>82.000000700000001</v>
      </c>
      <c r="AM36"/>
      <c r="AN36"/>
    </row>
    <row r="37" spans="2:40" ht="15" x14ac:dyDescent="0.25">
      <c r="B37" s="64">
        <v>8</v>
      </c>
      <c r="C37" s="64" t="str">
        <f>'20-21'!$B$13</f>
        <v>Arsenal</v>
      </c>
      <c r="D37" s="73">
        <f t="shared" si="8"/>
        <v>38</v>
      </c>
      <c r="E37" s="74">
        <f>'20-21'!$AK$13</f>
        <v>207</v>
      </c>
      <c r="F37" s="76">
        <f>'20-21'!$AL$13</f>
        <v>166</v>
      </c>
      <c r="G37" s="74">
        <f>'20-21'!$AI$13</f>
        <v>115</v>
      </c>
      <c r="H37" s="76">
        <f>'20-21'!$AJ$13</f>
        <v>70</v>
      </c>
      <c r="I37" s="72">
        <v>7.9999999999999996E-7</v>
      </c>
      <c r="J37" s="88">
        <f t="shared" si="11"/>
        <v>207.00000080000001</v>
      </c>
      <c r="K37" s="56"/>
      <c r="L37" s="56"/>
      <c r="N37" s="64">
        <v>8</v>
      </c>
      <c r="O37" s="64" t="str">
        <f>'20-21'!$B$13</f>
        <v>Arsenal</v>
      </c>
      <c r="P37" s="73">
        <f t="shared" si="12"/>
        <v>19</v>
      </c>
      <c r="Q37" s="91"/>
      <c r="R37" s="91"/>
      <c r="S37" s="74">
        <f>'20-21'!$AO$13</f>
        <v>116</v>
      </c>
      <c r="T37" s="76">
        <f>'20-21'!$AP$13</f>
        <v>82</v>
      </c>
      <c r="U37" s="74">
        <f>'20-21'!$AM$13</f>
        <v>58</v>
      </c>
      <c r="V37" s="76">
        <f>'20-21'!$AN$13</f>
        <v>32</v>
      </c>
      <c r="W37" s="72">
        <v>7.9999999999999996E-7</v>
      </c>
      <c r="X37" s="88">
        <f t="shared" si="9"/>
        <v>116.0000008</v>
      </c>
      <c r="Y37" s="56"/>
      <c r="Z37" s="56"/>
      <c r="AB37" s="64">
        <v>8</v>
      </c>
      <c r="AC37" s="64" t="str">
        <f>'20-21'!$B$13</f>
        <v>Arsenal</v>
      </c>
      <c r="AD37" s="73">
        <f t="shared" si="13"/>
        <v>19</v>
      </c>
      <c r="AE37" s="91"/>
      <c r="AF37" s="91"/>
      <c r="AG37" s="74">
        <f>'20-21'!$AS$13</f>
        <v>91</v>
      </c>
      <c r="AH37" s="76">
        <f>'20-21'!$AT$13</f>
        <v>84</v>
      </c>
      <c r="AI37" s="74">
        <f>'20-21'!$AQ$13</f>
        <v>57</v>
      </c>
      <c r="AJ37" s="76">
        <f>'20-21'!$AR$13</f>
        <v>38</v>
      </c>
      <c r="AK37" s="72">
        <v>7.9999999999999996E-7</v>
      </c>
      <c r="AL37" s="88">
        <f t="shared" si="10"/>
        <v>91.000000799999995</v>
      </c>
      <c r="AM37"/>
      <c r="AN37"/>
    </row>
    <row r="38" spans="2:40" ht="15" x14ac:dyDescent="0.25">
      <c r="B38" s="64">
        <v>9</v>
      </c>
      <c r="C38" s="64" t="str">
        <f>'20-21'!$B$14</f>
        <v>Leeds</v>
      </c>
      <c r="D38" s="73">
        <f t="shared" si="8"/>
        <v>38</v>
      </c>
      <c r="E38" s="74">
        <f>'20-21'!$AK$14</f>
        <v>229</v>
      </c>
      <c r="F38" s="76">
        <f>'20-21'!$AL$14</f>
        <v>211</v>
      </c>
      <c r="G38" s="74">
        <f>'20-21'!$AI$14</f>
        <v>101</v>
      </c>
      <c r="H38" s="76">
        <f>'20-21'!$AJ$14</f>
        <v>89</v>
      </c>
      <c r="I38" s="72">
        <v>8.9999999999999996E-7</v>
      </c>
      <c r="J38" s="88">
        <f t="shared" si="11"/>
        <v>229.0000009</v>
      </c>
      <c r="K38" s="56"/>
      <c r="L38" s="56"/>
      <c r="N38" s="64">
        <v>9</v>
      </c>
      <c r="O38" s="64" t="str">
        <f>'20-21'!$B$14</f>
        <v>Leeds</v>
      </c>
      <c r="P38" s="73">
        <f t="shared" si="12"/>
        <v>19</v>
      </c>
      <c r="Q38" s="91"/>
      <c r="R38" s="91"/>
      <c r="S38" s="74">
        <f>'20-21'!$AO$14</f>
        <v>118</v>
      </c>
      <c r="T38" s="76">
        <f>'20-21'!$AP$14</f>
        <v>94</v>
      </c>
      <c r="U38" s="74">
        <f>'20-21'!$AM$14</f>
        <v>52</v>
      </c>
      <c r="V38" s="76">
        <f>'20-21'!$AN$14</f>
        <v>41</v>
      </c>
      <c r="W38" s="72">
        <v>8.9999999999999996E-7</v>
      </c>
      <c r="X38" s="88">
        <f t="shared" si="9"/>
        <v>118.0000009</v>
      </c>
      <c r="Y38" s="56"/>
      <c r="Z38" s="56"/>
      <c r="AB38" s="64">
        <v>9</v>
      </c>
      <c r="AC38" s="64" t="str">
        <f>'20-21'!$B$14</f>
        <v>Leeds</v>
      </c>
      <c r="AD38" s="73">
        <f t="shared" si="13"/>
        <v>19</v>
      </c>
      <c r="AE38" s="91"/>
      <c r="AF38" s="91"/>
      <c r="AG38" s="74">
        <f>'20-21'!$AS$14</f>
        <v>111</v>
      </c>
      <c r="AH38" s="76">
        <f>'20-21'!$AT$14</f>
        <v>117</v>
      </c>
      <c r="AI38" s="74">
        <f>'20-21'!$AQ$14</f>
        <v>49</v>
      </c>
      <c r="AJ38" s="76">
        <f>'20-21'!$AR$14</f>
        <v>48</v>
      </c>
      <c r="AK38" s="72">
        <v>8.9999999999999996E-7</v>
      </c>
      <c r="AL38" s="88">
        <f t="shared" si="10"/>
        <v>111.0000009</v>
      </c>
      <c r="AM38"/>
      <c r="AN38"/>
    </row>
    <row r="39" spans="2:40" ht="15" x14ac:dyDescent="0.25">
      <c r="B39" s="64">
        <v>10</v>
      </c>
      <c r="C39" s="64" t="str">
        <f>'20-21'!$B$15</f>
        <v>Everton</v>
      </c>
      <c r="D39" s="73">
        <f t="shared" si="8"/>
        <v>38</v>
      </c>
      <c r="E39" s="74">
        <f>'20-21'!$AK$15</f>
        <v>167</v>
      </c>
      <c r="F39" s="76">
        <f>'20-21'!$AL$15</f>
        <v>226</v>
      </c>
      <c r="G39" s="74">
        <f>'20-21'!$AI$15</f>
        <v>78</v>
      </c>
      <c r="H39" s="76">
        <f>'20-21'!$AJ$15</f>
        <v>100</v>
      </c>
      <c r="I39" s="72">
        <v>9.9999999999999995E-7</v>
      </c>
      <c r="J39" s="88">
        <f t="shared" si="11"/>
        <v>167.000001</v>
      </c>
      <c r="K39" s="56"/>
      <c r="L39" s="56"/>
      <c r="N39" s="64">
        <v>10</v>
      </c>
      <c r="O39" s="64" t="str">
        <f>'20-21'!$B$15</f>
        <v>Everton</v>
      </c>
      <c r="P39" s="73">
        <f t="shared" si="12"/>
        <v>19</v>
      </c>
      <c r="Q39" s="91"/>
      <c r="R39" s="91"/>
      <c r="S39" s="74">
        <f>'20-21'!$AO$15</f>
        <v>98</v>
      </c>
      <c r="T39" s="76">
        <f>'20-21'!$AP$15</f>
        <v>113</v>
      </c>
      <c r="U39" s="74">
        <f>'20-21'!$AM$15</f>
        <v>39</v>
      </c>
      <c r="V39" s="76">
        <f>'20-21'!$AN$15</f>
        <v>52</v>
      </c>
      <c r="W39" s="72">
        <v>9.9999999999999995E-7</v>
      </c>
      <c r="X39" s="88">
        <f t="shared" si="9"/>
        <v>98.000000999999997</v>
      </c>
      <c r="Y39" s="56"/>
      <c r="Z39" s="56"/>
      <c r="AB39" s="64">
        <v>10</v>
      </c>
      <c r="AC39" s="64" t="str">
        <f>'20-21'!$B$15</f>
        <v>Everton</v>
      </c>
      <c r="AD39" s="73">
        <f t="shared" si="13"/>
        <v>19</v>
      </c>
      <c r="AE39" s="91"/>
      <c r="AF39" s="91"/>
      <c r="AG39" s="74">
        <f>'20-21'!$AS$15</f>
        <v>69</v>
      </c>
      <c r="AH39" s="76">
        <f>'20-21'!$AT$15</f>
        <v>113</v>
      </c>
      <c r="AI39" s="74">
        <f>'20-21'!$AQ$15</f>
        <v>39</v>
      </c>
      <c r="AJ39" s="76">
        <f>'20-21'!$AR$15</f>
        <v>48</v>
      </c>
      <c r="AK39" s="72">
        <v>9.9999999999999995E-7</v>
      </c>
      <c r="AL39" s="88">
        <f t="shared" si="10"/>
        <v>69.000000999999997</v>
      </c>
      <c r="AM39"/>
      <c r="AN39"/>
    </row>
    <row r="40" spans="2:40" ht="15" x14ac:dyDescent="0.25">
      <c r="B40" s="64">
        <v>11</v>
      </c>
      <c r="C40" s="64" t="str">
        <f>'20-21'!$B$16</f>
        <v>Aston Villa</v>
      </c>
      <c r="D40" s="73">
        <f t="shared" si="8"/>
        <v>38</v>
      </c>
      <c r="E40" s="74">
        <f>'20-21'!$AK$16</f>
        <v>212</v>
      </c>
      <c r="F40" s="76">
        <f>'20-21'!$AL$16</f>
        <v>194</v>
      </c>
      <c r="G40" s="74">
        <f>'20-21'!$AI$16</f>
        <v>102</v>
      </c>
      <c r="H40" s="76">
        <f>'20-21'!$AJ$16</f>
        <v>96</v>
      </c>
      <c r="I40" s="72">
        <v>1.1000000000000001E-6</v>
      </c>
      <c r="J40" s="88">
        <f t="shared" si="11"/>
        <v>212.00000109999999</v>
      </c>
      <c r="K40" s="56"/>
      <c r="L40" s="56"/>
      <c r="N40" s="64">
        <v>11</v>
      </c>
      <c r="O40" s="64" t="str">
        <f>'20-21'!$B$16</f>
        <v>Aston Villa</v>
      </c>
      <c r="P40" s="73">
        <f t="shared" si="12"/>
        <v>19</v>
      </c>
      <c r="Q40" s="91"/>
      <c r="R40" s="91"/>
      <c r="S40" s="74">
        <f>'20-21'!$AO$16</f>
        <v>117</v>
      </c>
      <c r="T40" s="76">
        <f>'20-21'!$AP$16</f>
        <v>93</v>
      </c>
      <c r="U40" s="74">
        <f>'20-21'!$AM$16</f>
        <v>59</v>
      </c>
      <c r="V40" s="76">
        <f>'20-21'!$AN$16</f>
        <v>46</v>
      </c>
      <c r="W40" s="72">
        <v>1.1000000000000001E-6</v>
      </c>
      <c r="X40" s="88">
        <f t="shared" si="9"/>
        <v>117.00000110000001</v>
      </c>
      <c r="Y40" s="56"/>
      <c r="Z40" s="56"/>
      <c r="AB40" s="64">
        <v>11</v>
      </c>
      <c r="AC40" s="64" t="str">
        <f>'20-21'!$B$16</f>
        <v>Aston Villa</v>
      </c>
      <c r="AD40" s="73">
        <f t="shared" si="13"/>
        <v>19</v>
      </c>
      <c r="AE40" s="91"/>
      <c r="AF40" s="91"/>
      <c r="AG40" s="74">
        <f>'20-21'!$AS$16</f>
        <v>95</v>
      </c>
      <c r="AH40" s="76">
        <f>'20-21'!$AT$16</f>
        <v>101</v>
      </c>
      <c r="AI40" s="74">
        <f>'20-21'!$AQ$16</f>
        <v>43</v>
      </c>
      <c r="AJ40" s="76">
        <f>'20-21'!$AR$16</f>
        <v>50</v>
      </c>
      <c r="AK40" s="72">
        <v>1.1000000000000001E-6</v>
      </c>
      <c r="AL40" s="88">
        <f t="shared" si="10"/>
        <v>95.000001100000006</v>
      </c>
      <c r="AM40"/>
      <c r="AN40"/>
    </row>
    <row r="41" spans="2:40" ht="15" x14ac:dyDescent="0.25">
      <c r="B41" s="64">
        <v>12</v>
      </c>
      <c r="C41" s="64" t="str">
        <f>'20-21'!$B$17</f>
        <v>Newcastle</v>
      </c>
      <c r="D41" s="73">
        <f t="shared" si="8"/>
        <v>38</v>
      </c>
      <c r="E41" s="74">
        <f>'20-21'!$AK$17</f>
        <v>161</v>
      </c>
      <c r="F41" s="76">
        <f>'20-21'!$AL$17</f>
        <v>226</v>
      </c>
      <c r="G41" s="74">
        <f>'20-21'!$AI$17</f>
        <v>86</v>
      </c>
      <c r="H41" s="76">
        <f>'20-21'!$AJ$17</f>
        <v>98</v>
      </c>
      <c r="I41" s="72">
        <v>1.1999999999999999E-6</v>
      </c>
      <c r="J41" s="88">
        <f t="shared" si="11"/>
        <v>161.00000120000001</v>
      </c>
      <c r="K41" s="56"/>
      <c r="L41" s="56"/>
      <c r="N41" s="64">
        <v>12</v>
      </c>
      <c r="O41" s="64" t="str">
        <f>'20-21'!$B$17</f>
        <v>Newcastle</v>
      </c>
      <c r="P41" s="73">
        <f t="shared" si="12"/>
        <v>19</v>
      </c>
      <c r="Q41" s="91"/>
      <c r="R41" s="91"/>
      <c r="S41" s="74">
        <f>'20-21'!$AO$17</f>
        <v>81</v>
      </c>
      <c r="T41" s="76">
        <f>'20-21'!$AP$17</f>
        <v>94</v>
      </c>
      <c r="U41" s="74">
        <f>'20-21'!$AM$17</f>
        <v>40</v>
      </c>
      <c r="V41" s="76">
        <f>'20-21'!$AN$17</f>
        <v>44</v>
      </c>
      <c r="W41" s="72">
        <v>1.1999999999999999E-6</v>
      </c>
      <c r="X41" s="88">
        <f t="shared" si="9"/>
        <v>81.0000012</v>
      </c>
      <c r="Y41" s="56"/>
      <c r="Z41" s="56"/>
      <c r="AB41" s="64">
        <v>12</v>
      </c>
      <c r="AC41" s="64" t="str">
        <f>'20-21'!$B$17</f>
        <v>Newcastle</v>
      </c>
      <c r="AD41" s="73">
        <f t="shared" si="13"/>
        <v>19</v>
      </c>
      <c r="AE41" s="91"/>
      <c r="AF41" s="91"/>
      <c r="AG41" s="74">
        <f>'20-21'!$AS$17</f>
        <v>80</v>
      </c>
      <c r="AH41" s="76">
        <f>'20-21'!$AT$17</f>
        <v>132</v>
      </c>
      <c r="AI41" s="74">
        <f>'20-21'!$AQ$17</f>
        <v>46</v>
      </c>
      <c r="AJ41" s="76">
        <f>'20-21'!$AR$17</f>
        <v>54</v>
      </c>
      <c r="AK41" s="72">
        <v>1.1999999999999999E-6</v>
      </c>
      <c r="AL41" s="88">
        <f t="shared" si="10"/>
        <v>80.0000012</v>
      </c>
      <c r="AM41"/>
      <c r="AN41"/>
    </row>
    <row r="42" spans="2:40" ht="15" x14ac:dyDescent="0.25">
      <c r="B42" s="64">
        <v>13</v>
      </c>
      <c r="C42" s="64" t="str">
        <f ca="1">'20-21'!$B$18</f>
        <v>Wolves</v>
      </c>
      <c r="D42" s="73">
        <f t="shared" si="8"/>
        <v>38</v>
      </c>
      <c r="E42" s="74">
        <f>'20-21'!$AK$18</f>
        <v>208</v>
      </c>
      <c r="F42" s="76">
        <f>'20-21'!$AL$18</f>
        <v>185</v>
      </c>
      <c r="G42" s="74">
        <f>'20-21'!$AI$18</f>
        <v>103</v>
      </c>
      <c r="H42" s="76">
        <f>'20-21'!$AJ$18</f>
        <v>88</v>
      </c>
      <c r="I42" s="72">
        <v>1.3E-6</v>
      </c>
      <c r="J42" s="88">
        <f t="shared" si="11"/>
        <v>208.00000130000001</v>
      </c>
      <c r="K42" s="56"/>
      <c r="L42" s="56"/>
      <c r="N42" s="64">
        <v>13</v>
      </c>
      <c r="O42" s="64" t="str">
        <f ca="1">'20-21'!$B$18</f>
        <v>Wolves</v>
      </c>
      <c r="P42" s="73">
        <f t="shared" si="12"/>
        <v>19</v>
      </c>
      <c r="Q42" s="91"/>
      <c r="R42" s="91"/>
      <c r="S42" s="74">
        <f>'20-21'!$AO$18</f>
        <v>120</v>
      </c>
      <c r="T42" s="76">
        <f>'20-21'!$AP$18</f>
        <v>78</v>
      </c>
      <c r="U42" s="74">
        <f>'20-21'!$AM$18</f>
        <v>62</v>
      </c>
      <c r="V42" s="76">
        <f>'20-21'!$AN$18</f>
        <v>46</v>
      </c>
      <c r="W42" s="72">
        <v>1.3E-6</v>
      </c>
      <c r="X42" s="88">
        <f t="shared" si="9"/>
        <v>120.00000129999999</v>
      </c>
      <c r="Y42" s="56"/>
      <c r="Z42" s="56"/>
      <c r="AB42" s="64">
        <v>13</v>
      </c>
      <c r="AC42" s="64" t="str">
        <f ca="1">'20-21'!$B$18</f>
        <v>Wolves</v>
      </c>
      <c r="AD42" s="73">
        <f t="shared" si="13"/>
        <v>19</v>
      </c>
      <c r="AE42" s="91"/>
      <c r="AF42" s="91"/>
      <c r="AG42" s="74">
        <f>'20-21'!$AS$18</f>
        <v>88</v>
      </c>
      <c r="AH42" s="76">
        <f>'20-21'!$AT$18</f>
        <v>107</v>
      </c>
      <c r="AI42" s="74">
        <f>'20-21'!$AQ$18</f>
        <v>41</v>
      </c>
      <c r="AJ42" s="76">
        <f>'20-21'!$AR$18</f>
        <v>42</v>
      </c>
      <c r="AK42" s="72">
        <v>1.3E-6</v>
      </c>
      <c r="AL42" s="88">
        <f t="shared" si="10"/>
        <v>88.000001299999994</v>
      </c>
      <c r="AM42"/>
      <c r="AN42"/>
    </row>
    <row r="43" spans="2:40" ht="15" x14ac:dyDescent="0.25">
      <c r="B43" s="64">
        <v>14</v>
      </c>
      <c r="C43" s="64" t="str">
        <f>'20-21'!$B$19</f>
        <v>Crystal P</v>
      </c>
      <c r="D43" s="73">
        <f t="shared" si="8"/>
        <v>38</v>
      </c>
      <c r="E43" s="74">
        <f>'20-21'!$AK$19</f>
        <v>151</v>
      </c>
      <c r="F43" s="76">
        <f>'20-21'!$AL$19</f>
        <v>230</v>
      </c>
      <c r="G43" s="74">
        <f>'20-21'!$AI$19</f>
        <v>69</v>
      </c>
      <c r="H43" s="76">
        <f>'20-21'!$AJ$19</f>
        <v>115</v>
      </c>
      <c r="I43" s="72">
        <v>1.3999999999999999E-6</v>
      </c>
      <c r="J43" s="88">
        <f t="shared" si="11"/>
        <v>151.0000014</v>
      </c>
      <c r="K43" s="56"/>
      <c r="L43" s="56"/>
      <c r="N43" s="64">
        <v>14</v>
      </c>
      <c r="O43" s="64" t="str">
        <f>'20-21'!$B$19</f>
        <v>Crystal P</v>
      </c>
      <c r="P43" s="73">
        <f t="shared" si="12"/>
        <v>19</v>
      </c>
      <c r="Q43" s="91"/>
      <c r="R43" s="91"/>
      <c r="S43" s="74">
        <f>'20-21'!$AO$19</f>
        <v>74</v>
      </c>
      <c r="T43" s="76">
        <f>'20-21'!$AP$19</f>
        <v>98</v>
      </c>
      <c r="U43" s="74">
        <f>'20-21'!$AM$19</f>
        <v>33</v>
      </c>
      <c r="V43" s="76">
        <f>'20-21'!$AN$19</f>
        <v>47</v>
      </c>
      <c r="W43" s="72">
        <v>1.3999999999999999E-6</v>
      </c>
      <c r="X43" s="88">
        <f t="shared" si="9"/>
        <v>74.000001400000002</v>
      </c>
      <c r="Y43" s="56"/>
      <c r="Z43" s="56"/>
      <c r="AB43" s="64">
        <v>14</v>
      </c>
      <c r="AC43" s="64" t="str">
        <f>'20-21'!$B$19</f>
        <v>Crystal P</v>
      </c>
      <c r="AD43" s="73">
        <f t="shared" si="13"/>
        <v>19</v>
      </c>
      <c r="AE43" s="91"/>
      <c r="AF43" s="91"/>
      <c r="AG43" s="74">
        <f>'20-21'!$AS$19</f>
        <v>77</v>
      </c>
      <c r="AH43" s="76">
        <f>'20-21'!$AT$19</f>
        <v>132</v>
      </c>
      <c r="AI43" s="74">
        <f>'20-21'!$AQ$19</f>
        <v>36</v>
      </c>
      <c r="AJ43" s="76">
        <f>'20-21'!$AR$19</f>
        <v>68</v>
      </c>
      <c r="AK43" s="72">
        <v>1.3999999999999999E-6</v>
      </c>
      <c r="AL43" s="88">
        <f t="shared" si="10"/>
        <v>77.000001400000002</v>
      </c>
      <c r="AM43"/>
      <c r="AN43"/>
    </row>
    <row r="44" spans="2:40" ht="15" x14ac:dyDescent="0.25">
      <c r="B44" s="64">
        <v>15</v>
      </c>
      <c r="C44" s="64" t="str">
        <f>'20-21'!$B$20</f>
        <v>Southampton</v>
      </c>
      <c r="D44" s="73">
        <f t="shared" si="8"/>
        <v>38</v>
      </c>
      <c r="E44" s="74">
        <f>'20-21'!$AK$20</f>
        <v>177</v>
      </c>
      <c r="F44" s="76">
        <f>'20-21'!$AL$20</f>
        <v>196</v>
      </c>
      <c r="G44" s="74">
        <f>'20-21'!$AI$20</f>
        <v>87</v>
      </c>
      <c r="H44" s="76">
        <f>'20-21'!$AJ$20</f>
        <v>84</v>
      </c>
      <c r="I44" s="72">
        <v>1.5E-6</v>
      </c>
      <c r="J44" s="88">
        <f t="shared" si="11"/>
        <v>177.0000015</v>
      </c>
      <c r="K44" s="56"/>
      <c r="L44" s="56"/>
      <c r="N44" s="64">
        <v>15</v>
      </c>
      <c r="O44" s="64" t="str">
        <f>'20-21'!$B$20</f>
        <v>Southampton</v>
      </c>
      <c r="P44" s="73">
        <f t="shared" si="12"/>
        <v>19</v>
      </c>
      <c r="Q44" s="91"/>
      <c r="R44" s="91"/>
      <c r="S44" s="74">
        <f>'20-21'!$AO$20</f>
        <v>93</v>
      </c>
      <c r="T44" s="76">
        <f>'20-21'!$AP$20</f>
        <v>100</v>
      </c>
      <c r="U44" s="74">
        <f>'20-21'!$AM$20</f>
        <v>46</v>
      </c>
      <c r="V44" s="76">
        <f>'20-21'!$AN$20</f>
        <v>41</v>
      </c>
      <c r="W44" s="72">
        <v>1.5E-6</v>
      </c>
      <c r="X44" s="88">
        <f t="shared" si="9"/>
        <v>93.000001499999996</v>
      </c>
      <c r="Y44" s="56"/>
      <c r="Z44" s="56"/>
      <c r="AB44" s="64">
        <v>15</v>
      </c>
      <c r="AC44" s="64" t="str">
        <f>'20-21'!$B$20</f>
        <v>Southampton</v>
      </c>
      <c r="AD44" s="73">
        <f t="shared" si="13"/>
        <v>19</v>
      </c>
      <c r="AE44" s="91"/>
      <c r="AF44" s="91"/>
      <c r="AG44" s="74">
        <f>'20-21'!$AS$20</f>
        <v>84</v>
      </c>
      <c r="AH44" s="76">
        <f>'20-21'!$AT$20</f>
        <v>96</v>
      </c>
      <c r="AI44" s="74">
        <f>'20-21'!$AQ$20</f>
        <v>41</v>
      </c>
      <c r="AJ44" s="76">
        <f>'20-21'!$AR$20</f>
        <v>43</v>
      </c>
      <c r="AK44" s="72">
        <v>1.5E-6</v>
      </c>
      <c r="AL44" s="88">
        <f t="shared" si="10"/>
        <v>84.000001499999996</v>
      </c>
      <c r="AM44"/>
      <c r="AN44"/>
    </row>
    <row r="45" spans="2:40" ht="15" x14ac:dyDescent="0.25">
      <c r="B45" s="64">
        <v>16</v>
      </c>
      <c r="C45" s="64" t="str">
        <f>'20-21'!$B$21</f>
        <v>Brighton</v>
      </c>
      <c r="D45" s="73">
        <f t="shared" si="8"/>
        <v>38</v>
      </c>
      <c r="E45" s="74">
        <f>'20-21'!$AK$21</f>
        <v>219</v>
      </c>
      <c r="F45" s="76">
        <f>'20-21'!$AL$21</f>
        <v>165</v>
      </c>
      <c r="G45" s="74">
        <f>'20-21'!$AI$21</f>
        <v>94</v>
      </c>
      <c r="H45" s="76">
        <f>'20-21'!$AJ$21</f>
        <v>89</v>
      </c>
      <c r="I45" s="72">
        <v>1.5999999999999999E-6</v>
      </c>
      <c r="J45" s="88">
        <f t="shared" si="11"/>
        <v>219.00000159999999</v>
      </c>
      <c r="K45" s="56"/>
      <c r="L45" s="56"/>
      <c r="N45" s="64">
        <v>16</v>
      </c>
      <c r="O45" s="64" t="str">
        <f>'20-21'!$B$21</f>
        <v>Brighton</v>
      </c>
      <c r="P45" s="73">
        <f t="shared" si="12"/>
        <v>19</v>
      </c>
      <c r="Q45" s="91"/>
      <c r="R45" s="91"/>
      <c r="S45" s="74">
        <f>'20-21'!$AO$21</f>
        <v>124</v>
      </c>
      <c r="T45" s="76">
        <f>'20-21'!$AP$21</f>
        <v>57</v>
      </c>
      <c r="U45" s="74">
        <f>'20-21'!$AM$21</f>
        <v>56</v>
      </c>
      <c r="V45" s="76">
        <f>'20-21'!$AN$21</f>
        <v>34</v>
      </c>
      <c r="W45" s="72">
        <v>1.5999999999999999E-6</v>
      </c>
      <c r="X45" s="88">
        <f t="shared" si="9"/>
        <v>124.0000016</v>
      </c>
      <c r="Y45" s="56"/>
      <c r="Z45" s="56"/>
      <c r="AB45" s="64">
        <v>16</v>
      </c>
      <c r="AC45" s="64" t="str">
        <f>'20-21'!$B$21</f>
        <v>Brighton</v>
      </c>
      <c r="AD45" s="73">
        <f t="shared" si="13"/>
        <v>19</v>
      </c>
      <c r="AE45" s="91"/>
      <c r="AF45" s="91"/>
      <c r="AG45" s="74">
        <f>'20-21'!$AS$21</f>
        <v>95</v>
      </c>
      <c r="AH45" s="76">
        <f>'20-21'!$AT$21</f>
        <v>108</v>
      </c>
      <c r="AI45" s="74">
        <f>'20-21'!$AQ$21</f>
        <v>38</v>
      </c>
      <c r="AJ45" s="76">
        <f>'20-21'!$AR$21</f>
        <v>55</v>
      </c>
      <c r="AK45" s="72">
        <v>1.5999999999999999E-6</v>
      </c>
      <c r="AL45" s="88">
        <f t="shared" si="10"/>
        <v>95.000001600000004</v>
      </c>
      <c r="AM45"/>
      <c r="AN45"/>
    </row>
    <row r="46" spans="2:40" ht="15" x14ac:dyDescent="0.25">
      <c r="B46" s="64">
        <v>17</v>
      </c>
      <c r="C46" s="64" t="str">
        <f>'20-21'!$B$22</f>
        <v>Burnley</v>
      </c>
      <c r="D46" s="73">
        <f t="shared" si="8"/>
        <v>38</v>
      </c>
      <c r="E46" s="74">
        <f>'20-21'!$AK$22</f>
        <v>172</v>
      </c>
      <c r="F46" s="76">
        <f>'20-21'!$AL$22</f>
        <v>237</v>
      </c>
      <c r="G46" s="74">
        <f>'20-21'!$AI$22</f>
        <v>67</v>
      </c>
      <c r="H46" s="76">
        <f>'20-21'!$AJ$22</f>
        <v>118</v>
      </c>
      <c r="I46" s="72">
        <v>1.7E-6</v>
      </c>
      <c r="J46" s="88">
        <f t="shared" si="11"/>
        <v>172.00000170000001</v>
      </c>
      <c r="K46" s="56"/>
      <c r="L46" s="56"/>
      <c r="N46" s="64">
        <v>17</v>
      </c>
      <c r="O46" s="64" t="str">
        <f>'20-21'!$B$22</f>
        <v>Burnley</v>
      </c>
      <c r="P46" s="73">
        <f t="shared" si="12"/>
        <v>19</v>
      </c>
      <c r="Q46" s="91"/>
      <c r="R46" s="91"/>
      <c r="S46" s="74">
        <f>'20-21'!$AO$22</f>
        <v>92</v>
      </c>
      <c r="T46" s="76">
        <f>'20-21'!$AP$22</f>
        <v>95</v>
      </c>
      <c r="U46" s="74">
        <f>'20-21'!$AM$22</f>
        <v>35</v>
      </c>
      <c r="V46" s="76">
        <f>'20-21'!$AN$22</f>
        <v>53</v>
      </c>
      <c r="W46" s="72">
        <v>1.7E-6</v>
      </c>
      <c r="X46" s="88">
        <f t="shared" si="9"/>
        <v>92.000001699999999</v>
      </c>
      <c r="Y46" s="56"/>
      <c r="Z46" s="56"/>
      <c r="AB46" s="64">
        <v>17</v>
      </c>
      <c r="AC46" s="64" t="str">
        <f>'20-21'!$B$22</f>
        <v>Burnley</v>
      </c>
      <c r="AD46" s="73">
        <f t="shared" si="13"/>
        <v>19</v>
      </c>
      <c r="AE46" s="91"/>
      <c r="AF46" s="91"/>
      <c r="AG46" s="74">
        <f>'20-21'!$AS$22</f>
        <v>80</v>
      </c>
      <c r="AH46" s="76">
        <f>'20-21'!$AT$22</f>
        <v>142</v>
      </c>
      <c r="AI46" s="74">
        <f>'20-21'!$AQ$22</f>
        <v>32</v>
      </c>
      <c r="AJ46" s="76">
        <f>'20-21'!$AR$22</f>
        <v>65</v>
      </c>
      <c r="AK46" s="72">
        <v>1.7E-6</v>
      </c>
      <c r="AL46" s="88">
        <f t="shared" si="10"/>
        <v>80.000001699999999</v>
      </c>
      <c r="AM46"/>
      <c r="AN46"/>
    </row>
    <row r="47" spans="2:40" ht="15" x14ac:dyDescent="0.25">
      <c r="B47" s="64">
        <v>18</v>
      </c>
      <c r="C47" s="64" t="str">
        <f>'20-21'!$B$23</f>
        <v>Fulham</v>
      </c>
      <c r="D47" s="73">
        <f t="shared" si="8"/>
        <v>38</v>
      </c>
      <c r="E47" s="74">
        <f>'20-21'!$AK$23</f>
        <v>164</v>
      </c>
      <c r="F47" s="76">
        <f>'20-21'!$AL$23</f>
        <v>191</v>
      </c>
      <c r="G47" s="74">
        <f>'20-21'!$AI$23</f>
        <v>82</v>
      </c>
      <c r="H47" s="76">
        <f>'20-21'!$AJ$23</f>
        <v>83</v>
      </c>
      <c r="I47" s="72">
        <v>1.7999999999999999E-6</v>
      </c>
      <c r="J47" s="88">
        <f t="shared" si="11"/>
        <v>164.00000180000001</v>
      </c>
      <c r="K47" s="56"/>
      <c r="L47" s="56"/>
      <c r="N47" s="64">
        <v>18</v>
      </c>
      <c r="O47" s="64" t="str">
        <f>'20-21'!$B$23</f>
        <v>Fulham</v>
      </c>
      <c r="P47" s="73">
        <f t="shared" si="12"/>
        <v>19</v>
      </c>
      <c r="Q47" s="91"/>
      <c r="R47" s="91"/>
      <c r="S47" s="74">
        <f>'20-21'!$AO$23</f>
        <v>89</v>
      </c>
      <c r="T47" s="76">
        <f>'20-21'!$AP$23</f>
        <v>87</v>
      </c>
      <c r="U47" s="74">
        <f>'20-21'!$AM$23</f>
        <v>40</v>
      </c>
      <c r="V47" s="76">
        <f>'20-21'!$AN$23</f>
        <v>33</v>
      </c>
      <c r="W47" s="72">
        <v>1.7999999999999999E-6</v>
      </c>
      <c r="X47" s="88">
        <f t="shared" si="9"/>
        <v>89.000001800000007</v>
      </c>
      <c r="Y47" s="56"/>
      <c r="Z47" s="56"/>
      <c r="AB47" s="64">
        <v>18</v>
      </c>
      <c r="AC47" s="64" t="str">
        <f>'20-21'!$B$23</f>
        <v>Fulham</v>
      </c>
      <c r="AD47" s="73">
        <f t="shared" si="13"/>
        <v>19</v>
      </c>
      <c r="AE47" s="91"/>
      <c r="AF47" s="91"/>
      <c r="AG47" s="74">
        <f>'20-21'!$AS$23</f>
        <v>75</v>
      </c>
      <c r="AH47" s="76">
        <f>'20-21'!$AT$23</f>
        <v>104</v>
      </c>
      <c r="AI47" s="74">
        <f>'20-21'!$AQ$23</f>
        <v>42</v>
      </c>
      <c r="AJ47" s="76">
        <f>'20-21'!$AR$23</f>
        <v>50</v>
      </c>
      <c r="AK47" s="72">
        <v>1.7999999999999999E-6</v>
      </c>
      <c r="AL47" s="88">
        <f t="shared" si="10"/>
        <v>75.000001800000007</v>
      </c>
      <c r="AM47"/>
      <c r="AN47"/>
    </row>
    <row r="48" spans="2:40" ht="15" x14ac:dyDescent="0.25">
      <c r="B48" s="64">
        <v>19</v>
      </c>
      <c r="C48" s="64" t="str">
        <f>'20-21'!$B$24</f>
        <v>West Brom</v>
      </c>
      <c r="D48" s="73">
        <f t="shared" si="8"/>
        <v>38</v>
      </c>
      <c r="E48" s="74">
        <f>'20-21'!$AK$24</f>
        <v>145</v>
      </c>
      <c r="F48" s="76">
        <f>'20-21'!$AL$24</f>
        <v>266</v>
      </c>
      <c r="G48" s="74">
        <f>'20-21'!$AI$24</f>
        <v>68</v>
      </c>
      <c r="H48" s="76">
        <f>'20-21'!$AJ$24</f>
        <v>117</v>
      </c>
      <c r="I48" s="72">
        <v>1.9E-6</v>
      </c>
      <c r="J48" s="88">
        <f t="shared" si="11"/>
        <v>145.0000019</v>
      </c>
      <c r="K48" s="56"/>
      <c r="L48" s="56"/>
      <c r="N48" s="64">
        <v>19</v>
      </c>
      <c r="O48" s="64" t="str">
        <f>'20-21'!$B$24</f>
        <v>West Brom</v>
      </c>
      <c r="P48" s="73">
        <f t="shared" si="12"/>
        <v>19</v>
      </c>
      <c r="Q48" s="91"/>
      <c r="R48" s="91"/>
      <c r="S48" s="74">
        <f>'20-21'!$AO$24</f>
        <v>100</v>
      </c>
      <c r="T48" s="76">
        <f>'20-21'!$AP$24</f>
        <v>126</v>
      </c>
      <c r="U48" s="74">
        <f>'20-21'!$AM$24</f>
        <v>51</v>
      </c>
      <c r="V48" s="76">
        <f>'20-21'!$AN$24</f>
        <v>51</v>
      </c>
      <c r="W48" s="72">
        <v>1.9E-6</v>
      </c>
      <c r="X48" s="88">
        <f t="shared" si="9"/>
        <v>100.0000019</v>
      </c>
      <c r="Y48" s="56"/>
      <c r="Z48" s="56"/>
      <c r="AB48" s="64">
        <v>19</v>
      </c>
      <c r="AC48" s="64" t="str">
        <f>'20-21'!$B$24</f>
        <v>West Brom</v>
      </c>
      <c r="AD48" s="73">
        <f t="shared" si="13"/>
        <v>19</v>
      </c>
      <c r="AE48" s="91"/>
      <c r="AF48" s="91"/>
      <c r="AG48" s="74">
        <f>'20-21'!$AS$24</f>
        <v>45</v>
      </c>
      <c r="AH48" s="76">
        <f>'20-21'!$AT$24</f>
        <v>140</v>
      </c>
      <c r="AI48" s="74">
        <f>'20-21'!$AQ$24</f>
        <v>17</v>
      </c>
      <c r="AJ48" s="76">
        <f>'20-21'!$AR$24</f>
        <v>66</v>
      </c>
      <c r="AK48" s="72">
        <v>1.9E-6</v>
      </c>
      <c r="AL48" s="88">
        <f t="shared" si="10"/>
        <v>45.000001900000001</v>
      </c>
      <c r="AM48"/>
      <c r="AN48"/>
    </row>
    <row r="49" spans="2:40" ht="15.75" thickBot="1" x14ac:dyDescent="0.3">
      <c r="B49" s="78">
        <v>20</v>
      </c>
      <c r="C49" s="78" t="str">
        <f>'20-21'!$B$25</f>
        <v>Sheffield</v>
      </c>
      <c r="D49" s="81">
        <f t="shared" si="8"/>
        <v>38</v>
      </c>
      <c r="E49" s="82">
        <f>'20-21'!$AK$25</f>
        <v>170</v>
      </c>
      <c r="F49" s="84">
        <f>'20-21'!$AL$25</f>
        <v>243</v>
      </c>
      <c r="G49" s="82">
        <f>'20-21'!$AI$25</f>
        <v>70</v>
      </c>
      <c r="H49" s="84">
        <f>'20-21'!$AJ$25</f>
        <v>118</v>
      </c>
      <c r="I49" s="80">
        <v>1.9999999999999999E-6</v>
      </c>
      <c r="J49" s="88">
        <f t="shared" si="11"/>
        <v>170.00000199999999</v>
      </c>
      <c r="K49" s="56"/>
      <c r="L49" s="56"/>
      <c r="N49" s="78">
        <v>20</v>
      </c>
      <c r="O49" s="78" t="str">
        <f>'20-21'!$B$25</f>
        <v>Sheffield</v>
      </c>
      <c r="P49" s="73">
        <f t="shared" si="12"/>
        <v>19</v>
      </c>
      <c r="Q49" s="92"/>
      <c r="R49" s="92"/>
      <c r="S49" s="82">
        <f>'20-21'!$AO$25</f>
        <v>90</v>
      </c>
      <c r="T49" s="84">
        <f>'20-21'!$AP$25</f>
        <v>107</v>
      </c>
      <c r="U49" s="82">
        <f>'20-21'!$AM$25</f>
        <v>41</v>
      </c>
      <c r="V49" s="84">
        <f>'20-21'!$AN$25</f>
        <v>50</v>
      </c>
      <c r="W49" s="80">
        <v>1.9999999999999999E-6</v>
      </c>
      <c r="X49" s="88">
        <f t="shared" si="9"/>
        <v>90.000001999999995</v>
      </c>
      <c r="Y49" s="56"/>
      <c r="Z49" s="56"/>
      <c r="AB49" s="78">
        <v>20</v>
      </c>
      <c r="AC49" s="78" t="str">
        <f>'20-21'!$B$25</f>
        <v>Sheffield</v>
      </c>
      <c r="AD49" s="73">
        <f t="shared" si="13"/>
        <v>19</v>
      </c>
      <c r="AE49" s="92"/>
      <c r="AF49" s="92"/>
      <c r="AG49" s="82">
        <f>'20-21'!$AS$25</f>
        <v>80</v>
      </c>
      <c r="AH49" s="84">
        <f>'20-21'!$AT$25</f>
        <v>136</v>
      </c>
      <c r="AI49" s="82">
        <f>'20-21'!$AQ$25</f>
        <v>29</v>
      </c>
      <c r="AJ49" s="84">
        <f>'20-21'!$AR$25</f>
        <v>68</v>
      </c>
      <c r="AK49" s="80">
        <v>1.9999999999999999E-6</v>
      </c>
      <c r="AL49" s="88">
        <f t="shared" si="10"/>
        <v>80.000001999999995</v>
      </c>
      <c r="AM49"/>
      <c r="AN49"/>
    </row>
    <row r="50" spans="2:40" ht="15" x14ac:dyDescent="0.25">
      <c r="D50" s="93"/>
      <c r="E50" s="85">
        <f>SUM(E30:E49)</f>
        <v>3856</v>
      </c>
      <c r="F50" s="85">
        <f>SUM(F30:F49)</f>
        <v>3856</v>
      </c>
      <c r="G50" s="85">
        <f>SUM(G30:G49)</f>
        <v>1789</v>
      </c>
      <c r="H50" s="85">
        <f>SUM(H30:H49)</f>
        <v>1789</v>
      </c>
      <c r="I50" s="56"/>
      <c r="J50" s="56"/>
      <c r="K50" s="56"/>
      <c r="L50" s="56"/>
      <c r="P50" s="93"/>
      <c r="Q50" s="85"/>
      <c r="R50" s="85"/>
      <c r="S50" s="85">
        <f>SUM(S30:S49)</f>
        <v>2103</v>
      </c>
      <c r="T50" s="85">
        <f>SUM(T30:T49)</f>
        <v>1753</v>
      </c>
      <c r="U50" s="85">
        <f>SUM(U30:U49)</f>
        <v>963</v>
      </c>
      <c r="V50" s="85">
        <f>SUM(V30:V49)</f>
        <v>826</v>
      </c>
      <c r="W50" s="56"/>
      <c r="X50" s="56"/>
      <c r="Y50" s="56"/>
      <c r="Z50" s="56"/>
      <c r="AD50" s="93"/>
      <c r="AE50" s="85"/>
      <c r="AF50" s="85"/>
      <c r="AG50" s="85">
        <f>SUM(AG30:AG49)</f>
        <v>1753</v>
      </c>
      <c r="AH50" s="85">
        <f>SUM(AH30:AH49)</f>
        <v>2103</v>
      </c>
      <c r="AI50" s="85">
        <f>SUM(AI30:AI49)</f>
        <v>826</v>
      </c>
      <c r="AJ50" s="85">
        <f>SUM(AJ30:AJ49)</f>
        <v>963</v>
      </c>
      <c r="AK50"/>
      <c r="AL50"/>
      <c r="AM50"/>
      <c r="AN50"/>
    </row>
    <row r="51" spans="2:40" ht="15" x14ac:dyDescent="0.25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 s="56"/>
      <c r="Y51" s="56"/>
      <c r="Z51" s="56"/>
      <c r="AB51"/>
      <c r="AC51"/>
      <c r="AD51"/>
      <c r="AE51"/>
      <c r="AF51"/>
      <c r="AG51"/>
      <c r="AH51"/>
      <c r="AI51"/>
      <c r="AJ51"/>
      <c r="AK51"/>
      <c r="AL51"/>
      <c r="AM51"/>
      <c r="AN51"/>
    </row>
    <row r="52" spans="2:40" ht="15" x14ac:dyDescent="0.25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</row>
    <row r="53" spans="2:40" ht="15.75" thickBot="1" x14ac:dyDescent="0.3">
      <c r="B53" s="188" t="s">
        <v>42</v>
      </c>
      <c r="C53" s="188"/>
      <c r="D53" s="188"/>
      <c r="E53" s="188"/>
      <c r="F53" s="188"/>
      <c r="G53" s="188"/>
      <c r="H53" s="188"/>
      <c r="I53" s="56"/>
      <c r="N53" s="188" t="s">
        <v>43</v>
      </c>
      <c r="O53" s="188"/>
      <c r="P53" s="188"/>
      <c r="Q53" s="188"/>
      <c r="R53" s="188"/>
      <c r="S53" s="188"/>
      <c r="T53" s="188"/>
      <c r="U53" s="188"/>
      <c r="V53" s="188"/>
      <c r="W53" s="56"/>
      <c r="AB53" s="188" t="s">
        <v>44</v>
      </c>
      <c r="AC53" s="188"/>
      <c r="AD53" s="188"/>
      <c r="AE53" s="188"/>
      <c r="AF53" s="188"/>
      <c r="AG53" s="188"/>
      <c r="AH53" s="188"/>
      <c r="AI53" s="188"/>
      <c r="AJ53" s="188"/>
      <c r="AK53"/>
      <c r="AL53"/>
      <c r="AM53"/>
      <c r="AN53"/>
    </row>
    <row r="54" spans="2:40" ht="15.75" thickBot="1" x14ac:dyDescent="0.3">
      <c r="B54" s="60" t="s">
        <v>47</v>
      </c>
      <c r="C54" s="58" t="s">
        <v>32</v>
      </c>
      <c r="D54" s="61" t="s">
        <v>34</v>
      </c>
      <c r="E54" s="189" t="s">
        <v>45</v>
      </c>
      <c r="F54" s="190"/>
      <c r="G54" s="189" t="s">
        <v>46</v>
      </c>
      <c r="H54" s="190"/>
      <c r="I54" s="56"/>
      <c r="J54" s="56"/>
      <c r="K54" s="56"/>
      <c r="L54" s="56"/>
      <c r="N54" s="60" t="s">
        <v>47</v>
      </c>
      <c r="O54" s="58" t="s">
        <v>32</v>
      </c>
      <c r="P54" s="61" t="s">
        <v>34</v>
      </c>
      <c r="Q54" s="86"/>
      <c r="R54" s="86"/>
      <c r="S54" s="189" t="s">
        <v>45</v>
      </c>
      <c r="T54" s="190"/>
      <c r="U54" s="189" t="s">
        <v>46</v>
      </c>
      <c r="V54" s="190"/>
      <c r="W54" s="56"/>
      <c r="X54" s="56"/>
      <c r="Y54" s="56"/>
      <c r="Z54" s="56"/>
      <c r="AB54" s="60" t="s">
        <v>47</v>
      </c>
      <c r="AC54" s="58" t="s">
        <v>32</v>
      </c>
      <c r="AD54" s="61" t="s">
        <v>34</v>
      </c>
      <c r="AE54" s="86"/>
      <c r="AF54" s="86"/>
      <c r="AG54" s="189" t="s">
        <v>45</v>
      </c>
      <c r="AH54" s="190"/>
      <c r="AI54" s="189" t="s">
        <v>46</v>
      </c>
      <c r="AJ54" s="190"/>
      <c r="AK54"/>
      <c r="AL54"/>
      <c r="AM54"/>
      <c r="AN54"/>
    </row>
    <row r="55" spans="2:40" ht="15.75" customHeight="1" x14ac:dyDescent="0.25">
      <c r="B55" s="64">
        <v>1</v>
      </c>
      <c r="C55" s="87" t="str">
        <f>'20-21'!$B$6</f>
        <v>Man City</v>
      </c>
      <c r="D55" s="67">
        <f>E6</f>
        <v>38</v>
      </c>
      <c r="E55" s="68">
        <f>'20-21'!$AV$6</f>
        <v>46</v>
      </c>
      <c r="F55" s="70">
        <f>'20-21'!$AW$6</f>
        <v>60</v>
      </c>
      <c r="G55" s="68">
        <f>'20-21'!$BC$6</f>
        <v>2</v>
      </c>
      <c r="H55" s="70">
        <f>'20-21'!$BD$6</f>
        <v>2</v>
      </c>
      <c r="I55" s="66">
        <v>9.9999999999999995E-8</v>
      </c>
      <c r="J55" s="88">
        <f>E55+I55+2*G55</f>
        <v>50.000000100000001</v>
      </c>
      <c r="K55" s="56"/>
      <c r="L55" s="56"/>
      <c r="N55" s="64">
        <v>1</v>
      </c>
      <c r="O55" s="87" t="str">
        <f>'20-21'!$B$6</f>
        <v>Man City</v>
      </c>
      <c r="P55" s="94">
        <f>S6</f>
        <v>19</v>
      </c>
      <c r="Q55" s="89"/>
      <c r="R55" s="89"/>
      <c r="S55" s="68">
        <f>'20-21'!$AX$6</f>
        <v>22</v>
      </c>
      <c r="T55" s="70">
        <f>'20-21'!$AY$6</f>
        <v>28</v>
      </c>
      <c r="U55" s="68">
        <f>'20-21'!$BE$6</f>
        <v>0</v>
      </c>
      <c r="V55" s="70">
        <f>'20-21'!$BF$6</f>
        <v>1</v>
      </c>
      <c r="W55" s="66">
        <v>9.9999999999999995E-8</v>
      </c>
      <c r="X55" s="88">
        <f>S55+W55+2*U55</f>
        <v>22.000000100000001</v>
      </c>
      <c r="Y55" s="56"/>
      <c r="Z55" s="56"/>
      <c r="AB55" s="64">
        <v>1</v>
      </c>
      <c r="AC55" s="87" t="str">
        <f>'20-21'!$B$6</f>
        <v>Man City</v>
      </c>
      <c r="AD55" s="94">
        <f>AG6</f>
        <v>19</v>
      </c>
      <c r="AE55" s="89"/>
      <c r="AF55" s="89"/>
      <c r="AG55" s="68">
        <f>'20-21'!$AZ$6</f>
        <v>24</v>
      </c>
      <c r="AH55" s="70">
        <f>'20-21'!$BA$6</f>
        <v>32</v>
      </c>
      <c r="AI55" s="68">
        <f>'20-21'!$BG$6</f>
        <v>2</v>
      </c>
      <c r="AJ55" s="70">
        <f>'20-21'!$BH$6</f>
        <v>1</v>
      </c>
      <c r="AK55" s="66">
        <v>9.9999999999999995E-8</v>
      </c>
      <c r="AL55" s="88">
        <f>AG55+AK55+2*AI55</f>
        <v>28.000000100000001</v>
      </c>
      <c r="AM55"/>
      <c r="AN55"/>
    </row>
    <row r="56" spans="2:40" ht="15" x14ac:dyDescent="0.25">
      <c r="B56" s="64">
        <v>2</v>
      </c>
      <c r="C56" s="64" t="str">
        <f>'20-21'!$B$7</f>
        <v>Man Utd</v>
      </c>
      <c r="D56" s="73">
        <f>E7</f>
        <v>38</v>
      </c>
      <c r="E56" s="90">
        <f>'20-21'!$AV$7</f>
        <v>65</v>
      </c>
      <c r="F56" s="76">
        <f>'20-21'!$AW$7</f>
        <v>62</v>
      </c>
      <c r="G56" s="74">
        <f>'20-21'!$BC$7</f>
        <v>1</v>
      </c>
      <c r="H56" s="76">
        <f>'20-21'!$BD$7</f>
        <v>3</v>
      </c>
      <c r="I56" s="72">
        <v>1.9999999999999999E-7</v>
      </c>
      <c r="J56" s="88">
        <f t="shared" ref="J56:J74" si="14">E56+I56+2*G56</f>
        <v>67.000000200000002</v>
      </c>
      <c r="K56" s="56"/>
      <c r="L56" s="56"/>
      <c r="N56" s="64">
        <v>2</v>
      </c>
      <c r="O56" s="64" t="str">
        <f>'20-21'!$B$7</f>
        <v>Man Utd</v>
      </c>
      <c r="P56" s="73">
        <f>S7</f>
        <v>19</v>
      </c>
      <c r="Q56" s="91"/>
      <c r="R56" s="91"/>
      <c r="S56" s="74">
        <f>'20-21'!$AX$7</f>
        <v>36</v>
      </c>
      <c r="T56" s="76">
        <f>'20-21'!$AY$7</f>
        <v>23</v>
      </c>
      <c r="U56" s="74">
        <f>'20-21'!$BE$7</f>
        <v>1</v>
      </c>
      <c r="V56" s="76">
        <f>'20-21'!$BF$7</f>
        <v>2</v>
      </c>
      <c r="W56" s="72">
        <v>1.9999999999999999E-7</v>
      </c>
      <c r="X56" s="88">
        <f t="shared" ref="X56:X74" si="15">S56+W56+2*U56</f>
        <v>38.000000200000002</v>
      </c>
      <c r="Y56" s="56"/>
      <c r="Z56" s="56"/>
      <c r="AB56" s="64">
        <v>2</v>
      </c>
      <c r="AC56" s="64" t="str">
        <f>'20-21'!$B$7</f>
        <v>Man Utd</v>
      </c>
      <c r="AD56" s="73">
        <f>AG7</f>
        <v>19</v>
      </c>
      <c r="AE56" s="91"/>
      <c r="AF56" s="91"/>
      <c r="AG56" s="74">
        <f>'20-21'!$AZ$7</f>
        <v>29</v>
      </c>
      <c r="AH56" s="76">
        <f>'20-21'!$BA$7</f>
        <v>39</v>
      </c>
      <c r="AI56" s="74">
        <f>'20-21'!$BG$7</f>
        <v>0</v>
      </c>
      <c r="AJ56" s="76">
        <f>'20-21'!$BH$7</f>
        <v>1</v>
      </c>
      <c r="AK56" s="72">
        <v>1.9999999999999999E-7</v>
      </c>
      <c r="AL56" s="88">
        <f t="shared" ref="AL56:AL74" si="16">AG56+AK56+2*AI56</f>
        <v>29.000000199999999</v>
      </c>
      <c r="AM56"/>
      <c r="AN56"/>
    </row>
    <row r="57" spans="2:40" ht="15" x14ac:dyDescent="0.25">
      <c r="B57" s="64">
        <v>3</v>
      </c>
      <c r="C57" s="64" t="str">
        <f>'20-21'!$B$8</f>
        <v>Liverpool</v>
      </c>
      <c r="D57" s="73">
        <f t="shared" ref="D57:D74" si="17">E8</f>
        <v>38</v>
      </c>
      <c r="E57" s="74">
        <f>'20-21'!$AV$8</f>
        <v>40</v>
      </c>
      <c r="F57" s="76">
        <f>'20-21'!$AW$8</f>
        <v>56</v>
      </c>
      <c r="G57" s="74">
        <f>'20-21'!$BC$8</f>
        <v>0</v>
      </c>
      <c r="H57" s="76">
        <f>'20-21'!$BD$8</f>
        <v>2</v>
      </c>
      <c r="I57" s="72">
        <v>2.9999999999999999E-7</v>
      </c>
      <c r="J57" s="88">
        <f t="shared" si="14"/>
        <v>40.000000300000004</v>
      </c>
      <c r="K57" s="56"/>
      <c r="L57" s="56"/>
      <c r="N57" s="64">
        <v>3</v>
      </c>
      <c r="O57" s="64" t="str">
        <f>'20-21'!$B$8</f>
        <v>Liverpool</v>
      </c>
      <c r="P57" s="73">
        <f t="shared" ref="P57:P74" si="18">S8</f>
        <v>19</v>
      </c>
      <c r="Q57" s="91"/>
      <c r="R57" s="91"/>
      <c r="S57" s="74">
        <f>'20-21'!$AX$8</f>
        <v>21</v>
      </c>
      <c r="T57" s="76">
        <f>'20-21'!$AY$8</f>
        <v>27</v>
      </c>
      <c r="U57" s="74">
        <f>'20-21'!$BE$8</f>
        <v>0</v>
      </c>
      <c r="V57" s="76">
        <f>'20-21'!$BF$8</f>
        <v>0</v>
      </c>
      <c r="W57" s="72">
        <v>2.9999999999999999E-7</v>
      </c>
      <c r="X57" s="88">
        <f t="shared" si="15"/>
        <v>21.0000003</v>
      </c>
      <c r="Y57" s="56"/>
      <c r="Z57" s="56"/>
      <c r="AB57" s="64">
        <v>3</v>
      </c>
      <c r="AC57" s="64" t="str">
        <f>'20-21'!$B$8</f>
        <v>Liverpool</v>
      </c>
      <c r="AD57" s="73">
        <f t="shared" ref="AD57:AD74" si="19">AG8</f>
        <v>19</v>
      </c>
      <c r="AE57" s="91"/>
      <c r="AF57" s="91"/>
      <c r="AG57" s="74">
        <f>'20-21'!$AZ$8</f>
        <v>19</v>
      </c>
      <c r="AH57" s="76">
        <f>'20-21'!$BA$8</f>
        <v>29</v>
      </c>
      <c r="AI57" s="74">
        <f>'20-21'!$BG$8</f>
        <v>0</v>
      </c>
      <c r="AJ57" s="76">
        <f>'20-21'!$BH$8</f>
        <v>2</v>
      </c>
      <c r="AK57" s="72">
        <v>2.9999999999999999E-7</v>
      </c>
      <c r="AL57" s="88">
        <f t="shared" si="16"/>
        <v>19.0000003</v>
      </c>
      <c r="AM57"/>
      <c r="AN57"/>
    </row>
    <row r="58" spans="2:40" ht="15" x14ac:dyDescent="0.25">
      <c r="B58" s="64">
        <v>4</v>
      </c>
      <c r="C58" s="64" t="str">
        <f>'20-21'!$B$9</f>
        <v>Chelsea</v>
      </c>
      <c r="D58" s="73">
        <f t="shared" si="17"/>
        <v>38</v>
      </c>
      <c r="E58" s="74">
        <f>'20-21'!$AV$9</f>
        <v>50</v>
      </c>
      <c r="F58" s="76">
        <f>'20-21'!$AW$9</f>
        <v>54</v>
      </c>
      <c r="G58" s="74">
        <f>'20-21'!$BC$9</f>
        <v>3</v>
      </c>
      <c r="H58" s="76">
        <f>'20-21'!$BD$9</f>
        <v>3</v>
      </c>
      <c r="I58" s="72">
        <v>3.9999999999999998E-7</v>
      </c>
      <c r="J58" s="88">
        <f t="shared" si="14"/>
        <v>56.000000399999998</v>
      </c>
      <c r="K58" s="56"/>
      <c r="L58" s="56"/>
      <c r="N58" s="64">
        <v>4</v>
      </c>
      <c r="O58" s="64" t="str">
        <f>'20-21'!$B$9</f>
        <v>Chelsea</v>
      </c>
      <c r="P58" s="73">
        <f t="shared" si="18"/>
        <v>19</v>
      </c>
      <c r="Q58" s="91"/>
      <c r="R58" s="91"/>
      <c r="S58" s="74">
        <f>'20-21'!$AX$9</f>
        <v>22</v>
      </c>
      <c r="T58" s="76">
        <f>'20-21'!$AY$9</f>
        <v>24</v>
      </c>
      <c r="U58" s="74">
        <f>'20-21'!$BE$9</f>
        <v>2</v>
      </c>
      <c r="V58" s="76">
        <f>'20-21'!$BF$9</f>
        <v>1</v>
      </c>
      <c r="W58" s="72">
        <v>3.9999999999999998E-7</v>
      </c>
      <c r="X58" s="88">
        <f t="shared" si="15"/>
        <v>26.000000400000001</v>
      </c>
      <c r="Y58" s="56"/>
      <c r="Z58" s="56"/>
      <c r="AB58" s="64">
        <v>4</v>
      </c>
      <c r="AC58" s="64" t="str">
        <f>'20-21'!$B$9</f>
        <v>Chelsea</v>
      </c>
      <c r="AD58" s="73">
        <f t="shared" si="19"/>
        <v>19</v>
      </c>
      <c r="AE58" s="91"/>
      <c r="AF58" s="91"/>
      <c r="AG58" s="74">
        <f>'20-21'!$AZ$9</f>
        <v>28</v>
      </c>
      <c r="AH58" s="76">
        <f>'20-21'!$BA$9</f>
        <v>30</v>
      </c>
      <c r="AI58" s="74">
        <f>'20-21'!$BG$9</f>
        <v>1</v>
      </c>
      <c r="AJ58" s="76">
        <f>'20-21'!$BH$9</f>
        <v>2</v>
      </c>
      <c r="AK58" s="72">
        <v>3.9999999999999998E-7</v>
      </c>
      <c r="AL58" s="88">
        <f t="shared" si="16"/>
        <v>30.000000400000001</v>
      </c>
      <c r="AM58"/>
      <c r="AN58"/>
    </row>
    <row r="59" spans="2:40" ht="15" x14ac:dyDescent="0.25">
      <c r="B59" s="64">
        <v>5</v>
      </c>
      <c r="C59" s="64" t="str">
        <f>'20-21'!$B$10</f>
        <v>Leicester</v>
      </c>
      <c r="D59" s="73">
        <f t="shared" si="17"/>
        <v>38</v>
      </c>
      <c r="E59" s="74">
        <f>'20-21'!$AV$10</f>
        <v>60</v>
      </c>
      <c r="F59" s="76">
        <f>'20-21'!$AW$10</f>
        <v>61</v>
      </c>
      <c r="G59" s="74">
        <f>'20-21'!$BC$10</f>
        <v>0</v>
      </c>
      <c r="H59" s="76">
        <f>'20-21'!$BD$10</f>
        <v>1</v>
      </c>
      <c r="I59" s="72">
        <v>4.9999999999999998E-7</v>
      </c>
      <c r="J59" s="88">
        <f t="shared" si="14"/>
        <v>60.000000499999999</v>
      </c>
      <c r="K59" s="56"/>
      <c r="L59" s="56"/>
      <c r="N59" s="64">
        <v>5</v>
      </c>
      <c r="O59" s="64" t="str">
        <f>'20-21'!$B$10</f>
        <v>Leicester</v>
      </c>
      <c r="P59" s="73">
        <f t="shared" si="18"/>
        <v>19</v>
      </c>
      <c r="Q59" s="91"/>
      <c r="R59" s="91"/>
      <c r="S59" s="74">
        <f>'20-21'!$AX$10</f>
        <v>24</v>
      </c>
      <c r="T59" s="76">
        <f>'20-21'!$AY$10</f>
        <v>39</v>
      </c>
      <c r="U59" s="74">
        <f>'20-21'!$BE$10</f>
        <v>0</v>
      </c>
      <c r="V59" s="76">
        <f>'20-21'!$BF$10</f>
        <v>0</v>
      </c>
      <c r="W59" s="72">
        <v>4.9999999999999998E-7</v>
      </c>
      <c r="X59" s="88">
        <f t="shared" si="15"/>
        <v>24.000000499999999</v>
      </c>
      <c r="Y59" s="56"/>
      <c r="Z59" s="56"/>
      <c r="AB59" s="64">
        <v>5</v>
      </c>
      <c r="AC59" s="64" t="str">
        <f>'20-21'!$B$10</f>
        <v>Leicester</v>
      </c>
      <c r="AD59" s="73">
        <f t="shared" si="19"/>
        <v>19</v>
      </c>
      <c r="AE59" s="91"/>
      <c r="AF59" s="91"/>
      <c r="AG59" s="74">
        <f>'20-21'!$AZ$10</f>
        <v>36</v>
      </c>
      <c r="AH59" s="76">
        <f>'20-21'!$BA$10</f>
        <v>22</v>
      </c>
      <c r="AI59" s="74">
        <f>'20-21'!$BG$10</f>
        <v>0</v>
      </c>
      <c r="AJ59" s="76">
        <f>'20-21'!$BH$10</f>
        <v>1</v>
      </c>
      <c r="AK59" s="72">
        <v>4.9999999999999998E-7</v>
      </c>
      <c r="AL59" s="88">
        <f t="shared" si="16"/>
        <v>36.000000499999999</v>
      </c>
      <c r="AM59"/>
      <c r="AN59"/>
    </row>
    <row r="60" spans="2:40" ht="15" x14ac:dyDescent="0.25">
      <c r="B60" s="64">
        <v>6</v>
      </c>
      <c r="C60" s="64" t="str">
        <f>'20-21'!$B$11</f>
        <v>West Ham</v>
      </c>
      <c r="D60" s="73">
        <f t="shared" si="17"/>
        <v>38</v>
      </c>
      <c r="E60" s="74">
        <f>'20-21'!$AV$11</f>
        <v>49</v>
      </c>
      <c r="F60" s="76">
        <f>'20-21'!$AW$11</f>
        <v>51</v>
      </c>
      <c r="G60" s="74">
        <f>'20-21'!$BC$11</f>
        <v>3</v>
      </c>
      <c r="H60" s="76">
        <f>'20-21'!$BD$11</f>
        <v>1</v>
      </c>
      <c r="I60" s="72">
        <v>5.9999999999999997E-7</v>
      </c>
      <c r="J60" s="88">
        <f t="shared" si="14"/>
        <v>55.0000006</v>
      </c>
      <c r="K60" s="56"/>
      <c r="L60" s="56"/>
      <c r="N60" s="64">
        <v>6</v>
      </c>
      <c r="O60" s="64" t="str">
        <f>'20-21'!$B$11</f>
        <v>West Ham</v>
      </c>
      <c r="P60" s="73">
        <f t="shared" si="18"/>
        <v>19</v>
      </c>
      <c r="Q60" s="91"/>
      <c r="R60" s="91"/>
      <c r="S60" s="74">
        <f>'20-21'!$AX$11</f>
        <v>24</v>
      </c>
      <c r="T60" s="76">
        <f>'20-21'!$AY$11</f>
        <v>28</v>
      </c>
      <c r="U60" s="74">
        <f>'20-21'!$BE$11</f>
        <v>1</v>
      </c>
      <c r="V60" s="76">
        <f>'20-21'!$BF$11</f>
        <v>1</v>
      </c>
      <c r="W60" s="72">
        <v>5.9999999999999997E-7</v>
      </c>
      <c r="X60" s="88">
        <f t="shared" si="15"/>
        <v>26.0000006</v>
      </c>
      <c r="Y60" s="56"/>
      <c r="Z60" s="56"/>
      <c r="AB60" s="64">
        <v>6</v>
      </c>
      <c r="AC60" s="64" t="str">
        <f>'20-21'!$B$11</f>
        <v>West Ham</v>
      </c>
      <c r="AD60" s="73">
        <f t="shared" si="19"/>
        <v>19</v>
      </c>
      <c r="AE60" s="91"/>
      <c r="AF60" s="91"/>
      <c r="AG60" s="74">
        <f>'20-21'!$AZ$11</f>
        <v>25</v>
      </c>
      <c r="AH60" s="76">
        <f>'20-21'!$BA$11</f>
        <v>23</v>
      </c>
      <c r="AI60" s="74">
        <f>'20-21'!$BG$11</f>
        <v>2</v>
      </c>
      <c r="AJ60" s="76">
        <f>'20-21'!$BH$11</f>
        <v>0</v>
      </c>
      <c r="AK60" s="72">
        <v>5.9999999999999997E-7</v>
      </c>
      <c r="AL60" s="88">
        <f t="shared" si="16"/>
        <v>29.0000006</v>
      </c>
      <c r="AM60"/>
      <c r="AN60"/>
    </row>
    <row r="61" spans="2:40" ht="15" x14ac:dyDescent="0.25">
      <c r="B61" s="64">
        <v>7</v>
      </c>
      <c r="C61" s="64" t="str">
        <f>'20-21'!$B$12</f>
        <v>Tottenham</v>
      </c>
      <c r="D61" s="73">
        <f t="shared" si="17"/>
        <v>38</v>
      </c>
      <c r="E61" s="74">
        <f>'20-21'!$AV$12</f>
        <v>55</v>
      </c>
      <c r="F61" s="76">
        <f>'20-21'!$AW$12</f>
        <v>77</v>
      </c>
      <c r="G61" s="74">
        <f>'20-21'!$BC$12</f>
        <v>2</v>
      </c>
      <c r="H61" s="76">
        <f>'20-21'!$BD$12</f>
        <v>1</v>
      </c>
      <c r="I61" s="72">
        <v>6.9999999999999997E-7</v>
      </c>
      <c r="J61" s="88">
        <f t="shared" si="14"/>
        <v>59.000000700000001</v>
      </c>
      <c r="K61" s="56"/>
      <c r="L61" s="56"/>
      <c r="N61" s="64">
        <v>7</v>
      </c>
      <c r="O61" s="64" t="str">
        <f>'20-21'!$B$12</f>
        <v>Tottenham</v>
      </c>
      <c r="P61" s="73">
        <f t="shared" si="18"/>
        <v>19</v>
      </c>
      <c r="Q61" s="91"/>
      <c r="R61" s="91"/>
      <c r="S61" s="74">
        <f>'20-21'!$AX$12</f>
        <v>25</v>
      </c>
      <c r="T61" s="76">
        <f>'20-21'!$AY$12</f>
        <v>37</v>
      </c>
      <c r="U61" s="74">
        <f>'20-21'!$BE$12</f>
        <v>1</v>
      </c>
      <c r="V61" s="76">
        <f>'20-21'!$BF$12</f>
        <v>0</v>
      </c>
      <c r="W61" s="72">
        <v>6.9999999999999997E-7</v>
      </c>
      <c r="X61" s="88">
        <f t="shared" si="15"/>
        <v>27.000000700000001</v>
      </c>
      <c r="Y61" s="56"/>
      <c r="Z61" s="56"/>
      <c r="AB61" s="64">
        <v>7</v>
      </c>
      <c r="AC61" s="64" t="str">
        <f>'20-21'!$B$12</f>
        <v>Tottenham</v>
      </c>
      <c r="AD61" s="73">
        <f t="shared" si="19"/>
        <v>19</v>
      </c>
      <c r="AE61" s="91"/>
      <c r="AF61" s="91"/>
      <c r="AG61" s="74">
        <f>'20-21'!$AZ$12</f>
        <v>30</v>
      </c>
      <c r="AH61" s="76">
        <f>'20-21'!$BA$12</f>
        <v>40</v>
      </c>
      <c r="AI61" s="74">
        <f>'20-21'!$BG$12</f>
        <v>1</v>
      </c>
      <c r="AJ61" s="76">
        <f>'20-21'!$BH$12</f>
        <v>1</v>
      </c>
      <c r="AK61" s="72">
        <v>6.9999999999999997E-7</v>
      </c>
      <c r="AL61" s="88">
        <f t="shared" si="16"/>
        <v>32.000000700000001</v>
      </c>
      <c r="AM61"/>
      <c r="AN61"/>
    </row>
    <row r="62" spans="2:40" ht="15" x14ac:dyDescent="0.25">
      <c r="B62" s="64">
        <v>8</v>
      </c>
      <c r="C62" s="64" t="str">
        <f>'20-21'!$B$13</f>
        <v>Arsenal</v>
      </c>
      <c r="D62" s="73">
        <f t="shared" si="17"/>
        <v>38</v>
      </c>
      <c r="E62" s="74">
        <f>'20-21'!$AV$13</f>
        <v>48</v>
      </c>
      <c r="F62" s="76">
        <f>'20-21'!$AW$13</f>
        <v>73</v>
      </c>
      <c r="G62" s="74">
        <f>'20-21'!$BC$13</f>
        <v>5</v>
      </c>
      <c r="H62" s="76">
        <f>'20-21'!$BD$13</f>
        <v>2</v>
      </c>
      <c r="I62" s="72">
        <v>7.9999999999999996E-7</v>
      </c>
      <c r="J62" s="88">
        <f t="shared" si="14"/>
        <v>58.000000800000002</v>
      </c>
      <c r="K62" s="56"/>
      <c r="L62" s="56"/>
      <c r="N62" s="64">
        <v>8</v>
      </c>
      <c r="O62" s="64" t="str">
        <f>'20-21'!$B$13</f>
        <v>Arsenal</v>
      </c>
      <c r="P62" s="73">
        <f t="shared" si="18"/>
        <v>19</v>
      </c>
      <c r="Q62" s="91"/>
      <c r="R62" s="91"/>
      <c r="S62" s="74">
        <f>'20-21'!$AX$13</f>
        <v>20</v>
      </c>
      <c r="T62" s="76">
        <f>'20-21'!$AY$13</f>
        <v>36</v>
      </c>
      <c r="U62" s="74">
        <f>'20-21'!$BE$13</f>
        <v>2</v>
      </c>
      <c r="V62" s="76">
        <f>'20-21'!$BF$13</f>
        <v>1</v>
      </c>
      <c r="W62" s="72">
        <v>7.9999999999999996E-7</v>
      </c>
      <c r="X62" s="88">
        <f t="shared" si="15"/>
        <v>24.000000799999999</v>
      </c>
      <c r="Y62" s="56"/>
      <c r="Z62" s="56"/>
      <c r="AB62" s="64">
        <v>8</v>
      </c>
      <c r="AC62" s="64" t="str">
        <f>'20-21'!$B$13</f>
        <v>Arsenal</v>
      </c>
      <c r="AD62" s="73">
        <f t="shared" si="19"/>
        <v>19</v>
      </c>
      <c r="AE62" s="91"/>
      <c r="AF62" s="91"/>
      <c r="AG62" s="74">
        <f>'20-21'!$AZ$13</f>
        <v>28</v>
      </c>
      <c r="AH62" s="76">
        <f>'20-21'!$BA$13</f>
        <v>37</v>
      </c>
      <c r="AI62" s="74">
        <f>'20-21'!$BG$13</f>
        <v>3</v>
      </c>
      <c r="AJ62" s="76">
        <f>'20-21'!$BH$13</f>
        <v>1</v>
      </c>
      <c r="AK62" s="72">
        <v>7.9999999999999996E-7</v>
      </c>
      <c r="AL62" s="88">
        <f t="shared" si="16"/>
        <v>34.000000799999995</v>
      </c>
      <c r="AM62"/>
      <c r="AN62"/>
    </row>
    <row r="63" spans="2:40" ht="15" x14ac:dyDescent="0.25">
      <c r="B63" s="64">
        <v>9</v>
      </c>
      <c r="C63" s="64" t="str">
        <f>'20-21'!$B$14</f>
        <v>Leeds</v>
      </c>
      <c r="D63" s="73">
        <f t="shared" si="17"/>
        <v>38</v>
      </c>
      <c r="E63" s="74">
        <f>'20-21'!$AV$14</f>
        <v>61</v>
      </c>
      <c r="F63" s="76">
        <f>'20-21'!$AW$14</f>
        <v>48</v>
      </c>
      <c r="G63" s="74">
        <f>'20-21'!$BC$14</f>
        <v>1</v>
      </c>
      <c r="H63" s="76">
        <f>'20-21'!$BD$14</f>
        <v>2</v>
      </c>
      <c r="I63" s="72">
        <v>8.9999999999999996E-7</v>
      </c>
      <c r="J63" s="88">
        <f t="shared" si="14"/>
        <v>63.000000900000003</v>
      </c>
      <c r="K63" s="56"/>
      <c r="L63" s="56"/>
      <c r="N63" s="64">
        <v>9</v>
      </c>
      <c r="O63" s="64" t="str">
        <f>'20-21'!$B$14</f>
        <v>Leeds</v>
      </c>
      <c r="P63" s="73">
        <f t="shared" si="18"/>
        <v>19</v>
      </c>
      <c r="Q63" s="91"/>
      <c r="R63" s="91"/>
      <c r="S63" s="74">
        <f>'20-21'!$AX$14</f>
        <v>33</v>
      </c>
      <c r="T63" s="76">
        <f>'20-21'!$AY$14</f>
        <v>28</v>
      </c>
      <c r="U63" s="74">
        <f>'20-21'!$BE$14</f>
        <v>0</v>
      </c>
      <c r="V63" s="76">
        <f>'20-21'!$BF$14</f>
        <v>1</v>
      </c>
      <c r="W63" s="72">
        <v>8.9999999999999996E-7</v>
      </c>
      <c r="X63" s="88">
        <f t="shared" si="15"/>
        <v>33.000000900000003</v>
      </c>
      <c r="Y63" s="56"/>
      <c r="Z63" s="56"/>
      <c r="AB63" s="64">
        <v>9</v>
      </c>
      <c r="AC63" s="64" t="str">
        <f>'20-21'!$B$14</f>
        <v>Leeds</v>
      </c>
      <c r="AD63" s="73">
        <f t="shared" si="19"/>
        <v>19</v>
      </c>
      <c r="AE63" s="91"/>
      <c r="AF63" s="91"/>
      <c r="AG63" s="74">
        <f>'20-21'!$AZ$14</f>
        <v>28</v>
      </c>
      <c r="AH63" s="76">
        <f>'20-21'!$BA$14</f>
        <v>20</v>
      </c>
      <c r="AI63" s="74">
        <f>'20-21'!$BG$14</f>
        <v>1</v>
      </c>
      <c r="AJ63" s="76">
        <f>'20-21'!$BH$14</f>
        <v>1</v>
      </c>
      <c r="AK63" s="72">
        <v>8.9999999999999996E-7</v>
      </c>
      <c r="AL63" s="88">
        <f t="shared" si="16"/>
        <v>30.0000009</v>
      </c>
      <c r="AM63"/>
      <c r="AN63"/>
    </row>
    <row r="64" spans="2:40" ht="15" x14ac:dyDescent="0.25">
      <c r="B64" s="64">
        <v>10</v>
      </c>
      <c r="C64" s="64" t="str">
        <f>'20-21'!$B$15</f>
        <v>Everton</v>
      </c>
      <c r="D64" s="73">
        <f t="shared" si="17"/>
        <v>38</v>
      </c>
      <c r="E64" s="74">
        <f>'20-21'!$AV$15</f>
        <v>59</v>
      </c>
      <c r="F64" s="76">
        <f>'20-21'!$AW$15</f>
        <v>66</v>
      </c>
      <c r="G64" s="74">
        <f>'20-21'!$BC$15</f>
        <v>2</v>
      </c>
      <c r="H64" s="76">
        <f>'20-21'!$BD$15</f>
        <v>2</v>
      </c>
      <c r="I64" s="72">
        <v>9.9999999999999995E-7</v>
      </c>
      <c r="J64" s="88">
        <f t="shared" si="14"/>
        <v>63.000000999999997</v>
      </c>
      <c r="K64" s="56"/>
      <c r="L64" s="56"/>
      <c r="N64" s="64">
        <v>10</v>
      </c>
      <c r="O64" s="64" t="str">
        <f>'20-21'!$B$15</f>
        <v>Everton</v>
      </c>
      <c r="P64" s="73">
        <f t="shared" si="18"/>
        <v>19</v>
      </c>
      <c r="Q64" s="91"/>
      <c r="R64" s="91"/>
      <c r="S64" s="74">
        <f>'20-21'!$AX$15</f>
        <v>25</v>
      </c>
      <c r="T64" s="76">
        <f>'20-21'!$AY$15</f>
        <v>34</v>
      </c>
      <c r="U64" s="74">
        <f>'20-21'!$BE$15</f>
        <v>1</v>
      </c>
      <c r="V64" s="76">
        <f>'20-21'!$BF$15</f>
        <v>2</v>
      </c>
      <c r="W64" s="72">
        <v>9.9999999999999995E-7</v>
      </c>
      <c r="X64" s="88">
        <f t="shared" si="15"/>
        <v>27.000001000000001</v>
      </c>
      <c r="Y64" s="56"/>
      <c r="Z64" s="56"/>
      <c r="AB64" s="64">
        <v>10</v>
      </c>
      <c r="AC64" s="64" t="str">
        <f>'20-21'!$B$15</f>
        <v>Everton</v>
      </c>
      <c r="AD64" s="73">
        <f t="shared" si="19"/>
        <v>19</v>
      </c>
      <c r="AE64" s="91"/>
      <c r="AF64" s="91"/>
      <c r="AG64" s="74">
        <f>'20-21'!$AZ$15</f>
        <v>34</v>
      </c>
      <c r="AH64" s="76">
        <f>'20-21'!$BA$15</f>
        <v>32</v>
      </c>
      <c r="AI64" s="74">
        <f>'20-21'!$BG$15</f>
        <v>1</v>
      </c>
      <c r="AJ64" s="76">
        <f>'20-21'!$BH$15</f>
        <v>0</v>
      </c>
      <c r="AK64" s="72">
        <v>9.9999999999999995E-7</v>
      </c>
      <c r="AL64" s="88">
        <f t="shared" si="16"/>
        <v>36.000000999999997</v>
      </c>
      <c r="AM64"/>
      <c r="AN64"/>
    </row>
    <row r="65" spans="2:40" ht="15" x14ac:dyDescent="0.25">
      <c r="B65" s="64">
        <v>11</v>
      </c>
      <c r="C65" s="64" t="str">
        <f>'20-21'!$B$16</f>
        <v>Aston Villa</v>
      </c>
      <c r="D65" s="73">
        <f t="shared" si="17"/>
        <v>38</v>
      </c>
      <c r="E65" s="74">
        <f>'20-21'!$AV$16</f>
        <v>67</v>
      </c>
      <c r="F65" s="76">
        <f>'20-21'!$AW$16</f>
        <v>71</v>
      </c>
      <c r="G65" s="74">
        <f>'20-21'!$BC$16</f>
        <v>4</v>
      </c>
      <c r="H65" s="76">
        <f>'20-21'!$BD$16</f>
        <v>7</v>
      </c>
      <c r="I65" s="72">
        <v>1.1000000000000001E-6</v>
      </c>
      <c r="J65" s="88">
        <f t="shared" si="14"/>
        <v>75.000001100000006</v>
      </c>
      <c r="K65" s="56"/>
      <c r="L65" s="56"/>
      <c r="N65" s="64">
        <v>11</v>
      </c>
      <c r="O65" s="64" t="str">
        <f>'20-21'!$B$16</f>
        <v>Aston Villa</v>
      </c>
      <c r="P65" s="73">
        <f t="shared" si="18"/>
        <v>19</v>
      </c>
      <c r="Q65" s="91"/>
      <c r="R65" s="91"/>
      <c r="S65" s="74">
        <f>'20-21'!$AX$16</f>
        <v>32</v>
      </c>
      <c r="T65" s="76">
        <f>'20-21'!$AY$16</f>
        <v>33</v>
      </c>
      <c r="U65" s="74">
        <f>'20-21'!$BE$16</f>
        <v>3</v>
      </c>
      <c r="V65" s="76">
        <f>'20-21'!$BF$16</f>
        <v>4</v>
      </c>
      <c r="W65" s="72">
        <v>1.1000000000000001E-6</v>
      </c>
      <c r="X65" s="88">
        <f t="shared" si="15"/>
        <v>38.000001099999999</v>
      </c>
      <c r="Y65" s="56"/>
      <c r="Z65" s="56"/>
      <c r="AB65" s="64">
        <v>11</v>
      </c>
      <c r="AC65" s="64" t="str">
        <f>'20-21'!$B$16</f>
        <v>Aston Villa</v>
      </c>
      <c r="AD65" s="73">
        <f t="shared" si="19"/>
        <v>19</v>
      </c>
      <c r="AE65" s="91"/>
      <c r="AF65" s="91"/>
      <c r="AG65" s="74">
        <f>'20-21'!$AZ$16</f>
        <v>35</v>
      </c>
      <c r="AH65" s="76">
        <f>'20-21'!$BA$16</f>
        <v>38</v>
      </c>
      <c r="AI65" s="74">
        <f>'20-21'!$BG$16</f>
        <v>1</v>
      </c>
      <c r="AJ65" s="76">
        <f>'20-21'!$BH$16</f>
        <v>3</v>
      </c>
      <c r="AK65" s="72">
        <v>1.1000000000000001E-6</v>
      </c>
      <c r="AL65" s="88">
        <f t="shared" si="16"/>
        <v>37.000001099999999</v>
      </c>
      <c r="AM65"/>
      <c r="AN65"/>
    </row>
    <row r="66" spans="2:40" ht="15" x14ac:dyDescent="0.25">
      <c r="B66" s="64">
        <v>12</v>
      </c>
      <c r="C66" s="64" t="str">
        <f>'20-21'!$B$17</f>
        <v>Newcastle</v>
      </c>
      <c r="D66" s="73">
        <f t="shared" si="17"/>
        <v>38</v>
      </c>
      <c r="E66" s="74">
        <f>'20-21'!$AV$17</f>
        <v>63</v>
      </c>
      <c r="F66" s="76">
        <f>'20-21'!$AW$17</f>
        <v>59</v>
      </c>
      <c r="G66" s="74">
        <f>'20-21'!$BC$17</f>
        <v>3</v>
      </c>
      <c r="H66" s="76">
        <f>'20-21'!$BD$17</f>
        <v>3</v>
      </c>
      <c r="I66" s="72">
        <v>1.1999999999999999E-6</v>
      </c>
      <c r="J66" s="88">
        <f t="shared" si="14"/>
        <v>69.0000012</v>
      </c>
      <c r="K66" s="56"/>
      <c r="L66" s="56"/>
      <c r="N66" s="64">
        <v>12</v>
      </c>
      <c r="O66" s="64" t="str">
        <f>'20-21'!$B$17</f>
        <v>Newcastle</v>
      </c>
      <c r="P66" s="73">
        <f t="shared" si="18"/>
        <v>19</v>
      </c>
      <c r="Q66" s="91"/>
      <c r="R66" s="91"/>
      <c r="S66" s="74">
        <f>'20-21'!$AX$17</f>
        <v>33</v>
      </c>
      <c r="T66" s="76">
        <f>'20-21'!$AY$17</f>
        <v>37</v>
      </c>
      <c r="U66" s="74">
        <f>'20-21'!$BE$17</f>
        <v>2</v>
      </c>
      <c r="V66" s="76">
        <f>'20-21'!$BF$17</f>
        <v>3</v>
      </c>
      <c r="W66" s="72">
        <v>1.1999999999999999E-6</v>
      </c>
      <c r="X66" s="88">
        <f t="shared" si="15"/>
        <v>37.0000012</v>
      </c>
      <c r="Y66" s="56"/>
      <c r="Z66" s="56"/>
      <c r="AB66" s="64">
        <v>12</v>
      </c>
      <c r="AC66" s="64" t="str">
        <f>'20-21'!$B$17</f>
        <v>Newcastle</v>
      </c>
      <c r="AD66" s="73">
        <f t="shared" si="19"/>
        <v>19</v>
      </c>
      <c r="AE66" s="91"/>
      <c r="AF66" s="91"/>
      <c r="AG66" s="74">
        <f>'20-21'!$AZ$17</f>
        <v>30</v>
      </c>
      <c r="AH66" s="76">
        <f>'20-21'!$BA$17</f>
        <v>22</v>
      </c>
      <c r="AI66" s="74">
        <f>'20-21'!$BG$17</f>
        <v>1</v>
      </c>
      <c r="AJ66" s="76">
        <f>'20-21'!$BH$17</f>
        <v>0</v>
      </c>
      <c r="AK66" s="72">
        <v>1.1999999999999999E-6</v>
      </c>
      <c r="AL66" s="88">
        <f t="shared" si="16"/>
        <v>32.0000012</v>
      </c>
      <c r="AM66"/>
      <c r="AN66"/>
    </row>
    <row r="67" spans="2:40" ht="15" x14ac:dyDescent="0.25">
      <c r="B67" s="64">
        <v>13</v>
      </c>
      <c r="C67" s="64" t="str">
        <f ca="1">'20-21'!$B$18</f>
        <v>Wolves</v>
      </c>
      <c r="D67" s="73">
        <f t="shared" si="17"/>
        <v>38</v>
      </c>
      <c r="E67" s="74">
        <f>'20-21'!$AV$18</f>
        <v>54</v>
      </c>
      <c r="F67" s="76">
        <f>'20-21'!$AW$18</f>
        <v>61</v>
      </c>
      <c r="G67" s="74">
        <f>'20-21'!$BC$18</f>
        <v>1</v>
      </c>
      <c r="H67" s="76">
        <f>'20-21'!$BD$18</f>
        <v>5</v>
      </c>
      <c r="I67" s="72">
        <v>1.3E-6</v>
      </c>
      <c r="J67" s="88">
        <f t="shared" si="14"/>
        <v>56.000001300000001</v>
      </c>
      <c r="K67" s="56"/>
      <c r="L67" s="56"/>
      <c r="N67" s="64">
        <v>13</v>
      </c>
      <c r="O67" s="64" t="str">
        <f ca="1">'20-21'!$B$18</f>
        <v>Wolves</v>
      </c>
      <c r="P67" s="73">
        <f t="shared" si="18"/>
        <v>19</v>
      </c>
      <c r="Q67" s="91"/>
      <c r="R67" s="91"/>
      <c r="S67" s="74">
        <f>'20-21'!$AX$18</f>
        <v>32</v>
      </c>
      <c r="T67" s="76">
        <f>'20-21'!$AY$18</f>
        <v>36</v>
      </c>
      <c r="U67" s="74">
        <f>'20-21'!$BE$18</f>
        <v>1</v>
      </c>
      <c r="V67" s="76">
        <f>'20-21'!$BF$18</f>
        <v>5</v>
      </c>
      <c r="W67" s="72">
        <v>1.3E-6</v>
      </c>
      <c r="X67" s="88">
        <f t="shared" si="15"/>
        <v>34.000001300000001</v>
      </c>
      <c r="Y67" s="56"/>
      <c r="Z67" s="56"/>
      <c r="AB67" s="64">
        <v>13</v>
      </c>
      <c r="AC67" s="64" t="str">
        <f ca="1">'20-21'!$B$18</f>
        <v>Wolves</v>
      </c>
      <c r="AD67" s="73">
        <f t="shared" si="19"/>
        <v>19</v>
      </c>
      <c r="AE67" s="91"/>
      <c r="AF67" s="91"/>
      <c r="AG67" s="74">
        <f>'20-21'!$AZ$18</f>
        <v>22</v>
      </c>
      <c r="AH67" s="76">
        <f>'20-21'!$BA$18</f>
        <v>25</v>
      </c>
      <c r="AI67" s="74">
        <f>'20-21'!$BG$18</f>
        <v>0</v>
      </c>
      <c r="AJ67" s="76">
        <f>'20-21'!$BH$18</f>
        <v>0</v>
      </c>
      <c r="AK67" s="72">
        <v>1.3E-6</v>
      </c>
      <c r="AL67" s="88">
        <f t="shared" si="16"/>
        <v>22.000001300000001</v>
      </c>
      <c r="AM67"/>
      <c r="AN67"/>
    </row>
    <row r="68" spans="2:40" ht="15" x14ac:dyDescent="0.25">
      <c r="B68" s="64">
        <v>14</v>
      </c>
      <c r="C68" s="64" t="str">
        <f>'20-21'!$B$19</f>
        <v>Crystal P</v>
      </c>
      <c r="D68" s="73">
        <f t="shared" si="17"/>
        <v>38</v>
      </c>
      <c r="E68" s="74">
        <f>'20-21'!$AV$19</f>
        <v>54</v>
      </c>
      <c r="F68" s="76">
        <f>'20-21'!$AW$19</f>
        <v>44</v>
      </c>
      <c r="G68" s="74">
        <f>'20-21'!$BC$19</f>
        <v>2</v>
      </c>
      <c r="H68" s="76">
        <f>'20-21'!$BD$19</f>
        <v>4</v>
      </c>
      <c r="I68" s="72">
        <v>1.3999999999999999E-6</v>
      </c>
      <c r="J68" s="88">
        <f t="shared" si="14"/>
        <v>58.000001400000002</v>
      </c>
      <c r="K68" s="56"/>
      <c r="L68" s="56"/>
      <c r="N68" s="64">
        <v>14</v>
      </c>
      <c r="O68" s="64" t="str">
        <f>'20-21'!$B$19</f>
        <v>Crystal P</v>
      </c>
      <c r="P68" s="73">
        <f t="shared" si="18"/>
        <v>19</v>
      </c>
      <c r="Q68" s="91"/>
      <c r="R68" s="91"/>
      <c r="S68" s="74">
        <f>'20-21'!$AX$19</f>
        <v>26</v>
      </c>
      <c r="T68" s="76">
        <f>'20-21'!$AY$19</f>
        <v>21</v>
      </c>
      <c r="U68" s="74">
        <f>'20-21'!$BE$19</f>
        <v>0</v>
      </c>
      <c r="V68" s="76">
        <f>'20-21'!$BF$19</f>
        <v>1</v>
      </c>
      <c r="W68" s="72">
        <v>1.3999999999999999E-6</v>
      </c>
      <c r="X68" s="88">
        <f t="shared" si="15"/>
        <v>26.000001399999999</v>
      </c>
      <c r="Y68" s="56"/>
      <c r="Z68" s="56"/>
      <c r="AB68" s="64">
        <v>14</v>
      </c>
      <c r="AC68" s="64" t="str">
        <f>'20-21'!$B$19</f>
        <v>Crystal P</v>
      </c>
      <c r="AD68" s="73">
        <f t="shared" si="19"/>
        <v>19</v>
      </c>
      <c r="AE68" s="91"/>
      <c r="AF68" s="91"/>
      <c r="AG68" s="74">
        <f>'20-21'!$AZ$19</f>
        <v>28</v>
      </c>
      <c r="AH68" s="76">
        <f>'20-21'!$BA$19</f>
        <v>23</v>
      </c>
      <c r="AI68" s="74">
        <f>'20-21'!$BG$19</f>
        <v>2</v>
      </c>
      <c r="AJ68" s="76">
        <f>'20-21'!$BH$19</f>
        <v>3</v>
      </c>
      <c r="AK68" s="72">
        <v>1.3999999999999999E-6</v>
      </c>
      <c r="AL68" s="88">
        <f t="shared" si="16"/>
        <v>32.000001400000002</v>
      </c>
      <c r="AM68"/>
      <c r="AN68"/>
    </row>
    <row r="69" spans="2:40" ht="15" x14ac:dyDescent="0.25">
      <c r="B69" s="64">
        <v>15</v>
      </c>
      <c r="C69" s="64" t="str">
        <f>'20-21'!$B$20</f>
        <v>Southampton</v>
      </c>
      <c r="D69" s="73">
        <f t="shared" si="17"/>
        <v>38</v>
      </c>
      <c r="E69" s="74">
        <f>'20-21'!$AV$20</f>
        <v>52</v>
      </c>
      <c r="F69" s="76">
        <f>'20-21'!$AW$20</f>
        <v>56</v>
      </c>
      <c r="G69" s="74">
        <f>'20-21'!$BC$20</f>
        <v>3</v>
      </c>
      <c r="H69" s="76">
        <f>'20-21'!$BD$20</f>
        <v>3</v>
      </c>
      <c r="I69" s="72">
        <v>1.5E-6</v>
      </c>
      <c r="J69" s="88">
        <f t="shared" si="14"/>
        <v>58.000001500000003</v>
      </c>
      <c r="K69" s="56"/>
      <c r="L69" s="56"/>
      <c r="N69" s="64">
        <v>15</v>
      </c>
      <c r="O69" s="64" t="str">
        <f>'20-21'!$B$20</f>
        <v>Southampton</v>
      </c>
      <c r="P69" s="73">
        <f t="shared" si="18"/>
        <v>19</v>
      </c>
      <c r="Q69" s="91"/>
      <c r="R69" s="91"/>
      <c r="S69" s="74">
        <f>'20-21'!$AX$20</f>
        <v>23</v>
      </c>
      <c r="T69" s="76">
        <f>'20-21'!$AY$20</f>
        <v>27</v>
      </c>
      <c r="U69" s="74">
        <f>'20-21'!$BE$20</f>
        <v>1</v>
      </c>
      <c r="V69" s="76">
        <f>'20-21'!$BF$20</f>
        <v>1</v>
      </c>
      <c r="W69" s="72">
        <v>1.5E-6</v>
      </c>
      <c r="X69" s="88">
        <f t="shared" si="15"/>
        <v>25.0000015</v>
      </c>
      <c r="Y69" s="56"/>
      <c r="Z69" s="56"/>
      <c r="AB69" s="64">
        <v>15</v>
      </c>
      <c r="AC69" s="64" t="str">
        <f>'20-21'!$B$20</f>
        <v>Southampton</v>
      </c>
      <c r="AD69" s="73">
        <f t="shared" si="19"/>
        <v>19</v>
      </c>
      <c r="AE69" s="91"/>
      <c r="AF69" s="91"/>
      <c r="AG69" s="74">
        <f>'20-21'!$AZ$20</f>
        <v>29</v>
      </c>
      <c r="AH69" s="76">
        <f>'20-21'!$BA$20</f>
        <v>29</v>
      </c>
      <c r="AI69" s="74">
        <f>'20-21'!$BG$20</f>
        <v>2</v>
      </c>
      <c r="AJ69" s="76">
        <f>'20-21'!$BH$20</f>
        <v>2</v>
      </c>
      <c r="AK69" s="72">
        <v>1.5E-6</v>
      </c>
      <c r="AL69" s="88">
        <f t="shared" si="16"/>
        <v>33.000001499999996</v>
      </c>
      <c r="AM69"/>
      <c r="AN69"/>
    </row>
    <row r="70" spans="2:40" ht="15" x14ac:dyDescent="0.25">
      <c r="B70" s="64">
        <v>16</v>
      </c>
      <c r="C70" s="64" t="str">
        <f>'20-21'!$B$21</f>
        <v>Brighton</v>
      </c>
      <c r="D70" s="73">
        <f t="shared" si="17"/>
        <v>38</v>
      </c>
      <c r="E70" s="74">
        <f>'20-21'!$AV$21</f>
        <v>47</v>
      </c>
      <c r="F70" s="76">
        <f>'20-21'!$AW$21</f>
        <v>51</v>
      </c>
      <c r="G70" s="74">
        <f>'20-21'!$BC$21</f>
        <v>5</v>
      </c>
      <c r="H70" s="76">
        <f>'20-21'!$BD$21</f>
        <v>2</v>
      </c>
      <c r="I70" s="72">
        <v>1.5999999999999999E-6</v>
      </c>
      <c r="J70" s="88">
        <f t="shared" si="14"/>
        <v>57.000001599999997</v>
      </c>
      <c r="K70" s="56"/>
      <c r="L70" s="56"/>
      <c r="N70" s="64">
        <v>16</v>
      </c>
      <c r="O70" s="64" t="str">
        <f>'20-21'!$B$21</f>
        <v>Brighton</v>
      </c>
      <c r="P70" s="73">
        <f t="shared" si="18"/>
        <v>19</v>
      </c>
      <c r="Q70" s="91"/>
      <c r="R70" s="91"/>
      <c r="S70" s="74">
        <f>'20-21'!$AX$21</f>
        <v>32</v>
      </c>
      <c r="T70" s="76">
        <f>'20-21'!$AY$21</f>
        <v>25</v>
      </c>
      <c r="U70" s="74">
        <f>'20-21'!$BE$21</f>
        <v>0</v>
      </c>
      <c r="V70" s="76">
        <f>'20-21'!$BF$21</f>
        <v>2</v>
      </c>
      <c r="W70" s="72">
        <v>1.5999999999999999E-6</v>
      </c>
      <c r="X70" s="88">
        <f t="shared" si="15"/>
        <v>32.000001599999997</v>
      </c>
      <c r="Y70" s="56"/>
      <c r="Z70" s="56"/>
      <c r="AB70" s="64">
        <v>16</v>
      </c>
      <c r="AC70" s="64" t="str">
        <f>'20-21'!$B$21</f>
        <v>Brighton</v>
      </c>
      <c r="AD70" s="73">
        <f t="shared" si="19"/>
        <v>19</v>
      </c>
      <c r="AE70" s="91"/>
      <c r="AF70" s="91"/>
      <c r="AG70" s="74">
        <f>'20-21'!$AZ$21</f>
        <v>15</v>
      </c>
      <c r="AH70" s="76">
        <f>'20-21'!$BA$21</f>
        <v>26</v>
      </c>
      <c r="AI70" s="74">
        <f>'20-21'!$BG$21</f>
        <v>5</v>
      </c>
      <c r="AJ70" s="76">
        <f>'20-21'!$BH$21</f>
        <v>0</v>
      </c>
      <c r="AK70" s="72">
        <v>1.5999999999999999E-6</v>
      </c>
      <c r="AL70" s="88">
        <f t="shared" si="16"/>
        <v>25.000001599999997</v>
      </c>
      <c r="AM70"/>
      <c r="AN70"/>
    </row>
    <row r="71" spans="2:40" ht="15" x14ac:dyDescent="0.25">
      <c r="B71" s="64">
        <v>17</v>
      </c>
      <c r="C71" s="64" t="str">
        <f>'20-21'!$B$22</f>
        <v>Burnley</v>
      </c>
      <c r="D71" s="73">
        <f t="shared" si="17"/>
        <v>38</v>
      </c>
      <c r="E71" s="74">
        <f>'20-21'!$AV$22</f>
        <v>48</v>
      </c>
      <c r="F71" s="76">
        <f>'20-21'!$AW$22</f>
        <v>32</v>
      </c>
      <c r="G71" s="74">
        <f>'20-21'!$BC$22</f>
        <v>0</v>
      </c>
      <c r="H71" s="76">
        <f>'20-21'!$BD$22</f>
        <v>2</v>
      </c>
      <c r="I71" s="72">
        <v>1.7E-6</v>
      </c>
      <c r="J71" s="88">
        <f t="shared" si="14"/>
        <v>48.000001699999999</v>
      </c>
      <c r="K71" s="56"/>
      <c r="L71" s="56"/>
      <c r="N71" s="64">
        <v>17</v>
      </c>
      <c r="O71" s="64" t="str">
        <f>'20-21'!$B$22</f>
        <v>Burnley</v>
      </c>
      <c r="P71" s="73">
        <f t="shared" si="18"/>
        <v>19</v>
      </c>
      <c r="Q71" s="91"/>
      <c r="R71" s="91"/>
      <c r="S71" s="74">
        <f>'20-21'!$AX$22</f>
        <v>24</v>
      </c>
      <c r="T71" s="76">
        <f>'20-21'!$AY$22</f>
        <v>12</v>
      </c>
      <c r="U71" s="74">
        <f>'20-21'!$BE$22</f>
        <v>0</v>
      </c>
      <c r="V71" s="76">
        <f>'20-21'!$BF$22</f>
        <v>1</v>
      </c>
      <c r="W71" s="72">
        <v>1.7E-6</v>
      </c>
      <c r="X71" s="88">
        <f t="shared" si="15"/>
        <v>24.000001699999999</v>
      </c>
      <c r="Y71" s="56"/>
      <c r="Z71" s="56"/>
      <c r="AB71" s="64">
        <v>17</v>
      </c>
      <c r="AC71" s="64" t="str">
        <f>'20-21'!$B$22</f>
        <v>Burnley</v>
      </c>
      <c r="AD71" s="73">
        <f t="shared" si="19"/>
        <v>19</v>
      </c>
      <c r="AE71" s="91"/>
      <c r="AF71" s="91"/>
      <c r="AG71" s="74">
        <f>'20-21'!$AZ$22</f>
        <v>24</v>
      </c>
      <c r="AH71" s="76">
        <f>'20-21'!$BA$22</f>
        <v>20</v>
      </c>
      <c r="AI71" s="74">
        <f>'20-21'!$BG$22</f>
        <v>0</v>
      </c>
      <c r="AJ71" s="76">
        <f>'20-21'!$BH$22</f>
        <v>1</v>
      </c>
      <c r="AK71" s="72">
        <v>1.7E-6</v>
      </c>
      <c r="AL71" s="88">
        <f t="shared" si="16"/>
        <v>24.000001699999999</v>
      </c>
      <c r="AM71"/>
      <c r="AN71"/>
    </row>
    <row r="72" spans="2:40" ht="15" x14ac:dyDescent="0.25">
      <c r="B72" s="64">
        <v>18</v>
      </c>
      <c r="C72" s="64" t="str">
        <f>'20-21'!$B$23</f>
        <v>Fulham</v>
      </c>
      <c r="D72" s="73">
        <f t="shared" si="17"/>
        <v>38</v>
      </c>
      <c r="E72" s="74">
        <f>'20-21'!$AV$23</f>
        <v>67</v>
      </c>
      <c r="F72" s="76">
        <f>'20-21'!$AW$23</f>
        <v>40</v>
      </c>
      <c r="G72" s="74">
        <f>'20-21'!$BC$23</f>
        <v>3</v>
      </c>
      <c r="H72" s="76">
        <f>'20-21'!$BD$23</f>
        <v>1</v>
      </c>
      <c r="I72" s="72">
        <v>1.7999999999999999E-6</v>
      </c>
      <c r="J72" s="88">
        <f t="shared" si="14"/>
        <v>73.000001800000007</v>
      </c>
      <c r="K72" s="56"/>
      <c r="L72" s="56"/>
      <c r="N72" s="64">
        <v>18</v>
      </c>
      <c r="O72" s="64" t="str">
        <f>'20-21'!$B$23</f>
        <v>Fulham</v>
      </c>
      <c r="P72" s="73">
        <f t="shared" si="18"/>
        <v>19</v>
      </c>
      <c r="Q72" s="91"/>
      <c r="R72" s="91"/>
      <c r="S72" s="74">
        <f>'20-21'!$AX$23</f>
        <v>36</v>
      </c>
      <c r="T72" s="76">
        <f>'20-21'!$AY$23</f>
        <v>22</v>
      </c>
      <c r="U72" s="74">
        <f>'20-21'!$BE$23</f>
        <v>2</v>
      </c>
      <c r="V72" s="76">
        <f>'20-21'!$BF$23</f>
        <v>1</v>
      </c>
      <c r="W72" s="72">
        <v>1.7999999999999999E-6</v>
      </c>
      <c r="X72" s="88">
        <f t="shared" si="15"/>
        <v>40.0000018</v>
      </c>
      <c r="Y72" s="56"/>
      <c r="Z72" s="56"/>
      <c r="AB72" s="64">
        <v>18</v>
      </c>
      <c r="AC72" s="64" t="str">
        <f>'20-21'!$B$23</f>
        <v>Fulham</v>
      </c>
      <c r="AD72" s="73">
        <f t="shared" si="19"/>
        <v>19</v>
      </c>
      <c r="AE72" s="91"/>
      <c r="AF72" s="91"/>
      <c r="AG72" s="74">
        <f>'20-21'!$AZ$23</f>
        <v>31</v>
      </c>
      <c r="AH72" s="76">
        <f>'20-21'!$BA$23</f>
        <v>18</v>
      </c>
      <c r="AI72" s="74">
        <f>'20-21'!$BG$23</f>
        <v>1</v>
      </c>
      <c r="AJ72" s="76">
        <f>'20-21'!$BH$23</f>
        <v>0</v>
      </c>
      <c r="AK72" s="72">
        <v>1.7999999999999999E-6</v>
      </c>
      <c r="AL72" s="88">
        <f t="shared" si="16"/>
        <v>33.0000018</v>
      </c>
      <c r="AM72"/>
      <c r="AN72"/>
    </row>
    <row r="73" spans="2:40" ht="15" x14ac:dyDescent="0.25">
      <c r="B73" s="64">
        <v>19</v>
      </c>
      <c r="C73" s="64" t="str">
        <f>'20-21'!$B$24</f>
        <v>West Brom</v>
      </c>
      <c r="D73" s="73">
        <f t="shared" si="17"/>
        <v>38</v>
      </c>
      <c r="E73" s="74">
        <f>'20-21'!$AV$24</f>
        <v>51</v>
      </c>
      <c r="F73" s="76">
        <f>'20-21'!$AW$24</f>
        <v>49</v>
      </c>
      <c r="G73" s="74">
        <f>'20-21'!$BC$24</f>
        <v>5</v>
      </c>
      <c r="H73" s="76">
        <f>'20-21'!$BD$24</f>
        <v>1</v>
      </c>
      <c r="I73" s="72">
        <v>1.9E-6</v>
      </c>
      <c r="J73" s="88">
        <f t="shared" si="14"/>
        <v>61.000001900000001</v>
      </c>
      <c r="K73" s="56"/>
      <c r="L73" s="56"/>
      <c r="N73" s="64">
        <v>19</v>
      </c>
      <c r="O73" s="64" t="str">
        <f>'20-21'!$B$24</f>
        <v>West Brom</v>
      </c>
      <c r="P73" s="73">
        <f t="shared" si="18"/>
        <v>19</v>
      </c>
      <c r="Q73" s="91"/>
      <c r="R73" s="91"/>
      <c r="S73" s="74">
        <f>'20-21'!$AX$24</f>
        <v>26</v>
      </c>
      <c r="T73" s="76">
        <f>'20-21'!$AY$24</f>
        <v>20</v>
      </c>
      <c r="U73" s="74">
        <f>'20-21'!$BE$24</f>
        <v>2</v>
      </c>
      <c r="V73" s="76">
        <f>'20-21'!$BF$24</f>
        <v>0</v>
      </c>
      <c r="W73" s="72">
        <v>1.9E-6</v>
      </c>
      <c r="X73" s="88">
        <f t="shared" si="15"/>
        <v>30.000001900000001</v>
      </c>
      <c r="Y73" s="56"/>
      <c r="Z73" s="56"/>
      <c r="AB73" s="64">
        <v>19</v>
      </c>
      <c r="AC73" s="64" t="str">
        <f>'20-21'!$B$24</f>
        <v>West Brom</v>
      </c>
      <c r="AD73" s="73">
        <f t="shared" si="19"/>
        <v>19</v>
      </c>
      <c r="AE73" s="91"/>
      <c r="AF73" s="91"/>
      <c r="AG73" s="74">
        <f>'20-21'!$AZ$24</f>
        <v>25</v>
      </c>
      <c r="AH73" s="76">
        <f>'20-21'!$BA$24</f>
        <v>29</v>
      </c>
      <c r="AI73" s="74">
        <f>'20-21'!$BG$24</f>
        <v>3</v>
      </c>
      <c r="AJ73" s="76">
        <f>'20-21'!$BH$24</f>
        <v>1</v>
      </c>
      <c r="AK73" s="72">
        <v>1.9E-6</v>
      </c>
      <c r="AL73" s="88">
        <f t="shared" si="16"/>
        <v>31.000001900000001</v>
      </c>
      <c r="AM73"/>
      <c r="AN73"/>
    </row>
    <row r="74" spans="2:40" ht="15.75" thickBot="1" x14ac:dyDescent="0.3">
      <c r="B74" s="78">
        <v>20</v>
      </c>
      <c r="C74" s="78" t="str">
        <f>'20-21'!$B$25</f>
        <v>Sheffield</v>
      </c>
      <c r="D74" s="73">
        <f t="shared" si="17"/>
        <v>38</v>
      </c>
      <c r="E74" s="82">
        <f>'20-21'!$AV$25</f>
        <v>73</v>
      </c>
      <c r="F74" s="84">
        <f>'20-21'!$AW$25</f>
        <v>38</v>
      </c>
      <c r="G74" s="82">
        <f>'20-21'!$BC$25</f>
        <v>3</v>
      </c>
      <c r="H74" s="84">
        <f>'20-21'!$BD$25</f>
        <v>1</v>
      </c>
      <c r="I74" s="80">
        <v>1.9999999999999999E-6</v>
      </c>
      <c r="J74" s="88">
        <f t="shared" si="14"/>
        <v>79.000001999999995</v>
      </c>
      <c r="K74" s="56"/>
      <c r="L74" s="56"/>
      <c r="N74" s="78">
        <v>20</v>
      </c>
      <c r="O74" s="78" t="str">
        <f>'20-21'!$B$25</f>
        <v>Sheffield</v>
      </c>
      <c r="P74" s="73">
        <f t="shared" si="18"/>
        <v>19</v>
      </c>
      <c r="Q74" s="92"/>
      <c r="R74" s="92"/>
      <c r="S74" s="82">
        <f>'20-21'!$AX$25</f>
        <v>32</v>
      </c>
      <c r="T74" s="84">
        <f>'20-21'!$AY$25</f>
        <v>24</v>
      </c>
      <c r="U74" s="82">
        <f>'20-21'!$BE$25</f>
        <v>1</v>
      </c>
      <c r="V74" s="84">
        <f>'20-21'!$BF$25</f>
        <v>1</v>
      </c>
      <c r="W74" s="80">
        <v>1.9999999999999999E-6</v>
      </c>
      <c r="X74" s="88">
        <f t="shared" si="15"/>
        <v>34.000002000000002</v>
      </c>
      <c r="Y74" s="56"/>
      <c r="Z74" s="56"/>
      <c r="AB74" s="78">
        <v>20</v>
      </c>
      <c r="AC74" s="78" t="str">
        <f>'20-21'!$B$25</f>
        <v>Sheffield</v>
      </c>
      <c r="AD74" s="73">
        <f t="shared" si="19"/>
        <v>19</v>
      </c>
      <c r="AE74" s="92"/>
      <c r="AF74" s="92"/>
      <c r="AG74" s="82">
        <f>'20-21'!$AZ$25</f>
        <v>41</v>
      </c>
      <c r="AH74" s="84">
        <f>'20-21'!$BA$25</f>
        <v>14</v>
      </c>
      <c r="AI74" s="82">
        <f>'20-21'!$BG$25</f>
        <v>2</v>
      </c>
      <c r="AJ74" s="84">
        <f>'20-21'!$BH$25</f>
        <v>0</v>
      </c>
      <c r="AK74" s="80">
        <v>1.9999999999999999E-6</v>
      </c>
      <c r="AL74" s="88">
        <f t="shared" si="16"/>
        <v>45.000002000000002</v>
      </c>
      <c r="AM74"/>
      <c r="AN74"/>
    </row>
    <row r="75" spans="2:40" ht="15" x14ac:dyDescent="0.25">
      <c r="D75" s="93"/>
      <c r="E75" s="85">
        <f>SUM(E55:E74)</f>
        <v>1109</v>
      </c>
      <c r="F75" s="85">
        <f>SUM(F55:F74)</f>
        <v>1109</v>
      </c>
      <c r="G75" s="85">
        <f>SUM(G55:G74)</f>
        <v>48</v>
      </c>
      <c r="H75" s="85">
        <f>SUM(H55:H74)</f>
        <v>48</v>
      </c>
      <c r="I75" s="56"/>
      <c r="J75" s="56"/>
      <c r="K75" s="56"/>
      <c r="L75" s="56"/>
      <c r="P75" s="93"/>
      <c r="Q75" s="85"/>
      <c r="R75" s="85"/>
      <c r="S75" s="85">
        <f>SUM(S55:S74)</f>
        <v>548</v>
      </c>
      <c r="T75" s="85">
        <f>SUM(T55:T74)</f>
        <v>561</v>
      </c>
      <c r="U75" s="85">
        <f>SUM(U55:U74)</f>
        <v>20</v>
      </c>
      <c r="V75" s="85">
        <f>SUM(V55:V74)</f>
        <v>28</v>
      </c>
      <c r="W75" s="56"/>
      <c r="X75" s="56"/>
      <c r="Y75" s="56"/>
      <c r="Z75" s="56"/>
      <c r="AD75" s="93"/>
      <c r="AE75" s="85"/>
      <c r="AF75" s="85"/>
      <c r="AG75" s="85">
        <f>SUM(AG55:AG74)</f>
        <v>561</v>
      </c>
      <c r="AH75" s="85">
        <f>SUM(AH55:AH74)</f>
        <v>548</v>
      </c>
      <c r="AI75" s="85">
        <f>SUM(AI55:AI74)</f>
        <v>28</v>
      </c>
      <c r="AJ75" s="85">
        <f>SUM(AJ55:AJ74)</f>
        <v>20</v>
      </c>
      <c r="AK75"/>
      <c r="AL75"/>
      <c r="AM75"/>
      <c r="AN75"/>
    </row>
  </sheetData>
  <mergeCells count="27">
    <mergeCell ref="B53:H53"/>
    <mergeCell ref="N53:V53"/>
    <mergeCell ref="AB53:AJ53"/>
    <mergeCell ref="E54:F54"/>
    <mergeCell ref="G54:H54"/>
    <mergeCell ref="S54:T54"/>
    <mergeCell ref="U54:V54"/>
    <mergeCell ref="AG54:AH54"/>
    <mergeCell ref="AI54:AJ54"/>
    <mergeCell ref="B28:H28"/>
    <mergeCell ref="N28:V28"/>
    <mergeCell ref="AB28:AJ28"/>
    <mergeCell ref="E29:F29"/>
    <mergeCell ref="G29:H29"/>
    <mergeCell ref="S29:T29"/>
    <mergeCell ref="U29:V29"/>
    <mergeCell ref="AG29:AH29"/>
    <mergeCell ref="AI29:AJ29"/>
    <mergeCell ref="B4:L4"/>
    <mergeCell ref="N4:Z4"/>
    <mergeCell ref="AB4:AN4"/>
    <mergeCell ref="I5:J5"/>
    <mergeCell ref="K5:L5"/>
    <mergeCell ref="W5:X5"/>
    <mergeCell ref="Y5:Z5"/>
    <mergeCell ref="AK5:AL5"/>
    <mergeCell ref="AM5:AN5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DBF58-FBD8-402E-9BC1-E19475690794}">
  <dimension ref="A1:BB23"/>
  <sheetViews>
    <sheetView workbookViewId="0">
      <selection activeCell="L4" sqref="L4"/>
    </sheetView>
  </sheetViews>
  <sheetFormatPr defaultRowHeight="15" x14ac:dyDescent="0.25"/>
  <cols>
    <col min="1" max="1" width="9.140625" style="1"/>
    <col min="2" max="2" width="13.7109375" style="119" bestFit="1" customWidth="1"/>
    <col min="3" max="7" width="2.7109375" style="1" customWidth="1"/>
    <col min="8" max="9" width="3.28515625" style="1" customWidth="1"/>
    <col min="10" max="10" width="3.28515625" customWidth="1"/>
    <col min="11" max="15" width="2.7109375" style="1" customWidth="1"/>
    <col min="16" max="17" width="3.28515625" style="1" customWidth="1"/>
    <col min="18" max="18" width="9.42578125" style="1" customWidth="1"/>
    <col min="19" max="19" width="13.7109375" style="119" bestFit="1" customWidth="1"/>
    <col min="20" max="24" width="2.7109375" style="1" customWidth="1"/>
    <col min="25" max="26" width="3.28515625" style="1" customWidth="1"/>
    <col min="27" max="27" width="3.28515625" customWidth="1"/>
    <col min="28" max="32" width="2.7109375" style="1" customWidth="1"/>
    <col min="33" max="34" width="3.28515625" style="1" customWidth="1"/>
    <col min="35" max="35" width="9.140625" style="1"/>
    <col min="36" max="36" width="13.7109375" style="119" bestFit="1" customWidth="1"/>
    <col min="37" max="41" width="2.7109375" style="1" customWidth="1"/>
    <col min="42" max="43" width="3.28515625" style="1" customWidth="1"/>
    <col min="44" max="44" width="9.140625" style="1"/>
    <col min="45" max="45" width="13.7109375" style="119" bestFit="1" customWidth="1"/>
    <col min="46" max="50" width="2.7109375" style="1" customWidth="1"/>
    <col min="51" max="52" width="3.28515625" style="1" customWidth="1"/>
  </cols>
  <sheetData>
    <row r="1" spans="2:54" ht="15.75" thickBot="1" x14ac:dyDescent="0.3"/>
    <row r="2" spans="2:54" ht="15.75" thickBot="1" x14ac:dyDescent="0.3">
      <c r="C2" s="192" t="s">
        <v>1</v>
      </c>
      <c r="D2" s="193"/>
      <c r="E2" s="193"/>
      <c r="F2" s="193"/>
      <c r="G2" s="193"/>
      <c r="H2" s="193"/>
      <c r="I2" s="194"/>
      <c r="K2" s="192" t="s">
        <v>1</v>
      </c>
      <c r="L2" s="193"/>
      <c r="M2" s="193"/>
      <c r="N2" s="193"/>
      <c r="O2" s="193"/>
      <c r="P2" s="193"/>
      <c r="Q2" s="194"/>
      <c r="T2" s="192" t="s">
        <v>2</v>
      </c>
      <c r="U2" s="193"/>
      <c r="V2" s="193"/>
      <c r="W2" s="193"/>
      <c r="X2" s="193"/>
      <c r="Y2" s="193"/>
      <c r="Z2" s="194"/>
      <c r="AB2" s="192" t="s">
        <v>2</v>
      </c>
      <c r="AC2" s="193"/>
      <c r="AD2" s="193"/>
      <c r="AE2" s="193"/>
      <c r="AF2" s="193"/>
      <c r="AG2" s="193"/>
      <c r="AH2" s="194"/>
      <c r="AK2" s="192" t="s">
        <v>0</v>
      </c>
      <c r="AL2" s="193"/>
      <c r="AM2" s="193"/>
      <c r="AN2" s="193"/>
      <c r="AO2" s="193"/>
      <c r="AP2" s="193"/>
      <c r="AQ2" s="194"/>
      <c r="AT2" s="192" t="s">
        <v>0</v>
      </c>
      <c r="AU2" s="193"/>
      <c r="AV2" s="193"/>
      <c r="AW2" s="193"/>
      <c r="AX2" s="193"/>
      <c r="AY2" s="193"/>
      <c r="AZ2" s="194"/>
    </row>
    <row r="3" spans="2:54" ht="15.75" thickBot="1" x14ac:dyDescent="0.3">
      <c r="C3" s="16" t="s">
        <v>8</v>
      </c>
      <c r="D3" s="17" t="s">
        <v>9</v>
      </c>
      <c r="E3" s="18" t="s">
        <v>10</v>
      </c>
      <c r="F3" s="13" t="s">
        <v>11</v>
      </c>
      <c r="G3" s="13"/>
      <c r="H3" s="191" t="s">
        <v>3</v>
      </c>
      <c r="I3" s="142"/>
      <c r="K3" s="16" t="s">
        <v>8</v>
      </c>
      <c r="L3" s="17" t="s">
        <v>9</v>
      </c>
      <c r="M3" s="18" t="s">
        <v>10</v>
      </c>
      <c r="N3" s="13" t="s">
        <v>11</v>
      </c>
      <c r="O3" s="108"/>
      <c r="P3" s="141" t="s">
        <v>48</v>
      </c>
      <c r="Q3" s="142"/>
      <c r="T3" s="16" t="s">
        <v>8</v>
      </c>
      <c r="U3" s="17" t="s">
        <v>9</v>
      </c>
      <c r="V3" s="18" t="s">
        <v>10</v>
      </c>
      <c r="W3" s="13" t="s">
        <v>11</v>
      </c>
      <c r="X3" s="13"/>
      <c r="Y3" s="141" t="s">
        <v>3</v>
      </c>
      <c r="Z3" s="142"/>
      <c r="AB3" s="16" t="s">
        <v>8</v>
      </c>
      <c r="AC3" s="17" t="s">
        <v>9</v>
      </c>
      <c r="AD3" s="18" t="s">
        <v>10</v>
      </c>
      <c r="AE3" s="13" t="s">
        <v>11</v>
      </c>
      <c r="AF3" s="13"/>
      <c r="AG3" s="141" t="s">
        <v>48</v>
      </c>
      <c r="AH3" s="142"/>
      <c r="AK3" s="16" t="s">
        <v>8</v>
      </c>
      <c r="AL3" s="17" t="s">
        <v>9</v>
      </c>
      <c r="AM3" s="18" t="s">
        <v>10</v>
      </c>
      <c r="AN3" s="13" t="s">
        <v>11</v>
      </c>
      <c r="AO3" s="13"/>
      <c r="AP3" s="191" t="s">
        <v>3</v>
      </c>
      <c r="AQ3" s="142"/>
      <c r="AT3" s="16" t="s">
        <v>8</v>
      </c>
      <c r="AU3" s="17" t="s">
        <v>9</v>
      </c>
      <c r="AV3" s="18" t="s">
        <v>10</v>
      </c>
      <c r="AW3" s="13" t="s">
        <v>11</v>
      </c>
      <c r="AX3" s="13"/>
      <c r="AY3" s="191" t="s">
        <v>3</v>
      </c>
      <c r="AZ3" s="142"/>
    </row>
    <row r="4" spans="2:54" ht="15.75" thickBot="1" x14ac:dyDescent="0.3">
      <c r="B4" s="120"/>
      <c r="C4" s="102">
        <f>'[1]26-27'!$AP$36</f>
        <v>0</v>
      </c>
      <c r="D4" s="104">
        <f>'[1]26-27'!$AQ$36</f>
        <v>0</v>
      </c>
      <c r="E4" s="104">
        <f>'[1]26-27'!$AR$36</f>
        <v>0</v>
      </c>
      <c r="F4" s="103">
        <f t="shared" ref="F4" si="0">C4*3+D4*1</f>
        <v>0</v>
      </c>
      <c r="G4" s="103">
        <f>F4+(H4-I4)/100+H4/1000+0.0000001</f>
        <v>9.9999999999999995E-8</v>
      </c>
      <c r="H4" s="105">
        <f>'[1]26-27'!$D$36</f>
        <v>0</v>
      </c>
      <c r="I4" s="106">
        <f>'[1]26-27'!$E$36</f>
        <v>0</v>
      </c>
      <c r="J4" s="107"/>
      <c r="K4" s="99">
        <f>'[1]26-27'!$AS$36</f>
        <v>0</v>
      </c>
      <c r="L4" s="104">
        <f>'[1]26-27'!$AT$36</f>
        <v>0</v>
      </c>
      <c r="M4" s="98">
        <f>'[1]26-27'!$AU$36</f>
        <v>0</v>
      </c>
      <c r="N4" s="103">
        <f t="shared" ref="N4" si="1">K4*3+L4*1</f>
        <v>0</v>
      </c>
      <c r="O4" s="103">
        <f>N4+(P4-Q4)/100+P4/1000+0.0000001</f>
        <v>9.9999999999999995E-8</v>
      </c>
      <c r="P4" s="105">
        <f>'[1]26-27'!$F$36-'[1]26-27'!$D$36</f>
        <v>0</v>
      </c>
      <c r="Q4" s="106">
        <f>'[1]26-27'!$G$36-'[1]26-27'!$E$36</f>
        <v>0</v>
      </c>
      <c r="S4" s="120"/>
      <c r="T4" s="102">
        <f>'[2]26-27'!$AR$36</f>
        <v>0</v>
      </c>
      <c r="U4" s="104">
        <f>'[2]26-27'!$AQ$36</f>
        <v>0</v>
      </c>
      <c r="V4" s="104">
        <f>'[2]26-27'!$AP$36</f>
        <v>0</v>
      </c>
      <c r="W4" s="103">
        <f t="shared" ref="W4" si="2">T4*3+U4*1</f>
        <v>0</v>
      </c>
      <c r="X4" s="103">
        <f>W4+(Y4-Z4)/100+Y4/1000+0.0000001</f>
        <v>9.9999999999999995E-8</v>
      </c>
      <c r="Y4" s="105">
        <f>'[2]26-27'!$E$36</f>
        <v>0</v>
      </c>
      <c r="Z4" s="106">
        <f>'[2]26-27'!$D$36</f>
        <v>0</v>
      </c>
      <c r="AA4" s="107"/>
      <c r="AB4" s="99">
        <f>'[2]26-27'!$AU$36</f>
        <v>0</v>
      </c>
      <c r="AC4" s="104">
        <f>'[2]26-27'!$AT$36</f>
        <v>0</v>
      </c>
      <c r="AD4" s="98">
        <f>'[2]26-27'!$AS$36</f>
        <v>0</v>
      </c>
      <c r="AE4" s="103">
        <f t="shared" ref="AE4" si="3">AB4*3+AC4*1</f>
        <v>0</v>
      </c>
      <c r="AF4" s="103">
        <f>AE4+(AG4-AH4)/100+AG4/1000+0.0000001</f>
        <v>9.9999999999999995E-8</v>
      </c>
      <c r="AG4" s="105">
        <f>'[2]26-27'!$G$36-'[2]26-27'!$E$36</f>
        <v>0</v>
      </c>
      <c r="AH4" s="106">
        <f>'[2]26-27'!$F$36-'[2]26-27'!$D$36</f>
        <v>0</v>
      </c>
      <c r="AJ4" s="120"/>
      <c r="AK4" s="102">
        <f>C4+T4</f>
        <v>0</v>
      </c>
      <c r="AL4" s="104">
        <f t="shared" ref="AL4" si="4">D4+U4</f>
        <v>0</v>
      </c>
      <c r="AM4" s="104">
        <f t="shared" ref="AM4" si="5">E4+V4</f>
        <v>0</v>
      </c>
      <c r="AN4" s="103">
        <f t="shared" ref="AN4" si="6">F4+W4</f>
        <v>0</v>
      </c>
      <c r="AO4" s="103">
        <f>AN4+(AP4-AQ4)/100+AP4/1000+0.0000001</f>
        <v>9.9999999999999995E-8</v>
      </c>
      <c r="AP4" s="105">
        <f t="shared" ref="AP4" si="7">H4+Y4</f>
        <v>0</v>
      </c>
      <c r="AQ4" s="106">
        <f t="shared" ref="AQ4" si="8">I4+Z4</f>
        <v>0</v>
      </c>
      <c r="AS4" s="120"/>
      <c r="AT4" s="102">
        <f>K4+AB4</f>
        <v>0</v>
      </c>
      <c r="AU4" s="104">
        <f t="shared" ref="AU4" si="9">L4+AC4</f>
        <v>0</v>
      </c>
      <c r="AV4" s="104">
        <f t="shared" ref="AV4" si="10">M4+AD4</f>
        <v>0</v>
      </c>
      <c r="AW4" s="103">
        <f t="shared" ref="AW4" si="11">AE4+N4</f>
        <v>0</v>
      </c>
      <c r="AX4" s="103">
        <f>AW4+(AY4-AZ4)/100+AY4/1000+0.0000001</f>
        <v>9.9999999999999995E-8</v>
      </c>
      <c r="AY4" s="105">
        <f t="shared" ref="AY4" si="12">AG4+P4</f>
        <v>0</v>
      </c>
      <c r="AZ4" s="106">
        <f t="shared" ref="AZ4" si="13">AH4+Q4</f>
        <v>0</v>
      </c>
      <c r="BB4" s="118"/>
    </row>
    <row r="5" spans="2:54" ht="15.75" thickBot="1" x14ac:dyDescent="0.3">
      <c r="B5" s="120"/>
      <c r="C5" s="102">
        <f>'[1]26-27'!$AP$36</f>
        <v>0</v>
      </c>
      <c r="D5" s="104">
        <f>'[1]26-27'!$AQ$36</f>
        <v>0</v>
      </c>
      <c r="E5" s="104">
        <f>'[1]26-27'!$AR$36</f>
        <v>0</v>
      </c>
      <c r="F5" s="103">
        <f t="shared" ref="F5:F23" si="14">C5*3+D5*1</f>
        <v>0</v>
      </c>
      <c r="G5" s="103">
        <f t="shared" ref="G5:G23" si="15">F5+(H5-I5)/100+H5/1000+0.0000001</f>
        <v>9.9999999999999995E-8</v>
      </c>
      <c r="H5" s="105">
        <f>'[1]26-27'!$D$36</f>
        <v>0</v>
      </c>
      <c r="I5" s="106">
        <f>'[1]26-27'!$E$36</f>
        <v>0</v>
      </c>
      <c r="J5" s="107"/>
      <c r="K5" s="99">
        <f>'[1]26-27'!$AS$36</f>
        <v>0</v>
      </c>
      <c r="L5" s="104">
        <f>'[1]26-27'!$AT$36</f>
        <v>0</v>
      </c>
      <c r="M5" s="98">
        <f>'[1]26-27'!$AU$36</f>
        <v>0</v>
      </c>
      <c r="N5" s="103">
        <f t="shared" ref="N5:N23" si="16">K5*3+L5*1</f>
        <v>0</v>
      </c>
      <c r="O5" s="103">
        <f t="shared" ref="O5:O23" si="17">N5+(P5-Q5)/100+P5/1000+0.0000001</f>
        <v>9.9999999999999995E-8</v>
      </c>
      <c r="P5" s="105">
        <f>'[1]26-27'!$F$36-'[1]26-27'!$D$36</f>
        <v>0</v>
      </c>
      <c r="Q5" s="106">
        <f>'[1]26-27'!$G$36-'[1]26-27'!$E$36</f>
        <v>0</v>
      </c>
      <c r="S5" s="120"/>
      <c r="T5" s="102">
        <f>'[2]26-27'!$AR$36</f>
        <v>0</v>
      </c>
      <c r="U5" s="104">
        <f>'[2]26-27'!$AQ$36</f>
        <v>0</v>
      </c>
      <c r="V5" s="104">
        <f>'[2]26-27'!$AP$36</f>
        <v>0</v>
      </c>
      <c r="W5" s="103">
        <f t="shared" ref="W5:W23" si="18">T5*3+U5*1</f>
        <v>0</v>
      </c>
      <c r="X5" s="103">
        <f t="shared" ref="X5:X23" si="19">W5+(Y5-Z5)/100+Y5/1000+0.0000001</f>
        <v>9.9999999999999995E-8</v>
      </c>
      <c r="Y5" s="105">
        <f>'[2]26-27'!$E$36</f>
        <v>0</v>
      </c>
      <c r="Z5" s="106">
        <f>'[2]26-27'!$D$36</f>
        <v>0</v>
      </c>
      <c r="AA5" s="107"/>
      <c r="AB5" s="99">
        <f>'[2]26-27'!$AU$36</f>
        <v>0</v>
      </c>
      <c r="AC5" s="104">
        <f>'[2]26-27'!$AT$36</f>
        <v>0</v>
      </c>
      <c r="AD5" s="98">
        <f>'[2]26-27'!$AS$36</f>
        <v>0</v>
      </c>
      <c r="AE5" s="103">
        <f t="shared" ref="AE5:AE23" si="20">AB5*3+AC5*1</f>
        <v>0</v>
      </c>
      <c r="AF5" s="103">
        <f t="shared" ref="AF5:AF23" si="21">AE5+(AG5-AH5)/100+AG5/1000+0.0000001</f>
        <v>9.9999999999999995E-8</v>
      </c>
      <c r="AG5" s="105">
        <f>'[2]26-27'!$G$36-'[2]26-27'!$E$36</f>
        <v>0</v>
      </c>
      <c r="AH5" s="106">
        <f>'[2]26-27'!$F$36-'[2]26-27'!$D$36</f>
        <v>0</v>
      </c>
      <c r="AJ5" s="120"/>
      <c r="AK5" s="102">
        <f t="shared" ref="AK5:AK23" si="22">C5+T5</f>
        <v>0</v>
      </c>
      <c r="AL5" s="104">
        <f t="shared" ref="AL5:AL23" si="23">D5+U5</f>
        <v>0</v>
      </c>
      <c r="AM5" s="104">
        <f t="shared" ref="AM5:AM23" si="24">E5+V5</f>
        <v>0</v>
      </c>
      <c r="AN5" s="103">
        <f t="shared" ref="AN5:AN23" si="25">F5+W5</f>
        <v>0</v>
      </c>
      <c r="AO5" s="103">
        <f t="shared" ref="AO5:AO23" si="26">AN5+(AP5-AQ5)/100+AP5/1000+0.0000001</f>
        <v>9.9999999999999995E-8</v>
      </c>
      <c r="AP5" s="105">
        <f t="shared" ref="AP5:AP23" si="27">H5+Y5</f>
        <v>0</v>
      </c>
      <c r="AQ5" s="106">
        <f t="shared" ref="AQ5:AQ23" si="28">I5+Z5</f>
        <v>0</v>
      </c>
      <c r="AS5" s="120"/>
      <c r="AT5" s="102">
        <f t="shared" ref="AT5:AT23" si="29">K5+AB5</f>
        <v>0</v>
      </c>
      <c r="AU5" s="104">
        <f t="shared" ref="AU5:AU23" si="30">L5+AC5</f>
        <v>0</v>
      </c>
      <c r="AV5" s="104">
        <f t="shared" ref="AV5:AV23" si="31">M5+AD5</f>
        <v>0</v>
      </c>
      <c r="AW5" s="103">
        <f t="shared" ref="AW5:AW23" si="32">AE5+N5</f>
        <v>0</v>
      </c>
      <c r="AX5" s="103">
        <f t="shared" ref="AX5:AX23" si="33">AW5+(AY5-AZ5)/100+AY5/1000+0.0000001</f>
        <v>9.9999999999999995E-8</v>
      </c>
      <c r="AY5" s="105">
        <f t="shared" ref="AY5:AY23" si="34">AG5+P5</f>
        <v>0</v>
      </c>
      <c r="AZ5" s="106">
        <f t="shared" ref="AZ5:AZ23" si="35">AH5+Q5</f>
        <v>0</v>
      </c>
      <c r="BB5" s="118"/>
    </row>
    <row r="6" spans="2:54" ht="15.75" thickBot="1" x14ac:dyDescent="0.3">
      <c r="B6" s="120"/>
      <c r="C6" s="102">
        <f>'[1]26-27'!$AP$36</f>
        <v>0</v>
      </c>
      <c r="D6" s="104">
        <f>'[1]26-27'!$AQ$36</f>
        <v>0</v>
      </c>
      <c r="E6" s="104">
        <f>'[1]26-27'!$AR$36</f>
        <v>0</v>
      </c>
      <c r="F6" s="103">
        <f t="shared" si="14"/>
        <v>0</v>
      </c>
      <c r="G6" s="103">
        <f t="shared" si="15"/>
        <v>9.9999999999999995E-8</v>
      </c>
      <c r="H6" s="105">
        <f>'[1]26-27'!$D$36</f>
        <v>0</v>
      </c>
      <c r="I6" s="106">
        <f>'[1]26-27'!$E$36</f>
        <v>0</v>
      </c>
      <c r="J6" s="107"/>
      <c r="K6" s="99">
        <f>'[1]26-27'!$AS$36</f>
        <v>0</v>
      </c>
      <c r="L6" s="104">
        <f>'[1]26-27'!$AT$36</f>
        <v>0</v>
      </c>
      <c r="M6" s="98">
        <f>'[1]26-27'!$AU$36</f>
        <v>0</v>
      </c>
      <c r="N6" s="103">
        <f t="shared" si="16"/>
        <v>0</v>
      </c>
      <c r="O6" s="103">
        <f t="shared" si="17"/>
        <v>9.9999999999999995E-8</v>
      </c>
      <c r="P6" s="105">
        <f>'[1]26-27'!$F$36-'[1]26-27'!$D$36</f>
        <v>0</v>
      </c>
      <c r="Q6" s="106">
        <f>'[1]26-27'!$G$36-'[1]26-27'!$E$36</f>
        <v>0</v>
      </c>
      <c r="S6" s="120"/>
      <c r="T6" s="102">
        <f>'[2]26-27'!$AR$36</f>
        <v>0</v>
      </c>
      <c r="U6" s="104">
        <f>'[2]26-27'!$AQ$36</f>
        <v>0</v>
      </c>
      <c r="V6" s="104">
        <f>'[2]26-27'!$AP$36</f>
        <v>0</v>
      </c>
      <c r="W6" s="103">
        <f t="shared" si="18"/>
        <v>0</v>
      </c>
      <c r="X6" s="103">
        <f t="shared" si="19"/>
        <v>9.9999999999999995E-8</v>
      </c>
      <c r="Y6" s="105">
        <f>'[2]26-27'!$E$36</f>
        <v>0</v>
      </c>
      <c r="Z6" s="106">
        <f>'[2]26-27'!$D$36</f>
        <v>0</v>
      </c>
      <c r="AA6" s="107"/>
      <c r="AB6" s="99">
        <f>'[2]26-27'!$AU$36</f>
        <v>0</v>
      </c>
      <c r="AC6" s="104">
        <f>'[2]26-27'!$AT$36</f>
        <v>0</v>
      </c>
      <c r="AD6" s="98">
        <f>'[2]26-27'!$AS$36</f>
        <v>0</v>
      </c>
      <c r="AE6" s="103">
        <f t="shared" si="20"/>
        <v>0</v>
      </c>
      <c r="AF6" s="103">
        <f t="shared" si="21"/>
        <v>9.9999999999999995E-8</v>
      </c>
      <c r="AG6" s="105">
        <f>'[2]26-27'!$G$36-'[2]26-27'!$E$36</f>
        <v>0</v>
      </c>
      <c r="AH6" s="106">
        <f>'[2]26-27'!$F$36-'[2]26-27'!$D$36</f>
        <v>0</v>
      </c>
      <c r="AJ6" s="120"/>
      <c r="AK6" s="102">
        <f t="shared" si="22"/>
        <v>0</v>
      </c>
      <c r="AL6" s="104">
        <f t="shared" si="23"/>
        <v>0</v>
      </c>
      <c r="AM6" s="104">
        <f t="shared" si="24"/>
        <v>0</v>
      </c>
      <c r="AN6" s="103">
        <f t="shared" si="25"/>
        <v>0</v>
      </c>
      <c r="AO6" s="103">
        <f t="shared" si="26"/>
        <v>9.9999999999999995E-8</v>
      </c>
      <c r="AP6" s="105">
        <f t="shared" si="27"/>
        <v>0</v>
      </c>
      <c r="AQ6" s="106">
        <f t="shared" si="28"/>
        <v>0</v>
      </c>
      <c r="AS6" s="120"/>
      <c r="AT6" s="102">
        <f t="shared" si="29"/>
        <v>0</v>
      </c>
      <c r="AU6" s="104">
        <f t="shared" si="30"/>
        <v>0</v>
      </c>
      <c r="AV6" s="104">
        <f t="shared" si="31"/>
        <v>0</v>
      </c>
      <c r="AW6" s="103">
        <f t="shared" si="32"/>
        <v>0</v>
      </c>
      <c r="AX6" s="103">
        <f t="shared" si="33"/>
        <v>9.9999999999999995E-8</v>
      </c>
      <c r="AY6" s="105">
        <f t="shared" si="34"/>
        <v>0</v>
      </c>
      <c r="AZ6" s="106">
        <f t="shared" si="35"/>
        <v>0</v>
      </c>
      <c r="BB6" s="118"/>
    </row>
    <row r="7" spans="2:54" ht="15.75" thickBot="1" x14ac:dyDescent="0.3">
      <c r="B7" s="120"/>
      <c r="C7" s="102">
        <f>'[1]26-27'!$AP$36</f>
        <v>0</v>
      </c>
      <c r="D7" s="104">
        <f>'[1]26-27'!$AQ$36</f>
        <v>0</v>
      </c>
      <c r="E7" s="104">
        <f>'[1]26-27'!$AR$36</f>
        <v>0</v>
      </c>
      <c r="F7" s="103">
        <f t="shared" si="14"/>
        <v>0</v>
      </c>
      <c r="G7" s="103">
        <f t="shared" si="15"/>
        <v>9.9999999999999995E-8</v>
      </c>
      <c r="H7" s="105">
        <f>'[1]26-27'!$D$36</f>
        <v>0</v>
      </c>
      <c r="I7" s="106">
        <f>'[1]26-27'!$E$36</f>
        <v>0</v>
      </c>
      <c r="J7" s="107"/>
      <c r="K7" s="99">
        <f>'[1]26-27'!$AS$36</f>
        <v>0</v>
      </c>
      <c r="L7" s="104">
        <f>'[1]26-27'!$AT$36</f>
        <v>0</v>
      </c>
      <c r="M7" s="98">
        <f>'[1]26-27'!$AU$36</f>
        <v>0</v>
      </c>
      <c r="N7" s="103">
        <f t="shared" si="16"/>
        <v>0</v>
      </c>
      <c r="O7" s="103">
        <f t="shared" si="17"/>
        <v>9.9999999999999995E-8</v>
      </c>
      <c r="P7" s="105">
        <f>'[1]26-27'!$F$36-'[1]26-27'!$D$36</f>
        <v>0</v>
      </c>
      <c r="Q7" s="106">
        <f>'[1]26-27'!$G$36-'[1]26-27'!$E$36</f>
        <v>0</v>
      </c>
      <c r="S7" s="120"/>
      <c r="T7" s="102">
        <f>'[2]26-27'!$AR$36</f>
        <v>0</v>
      </c>
      <c r="U7" s="104">
        <f>'[2]26-27'!$AQ$36</f>
        <v>0</v>
      </c>
      <c r="V7" s="104">
        <f>'[2]26-27'!$AP$36</f>
        <v>0</v>
      </c>
      <c r="W7" s="103">
        <f t="shared" si="18"/>
        <v>0</v>
      </c>
      <c r="X7" s="103">
        <f t="shared" si="19"/>
        <v>9.9999999999999995E-8</v>
      </c>
      <c r="Y7" s="105">
        <f>'[2]26-27'!$E$36</f>
        <v>0</v>
      </c>
      <c r="Z7" s="106">
        <f>'[2]26-27'!$D$36</f>
        <v>0</v>
      </c>
      <c r="AA7" s="107"/>
      <c r="AB7" s="99">
        <f>'[2]26-27'!$AU$36</f>
        <v>0</v>
      </c>
      <c r="AC7" s="104">
        <f>'[2]26-27'!$AT$36</f>
        <v>0</v>
      </c>
      <c r="AD7" s="98">
        <f>'[2]26-27'!$AS$36</f>
        <v>0</v>
      </c>
      <c r="AE7" s="103">
        <f t="shared" si="20"/>
        <v>0</v>
      </c>
      <c r="AF7" s="103">
        <f t="shared" si="21"/>
        <v>9.9999999999999995E-8</v>
      </c>
      <c r="AG7" s="105">
        <f>'[2]26-27'!$G$36-'[2]26-27'!$E$36</f>
        <v>0</v>
      </c>
      <c r="AH7" s="106">
        <f>'[2]26-27'!$F$36-'[2]26-27'!$D$36</f>
        <v>0</v>
      </c>
      <c r="AJ7" s="120"/>
      <c r="AK7" s="102">
        <f t="shared" si="22"/>
        <v>0</v>
      </c>
      <c r="AL7" s="104">
        <f t="shared" si="23"/>
        <v>0</v>
      </c>
      <c r="AM7" s="104">
        <f t="shared" si="24"/>
        <v>0</v>
      </c>
      <c r="AN7" s="103">
        <f t="shared" si="25"/>
        <v>0</v>
      </c>
      <c r="AO7" s="103">
        <f t="shared" si="26"/>
        <v>9.9999999999999995E-8</v>
      </c>
      <c r="AP7" s="105">
        <f t="shared" si="27"/>
        <v>0</v>
      </c>
      <c r="AQ7" s="106">
        <f t="shared" si="28"/>
        <v>0</v>
      </c>
      <c r="AS7" s="120"/>
      <c r="AT7" s="102">
        <f t="shared" si="29"/>
        <v>0</v>
      </c>
      <c r="AU7" s="104">
        <f t="shared" si="30"/>
        <v>0</v>
      </c>
      <c r="AV7" s="104">
        <f t="shared" si="31"/>
        <v>0</v>
      </c>
      <c r="AW7" s="103">
        <f t="shared" si="32"/>
        <v>0</v>
      </c>
      <c r="AX7" s="103">
        <f t="shared" si="33"/>
        <v>9.9999999999999995E-8</v>
      </c>
      <c r="AY7" s="105">
        <f t="shared" si="34"/>
        <v>0</v>
      </c>
      <c r="AZ7" s="106">
        <f t="shared" si="35"/>
        <v>0</v>
      </c>
      <c r="BB7" s="118"/>
    </row>
    <row r="8" spans="2:54" ht="15.75" thickBot="1" x14ac:dyDescent="0.3">
      <c r="B8" s="120"/>
      <c r="C8" s="102">
        <f>'[1]26-27'!$AP$36</f>
        <v>0</v>
      </c>
      <c r="D8" s="104">
        <f>'[1]26-27'!$AQ$36</f>
        <v>0</v>
      </c>
      <c r="E8" s="104">
        <f>'[1]26-27'!$AR$36</f>
        <v>0</v>
      </c>
      <c r="F8" s="103">
        <f t="shared" si="14"/>
        <v>0</v>
      </c>
      <c r="G8" s="103">
        <f t="shared" si="15"/>
        <v>9.9999999999999995E-8</v>
      </c>
      <c r="H8" s="105">
        <f>'[1]26-27'!$D$36</f>
        <v>0</v>
      </c>
      <c r="I8" s="106">
        <f>'[1]26-27'!$E$36</f>
        <v>0</v>
      </c>
      <c r="J8" s="107"/>
      <c r="K8" s="99">
        <f>'[1]26-27'!$AS$36</f>
        <v>0</v>
      </c>
      <c r="L8" s="104">
        <f>'[1]26-27'!$AT$36</f>
        <v>0</v>
      </c>
      <c r="M8" s="98">
        <f>'[1]26-27'!$AU$36</f>
        <v>0</v>
      </c>
      <c r="N8" s="103">
        <f t="shared" si="16"/>
        <v>0</v>
      </c>
      <c r="O8" s="103">
        <f t="shared" si="17"/>
        <v>9.9999999999999995E-8</v>
      </c>
      <c r="P8" s="105">
        <f>'[1]26-27'!$F$36-'[1]26-27'!$D$36</f>
        <v>0</v>
      </c>
      <c r="Q8" s="106">
        <f>'[1]26-27'!$G$36-'[1]26-27'!$E$36</f>
        <v>0</v>
      </c>
      <c r="S8" s="120"/>
      <c r="T8" s="102">
        <f>'[2]26-27'!$AR$36</f>
        <v>0</v>
      </c>
      <c r="U8" s="104">
        <f>'[2]26-27'!$AQ$36</f>
        <v>0</v>
      </c>
      <c r="V8" s="104">
        <f>'[2]26-27'!$AP$36</f>
        <v>0</v>
      </c>
      <c r="W8" s="103">
        <f t="shared" si="18"/>
        <v>0</v>
      </c>
      <c r="X8" s="103">
        <f t="shared" si="19"/>
        <v>9.9999999999999995E-8</v>
      </c>
      <c r="Y8" s="105">
        <f>'[2]26-27'!$E$36</f>
        <v>0</v>
      </c>
      <c r="Z8" s="106">
        <f>'[2]26-27'!$D$36</f>
        <v>0</v>
      </c>
      <c r="AA8" s="107"/>
      <c r="AB8" s="99">
        <f>'[2]26-27'!$AU$36</f>
        <v>0</v>
      </c>
      <c r="AC8" s="104">
        <f>'[2]26-27'!$AT$36</f>
        <v>0</v>
      </c>
      <c r="AD8" s="98">
        <f>'[2]26-27'!$AS$36</f>
        <v>0</v>
      </c>
      <c r="AE8" s="103">
        <f t="shared" si="20"/>
        <v>0</v>
      </c>
      <c r="AF8" s="103">
        <f t="shared" si="21"/>
        <v>9.9999999999999995E-8</v>
      </c>
      <c r="AG8" s="105">
        <f>'[2]26-27'!$G$36-'[2]26-27'!$E$36</f>
        <v>0</v>
      </c>
      <c r="AH8" s="106">
        <f>'[2]26-27'!$F$36-'[2]26-27'!$D$36</f>
        <v>0</v>
      </c>
      <c r="AJ8" s="120"/>
      <c r="AK8" s="102">
        <f t="shared" si="22"/>
        <v>0</v>
      </c>
      <c r="AL8" s="104">
        <f t="shared" si="23"/>
        <v>0</v>
      </c>
      <c r="AM8" s="104">
        <f t="shared" si="24"/>
        <v>0</v>
      </c>
      <c r="AN8" s="103">
        <f t="shared" si="25"/>
        <v>0</v>
      </c>
      <c r="AO8" s="103">
        <f t="shared" si="26"/>
        <v>9.9999999999999995E-8</v>
      </c>
      <c r="AP8" s="105">
        <f t="shared" si="27"/>
        <v>0</v>
      </c>
      <c r="AQ8" s="106">
        <f t="shared" si="28"/>
        <v>0</v>
      </c>
      <c r="AS8" s="120"/>
      <c r="AT8" s="102">
        <f t="shared" si="29"/>
        <v>0</v>
      </c>
      <c r="AU8" s="104">
        <f t="shared" si="30"/>
        <v>0</v>
      </c>
      <c r="AV8" s="104">
        <f t="shared" si="31"/>
        <v>0</v>
      </c>
      <c r="AW8" s="103">
        <f t="shared" si="32"/>
        <v>0</v>
      </c>
      <c r="AX8" s="103">
        <f t="shared" si="33"/>
        <v>9.9999999999999995E-8</v>
      </c>
      <c r="AY8" s="105">
        <f t="shared" si="34"/>
        <v>0</v>
      </c>
      <c r="AZ8" s="106">
        <f t="shared" si="35"/>
        <v>0</v>
      </c>
      <c r="BB8" s="118"/>
    </row>
    <row r="9" spans="2:54" ht="15.75" thickBot="1" x14ac:dyDescent="0.3">
      <c r="B9" s="120"/>
      <c r="C9" s="102">
        <f>'[1]26-27'!$AP$36</f>
        <v>0</v>
      </c>
      <c r="D9" s="104">
        <f>'[1]26-27'!$AQ$36</f>
        <v>0</v>
      </c>
      <c r="E9" s="104">
        <f>'[1]26-27'!$AR$36</f>
        <v>0</v>
      </c>
      <c r="F9" s="103">
        <f t="shared" si="14"/>
        <v>0</v>
      </c>
      <c r="G9" s="103">
        <f t="shared" si="15"/>
        <v>9.9999999999999995E-8</v>
      </c>
      <c r="H9" s="105">
        <f>'[1]26-27'!$D$36</f>
        <v>0</v>
      </c>
      <c r="I9" s="106">
        <f>'[1]26-27'!$E$36</f>
        <v>0</v>
      </c>
      <c r="J9" s="107"/>
      <c r="K9" s="99">
        <f>'[1]26-27'!$AS$36</f>
        <v>0</v>
      </c>
      <c r="L9" s="104">
        <f>'[1]26-27'!$AT$36</f>
        <v>0</v>
      </c>
      <c r="M9" s="98">
        <f>'[1]26-27'!$AU$36</f>
        <v>0</v>
      </c>
      <c r="N9" s="103">
        <f t="shared" si="16"/>
        <v>0</v>
      </c>
      <c r="O9" s="103">
        <f t="shared" si="17"/>
        <v>9.9999999999999995E-8</v>
      </c>
      <c r="P9" s="105">
        <f>'[1]26-27'!$F$36-'[1]26-27'!$D$36</f>
        <v>0</v>
      </c>
      <c r="Q9" s="106">
        <f>'[1]26-27'!$G$36-'[1]26-27'!$E$36</f>
        <v>0</v>
      </c>
      <c r="S9" s="120"/>
      <c r="T9" s="102">
        <f>'[2]26-27'!$AR$36</f>
        <v>0</v>
      </c>
      <c r="U9" s="104">
        <f>'[2]26-27'!$AQ$36</f>
        <v>0</v>
      </c>
      <c r="V9" s="104">
        <f>'[2]26-27'!$AP$36</f>
        <v>0</v>
      </c>
      <c r="W9" s="103">
        <f t="shared" si="18"/>
        <v>0</v>
      </c>
      <c r="X9" s="103">
        <f t="shared" si="19"/>
        <v>9.9999999999999995E-8</v>
      </c>
      <c r="Y9" s="105">
        <f>'[2]26-27'!$E$36</f>
        <v>0</v>
      </c>
      <c r="Z9" s="106">
        <f>'[2]26-27'!$D$36</f>
        <v>0</v>
      </c>
      <c r="AA9" s="107"/>
      <c r="AB9" s="99">
        <f>'[2]26-27'!$AU$36</f>
        <v>0</v>
      </c>
      <c r="AC9" s="104">
        <f>'[2]26-27'!$AT$36</f>
        <v>0</v>
      </c>
      <c r="AD9" s="98">
        <f>'[2]26-27'!$AS$36</f>
        <v>0</v>
      </c>
      <c r="AE9" s="103">
        <f t="shared" si="20"/>
        <v>0</v>
      </c>
      <c r="AF9" s="103">
        <f t="shared" si="21"/>
        <v>9.9999999999999995E-8</v>
      </c>
      <c r="AG9" s="105">
        <f>'[2]26-27'!$G$36-'[2]26-27'!$E$36</f>
        <v>0</v>
      </c>
      <c r="AH9" s="106">
        <f>'[2]26-27'!$F$36-'[2]26-27'!$D$36</f>
        <v>0</v>
      </c>
      <c r="AJ9" s="120"/>
      <c r="AK9" s="102">
        <f t="shared" si="22"/>
        <v>0</v>
      </c>
      <c r="AL9" s="104">
        <f t="shared" si="23"/>
        <v>0</v>
      </c>
      <c r="AM9" s="104">
        <f t="shared" si="24"/>
        <v>0</v>
      </c>
      <c r="AN9" s="103">
        <f t="shared" si="25"/>
        <v>0</v>
      </c>
      <c r="AO9" s="103">
        <f t="shared" si="26"/>
        <v>9.9999999999999995E-8</v>
      </c>
      <c r="AP9" s="105">
        <f t="shared" si="27"/>
        <v>0</v>
      </c>
      <c r="AQ9" s="106">
        <f t="shared" si="28"/>
        <v>0</v>
      </c>
      <c r="AS9" s="120"/>
      <c r="AT9" s="102">
        <f t="shared" si="29"/>
        <v>0</v>
      </c>
      <c r="AU9" s="104">
        <f t="shared" si="30"/>
        <v>0</v>
      </c>
      <c r="AV9" s="104">
        <f t="shared" si="31"/>
        <v>0</v>
      </c>
      <c r="AW9" s="103">
        <f t="shared" si="32"/>
        <v>0</v>
      </c>
      <c r="AX9" s="103">
        <f t="shared" si="33"/>
        <v>9.9999999999999995E-8</v>
      </c>
      <c r="AY9" s="105">
        <f t="shared" si="34"/>
        <v>0</v>
      </c>
      <c r="AZ9" s="106">
        <f t="shared" si="35"/>
        <v>0</v>
      </c>
      <c r="BB9" s="118"/>
    </row>
    <row r="10" spans="2:54" ht="15.75" thickBot="1" x14ac:dyDescent="0.3">
      <c r="B10" s="120"/>
      <c r="C10" s="102">
        <f>'[1]26-27'!$AP$36</f>
        <v>0</v>
      </c>
      <c r="D10" s="104">
        <f>'[1]26-27'!$AQ$36</f>
        <v>0</v>
      </c>
      <c r="E10" s="104">
        <f>'[1]26-27'!$AR$36</f>
        <v>0</v>
      </c>
      <c r="F10" s="103">
        <f t="shared" si="14"/>
        <v>0</v>
      </c>
      <c r="G10" s="103">
        <f t="shared" si="15"/>
        <v>9.9999999999999995E-8</v>
      </c>
      <c r="H10" s="105">
        <f>'[1]26-27'!$D$36</f>
        <v>0</v>
      </c>
      <c r="I10" s="106">
        <f>'[1]26-27'!$E$36</f>
        <v>0</v>
      </c>
      <c r="J10" s="107"/>
      <c r="K10" s="99">
        <f>'[1]26-27'!$AS$36</f>
        <v>0</v>
      </c>
      <c r="L10" s="104">
        <f>'[1]26-27'!$AT$36</f>
        <v>0</v>
      </c>
      <c r="M10" s="98">
        <f>'[1]26-27'!$AU$36</f>
        <v>0</v>
      </c>
      <c r="N10" s="103">
        <f t="shared" si="16"/>
        <v>0</v>
      </c>
      <c r="O10" s="103">
        <f t="shared" si="17"/>
        <v>9.9999999999999995E-8</v>
      </c>
      <c r="P10" s="105">
        <f>'[1]26-27'!$F$36-'[1]26-27'!$D$36</f>
        <v>0</v>
      </c>
      <c r="Q10" s="106">
        <f>'[1]26-27'!$G$36-'[1]26-27'!$E$36</f>
        <v>0</v>
      </c>
      <c r="S10" s="120"/>
      <c r="T10" s="102">
        <f>'[2]26-27'!$AR$36</f>
        <v>0</v>
      </c>
      <c r="U10" s="104">
        <f>'[2]26-27'!$AQ$36</f>
        <v>0</v>
      </c>
      <c r="V10" s="104">
        <f>'[2]26-27'!$AP$36</f>
        <v>0</v>
      </c>
      <c r="W10" s="103">
        <f t="shared" si="18"/>
        <v>0</v>
      </c>
      <c r="X10" s="103">
        <f t="shared" si="19"/>
        <v>9.9999999999999995E-8</v>
      </c>
      <c r="Y10" s="105">
        <f>'[2]26-27'!$E$36</f>
        <v>0</v>
      </c>
      <c r="Z10" s="106">
        <f>'[2]26-27'!$D$36</f>
        <v>0</v>
      </c>
      <c r="AA10" s="107"/>
      <c r="AB10" s="99">
        <f>'[2]26-27'!$AU$36</f>
        <v>0</v>
      </c>
      <c r="AC10" s="104">
        <f>'[2]26-27'!$AT$36</f>
        <v>0</v>
      </c>
      <c r="AD10" s="98">
        <f>'[2]26-27'!$AS$36</f>
        <v>0</v>
      </c>
      <c r="AE10" s="103">
        <f t="shared" si="20"/>
        <v>0</v>
      </c>
      <c r="AF10" s="103">
        <f t="shared" si="21"/>
        <v>9.9999999999999995E-8</v>
      </c>
      <c r="AG10" s="105">
        <f>'[2]26-27'!$G$36-'[2]26-27'!$E$36</f>
        <v>0</v>
      </c>
      <c r="AH10" s="106">
        <f>'[2]26-27'!$F$36-'[2]26-27'!$D$36</f>
        <v>0</v>
      </c>
      <c r="AJ10" s="120"/>
      <c r="AK10" s="102">
        <f t="shared" si="22"/>
        <v>0</v>
      </c>
      <c r="AL10" s="104">
        <f t="shared" si="23"/>
        <v>0</v>
      </c>
      <c r="AM10" s="104">
        <f t="shared" si="24"/>
        <v>0</v>
      </c>
      <c r="AN10" s="103">
        <f t="shared" si="25"/>
        <v>0</v>
      </c>
      <c r="AO10" s="103">
        <f t="shared" si="26"/>
        <v>9.9999999999999995E-8</v>
      </c>
      <c r="AP10" s="105">
        <f t="shared" si="27"/>
        <v>0</v>
      </c>
      <c r="AQ10" s="106">
        <f t="shared" si="28"/>
        <v>0</v>
      </c>
      <c r="AS10" s="120"/>
      <c r="AT10" s="102">
        <f t="shared" si="29"/>
        <v>0</v>
      </c>
      <c r="AU10" s="104">
        <f t="shared" si="30"/>
        <v>0</v>
      </c>
      <c r="AV10" s="104">
        <f t="shared" si="31"/>
        <v>0</v>
      </c>
      <c r="AW10" s="103">
        <f t="shared" si="32"/>
        <v>0</v>
      </c>
      <c r="AX10" s="103">
        <f t="shared" si="33"/>
        <v>9.9999999999999995E-8</v>
      </c>
      <c r="AY10" s="105">
        <f t="shared" si="34"/>
        <v>0</v>
      </c>
      <c r="AZ10" s="106">
        <f t="shared" si="35"/>
        <v>0</v>
      </c>
      <c r="BB10" s="118"/>
    </row>
    <row r="11" spans="2:54" ht="15.75" thickBot="1" x14ac:dyDescent="0.3">
      <c r="B11" s="120"/>
      <c r="C11" s="102">
        <f>'[1]26-27'!$AP$36</f>
        <v>0</v>
      </c>
      <c r="D11" s="104">
        <f>'[1]26-27'!$AQ$36</f>
        <v>0</v>
      </c>
      <c r="E11" s="104">
        <f>'[1]26-27'!$AR$36</f>
        <v>0</v>
      </c>
      <c r="F11" s="103">
        <f t="shared" si="14"/>
        <v>0</v>
      </c>
      <c r="G11" s="103">
        <f t="shared" si="15"/>
        <v>9.9999999999999995E-8</v>
      </c>
      <c r="H11" s="105">
        <f>'[1]26-27'!$D$36</f>
        <v>0</v>
      </c>
      <c r="I11" s="106">
        <f>'[1]26-27'!$E$36</f>
        <v>0</v>
      </c>
      <c r="J11" s="107"/>
      <c r="K11" s="99">
        <f>'[1]26-27'!$AS$36</f>
        <v>0</v>
      </c>
      <c r="L11" s="104">
        <f>'[1]26-27'!$AT$36</f>
        <v>0</v>
      </c>
      <c r="M11" s="98">
        <f>'[1]26-27'!$AU$36</f>
        <v>0</v>
      </c>
      <c r="N11" s="103">
        <f t="shared" si="16"/>
        <v>0</v>
      </c>
      <c r="O11" s="103">
        <f t="shared" si="17"/>
        <v>9.9999999999999995E-8</v>
      </c>
      <c r="P11" s="105">
        <f>'[1]26-27'!$F$36-'[1]26-27'!$D$36</f>
        <v>0</v>
      </c>
      <c r="Q11" s="106">
        <f>'[1]26-27'!$G$36-'[1]26-27'!$E$36</f>
        <v>0</v>
      </c>
      <c r="S11" s="120"/>
      <c r="T11" s="102">
        <f>'[2]26-27'!$AR$36</f>
        <v>0</v>
      </c>
      <c r="U11" s="104">
        <f>'[2]26-27'!$AQ$36</f>
        <v>0</v>
      </c>
      <c r="V11" s="104">
        <f>'[2]26-27'!$AP$36</f>
        <v>0</v>
      </c>
      <c r="W11" s="103">
        <f t="shared" si="18"/>
        <v>0</v>
      </c>
      <c r="X11" s="103">
        <f t="shared" si="19"/>
        <v>9.9999999999999995E-8</v>
      </c>
      <c r="Y11" s="105">
        <f>'[2]26-27'!$E$36</f>
        <v>0</v>
      </c>
      <c r="Z11" s="106">
        <f>'[2]26-27'!$D$36</f>
        <v>0</v>
      </c>
      <c r="AA11" s="107"/>
      <c r="AB11" s="99">
        <f>'[2]26-27'!$AU$36</f>
        <v>0</v>
      </c>
      <c r="AC11" s="104">
        <f>'[2]26-27'!$AT$36</f>
        <v>0</v>
      </c>
      <c r="AD11" s="98">
        <f>'[2]26-27'!$AS$36</f>
        <v>0</v>
      </c>
      <c r="AE11" s="103">
        <f t="shared" si="20"/>
        <v>0</v>
      </c>
      <c r="AF11" s="103">
        <f t="shared" si="21"/>
        <v>9.9999999999999995E-8</v>
      </c>
      <c r="AG11" s="105">
        <f>'[2]26-27'!$G$36-'[2]26-27'!$E$36</f>
        <v>0</v>
      </c>
      <c r="AH11" s="106">
        <f>'[2]26-27'!$F$36-'[2]26-27'!$D$36</f>
        <v>0</v>
      </c>
      <c r="AJ11" s="120"/>
      <c r="AK11" s="102">
        <f t="shared" si="22"/>
        <v>0</v>
      </c>
      <c r="AL11" s="104">
        <f t="shared" si="23"/>
        <v>0</v>
      </c>
      <c r="AM11" s="104">
        <f t="shared" si="24"/>
        <v>0</v>
      </c>
      <c r="AN11" s="103">
        <f t="shared" si="25"/>
        <v>0</v>
      </c>
      <c r="AO11" s="103">
        <f t="shared" si="26"/>
        <v>9.9999999999999995E-8</v>
      </c>
      <c r="AP11" s="105">
        <f t="shared" si="27"/>
        <v>0</v>
      </c>
      <c r="AQ11" s="106">
        <f t="shared" si="28"/>
        <v>0</v>
      </c>
      <c r="AS11" s="120"/>
      <c r="AT11" s="102">
        <f t="shared" si="29"/>
        <v>0</v>
      </c>
      <c r="AU11" s="104">
        <f t="shared" si="30"/>
        <v>0</v>
      </c>
      <c r="AV11" s="104">
        <f t="shared" si="31"/>
        <v>0</v>
      </c>
      <c r="AW11" s="103">
        <f t="shared" si="32"/>
        <v>0</v>
      </c>
      <c r="AX11" s="103">
        <f t="shared" si="33"/>
        <v>9.9999999999999995E-8</v>
      </c>
      <c r="AY11" s="105">
        <f t="shared" si="34"/>
        <v>0</v>
      </c>
      <c r="AZ11" s="106">
        <f t="shared" si="35"/>
        <v>0</v>
      </c>
      <c r="BB11" s="118"/>
    </row>
    <row r="12" spans="2:54" ht="15.75" thickBot="1" x14ac:dyDescent="0.3">
      <c r="B12" s="120"/>
      <c r="C12" s="102">
        <f>'[1]26-27'!$AP$36</f>
        <v>0</v>
      </c>
      <c r="D12" s="104">
        <f>'[1]26-27'!$AQ$36</f>
        <v>0</v>
      </c>
      <c r="E12" s="104">
        <f>'[1]26-27'!$AR$36</f>
        <v>0</v>
      </c>
      <c r="F12" s="103">
        <f t="shared" si="14"/>
        <v>0</v>
      </c>
      <c r="G12" s="103">
        <f t="shared" si="15"/>
        <v>9.9999999999999995E-8</v>
      </c>
      <c r="H12" s="105">
        <f>'[1]26-27'!$D$36</f>
        <v>0</v>
      </c>
      <c r="I12" s="106">
        <f>'[1]26-27'!$E$36</f>
        <v>0</v>
      </c>
      <c r="J12" s="107"/>
      <c r="K12" s="99">
        <f>'[1]26-27'!$AS$36</f>
        <v>0</v>
      </c>
      <c r="L12" s="104">
        <f>'[1]26-27'!$AT$36</f>
        <v>0</v>
      </c>
      <c r="M12" s="98">
        <f>'[1]26-27'!$AU$36</f>
        <v>0</v>
      </c>
      <c r="N12" s="103">
        <f t="shared" si="16"/>
        <v>0</v>
      </c>
      <c r="O12" s="103">
        <f t="shared" si="17"/>
        <v>9.9999999999999995E-8</v>
      </c>
      <c r="P12" s="105">
        <f>'[1]26-27'!$F$36-'[1]26-27'!$D$36</f>
        <v>0</v>
      </c>
      <c r="Q12" s="106">
        <f>'[1]26-27'!$G$36-'[1]26-27'!$E$36</f>
        <v>0</v>
      </c>
      <c r="S12" s="120"/>
      <c r="T12" s="102">
        <f>'[2]26-27'!$AR$36</f>
        <v>0</v>
      </c>
      <c r="U12" s="104">
        <f>'[2]26-27'!$AQ$36</f>
        <v>0</v>
      </c>
      <c r="V12" s="104">
        <f>'[2]26-27'!$AP$36</f>
        <v>0</v>
      </c>
      <c r="W12" s="103">
        <f t="shared" si="18"/>
        <v>0</v>
      </c>
      <c r="X12" s="103">
        <f t="shared" si="19"/>
        <v>9.9999999999999995E-8</v>
      </c>
      <c r="Y12" s="105">
        <f>'[2]26-27'!$E$36</f>
        <v>0</v>
      </c>
      <c r="Z12" s="106">
        <f>'[2]26-27'!$D$36</f>
        <v>0</v>
      </c>
      <c r="AA12" s="107"/>
      <c r="AB12" s="99">
        <f>'[2]26-27'!$AU$36</f>
        <v>0</v>
      </c>
      <c r="AC12" s="104">
        <f>'[2]26-27'!$AT$36</f>
        <v>0</v>
      </c>
      <c r="AD12" s="98">
        <f>'[2]26-27'!$AS$36</f>
        <v>0</v>
      </c>
      <c r="AE12" s="103">
        <f t="shared" si="20"/>
        <v>0</v>
      </c>
      <c r="AF12" s="103">
        <f t="shared" si="21"/>
        <v>9.9999999999999995E-8</v>
      </c>
      <c r="AG12" s="105">
        <f>'[2]26-27'!$G$36-'[2]26-27'!$E$36</f>
        <v>0</v>
      </c>
      <c r="AH12" s="106">
        <f>'[2]26-27'!$F$36-'[2]26-27'!$D$36</f>
        <v>0</v>
      </c>
      <c r="AJ12" s="120"/>
      <c r="AK12" s="102">
        <f t="shared" si="22"/>
        <v>0</v>
      </c>
      <c r="AL12" s="104">
        <f t="shared" si="23"/>
        <v>0</v>
      </c>
      <c r="AM12" s="104">
        <f t="shared" si="24"/>
        <v>0</v>
      </c>
      <c r="AN12" s="103">
        <f t="shared" si="25"/>
        <v>0</v>
      </c>
      <c r="AO12" s="103">
        <f t="shared" si="26"/>
        <v>9.9999999999999995E-8</v>
      </c>
      <c r="AP12" s="105">
        <f t="shared" si="27"/>
        <v>0</v>
      </c>
      <c r="AQ12" s="106">
        <f t="shared" si="28"/>
        <v>0</v>
      </c>
      <c r="AS12" s="120"/>
      <c r="AT12" s="102">
        <f t="shared" si="29"/>
        <v>0</v>
      </c>
      <c r="AU12" s="104">
        <f t="shared" si="30"/>
        <v>0</v>
      </c>
      <c r="AV12" s="104">
        <f t="shared" si="31"/>
        <v>0</v>
      </c>
      <c r="AW12" s="103">
        <f t="shared" si="32"/>
        <v>0</v>
      </c>
      <c r="AX12" s="103">
        <f t="shared" si="33"/>
        <v>9.9999999999999995E-8</v>
      </c>
      <c r="AY12" s="105">
        <f t="shared" si="34"/>
        <v>0</v>
      </c>
      <c r="AZ12" s="106">
        <f t="shared" si="35"/>
        <v>0</v>
      </c>
      <c r="BB12" s="118"/>
    </row>
    <row r="13" spans="2:54" ht="15.75" thickBot="1" x14ac:dyDescent="0.3">
      <c r="B13" s="120"/>
      <c r="C13" s="102">
        <f>'[1]26-27'!$AP$36</f>
        <v>0</v>
      </c>
      <c r="D13" s="104">
        <f>'[1]26-27'!$AQ$36</f>
        <v>0</v>
      </c>
      <c r="E13" s="104">
        <f>'[1]26-27'!$AR$36</f>
        <v>0</v>
      </c>
      <c r="F13" s="103">
        <f t="shared" si="14"/>
        <v>0</v>
      </c>
      <c r="G13" s="103">
        <f t="shared" si="15"/>
        <v>9.9999999999999995E-8</v>
      </c>
      <c r="H13" s="105">
        <f>'[1]26-27'!$D$36</f>
        <v>0</v>
      </c>
      <c r="I13" s="106">
        <f>'[1]26-27'!$E$36</f>
        <v>0</v>
      </c>
      <c r="J13" s="107"/>
      <c r="K13" s="99">
        <f>'[1]26-27'!$AS$36</f>
        <v>0</v>
      </c>
      <c r="L13" s="104">
        <f>'[1]26-27'!$AT$36</f>
        <v>0</v>
      </c>
      <c r="M13" s="98">
        <f>'[1]26-27'!$AU$36</f>
        <v>0</v>
      </c>
      <c r="N13" s="103">
        <f t="shared" si="16"/>
        <v>0</v>
      </c>
      <c r="O13" s="103">
        <f t="shared" si="17"/>
        <v>9.9999999999999995E-8</v>
      </c>
      <c r="P13" s="105">
        <f>'[1]26-27'!$F$36-'[1]26-27'!$D$36</f>
        <v>0</v>
      </c>
      <c r="Q13" s="106">
        <f>'[1]26-27'!$G$36-'[1]26-27'!$E$36</f>
        <v>0</v>
      </c>
      <c r="S13" s="120"/>
      <c r="T13" s="102">
        <f>'[2]26-27'!$AR$36</f>
        <v>0</v>
      </c>
      <c r="U13" s="104">
        <f>'[2]26-27'!$AQ$36</f>
        <v>0</v>
      </c>
      <c r="V13" s="104">
        <f>'[2]26-27'!$AP$36</f>
        <v>0</v>
      </c>
      <c r="W13" s="103">
        <f t="shared" si="18"/>
        <v>0</v>
      </c>
      <c r="X13" s="103">
        <f t="shared" si="19"/>
        <v>9.9999999999999995E-8</v>
      </c>
      <c r="Y13" s="105">
        <f>'[2]26-27'!$E$36</f>
        <v>0</v>
      </c>
      <c r="Z13" s="106">
        <f>'[2]26-27'!$D$36</f>
        <v>0</v>
      </c>
      <c r="AA13" s="107"/>
      <c r="AB13" s="99">
        <f>'[2]26-27'!$AU$36</f>
        <v>0</v>
      </c>
      <c r="AC13" s="104">
        <f>'[2]26-27'!$AT$36</f>
        <v>0</v>
      </c>
      <c r="AD13" s="98">
        <f>'[2]26-27'!$AS$36</f>
        <v>0</v>
      </c>
      <c r="AE13" s="103">
        <f t="shared" si="20"/>
        <v>0</v>
      </c>
      <c r="AF13" s="103">
        <f t="shared" si="21"/>
        <v>9.9999999999999995E-8</v>
      </c>
      <c r="AG13" s="105">
        <f>'[2]26-27'!$G$36-'[2]26-27'!$E$36</f>
        <v>0</v>
      </c>
      <c r="AH13" s="106">
        <f>'[2]26-27'!$F$36-'[2]26-27'!$D$36</f>
        <v>0</v>
      </c>
      <c r="AJ13" s="120"/>
      <c r="AK13" s="102">
        <f t="shared" si="22"/>
        <v>0</v>
      </c>
      <c r="AL13" s="104">
        <f t="shared" si="23"/>
        <v>0</v>
      </c>
      <c r="AM13" s="104">
        <f t="shared" si="24"/>
        <v>0</v>
      </c>
      <c r="AN13" s="103">
        <f t="shared" si="25"/>
        <v>0</v>
      </c>
      <c r="AO13" s="103">
        <f t="shared" si="26"/>
        <v>9.9999999999999995E-8</v>
      </c>
      <c r="AP13" s="105">
        <f t="shared" si="27"/>
        <v>0</v>
      </c>
      <c r="AQ13" s="106">
        <f t="shared" si="28"/>
        <v>0</v>
      </c>
      <c r="AS13" s="120"/>
      <c r="AT13" s="102">
        <f t="shared" si="29"/>
        <v>0</v>
      </c>
      <c r="AU13" s="104">
        <f t="shared" si="30"/>
        <v>0</v>
      </c>
      <c r="AV13" s="104">
        <f t="shared" si="31"/>
        <v>0</v>
      </c>
      <c r="AW13" s="103">
        <f t="shared" si="32"/>
        <v>0</v>
      </c>
      <c r="AX13" s="103">
        <f t="shared" si="33"/>
        <v>9.9999999999999995E-8</v>
      </c>
      <c r="AY13" s="105">
        <f t="shared" si="34"/>
        <v>0</v>
      </c>
      <c r="AZ13" s="106">
        <f t="shared" si="35"/>
        <v>0</v>
      </c>
      <c r="BB13" s="118"/>
    </row>
    <row r="14" spans="2:54" ht="15.75" thickBot="1" x14ac:dyDescent="0.3">
      <c r="B14" s="120"/>
      <c r="C14" s="102">
        <f>'[1]26-27'!$AP$36</f>
        <v>0</v>
      </c>
      <c r="D14" s="104">
        <f>'[1]26-27'!$AQ$36</f>
        <v>0</v>
      </c>
      <c r="E14" s="104">
        <f>'[1]26-27'!$AR$36</f>
        <v>0</v>
      </c>
      <c r="F14" s="103">
        <f t="shared" si="14"/>
        <v>0</v>
      </c>
      <c r="G14" s="103">
        <f t="shared" si="15"/>
        <v>9.9999999999999995E-8</v>
      </c>
      <c r="H14" s="105">
        <f>'[1]26-27'!$D$36</f>
        <v>0</v>
      </c>
      <c r="I14" s="106">
        <f>'[1]26-27'!$E$36</f>
        <v>0</v>
      </c>
      <c r="J14" s="107"/>
      <c r="K14" s="99">
        <f>'[1]26-27'!$AS$36</f>
        <v>0</v>
      </c>
      <c r="L14" s="104">
        <f>'[1]26-27'!$AT$36</f>
        <v>0</v>
      </c>
      <c r="M14" s="98">
        <f>'[1]26-27'!$AU$36</f>
        <v>0</v>
      </c>
      <c r="N14" s="103">
        <f t="shared" si="16"/>
        <v>0</v>
      </c>
      <c r="O14" s="103">
        <f t="shared" si="17"/>
        <v>9.9999999999999995E-8</v>
      </c>
      <c r="P14" s="105">
        <f>'[1]26-27'!$F$36-'[1]26-27'!$D$36</f>
        <v>0</v>
      </c>
      <c r="Q14" s="106">
        <f>'[1]26-27'!$G$36-'[1]26-27'!$E$36</f>
        <v>0</v>
      </c>
      <c r="S14" s="120"/>
      <c r="T14" s="102">
        <f>'[2]26-27'!$AR$36</f>
        <v>0</v>
      </c>
      <c r="U14" s="104">
        <f>'[2]26-27'!$AQ$36</f>
        <v>0</v>
      </c>
      <c r="V14" s="104">
        <f>'[2]26-27'!$AP$36</f>
        <v>0</v>
      </c>
      <c r="W14" s="103">
        <f t="shared" si="18"/>
        <v>0</v>
      </c>
      <c r="X14" s="103">
        <f t="shared" si="19"/>
        <v>9.9999999999999995E-8</v>
      </c>
      <c r="Y14" s="105">
        <f>'[2]26-27'!$E$36</f>
        <v>0</v>
      </c>
      <c r="Z14" s="106">
        <f>'[2]26-27'!$D$36</f>
        <v>0</v>
      </c>
      <c r="AA14" s="107"/>
      <c r="AB14" s="99">
        <f>'[2]26-27'!$AU$36</f>
        <v>0</v>
      </c>
      <c r="AC14" s="104">
        <f>'[2]26-27'!$AT$36</f>
        <v>0</v>
      </c>
      <c r="AD14" s="98">
        <f>'[2]26-27'!$AS$36</f>
        <v>0</v>
      </c>
      <c r="AE14" s="103">
        <f t="shared" si="20"/>
        <v>0</v>
      </c>
      <c r="AF14" s="103">
        <f t="shared" si="21"/>
        <v>9.9999999999999995E-8</v>
      </c>
      <c r="AG14" s="105">
        <f>'[2]26-27'!$G$36-'[2]26-27'!$E$36</f>
        <v>0</v>
      </c>
      <c r="AH14" s="106">
        <f>'[2]26-27'!$F$36-'[2]26-27'!$D$36</f>
        <v>0</v>
      </c>
      <c r="AJ14" s="120"/>
      <c r="AK14" s="102">
        <f t="shared" si="22"/>
        <v>0</v>
      </c>
      <c r="AL14" s="104">
        <f t="shared" si="23"/>
        <v>0</v>
      </c>
      <c r="AM14" s="104">
        <f t="shared" si="24"/>
        <v>0</v>
      </c>
      <c r="AN14" s="103">
        <f t="shared" si="25"/>
        <v>0</v>
      </c>
      <c r="AO14" s="103">
        <f t="shared" si="26"/>
        <v>9.9999999999999995E-8</v>
      </c>
      <c r="AP14" s="105">
        <f t="shared" si="27"/>
        <v>0</v>
      </c>
      <c r="AQ14" s="106">
        <f t="shared" si="28"/>
        <v>0</v>
      </c>
      <c r="AS14" s="120"/>
      <c r="AT14" s="102">
        <f t="shared" si="29"/>
        <v>0</v>
      </c>
      <c r="AU14" s="104">
        <f t="shared" si="30"/>
        <v>0</v>
      </c>
      <c r="AV14" s="104">
        <f t="shared" si="31"/>
        <v>0</v>
      </c>
      <c r="AW14" s="103">
        <f t="shared" si="32"/>
        <v>0</v>
      </c>
      <c r="AX14" s="103">
        <f t="shared" si="33"/>
        <v>9.9999999999999995E-8</v>
      </c>
      <c r="AY14" s="105">
        <f t="shared" si="34"/>
        <v>0</v>
      </c>
      <c r="AZ14" s="106">
        <f t="shared" si="35"/>
        <v>0</v>
      </c>
      <c r="BB14" s="118"/>
    </row>
    <row r="15" spans="2:54" ht="15.75" thickBot="1" x14ac:dyDescent="0.3">
      <c r="B15" s="120"/>
      <c r="C15" s="102">
        <f>'[1]26-27'!$AP$36</f>
        <v>0</v>
      </c>
      <c r="D15" s="104">
        <f>'[1]26-27'!$AQ$36</f>
        <v>0</v>
      </c>
      <c r="E15" s="104">
        <f>'[1]26-27'!$AR$36</f>
        <v>0</v>
      </c>
      <c r="F15" s="103">
        <f t="shared" si="14"/>
        <v>0</v>
      </c>
      <c r="G15" s="103">
        <f t="shared" si="15"/>
        <v>9.9999999999999995E-8</v>
      </c>
      <c r="H15" s="105">
        <f>'[1]26-27'!$D$36</f>
        <v>0</v>
      </c>
      <c r="I15" s="106">
        <f>'[1]26-27'!$E$36</f>
        <v>0</v>
      </c>
      <c r="J15" s="107"/>
      <c r="K15" s="99">
        <f>'[1]26-27'!$AS$36</f>
        <v>0</v>
      </c>
      <c r="L15" s="104">
        <f>'[1]26-27'!$AT$36</f>
        <v>0</v>
      </c>
      <c r="M15" s="98">
        <f>'[1]26-27'!$AU$36</f>
        <v>0</v>
      </c>
      <c r="N15" s="103">
        <f t="shared" si="16"/>
        <v>0</v>
      </c>
      <c r="O15" s="103">
        <f t="shared" si="17"/>
        <v>9.9999999999999995E-8</v>
      </c>
      <c r="P15" s="105">
        <f>'[1]26-27'!$F$36-'[1]26-27'!$D$36</f>
        <v>0</v>
      </c>
      <c r="Q15" s="106">
        <f>'[1]26-27'!$G$36-'[1]26-27'!$E$36</f>
        <v>0</v>
      </c>
      <c r="S15" s="120"/>
      <c r="T15" s="102">
        <f>'[2]26-27'!$AR$36</f>
        <v>0</v>
      </c>
      <c r="U15" s="104">
        <f>'[2]26-27'!$AQ$36</f>
        <v>0</v>
      </c>
      <c r="V15" s="104">
        <f>'[2]26-27'!$AP$36</f>
        <v>0</v>
      </c>
      <c r="W15" s="103">
        <f t="shared" si="18"/>
        <v>0</v>
      </c>
      <c r="X15" s="103">
        <f t="shared" si="19"/>
        <v>9.9999999999999995E-8</v>
      </c>
      <c r="Y15" s="105">
        <f>'[2]26-27'!$E$36</f>
        <v>0</v>
      </c>
      <c r="Z15" s="106">
        <f>'[2]26-27'!$D$36</f>
        <v>0</v>
      </c>
      <c r="AA15" s="107"/>
      <c r="AB15" s="99">
        <f>'[2]26-27'!$AU$36</f>
        <v>0</v>
      </c>
      <c r="AC15" s="104">
        <f>'[2]26-27'!$AT$36</f>
        <v>0</v>
      </c>
      <c r="AD15" s="98">
        <f>'[2]26-27'!$AS$36</f>
        <v>0</v>
      </c>
      <c r="AE15" s="103">
        <f t="shared" si="20"/>
        <v>0</v>
      </c>
      <c r="AF15" s="103">
        <f t="shared" si="21"/>
        <v>9.9999999999999995E-8</v>
      </c>
      <c r="AG15" s="105">
        <f>'[2]26-27'!$G$36-'[2]26-27'!$E$36</f>
        <v>0</v>
      </c>
      <c r="AH15" s="106">
        <f>'[2]26-27'!$F$36-'[2]26-27'!$D$36</f>
        <v>0</v>
      </c>
      <c r="AJ15" s="120"/>
      <c r="AK15" s="102">
        <f t="shared" si="22"/>
        <v>0</v>
      </c>
      <c r="AL15" s="104">
        <f t="shared" si="23"/>
        <v>0</v>
      </c>
      <c r="AM15" s="104">
        <f t="shared" si="24"/>
        <v>0</v>
      </c>
      <c r="AN15" s="103">
        <f t="shared" si="25"/>
        <v>0</v>
      </c>
      <c r="AO15" s="103">
        <f t="shared" si="26"/>
        <v>9.9999999999999995E-8</v>
      </c>
      <c r="AP15" s="105">
        <f t="shared" si="27"/>
        <v>0</v>
      </c>
      <c r="AQ15" s="106">
        <f t="shared" si="28"/>
        <v>0</v>
      </c>
      <c r="AS15" s="120"/>
      <c r="AT15" s="102">
        <f t="shared" si="29"/>
        <v>0</v>
      </c>
      <c r="AU15" s="104">
        <f t="shared" si="30"/>
        <v>0</v>
      </c>
      <c r="AV15" s="104">
        <f t="shared" si="31"/>
        <v>0</v>
      </c>
      <c r="AW15" s="103">
        <f t="shared" si="32"/>
        <v>0</v>
      </c>
      <c r="AX15" s="103">
        <f t="shared" si="33"/>
        <v>9.9999999999999995E-8</v>
      </c>
      <c r="AY15" s="105">
        <f t="shared" si="34"/>
        <v>0</v>
      </c>
      <c r="AZ15" s="106">
        <f t="shared" si="35"/>
        <v>0</v>
      </c>
      <c r="BB15" s="118"/>
    </row>
    <row r="16" spans="2:54" ht="15.75" thickBot="1" x14ac:dyDescent="0.3">
      <c r="B16" s="120"/>
      <c r="C16" s="102">
        <f>'[1]26-27'!$AP$36</f>
        <v>0</v>
      </c>
      <c r="D16" s="104">
        <f>'[1]26-27'!$AQ$36</f>
        <v>0</v>
      </c>
      <c r="E16" s="104">
        <f>'[1]26-27'!$AR$36</f>
        <v>0</v>
      </c>
      <c r="F16" s="103">
        <f t="shared" si="14"/>
        <v>0</v>
      </c>
      <c r="G16" s="103">
        <f t="shared" si="15"/>
        <v>9.9999999999999995E-8</v>
      </c>
      <c r="H16" s="105">
        <f>'[1]26-27'!$D$36</f>
        <v>0</v>
      </c>
      <c r="I16" s="106">
        <f>'[1]26-27'!$E$36</f>
        <v>0</v>
      </c>
      <c r="J16" s="107"/>
      <c r="K16" s="99">
        <f>'[1]26-27'!$AS$36</f>
        <v>0</v>
      </c>
      <c r="L16" s="104">
        <f>'[1]26-27'!$AT$36</f>
        <v>0</v>
      </c>
      <c r="M16" s="98">
        <f>'[1]26-27'!$AU$36</f>
        <v>0</v>
      </c>
      <c r="N16" s="103">
        <f t="shared" si="16"/>
        <v>0</v>
      </c>
      <c r="O16" s="103">
        <f t="shared" si="17"/>
        <v>9.9999999999999995E-8</v>
      </c>
      <c r="P16" s="105">
        <f>'[1]26-27'!$F$36-'[1]26-27'!$D$36</f>
        <v>0</v>
      </c>
      <c r="Q16" s="106">
        <f>'[1]26-27'!$G$36-'[1]26-27'!$E$36</f>
        <v>0</v>
      </c>
      <c r="S16" s="120"/>
      <c r="T16" s="102">
        <f>'[2]26-27'!$AR$36</f>
        <v>0</v>
      </c>
      <c r="U16" s="104">
        <f>'[2]26-27'!$AQ$36</f>
        <v>0</v>
      </c>
      <c r="V16" s="104">
        <f>'[2]26-27'!$AP$36</f>
        <v>0</v>
      </c>
      <c r="W16" s="103">
        <f t="shared" si="18"/>
        <v>0</v>
      </c>
      <c r="X16" s="103">
        <f t="shared" si="19"/>
        <v>9.9999999999999995E-8</v>
      </c>
      <c r="Y16" s="105">
        <f>'[2]26-27'!$E$36</f>
        <v>0</v>
      </c>
      <c r="Z16" s="106">
        <f>'[2]26-27'!$D$36</f>
        <v>0</v>
      </c>
      <c r="AA16" s="107"/>
      <c r="AB16" s="99">
        <f>'[2]26-27'!$AU$36</f>
        <v>0</v>
      </c>
      <c r="AC16" s="104">
        <f>'[2]26-27'!$AT$36</f>
        <v>0</v>
      </c>
      <c r="AD16" s="98">
        <f>'[2]26-27'!$AS$36</f>
        <v>0</v>
      </c>
      <c r="AE16" s="103">
        <f t="shared" si="20"/>
        <v>0</v>
      </c>
      <c r="AF16" s="103">
        <f t="shared" si="21"/>
        <v>9.9999999999999995E-8</v>
      </c>
      <c r="AG16" s="105">
        <f>'[2]26-27'!$G$36-'[2]26-27'!$E$36</f>
        <v>0</v>
      </c>
      <c r="AH16" s="106">
        <f>'[2]26-27'!$F$36-'[2]26-27'!$D$36</f>
        <v>0</v>
      </c>
      <c r="AJ16" s="120"/>
      <c r="AK16" s="102">
        <f t="shared" si="22"/>
        <v>0</v>
      </c>
      <c r="AL16" s="104">
        <f t="shared" si="23"/>
        <v>0</v>
      </c>
      <c r="AM16" s="104">
        <f t="shared" si="24"/>
        <v>0</v>
      </c>
      <c r="AN16" s="103">
        <f t="shared" si="25"/>
        <v>0</v>
      </c>
      <c r="AO16" s="103">
        <f t="shared" si="26"/>
        <v>9.9999999999999995E-8</v>
      </c>
      <c r="AP16" s="105">
        <f t="shared" si="27"/>
        <v>0</v>
      </c>
      <c r="AQ16" s="106">
        <f t="shared" si="28"/>
        <v>0</v>
      </c>
      <c r="AS16" s="120"/>
      <c r="AT16" s="102">
        <f t="shared" si="29"/>
        <v>0</v>
      </c>
      <c r="AU16" s="104">
        <f t="shared" si="30"/>
        <v>0</v>
      </c>
      <c r="AV16" s="104">
        <f t="shared" si="31"/>
        <v>0</v>
      </c>
      <c r="AW16" s="103">
        <f t="shared" si="32"/>
        <v>0</v>
      </c>
      <c r="AX16" s="103">
        <f t="shared" si="33"/>
        <v>9.9999999999999995E-8</v>
      </c>
      <c r="AY16" s="105">
        <f t="shared" si="34"/>
        <v>0</v>
      </c>
      <c r="AZ16" s="106">
        <f t="shared" si="35"/>
        <v>0</v>
      </c>
      <c r="BB16" s="118"/>
    </row>
    <row r="17" spans="2:54" ht="15.75" thickBot="1" x14ac:dyDescent="0.3">
      <c r="B17" s="120"/>
      <c r="C17" s="102">
        <f>'[1]26-27'!$AP$36</f>
        <v>0</v>
      </c>
      <c r="D17" s="104">
        <f>'[1]26-27'!$AQ$36</f>
        <v>0</v>
      </c>
      <c r="E17" s="104">
        <f>'[1]26-27'!$AR$36</f>
        <v>0</v>
      </c>
      <c r="F17" s="103">
        <f t="shared" si="14"/>
        <v>0</v>
      </c>
      <c r="G17" s="103">
        <f t="shared" si="15"/>
        <v>9.9999999999999995E-8</v>
      </c>
      <c r="H17" s="105">
        <f>'[1]26-27'!$D$36</f>
        <v>0</v>
      </c>
      <c r="I17" s="106">
        <f>'[1]26-27'!$E$36</f>
        <v>0</v>
      </c>
      <c r="J17" s="107"/>
      <c r="K17" s="99">
        <f>'[1]26-27'!$AS$36</f>
        <v>0</v>
      </c>
      <c r="L17" s="104">
        <f>'[1]26-27'!$AT$36</f>
        <v>0</v>
      </c>
      <c r="M17" s="98">
        <f>'[1]26-27'!$AU$36</f>
        <v>0</v>
      </c>
      <c r="N17" s="103">
        <f t="shared" si="16"/>
        <v>0</v>
      </c>
      <c r="O17" s="103">
        <f t="shared" si="17"/>
        <v>9.9999999999999995E-8</v>
      </c>
      <c r="P17" s="105">
        <f>'[1]26-27'!$F$36-'[1]26-27'!$D$36</f>
        <v>0</v>
      </c>
      <c r="Q17" s="106">
        <f>'[1]26-27'!$G$36-'[1]26-27'!$E$36</f>
        <v>0</v>
      </c>
      <c r="S17" s="120"/>
      <c r="T17" s="102">
        <f>'[2]26-27'!$AR$36</f>
        <v>0</v>
      </c>
      <c r="U17" s="104">
        <f>'[2]26-27'!$AQ$36</f>
        <v>0</v>
      </c>
      <c r="V17" s="104">
        <f>'[2]26-27'!$AP$36</f>
        <v>0</v>
      </c>
      <c r="W17" s="103">
        <f t="shared" si="18"/>
        <v>0</v>
      </c>
      <c r="X17" s="103">
        <f t="shared" si="19"/>
        <v>9.9999999999999995E-8</v>
      </c>
      <c r="Y17" s="105">
        <f>'[2]26-27'!$E$36</f>
        <v>0</v>
      </c>
      <c r="Z17" s="106">
        <f>'[2]26-27'!$D$36</f>
        <v>0</v>
      </c>
      <c r="AA17" s="107"/>
      <c r="AB17" s="99">
        <f>'[2]26-27'!$AU$36</f>
        <v>0</v>
      </c>
      <c r="AC17" s="104">
        <f>'[2]26-27'!$AT$36</f>
        <v>0</v>
      </c>
      <c r="AD17" s="98">
        <f>'[2]26-27'!$AS$36</f>
        <v>0</v>
      </c>
      <c r="AE17" s="103">
        <f t="shared" si="20"/>
        <v>0</v>
      </c>
      <c r="AF17" s="103">
        <f t="shared" si="21"/>
        <v>9.9999999999999995E-8</v>
      </c>
      <c r="AG17" s="105">
        <f>'[2]26-27'!$G$36-'[2]26-27'!$E$36</f>
        <v>0</v>
      </c>
      <c r="AH17" s="106">
        <f>'[2]26-27'!$F$36-'[2]26-27'!$D$36</f>
        <v>0</v>
      </c>
      <c r="AJ17" s="120"/>
      <c r="AK17" s="102">
        <f t="shared" si="22"/>
        <v>0</v>
      </c>
      <c r="AL17" s="104">
        <f t="shared" si="23"/>
        <v>0</v>
      </c>
      <c r="AM17" s="104">
        <f t="shared" si="24"/>
        <v>0</v>
      </c>
      <c r="AN17" s="103">
        <f t="shared" si="25"/>
        <v>0</v>
      </c>
      <c r="AO17" s="103">
        <f t="shared" si="26"/>
        <v>9.9999999999999995E-8</v>
      </c>
      <c r="AP17" s="105">
        <f t="shared" si="27"/>
        <v>0</v>
      </c>
      <c r="AQ17" s="106">
        <f t="shared" si="28"/>
        <v>0</v>
      </c>
      <c r="AS17" s="120"/>
      <c r="AT17" s="102">
        <f t="shared" si="29"/>
        <v>0</v>
      </c>
      <c r="AU17" s="104">
        <f t="shared" si="30"/>
        <v>0</v>
      </c>
      <c r="AV17" s="104">
        <f t="shared" si="31"/>
        <v>0</v>
      </c>
      <c r="AW17" s="103">
        <f t="shared" si="32"/>
        <v>0</v>
      </c>
      <c r="AX17" s="103">
        <f t="shared" si="33"/>
        <v>9.9999999999999995E-8</v>
      </c>
      <c r="AY17" s="105">
        <f t="shared" si="34"/>
        <v>0</v>
      </c>
      <c r="AZ17" s="106">
        <f t="shared" si="35"/>
        <v>0</v>
      </c>
      <c r="BB17" s="118"/>
    </row>
    <row r="18" spans="2:54" ht="15.75" thickBot="1" x14ac:dyDescent="0.3">
      <c r="B18" s="120"/>
      <c r="C18" s="102">
        <f>'[1]26-27'!$AP$36</f>
        <v>0</v>
      </c>
      <c r="D18" s="104">
        <f>'[1]26-27'!$AQ$36</f>
        <v>0</v>
      </c>
      <c r="E18" s="104">
        <f>'[1]26-27'!$AR$36</f>
        <v>0</v>
      </c>
      <c r="F18" s="103">
        <f t="shared" si="14"/>
        <v>0</v>
      </c>
      <c r="G18" s="103">
        <f t="shared" si="15"/>
        <v>9.9999999999999995E-8</v>
      </c>
      <c r="H18" s="105">
        <f>'[1]26-27'!$D$36</f>
        <v>0</v>
      </c>
      <c r="I18" s="106">
        <f>'[1]26-27'!$E$36</f>
        <v>0</v>
      </c>
      <c r="J18" s="107"/>
      <c r="K18" s="99">
        <f>'[1]26-27'!$AS$36</f>
        <v>0</v>
      </c>
      <c r="L18" s="104">
        <f>'[1]26-27'!$AT$36</f>
        <v>0</v>
      </c>
      <c r="M18" s="98">
        <f>'[1]26-27'!$AU$36</f>
        <v>0</v>
      </c>
      <c r="N18" s="103">
        <f t="shared" si="16"/>
        <v>0</v>
      </c>
      <c r="O18" s="103">
        <f t="shared" si="17"/>
        <v>9.9999999999999995E-8</v>
      </c>
      <c r="P18" s="105">
        <f>'[1]26-27'!$F$36-'[1]26-27'!$D$36</f>
        <v>0</v>
      </c>
      <c r="Q18" s="106">
        <f>'[1]26-27'!$G$36-'[1]26-27'!$E$36</f>
        <v>0</v>
      </c>
      <c r="S18" s="120"/>
      <c r="T18" s="102">
        <f>'[2]26-27'!$AR$36</f>
        <v>0</v>
      </c>
      <c r="U18" s="104">
        <f>'[2]26-27'!$AQ$36</f>
        <v>0</v>
      </c>
      <c r="V18" s="104">
        <f>'[2]26-27'!$AP$36</f>
        <v>0</v>
      </c>
      <c r="W18" s="103">
        <f t="shared" si="18"/>
        <v>0</v>
      </c>
      <c r="X18" s="103">
        <f t="shared" si="19"/>
        <v>9.9999999999999995E-8</v>
      </c>
      <c r="Y18" s="105">
        <f>'[2]26-27'!$E$36</f>
        <v>0</v>
      </c>
      <c r="Z18" s="106">
        <f>'[2]26-27'!$D$36</f>
        <v>0</v>
      </c>
      <c r="AA18" s="107"/>
      <c r="AB18" s="99">
        <f>'[2]26-27'!$AU$36</f>
        <v>0</v>
      </c>
      <c r="AC18" s="104">
        <f>'[2]26-27'!$AT$36</f>
        <v>0</v>
      </c>
      <c r="AD18" s="98">
        <f>'[2]26-27'!$AS$36</f>
        <v>0</v>
      </c>
      <c r="AE18" s="103">
        <f t="shared" si="20"/>
        <v>0</v>
      </c>
      <c r="AF18" s="103">
        <f t="shared" si="21"/>
        <v>9.9999999999999995E-8</v>
      </c>
      <c r="AG18" s="105">
        <f>'[2]26-27'!$G$36-'[2]26-27'!$E$36</f>
        <v>0</v>
      </c>
      <c r="AH18" s="106">
        <f>'[2]26-27'!$F$36-'[2]26-27'!$D$36</f>
        <v>0</v>
      </c>
      <c r="AJ18" s="120"/>
      <c r="AK18" s="102">
        <f t="shared" si="22"/>
        <v>0</v>
      </c>
      <c r="AL18" s="104">
        <f t="shared" si="23"/>
        <v>0</v>
      </c>
      <c r="AM18" s="104">
        <f t="shared" si="24"/>
        <v>0</v>
      </c>
      <c r="AN18" s="103">
        <f t="shared" si="25"/>
        <v>0</v>
      </c>
      <c r="AO18" s="103">
        <f t="shared" si="26"/>
        <v>9.9999999999999995E-8</v>
      </c>
      <c r="AP18" s="105">
        <f t="shared" si="27"/>
        <v>0</v>
      </c>
      <c r="AQ18" s="106">
        <f t="shared" si="28"/>
        <v>0</v>
      </c>
      <c r="AS18" s="120"/>
      <c r="AT18" s="102">
        <f t="shared" si="29"/>
        <v>0</v>
      </c>
      <c r="AU18" s="104">
        <f t="shared" si="30"/>
        <v>0</v>
      </c>
      <c r="AV18" s="104">
        <f t="shared" si="31"/>
        <v>0</v>
      </c>
      <c r="AW18" s="103">
        <f t="shared" si="32"/>
        <v>0</v>
      </c>
      <c r="AX18" s="103">
        <f t="shared" si="33"/>
        <v>9.9999999999999995E-8</v>
      </c>
      <c r="AY18" s="105">
        <f t="shared" si="34"/>
        <v>0</v>
      </c>
      <c r="AZ18" s="106">
        <f t="shared" si="35"/>
        <v>0</v>
      </c>
      <c r="BB18" s="118"/>
    </row>
    <row r="19" spans="2:54" ht="15.75" thickBot="1" x14ac:dyDescent="0.3">
      <c r="B19" s="120"/>
      <c r="C19" s="102">
        <f>'[1]26-27'!$AP$36</f>
        <v>0</v>
      </c>
      <c r="D19" s="104">
        <f>'[1]26-27'!$AQ$36</f>
        <v>0</v>
      </c>
      <c r="E19" s="104">
        <f>'[1]26-27'!$AR$36</f>
        <v>0</v>
      </c>
      <c r="F19" s="103">
        <f t="shared" si="14"/>
        <v>0</v>
      </c>
      <c r="G19" s="103">
        <f t="shared" si="15"/>
        <v>9.9999999999999995E-8</v>
      </c>
      <c r="H19" s="105">
        <f>'[1]26-27'!$D$36</f>
        <v>0</v>
      </c>
      <c r="I19" s="106">
        <f>'[1]26-27'!$E$36</f>
        <v>0</v>
      </c>
      <c r="J19" s="107"/>
      <c r="K19" s="99">
        <f>'[1]26-27'!$AS$36</f>
        <v>0</v>
      </c>
      <c r="L19" s="104">
        <f>'[1]26-27'!$AT$36</f>
        <v>0</v>
      </c>
      <c r="M19" s="98">
        <f>'[1]26-27'!$AU$36</f>
        <v>0</v>
      </c>
      <c r="N19" s="103">
        <f t="shared" si="16"/>
        <v>0</v>
      </c>
      <c r="O19" s="103">
        <f t="shared" si="17"/>
        <v>9.9999999999999995E-8</v>
      </c>
      <c r="P19" s="105">
        <f>'[1]26-27'!$F$36-'[1]26-27'!$D$36</f>
        <v>0</v>
      </c>
      <c r="Q19" s="106">
        <f>'[1]26-27'!$G$36-'[1]26-27'!$E$36</f>
        <v>0</v>
      </c>
      <c r="S19" s="120"/>
      <c r="T19" s="102">
        <f>'[2]26-27'!$AR$36</f>
        <v>0</v>
      </c>
      <c r="U19" s="104">
        <f>'[2]26-27'!$AQ$36</f>
        <v>0</v>
      </c>
      <c r="V19" s="104">
        <f>'[2]26-27'!$AP$36</f>
        <v>0</v>
      </c>
      <c r="W19" s="103">
        <f t="shared" si="18"/>
        <v>0</v>
      </c>
      <c r="X19" s="103">
        <f t="shared" si="19"/>
        <v>9.9999999999999995E-8</v>
      </c>
      <c r="Y19" s="105">
        <f>'[2]26-27'!$E$36</f>
        <v>0</v>
      </c>
      <c r="Z19" s="106">
        <f>'[2]26-27'!$D$36</f>
        <v>0</v>
      </c>
      <c r="AA19" s="107"/>
      <c r="AB19" s="99">
        <f>'[2]26-27'!$AU$36</f>
        <v>0</v>
      </c>
      <c r="AC19" s="104">
        <f>'[2]26-27'!$AT$36</f>
        <v>0</v>
      </c>
      <c r="AD19" s="98">
        <f>'[2]26-27'!$AS$36</f>
        <v>0</v>
      </c>
      <c r="AE19" s="103">
        <f t="shared" si="20"/>
        <v>0</v>
      </c>
      <c r="AF19" s="103">
        <f t="shared" si="21"/>
        <v>9.9999999999999995E-8</v>
      </c>
      <c r="AG19" s="105">
        <f>'[2]26-27'!$G$36-'[2]26-27'!$E$36</f>
        <v>0</v>
      </c>
      <c r="AH19" s="106">
        <f>'[2]26-27'!$F$36-'[2]26-27'!$D$36</f>
        <v>0</v>
      </c>
      <c r="AJ19" s="120"/>
      <c r="AK19" s="102">
        <f t="shared" si="22"/>
        <v>0</v>
      </c>
      <c r="AL19" s="104">
        <f t="shared" si="23"/>
        <v>0</v>
      </c>
      <c r="AM19" s="104">
        <f t="shared" si="24"/>
        <v>0</v>
      </c>
      <c r="AN19" s="103">
        <f t="shared" si="25"/>
        <v>0</v>
      </c>
      <c r="AO19" s="103">
        <f t="shared" si="26"/>
        <v>9.9999999999999995E-8</v>
      </c>
      <c r="AP19" s="105">
        <f t="shared" si="27"/>
        <v>0</v>
      </c>
      <c r="AQ19" s="106">
        <f t="shared" si="28"/>
        <v>0</v>
      </c>
      <c r="AS19" s="120"/>
      <c r="AT19" s="102">
        <f t="shared" si="29"/>
        <v>0</v>
      </c>
      <c r="AU19" s="104">
        <f t="shared" si="30"/>
        <v>0</v>
      </c>
      <c r="AV19" s="104">
        <f t="shared" si="31"/>
        <v>0</v>
      </c>
      <c r="AW19" s="103">
        <f t="shared" si="32"/>
        <v>0</v>
      </c>
      <c r="AX19" s="103">
        <f t="shared" si="33"/>
        <v>9.9999999999999995E-8</v>
      </c>
      <c r="AY19" s="105">
        <f t="shared" si="34"/>
        <v>0</v>
      </c>
      <c r="AZ19" s="106">
        <f t="shared" si="35"/>
        <v>0</v>
      </c>
      <c r="BB19" s="118"/>
    </row>
    <row r="20" spans="2:54" ht="15.75" thickBot="1" x14ac:dyDescent="0.3">
      <c r="B20" s="120"/>
      <c r="C20" s="102">
        <f>'[1]26-27'!$AP$36</f>
        <v>0</v>
      </c>
      <c r="D20" s="104">
        <f>'[1]26-27'!$AQ$36</f>
        <v>0</v>
      </c>
      <c r="E20" s="104">
        <f>'[1]26-27'!$AR$36</f>
        <v>0</v>
      </c>
      <c r="F20" s="103">
        <f t="shared" si="14"/>
        <v>0</v>
      </c>
      <c r="G20" s="103">
        <f t="shared" si="15"/>
        <v>9.9999999999999995E-8</v>
      </c>
      <c r="H20" s="105">
        <f>'[1]26-27'!$D$36</f>
        <v>0</v>
      </c>
      <c r="I20" s="106">
        <f>'[1]26-27'!$E$36</f>
        <v>0</v>
      </c>
      <c r="J20" s="107"/>
      <c r="K20" s="99">
        <f>'[1]26-27'!$AS$36</f>
        <v>0</v>
      </c>
      <c r="L20" s="104">
        <f>'[1]26-27'!$AT$36</f>
        <v>0</v>
      </c>
      <c r="M20" s="98">
        <f>'[1]26-27'!$AU$36</f>
        <v>0</v>
      </c>
      <c r="N20" s="103">
        <f t="shared" si="16"/>
        <v>0</v>
      </c>
      <c r="O20" s="103">
        <f t="shared" si="17"/>
        <v>9.9999999999999995E-8</v>
      </c>
      <c r="P20" s="105">
        <f>'[1]26-27'!$F$36-'[1]26-27'!$D$36</f>
        <v>0</v>
      </c>
      <c r="Q20" s="106">
        <f>'[1]26-27'!$G$36-'[1]26-27'!$E$36</f>
        <v>0</v>
      </c>
      <c r="S20" s="120"/>
      <c r="T20" s="102">
        <f>'[2]26-27'!$AR$36</f>
        <v>0</v>
      </c>
      <c r="U20" s="104">
        <f>'[2]26-27'!$AQ$36</f>
        <v>0</v>
      </c>
      <c r="V20" s="104">
        <f>'[2]26-27'!$AP$36</f>
        <v>0</v>
      </c>
      <c r="W20" s="103">
        <f t="shared" si="18"/>
        <v>0</v>
      </c>
      <c r="X20" s="103">
        <f t="shared" si="19"/>
        <v>9.9999999999999995E-8</v>
      </c>
      <c r="Y20" s="105">
        <f>'[2]26-27'!$E$36</f>
        <v>0</v>
      </c>
      <c r="Z20" s="106">
        <f>'[2]26-27'!$D$36</f>
        <v>0</v>
      </c>
      <c r="AA20" s="107"/>
      <c r="AB20" s="99">
        <f>'[2]26-27'!$AU$36</f>
        <v>0</v>
      </c>
      <c r="AC20" s="104">
        <f>'[2]26-27'!$AT$36</f>
        <v>0</v>
      </c>
      <c r="AD20" s="98">
        <f>'[2]26-27'!$AS$36</f>
        <v>0</v>
      </c>
      <c r="AE20" s="103">
        <f t="shared" si="20"/>
        <v>0</v>
      </c>
      <c r="AF20" s="103">
        <f t="shared" si="21"/>
        <v>9.9999999999999995E-8</v>
      </c>
      <c r="AG20" s="105">
        <f>'[2]26-27'!$G$36-'[2]26-27'!$E$36</f>
        <v>0</v>
      </c>
      <c r="AH20" s="106">
        <f>'[2]26-27'!$F$36-'[2]26-27'!$D$36</f>
        <v>0</v>
      </c>
      <c r="AJ20" s="120"/>
      <c r="AK20" s="102">
        <f t="shared" si="22"/>
        <v>0</v>
      </c>
      <c r="AL20" s="104">
        <f t="shared" si="23"/>
        <v>0</v>
      </c>
      <c r="AM20" s="104">
        <f t="shared" si="24"/>
        <v>0</v>
      </c>
      <c r="AN20" s="103">
        <f t="shared" si="25"/>
        <v>0</v>
      </c>
      <c r="AO20" s="103">
        <f t="shared" si="26"/>
        <v>9.9999999999999995E-8</v>
      </c>
      <c r="AP20" s="105">
        <f t="shared" si="27"/>
        <v>0</v>
      </c>
      <c r="AQ20" s="106">
        <f t="shared" si="28"/>
        <v>0</v>
      </c>
      <c r="AS20" s="120"/>
      <c r="AT20" s="102">
        <f t="shared" si="29"/>
        <v>0</v>
      </c>
      <c r="AU20" s="104">
        <f t="shared" si="30"/>
        <v>0</v>
      </c>
      <c r="AV20" s="104">
        <f t="shared" si="31"/>
        <v>0</v>
      </c>
      <c r="AW20" s="103">
        <f t="shared" si="32"/>
        <v>0</v>
      </c>
      <c r="AX20" s="103">
        <f t="shared" si="33"/>
        <v>9.9999999999999995E-8</v>
      </c>
      <c r="AY20" s="105">
        <f t="shared" si="34"/>
        <v>0</v>
      </c>
      <c r="AZ20" s="106">
        <f t="shared" si="35"/>
        <v>0</v>
      </c>
      <c r="BB20" s="118"/>
    </row>
    <row r="21" spans="2:54" ht="15.75" thickBot="1" x14ac:dyDescent="0.3">
      <c r="B21" s="120"/>
      <c r="C21" s="102">
        <f>'[1]26-27'!$AP$36</f>
        <v>0</v>
      </c>
      <c r="D21" s="104">
        <f>'[1]26-27'!$AQ$36</f>
        <v>0</v>
      </c>
      <c r="E21" s="104">
        <f>'[1]26-27'!$AR$36</f>
        <v>0</v>
      </c>
      <c r="F21" s="103">
        <f t="shared" si="14"/>
        <v>0</v>
      </c>
      <c r="G21" s="103">
        <f t="shared" si="15"/>
        <v>9.9999999999999995E-8</v>
      </c>
      <c r="H21" s="105">
        <f>'[1]26-27'!$D$36</f>
        <v>0</v>
      </c>
      <c r="I21" s="106">
        <f>'[1]26-27'!$E$36</f>
        <v>0</v>
      </c>
      <c r="J21" s="107"/>
      <c r="K21" s="99">
        <f>'[1]26-27'!$AS$36</f>
        <v>0</v>
      </c>
      <c r="L21" s="104">
        <f>'[1]26-27'!$AT$36</f>
        <v>0</v>
      </c>
      <c r="M21" s="98">
        <f>'[1]26-27'!$AU$36</f>
        <v>0</v>
      </c>
      <c r="N21" s="103">
        <f t="shared" si="16"/>
        <v>0</v>
      </c>
      <c r="O21" s="103">
        <f t="shared" si="17"/>
        <v>9.9999999999999995E-8</v>
      </c>
      <c r="P21" s="105">
        <f>'[1]26-27'!$F$36-'[1]26-27'!$D$36</f>
        <v>0</v>
      </c>
      <c r="Q21" s="106">
        <f>'[1]26-27'!$G$36-'[1]26-27'!$E$36</f>
        <v>0</v>
      </c>
      <c r="S21" s="120"/>
      <c r="T21" s="102">
        <f>'[2]26-27'!$AR$36</f>
        <v>0</v>
      </c>
      <c r="U21" s="104">
        <f>'[2]26-27'!$AQ$36</f>
        <v>0</v>
      </c>
      <c r="V21" s="104">
        <f>'[2]26-27'!$AP$36</f>
        <v>0</v>
      </c>
      <c r="W21" s="103">
        <f t="shared" si="18"/>
        <v>0</v>
      </c>
      <c r="X21" s="103">
        <f t="shared" si="19"/>
        <v>9.9999999999999995E-8</v>
      </c>
      <c r="Y21" s="105">
        <f>'[2]26-27'!$E$36</f>
        <v>0</v>
      </c>
      <c r="Z21" s="106">
        <f>'[2]26-27'!$D$36</f>
        <v>0</v>
      </c>
      <c r="AA21" s="107"/>
      <c r="AB21" s="99">
        <f>'[2]26-27'!$AU$36</f>
        <v>0</v>
      </c>
      <c r="AC21" s="104">
        <f>'[2]26-27'!$AT$36</f>
        <v>0</v>
      </c>
      <c r="AD21" s="98">
        <f>'[2]26-27'!$AS$36</f>
        <v>0</v>
      </c>
      <c r="AE21" s="103">
        <f t="shared" si="20"/>
        <v>0</v>
      </c>
      <c r="AF21" s="103">
        <f t="shared" si="21"/>
        <v>9.9999999999999995E-8</v>
      </c>
      <c r="AG21" s="105">
        <f>'[2]26-27'!$G$36-'[2]26-27'!$E$36</f>
        <v>0</v>
      </c>
      <c r="AH21" s="106">
        <f>'[2]26-27'!$F$36-'[2]26-27'!$D$36</f>
        <v>0</v>
      </c>
      <c r="AJ21" s="120"/>
      <c r="AK21" s="102">
        <f t="shared" si="22"/>
        <v>0</v>
      </c>
      <c r="AL21" s="104">
        <f t="shared" si="23"/>
        <v>0</v>
      </c>
      <c r="AM21" s="104">
        <f t="shared" si="24"/>
        <v>0</v>
      </c>
      <c r="AN21" s="103">
        <f t="shared" si="25"/>
        <v>0</v>
      </c>
      <c r="AO21" s="103">
        <f t="shared" si="26"/>
        <v>9.9999999999999995E-8</v>
      </c>
      <c r="AP21" s="105">
        <f t="shared" si="27"/>
        <v>0</v>
      </c>
      <c r="AQ21" s="106">
        <f t="shared" si="28"/>
        <v>0</v>
      </c>
      <c r="AS21" s="120"/>
      <c r="AT21" s="102">
        <f t="shared" si="29"/>
        <v>0</v>
      </c>
      <c r="AU21" s="104">
        <f t="shared" si="30"/>
        <v>0</v>
      </c>
      <c r="AV21" s="104">
        <f t="shared" si="31"/>
        <v>0</v>
      </c>
      <c r="AW21" s="103">
        <f t="shared" si="32"/>
        <v>0</v>
      </c>
      <c r="AX21" s="103">
        <f t="shared" si="33"/>
        <v>9.9999999999999995E-8</v>
      </c>
      <c r="AY21" s="105">
        <f t="shared" si="34"/>
        <v>0</v>
      </c>
      <c r="AZ21" s="106">
        <f t="shared" si="35"/>
        <v>0</v>
      </c>
      <c r="BB21" s="118"/>
    </row>
    <row r="22" spans="2:54" ht="15.75" thickBot="1" x14ac:dyDescent="0.3">
      <c r="B22" s="120"/>
      <c r="C22" s="102">
        <f>'[1]26-27'!$AP$36</f>
        <v>0</v>
      </c>
      <c r="D22" s="104">
        <f>'[1]26-27'!$AQ$36</f>
        <v>0</v>
      </c>
      <c r="E22" s="104">
        <f>'[1]26-27'!$AR$36</f>
        <v>0</v>
      </c>
      <c r="F22" s="103">
        <f t="shared" si="14"/>
        <v>0</v>
      </c>
      <c r="G22" s="103">
        <f t="shared" si="15"/>
        <v>9.9999999999999995E-8</v>
      </c>
      <c r="H22" s="105">
        <f>'[1]26-27'!$D$36</f>
        <v>0</v>
      </c>
      <c r="I22" s="106">
        <f>'[1]26-27'!$E$36</f>
        <v>0</v>
      </c>
      <c r="J22" s="107"/>
      <c r="K22" s="99">
        <f>'[1]26-27'!$AS$36</f>
        <v>0</v>
      </c>
      <c r="L22" s="104">
        <f>'[1]26-27'!$AT$36</f>
        <v>0</v>
      </c>
      <c r="M22" s="98">
        <f>'[1]26-27'!$AU$36</f>
        <v>0</v>
      </c>
      <c r="N22" s="103">
        <f t="shared" si="16"/>
        <v>0</v>
      </c>
      <c r="O22" s="103">
        <f t="shared" si="17"/>
        <v>9.9999999999999995E-8</v>
      </c>
      <c r="P22" s="105">
        <f>'[1]26-27'!$F$36-'[1]26-27'!$D$36</f>
        <v>0</v>
      </c>
      <c r="Q22" s="106">
        <f>'[1]26-27'!$G$36-'[1]26-27'!$E$36</f>
        <v>0</v>
      </c>
      <c r="S22" s="120"/>
      <c r="T22" s="102">
        <f>'[2]26-27'!$AR$36</f>
        <v>0</v>
      </c>
      <c r="U22" s="104">
        <f>'[2]26-27'!$AQ$36</f>
        <v>0</v>
      </c>
      <c r="V22" s="104">
        <f>'[2]26-27'!$AP$36</f>
        <v>0</v>
      </c>
      <c r="W22" s="103">
        <f t="shared" si="18"/>
        <v>0</v>
      </c>
      <c r="X22" s="103">
        <f t="shared" si="19"/>
        <v>9.9999999999999995E-8</v>
      </c>
      <c r="Y22" s="105">
        <f>'[2]26-27'!$E$36</f>
        <v>0</v>
      </c>
      <c r="Z22" s="106">
        <f>'[2]26-27'!$D$36</f>
        <v>0</v>
      </c>
      <c r="AA22" s="107"/>
      <c r="AB22" s="99">
        <f>'[2]26-27'!$AU$36</f>
        <v>0</v>
      </c>
      <c r="AC22" s="104">
        <f>'[2]26-27'!$AT$36</f>
        <v>0</v>
      </c>
      <c r="AD22" s="98">
        <f>'[2]26-27'!$AS$36</f>
        <v>0</v>
      </c>
      <c r="AE22" s="103">
        <f t="shared" si="20"/>
        <v>0</v>
      </c>
      <c r="AF22" s="103">
        <f t="shared" si="21"/>
        <v>9.9999999999999995E-8</v>
      </c>
      <c r="AG22" s="105">
        <f>'[2]26-27'!$G$36-'[2]26-27'!$E$36</f>
        <v>0</v>
      </c>
      <c r="AH22" s="106">
        <f>'[2]26-27'!$F$36-'[2]26-27'!$D$36</f>
        <v>0</v>
      </c>
      <c r="AJ22" s="120"/>
      <c r="AK22" s="102">
        <f t="shared" si="22"/>
        <v>0</v>
      </c>
      <c r="AL22" s="104">
        <f t="shared" si="23"/>
        <v>0</v>
      </c>
      <c r="AM22" s="104">
        <f t="shared" si="24"/>
        <v>0</v>
      </c>
      <c r="AN22" s="103">
        <f t="shared" si="25"/>
        <v>0</v>
      </c>
      <c r="AO22" s="103">
        <f t="shared" si="26"/>
        <v>9.9999999999999995E-8</v>
      </c>
      <c r="AP22" s="105">
        <f t="shared" si="27"/>
        <v>0</v>
      </c>
      <c r="AQ22" s="106">
        <f t="shared" si="28"/>
        <v>0</v>
      </c>
      <c r="AS22" s="120"/>
      <c r="AT22" s="102">
        <f t="shared" si="29"/>
        <v>0</v>
      </c>
      <c r="AU22" s="104">
        <f t="shared" si="30"/>
        <v>0</v>
      </c>
      <c r="AV22" s="104">
        <f t="shared" si="31"/>
        <v>0</v>
      </c>
      <c r="AW22" s="103">
        <f t="shared" si="32"/>
        <v>0</v>
      </c>
      <c r="AX22" s="103">
        <f t="shared" si="33"/>
        <v>9.9999999999999995E-8</v>
      </c>
      <c r="AY22" s="105">
        <f t="shared" si="34"/>
        <v>0</v>
      </c>
      <c r="AZ22" s="106">
        <f t="shared" si="35"/>
        <v>0</v>
      </c>
      <c r="BB22" s="118"/>
    </row>
    <row r="23" spans="2:54" ht="15.75" thickBot="1" x14ac:dyDescent="0.3">
      <c r="B23" s="120"/>
      <c r="C23" s="102">
        <f>'[1]26-27'!$AP$36</f>
        <v>0</v>
      </c>
      <c r="D23" s="104">
        <f>'[1]26-27'!$AQ$36</f>
        <v>0</v>
      </c>
      <c r="E23" s="104">
        <f>'[1]26-27'!$AR$36</f>
        <v>0</v>
      </c>
      <c r="F23" s="103">
        <f t="shared" si="14"/>
        <v>0</v>
      </c>
      <c r="G23" s="103">
        <f t="shared" si="15"/>
        <v>9.9999999999999995E-8</v>
      </c>
      <c r="H23" s="105">
        <f>'[1]26-27'!$D$36</f>
        <v>0</v>
      </c>
      <c r="I23" s="106">
        <f>'[1]26-27'!$E$36</f>
        <v>0</v>
      </c>
      <c r="J23" s="107"/>
      <c r="K23" s="99">
        <f>'[1]26-27'!$AS$36</f>
        <v>0</v>
      </c>
      <c r="L23" s="104">
        <f>'[1]26-27'!$AT$36</f>
        <v>0</v>
      </c>
      <c r="M23" s="98">
        <f>'[1]26-27'!$AU$36</f>
        <v>0</v>
      </c>
      <c r="N23" s="103">
        <f t="shared" si="16"/>
        <v>0</v>
      </c>
      <c r="O23" s="103">
        <f t="shared" si="17"/>
        <v>9.9999999999999995E-8</v>
      </c>
      <c r="P23" s="105">
        <f>'[1]26-27'!$F$36-'[1]26-27'!$D$36</f>
        <v>0</v>
      </c>
      <c r="Q23" s="106">
        <f>'[1]26-27'!$G$36-'[1]26-27'!$E$36</f>
        <v>0</v>
      </c>
      <c r="S23" s="120"/>
      <c r="T23" s="102">
        <f>'[2]26-27'!$AR$36</f>
        <v>0</v>
      </c>
      <c r="U23" s="104">
        <f>'[2]26-27'!$AQ$36</f>
        <v>0</v>
      </c>
      <c r="V23" s="104">
        <f>'[2]26-27'!$AP$36</f>
        <v>0</v>
      </c>
      <c r="W23" s="103">
        <f t="shared" si="18"/>
        <v>0</v>
      </c>
      <c r="X23" s="103">
        <f t="shared" si="19"/>
        <v>9.9999999999999995E-8</v>
      </c>
      <c r="Y23" s="105">
        <f>'[2]26-27'!$E$36</f>
        <v>0</v>
      </c>
      <c r="Z23" s="106">
        <f>'[2]26-27'!$D$36</f>
        <v>0</v>
      </c>
      <c r="AA23" s="107"/>
      <c r="AB23" s="99">
        <f>'[2]26-27'!$AU$36</f>
        <v>0</v>
      </c>
      <c r="AC23" s="104">
        <f>'[2]26-27'!$AT$36</f>
        <v>0</v>
      </c>
      <c r="AD23" s="98">
        <f>'[2]26-27'!$AS$36</f>
        <v>0</v>
      </c>
      <c r="AE23" s="103">
        <f t="shared" si="20"/>
        <v>0</v>
      </c>
      <c r="AF23" s="103">
        <f t="shared" si="21"/>
        <v>9.9999999999999995E-8</v>
      </c>
      <c r="AG23" s="105">
        <f>'[2]26-27'!$G$36-'[2]26-27'!$E$36</f>
        <v>0</v>
      </c>
      <c r="AH23" s="106">
        <f>'[2]26-27'!$F$36-'[2]26-27'!$D$36</f>
        <v>0</v>
      </c>
      <c r="AJ23" s="120"/>
      <c r="AK23" s="102">
        <f t="shared" si="22"/>
        <v>0</v>
      </c>
      <c r="AL23" s="104">
        <f t="shared" si="23"/>
        <v>0</v>
      </c>
      <c r="AM23" s="104">
        <f t="shared" si="24"/>
        <v>0</v>
      </c>
      <c r="AN23" s="103">
        <f t="shared" si="25"/>
        <v>0</v>
      </c>
      <c r="AO23" s="103">
        <f t="shared" si="26"/>
        <v>9.9999999999999995E-8</v>
      </c>
      <c r="AP23" s="105">
        <f t="shared" si="27"/>
        <v>0</v>
      </c>
      <c r="AQ23" s="106">
        <f t="shared" si="28"/>
        <v>0</v>
      </c>
      <c r="AS23" s="120"/>
      <c r="AT23" s="102">
        <f t="shared" si="29"/>
        <v>0</v>
      </c>
      <c r="AU23" s="104">
        <f t="shared" si="30"/>
        <v>0</v>
      </c>
      <c r="AV23" s="104">
        <f t="shared" si="31"/>
        <v>0</v>
      </c>
      <c r="AW23" s="103">
        <f t="shared" si="32"/>
        <v>0</v>
      </c>
      <c r="AX23" s="103">
        <f t="shared" si="33"/>
        <v>9.9999999999999995E-8</v>
      </c>
      <c r="AY23" s="105">
        <f t="shared" si="34"/>
        <v>0</v>
      </c>
      <c r="AZ23" s="106">
        <f t="shared" si="35"/>
        <v>0</v>
      </c>
      <c r="BB23" s="118"/>
    </row>
  </sheetData>
  <mergeCells count="12">
    <mergeCell ref="AY3:AZ3"/>
    <mergeCell ref="C2:I2"/>
    <mergeCell ref="K2:Q2"/>
    <mergeCell ref="T2:Z2"/>
    <mergeCell ref="AB2:AH2"/>
    <mergeCell ref="AK2:AQ2"/>
    <mergeCell ref="AT2:AZ2"/>
    <mergeCell ref="H3:I3"/>
    <mergeCell ref="P3:Q3"/>
    <mergeCell ref="Y3:Z3"/>
    <mergeCell ref="AG3:AH3"/>
    <mergeCell ref="AP3:AQ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87C0C-98DA-4805-A653-B5469C4A013E}">
  <dimension ref="A1:AZ23"/>
  <sheetViews>
    <sheetView workbookViewId="0">
      <selection activeCell="L4" sqref="L4"/>
    </sheetView>
  </sheetViews>
  <sheetFormatPr defaultRowHeight="15" x14ac:dyDescent="0.25"/>
  <cols>
    <col min="1" max="1" width="9.140625" style="1"/>
    <col min="2" max="2" width="13.7109375" style="119" bestFit="1" customWidth="1"/>
    <col min="3" max="7" width="2.7109375" style="1" customWidth="1"/>
    <col min="8" max="9" width="3.28515625" style="1" customWidth="1"/>
    <col min="10" max="10" width="3.28515625" customWidth="1"/>
    <col min="11" max="15" width="2.7109375" style="1" customWidth="1"/>
    <col min="16" max="17" width="3.28515625" style="1" customWidth="1"/>
    <col min="18" max="18" width="9.42578125" style="1" customWidth="1"/>
    <col min="19" max="19" width="13.7109375" style="119" bestFit="1" customWidth="1"/>
    <col min="20" max="24" width="2.7109375" style="1" customWidth="1"/>
    <col min="25" max="26" width="3.28515625" style="1" customWidth="1"/>
    <col min="27" max="27" width="3.28515625" customWidth="1"/>
    <col min="28" max="32" width="2.7109375" style="1" customWidth="1"/>
    <col min="33" max="34" width="3.28515625" style="1" customWidth="1"/>
    <col min="35" max="35" width="9.140625" style="1"/>
    <col min="36" max="36" width="13.7109375" style="119" bestFit="1" customWidth="1"/>
    <col min="37" max="41" width="2.7109375" style="1" customWidth="1"/>
    <col min="42" max="43" width="3.28515625" style="1" customWidth="1"/>
    <col min="44" max="44" width="9.140625" style="1"/>
    <col min="45" max="45" width="13.7109375" style="119" bestFit="1" customWidth="1"/>
    <col min="46" max="50" width="2.7109375" style="1" customWidth="1"/>
    <col min="51" max="52" width="3.28515625" style="1" customWidth="1"/>
  </cols>
  <sheetData>
    <row r="1" spans="2:52" ht="15.75" thickBot="1" x14ac:dyDescent="0.3"/>
    <row r="2" spans="2:52" ht="15.75" thickBot="1" x14ac:dyDescent="0.3">
      <c r="C2" s="192" t="s">
        <v>1</v>
      </c>
      <c r="D2" s="193"/>
      <c r="E2" s="193"/>
      <c r="F2" s="193"/>
      <c r="G2" s="193"/>
      <c r="H2" s="193"/>
      <c r="I2" s="194"/>
      <c r="K2" s="192" t="s">
        <v>1</v>
      </c>
      <c r="L2" s="193"/>
      <c r="M2" s="193"/>
      <c r="N2" s="193"/>
      <c r="O2" s="193"/>
      <c r="P2" s="193"/>
      <c r="Q2" s="194"/>
      <c r="T2" s="192" t="s">
        <v>2</v>
      </c>
      <c r="U2" s="193"/>
      <c r="V2" s="193"/>
      <c r="W2" s="193"/>
      <c r="X2" s="193"/>
      <c r="Y2" s="193"/>
      <c r="Z2" s="194"/>
      <c r="AB2" s="192" t="s">
        <v>2</v>
      </c>
      <c r="AC2" s="193"/>
      <c r="AD2" s="193"/>
      <c r="AE2" s="193"/>
      <c r="AF2" s="193"/>
      <c r="AG2" s="193"/>
      <c r="AH2" s="194"/>
      <c r="AK2" s="192" t="s">
        <v>0</v>
      </c>
      <c r="AL2" s="193"/>
      <c r="AM2" s="193"/>
      <c r="AN2" s="193"/>
      <c r="AO2" s="193"/>
      <c r="AP2" s="193"/>
      <c r="AQ2" s="194"/>
      <c r="AT2" s="192" t="s">
        <v>0</v>
      </c>
      <c r="AU2" s="193"/>
      <c r="AV2" s="193"/>
      <c r="AW2" s="193"/>
      <c r="AX2" s="193"/>
      <c r="AY2" s="193"/>
      <c r="AZ2" s="194"/>
    </row>
    <row r="3" spans="2:52" ht="15.75" thickBot="1" x14ac:dyDescent="0.3">
      <c r="C3" s="16" t="s">
        <v>8</v>
      </c>
      <c r="D3" s="17" t="s">
        <v>9</v>
      </c>
      <c r="E3" s="18" t="s">
        <v>10</v>
      </c>
      <c r="F3" s="13" t="s">
        <v>11</v>
      </c>
      <c r="G3" s="13"/>
      <c r="H3" s="191" t="s">
        <v>3</v>
      </c>
      <c r="I3" s="142"/>
      <c r="K3" s="16" t="s">
        <v>8</v>
      </c>
      <c r="L3" s="17" t="s">
        <v>9</v>
      </c>
      <c r="M3" s="18" t="s">
        <v>10</v>
      </c>
      <c r="N3" s="13" t="s">
        <v>11</v>
      </c>
      <c r="O3" s="108"/>
      <c r="P3" s="141" t="s">
        <v>48</v>
      </c>
      <c r="Q3" s="142"/>
      <c r="T3" s="16" t="s">
        <v>8</v>
      </c>
      <c r="U3" s="17" t="s">
        <v>9</v>
      </c>
      <c r="V3" s="18" t="s">
        <v>10</v>
      </c>
      <c r="W3" s="13" t="s">
        <v>11</v>
      </c>
      <c r="X3" s="13"/>
      <c r="Y3" s="141" t="s">
        <v>3</v>
      </c>
      <c r="Z3" s="142"/>
      <c r="AB3" s="16" t="s">
        <v>8</v>
      </c>
      <c r="AC3" s="17" t="s">
        <v>9</v>
      </c>
      <c r="AD3" s="18" t="s">
        <v>10</v>
      </c>
      <c r="AE3" s="13" t="s">
        <v>11</v>
      </c>
      <c r="AF3" s="13"/>
      <c r="AG3" s="141" t="s">
        <v>48</v>
      </c>
      <c r="AH3" s="142"/>
      <c r="AK3" s="16" t="s">
        <v>8</v>
      </c>
      <c r="AL3" s="17" t="s">
        <v>9</v>
      </c>
      <c r="AM3" s="18" t="s">
        <v>10</v>
      </c>
      <c r="AN3" s="13" t="s">
        <v>11</v>
      </c>
      <c r="AO3" s="13"/>
      <c r="AP3" s="191" t="s">
        <v>3</v>
      </c>
      <c r="AQ3" s="142"/>
      <c r="AT3" s="16" t="s">
        <v>8</v>
      </c>
      <c r="AU3" s="17" t="s">
        <v>9</v>
      </c>
      <c r="AV3" s="18" t="s">
        <v>10</v>
      </c>
      <c r="AW3" s="13" t="s">
        <v>11</v>
      </c>
      <c r="AX3" s="13"/>
      <c r="AY3" s="191" t="s">
        <v>3</v>
      </c>
      <c r="AZ3" s="142"/>
    </row>
    <row r="4" spans="2:52" ht="15.75" thickBot="1" x14ac:dyDescent="0.3">
      <c r="B4" s="120"/>
      <c r="C4" s="102">
        <f>'[1]25-26'!$AP$36</f>
        <v>0</v>
      </c>
      <c r="D4" s="104">
        <f>'[1]25-26'!$AQ$36</f>
        <v>0</v>
      </c>
      <c r="E4" s="104">
        <f>'[1]25-26'!$AR$36</f>
        <v>0</v>
      </c>
      <c r="F4" s="103">
        <f t="shared" ref="F4" si="0">C4*3+D4*1</f>
        <v>0</v>
      </c>
      <c r="G4" s="103">
        <f>F4+(H4-I4)/100+H4/1000+0.0000001</f>
        <v>9.9999999999999995E-8</v>
      </c>
      <c r="H4" s="105">
        <f>'[1]25-26'!$D$36</f>
        <v>0</v>
      </c>
      <c r="I4" s="106">
        <f>'[1]25-26'!$E$36</f>
        <v>0</v>
      </c>
      <c r="J4" s="107"/>
      <c r="K4" s="99">
        <f>'[1]25-26'!$AS$36</f>
        <v>0</v>
      </c>
      <c r="L4" s="104">
        <f>'[1]25-26'!$AT$36</f>
        <v>0</v>
      </c>
      <c r="M4" s="98">
        <f>'[1]25-26'!$AU$36</f>
        <v>0</v>
      </c>
      <c r="N4" s="103">
        <f t="shared" ref="N4" si="1">K4*3+L4*1</f>
        <v>0</v>
      </c>
      <c r="O4" s="103">
        <f>N4+(P4-Q4)/100+P4/1000+0.0000001</f>
        <v>9.9999999999999995E-8</v>
      </c>
      <c r="P4" s="105">
        <f>'[1]25-26'!$F$36-'[1]25-26'!$D$36</f>
        <v>0</v>
      </c>
      <c r="Q4" s="106">
        <f>'[1]25-26'!$G$36-'[1]25-26'!$E$36</f>
        <v>0</v>
      </c>
      <c r="S4" s="120"/>
      <c r="T4" s="102">
        <f>'[2]25-26'!$AR$36</f>
        <v>0</v>
      </c>
      <c r="U4" s="104">
        <f>'[2]25-26'!$AQ$36</f>
        <v>0</v>
      </c>
      <c r="V4" s="104">
        <f>'[2]25-26'!$AP$36</f>
        <v>0</v>
      </c>
      <c r="W4" s="103">
        <f t="shared" ref="W4" si="2">T4*3+U4*1</f>
        <v>0</v>
      </c>
      <c r="X4" s="103">
        <f>W4+(Y4-Z4)/100+Y4/1000+0.0000001</f>
        <v>9.9999999999999995E-8</v>
      </c>
      <c r="Y4" s="105">
        <f>'[2]25-26'!$E$36</f>
        <v>0</v>
      </c>
      <c r="Z4" s="106">
        <f>'[2]25-26'!$D$36</f>
        <v>0</v>
      </c>
      <c r="AA4" s="107"/>
      <c r="AB4" s="99">
        <f>'[2]25-26'!$AU$36</f>
        <v>0</v>
      </c>
      <c r="AC4" s="104">
        <f>'[2]25-26'!$AT$36</f>
        <v>0</v>
      </c>
      <c r="AD4" s="98">
        <f>'[2]25-26'!$AS$36</f>
        <v>0</v>
      </c>
      <c r="AE4" s="103">
        <f t="shared" ref="AE4" si="3">AB4*3+AC4*1</f>
        <v>0</v>
      </c>
      <c r="AF4" s="103">
        <f>AE4+(AG4-AH4)/100+AG4/1000+0.0000001</f>
        <v>9.9999999999999995E-8</v>
      </c>
      <c r="AG4" s="105">
        <f>'[2]25-26'!$G$36-'[2]25-26'!$E$36</f>
        <v>0</v>
      </c>
      <c r="AH4" s="106">
        <f>'[2]25-26'!$F$36-'[2]25-26'!$D$36</f>
        <v>0</v>
      </c>
      <c r="AJ4" s="120"/>
      <c r="AK4" s="102">
        <f>C4+T4</f>
        <v>0</v>
      </c>
      <c r="AL4" s="104">
        <f t="shared" ref="AL4" si="4">D4+U4</f>
        <v>0</v>
      </c>
      <c r="AM4" s="104">
        <f t="shared" ref="AM4" si="5">E4+V4</f>
        <v>0</v>
      </c>
      <c r="AN4" s="103">
        <f t="shared" ref="AN4" si="6">F4+W4</f>
        <v>0</v>
      </c>
      <c r="AO4" s="103">
        <f>AN4+(AP4-AQ4)/100+AP4/1000+0.0000001</f>
        <v>9.9999999999999995E-8</v>
      </c>
      <c r="AP4" s="105">
        <f t="shared" ref="AP4" si="7">H4+Y4</f>
        <v>0</v>
      </c>
      <c r="AQ4" s="106">
        <f t="shared" ref="AQ4" si="8">I4+Z4</f>
        <v>0</v>
      </c>
      <c r="AS4" s="120"/>
      <c r="AT4" s="102">
        <f>K4+AB4</f>
        <v>0</v>
      </c>
      <c r="AU4" s="104">
        <f t="shared" ref="AU4" si="9">L4+AC4</f>
        <v>0</v>
      </c>
      <c r="AV4" s="104">
        <f t="shared" ref="AV4" si="10">M4+AD4</f>
        <v>0</v>
      </c>
      <c r="AW4" s="103">
        <f t="shared" ref="AW4" si="11">AE4+N4</f>
        <v>0</v>
      </c>
      <c r="AX4" s="103">
        <f>AW4+(AY4-AZ4)/100+AY4/1000+0.0000001</f>
        <v>9.9999999999999995E-8</v>
      </c>
      <c r="AY4" s="105">
        <f t="shared" ref="AY4" si="12">AG4+P4</f>
        <v>0</v>
      </c>
      <c r="AZ4" s="106">
        <f t="shared" ref="AZ4" si="13">AH4+Q4</f>
        <v>0</v>
      </c>
    </row>
    <row r="5" spans="2:52" ht="15.75" thickBot="1" x14ac:dyDescent="0.3">
      <c r="B5" s="120"/>
      <c r="C5" s="102">
        <f>'[1]25-26'!$AP$36</f>
        <v>0</v>
      </c>
      <c r="D5" s="104">
        <f>'[1]25-26'!$AQ$36</f>
        <v>0</v>
      </c>
      <c r="E5" s="104">
        <f>'[1]25-26'!$AR$36</f>
        <v>0</v>
      </c>
      <c r="F5" s="103">
        <f t="shared" ref="F5:F23" si="14">C5*3+D5*1</f>
        <v>0</v>
      </c>
      <c r="G5" s="103">
        <f t="shared" ref="G5:G23" si="15">F5+(H5-I5)/100+H5/1000+0.0000001</f>
        <v>9.9999999999999995E-8</v>
      </c>
      <c r="H5" s="105">
        <f>'[1]25-26'!$D$36</f>
        <v>0</v>
      </c>
      <c r="I5" s="106">
        <f>'[1]25-26'!$E$36</f>
        <v>0</v>
      </c>
      <c r="J5" s="107"/>
      <c r="K5" s="99">
        <f>'[1]25-26'!$AS$36</f>
        <v>0</v>
      </c>
      <c r="L5" s="104">
        <f>'[1]25-26'!$AT$36</f>
        <v>0</v>
      </c>
      <c r="M5" s="98">
        <f>'[1]25-26'!$AU$36</f>
        <v>0</v>
      </c>
      <c r="N5" s="103">
        <f t="shared" ref="N5:N23" si="16">K5*3+L5*1</f>
        <v>0</v>
      </c>
      <c r="O5" s="103">
        <f t="shared" ref="O5:O23" si="17">N5+(P5-Q5)/100+P5/1000+0.0000001</f>
        <v>9.9999999999999995E-8</v>
      </c>
      <c r="P5" s="105">
        <f>'[1]25-26'!$F$36-'[1]25-26'!$D$36</f>
        <v>0</v>
      </c>
      <c r="Q5" s="106">
        <f>'[1]25-26'!$G$36-'[1]25-26'!$E$36</f>
        <v>0</v>
      </c>
      <c r="S5" s="120"/>
      <c r="T5" s="102">
        <f>'[2]25-26'!$AR$36</f>
        <v>0</v>
      </c>
      <c r="U5" s="104">
        <f>'[2]25-26'!$AQ$36</f>
        <v>0</v>
      </c>
      <c r="V5" s="104">
        <f>'[2]25-26'!$AP$36</f>
        <v>0</v>
      </c>
      <c r="W5" s="103">
        <f t="shared" ref="W5:W23" si="18">T5*3+U5*1</f>
        <v>0</v>
      </c>
      <c r="X5" s="103">
        <f t="shared" ref="X5:X23" si="19">W5+(Y5-Z5)/100+Y5/1000+0.0000001</f>
        <v>9.9999999999999995E-8</v>
      </c>
      <c r="Y5" s="105">
        <f>'[2]25-26'!$E$36</f>
        <v>0</v>
      </c>
      <c r="Z5" s="106">
        <f>'[2]25-26'!$D$36</f>
        <v>0</v>
      </c>
      <c r="AA5" s="107"/>
      <c r="AB5" s="99">
        <f>'[2]25-26'!$AU$36</f>
        <v>0</v>
      </c>
      <c r="AC5" s="104">
        <f>'[2]25-26'!$AT$36</f>
        <v>0</v>
      </c>
      <c r="AD5" s="98">
        <f>'[2]25-26'!$AS$36</f>
        <v>0</v>
      </c>
      <c r="AE5" s="103">
        <f t="shared" ref="AE5:AE23" si="20">AB5*3+AC5*1</f>
        <v>0</v>
      </c>
      <c r="AF5" s="103">
        <f t="shared" ref="AF5:AF23" si="21">AE5+(AG5-AH5)/100+AG5/1000+0.0000001</f>
        <v>9.9999999999999995E-8</v>
      </c>
      <c r="AG5" s="105">
        <f>'[2]25-26'!$G$36-'[2]25-26'!$E$36</f>
        <v>0</v>
      </c>
      <c r="AH5" s="106">
        <f>'[2]25-26'!$F$36-'[2]25-26'!$D$36</f>
        <v>0</v>
      </c>
      <c r="AJ5" s="120"/>
      <c r="AK5" s="102">
        <f t="shared" ref="AK5:AK23" si="22">C5+T5</f>
        <v>0</v>
      </c>
      <c r="AL5" s="104">
        <f t="shared" ref="AL5:AL23" si="23">D5+U5</f>
        <v>0</v>
      </c>
      <c r="AM5" s="104">
        <f t="shared" ref="AM5:AM23" si="24">E5+V5</f>
        <v>0</v>
      </c>
      <c r="AN5" s="103">
        <f t="shared" ref="AN5:AN23" si="25">F5+W5</f>
        <v>0</v>
      </c>
      <c r="AO5" s="103">
        <f t="shared" ref="AO5:AO23" si="26">AN5+(AP5-AQ5)/100+AP5/1000+0.0000001</f>
        <v>9.9999999999999995E-8</v>
      </c>
      <c r="AP5" s="105">
        <f t="shared" ref="AP5:AP23" si="27">H5+Y5</f>
        <v>0</v>
      </c>
      <c r="AQ5" s="106">
        <f t="shared" ref="AQ5:AQ23" si="28">I5+Z5</f>
        <v>0</v>
      </c>
      <c r="AS5" s="120"/>
      <c r="AT5" s="102">
        <f t="shared" ref="AT5:AT23" si="29">K5+AB5</f>
        <v>0</v>
      </c>
      <c r="AU5" s="104">
        <f t="shared" ref="AU5:AU23" si="30">L5+AC5</f>
        <v>0</v>
      </c>
      <c r="AV5" s="104">
        <f t="shared" ref="AV5:AV23" si="31">M5+AD5</f>
        <v>0</v>
      </c>
      <c r="AW5" s="103">
        <f t="shared" ref="AW5:AW23" si="32">AE5+N5</f>
        <v>0</v>
      </c>
      <c r="AX5" s="103">
        <f t="shared" ref="AX5:AX23" si="33">AW5+(AY5-AZ5)/100+AY5/1000+0.0000001</f>
        <v>9.9999999999999995E-8</v>
      </c>
      <c r="AY5" s="105">
        <f t="shared" ref="AY5:AY23" si="34">AG5+P5</f>
        <v>0</v>
      </c>
      <c r="AZ5" s="106">
        <f t="shared" ref="AZ5:AZ23" si="35">AH5+Q5</f>
        <v>0</v>
      </c>
    </row>
    <row r="6" spans="2:52" ht="15.75" thickBot="1" x14ac:dyDescent="0.3">
      <c r="B6" s="120"/>
      <c r="C6" s="102">
        <f>'[1]25-26'!$AP$36</f>
        <v>0</v>
      </c>
      <c r="D6" s="104">
        <f>'[1]25-26'!$AQ$36</f>
        <v>0</v>
      </c>
      <c r="E6" s="104">
        <f>'[1]25-26'!$AR$36</f>
        <v>0</v>
      </c>
      <c r="F6" s="103">
        <f t="shared" si="14"/>
        <v>0</v>
      </c>
      <c r="G6" s="103">
        <f t="shared" si="15"/>
        <v>9.9999999999999995E-8</v>
      </c>
      <c r="H6" s="105">
        <f>'[1]25-26'!$D$36</f>
        <v>0</v>
      </c>
      <c r="I6" s="106">
        <f>'[1]25-26'!$E$36</f>
        <v>0</v>
      </c>
      <c r="J6" s="107"/>
      <c r="K6" s="99">
        <f>'[1]25-26'!$AS$36</f>
        <v>0</v>
      </c>
      <c r="L6" s="104">
        <f>'[1]25-26'!$AT$36</f>
        <v>0</v>
      </c>
      <c r="M6" s="98">
        <f>'[1]25-26'!$AU$36</f>
        <v>0</v>
      </c>
      <c r="N6" s="103">
        <f t="shared" si="16"/>
        <v>0</v>
      </c>
      <c r="O6" s="103">
        <f t="shared" si="17"/>
        <v>9.9999999999999995E-8</v>
      </c>
      <c r="P6" s="105">
        <f>'[1]25-26'!$F$36-'[1]25-26'!$D$36</f>
        <v>0</v>
      </c>
      <c r="Q6" s="106">
        <f>'[1]25-26'!$G$36-'[1]25-26'!$E$36</f>
        <v>0</v>
      </c>
      <c r="S6" s="120"/>
      <c r="T6" s="102">
        <f>'[2]25-26'!$AR$36</f>
        <v>0</v>
      </c>
      <c r="U6" s="104">
        <f>'[2]25-26'!$AQ$36</f>
        <v>0</v>
      </c>
      <c r="V6" s="104">
        <f>'[2]25-26'!$AP$36</f>
        <v>0</v>
      </c>
      <c r="W6" s="103">
        <f t="shared" si="18"/>
        <v>0</v>
      </c>
      <c r="X6" s="103">
        <f t="shared" si="19"/>
        <v>9.9999999999999995E-8</v>
      </c>
      <c r="Y6" s="105">
        <f>'[2]25-26'!$E$36</f>
        <v>0</v>
      </c>
      <c r="Z6" s="106">
        <f>'[2]25-26'!$D$36</f>
        <v>0</v>
      </c>
      <c r="AA6" s="107"/>
      <c r="AB6" s="99">
        <f>'[2]25-26'!$AU$36</f>
        <v>0</v>
      </c>
      <c r="AC6" s="104">
        <f>'[2]25-26'!$AT$36</f>
        <v>0</v>
      </c>
      <c r="AD6" s="98">
        <f>'[2]25-26'!$AS$36</f>
        <v>0</v>
      </c>
      <c r="AE6" s="103">
        <f t="shared" si="20"/>
        <v>0</v>
      </c>
      <c r="AF6" s="103">
        <f t="shared" si="21"/>
        <v>9.9999999999999995E-8</v>
      </c>
      <c r="AG6" s="105">
        <f>'[2]25-26'!$G$36-'[2]25-26'!$E$36</f>
        <v>0</v>
      </c>
      <c r="AH6" s="106">
        <f>'[2]25-26'!$F$36-'[2]25-26'!$D$36</f>
        <v>0</v>
      </c>
      <c r="AJ6" s="120"/>
      <c r="AK6" s="102">
        <f t="shared" si="22"/>
        <v>0</v>
      </c>
      <c r="AL6" s="104">
        <f t="shared" si="23"/>
        <v>0</v>
      </c>
      <c r="AM6" s="104">
        <f t="shared" si="24"/>
        <v>0</v>
      </c>
      <c r="AN6" s="103">
        <f t="shared" si="25"/>
        <v>0</v>
      </c>
      <c r="AO6" s="103">
        <f t="shared" si="26"/>
        <v>9.9999999999999995E-8</v>
      </c>
      <c r="AP6" s="105">
        <f t="shared" si="27"/>
        <v>0</v>
      </c>
      <c r="AQ6" s="106">
        <f t="shared" si="28"/>
        <v>0</v>
      </c>
      <c r="AS6" s="120"/>
      <c r="AT6" s="102">
        <f t="shared" si="29"/>
        <v>0</v>
      </c>
      <c r="AU6" s="104">
        <f t="shared" si="30"/>
        <v>0</v>
      </c>
      <c r="AV6" s="104">
        <f t="shared" si="31"/>
        <v>0</v>
      </c>
      <c r="AW6" s="103">
        <f t="shared" si="32"/>
        <v>0</v>
      </c>
      <c r="AX6" s="103">
        <f t="shared" si="33"/>
        <v>9.9999999999999995E-8</v>
      </c>
      <c r="AY6" s="105">
        <f t="shared" si="34"/>
        <v>0</v>
      </c>
      <c r="AZ6" s="106">
        <f t="shared" si="35"/>
        <v>0</v>
      </c>
    </row>
    <row r="7" spans="2:52" ht="15.75" thickBot="1" x14ac:dyDescent="0.3">
      <c r="B7" s="120"/>
      <c r="C7" s="102">
        <f>'[1]25-26'!$AP$36</f>
        <v>0</v>
      </c>
      <c r="D7" s="104">
        <f>'[1]25-26'!$AQ$36</f>
        <v>0</v>
      </c>
      <c r="E7" s="104">
        <f>'[1]25-26'!$AR$36</f>
        <v>0</v>
      </c>
      <c r="F7" s="103">
        <f t="shared" si="14"/>
        <v>0</v>
      </c>
      <c r="G7" s="103">
        <f t="shared" si="15"/>
        <v>9.9999999999999995E-8</v>
      </c>
      <c r="H7" s="105">
        <f>'[1]25-26'!$D$36</f>
        <v>0</v>
      </c>
      <c r="I7" s="106">
        <f>'[1]25-26'!$E$36</f>
        <v>0</v>
      </c>
      <c r="J7" s="107"/>
      <c r="K7" s="99">
        <f>'[1]25-26'!$AS$36</f>
        <v>0</v>
      </c>
      <c r="L7" s="104">
        <f>'[1]25-26'!$AT$36</f>
        <v>0</v>
      </c>
      <c r="M7" s="98">
        <f>'[1]25-26'!$AU$36</f>
        <v>0</v>
      </c>
      <c r="N7" s="103">
        <f t="shared" si="16"/>
        <v>0</v>
      </c>
      <c r="O7" s="103">
        <f t="shared" si="17"/>
        <v>9.9999999999999995E-8</v>
      </c>
      <c r="P7" s="105">
        <f>'[1]25-26'!$F$36-'[1]25-26'!$D$36</f>
        <v>0</v>
      </c>
      <c r="Q7" s="106">
        <f>'[1]25-26'!$G$36-'[1]25-26'!$E$36</f>
        <v>0</v>
      </c>
      <c r="S7" s="120"/>
      <c r="T7" s="102">
        <f>'[2]25-26'!$AR$36</f>
        <v>0</v>
      </c>
      <c r="U7" s="104">
        <f>'[2]25-26'!$AQ$36</f>
        <v>0</v>
      </c>
      <c r="V7" s="104">
        <f>'[2]25-26'!$AP$36</f>
        <v>0</v>
      </c>
      <c r="W7" s="103">
        <f t="shared" si="18"/>
        <v>0</v>
      </c>
      <c r="X7" s="103">
        <f t="shared" si="19"/>
        <v>9.9999999999999995E-8</v>
      </c>
      <c r="Y7" s="105">
        <f>'[2]25-26'!$E$36</f>
        <v>0</v>
      </c>
      <c r="Z7" s="106">
        <f>'[2]25-26'!$D$36</f>
        <v>0</v>
      </c>
      <c r="AA7" s="107"/>
      <c r="AB7" s="99">
        <f>'[2]25-26'!$AU$36</f>
        <v>0</v>
      </c>
      <c r="AC7" s="104">
        <f>'[2]25-26'!$AT$36</f>
        <v>0</v>
      </c>
      <c r="AD7" s="98">
        <f>'[2]25-26'!$AS$36</f>
        <v>0</v>
      </c>
      <c r="AE7" s="103">
        <f t="shared" si="20"/>
        <v>0</v>
      </c>
      <c r="AF7" s="103">
        <f t="shared" si="21"/>
        <v>9.9999999999999995E-8</v>
      </c>
      <c r="AG7" s="105">
        <f>'[2]25-26'!$G$36-'[2]25-26'!$E$36</f>
        <v>0</v>
      </c>
      <c r="AH7" s="106">
        <f>'[2]25-26'!$F$36-'[2]25-26'!$D$36</f>
        <v>0</v>
      </c>
      <c r="AJ7" s="120"/>
      <c r="AK7" s="102">
        <f t="shared" si="22"/>
        <v>0</v>
      </c>
      <c r="AL7" s="104">
        <f t="shared" si="23"/>
        <v>0</v>
      </c>
      <c r="AM7" s="104">
        <f t="shared" si="24"/>
        <v>0</v>
      </c>
      <c r="AN7" s="103">
        <f t="shared" si="25"/>
        <v>0</v>
      </c>
      <c r="AO7" s="103">
        <f t="shared" si="26"/>
        <v>9.9999999999999995E-8</v>
      </c>
      <c r="AP7" s="105">
        <f t="shared" si="27"/>
        <v>0</v>
      </c>
      <c r="AQ7" s="106">
        <f t="shared" si="28"/>
        <v>0</v>
      </c>
      <c r="AS7" s="120"/>
      <c r="AT7" s="102">
        <f t="shared" si="29"/>
        <v>0</v>
      </c>
      <c r="AU7" s="104">
        <f t="shared" si="30"/>
        <v>0</v>
      </c>
      <c r="AV7" s="104">
        <f t="shared" si="31"/>
        <v>0</v>
      </c>
      <c r="AW7" s="103">
        <f t="shared" si="32"/>
        <v>0</v>
      </c>
      <c r="AX7" s="103">
        <f t="shared" si="33"/>
        <v>9.9999999999999995E-8</v>
      </c>
      <c r="AY7" s="105">
        <f t="shared" si="34"/>
        <v>0</v>
      </c>
      <c r="AZ7" s="106">
        <f t="shared" si="35"/>
        <v>0</v>
      </c>
    </row>
    <row r="8" spans="2:52" ht="15.75" thickBot="1" x14ac:dyDescent="0.3">
      <c r="B8" s="120"/>
      <c r="C8" s="102">
        <f>'[1]25-26'!$AP$36</f>
        <v>0</v>
      </c>
      <c r="D8" s="104">
        <f>'[1]25-26'!$AQ$36</f>
        <v>0</v>
      </c>
      <c r="E8" s="104">
        <f>'[1]25-26'!$AR$36</f>
        <v>0</v>
      </c>
      <c r="F8" s="103">
        <f t="shared" si="14"/>
        <v>0</v>
      </c>
      <c r="G8" s="103">
        <f t="shared" si="15"/>
        <v>9.9999999999999995E-8</v>
      </c>
      <c r="H8" s="105">
        <f>'[1]25-26'!$D$36</f>
        <v>0</v>
      </c>
      <c r="I8" s="106">
        <f>'[1]25-26'!$E$36</f>
        <v>0</v>
      </c>
      <c r="J8" s="107"/>
      <c r="K8" s="99">
        <f>'[1]25-26'!$AS$36</f>
        <v>0</v>
      </c>
      <c r="L8" s="104">
        <f>'[1]25-26'!$AT$36</f>
        <v>0</v>
      </c>
      <c r="M8" s="98">
        <f>'[1]25-26'!$AU$36</f>
        <v>0</v>
      </c>
      <c r="N8" s="103">
        <f t="shared" si="16"/>
        <v>0</v>
      </c>
      <c r="O8" s="103">
        <f t="shared" si="17"/>
        <v>9.9999999999999995E-8</v>
      </c>
      <c r="P8" s="105">
        <f>'[1]25-26'!$F$36-'[1]25-26'!$D$36</f>
        <v>0</v>
      </c>
      <c r="Q8" s="106">
        <f>'[1]25-26'!$G$36-'[1]25-26'!$E$36</f>
        <v>0</v>
      </c>
      <c r="S8" s="120"/>
      <c r="T8" s="102">
        <f>'[2]25-26'!$AR$36</f>
        <v>0</v>
      </c>
      <c r="U8" s="104">
        <f>'[2]25-26'!$AQ$36</f>
        <v>0</v>
      </c>
      <c r="V8" s="104">
        <f>'[2]25-26'!$AP$36</f>
        <v>0</v>
      </c>
      <c r="W8" s="103">
        <f t="shared" si="18"/>
        <v>0</v>
      </c>
      <c r="X8" s="103">
        <f t="shared" si="19"/>
        <v>9.9999999999999995E-8</v>
      </c>
      <c r="Y8" s="105">
        <f>'[2]25-26'!$E$36</f>
        <v>0</v>
      </c>
      <c r="Z8" s="106">
        <f>'[2]25-26'!$D$36</f>
        <v>0</v>
      </c>
      <c r="AA8" s="107"/>
      <c r="AB8" s="99">
        <f>'[2]25-26'!$AU$36</f>
        <v>0</v>
      </c>
      <c r="AC8" s="104">
        <f>'[2]25-26'!$AT$36</f>
        <v>0</v>
      </c>
      <c r="AD8" s="98">
        <f>'[2]25-26'!$AS$36</f>
        <v>0</v>
      </c>
      <c r="AE8" s="103">
        <f t="shared" si="20"/>
        <v>0</v>
      </c>
      <c r="AF8" s="103">
        <f t="shared" si="21"/>
        <v>9.9999999999999995E-8</v>
      </c>
      <c r="AG8" s="105">
        <f>'[2]25-26'!$G$36-'[2]25-26'!$E$36</f>
        <v>0</v>
      </c>
      <c r="AH8" s="106">
        <f>'[2]25-26'!$F$36-'[2]25-26'!$D$36</f>
        <v>0</v>
      </c>
      <c r="AJ8" s="120"/>
      <c r="AK8" s="102">
        <f t="shared" si="22"/>
        <v>0</v>
      </c>
      <c r="AL8" s="104">
        <f t="shared" si="23"/>
        <v>0</v>
      </c>
      <c r="AM8" s="104">
        <f t="shared" si="24"/>
        <v>0</v>
      </c>
      <c r="AN8" s="103">
        <f t="shared" si="25"/>
        <v>0</v>
      </c>
      <c r="AO8" s="103">
        <f t="shared" si="26"/>
        <v>9.9999999999999995E-8</v>
      </c>
      <c r="AP8" s="105">
        <f t="shared" si="27"/>
        <v>0</v>
      </c>
      <c r="AQ8" s="106">
        <f t="shared" si="28"/>
        <v>0</v>
      </c>
      <c r="AS8" s="120"/>
      <c r="AT8" s="102">
        <f t="shared" si="29"/>
        <v>0</v>
      </c>
      <c r="AU8" s="104">
        <f t="shared" si="30"/>
        <v>0</v>
      </c>
      <c r="AV8" s="104">
        <f t="shared" si="31"/>
        <v>0</v>
      </c>
      <c r="AW8" s="103">
        <f t="shared" si="32"/>
        <v>0</v>
      </c>
      <c r="AX8" s="103">
        <f t="shared" si="33"/>
        <v>9.9999999999999995E-8</v>
      </c>
      <c r="AY8" s="105">
        <f t="shared" si="34"/>
        <v>0</v>
      </c>
      <c r="AZ8" s="106">
        <f t="shared" si="35"/>
        <v>0</v>
      </c>
    </row>
    <row r="9" spans="2:52" ht="15.75" thickBot="1" x14ac:dyDescent="0.3">
      <c r="B9" s="120"/>
      <c r="C9" s="102">
        <f>'[1]25-26'!$AP$36</f>
        <v>0</v>
      </c>
      <c r="D9" s="104">
        <f>'[1]25-26'!$AQ$36</f>
        <v>0</v>
      </c>
      <c r="E9" s="104">
        <f>'[1]25-26'!$AR$36</f>
        <v>0</v>
      </c>
      <c r="F9" s="103">
        <f t="shared" si="14"/>
        <v>0</v>
      </c>
      <c r="G9" s="103">
        <f t="shared" si="15"/>
        <v>9.9999999999999995E-8</v>
      </c>
      <c r="H9" s="105">
        <f>'[1]25-26'!$D$36</f>
        <v>0</v>
      </c>
      <c r="I9" s="106">
        <f>'[1]25-26'!$E$36</f>
        <v>0</v>
      </c>
      <c r="J9" s="107"/>
      <c r="K9" s="99">
        <f>'[1]25-26'!$AS$36</f>
        <v>0</v>
      </c>
      <c r="L9" s="104">
        <f>'[1]25-26'!$AT$36</f>
        <v>0</v>
      </c>
      <c r="M9" s="98">
        <f>'[1]25-26'!$AU$36</f>
        <v>0</v>
      </c>
      <c r="N9" s="103">
        <f t="shared" si="16"/>
        <v>0</v>
      </c>
      <c r="O9" s="103">
        <f t="shared" si="17"/>
        <v>9.9999999999999995E-8</v>
      </c>
      <c r="P9" s="105">
        <f>'[1]25-26'!$F$36-'[1]25-26'!$D$36</f>
        <v>0</v>
      </c>
      <c r="Q9" s="106">
        <f>'[1]25-26'!$G$36-'[1]25-26'!$E$36</f>
        <v>0</v>
      </c>
      <c r="S9" s="120"/>
      <c r="T9" s="102">
        <f>'[2]25-26'!$AR$36</f>
        <v>0</v>
      </c>
      <c r="U9" s="104">
        <f>'[2]25-26'!$AQ$36</f>
        <v>0</v>
      </c>
      <c r="V9" s="104">
        <f>'[2]25-26'!$AP$36</f>
        <v>0</v>
      </c>
      <c r="W9" s="103">
        <f t="shared" si="18"/>
        <v>0</v>
      </c>
      <c r="X9" s="103">
        <f t="shared" si="19"/>
        <v>9.9999999999999995E-8</v>
      </c>
      <c r="Y9" s="105">
        <f>'[2]25-26'!$E$36</f>
        <v>0</v>
      </c>
      <c r="Z9" s="106">
        <f>'[2]25-26'!$D$36</f>
        <v>0</v>
      </c>
      <c r="AA9" s="107"/>
      <c r="AB9" s="99">
        <f>'[2]25-26'!$AU$36</f>
        <v>0</v>
      </c>
      <c r="AC9" s="104">
        <f>'[2]25-26'!$AT$36</f>
        <v>0</v>
      </c>
      <c r="AD9" s="98">
        <f>'[2]25-26'!$AS$36</f>
        <v>0</v>
      </c>
      <c r="AE9" s="103">
        <f t="shared" si="20"/>
        <v>0</v>
      </c>
      <c r="AF9" s="103">
        <f t="shared" si="21"/>
        <v>9.9999999999999995E-8</v>
      </c>
      <c r="AG9" s="105">
        <f>'[2]25-26'!$G$36-'[2]25-26'!$E$36</f>
        <v>0</v>
      </c>
      <c r="AH9" s="106">
        <f>'[2]25-26'!$F$36-'[2]25-26'!$D$36</f>
        <v>0</v>
      </c>
      <c r="AJ9" s="120"/>
      <c r="AK9" s="102">
        <f t="shared" si="22"/>
        <v>0</v>
      </c>
      <c r="AL9" s="104">
        <f t="shared" si="23"/>
        <v>0</v>
      </c>
      <c r="AM9" s="104">
        <f t="shared" si="24"/>
        <v>0</v>
      </c>
      <c r="AN9" s="103">
        <f t="shared" si="25"/>
        <v>0</v>
      </c>
      <c r="AO9" s="103">
        <f t="shared" si="26"/>
        <v>9.9999999999999995E-8</v>
      </c>
      <c r="AP9" s="105">
        <f t="shared" si="27"/>
        <v>0</v>
      </c>
      <c r="AQ9" s="106">
        <f t="shared" si="28"/>
        <v>0</v>
      </c>
      <c r="AS9" s="120"/>
      <c r="AT9" s="102">
        <f t="shared" si="29"/>
        <v>0</v>
      </c>
      <c r="AU9" s="104">
        <f t="shared" si="30"/>
        <v>0</v>
      </c>
      <c r="AV9" s="104">
        <f t="shared" si="31"/>
        <v>0</v>
      </c>
      <c r="AW9" s="103">
        <f t="shared" si="32"/>
        <v>0</v>
      </c>
      <c r="AX9" s="103">
        <f t="shared" si="33"/>
        <v>9.9999999999999995E-8</v>
      </c>
      <c r="AY9" s="105">
        <f t="shared" si="34"/>
        <v>0</v>
      </c>
      <c r="AZ9" s="106">
        <f t="shared" si="35"/>
        <v>0</v>
      </c>
    </row>
    <row r="10" spans="2:52" ht="15.75" thickBot="1" x14ac:dyDescent="0.3">
      <c r="B10" s="120"/>
      <c r="C10" s="102">
        <f>'[1]25-26'!$AP$36</f>
        <v>0</v>
      </c>
      <c r="D10" s="104">
        <f>'[1]25-26'!$AQ$36</f>
        <v>0</v>
      </c>
      <c r="E10" s="104">
        <f>'[1]25-26'!$AR$36</f>
        <v>0</v>
      </c>
      <c r="F10" s="103">
        <f t="shared" si="14"/>
        <v>0</v>
      </c>
      <c r="G10" s="103">
        <f t="shared" si="15"/>
        <v>9.9999999999999995E-8</v>
      </c>
      <c r="H10" s="105">
        <f>'[1]25-26'!$D$36</f>
        <v>0</v>
      </c>
      <c r="I10" s="106">
        <f>'[1]25-26'!$E$36</f>
        <v>0</v>
      </c>
      <c r="J10" s="107"/>
      <c r="K10" s="99">
        <f>'[1]25-26'!$AS$36</f>
        <v>0</v>
      </c>
      <c r="L10" s="104">
        <f>'[1]25-26'!$AT$36</f>
        <v>0</v>
      </c>
      <c r="M10" s="98">
        <f>'[1]25-26'!$AU$36</f>
        <v>0</v>
      </c>
      <c r="N10" s="103">
        <f t="shared" si="16"/>
        <v>0</v>
      </c>
      <c r="O10" s="103">
        <f t="shared" si="17"/>
        <v>9.9999999999999995E-8</v>
      </c>
      <c r="P10" s="105">
        <f>'[1]25-26'!$F$36-'[1]25-26'!$D$36</f>
        <v>0</v>
      </c>
      <c r="Q10" s="106">
        <f>'[1]25-26'!$G$36-'[1]25-26'!$E$36</f>
        <v>0</v>
      </c>
      <c r="S10" s="120"/>
      <c r="T10" s="102">
        <f>'[2]25-26'!$AR$36</f>
        <v>0</v>
      </c>
      <c r="U10" s="104">
        <f>'[2]25-26'!$AQ$36</f>
        <v>0</v>
      </c>
      <c r="V10" s="104">
        <f>'[2]25-26'!$AP$36</f>
        <v>0</v>
      </c>
      <c r="W10" s="103">
        <f t="shared" si="18"/>
        <v>0</v>
      </c>
      <c r="X10" s="103">
        <f t="shared" si="19"/>
        <v>9.9999999999999995E-8</v>
      </c>
      <c r="Y10" s="105">
        <f>'[2]25-26'!$E$36</f>
        <v>0</v>
      </c>
      <c r="Z10" s="106">
        <f>'[2]25-26'!$D$36</f>
        <v>0</v>
      </c>
      <c r="AA10" s="107"/>
      <c r="AB10" s="99">
        <f>'[2]25-26'!$AU$36</f>
        <v>0</v>
      </c>
      <c r="AC10" s="104">
        <f>'[2]25-26'!$AT$36</f>
        <v>0</v>
      </c>
      <c r="AD10" s="98">
        <f>'[2]25-26'!$AS$36</f>
        <v>0</v>
      </c>
      <c r="AE10" s="103">
        <f t="shared" si="20"/>
        <v>0</v>
      </c>
      <c r="AF10" s="103">
        <f t="shared" si="21"/>
        <v>9.9999999999999995E-8</v>
      </c>
      <c r="AG10" s="105">
        <f>'[2]25-26'!$G$36-'[2]25-26'!$E$36</f>
        <v>0</v>
      </c>
      <c r="AH10" s="106">
        <f>'[2]25-26'!$F$36-'[2]25-26'!$D$36</f>
        <v>0</v>
      </c>
      <c r="AJ10" s="120"/>
      <c r="AK10" s="102">
        <f t="shared" si="22"/>
        <v>0</v>
      </c>
      <c r="AL10" s="104">
        <f t="shared" si="23"/>
        <v>0</v>
      </c>
      <c r="AM10" s="104">
        <f t="shared" si="24"/>
        <v>0</v>
      </c>
      <c r="AN10" s="103">
        <f t="shared" si="25"/>
        <v>0</v>
      </c>
      <c r="AO10" s="103">
        <f t="shared" si="26"/>
        <v>9.9999999999999995E-8</v>
      </c>
      <c r="AP10" s="105">
        <f t="shared" si="27"/>
        <v>0</v>
      </c>
      <c r="AQ10" s="106">
        <f t="shared" si="28"/>
        <v>0</v>
      </c>
      <c r="AS10" s="120"/>
      <c r="AT10" s="102">
        <f t="shared" si="29"/>
        <v>0</v>
      </c>
      <c r="AU10" s="104">
        <f t="shared" si="30"/>
        <v>0</v>
      </c>
      <c r="AV10" s="104">
        <f t="shared" si="31"/>
        <v>0</v>
      </c>
      <c r="AW10" s="103">
        <f t="shared" si="32"/>
        <v>0</v>
      </c>
      <c r="AX10" s="103">
        <f t="shared" si="33"/>
        <v>9.9999999999999995E-8</v>
      </c>
      <c r="AY10" s="105">
        <f t="shared" si="34"/>
        <v>0</v>
      </c>
      <c r="AZ10" s="106">
        <f t="shared" si="35"/>
        <v>0</v>
      </c>
    </row>
    <row r="11" spans="2:52" ht="15.75" thickBot="1" x14ac:dyDescent="0.3">
      <c r="B11" s="120"/>
      <c r="C11" s="102">
        <f>'[1]25-26'!$AP$36</f>
        <v>0</v>
      </c>
      <c r="D11" s="104">
        <f>'[1]25-26'!$AQ$36</f>
        <v>0</v>
      </c>
      <c r="E11" s="104">
        <f>'[1]25-26'!$AR$36</f>
        <v>0</v>
      </c>
      <c r="F11" s="103">
        <f t="shared" si="14"/>
        <v>0</v>
      </c>
      <c r="G11" s="103">
        <f t="shared" si="15"/>
        <v>9.9999999999999995E-8</v>
      </c>
      <c r="H11" s="105">
        <f>'[1]25-26'!$D$36</f>
        <v>0</v>
      </c>
      <c r="I11" s="106">
        <f>'[1]25-26'!$E$36</f>
        <v>0</v>
      </c>
      <c r="J11" s="107"/>
      <c r="K11" s="99">
        <f>'[1]25-26'!$AS$36</f>
        <v>0</v>
      </c>
      <c r="L11" s="104">
        <f>'[1]25-26'!$AT$36</f>
        <v>0</v>
      </c>
      <c r="M11" s="98">
        <f>'[1]25-26'!$AU$36</f>
        <v>0</v>
      </c>
      <c r="N11" s="103">
        <f t="shared" si="16"/>
        <v>0</v>
      </c>
      <c r="O11" s="103">
        <f t="shared" si="17"/>
        <v>9.9999999999999995E-8</v>
      </c>
      <c r="P11" s="105">
        <f>'[1]25-26'!$F$36-'[1]25-26'!$D$36</f>
        <v>0</v>
      </c>
      <c r="Q11" s="106">
        <f>'[1]25-26'!$G$36-'[1]25-26'!$E$36</f>
        <v>0</v>
      </c>
      <c r="S11" s="120"/>
      <c r="T11" s="102">
        <f>'[2]25-26'!$AR$36</f>
        <v>0</v>
      </c>
      <c r="U11" s="104">
        <f>'[2]25-26'!$AQ$36</f>
        <v>0</v>
      </c>
      <c r="V11" s="104">
        <f>'[2]25-26'!$AP$36</f>
        <v>0</v>
      </c>
      <c r="W11" s="103">
        <f t="shared" si="18"/>
        <v>0</v>
      </c>
      <c r="X11" s="103">
        <f t="shared" si="19"/>
        <v>9.9999999999999995E-8</v>
      </c>
      <c r="Y11" s="105">
        <f>'[2]25-26'!$E$36</f>
        <v>0</v>
      </c>
      <c r="Z11" s="106">
        <f>'[2]25-26'!$D$36</f>
        <v>0</v>
      </c>
      <c r="AA11" s="107"/>
      <c r="AB11" s="99">
        <f>'[2]25-26'!$AU$36</f>
        <v>0</v>
      </c>
      <c r="AC11" s="104">
        <f>'[2]25-26'!$AT$36</f>
        <v>0</v>
      </c>
      <c r="AD11" s="98">
        <f>'[2]25-26'!$AS$36</f>
        <v>0</v>
      </c>
      <c r="AE11" s="103">
        <f t="shared" si="20"/>
        <v>0</v>
      </c>
      <c r="AF11" s="103">
        <f t="shared" si="21"/>
        <v>9.9999999999999995E-8</v>
      </c>
      <c r="AG11" s="105">
        <f>'[2]25-26'!$G$36-'[2]25-26'!$E$36</f>
        <v>0</v>
      </c>
      <c r="AH11" s="106">
        <f>'[2]25-26'!$F$36-'[2]25-26'!$D$36</f>
        <v>0</v>
      </c>
      <c r="AJ11" s="120"/>
      <c r="AK11" s="102">
        <f t="shared" si="22"/>
        <v>0</v>
      </c>
      <c r="AL11" s="104">
        <f t="shared" si="23"/>
        <v>0</v>
      </c>
      <c r="AM11" s="104">
        <f t="shared" si="24"/>
        <v>0</v>
      </c>
      <c r="AN11" s="103">
        <f t="shared" si="25"/>
        <v>0</v>
      </c>
      <c r="AO11" s="103">
        <f t="shared" si="26"/>
        <v>9.9999999999999995E-8</v>
      </c>
      <c r="AP11" s="105">
        <f t="shared" si="27"/>
        <v>0</v>
      </c>
      <c r="AQ11" s="106">
        <f t="shared" si="28"/>
        <v>0</v>
      </c>
      <c r="AS11" s="120"/>
      <c r="AT11" s="102">
        <f t="shared" si="29"/>
        <v>0</v>
      </c>
      <c r="AU11" s="104">
        <f t="shared" si="30"/>
        <v>0</v>
      </c>
      <c r="AV11" s="104">
        <f t="shared" si="31"/>
        <v>0</v>
      </c>
      <c r="AW11" s="103">
        <f t="shared" si="32"/>
        <v>0</v>
      </c>
      <c r="AX11" s="103">
        <f t="shared" si="33"/>
        <v>9.9999999999999995E-8</v>
      </c>
      <c r="AY11" s="105">
        <f t="shared" si="34"/>
        <v>0</v>
      </c>
      <c r="AZ11" s="106">
        <f t="shared" si="35"/>
        <v>0</v>
      </c>
    </row>
    <row r="12" spans="2:52" ht="15.75" thickBot="1" x14ac:dyDescent="0.3">
      <c r="B12" s="120"/>
      <c r="C12" s="102">
        <f>'[1]25-26'!$AP$36</f>
        <v>0</v>
      </c>
      <c r="D12" s="104">
        <f>'[1]25-26'!$AQ$36</f>
        <v>0</v>
      </c>
      <c r="E12" s="104">
        <f>'[1]25-26'!$AR$36</f>
        <v>0</v>
      </c>
      <c r="F12" s="103">
        <f t="shared" si="14"/>
        <v>0</v>
      </c>
      <c r="G12" s="103">
        <f t="shared" si="15"/>
        <v>9.9999999999999995E-8</v>
      </c>
      <c r="H12" s="105">
        <f>'[1]25-26'!$D$36</f>
        <v>0</v>
      </c>
      <c r="I12" s="106">
        <f>'[1]25-26'!$E$36</f>
        <v>0</v>
      </c>
      <c r="J12" s="107"/>
      <c r="K12" s="99">
        <f>'[1]25-26'!$AS$36</f>
        <v>0</v>
      </c>
      <c r="L12" s="104">
        <f>'[1]25-26'!$AT$36</f>
        <v>0</v>
      </c>
      <c r="M12" s="98">
        <f>'[1]25-26'!$AU$36</f>
        <v>0</v>
      </c>
      <c r="N12" s="103">
        <f t="shared" si="16"/>
        <v>0</v>
      </c>
      <c r="O12" s="103">
        <f t="shared" si="17"/>
        <v>9.9999999999999995E-8</v>
      </c>
      <c r="P12" s="105">
        <f>'[1]25-26'!$F$36-'[1]25-26'!$D$36</f>
        <v>0</v>
      </c>
      <c r="Q12" s="106">
        <f>'[1]25-26'!$G$36-'[1]25-26'!$E$36</f>
        <v>0</v>
      </c>
      <c r="S12" s="120"/>
      <c r="T12" s="102">
        <f>'[2]25-26'!$AR$36</f>
        <v>0</v>
      </c>
      <c r="U12" s="104">
        <f>'[2]25-26'!$AQ$36</f>
        <v>0</v>
      </c>
      <c r="V12" s="104">
        <f>'[2]25-26'!$AP$36</f>
        <v>0</v>
      </c>
      <c r="W12" s="103">
        <f t="shared" si="18"/>
        <v>0</v>
      </c>
      <c r="X12" s="103">
        <f t="shared" si="19"/>
        <v>9.9999999999999995E-8</v>
      </c>
      <c r="Y12" s="105">
        <f>'[2]25-26'!$E$36</f>
        <v>0</v>
      </c>
      <c r="Z12" s="106">
        <f>'[2]25-26'!$D$36</f>
        <v>0</v>
      </c>
      <c r="AA12" s="107"/>
      <c r="AB12" s="99">
        <f>'[2]25-26'!$AU$36</f>
        <v>0</v>
      </c>
      <c r="AC12" s="104">
        <f>'[2]25-26'!$AT$36</f>
        <v>0</v>
      </c>
      <c r="AD12" s="98">
        <f>'[2]25-26'!$AS$36</f>
        <v>0</v>
      </c>
      <c r="AE12" s="103">
        <f t="shared" si="20"/>
        <v>0</v>
      </c>
      <c r="AF12" s="103">
        <f t="shared" si="21"/>
        <v>9.9999999999999995E-8</v>
      </c>
      <c r="AG12" s="105">
        <f>'[2]25-26'!$G$36-'[2]25-26'!$E$36</f>
        <v>0</v>
      </c>
      <c r="AH12" s="106">
        <f>'[2]25-26'!$F$36-'[2]25-26'!$D$36</f>
        <v>0</v>
      </c>
      <c r="AJ12" s="120"/>
      <c r="AK12" s="102">
        <f t="shared" si="22"/>
        <v>0</v>
      </c>
      <c r="AL12" s="104">
        <f t="shared" si="23"/>
        <v>0</v>
      </c>
      <c r="AM12" s="104">
        <f t="shared" si="24"/>
        <v>0</v>
      </c>
      <c r="AN12" s="103">
        <f t="shared" si="25"/>
        <v>0</v>
      </c>
      <c r="AO12" s="103">
        <f t="shared" si="26"/>
        <v>9.9999999999999995E-8</v>
      </c>
      <c r="AP12" s="105">
        <f t="shared" si="27"/>
        <v>0</v>
      </c>
      <c r="AQ12" s="106">
        <f t="shared" si="28"/>
        <v>0</v>
      </c>
      <c r="AS12" s="120"/>
      <c r="AT12" s="102">
        <f t="shared" si="29"/>
        <v>0</v>
      </c>
      <c r="AU12" s="104">
        <f t="shared" si="30"/>
        <v>0</v>
      </c>
      <c r="AV12" s="104">
        <f t="shared" si="31"/>
        <v>0</v>
      </c>
      <c r="AW12" s="103">
        <f t="shared" si="32"/>
        <v>0</v>
      </c>
      <c r="AX12" s="103">
        <f t="shared" si="33"/>
        <v>9.9999999999999995E-8</v>
      </c>
      <c r="AY12" s="105">
        <f t="shared" si="34"/>
        <v>0</v>
      </c>
      <c r="AZ12" s="106">
        <f t="shared" si="35"/>
        <v>0</v>
      </c>
    </row>
    <row r="13" spans="2:52" ht="15.75" thickBot="1" x14ac:dyDescent="0.3">
      <c r="B13" s="120"/>
      <c r="C13" s="102">
        <f>'[1]25-26'!$AP$36</f>
        <v>0</v>
      </c>
      <c r="D13" s="104">
        <f>'[1]25-26'!$AQ$36</f>
        <v>0</v>
      </c>
      <c r="E13" s="104">
        <f>'[1]25-26'!$AR$36</f>
        <v>0</v>
      </c>
      <c r="F13" s="103">
        <f t="shared" si="14"/>
        <v>0</v>
      </c>
      <c r="G13" s="103">
        <f t="shared" si="15"/>
        <v>9.9999999999999995E-8</v>
      </c>
      <c r="H13" s="105">
        <f>'[1]25-26'!$D$36</f>
        <v>0</v>
      </c>
      <c r="I13" s="106">
        <f>'[1]25-26'!$E$36</f>
        <v>0</v>
      </c>
      <c r="J13" s="107"/>
      <c r="K13" s="99">
        <f>'[1]25-26'!$AS$36</f>
        <v>0</v>
      </c>
      <c r="L13" s="104">
        <f>'[1]25-26'!$AT$36</f>
        <v>0</v>
      </c>
      <c r="M13" s="98">
        <f>'[1]25-26'!$AU$36</f>
        <v>0</v>
      </c>
      <c r="N13" s="103">
        <f t="shared" si="16"/>
        <v>0</v>
      </c>
      <c r="O13" s="103">
        <f t="shared" si="17"/>
        <v>9.9999999999999995E-8</v>
      </c>
      <c r="P13" s="105">
        <f>'[1]25-26'!$F$36-'[1]25-26'!$D$36</f>
        <v>0</v>
      </c>
      <c r="Q13" s="106">
        <f>'[1]25-26'!$G$36-'[1]25-26'!$E$36</f>
        <v>0</v>
      </c>
      <c r="S13" s="120"/>
      <c r="T13" s="102">
        <f>'[2]25-26'!$AR$36</f>
        <v>0</v>
      </c>
      <c r="U13" s="104">
        <f>'[2]25-26'!$AQ$36</f>
        <v>0</v>
      </c>
      <c r="V13" s="104">
        <f>'[2]25-26'!$AP$36</f>
        <v>0</v>
      </c>
      <c r="W13" s="103">
        <f t="shared" si="18"/>
        <v>0</v>
      </c>
      <c r="X13" s="103">
        <f t="shared" si="19"/>
        <v>9.9999999999999995E-8</v>
      </c>
      <c r="Y13" s="105">
        <f>'[2]25-26'!$E$36</f>
        <v>0</v>
      </c>
      <c r="Z13" s="106">
        <f>'[2]25-26'!$D$36</f>
        <v>0</v>
      </c>
      <c r="AA13" s="107"/>
      <c r="AB13" s="99">
        <f>'[2]25-26'!$AU$36</f>
        <v>0</v>
      </c>
      <c r="AC13" s="104">
        <f>'[2]25-26'!$AT$36</f>
        <v>0</v>
      </c>
      <c r="AD13" s="98">
        <f>'[2]25-26'!$AS$36</f>
        <v>0</v>
      </c>
      <c r="AE13" s="103">
        <f t="shared" si="20"/>
        <v>0</v>
      </c>
      <c r="AF13" s="103">
        <f t="shared" si="21"/>
        <v>9.9999999999999995E-8</v>
      </c>
      <c r="AG13" s="105">
        <f>'[2]25-26'!$G$36-'[2]25-26'!$E$36</f>
        <v>0</v>
      </c>
      <c r="AH13" s="106">
        <f>'[2]25-26'!$F$36-'[2]25-26'!$D$36</f>
        <v>0</v>
      </c>
      <c r="AJ13" s="120"/>
      <c r="AK13" s="102">
        <f t="shared" si="22"/>
        <v>0</v>
      </c>
      <c r="AL13" s="104">
        <f t="shared" si="23"/>
        <v>0</v>
      </c>
      <c r="AM13" s="104">
        <f t="shared" si="24"/>
        <v>0</v>
      </c>
      <c r="AN13" s="103">
        <f t="shared" si="25"/>
        <v>0</v>
      </c>
      <c r="AO13" s="103">
        <f t="shared" si="26"/>
        <v>9.9999999999999995E-8</v>
      </c>
      <c r="AP13" s="105">
        <f t="shared" si="27"/>
        <v>0</v>
      </c>
      <c r="AQ13" s="106">
        <f t="shared" si="28"/>
        <v>0</v>
      </c>
      <c r="AS13" s="120"/>
      <c r="AT13" s="102">
        <f t="shared" si="29"/>
        <v>0</v>
      </c>
      <c r="AU13" s="104">
        <f t="shared" si="30"/>
        <v>0</v>
      </c>
      <c r="AV13" s="104">
        <f t="shared" si="31"/>
        <v>0</v>
      </c>
      <c r="AW13" s="103">
        <f t="shared" si="32"/>
        <v>0</v>
      </c>
      <c r="AX13" s="103">
        <f t="shared" si="33"/>
        <v>9.9999999999999995E-8</v>
      </c>
      <c r="AY13" s="105">
        <f t="shared" si="34"/>
        <v>0</v>
      </c>
      <c r="AZ13" s="106">
        <f t="shared" si="35"/>
        <v>0</v>
      </c>
    </row>
    <row r="14" spans="2:52" ht="15.75" thickBot="1" x14ac:dyDescent="0.3">
      <c r="B14" s="120"/>
      <c r="C14" s="102">
        <f>'[1]25-26'!$AP$36</f>
        <v>0</v>
      </c>
      <c r="D14" s="104">
        <f>'[1]25-26'!$AQ$36</f>
        <v>0</v>
      </c>
      <c r="E14" s="104">
        <f>'[1]25-26'!$AR$36</f>
        <v>0</v>
      </c>
      <c r="F14" s="103">
        <f t="shared" si="14"/>
        <v>0</v>
      </c>
      <c r="G14" s="103">
        <f t="shared" si="15"/>
        <v>9.9999999999999995E-8</v>
      </c>
      <c r="H14" s="105">
        <f>'[1]25-26'!$D$36</f>
        <v>0</v>
      </c>
      <c r="I14" s="106">
        <f>'[1]25-26'!$E$36</f>
        <v>0</v>
      </c>
      <c r="J14" s="107"/>
      <c r="K14" s="99">
        <f>'[1]25-26'!$AS$36</f>
        <v>0</v>
      </c>
      <c r="L14" s="104">
        <f>'[1]25-26'!$AT$36</f>
        <v>0</v>
      </c>
      <c r="M14" s="98">
        <f>'[1]25-26'!$AU$36</f>
        <v>0</v>
      </c>
      <c r="N14" s="103">
        <f t="shared" si="16"/>
        <v>0</v>
      </c>
      <c r="O14" s="103">
        <f t="shared" si="17"/>
        <v>9.9999999999999995E-8</v>
      </c>
      <c r="P14" s="105">
        <f>'[1]25-26'!$F$36-'[1]25-26'!$D$36</f>
        <v>0</v>
      </c>
      <c r="Q14" s="106">
        <f>'[1]25-26'!$G$36-'[1]25-26'!$E$36</f>
        <v>0</v>
      </c>
      <c r="S14" s="120"/>
      <c r="T14" s="102">
        <f>'[2]25-26'!$AR$36</f>
        <v>0</v>
      </c>
      <c r="U14" s="104">
        <f>'[2]25-26'!$AQ$36</f>
        <v>0</v>
      </c>
      <c r="V14" s="104">
        <f>'[2]25-26'!$AP$36</f>
        <v>0</v>
      </c>
      <c r="W14" s="103">
        <f t="shared" si="18"/>
        <v>0</v>
      </c>
      <c r="X14" s="103">
        <f t="shared" si="19"/>
        <v>9.9999999999999995E-8</v>
      </c>
      <c r="Y14" s="105">
        <f>'[2]25-26'!$E$36</f>
        <v>0</v>
      </c>
      <c r="Z14" s="106">
        <f>'[2]25-26'!$D$36</f>
        <v>0</v>
      </c>
      <c r="AA14" s="107"/>
      <c r="AB14" s="99">
        <f>'[2]25-26'!$AU$36</f>
        <v>0</v>
      </c>
      <c r="AC14" s="104">
        <f>'[2]25-26'!$AT$36</f>
        <v>0</v>
      </c>
      <c r="AD14" s="98">
        <f>'[2]25-26'!$AS$36</f>
        <v>0</v>
      </c>
      <c r="AE14" s="103">
        <f t="shared" si="20"/>
        <v>0</v>
      </c>
      <c r="AF14" s="103">
        <f t="shared" si="21"/>
        <v>9.9999999999999995E-8</v>
      </c>
      <c r="AG14" s="105">
        <f>'[2]25-26'!$G$36-'[2]25-26'!$E$36</f>
        <v>0</v>
      </c>
      <c r="AH14" s="106">
        <f>'[2]25-26'!$F$36-'[2]25-26'!$D$36</f>
        <v>0</v>
      </c>
      <c r="AJ14" s="120"/>
      <c r="AK14" s="102">
        <f t="shared" si="22"/>
        <v>0</v>
      </c>
      <c r="AL14" s="104">
        <f t="shared" si="23"/>
        <v>0</v>
      </c>
      <c r="AM14" s="104">
        <f t="shared" si="24"/>
        <v>0</v>
      </c>
      <c r="AN14" s="103">
        <f t="shared" si="25"/>
        <v>0</v>
      </c>
      <c r="AO14" s="103">
        <f t="shared" si="26"/>
        <v>9.9999999999999995E-8</v>
      </c>
      <c r="AP14" s="105">
        <f t="shared" si="27"/>
        <v>0</v>
      </c>
      <c r="AQ14" s="106">
        <f t="shared" si="28"/>
        <v>0</v>
      </c>
      <c r="AS14" s="120"/>
      <c r="AT14" s="102">
        <f t="shared" si="29"/>
        <v>0</v>
      </c>
      <c r="AU14" s="104">
        <f t="shared" si="30"/>
        <v>0</v>
      </c>
      <c r="AV14" s="104">
        <f t="shared" si="31"/>
        <v>0</v>
      </c>
      <c r="AW14" s="103">
        <f t="shared" si="32"/>
        <v>0</v>
      </c>
      <c r="AX14" s="103">
        <f t="shared" si="33"/>
        <v>9.9999999999999995E-8</v>
      </c>
      <c r="AY14" s="105">
        <f t="shared" si="34"/>
        <v>0</v>
      </c>
      <c r="AZ14" s="106">
        <f t="shared" si="35"/>
        <v>0</v>
      </c>
    </row>
    <row r="15" spans="2:52" ht="15.75" thickBot="1" x14ac:dyDescent="0.3">
      <c r="B15" s="120"/>
      <c r="C15" s="102">
        <f>'[1]25-26'!$AP$36</f>
        <v>0</v>
      </c>
      <c r="D15" s="104">
        <f>'[1]25-26'!$AQ$36</f>
        <v>0</v>
      </c>
      <c r="E15" s="104">
        <f>'[1]25-26'!$AR$36</f>
        <v>0</v>
      </c>
      <c r="F15" s="103">
        <f t="shared" si="14"/>
        <v>0</v>
      </c>
      <c r="G15" s="103">
        <f t="shared" si="15"/>
        <v>9.9999999999999995E-8</v>
      </c>
      <c r="H15" s="105">
        <f>'[1]25-26'!$D$36</f>
        <v>0</v>
      </c>
      <c r="I15" s="106">
        <f>'[1]25-26'!$E$36</f>
        <v>0</v>
      </c>
      <c r="J15" s="107"/>
      <c r="K15" s="99">
        <f>'[1]25-26'!$AS$36</f>
        <v>0</v>
      </c>
      <c r="L15" s="104">
        <f>'[1]25-26'!$AT$36</f>
        <v>0</v>
      </c>
      <c r="M15" s="98">
        <f>'[1]25-26'!$AU$36</f>
        <v>0</v>
      </c>
      <c r="N15" s="103">
        <f t="shared" si="16"/>
        <v>0</v>
      </c>
      <c r="O15" s="103">
        <f t="shared" si="17"/>
        <v>9.9999999999999995E-8</v>
      </c>
      <c r="P15" s="105">
        <f>'[1]25-26'!$F$36-'[1]25-26'!$D$36</f>
        <v>0</v>
      </c>
      <c r="Q15" s="106">
        <f>'[1]25-26'!$G$36-'[1]25-26'!$E$36</f>
        <v>0</v>
      </c>
      <c r="S15" s="120"/>
      <c r="T15" s="102">
        <f>'[2]25-26'!$AR$36</f>
        <v>0</v>
      </c>
      <c r="U15" s="104">
        <f>'[2]25-26'!$AQ$36</f>
        <v>0</v>
      </c>
      <c r="V15" s="104">
        <f>'[2]25-26'!$AP$36</f>
        <v>0</v>
      </c>
      <c r="W15" s="103">
        <f t="shared" si="18"/>
        <v>0</v>
      </c>
      <c r="X15" s="103">
        <f t="shared" si="19"/>
        <v>9.9999999999999995E-8</v>
      </c>
      <c r="Y15" s="105">
        <f>'[2]25-26'!$E$36</f>
        <v>0</v>
      </c>
      <c r="Z15" s="106">
        <f>'[2]25-26'!$D$36</f>
        <v>0</v>
      </c>
      <c r="AA15" s="107"/>
      <c r="AB15" s="99">
        <f>'[2]25-26'!$AU$36</f>
        <v>0</v>
      </c>
      <c r="AC15" s="104">
        <f>'[2]25-26'!$AT$36</f>
        <v>0</v>
      </c>
      <c r="AD15" s="98">
        <f>'[2]25-26'!$AS$36</f>
        <v>0</v>
      </c>
      <c r="AE15" s="103">
        <f t="shared" si="20"/>
        <v>0</v>
      </c>
      <c r="AF15" s="103">
        <f t="shared" si="21"/>
        <v>9.9999999999999995E-8</v>
      </c>
      <c r="AG15" s="105">
        <f>'[2]25-26'!$G$36-'[2]25-26'!$E$36</f>
        <v>0</v>
      </c>
      <c r="AH15" s="106">
        <f>'[2]25-26'!$F$36-'[2]25-26'!$D$36</f>
        <v>0</v>
      </c>
      <c r="AJ15" s="120"/>
      <c r="AK15" s="102">
        <f t="shared" si="22"/>
        <v>0</v>
      </c>
      <c r="AL15" s="104">
        <f t="shared" si="23"/>
        <v>0</v>
      </c>
      <c r="AM15" s="104">
        <f t="shared" si="24"/>
        <v>0</v>
      </c>
      <c r="AN15" s="103">
        <f t="shared" si="25"/>
        <v>0</v>
      </c>
      <c r="AO15" s="103">
        <f t="shared" si="26"/>
        <v>9.9999999999999995E-8</v>
      </c>
      <c r="AP15" s="105">
        <f t="shared" si="27"/>
        <v>0</v>
      </c>
      <c r="AQ15" s="106">
        <f t="shared" si="28"/>
        <v>0</v>
      </c>
      <c r="AS15" s="120"/>
      <c r="AT15" s="102">
        <f t="shared" si="29"/>
        <v>0</v>
      </c>
      <c r="AU15" s="104">
        <f t="shared" si="30"/>
        <v>0</v>
      </c>
      <c r="AV15" s="104">
        <f t="shared" si="31"/>
        <v>0</v>
      </c>
      <c r="AW15" s="103">
        <f t="shared" si="32"/>
        <v>0</v>
      </c>
      <c r="AX15" s="103">
        <f t="shared" si="33"/>
        <v>9.9999999999999995E-8</v>
      </c>
      <c r="AY15" s="105">
        <f t="shared" si="34"/>
        <v>0</v>
      </c>
      <c r="AZ15" s="106">
        <f t="shared" si="35"/>
        <v>0</v>
      </c>
    </row>
    <row r="16" spans="2:52" ht="15.75" thickBot="1" x14ac:dyDescent="0.3">
      <c r="B16" s="120"/>
      <c r="C16" s="102">
        <f>'[1]25-26'!$AP$36</f>
        <v>0</v>
      </c>
      <c r="D16" s="104">
        <f>'[1]25-26'!$AQ$36</f>
        <v>0</v>
      </c>
      <c r="E16" s="104">
        <f>'[1]25-26'!$AR$36</f>
        <v>0</v>
      </c>
      <c r="F16" s="103">
        <f t="shared" si="14"/>
        <v>0</v>
      </c>
      <c r="G16" s="103">
        <f t="shared" si="15"/>
        <v>9.9999999999999995E-8</v>
      </c>
      <c r="H16" s="105">
        <f>'[1]25-26'!$D$36</f>
        <v>0</v>
      </c>
      <c r="I16" s="106">
        <f>'[1]25-26'!$E$36</f>
        <v>0</v>
      </c>
      <c r="J16" s="107"/>
      <c r="K16" s="99">
        <f>'[1]25-26'!$AS$36</f>
        <v>0</v>
      </c>
      <c r="L16" s="104">
        <f>'[1]25-26'!$AT$36</f>
        <v>0</v>
      </c>
      <c r="M16" s="98">
        <f>'[1]25-26'!$AU$36</f>
        <v>0</v>
      </c>
      <c r="N16" s="103">
        <f t="shared" si="16"/>
        <v>0</v>
      </c>
      <c r="O16" s="103">
        <f t="shared" si="17"/>
        <v>9.9999999999999995E-8</v>
      </c>
      <c r="P16" s="105">
        <f>'[1]25-26'!$F$36-'[1]25-26'!$D$36</f>
        <v>0</v>
      </c>
      <c r="Q16" s="106">
        <f>'[1]25-26'!$G$36-'[1]25-26'!$E$36</f>
        <v>0</v>
      </c>
      <c r="S16" s="120"/>
      <c r="T16" s="102">
        <f>'[2]25-26'!$AR$36</f>
        <v>0</v>
      </c>
      <c r="U16" s="104">
        <f>'[2]25-26'!$AQ$36</f>
        <v>0</v>
      </c>
      <c r="V16" s="104">
        <f>'[2]25-26'!$AP$36</f>
        <v>0</v>
      </c>
      <c r="W16" s="103">
        <f t="shared" si="18"/>
        <v>0</v>
      </c>
      <c r="X16" s="103">
        <f t="shared" si="19"/>
        <v>9.9999999999999995E-8</v>
      </c>
      <c r="Y16" s="105">
        <f>'[2]25-26'!$E$36</f>
        <v>0</v>
      </c>
      <c r="Z16" s="106">
        <f>'[2]25-26'!$D$36</f>
        <v>0</v>
      </c>
      <c r="AA16" s="107"/>
      <c r="AB16" s="99">
        <f>'[2]25-26'!$AU$36</f>
        <v>0</v>
      </c>
      <c r="AC16" s="104">
        <f>'[2]25-26'!$AT$36</f>
        <v>0</v>
      </c>
      <c r="AD16" s="98">
        <f>'[2]25-26'!$AS$36</f>
        <v>0</v>
      </c>
      <c r="AE16" s="103">
        <f t="shared" si="20"/>
        <v>0</v>
      </c>
      <c r="AF16" s="103">
        <f t="shared" si="21"/>
        <v>9.9999999999999995E-8</v>
      </c>
      <c r="AG16" s="105">
        <f>'[2]25-26'!$G$36-'[2]25-26'!$E$36</f>
        <v>0</v>
      </c>
      <c r="AH16" s="106">
        <f>'[2]25-26'!$F$36-'[2]25-26'!$D$36</f>
        <v>0</v>
      </c>
      <c r="AJ16" s="120"/>
      <c r="AK16" s="102">
        <f t="shared" si="22"/>
        <v>0</v>
      </c>
      <c r="AL16" s="104">
        <f t="shared" si="23"/>
        <v>0</v>
      </c>
      <c r="AM16" s="104">
        <f t="shared" si="24"/>
        <v>0</v>
      </c>
      <c r="AN16" s="103">
        <f t="shared" si="25"/>
        <v>0</v>
      </c>
      <c r="AO16" s="103">
        <f t="shared" si="26"/>
        <v>9.9999999999999995E-8</v>
      </c>
      <c r="AP16" s="105">
        <f t="shared" si="27"/>
        <v>0</v>
      </c>
      <c r="AQ16" s="106">
        <f t="shared" si="28"/>
        <v>0</v>
      </c>
      <c r="AS16" s="120"/>
      <c r="AT16" s="102">
        <f t="shared" si="29"/>
        <v>0</v>
      </c>
      <c r="AU16" s="104">
        <f t="shared" si="30"/>
        <v>0</v>
      </c>
      <c r="AV16" s="104">
        <f t="shared" si="31"/>
        <v>0</v>
      </c>
      <c r="AW16" s="103">
        <f t="shared" si="32"/>
        <v>0</v>
      </c>
      <c r="AX16" s="103">
        <f t="shared" si="33"/>
        <v>9.9999999999999995E-8</v>
      </c>
      <c r="AY16" s="105">
        <f t="shared" si="34"/>
        <v>0</v>
      </c>
      <c r="AZ16" s="106">
        <f t="shared" si="35"/>
        <v>0</v>
      </c>
    </row>
    <row r="17" spans="2:52" ht="15.75" thickBot="1" x14ac:dyDescent="0.3">
      <c r="B17" s="120"/>
      <c r="C17" s="102">
        <f>'[1]25-26'!$AP$36</f>
        <v>0</v>
      </c>
      <c r="D17" s="104">
        <f>'[1]25-26'!$AQ$36</f>
        <v>0</v>
      </c>
      <c r="E17" s="104">
        <f>'[1]25-26'!$AR$36</f>
        <v>0</v>
      </c>
      <c r="F17" s="103">
        <f t="shared" si="14"/>
        <v>0</v>
      </c>
      <c r="G17" s="103">
        <f t="shared" si="15"/>
        <v>9.9999999999999995E-8</v>
      </c>
      <c r="H17" s="105">
        <f>'[1]25-26'!$D$36</f>
        <v>0</v>
      </c>
      <c r="I17" s="106">
        <f>'[1]25-26'!$E$36</f>
        <v>0</v>
      </c>
      <c r="J17" s="107"/>
      <c r="K17" s="99">
        <f>'[1]25-26'!$AS$36</f>
        <v>0</v>
      </c>
      <c r="L17" s="104">
        <f>'[1]25-26'!$AT$36</f>
        <v>0</v>
      </c>
      <c r="M17" s="98">
        <f>'[1]25-26'!$AU$36</f>
        <v>0</v>
      </c>
      <c r="N17" s="103">
        <f t="shared" si="16"/>
        <v>0</v>
      </c>
      <c r="O17" s="103">
        <f t="shared" si="17"/>
        <v>9.9999999999999995E-8</v>
      </c>
      <c r="P17" s="105">
        <f>'[1]25-26'!$F$36-'[1]25-26'!$D$36</f>
        <v>0</v>
      </c>
      <c r="Q17" s="106">
        <f>'[1]25-26'!$G$36-'[1]25-26'!$E$36</f>
        <v>0</v>
      </c>
      <c r="S17" s="120"/>
      <c r="T17" s="102">
        <f>'[2]25-26'!$AR$36</f>
        <v>0</v>
      </c>
      <c r="U17" s="104">
        <f>'[2]25-26'!$AQ$36</f>
        <v>0</v>
      </c>
      <c r="V17" s="104">
        <f>'[2]25-26'!$AP$36</f>
        <v>0</v>
      </c>
      <c r="W17" s="103">
        <f t="shared" si="18"/>
        <v>0</v>
      </c>
      <c r="X17" s="103">
        <f t="shared" si="19"/>
        <v>9.9999999999999995E-8</v>
      </c>
      <c r="Y17" s="105">
        <f>'[2]25-26'!$E$36</f>
        <v>0</v>
      </c>
      <c r="Z17" s="106">
        <f>'[2]25-26'!$D$36</f>
        <v>0</v>
      </c>
      <c r="AA17" s="107"/>
      <c r="AB17" s="99">
        <f>'[2]25-26'!$AU$36</f>
        <v>0</v>
      </c>
      <c r="AC17" s="104">
        <f>'[2]25-26'!$AT$36</f>
        <v>0</v>
      </c>
      <c r="AD17" s="98">
        <f>'[2]25-26'!$AS$36</f>
        <v>0</v>
      </c>
      <c r="AE17" s="103">
        <f t="shared" si="20"/>
        <v>0</v>
      </c>
      <c r="AF17" s="103">
        <f t="shared" si="21"/>
        <v>9.9999999999999995E-8</v>
      </c>
      <c r="AG17" s="105">
        <f>'[2]25-26'!$G$36-'[2]25-26'!$E$36</f>
        <v>0</v>
      </c>
      <c r="AH17" s="106">
        <f>'[2]25-26'!$F$36-'[2]25-26'!$D$36</f>
        <v>0</v>
      </c>
      <c r="AJ17" s="120"/>
      <c r="AK17" s="102">
        <f t="shared" si="22"/>
        <v>0</v>
      </c>
      <c r="AL17" s="104">
        <f t="shared" si="23"/>
        <v>0</v>
      </c>
      <c r="AM17" s="104">
        <f t="shared" si="24"/>
        <v>0</v>
      </c>
      <c r="AN17" s="103">
        <f t="shared" si="25"/>
        <v>0</v>
      </c>
      <c r="AO17" s="103">
        <f t="shared" si="26"/>
        <v>9.9999999999999995E-8</v>
      </c>
      <c r="AP17" s="105">
        <f t="shared" si="27"/>
        <v>0</v>
      </c>
      <c r="AQ17" s="106">
        <f t="shared" si="28"/>
        <v>0</v>
      </c>
      <c r="AS17" s="120"/>
      <c r="AT17" s="102">
        <f t="shared" si="29"/>
        <v>0</v>
      </c>
      <c r="AU17" s="104">
        <f t="shared" si="30"/>
        <v>0</v>
      </c>
      <c r="AV17" s="104">
        <f t="shared" si="31"/>
        <v>0</v>
      </c>
      <c r="AW17" s="103">
        <f t="shared" si="32"/>
        <v>0</v>
      </c>
      <c r="AX17" s="103">
        <f t="shared" si="33"/>
        <v>9.9999999999999995E-8</v>
      </c>
      <c r="AY17" s="105">
        <f t="shared" si="34"/>
        <v>0</v>
      </c>
      <c r="AZ17" s="106">
        <f t="shared" si="35"/>
        <v>0</v>
      </c>
    </row>
    <row r="18" spans="2:52" ht="15.75" thickBot="1" x14ac:dyDescent="0.3">
      <c r="B18" s="120"/>
      <c r="C18" s="102">
        <f>'[1]25-26'!$AP$36</f>
        <v>0</v>
      </c>
      <c r="D18" s="104">
        <f>'[1]25-26'!$AQ$36</f>
        <v>0</v>
      </c>
      <c r="E18" s="104">
        <f>'[1]25-26'!$AR$36</f>
        <v>0</v>
      </c>
      <c r="F18" s="103">
        <f t="shared" si="14"/>
        <v>0</v>
      </c>
      <c r="G18" s="103">
        <f t="shared" si="15"/>
        <v>9.9999999999999995E-8</v>
      </c>
      <c r="H18" s="105">
        <f>'[1]25-26'!$D$36</f>
        <v>0</v>
      </c>
      <c r="I18" s="106">
        <f>'[1]25-26'!$E$36</f>
        <v>0</v>
      </c>
      <c r="J18" s="107"/>
      <c r="K18" s="99">
        <f>'[1]25-26'!$AS$36</f>
        <v>0</v>
      </c>
      <c r="L18" s="104">
        <f>'[1]25-26'!$AT$36</f>
        <v>0</v>
      </c>
      <c r="M18" s="98">
        <f>'[1]25-26'!$AU$36</f>
        <v>0</v>
      </c>
      <c r="N18" s="103">
        <f t="shared" si="16"/>
        <v>0</v>
      </c>
      <c r="O18" s="103">
        <f t="shared" si="17"/>
        <v>9.9999999999999995E-8</v>
      </c>
      <c r="P18" s="105">
        <f>'[1]25-26'!$F$36-'[1]25-26'!$D$36</f>
        <v>0</v>
      </c>
      <c r="Q18" s="106">
        <f>'[1]25-26'!$G$36-'[1]25-26'!$E$36</f>
        <v>0</v>
      </c>
      <c r="S18" s="120"/>
      <c r="T18" s="102">
        <f>'[2]25-26'!$AR$36</f>
        <v>0</v>
      </c>
      <c r="U18" s="104">
        <f>'[2]25-26'!$AQ$36</f>
        <v>0</v>
      </c>
      <c r="V18" s="104">
        <f>'[2]25-26'!$AP$36</f>
        <v>0</v>
      </c>
      <c r="W18" s="103">
        <f t="shared" si="18"/>
        <v>0</v>
      </c>
      <c r="X18" s="103">
        <f t="shared" si="19"/>
        <v>9.9999999999999995E-8</v>
      </c>
      <c r="Y18" s="105">
        <f>'[2]25-26'!$E$36</f>
        <v>0</v>
      </c>
      <c r="Z18" s="106">
        <f>'[2]25-26'!$D$36</f>
        <v>0</v>
      </c>
      <c r="AA18" s="107"/>
      <c r="AB18" s="99">
        <f>'[2]25-26'!$AU$36</f>
        <v>0</v>
      </c>
      <c r="AC18" s="104">
        <f>'[2]25-26'!$AT$36</f>
        <v>0</v>
      </c>
      <c r="AD18" s="98">
        <f>'[2]25-26'!$AS$36</f>
        <v>0</v>
      </c>
      <c r="AE18" s="103">
        <f t="shared" si="20"/>
        <v>0</v>
      </c>
      <c r="AF18" s="103">
        <f t="shared" si="21"/>
        <v>9.9999999999999995E-8</v>
      </c>
      <c r="AG18" s="105">
        <f>'[2]25-26'!$G$36-'[2]25-26'!$E$36</f>
        <v>0</v>
      </c>
      <c r="AH18" s="106">
        <f>'[2]25-26'!$F$36-'[2]25-26'!$D$36</f>
        <v>0</v>
      </c>
      <c r="AJ18" s="120"/>
      <c r="AK18" s="102">
        <f t="shared" si="22"/>
        <v>0</v>
      </c>
      <c r="AL18" s="104">
        <f t="shared" si="23"/>
        <v>0</v>
      </c>
      <c r="AM18" s="104">
        <f t="shared" si="24"/>
        <v>0</v>
      </c>
      <c r="AN18" s="103">
        <f t="shared" si="25"/>
        <v>0</v>
      </c>
      <c r="AO18" s="103">
        <f t="shared" si="26"/>
        <v>9.9999999999999995E-8</v>
      </c>
      <c r="AP18" s="105">
        <f t="shared" si="27"/>
        <v>0</v>
      </c>
      <c r="AQ18" s="106">
        <f t="shared" si="28"/>
        <v>0</v>
      </c>
      <c r="AS18" s="120"/>
      <c r="AT18" s="102">
        <f t="shared" si="29"/>
        <v>0</v>
      </c>
      <c r="AU18" s="104">
        <f t="shared" si="30"/>
        <v>0</v>
      </c>
      <c r="AV18" s="104">
        <f t="shared" si="31"/>
        <v>0</v>
      </c>
      <c r="AW18" s="103">
        <f t="shared" si="32"/>
        <v>0</v>
      </c>
      <c r="AX18" s="103">
        <f t="shared" si="33"/>
        <v>9.9999999999999995E-8</v>
      </c>
      <c r="AY18" s="105">
        <f t="shared" si="34"/>
        <v>0</v>
      </c>
      <c r="AZ18" s="106">
        <f t="shared" si="35"/>
        <v>0</v>
      </c>
    </row>
    <row r="19" spans="2:52" ht="15.75" thickBot="1" x14ac:dyDescent="0.3">
      <c r="B19" s="120"/>
      <c r="C19" s="102">
        <f>'[1]25-26'!$AP$36</f>
        <v>0</v>
      </c>
      <c r="D19" s="104">
        <f>'[1]25-26'!$AQ$36</f>
        <v>0</v>
      </c>
      <c r="E19" s="104">
        <f>'[1]25-26'!$AR$36</f>
        <v>0</v>
      </c>
      <c r="F19" s="103">
        <f t="shared" si="14"/>
        <v>0</v>
      </c>
      <c r="G19" s="103">
        <f t="shared" si="15"/>
        <v>9.9999999999999995E-8</v>
      </c>
      <c r="H19" s="105">
        <f>'[1]25-26'!$D$36</f>
        <v>0</v>
      </c>
      <c r="I19" s="106">
        <f>'[1]25-26'!$E$36</f>
        <v>0</v>
      </c>
      <c r="J19" s="107"/>
      <c r="K19" s="99">
        <f>'[1]25-26'!$AS$36</f>
        <v>0</v>
      </c>
      <c r="L19" s="104">
        <f>'[1]25-26'!$AT$36</f>
        <v>0</v>
      </c>
      <c r="M19" s="98">
        <f>'[1]25-26'!$AU$36</f>
        <v>0</v>
      </c>
      <c r="N19" s="103">
        <f t="shared" si="16"/>
        <v>0</v>
      </c>
      <c r="O19" s="103">
        <f t="shared" si="17"/>
        <v>9.9999999999999995E-8</v>
      </c>
      <c r="P19" s="105">
        <f>'[1]25-26'!$F$36-'[1]25-26'!$D$36</f>
        <v>0</v>
      </c>
      <c r="Q19" s="106">
        <f>'[1]25-26'!$G$36-'[1]25-26'!$E$36</f>
        <v>0</v>
      </c>
      <c r="S19" s="120"/>
      <c r="T19" s="102">
        <f>'[2]25-26'!$AR$36</f>
        <v>0</v>
      </c>
      <c r="U19" s="104">
        <f>'[2]25-26'!$AQ$36</f>
        <v>0</v>
      </c>
      <c r="V19" s="104">
        <f>'[2]25-26'!$AP$36</f>
        <v>0</v>
      </c>
      <c r="W19" s="103">
        <f t="shared" si="18"/>
        <v>0</v>
      </c>
      <c r="X19" s="103">
        <f t="shared" si="19"/>
        <v>9.9999999999999995E-8</v>
      </c>
      <c r="Y19" s="105">
        <f>'[2]25-26'!$E$36</f>
        <v>0</v>
      </c>
      <c r="Z19" s="106">
        <f>'[2]25-26'!$D$36</f>
        <v>0</v>
      </c>
      <c r="AA19" s="107"/>
      <c r="AB19" s="99">
        <f>'[2]25-26'!$AU$36</f>
        <v>0</v>
      </c>
      <c r="AC19" s="104">
        <f>'[2]25-26'!$AT$36</f>
        <v>0</v>
      </c>
      <c r="AD19" s="98">
        <f>'[2]25-26'!$AS$36</f>
        <v>0</v>
      </c>
      <c r="AE19" s="103">
        <f t="shared" si="20"/>
        <v>0</v>
      </c>
      <c r="AF19" s="103">
        <f t="shared" si="21"/>
        <v>9.9999999999999995E-8</v>
      </c>
      <c r="AG19" s="105">
        <f>'[2]25-26'!$G$36-'[2]25-26'!$E$36</f>
        <v>0</v>
      </c>
      <c r="AH19" s="106">
        <f>'[2]25-26'!$F$36-'[2]25-26'!$D$36</f>
        <v>0</v>
      </c>
      <c r="AJ19" s="120"/>
      <c r="AK19" s="102">
        <f t="shared" si="22"/>
        <v>0</v>
      </c>
      <c r="AL19" s="104">
        <f t="shared" si="23"/>
        <v>0</v>
      </c>
      <c r="AM19" s="104">
        <f t="shared" si="24"/>
        <v>0</v>
      </c>
      <c r="AN19" s="103">
        <f t="shared" si="25"/>
        <v>0</v>
      </c>
      <c r="AO19" s="103">
        <f t="shared" si="26"/>
        <v>9.9999999999999995E-8</v>
      </c>
      <c r="AP19" s="105">
        <f t="shared" si="27"/>
        <v>0</v>
      </c>
      <c r="AQ19" s="106">
        <f t="shared" si="28"/>
        <v>0</v>
      </c>
      <c r="AS19" s="120"/>
      <c r="AT19" s="102">
        <f t="shared" si="29"/>
        <v>0</v>
      </c>
      <c r="AU19" s="104">
        <f t="shared" si="30"/>
        <v>0</v>
      </c>
      <c r="AV19" s="104">
        <f t="shared" si="31"/>
        <v>0</v>
      </c>
      <c r="AW19" s="103">
        <f t="shared" si="32"/>
        <v>0</v>
      </c>
      <c r="AX19" s="103">
        <f t="shared" si="33"/>
        <v>9.9999999999999995E-8</v>
      </c>
      <c r="AY19" s="105">
        <f t="shared" si="34"/>
        <v>0</v>
      </c>
      <c r="AZ19" s="106">
        <f t="shared" si="35"/>
        <v>0</v>
      </c>
    </row>
    <row r="20" spans="2:52" ht="15.75" thickBot="1" x14ac:dyDescent="0.3">
      <c r="B20" s="120"/>
      <c r="C20" s="102">
        <f>'[1]25-26'!$AP$36</f>
        <v>0</v>
      </c>
      <c r="D20" s="104">
        <f>'[1]25-26'!$AQ$36</f>
        <v>0</v>
      </c>
      <c r="E20" s="104">
        <f>'[1]25-26'!$AR$36</f>
        <v>0</v>
      </c>
      <c r="F20" s="103">
        <f t="shared" si="14"/>
        <v>0</v>
      </c>
      <c r="G20" s="103">
        <f t="shared" si="15"/>
        <v>9.9999999999999995E-8</v>
      </c>
      <c r="H20" s="105">
        <f>'[1]25-26'!$D$36</f>
        <v>0</v>
      </c>
      <c r="I20" s="106">
        <f>'[1]25-26'!$E$36</f>
        <v>0</v>
      </c>
      <c r="J20" s="107"/>
      <c r="K20" s="99">
        <f>'[1]25-26'!$AS$36</f>
        <v>0</v>
      </c>
      <c r="L20" s="104">
        <f>'[1]25-26'!$AT$36</f>
        <v>0</v>
      </c>
      <c r="M20" s="98">
        <f>'[1]25-26'!$AU$36</f>
        <v>0</v>
      </c>
      <c r="N20" s="103">
        <f t="shared" si="16"/>
        <v>0</v>
      </c>
      <c r="O20" s="103">
        <f t="shared" si="17"/>
        <v>9.9999999999999995E-8</v>
      </c>
      <c r="P20" s="105">
        <f>'[1]25-26'!$F$36-'[1]25-26'!$D$36</f>
        <v>0</v>
      </c>
      <c r="Q20" s="106">
        <f>'[1]25-26'!$G$36-'[1]25-26'!$E$36</f>
        <v>0</v>
      </c>
      <c r="S20" s="120"/>
      <c r="T20" s="102">
        <f>'[2]25-26'!$AR$36</f>
        <v>0</v>
      </c>
      <c r="U20" s="104">
        <f>'[2]25-26'!$AQ$36</f>
        <v>0</v>
      </c>
      <c r="V20" s="104">
        <f>'[2]25-26'!$AP$36</f>
        <v>0</v>
      </c>
      <c r="W20" s="103">
        <f t="shared" si="18"/>
        <v>0</v>
      </c>
      <c r="X20" s="103">
        <f t="shared" si="19"/>
        <v>9.9999999999999995E-8</v>
      </c>
      <c r="Y20" s="105">
        <f>'[2]25-26'!$E$36</f>
        <v>0</v>
      </c>
      <c r="Z20" s="106">
        <f>'[2]25-26'!$D$36</f>
        <v>0</v>
      </c>
      <c r="AA20" s="107"/>
      <c r="AB20" s="99">
        <f>'[2]25-26'!$AU$36</f>
        <v>0</v>
      </c>
      <c r="AC20" s="104">
        <f>'[2]25-26'!$AT$36</f>
        <v>0</v>
      </c>
      <c r="AD20" s="98">
        <f>'[2]25-26'!$AS$36</f>
        <v>0</v>
      </c>
      <c r="AE20" s="103">
        <f t="shared" si="20"/>
        <v>0</v>
      </c>
      <c r="AF20" s="103">
        <f t="shared" si="21"/>
        <v>9.9999999999999995E-8</v>
      </c>
      <c r="AG20" s="105">
        <f>'[2]25-26'!$G$36-'[2]25-26'!$E$36</f>
        <v>0</v>
      </c>
      <c r="AH20" s="106">
        <f>'[2]25-26'!$F$36-'[2]25-26'!$D$36</f>
        <v>0</v>
      </c>
      <c r="AJ20" s="120"/>
      <c r="AK20" s="102">
        <f t="shared" si="22"/>
        <v>0</v>
      </c>
      <c r="AL20" s="104">
        <f t="shared" si="23"/>
        <v>0</v>
      </c>
      <c r="AM20" s="104">
        <f t="shared" si="24"/>
        <v>0</v>
      </c>
      <c r="AN20" s="103">
        <f t="shared" si="25"/>
        <v>0</v>
      </c>
      <c r="AO20" s="103">
        <f t="shared" si="26"/>
        <v>9.9999999999999995E-8</v>
      </c>
      <c r="AP20" s="105">
        <f t="shared" si="27"/>
        <v>0</v>
      </c>
      <c r="AQ20" s="106">
        <f t="shared" si="28"/>
        <v>0</v>
      </c>
      <c r="AS20" s="120"/>
      <c r="AT20" s="102">
        <f t="shared" si="29"/>
        <v>0</v>
      </c>
      <c r="AU20" s="104">
        <f t="shared" si="30"/>
        <v>0</v>
      </c>
      <c r="AV20" s="104">
        <f t="shared" si="31"/>
        <v>0</v>
      </c>
      <c r="AW20" s="103">
        <f t="shared" si="32"/>
        <v>0</v>
      </c>
      <c r="AX20" s="103">
        <f t="shared" si="33"/>
        <v>9.9999999999999995E-8</v>
      </c>
      <c r="AY20" s="105">
        <f t="shared" si="34"/>
        <v>0</v>
      </c>
      <c r="AZ20" s="106">
        <f t="shared" si="35"/>
        <v>0</v>
      </c>
    </row>
    <row r="21" spans="2:52" ht="15.75" thickBot="1" x14ac:dyDescent="0.3">
      <c r="B21" s="120"/>
      <c r="C21" s="102">
        <f>'[1]25-26'!$AP$36</f>
        <v>0</v>
      </c>
      <c r="D21" s="104">
        <f>'[1]25-26'!$AQ$36</f>
        <v>0</v>
      </c>
      <c r="E21" s="104">
        <f>'[1]25-26'!$AR$36</f>
        <v>0</v>
      </c>
      <c r="F21" s="103">
        <f t="shared" si="14"/>
        <v>0</v>
      </c>
      <c r="G21" s="103">
        <f t="shared" si="15"/>
        <v>9.9999999999999995E-8</v>
      </c>
      <c r="H21" s="105">
        <f>'[1]25-26'!$D$36</f>
        <v>0</v>
      </c>
      <c r="I21" s="106">
        <f>'[1]25-26'!$E$36</f>
        <v>0</v>
      </c>
      <c r="J21" s="107"/>
      <c r="K21" s="99">
        <f>'[1]25-26'!$AS$36</f>
        <v>0</v>
      </c>
      <c r="L21" s="104">
        <f>'[1]25-26'!$AT$36</f>
        <v>0</v>
      </c>
      <c r="M21" s="98">
        <f>'[1]25-26'!$AU$36</f>
        <v>0</v>
      </c>
      <c r="N21" s="103">
        <f t="shared" si="16"/>
        <v>0</v>
      </c>
      <c r="O21" s="103">
        <f t="shared" si="17"/>
        <v>9.9999999999999995E-8</v>
      </c>
      <c r="P21" s="105">
        <f>'[1]25-26'!$F$36-'[1]25-26'!$D$36</f>
        <v>0</v>
      </c>
      <c r="Q21" s="106">
        <f>'[1]25-26'!$G$36-'[1]25-26'!$E$36</f>
        <v>0</v>
      </c>
      <c r="S21" s="120"/>
      <c r="T21" s="102">
        <f>'[2]25-26'!$AR$36</f>
        <v>0</v>
      </c>
      <c r="U21" s="104">
        <f>'[2]25-26'!$AQ$36</f>
        <v>0</v>
      </c>
      <c r="V21" s="104">
        <f>'[2]25-26'!$AP$36</f>
        <v>0</v>
      </c>
      <c r="W21" s="103">
        <f t="shared" si="18"/>
        <v>0</v>
      </c>
      <c r="X21" s="103">
        <f t="shared" si="19"/>
        <v>9.9999999999999995E-8</v>
      </c>
      <c r="Y21" s="105">
        <f>'[2]25-26'!$E$36</f>
        <v>0</v>
      </c>
      <c r="Z21" s="106">
        <f>'[2]25-26'!$D$36</f>
        <v>0</v>
      </c>
      <c r="AA21" s="107"/>
      <c r="AB21" s="99">
        <f>'[2]25-26'!$AU$36</f>
        <v>0</v>
      </c>
      <c r="AC21" s="104">
        <f>'[2]25-26'!$AT$36</f>
        <v>0</v>
      </c>
      <c r="AD21" s="98">
        <f>'[2]25-26'!$AS$36</f>
        <v>0</v>
      </c>
      <c r="AE21" s="103">
        <f t="shared" si="20"/>
        <v>0</v>
      </c>
      <c r="AF21" s="103">
        <f t="shared" si="21"/>
        <v>9.9999999999999995E-8</v>
      </c>
      <c r="AG21" s="105">
        <f>'[2]25-26'!$G$36-'[2]25-26'!$E$36</f>
        <v>0</v>
      </c>
      <c r="AH21" s="106">
        <f>'[2]25-26'!$F$36-'[2]25-26'!$D$36</f>
        <v>0</v>
      </c>
      <c r="AJ21" s="120"/>
      <c r="AK21" s="102">
        <f t="shared" si="22"/>
        <v>0</v>
      </c>
      <c r="AL21" s="104">
        <f t="shared" si="23"/>
        <v>0</v>
      </c>
      <c r="AM21" s="104">
        <f t="shared" si="24"/>
        <v>0</v>
      </c>
      <c r="AN21" s="103">
        <f t="shared" si="25"/>
        <v>0</v>
      </c>
      <c r="AO21" s="103">
        <f t="shared" si="26"/>
        <v>9.9999999999999995E-8</v>
      </c>
      <c r="AP21" s="105">
        <f t="shared" si="27"/>
        <v>0</v>
      </c>
      <c r="AQ21" s="106">
        <f t="shared" si="28"/>
        <v>0</v>
      </c>
      <c r="AS21" s="120"/>
      <c r="AT21" s="102">
        <f t="shared" si="29"/>
        <v>0</v>
      </c>
      <c r="AU21" s="104">
        <f t="shared" si="30"/>
        <v>0</v>
      </c>
      <c r="AV21" s="104">
        <f t="shared" si="31"/>
        <v>0</v>
      </c>
      <c r="AW21" s="103">
        <f t="shared" si="32"/>
        <v>0</v>
      </c>
      <c r="AX21" s="103">
        <f t="shared" si="33"/>
        <v>9.9999999999999995E-8</v>
      </c>
      <c r="AY21" s="105">
        <f t="shared" si="34"/>
        <v>0</v>
      </c>
      <c r="AZ21" s="106">
        <f t="shared" si="35"/>
        <v>0</v>
      </c>
    </row>
    <row r="22" spans="2:52" ht="15.75" thickBot="1" x14ac:dyDescent="0.3">
      <c r="B22" s="120"/>
      <c r="C22" s="102">
        <f>'[1]25-26'!$AP$36</f>
        <v>0</v>
      </c>
      <c r="D22" s="104">
        <f>'[1]25-26'!$AQ$36</f>
        <v>0</v>
      </c>
      <c r="E22" s="104">
        <f>'[1]25-26'!$AR$36</f>
        <v>0</v>
      </c>
      <c r="F22" s="103">
        <f t="shared" si="14"/>
        <v>0</v>
      </c>
      <c r="G22" s="103">
        <f t="shared" si="15"/>
        <v>9.9999999999999995E-8</v>
      </c>
      <c r="H22" s="105">
        <f>'[1]25-26'!$D$36</f>
        <v>0</v>
      </c>
      <c r="I22" s="106">
        <f>'[1]25-26'!$E$36</f>
        <v>0</v>
      </c>
      <c r="J22" s="107"/>
      <c r="K22" s="99">
        <f>'[1]25-26'!$AS$36</f>
        <v>0</v>
      </c>
      <c r="L22" s="104">
        <f>'[1]25-26'!$AT$36</f>
        <v>0</v>
      </c>
      <c r="M22" s="98">
        <f>'[1]25-26'!$AU$36</f>
        <v>0</v>
      </c>
      <c r="N22" s="103">
        <f t="shared" si="16"/>
        <v>0</v>
      </c>
      <c r="O22" s="103">
        <f t="shared" si="17"/>
        <v>9.9999999999999995E-8</v>
      </c>
      <c r="P22" s="105">
        <f>'[1]25-26'!$F$36-'[1]25-26'!$D$36</f>
        <v>0</v>
      </c>
      <c r="Q22" s="106">
        <f>'[1]25-26'!$G$36-'[1]25-26'!$E$36</f>
        <v>0</v>
      </c>
      <c r="S22" s="120"/>
      <c r="T22" s="102">
        <f>'[2]25-26'!$AR$36</f>
        <v>0</v>
      </c>
      <c r="U22" s="104">
        <f>'[2]25-26'!$AQ$36</f>
        <v>0</v>
      </c>
      <c r="V22" s="104">
        <f>'[2]25-26'!$AP$36</f>
        <v>0</v>
      </c>
      <c r="W22" s="103">
        <f t="shared" si="18"/>
        <v>0</v>
      </c>
      <c r="X22" s="103">
        <f t="shared" si="19"/>
        <v>9.9999999999999995E-8</v>
      </c>
      <c r="Y22" s="105">
        <f>'[2]25-26'!$E$36</f>
        <v>0</v>
      </c>
      <c r="Z22" s="106">
        <f>'[2]25-26'!$D$36</f>
        <v>0</v>
      </c>
      <c r="AA22" s="107"/>
      <c r="AB22" s="99">
        <f>'[2]25-26'!$AU$36</f>
        <v>0</v>
      </c>
      <c r="AC22" s="104">
        <f>'[2]25-26'!$AT$36</f>
        <v>0</v>
      </c>
      <c r="AD22" s="98">
        <f>'[2]25-26'!$AS$36</f>
        <v>0</v>
      </c>
      <c r="AE22" s="103">
        <f t="shared" si="20"/>
        <v>0</v>
      </c>
      <c r="AF22" s="103">
        <f t="shared" si="21"/>
        <v>9.9999999999999995E-8</v>
      </c>
      <c r="AG22" s="105">
        <f>'[2]25-26'!$G$36-'[2]25-26'!$E$36</f>
        <v>0</v>
      </c>
      <c r="AH22" s="106">
        <f>'[2]25-26'!$F$36-'[2]25-26'!$D$36</f>
        <v>0</v>
      </c>
      <c r="AJ22" s="120"/>
      <c r="AK22" s="102">
        <f t="shared" si="22"/>
        <v>0</v>
      </c>
      <c r="AL22" s="104">
        <f t="shared" si="23"/>
        <v>0</v>
      </c>
      <c r="AM22" s="104">
        <f t="shared" si="24"/>
        <v>0</v>
      </c>
      <c r="AN22" s="103">
        <f t="shared" si="25"/>
        <v>0</v>
      </c>
      <c r="AO22" s="103">
        <f t="shared" si="26"/>
        <v>9.9999999999999995E-8</v>
      </c>
      <c r="AP22" s="105">
        <f t="shared" si="27"/>
        <v>0</v>
      </c>
      <c r="AQ22" s="106">
        <f t="shared" si="28"/>
        <v>0</v>
      </c>
      <c r="AS22" s="120"/>
      <c r="AT22" s="102">
        <f t="shared" si="29"/>
        <v>0</v>
      </c>
      <c r="AU22" s="104">
        <f t="shared" si="30"/>
        <v>0</v>
      </c>
      <c r="AV22" s="104">
        <f t="shared" si="31"/>
        <v>0</v>
      </c>
      <c r="AW22" s="103">
        <f t="shared" si="32"/>
        <v>0</v>
      </c>
      <c r="AX22" s="103">
        <f t="shared" si="33"/>
        <v>9.9999999999999995E-8</v>
      </c>
      <c r="AY22" s="105">
        <f t="shared" si="34"/>
        <v>0</v>
      </c>
      <c r="AZ22" s="106">
        <f t="shared" si="35"/>
        <v>0</v>
      </c>
    </row>
    <row r="23" spans="2:52" ht="15.75" thickBot="1" x14ac:dyDescent="0.3">
      <c r="B23" s="120"/>
      <c r="C23" s="102">
        <f>'[1]25-26'!$AP$36</f>
        <v>0</v>
      </c>
      <c r="D23" s="104">
        <f>'[1]25-26'!$AQ$36</f>
        <v>0</v>
      </c>
      <c r="E23" s="104">
        <f>'[1]25-26'!$AR$36</f>
        <v>0</v>
      </c>
      <c r="F23" s="103">
        <f t="shared" si="14"/>
        <v>0</v>
      </c>
      <c r="G23" s="103">
        <f t="shared" si="15"/>
        <v>9.9999999999999995E-8</v>
      </c>
      <c r="H23" s="105">
        <f>'[1]25-26'!$D$36</f>
        <v>0</v>
      </c>
      <c r="I23" s="106">
        <f>'[1]25-26'!$E$36</f>
        <v>0</v>
      </c>
      <c r="J23" s="107"/>
      <c r="K23" s="99">
        <f>'[1]25-26'!$AS$36</f>
        <v>0</v>
      </c>
      <c r="L23" s="104">
        <f>'[1]25-26'!$AT$36</f>
        <v>0</v>
      </c>
      <c r="M23" s="98">
        <f>'[1]25-26'!$AU$36</f>
        <v>0</v>
      </c>
      <c r="N23" s="103">
        <f t="shared" si="16"/>
        <v>0</v>
      </c>
      <c r="O23" s="103">
        <f t="shared" si="17"/>
        <v>9.9999999999999995E-8</v>
      </c>
      <c r="P23" s="105">
        <f>'[1]25-26'!$F$36-'[1]25-26'!$D$36</f>
        <v>0</v>
      </c>
      <c r="Q23" s="106">
        <f>'[1]25-26'!$G$36-'[1]25-26'!$E$36</f>
        <v>0</v>
      </c>
      <c r="S23" s="120"/>
      <c r="T23" s="102">
        <f>'[2]25-26'!$AR$36</f>
        <v>0</v>
      </c>
      <c r="U23" s="104">
        <f>'[2]25-26'!$AQ$36</f>
        <v>0</v>
      </c>
      <c r="V23" s="104">
        <f>'[2]25-26'!$AP$36</f>
        <v>0</v>
      </c>
      <c r="W23" s="103">
        <f t="shared" si="18"/>
        <v>0</v>
      </c>
      <c r="X23" s="103">
        <f t="shared" si="19"/>
        <v>9.9999999999999995E-8</v>
      </c>
      <c r="Y23" s="105">
        <f>'[2]25-26'!$E$36</f>
        <v>0</v>
      </c>
      <c r="Z23" s="106">
        <f>'[2]25-26'!$D$36</f>
        <v>0</v>
      </c>
      <c r="AA23" s="107"/>
      <c r="AB23" s="99">
        <f>'[2]25-26'!$AU$36</f>
        <v>0</v>
      </c>
      <c r="AC23" s="104">
        <f>'[2]25-26'!$AT$36</f>
        <v>0</v>
      </c>
      <c r="AD23" s="98">
        <f>'[2]25-26'!$AS$36</f>
        <v>0</v>
      </c>
      <c r="AE23" s="103">
        <f t="shared" si="20"/>
        <v>0</v>
      </c>
      <c r="AF23" s="103">
        <f t="shared" si="21"/>
        <v>9.9999999999999995E-8</v>
      </c>
      <c r="AG23" s="105">
        <f>'[2]25-26'!$G$36-'[2]25-26'!$E$36</f>
        <v>0</v>
      </c>
      <c r="AH23" s="106">
        <f>'[2]25-26'!$F$36-'[2]25-26'!$D$36</f>
        <v>0</v>
      </c>
      <c r="AJ23" s="120"/>
      <c r="AK23" s="102">
        <f t="shared" si="22"/>
        <v>0</v>
      </c>
      <c r="AL23" s="104">
        <f t="shared" si="23"/>
        <v>0</v>
      </c>
      <c r="AM23" s="104">
        <f t="shared" si="24"/>
        <v>0</v>
      </c>
      <c r="AN23" s="103">
        <f t="shared" si="25"/>
        <v>0</v>
      </c>
      <c r="AO23" s="103">
        <f t="shared" si="26"/>
        <v>9.9999999999999995E-8</v>
      </c>
      <c r="AP23" s="105">
        <f t="shared" si="27"/>
        <v>0</v>
      </c>
      <c r="AQ23" s="106">
        <f t="shared" si="28"/>
        <v>0</v>
      </c>
      <c r="AS23" s="120"/>
      <c r="AT23" s="102">
        <f t="shared" si="29"/>
        <v>0</v>
      </c>
      <c r="AU23" s="104">
        <f t="shared" si="30"/>
        <v>0</v>
      </c>
      <c r="AV23" s="104">
        <f t="shared" si="31"/>
        <v>0</v>
      </c>
      <c r="AW23" s="103">
        <f t="shared" si="32"/>
        <v>0</v>
      </c>
      <c r="AX23" s="103">
        <f t="shared" si="33"/>
        <v>9.9999999999999995E-8</v>
      </c>
      <c r="AY23" s="105">
        <f t="shared" si="34"/>
        <v>0</v>
      </c>
      <c r="AZ23" s="106">
        <f t="shared" si="35"/>
        <v>0</v>
      </c>
    </row>
  </sheetData>
  <mergeCells count="12">
    <mergeCell ref="AY3:AZ3"/>
    <mergeCell ref="C2:I2"/>
    <mergeCell ref="K2:Q2"/>
    <mergeCell ref="T2:Z2"/>
    <mergeCell ref="AB2:AH2"/>
    <mergeCell ref="AK2:AQ2"/>
    <mergeCell ref="AT2:AZ2"/>
    <mergeCell ref="H3:I3"/>
    <mergeCell ref="P3:Q3"/>
    <mergeCell ref="Y3:Z3"/>
    <mergeCell ref="AG3:AH3"/>
    <mergeCell ref="AP3:AQ3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F3302-3194-4CD8-979C-B007A22E8D4D}">
  <dimension ref="A1:AZ23"/>
  <sheetViews>
    <sheetView workbookViewId="0">
      <selection activeCell="L4" sqref="L4"/>
    </sheetView>
  </sheetViews>
  <sheetFormatPr defaultRowHeight="15" x14ac:dyDescent="0.25"/>
  <cols>
    <col min="1" max="1" width="9.140625" style="1"/>
    <col min="2" max="2" width="13.7109375" style="119" bestFit="1" customWidth="1"/>
    <col min="3" max="7" width="2.7109375" style="1" customWidth="1"/>
    <col min="8" max="9" width="3.28515625" style="1" customWidth="1"/>
    <col min="10" max="10" width="3.28515625" customWidth="1"/>
    <col min="11" max="15" width="2.7109375" style="1" customWidth="1"/>
    <col min="16" max="17" width="3.28515625" style="1" customWidth="1"/>
    <col min="18" max="18" width="9.42578125" style="1" customWidth="1"/>
    <col min="19" max="19" width="13.7109375" style="119" bestFit="1" customWidth="1"/>
    <col min="20" max="24" width="2.7109375" style="1" customWidth="1"/>
    <col min="25" max="26" width="3.28515625" style="1" customWidth="1"/>
    <col min="27" max="27" width="3.28515625" customWidth="1"/>
    <col min="28" max="32" width="2.7109375" style="1" customWidth="1"/>
    <col min="33" max="34" width="3.28515625" style="1" customWidth="1"/>
    <col min="35" max="35" width="9.140625" style="1"/>
    <col min="36" max="36" width="13.7109375" style="119" bestFit="1" customWidth="1"/>
    <col min="37" max="41" width="2.7109375" style="1" customWidth="1"/>
    <col min="42" max="43" width="3.28515625" style="1" customWidth="1"/>
    <col min="44" max="44" width="9.140625" style="1"/>
    <col min="45" max="45" width="13.7109375" style="119" bestFit="1" customWidth="1"/>
    <col min="46" max="50" width="2.7109375" style="1" customWidth="1"/>
    <col min="51" max="52" width="3.28515625" style="1" customWidth="1"/>
  </cols>
  <sheetData>
    <row r="1" spans="2:52" ht="15.75" thickBot="1" x14ac:dyDescent="0.3"/>
    <row r="2" spans="2:52" ht="15.75" thickBot="1" x14ac:dyDescent="0.3">
      <c r="C2" s="192" t="s">
        <v>1</v>
      </c>
      <c r="D2" s="193"/>
      <c r="E2" s="193"/>
      <c r="F2" s="193"/>
      <c r="G2" s="193"/>
      <c r="H2" s="193"/>
      <c r="I2" s="194"/>
      <c r="K2" s="192" t="s">
        <v>1</v>
      </c>
      <c r="L2" s="193"/>
      <c r="M2" s="193"/>
      <c r="N2" s="193"/>
      <c r="O2" s="193"/>
      <c r="P2" s="193"/>
      <c r="Q2" s="194"/>
      <c r="T2" s="192" t="s">
        <v>2</v>
      </c>
      <c r="U2" s="193"/>
      <c r="V2" s="193"/>
      <c r="W2" s="193"/>
      <c r="X2" s="193"/>
      <c r="Y2" s="193"/>
      <c r="Z2" s="194"/>
      <c r="AB2" s="192" t="s">
        <v>2</v>
      </c>
      <c r="AC2" s="193"/>
      <c r="AD2" s="193"/>
      <c r="AE2" s="193"/>
      <c r="AF2" s="193"/>
      <c r="AG2" s="193"/>
      <c r="AH2" s="194"/>
      <c r="AK2" s="192" t="s">
        <v>0</v>
      </c>
      <c r="AL2" s="193"/>
      <c r="AM2" s="193"/>
      <c r="AN2" s="193"/>
      <c r="AO2" s="193"/>
      <c r="AP2" s="193"/>
      <c r="AQ2" s="194"/>
      <c r="AT2" s="192" t="s">
        <v>0</v>
      </c>
      <c r="AU2" s="193"/>
      <c r="AV2" s="193"/>
      <c r="AW2" s="193"/>
      <c r="AX2" s="193"/>
      <c r="AY2" s="193"/>
      <c r="AZ2" s="194"/>
    </row>
    <row r="3" spans="2:52" ht="15.75" thickBot="1" x14ac:dyDescent="0.3">
      <c r="C3" s="16" t="s">
        <v>8</v>
      </c>
      <c r="D3" s="17" t="s">
        <v>9</v>
      </c>
      <c r="E3" s="18" t="s">
        <v>10</v>
      </c>
      <c r="F3" s="13" t="s">
        <v>11</v>
      </c>
      <c r="G3" s="13"/>
      <c r="H3" s="191" t="s">
        <v>3</v>
      </c>
      <c r="I3" s="142"/>
      <c r="K3" s="16" t="s">
        <v>8</v>
      </c>
      <c r="L3" s="17" t="s">
        <v>9</v>
      </c>
      <c r="M3" s="18" t="s">
        <v>10</v>
      </c>
      <c r="N3" s="13" t="s">
        <v>11</v>
      </c>
      <c r="O3" s="108"/>
      <c r="P3" s="141" t="s">
        <v>48</v>
      </c>
      <c r="Q3" s="142"/>
      <c r="T3" s="16" t="s">
        <v>8</v>
      </c>
      <c r="U3" s="17" t="s">
        <v>9</v>
      </c>
      <c r="V3" s="18" t="s">
        <v>10</v>
      </c>
      <c r="W3" s="13" t="s">
        <v>11</v>
      </c>
      <c r="X3" s="13"/>
      <c r="Y3" s="141" t="s">
        <v>3</v>
      </c>
      <c r="Z3" s="142"/>
      <c r="AB3" s="16" t="s">
        <v>8</v>
      </c>
      <c r="AC3" s="17" t="s">
        <v>9</v>
      </c>
      <c r="AD3" s="18" t="s">
        <v>10</v>
      </c>
      <c r="AE3" s="13" t="s">
        <v>11</v>
      </c>
      <c r="AF3" s="13"/>
      <c r="AG3" s="141" t="s">
        <v>48</v>
      </c>
      <c r="AH3" s="142"/>
      <c r="AK3" s="16" t="s">
        <v>8</v>
      </c>
      <c r="AL3" s="17" t="s">
        <v>9</v>
      </c>
      <c r="AM3" s="18" t="s">
        <v>10</v>
      </c>
      <c r="AN3" s="13" t="s">
        <v>11</v>
      </c>
      <c r="AO3" s="13"/>
      <c r="AP3" s="191" t="s">
        <v>3</v>
      </c>
      <c r="AQ3" s="142"/>
      <c r="AT3" s="16" t="s">
        <v>8</v>
      </c>
      <c r="AU3" s="17" t="s">
        <v>9</v>
      </c>
      <c r="AV3" s="18" t="s">
        <v>10</v>
      </c>
      <c r="AW3" s="13" t="s">
        <v>11</v>
      </c>
      <c r="AX3" s="13"/>
      <c r="AY3" s="191" t="s">
        <v>3</v>
      </c>
      <c r="AZ3" s="142"/>
    </row>
    <row r="4" spans="2:52" ht="15.75" thickBot="1" x14ac:dyDescent="0.3">
      <c r="B4" s="120"/>
      <c r="C4" s="102">
        <f>'[1]24-25'!$AP$36</f>
        <v>0</v>
      </c>
      <c r="D4" s="104">
        <f>'[1]24-25'!$AQ$36</f>
        <v>0</v>
      </c>
      <c r="E4" s="104">
        <f>'[1]24-25'!$AR$36</f>
        <v>0</v>
      </c>
      <c r="F4" s="103">
        <f t="shared" ref="F4" si="0">C4*3+D4*1</f>
        <v>0</v>
      </c>
      <c r="G4" s="103">
        <f>F4+(H4-I4)/100+H4/1000+0.0000001</f>
        <v>9.9999999999999995E-8</v>
      </c>
      <c r="H4" s="105">
        <f>'[1]24-25'!$D$36</f>
        <v>0</v>
      </c>
      <c r="I4" s="106">
        <f>'[1]24-25'!$E$36</f>
        <v>0</v>
      </c>
      <c r="J4" s="107"/>
      <c r="K4" s="99">
        <f>'[1]24-25'!$AS$36</f>
        <v>0</v>
      </c>
      <c r="L4" s="104">
        <f>'[1]24-25'!$AT$36</f>
        <v>0</v>
      </c>
      <c r="M4" s="98">
        <f>'[1]24-25'!$AU$36</f>
        <v>0</v>
      </c>
      <c r="N4" s="103">
        <f t="shared" ref="N4" si="1">K4*3+L4*1</f>
        <v>0</v>
      </c>
      <c r="O4" s="103">
        <f>N4+(P4-Q4)/100+P4/1000+0.0000001</f>
        <v>9.9999999999999995E-8</v>
      </c>
      <c r="P4" s="105">
        <f>'[1]24-25'!$F$36-'[1]24-25'!$D$36</f>
        <v>0</v>
      </c>
      <c r="Q4" s="106">
        <f>'[1]24-25'!$G$36-'[1]24-25'!$E$36</f>
        <v>0</v>
      </c>
      <c r="S4" s="120"/>
      <c r="T4" s="102">
        <f>'[2]24-25'!$AR$36</f>
        <v>0</v>
      </c>
      <c r="U4" s="104">
        <f>'[2]24-25'!$AQ$36</f>
        <v>0</v>
      </c>
      <c r="V4" s="104">
        <f>'[2]24-25'!$AP$36</f>
        <v>0</v>
      </c>
      <c r="W4" s="103">
        <f t="shared" ref="W4" si="2">T4*3+U4*1</f>
        <v>0</v>
      </c>
      <c r="X4" s="103">
        <f>W4+(Y4-Z4)/100+Y4/1000+0.0000001</f>
        <v>9.9999999999999995E-8</v>
      </c>
      <c r="Y4" s="105">
        <f>'[2]24-25'!$E$36</f>
        <v>0</v>
      </c>
      <c r="Z4" s="106">
        <f>'[2]24-25'!$D$36</f>
        <v>0</v>
      </c>
      <c r="AA4" s="107"/>
      <c r="AB4" s="99">
        <f>'[2]24-25'!$AU$36</f>
        <v>0</v>
      </c>
      <c r="AC4" s="104">
        <f>'[2]24-25'!$AT$36</f>
        <v>0</v>
      </c>
      <c r="AD4" s="98">
        <f>'[2]24-25'!$AS$36</f>
        <v>0</v>
      </c>
      <c r="AE4" s="103">
        <f t="shared" ref="AE4" si="3">AB4*3+AC4*1</f>
        <v>0</v>
      </c>
      <c r="AF4" s="103">
        <f>AE4+(AG4-AH4)/100+AG4/1000+0.0000001</f>
        <v>9.9999999999999995E-8</v>
      </c>
      <c r="AG4" s="105">
        <f>'[2]24-25'!$G$36-'[2]24-25'!$E$36</f>
        <v>0</v>
      </c>
      <c r="AH4" s="106">
        <f>'[2]24-25'!$F$36-'[2]24-25'!$D$36</f>
        <v>0</v>
      </c>
      <c r="AJ4" s="120"/>
      <c r="AK4" s="102">
        <f>C4+T4</f>
        <v>0</v>
      </c>
      <c r="AL4" s="104">
        <f t="shared" ref="AL4" si="4">D4+U4</f>
        <v>0</v>
      </c>
      <c r="AM4" s="104">
        <f t="shared" ref="AM4" si="5">E4+V4</f>
        <v>0</v>
      </c>
      <c r="AN4" s="103">
        <f t="shared" ref="AN4" si="6">F4+W4</f>
        <v>0</v>
      </c>
      <c r="AO4" s="103">
        <f>AN4+(AP4-AQ4)/100+AP4/1000+0.0000001</f>
        <v>9.9999999999999995E-8</v>
      </c>
      <c r="AP4" s="105">
        <f t="shared" ref="AP4" si="7">H4+Y4</f>
        <v>0</v>
      </c>
      <c r="AQ4" s="106">
        <f t="shared" ref="AQ4" si="8">I4+Z4</f>
        <v>0</v>
      </c>
      <c r="AS4" s="120"/>
      <c r="AT4" s="102">
        <f>K4+AB4</f>
        <v>0</v>
      </c>
      <c r="AU4" s="104">
        <f t="shared" ref="AU4" si="9">L4+AC4</f>
        <v>0</v>
      </c>
      <c r="AV4" s="104">
        <f t="shared" ref="AV4" si="10">M4+AD4</f>
        <v>0</v>
      </c>
      <c r="AW4" s="103">
        <f t="shared" ref="AW4" si="11">AE4+N4</f>
        <v>0</v>
      </c>
      <c r="AX4" s="103">
        <f>AW4+(AY4-AZ4)/100+AY4/1000+0.0000001</f>
        <v>9.9999999999999995E-8</v>
      </c>
      <c r="AY4" s="105">
        <f t="shared" ref="AY4" si="12">AG4+P4</f>
        <v>0</v>
      </c>
      <c r="AZ4" s="106">
        <f t="shared" ref="AZ4" si="13">AH4+Q4</f>
        <v>0</v>
      </c>
    </row>
    <row r="5" spans="2:52" ht="15.75" thickBot="1" x14ac:dyDescent="0.3">
      <c r="B5" s="120"/>
      <c r="C5" s="102">
        <f>'[1]24-25'!$AP$36</f>
        <v>0</v>
      </c>
      <c r="D5" s="104">
        <f>'[1]24-25'!$AQ$36</f>
        <v>0</v>
      </c>
      <c r="E5" s="104">
        <f>'[1]24-25'!$AR$36</f>
        <v>0</v>
      </c>
      <c r="F5" s="103">
        <f t="shared" ref="F5:F23" si="14">C5*3+D5*1</f>
        <v>0</v>
      </c>
      <c r="G5" s="103">
        <f t="shared" ref="G5:G23" si="15">F5+(H5-I5)/100+H5/1000+0.0000001</f>
        <v>9.9999999999999995E-8</v>
      </c>
      <c r="H5" s="105">
        <f>'[1]24-25'!$D$36</f>
        <v>0</v>
      </c>
      <c r="I5" s="106">
        <f>'[1]24-25'!$E$36</f>
        <v>0</v>
      </c>
      <c r="J5" s="107"/>
      <c r="K5" s="99">
        <f>'[1]24-25'!$AS$36</f>
        <v>0</v>
      </c>
      <c r="L5" s="104">
        <f>'[1]24-25'!$AT$36</f>
        <v>0</v>
      </c>
      <c r="M5" s="98">
        <f>'[1]24-25'!$AU$36</f>
        <v>0</v>
      </c>
      <c r="N5" s="103">
        <f t="shared" ref="N5:N23" si="16">K5*3+L5*1</f>
        <v>0</v>
      </c>
      <c r="O5" s="103">
        <f t="shared" ref="O5:O23" si="17">N5+(P5-Q5)/100+P5/1000+0.0000001</f>
        <v>9.9999999999999995E-8</v>
      </c>
      <c r="P5" s="105">
        <f>'[1]24-25'!$F$36-'[1]24-25'!$D$36</f>
        <v>0</v>
      </c>
      <c r="Q5" s="106">
        <f>'[1]24-25'!$G$36-'[1]24-25'!$E$36</f>
        <v>0</v>
      </c>
      <c r="S5" s="120"/>
      <c r="T5" s="102">
        <f>'[2]24-25'!$AR$36</f>
        <v>0</v>
      </c>
      <c r="U5" s="104">
        <f>'[2]24-25'!$AQ$36</f>
        <v>0</v>
      </c>
      <c r="V5" s="104">
        <f>'[2]24-25'!$AP$36</f>
        <v>0</v>
      </c>
      <c r="W5" s="103">
        <f t="shared" ref="W5:W23" si="18">T5*3+U5*1</f>
        <v>0</v>
      </c>
      <c r="X5" s="103">
        <f t="shared" ref="X5:X23" si="19">W5+(Y5-Z5)/100+Y5/1000+0.0000001</f>
        <v>9.9999999999999995E-8</v>
      </c>
      <c r="Y5" s="105">
        <f>'[2]24-25'!$E$36</f>
        <v>0</v>
      </c>
      <c r="Z5" s="106">
        <f>'[2]24-25'!$D$36</f>
        <v>0</v>
      </c>
      <c r="AA5" s="107"/>
      <c r="AB5" s="99">
        <f>'[2]24-25'!$AU$36</f>
        <v>0</v>
      </c>
      <c r="AC5" s="104">
        <f>'[2]24-25'!$AT$36</f>
        <v>0</v>
      </c>
      <c r="AD5" s="98">
        <f>'[2]24-25'!$AS$36</f>
        <v>0</v>
      </c>
      <c r="AE5" s="103">
        <f t="shared" ref="AE5:AE23" si="20">AB5*3+AC5*1</f>
        <v>0</v>
      </c>
      <c r="AF5" s="103">
        <f t="shared" ref="AF5:AF23" si="21">AE5+(AG5-AH5)/100+AG5/1000+0.0000001</f>
        <v>9.9999999999999995E-8</v>
      </c>
      <c r="AG5" s="105">
        <f>'[2]24-25'!$G$36-'[2]24-25'!$E$36</f>
        <v>0</v>
      </c>
      <c r="AH5" s="106">
        <f>'[2]24-25'!$F$36-'[2]24-25'!$D$36</f>
        <v>0</v>
      </c>
      <c r="AJ5" s="120"/>
      <c r="AK5" s="102">
        <f t="shared" ref="AK5:AK23" si="22">C5+T5</f>
        <v>0</v>
      </c>
      <c r="AL5" s="104">
        <f t="shared" ref="AL5:AL23" si="23">D5+U5</f>
        <v>0</v>
      </c>
      <c r="AM5" s="104">
        <f t="shared" ref="AM5:AM23" si="24">E5+V5</f>
        <v>0</v>
      </c>
      <c r="AN5" s="103">
        <f t="shared" ref="AN5:AN23" si="25">F5+W5</f>
        <v>0</v>
      </c>
      <c r="AO5" s="103">
        <f t="shared" ref="AO5:AO23" si="26">AN5+(AP5-AQ5)/100+AP5/1000+0.0000001</f>
        <v>9.9999999999999995E-8</v>
      </c>
      <c r="AP5" s="105">
        <f t="shared" ref="AP5:AP23" si="27">H5+Y5</f>
        <v>0</v>
      </c>
      <c r="AQ5" s="106">
        <f t="shared" ref="AQ5:AQ23" si="28">I5+Z5</f>
        <v>0</v>
      </c>
      <c r="AS5" s="120"/>
      <c r="AT5" s="102">
        <f t="shared" ref="AT5:AT23" si="29">K5+AB5</f>
        <v>0</v>
      </c>
      <c r="AU5" s="104">
        <f t="shared" ref="AU5:AU23" si="30">L5+AC5</f>
        <v>0</v>
      </c>
      <c r="AV5" s="104">
        <f t="shared" ref="AV5:AV23" si="31">M5+AD5</f>
        <v>0</v>
      </c>
      <c r="AW5" s="103">
        <f t="shared" ref="AW5:AW23" si="32">AE5+N5</f>
        <v>0</v>
      </c>
      <c r="AX5" s="103">
        <f t="shared" ref="AX5:AX23" si="33">AW5+(AY5-AZ5)/100+AY5/1000+0.0000001</f>
        <v>9.9999999999999995E-8</v>
      </c>
      <c r="AY5" s="105">
        <f t="shared" ref="AY5:AY23" si="34">AG5+P5</f>
        <v>0</v>
      </c>
      <c r="AZ5" s="106">
        <f t="shared" ref="AZ5:AZ23" si="35">AH5+Q5</f>
        <v>0</v>
      </c>
    </row>
    <row r="6" spans="2:52" ht="15.75" thickBot="1" x14ac:dyDescent="0.3">
      <c r="B6" s="120"/>
      <c r="C6" s="102">
        <f>'[1]24-25'!$AP$36</f>
        <v>0</v>
      </c>
      <c r="D6" s="104">
        <f>'[1]24-25'!$AQ$36</f>
        <v>0</v>
      </c>
      <c r="E6" s="104">
        <f>'[1]24-25'!$AR$36</f>
        <v>0</v>
      </c>
      <c r="F6" s="103">
        <f t="shared" si="14"/>
        <v>0</v>
      </c>
      <c r="G6" s="103">
        <f t="shared" si="15"/>
        <v>9.9999999999999995E-8</v>
      </c>
      <c r="H6" s="105">
        <f>'[1]24-25'!$D$36</f>
        <v>0</v>
      </c>
      <c r="I6" s="106">
        <f>'[1]24-25'!$E$36</f>
        <v>0</v>
      </c>
      <c r="J6" s="107"/>
      <c r="K6" s="99">
        <f>'[1]24-25'!$AS$36</f>
        <v>0</v>
      </c>
      <c r="L6" s="104">
        <f>'[1]24-25'!$AT$36</f>
        <v>0</v>
      </c>
      <c r="M6" s="98">
        <f>'[1]24-25'!$AU$36</f>
        <v>0</v>
      </c>
      <c r="N6" s="103">
        <f t="shared" si="16"/>
        <v>0</v>
      </c>
      <c r="O6" s="103">
        <f t="shared" si="17"/>
        <v>9.9999999999999995E-8</v>
      </c>
      <c r="P6" s="105">
        <f>'[1]24-25'!$F$36-'[1]24-25'!$D$36</f>
        <v>0</v>
      </c>
      <c r="Q6" s="106">
        <f>'[1]24-25'!$G$36-'[1]24-25'!$E$36</f>
        <v>0</v>
      </c>
      <c r="S6" s="120"/>
      <c r="T6" s="102">
        <f>'[2]24-25'!$AR$36</f>
        <v>0</v>
      </c>
      <c r="U6" s="104">
        <f>'[2]24-25'!$AQ$36</f>
        <v>0</v>
      </c>
      <c r="V6" s="104">
        <f>'[2]24-25'!$AP$36</f>
        <v>0</v>
      </c>
      <c r="W6" s="103">
        <f t="shared" si="18"/>
        <v>0</v>
      </c>
      <c r="X6" s="103">
        <f t="shared" si="19"/>
        <v>9.9999999999999995E-8</v>
      </c>
      <c r="Y6" s="105">
        <f>'[2]24-25'!$E$36</f>
        <v>0</v>
      </c>
      <c r="Z6" s="106">
        <f>'[2]24-25'!$D$36</f>
        <v>0</v>
      </c>
      <c r="AA6" s="107"/>
      <c r="AB6" s="99">
        <f>'[2]24-25'!$AU$36</f>
        <v>0</v>
      </c>
      <c r="AC6" s="104">
        <f>'[2]24-25'!$AT$36</f>
        <v>0</v>
      </c>
      <c r="AD6" s="98">
        <f>'[2]24-25'!$AS$36</f>
        <v>0</v>
      </c>
      <c r="AE6" s="103">
        <f t="shared" si="20"/>
        <v>0</v>
      </c>
      <c r="AF6" s="103">
        <f t="shared" si="21"/>
        <v>9.9999999999999995E-8</v>
      </c>
      <c r="AG6" s="105">
        <f>'[2]24-25'!$G$36-'[2]24-25'!$E$36</f>
        <v>0</v>
      </c>
      <c r="AH6" s="106">
        <f>'[2]24-25'!$F$36-'[2]24-25'!$D$36</f>
        <v>0</v>
      </c>
      <c r="AJ6" s="120"/>
      <c r="AK6" s="102">
        <f t="shared" si="22"/>
        <v>0</v>
      </c>
      <c r="AL6" s="104">
        <f t="shared" si="23"/>
        <v>0</v>
      </c>
      <c r="AM6" s="104">
        <f t="shared" si="24"/>
        <v>0</v>
      </c>
      <c r="AN6" s="103">
        <f t="shared" si="25"/>
        <v>0</v>
      </c>
      <c r="AO6" s="103">
        <f t="shared" si="26"/>
        <v>9.9999999999999995E-8</v>
      </c>
      <c r="AP6" s="105">
        <f t="shared" si="27"/>
        <v>0</v>
      </c>
      <c r="AQ6" s="106">
        <f t="shared" si="28"/>
        <v>0</v>
      </c>
      <c r="AS6" s="120"/>
      <c r="AT6" s="102">
        <f t="shared" si="29"/>
        <v>0</v>
      </c>
      <c r="AU6" s="104">
        <f t="shared" si="30"/>
        <v>0</v>
      </c>
      <c r="AV6" s="104">
        <f t="shared" si="31"/>
        <v>0</v>
      </c>
      <c r="AW6" s="103">
        <f t="shared" si="32"/>
        <v>0</v>
      </c>
      <c r="AX6" s="103">
        <f t="shared" si="33"/>
        <v>9.9999999999999995E-8</v>
      </c>
      <c r="AY6" s="105">
        <f t="shared" si="34"/>
        <v>0</v>
      </c>
      <c r="AZ6" s="106">
        <f t="shared" si="35"/>
        <v>0</v>
      </c>
    </row>
    <row r="7" spans="2:52" ht="15.75" thickBot="1" x14ac:dyDescent="0.3">
      <c r="B7" s="120"/>
      <c r="C7" s="102">
        <f>'[1]24-25'!$AP$36</f>
        <v>0</v>
      </c>
      <c r="D7" s="104">
        <f>'[1]24-25'!$AQ$36</f>
        <v>0</v>
      </c>
      <c r="E7" s="104">
        <f>'[1]24-25'!$AR$36</f>
        <v>0</v>
      </c>
      <c r="F7" s="103">
        <f t="shared" si="14"/>
        <v>0</v>
      </c>
      <c r="G7" s="103">
        <f t="shared" si="15"/>
        <v>9.9999999999999995E-8</v>
      </c>
      <c r="H7" s="105">
        <f>'[1]24-25'!$D$36</f>
        <v>0</v>
      </c>
      <c r="I7" s="106">
        <f>'[1]24-25'!$E$36</f>
        <v>0</v>
      </c>
      <c r="J7" s="107"/>
      <c r="K7" s="99">
        <f>'[1]24-25'!$AS$36</f>
        <v>0</v>
      </c>
      <c r="L7" s="104">
        <f>'[1]24-25'!$AT$36</f>
        <v>0</v>
      </c>
      <c r="M7" s="98">
        <f>'[1]24-25'!$AU$36</f>
        <v>0</v>
      </c>
      <c r="N7" s="103">
        <f t="shared" si="16"/>
        <v>0</v>
      </c>
      <c r="O7" s="103">
        <f t="shared" si="17"/>
        <v>9.9999999999999995E-8</v>
      </c>
      <c r="P7" s="105">
        <f>'[1]24-25'!$F$36-'[1]24-25'!$D$36</f>
        <v>0</v>
      </c>
      <c r="Q7" s="106">
        <f>'[1]24-25'!$G$36-'[1]24-25'!$E$36</f>
        <v>0</v>
      </c>
      <c r="S7" s="120"/>
      <c r="T7" s="102">
        <f>'[2]24-25'!$AR$36</f>
        <v>0</v>
      </c>
      <c r="U7" s="104">
        <f>'[2]24-25'!$AQ$36</f>
        <v>0</v>
      </c>
      <c r="V7" s="104">
        <f>'[2]24-25'!$AP$36</f>
        <v>0</v>
      </c>
      <c r="W7" s="103">
        <f t="shared" si="18"/>
        <v>0</v>
      </c>
      <c r="X7" s="103">
        <f t="shared" si="19"/>
        <v>9.9999999999999995E-8</v>
      </c>
      <c r="Y7" s="105">
        <f>'[2]24-25'!$E$36</f>
        <v>0</v>
      </c>
      <c r="Z7" s="106">
        <f>'[2]24-25'!$D$36</f>
        <v>0</v>
      </c>
      <c r="AA7" s="107"/>
      <c r="AB7" s="99">
        <f>'[2]24-25'!$AU$36</f>
        <v>0</v>
      </c>
      <c r="AC7" s="104">
        <f>'[2]24-25'!$AT$36</f>
        <v>0</v>
      </c>
      <c r="AD7" s="98">
        <f>'[2]24-25'!$AS$36</f>
        <v>0</v>
      </c>
      <c r="AE7" s="103">
        <f t="shared" si="20"/>
        <v>0</v>
      </c>
      <c r="AF7" s="103">
        <f t="shared" si="21"/>
        <v>9.9999999999999995E-8</v>
      </c>
      <c r="AG7" s="105">
        <f>'[2]24-25'!$G$36-'[2]24-25'!$E$36</f>
        <v>0</v>
      </c>
      <c r="AH7" s="106">
        <f>'[2]24-25'!$F$36-'[2]24-25'!$D$36</f>
        <v>0</v>
      </c>
      <c r="AJ7" s="120"/>
      <c r="AK7" s="102">
        <f t="shared" si="22"/>
        <v>0</v>
      </c>
      <c r="AL7" s="104">
        <f t="shared" si="23"/>
        <v>0</v>
      </c>
      <c r="AM7" s="104">
        <f t="shared" si="24"/>
        <v>0</v>
      </c>
      <c r="AN7" s="103">
        <f t="shared" si="25"/>
        <v>0</v>
      </c>
      <c r="AO7" s="103">
        <f t="shared" si="26"/>
        <v>9.9999999999999995E-8</v>
      </c>
      <c r="AP7" s="105">
        <f t="shared" si="27"/>
        <v>0</v>
      </c>
      <c r="AQ7" s="106">
        <f t="shared" si="28"/>
        <v>0</v>
      </c>
      <c r="AS7" s="120"/>
      <c r="AT7" s="102">
        <f t="shared" si="29"/>
        <v>0</v>
      </c>
      <c r="AU7" s="104">
        <f t="shared" si="30"/>
        <v>0</v>
      </c>
      <c r="AV7" s="104">
        <f t="shared" si="31"/>
        <v>0</v>
      </c>
      <c r="AW7" s="103">
        <f t="shared" si="32"/>
        <v>0</v>
      </c>
      <c r="AX7" s="103">
        <f t="shared" si="33"/>
        <v>9.9999999999999995E-8</v>
      </c>
      <c r="AY7" s="105">
        <f t="shared" si="34"/>
        <v>0</v>
      </c>
      <c r="AZ7" s="106">
        <f t="shared" si="35"/>
        <v>0</v>
      </c>
    </row>
    <row r="8" spans="2:52" ht="15.75" thickBot="1" x14ac:dyDescent="0.3">
      <c r="B8" s="120"/>
      <c r="C8" s="102">
        <f>'[1]24-25'!$AP$36</f>
        <v>0</v>
      </c>
      <c r="D8" s="104">
        <f>'[1]24-25'!$AQ$36</f>
        <v>0</v>
      </c>
      <c r="E8" s="104">
        <f>'[1]24-25'!$AR$36</f>
        <v>0</v>
      </c>
      <c r="F8" s="103">
        <f t="shared" si="14"/>
        <v>0</v>
      </c>
      <c r="G8" s="103">
        <f t="shared" si="15"/>
        <v>9.9999999999999995E-8</v>
      </c>
      <c r="H8" s="105">
        <f>'[1]24-25'!$D$36</f>
        <v>0</v>
      </c>
      <c r="I8" s="106">
        <f>'[1]24-25'!$E$36</f>
        <v>0</v>
      </c>
      <c r="J8" s="107"/>
      <c r="K8" s="99">
        <f>'[1]24-25'!$AS$36</f>
        <v>0</v>
      </c>
      <c r="L8" s="104">
        <f>'[1]24-25'!$AT$36</f>
        <v>0</v>
      </c>
      <c r="M8" s="98">
        <f>'[1]24-25'!$AU$36</f>
        <v>0</v>
      </c>
      <c r="N8" s="103">
        <f t="shared" si="16"/>
        <v>0</v>
      </c>
      <c r="O8" s="103">
        <f t="shared" si="17"/>
        <v>9.9999999999999995E-8</v>
      </c>
      <c r="P8" s="105">
        <f>'[1]24-25'!$F$36-'[1]24-25'!$D$36</f>
        <v>0</v>
      </c>
      <c r="Q8" s="106">
        <f>'[1]24-25'!$G$36-'[1]24-25'!$E$36</f>
        <v>0</v>
      </c>
      <c r="S8" s="120"/>
      <c r="T8" s="102">
        <f>'[2]24-25'!$AR$36</f>
        <v>0</v>
      </c>
      <c r="U8" s="104">
        <f>'[2]24-25'!$AQ$36</f>
        <v>0</v>
      </c>
      <c r="V8" s="104">
        <f>'[2]24-25'!$AP$36</f>
        <v>0</v>
      </c>
      <c r="W8" s="103">
        <f t="shared" si="18"/>
        <v>0</v>
      </c>
      <c r="X8" s="103">
        <f t="shared" si="19"/>
        <v>9.9999999999999995E-8</v>
      </c>
      <c r="Y8" s="105">
        <f>'[2]24-25'!$E$36</f>
        <v>0</v>
      </c>
      <c r="Z8" s="106">
        <f>'[2]24-25'!$D$36</f>
        <v>0</v>
      </c>
      <c r="AA8" s="107"/>
      <c r="AB8" s="99">
        <f>'[2]24-25'!$AU$36</f>
        <v>0</v>
      </c>
      <c r="AC8" s="104">
        <f>'[2]24-25'!$AT$36</f>
        <v>0</v>
      </c>
      <c r="AD8" s="98">
        <f>'[2]24-25'!$AS$36</f>
        <v>0</v>
      </c>
      <c r="AE8" s="103">
        <f t="shared" si="20"/>
        <v>0</v>
      </c>
      <c r="AF8" s="103">
        <f t="shared" si="21"/>
        <v>9.9999999999999995E-8</v>
      </c>
      <c r="AG8" s="105">
        <f>'[2]24-25'!$G$36-'[2]24-25'!$E$36</f>
        <v>0</v>
      </c>
      <c r="AH8" s="106">
        <f>'[2]24-25'!$F$36-'[2]24-25'!$D$36</f>
        <v>0</v>
      </c>
      <c r="AJ8" s="120"/>
      <c r="AK8" s="102">
        <f t="shared" si="22"/>
        <v>0</v>
      </c>
      <c r="AL8" s="104">
        <f t="shared" si="23"/>
        <v>0</v>
      </c>
      <c r="AM8" s="104">
        <f t="shared" si="24"/>
        <v>0</v>
      </c>
      <c r="AN8" s="103">
        <f t="shared" si="25"/>
        <v>0</v>
      </c>
      <c r="AO8" s="103">
        <f t="shared" si="26"/>
        <v>9.9999999999999995E-8</v>
      </c>
      <c r="AP8" s="105">
        <f t="shared" si="27"/>
        <v>0</v>
      </c>
      <c r="AQ8" s="106">
        <f t="shared" si="28"/>
        <v>0</v>
      </c>
      <c r="AS8" s="120"/>
      <c r="AT8" s="102">
        <f t="shared" si="29"/>
        <v>0</v>
      </c>
      <c r="AU8" s="104">
        <f t="shared" si="30"/>
        <v>0</v>
      </c>
      <c r="AV8" s="104">
        <f t="shared" si="31"/>
        <v>0</v>
      </c>
      <c r="AW8" s="103">
        <f t="shared" si="32"/>
        <v>0</v>
      </c>
      <c r="AX8" s="103">
        <f t="shared" si="33"/>
        <v>9.9999999999999995E-8</v>
      </c>
      <c r="AY8" s="105">
        <f t="shared" si="34"/>
        <v>0</v>
      </c>
      <c r="AZ8" s="106">
        <f t="shared" si="35"/>
        <v>0</v>
      </c>
    </row>
    <row r="9" spans="2:52" ht="15.75" thickBot="1" x14ac:dyDescent="0.3">
      <c r="B9" s="120"/>
      <c r="C9" s="102">
        <f>'[1]24-25'!$AP$36</f>
        <v>0</v>
      </c>
      <c r="D9" s="104">
        <f>'[1]24-25'!$AQ$36</f>
        <v>0</v>
      </c>
      <c r="E9" s="104">
        <f>'[1]24-25'!$AR$36</f>
        <v>0</v>
      </c>
      <c r="F9" s="103">
        <f t="shared" si="14"/>
        <v>0</v>
      </c>
      <c r="G9" s="103">
        <f t="shared" si="15"/>
        <v>9.9999999999999995E-8</v>
      </c>
      <c r="H9" s="105">
        <f>'[1]24-25'!$D$36</f>
        <v>0</v>
      </c>
      <c r="I9" s="106">
        <f>'[1]24-25'!$E$36</f>
        <v>0</v>
      </c>
      <c r="J9" s="107"/>
      <c r="K9" s="99">
        <f>'[1]24-25'!$AS$36</f>
        <v>0</v>
      </c>
      <c r="L9" s="104">
        <f>'[1]24-25'!$AT$36</f>
        <v>0</v>
      </c>
      <c r="M9" s="98">
        <f>'[1]24-25'!$AU$36</f>
        <v>0</v>
      </c>
      <c r="N9" s="103">
        <f t="shared" si="16"/>
        <v>0</v>
      </c>
      <c r="O9" s="103">
        <f t="shared" si="17"/>
        <v>9.9999999999999995E-8</v>
      </c>
      <c r="P9" s="105">
        <f>'[1]24-25'!$F$36-'[1]24-25'!$D$36</f>
        <v>0</v>
      </c>
      <c r="Q9" s="106">
        <f>'[1]24-25'!$G$36-'[1]24-25'!$E$36</f>
        <v>0</v>
      </c>
      <c r="S9" s="120"/>
      <c r="T9" s="102">
        <f>'[2]24-25'!$AR$36</f>
        <v>0</v>
      </c>
      <c r="U9" s="104">
        <f>'[2]24-25'!$AQ$36</f>
        <v>0</v>
      </c>
      <c r="V9" s="104">
        <f>'[2]24-25'!$AP$36</f>
        <v>0</v>
      </c>
      <c r="W9" s="103">
        <f t="shared" si="18"/>
        <v>0</v>
      </c>
      <c r="X9" s="103">
        <f t="shared" si="19"/>
        <v>9.9999999999999995E-8</v>
      </c>
      <c r="Y9" s="105">
        <f>'[2]24-25'!$E$36</f>
        <v>0</v>
      </c>
      <c r="Z9" s="106">
        <f>'[2]24-25'!$D$36</f>
        <v>0</v>
      </c>
      <c r="AA9" s="107"/>
      <c r="AB9" s="99">
        <f>'[2]24-25'!$AU$36</f>
        <v>0</v>
      </c>
      <c r="AC9" s="104">
        <f>'[2]24-25'!$AT$36</f>
        <v>0</v>
      </c>
      <c r="AD9" s="98">
        <f>'[2]24-25'!$AS$36</f>
        <v>0</v>
      </c>
      <c r="AE9" s="103">
        <f t="shared" si="20"/>
        <v>0</v>
      </c>
      <c r="AF9" s="103">
        <f t="shared" si="21"/>
        <v>9.9999999999999995E-8</v>
      </c>
      <c r="AG9" s="105">
        <f>'[2]24-25'!$G$36-'[2]24-25'!$E$36</f>
        <v>0</v>
      </c>
      <c r="AH9" s="106">
        <f>'[2]24-25'!$F$36-'[2]24-25'!$D$36</f>
        <v>0</v>
      </c>
      <c r="AJ9" s="120"/>
      <c r="AK9" s="102">
        <f t="shared" si="22"/>
        <v>0</v>
      </c>
      <c r="AL9" s="104">
        <f t="shared" si="23"/>
        <v>0</v>
      </c>
      <c r="AM9" s="104">
        <f t="shared" si="24"/>
        <v>0</v>
      </c>
      <c r="AN9" s="103">
        <f t="shared" si="25"/>
        <v>0</v>
      </c>
      <c r="AO9" s="103">
        <f t="shared" si="26"/>
        <v>9.9999999999999995E-8</v>
      </c>
      <c r="AP9" s="105">
        <f t="shared" si="27"/>
        <v>0</v>
      </c>
      <c r="AQ9" s="106">
        <f t="shared" si="28"/>
        <v>0</v>
      </c>
      <c r="AS9" s="120"/>
      <c r="AT9" s="102">
        <f t="shared" si="29"/>
        <v>0</v>
      </c>
      <c r="AU9" s="104">
        <f t="shared" si="30"/>
        <v>0</v>
      </c>
      <c r="AV9" s="104">
        <f t="shared" si="31"/>
        <v>0</v>
      </c>
      <c r="AW9" s="103">
        <f t="shared" si="32"/>
        <v>0</v>
      </c>
      <c r="AX9" s="103">
        <f t="shared" si="33"/>
        <v>9.9999999999999995E-8</v>
      </c>
      <c r="AY9" s="105">
        <f t="shared" si="34"/>
        <v>0</v>
      </c>
      <c r="AZ9" s="106">
        <f t="shared" si="35"/>
        <v>0</v>
      </c>
    </row>
    <row r="10" spans="2:52" ht="15.75" thickBot="1" x14ac:dyDescent="0.3">
      <c r="B10" s="120"/>
      <c r="C10" s="102">
        <f>'[1]24-25'!$AP$36</f>
        <v>0</v>
      </c>
      <c r="D10" s="104">
        <f>'[1]24-25'!$AQ$36</f>
        <v>0</v>
      </c>
      <c r="E10" s="104">
        <f>'[1]24-25'!$AR$36</f>
        <v>0</v>
      </c>
      <c r="F10" s="103">
        <f t="shared" si="14"/>
        <v>0</v>
      </c>
      <c r="G10" s="103">
        <f t="shared" si="15"/>
        <v>9.9999999999999995E-8</v>
      </c>
      <c r="H10" s="105">
        <f>'[1]24-25'!$D$36</f>
        <v>0</v>
      </c>
      <c r="I10" s="106">
        <f>'[1]24-25'!$E$36</f>
        <v>0</v>
      </c>
      <c r="J10" s="107"/>
      <c r="K10" s="99">
        <f>'[1]24-25'!$AS$36</f>
        <v>0</v>
      </c>
      <c r="L10" s="104">
        <f>'[1]24-25'!$AT$36</f>
        <v>0</v>
      </c>
      <c r="M10" s="98">
        <f>'[1]24-25'!$AU$36</f>
        <v>0</v>
      </c>
      <c r="N10" s="103">
        <f t="shared" si="16"/>
        <v>0</v>
      </c>
      <c r="O10" s="103">
        <f t="shared" si="17"/>
        <v>9.9999999999999995E-8</v>
      </c>
      <c r="P10" s="105">
        <f>'[1]24-25'!$F$36-'[1]24-25'!$D$36</f>
        <v>0</v>
      </c>
      <c r="Q10" s="106">
        <f>'[1]24-25'!$G$36-'[1]24-25'!$E$36</f>
        <v>0</v>
      </c>
      <c r="S10" s="120"/>
      <c r="T10" s="102">
        <f>'[2]24-25'!$AR$36</f>
        <v>0</v>
      </c>
      <c r="U10" s="104">
        <f>'[2]24-25'!$AQ$36</f>
        <v>0</v>
      </c>
      <c r="V10" s="104">
        <f>'[2]24-25'!$AP$36</f>
        <v>0</v>
      </c>
      <c r="W10" s="103">
        <f t="shared" si="18"/>
        <v>0</v>
      </c>
      <c r="X10" s="103">
        <f t="shared" si="19"/>
        <v>9.9999999999999995E-8</v>
      </c>
      <c r="Y10" s="105">
        <f>'[2]24-25'!$E$36</f>
        <v>0</v>
      </c>
      <c r="Z10" s="106">
        <f>'[2]24-25'!$D$36</f>
        <v>0</v>
      </c>
      <c r="AA10" s="107"/>
      <c r="AB10" s="99">
        <f>'[2]24-25'!$AU$36</f>
        <v>0</v>
      </c>
      <c r="AC10" s="104">
        <f>'[2]24-25'!$AT$36</f>
        <v>0</v>
      </c>
      <c r="AD10" s="98">
        <f>'[2]24-25'!$AS$36</f>
        <v>0</v>
      </c>
      <c r="AE10" s="103">
        <f t="shared" si="20"/>
        <v>0</v>
      </c>
      <c r="AF10" s="103">
        <f t="shared" si="21"/>
        <v>9.9999999999999995E-8</v>
      </c>
      <c r="AG10" s="105">
        <f>'[2]24-25'!$G$36-'[2]24-25'!$E$36</f>
        <v>0</v>
      </c>
      <c r="AH10" s="106">
        <f>'[2]24-25'!$F$36-'[2]24-25'!$D$36</f>
        <v>0</v>
      </c>
      <c r="AJ10" s="120"/>
      <c r="AK10" s="102">
        <f t="shared" si="22"/>
        <v>0</v>
      </c>
      <c r="AL10" s="104">
        <f t="shared" si="23"/>
        <v>0</v>
      </c>
      <c r="AM10" s="104">
        <f t="shared" si="24"/>
        <v>0</v>
      </c>
      <c r="AN10" s="103">
        <f t="shared" si="25"/>
        <v>0</v>
      </c>
      <c r="AO10" s="103">
        <f t="shared" si="26"/>
        <v>9.9999999999999995E-8</v>
      </c>
      <c r="AP10" s="105">
        <f t="shared" si="27"/>
        <v>0</v>
      </c>
      <c r="AQ10" s="106">
        <f t="shared" si="28"/>
        <v>0</v>
      </c>
      <c r="AS10" s="120"/>
      <c r="AT10" s="102">
        <f t="shared" si="29"/>
        <v>0</v>
      </c>
      <c r="AU10" s="104">
        <f t="shared" si="30"/>
        <v>0</v>
      </c>
      <c r="AV10" s="104">
        <f t="shared" si="31"/>
        <v>0</v>
      </c>
      <c r="AW10" s="103">
        <f t="shared" si="32"/>
        <v>0</v>
      </c>
      <c r="AX10" s="103">
        <f t="shared" si="33"/>
        <v>9.9999999999999995E-8</v>
      </c>
      <c r="AY10" s="105">
        <f t="shared" si="34"/>
        <v>0</v>
      </c>
      <c r="AZ10" s="106">
        <f t="shared" si="35"/>
        <v>0</v>
      </c>
    </row>
    <row r="11" spans="2:52" ht="15.75" thickBot="1" x14ac:dyDescent="0.3">
      <c r="B11" s="120"/>
      <c r="C11" s="102">
        <f>'[1]24-25'!$AP$36</f>
        <v>0</v>
      </c>
      <c r="D11" s="104">
        <f>'[1]24-25'!$AQ$36</f>
        <v>0</v>
      </c>
      <c r="E11" s="104">
        <f>'[1]24-25'!$AR$36</f>
        <v>0</v>
      </c>
      <c r="F11" s="103">
        <f t="shared" si="14"/>
        <v>0</v>
      </c>
      <c r="G11" s="103">
        <f t="shared" si="15"/>
        <v>9.9999999999999995E-8</v>
      </c>
      <c r="H11" s="105">
        <f>'[1]24-25'!$D$36</f>
        <v>0</v>
      </c>
      <c r="I11" s="106">
        <f>'[1]24-25'!$E$36</f>
        <v>0</v>
      </c>
      <c r="J11" s="107"/>
      <c r="K11" s="99">
        <f>'[1]24-25'!$AS$36</f>
        <v>0</v>
      </c>
      <c r="L11" s="104">
        <f>'[1]24-25'!$AT$36</f>
        <v>0</v>
      </c>
      <c r="M11" s="98">
        <f>'[1]24-25'!$AU$36</f>
        <v>0</v>
      </c>
      <c r="N11" s="103">
        <f t="shared" si="16"/>
        <v>0</v>
      </c>
      <c r="O11" s="103">
        <f t="shared" si="17"/>
        <v>9.9999999999999995E-8</v>
      </c>
      <c r="P11" s="105">
        <f>'[1]24-25'!$F$36-'[1]24-25'!$D$36</f>
        <v>0</v>
      </c>
      <c r="Q11" s="106">
        <f>'[1]24-25'!$G$36-'[1]24-25'!$E$36</f>
        <v>0</v>
      </c>
      <c r="S11" s="120"/>
      <c r="T11" s="102">
        <f>'[2]24-25'!$AR$36</f>
        <v>0</v>
      </c>
      <c r="U11" s="104">
        <f>'[2]24-25'!$AQ$36</f>
        <v>0</v>
      </c>
      <c r="V11" s="104">
        <f>'[2]24-25'!$AP$36</f>
        <v>0</v>
      </c>
      <c r="W11" s="103">
        <f t="shared" si="18"/>
        <v>0</v>
      </c>
      <c r="X11" s="103">
        <f t="shared" si="19"/>
        <v>9.9999999999999995E-8</v>
      </c>
      <c r="Y11" s="105">
        <f>'[2]24-25'!$E$36</f>
        <v>0</v>
      </c>
      <c r="Z11" s="106">
        <f>'[2]24-25'!$D$36</f>
        <v>0</v>
      </c>
      <c r="AA11" s="107"/>
      <c r="AB11" s="99">
        <f>'[2]24-25'!$AU$36</f>
        <v>0</v>
      </c>
      <c r="AC11" s="104">
        <f>'[2]24-25'!$AT$36</f>
        <v>0</v>
      </c>
      <c r="AD11" s="98">
        <f>'[2]24-25'!$AS$36</f>
        <v>0</v>
      </c>
      <c r="AE11" s="103">
        <f t="shared" si="20"/>
        <v>0</v>
      </c>
      <c r="AF11" s="103">
        <f t="shared" si="21"/>
        <v>9.9999999999999995E-8</v>
      </c>
      <c r="AG11" s="105">
        <f>'[2]24-25'!$G$36-'[2]24-25'!$E$36</f>
        <v>0</v>
      </c>
      <c r="AH11" s="106">
        <f>'[2]24-25'!$F$36-'[2]24-25'!$D$36</f>
        <v>0</v>
      </c>
      <c r="AJ11" s="120"/>
      <c r="AK11" s="102">
        <f t="shared" si="22"/>
        <v>0</v>
      </c>
      <c r="AL11" s="104">
        <f t="shared" si="23"/>
        <v>0</v>
      </c>
      <c r="AM11" s="104">
        <f t="shared" si="24"/>
        <v>0</v>
      </c>
      <c r="AN11" s="103">
        <f t="shared" si="25"/>
        <v>0</v>
      </c>
      <c r="AO11" s="103">
        <f t="shared" si="26"/>
        <v>9.9999999999999995E-8</v>
      </c>
      <c r="AP11" s="105">
        <f t="shared" si="27"/>
        <v>0</v>
      </c>
      <c r="AQ11" s="106">
        <f t="shared" si="28"/>
        <v>0</v>
      </c>
      <c r="AS11" s="120"/>
      <c r="AT11" s="102">
        <f t="shared" si="29"/>
        <v>0</v>
      </c>
      <c r="AU11" s="104">
        <f t="shared" si="30"/>
        <v>0</v>
      </c>
      <c r="AV11" s="104">
        <f t="shared" si="31"/>
        <v>0</v>
      </c>
      <c r="AW11" s="103">
        <f t="shared" si="32"/>
        <v>0</v>
      </c>
      <c r="AX11" s="103">
        <f t="shared" si="33"/>
        <v>9.9999999999999995E-8</v>
      </c>
      <c r="AY11" s="105">
        <f t="shared" si="34"/>
        <v>0</v>
      </c>
      <c r="AZ11" s="106">
        <f t="shared" si="35"/>
        <v>0</v>
      </c>
    </row>
    <row r="12" spans="2:52" ht="15.75" thickBot="1" x14ac:dyDescent="0.3">
      <c r="B12" s="120"/>
      <c r="C12" s="102">
        <f>'[1]24-25'!$AP$36</f>
        <v>0</v>
      </c>
      <c r="D12" s="104">
        <f>'[1]24-25'!$AQ$36</f>
        <v>0</v>
      </c>
      <c r="E12" s="104">
        <f>'[1]24-25'!$AR$36</f>
        <v>0</v>
      </c>
      <c r="F12" s="103">
        <f t="shared" si="14"/>
        <v>0</v>
      </c>
      <c r="G12" s="103">
        <f t="shared" si="15"/>
        <v>9.9999999999999995E-8</v>
      </c>
      <c r="H12" s="105">
        <f>'[1]24-25'!$D$36</f>
        <v>0</v>
      </c>
      <c r="I12" s="106">
        <f>'[1]24-25'!$E$36</f>
        <v>0</v>
      </c>
      <c r="J12" s="107"/>
      <c r="K12" s="99">
        <f>'[1]24-25'!$AS$36</f>
        <v>0</v>
      </c>
      <c r="L12" s="104">
        <f>'[1]24-25'!$AT$36</f>
        <v>0</v>
      </c>
      <c r="M12" s="98">
        <f>'[1]24-25'!$AU$36</f>
        <v>0</v>
      </c>
      <c r="N12" s="103">
        <f t="shared" si="16"/>
        <v>0</v>
      </c>
      <c r="O12" s="103">
        <f t="shared" si="17"/>
        <v>9.9999999999999995E-8</v>
      </c>
      <c r="P12" s="105">
        <f>'[1]24-25'!$F$36-'[1]24-25'!$D$36</f>
        <v>0</v>
      </c>
      <c r="Q12" s="106">
        <f>'[1]24-25'!$G$36-'[1]24-25'!$E$36</f>
        <v>0</v>
      </c>
      <c r="S12" s="120"/>
      <c r="T12" s="102">
        <f>'[2]24-25'!$AR$36</f>
        <v>0</v>
      </c>
      <c r="U12" s="104">
        <f>'[2]24-25'!$AQ$36</f>
        <v>0</v>
      </c>
      <c r="V12" s="104">
        <f>'[2]24-25'!$AP$36</f>
        <v>0</v>
      </c>
      <c r="W12" s="103">
        <f t="shared" si="18"/>
        <v>0</v>
      </c>
      <c r="X12" s="103">
        <f t="shared" si="19"/>
        <v>9.9999999999999995E-8</v>
      </c>
      <c r="Y12" s="105">
        <f>'[2]24-25'!$E$36</f>
        <v>0</v>
      </c>
      <c r="Z12" s="106">
        <f>'[2]24-25'!$D$36</f>
        <v>0</v>
      </c>
      <c r="AA12" s="107"/>
      <c r="AB12" s="99">
        <f>'[2]24-25'!$AU$36</f>
        <v>0</v>
      </c>
      <c r="AC12" s="104">
        <f>'[2]24-25'!$AT$36</f>
        <v>0</v>
      </c>
      <c r="AD12" s="98">
        <f>'[2]24-25'!$AS$36</f>
        <v>0</v>
      </c>
      <c r="AE12" s="103">
        <f t="shared" si="20"/>
        <v>0</v>
      </c>
      <c r="AF12" s="103">
        <f t="shared" si="21"/>
        <v>9.9999999999999995E-8</v>
      </c>
      <c r="AG12" s="105">
        <f>'[2]24-25'!$G$36-'[2]24-25'!$E$36</f>
        <v>0</v>
      </c>
      <c r="AH12" s="106">
        <f>'[2]24-25'!$F$36-'[2]24-25'!$D$36</f>
        <v>0</v>
      </c>
      <c r="AJ12" s="120"/>
      <c r="AK12" s="102">
        <f t="shared" si="22"/>
        <v>0</v>
      </c>
      <c r="AL12" s="104">
        <f t="shared" si="23"/>
        <v>0</v>
      </c>
      <c r="AM12" s="104">
        <f t="shared" si="24"/>
        <v>0</v>
      </c>
      <c r="AN12" s="103">
        <f t="shared" si="25"/>
        <v>0</v>
      </c>
      <c r="AO12" s="103">
        <f t="shared" si="26"/>
        <v>9.9999999999999995E-8</v>
      </c>
      <c r="AP12" s="105">
        <f t="shared" si="27"/>
        <v>0</v>
      </c>
      <c r="AQ12" s="106">
        <f t="shared" si="28"/>
        <v>0</v>
      </c>
      <c r="AS12" s="120"/>
      <c r="AT12" s="102">
        <f t="shared" si="29"/>
        <v>0</v>
      </c>
      <c r="AU12" s="104">
        <f t="shared" si="30"/>
        <v>0</v>
      </c>
      <c r="AV12" s="104">
        <f t="shared" si="31"/>
        <v>0</v>
      </c>
      <c r="AW12" s="103">
        <f t="shared" si="32"/>
        <v>0</v>
      </c>
      <c r="AX12" s="103">
        <f t="shared" si="33"/>
        <v>9.9999999999999995E-8</v>
      </c>
      <c r="AY12" s="105">
        <f t="shared" si="34"/>
        <v>0</v>
      </c>
      <c r="AZ12" s="106">
        <f t="shared" si="35"/>
        <v>0</v>
      </c>
    </row>
    <row r="13" spans="2:52" ht="15.75" thickBot="1" x14ac:dyDescent="0.3">
      <c r="B13" s="120"/>
      <c r="C13" s="102">
        <f>'[1]24-25'!$AP$36</f>
        <v>0</v>
      </c>
      <c r="D13" s="104">
        <f>'[1]24-25'!$AQ$36</f>
        <v>0</v>
      </c>
      <c r="E13" s="104">
        <f>'[1]24-25'!$AR$36</f>
        <v>0</v>
      </c>
      <c r="F13" s="103">
        <f t="shared" si="14"/>
        <v>0</v>
      </c>
      <c r="G13" s="103">
        <f t="shared" si="15"/>
        <v>9.9999999999999995E-8</v>
      </c>
      <c r="H13" s="105">
        <f>'[1]24-25'!$D$36</f>
        <v>0</v>
      </c>
      <c r="I13" s="106">
        <f>'[1]24-25'!$E$36</f>
        <v>0</v>
      </c>
      <c r="J13" s="107"/>
      <c r="K13" s="99">
        <f>'[1]24-25'!$AS$36</f>
        <v>0</v>
      </c>
      <c r="L13" s="104">
        <f>'[1]24-25'!$AT$36</f>
        <v>0</v>
      </c>
      <c r="M13" s="98">
        <f>'[1]24-25'!$AU$36</f>
        <v>0</v>
      </c>
      <c r="N13" s="103">
        <f t="shared" si="16"/>
        <v>0</v>
      </c>
      <c r="O13" s="103">
        <f t="shared" si="17"/>
        <v>9.9999999999999995E-8</v>
      </c>
      <c r="P13" s="105">
        <f>'[1]24-25'!$F$36-'[1]24-25'!$D$36</f>
        <v>0</v>
      </c>
      <c r="Q13" s="106">
        <f>'[1]24-25'!$G$36-'[1]24-25'!$E$36</f>
        <v>0</v>
      </c>
      <c r="S13" s="120"/>
      <c r="T13" s="102">
        <f>'[2]24-25'!$AR$36</f>
        <v>0</v>
      </c>
      <c r="U13" s="104">
        <f>'[2]24-25'!$AQ$36</f>
        <v>0</v>
      </c>
      <c r="V13" s="104">
        <f>'[2]24-25'!$AP$36</f>
        <v>0</v>
      </c>
      <c r="W13" s="103">
        <f t="shared" si="18"/>
        <v>0</v>
      </c>
      <c r="X13" s="103">
        <f t="shared" si="19"/>
        <v>9.9999999999999995E-8</v>
      </c>
      <c r="Y13" s="105">
        <f>'[2]24-25'!$E$36</f>
        <v>0</v>
      </c>
      <c r="Z13" s="106">
        <f>'[2]24-25'!$D$36</f>
        <v>0</v>
      </c>
      <c r="AA13" s="107"/>
      <c r="AB13" s="99">
        <f>'[2]24-25'!$AU$36</f>
        <v>0</v>
      </c>
      <c r="AC13" s="104">
        <f>'[2]24-25'!$AT$36</f>
        <v>0</v>
      </c>
      <c r="AD13" s="98">
        <f>'[2]24-25'!$AS$36</f>
        <v>0</v>
      </c>
      <c r="AE13" s="103">
        <f t="shared" si="20"/>
        <v>0</v>
      </c>
      <c r="AF13" s="103">
        <f t="shared" si="21"/>
        <v>9.9999999999999995E-8</v>
      </c>
      <c r="AG13" s="105">
        <f>'[2]24-25'!$G$36-'[2]24-25'!$E$36</f>
        <v>0</v>
      </c>
      <c r="AH13" s="106">
        <f>'[2]24-25'!$F$36-'[2]24-25'!$D$36</f>
        <v>0</v>
      </c>
      <c r="AJ13" s="120"/>
      <c r="AK13" s="102">
        <f t="shared" si="22"/>
        <v>0</v>
      </c>
      <c r="AL13" s="104">
        <f t="shared" si="23"/>
        <v>0</v>
      </c>
      <c r="AM13" s="104">
        <f t="shared" si="24"/>
        <v>0</v>
      </c>
      <c r="AN13" s="103">
        <f t="shared" si="25"/>
        <v>0</v>
      </c>
      <c r="AO13" s="103">
        <f t="shared" si="26"/>
        <v>9.9999999999999995E-8</v>
      </c>
      <c r="AP13" s="105">
        <f t="shared" si="27"/>
        <v>0</v>
      </c>
      <c r="AQ13" s="106">
        <f t="shared" si="28"/>
        <v>0</v>
      </c>
      <c r="AS13" s="120"/>
      <c r="AT13" s="102">
        <f t="shared" si="29"/>
        <v>0</v>
      </c>
      <c r="AU13" s="104">
        <f t="shared" si="30"/>
        <v>0</v>
      </c>
      <c r="AV13" s="104">
        <f t="shared" si="31"/>
        <v>0</v>
      </c>
      <c r="AW13" s="103">
        <f t="shared" si="32"/>
        <v>0</v>
      </c>
      <c r="AX13" s="103">
        <f t="shared" si="33"/>
        <v>9.9999999999999995E-8</v>
      </c>
      <c r="AY13" s="105">
        <f t="shared" si="34"/>
        <v>0</v>
      </c>
      <c r="AZ13" s="106">
        <f t="shared" si="35"/>
        <v>0</v>
      </c>
    </row>
    <row r="14" spans="2:52" ht="15.75" thickBot="1" x14ac:dyDescent="0.3">
      <c r="B14" s="120"/>
      <c r="C14" s="102">
        <f>'[1]24-25'!$AP$36</f>
        <v>0</v>
      </c>
      <c r="D14" s="104">
        <f>'[1]24-25'!$AQ$36</f>
        <v>0</v>
      </c>
      <c r="E14" s="104">
        <f>'[1]24-25'!$AR$36</f>
        <v>0</v>
      </c>
      <c r="F14" s="103">
        <f t="shared" si="14"/>
        <v>0</v>
      </c>
      <c r="G14" s="103">
        <f t="shared" si="15"/>
        <v>9.9999999999999995E-8</v>
      </c>
      <c r="H14" s="105">
        <f>'[1]24-25'!$D$36</f>
        <v>0</v>
      </c>
      <c r="I14" s="106">
        <f>'[1]24-25'!$E$36</f>
        <v>0</v>
      </c>
      <c r="J14" s="107"/>
      <c r="K14" s="99">
        <f>'[1]24-25'!$AS$36</f>
        <v>0</v>
      </c>
      <c r="L14" s="104">
        <f>'[1]24-25'!$AT$36</f>
        <v>0</v>
      </c>
      <c r="M14" s="98">
        <f>'[1]24-25'!$AU$36</f>
        <v>0</v>
      </c>
      <c r="N14" s="103">
        <f t="shared" si="16"/>
        <v>0</v>
      </c>
      <c r="O14" s="103">
        <f t="shared" si="17"/>
        <v>9.9999999999999995E-8</v>
      </c>
      <c r="P14" s="105">
        <f>'[1]24-25'!$F$36-'[1]24-25'!$D$36</f>
        <v>0</v>
      </c>
      <c r="Q14" s="106">
        <f>'[1]24-25'!$G$36-'[1]24-25'!$E$36</f>
        <v>0</v>
      </c>
      <c r="S14" s="120"/>
      <c r="T14" s="102">
        <f>'[2]24-25'!$AR$36</f>
        <v>0</v>
      </c>
      <c r="U14" s="104">
        <f>'[2]24-25'!$AQ$36</f>
        <v>0</v>
      </c>
      <c r="V14" s="104">
        <f>'[2]24-25'!$AP$36</f>
        <v>0</v>
      </c>
      <c r="W14" s="103">
        <f t="shared" si="18"/>
        <v>0</v>
      </c>
      <c r="X14" s="103">
        <f t="shared" si="19"/>
        <v>9.9999999999999995E-8</v>
      </c>
      <c r="Y14" s="105">
        <f>'[2]24-25'!$E$36</f>
        <v>0</v>
      </c>
      <c r="Z14" s="106">
        <f>'[2]24-25'!$D$36</f>
        <v>0</v>
      </c>
      <c r="AA14" s="107"/>
      <c r="AB14" s="99">
        <f>'[2]24-25'!$AU$36</f>
        <v>0</v>
      </c>
      <c r="AC14" s="104">
        <f>'[2]24-25'!$AT$36</f>
        <v>0</v>
      </c>
      <c r="AD14" s="98">
        <f>'[2]24-25'!$AS$36</f>
        <v>0</v>
      </c>
      <c r="AE14" s="103">
        <f t="shared" si="20"/>
        <v>0</v>
      </c>
      <c r="AF14" s="103">
        <f t="shared" si="21"/>
        <v>9.9999999999999995E-8</v>
      </c>
      <c r="AG14" s="105">
        <f>'[2]24-25'!$G$36-'[2]24-25'!$E$36</f>
        <v>0</v>
      </c>
      <c r="AH14" s="106">
        <f>'[2]24-25'!$F$36-'[2]24-25'!$D$36</f>
        <v>0</v>
      </c>
      <c r="AJ14" s="120"/>
      <c r="AK14" s="102">
        <f t="shared" si="22"/>
        <v>0</v>
      </c>
      <c r="AL14" s="104">
        <f t="shared" si="23"/>
        <v>0</v>
      </c>
      <c r="AM14" s="104">
        <f t="shared" si="24"/>
        <v>0</v>
      </c>
      <c r="AN14" s="103">
        <f t="shared" si="25"/>
        <v>0</v>
      </c>
      <c r="AO14" s="103">
        <f t="shared" si="26"/>
        <v>9.9999999999999995E-8</v>
      </c>
      <c r="AP14" s="105">
        <f t="shared" si="27"/>
        <v>0</v>
      </c>
      <c r="AQ14" s="106">
        <f t="shared" si="28"/>
        <v>0</v>
      </c>
      <c r="AS14" s="120"/>
      <c r="AT14" s="102">
        <f t="shared" si="29"/>
        <v>0</v>
      </c>
      <c r="AU14" s="104">
        <f t="shared" si="30"/>
        <v>0</v>
      </c>
      <c r="AV14" s="104">
        <f t="shared" si="31"/>
        <v>0</v>
      </c>
      <c r="AW14" s="103">
        <f t="shared" si="32"/>
        <v>0</v>
      </c>
      <c r="AX14" s="103">
        <f t="shared" si="33"/>
        <v>9.9999999999999995E-8</v>
      </c>
      <c r="AY14" s="105">
        <f t="shared" si="34"/>
        <v>0</v>
      </c>
      <c r="AZ14" s="106">
        <f t="shared" si="35"/>
        <v>0</v>
      </c>
    </row>
    <row r="15" spans="2:52" ht="15.75" thickBot="1" x14ac:dyDescent="0.3">
      <c r="B15" s="120"/>
      <c r="C15" s="102">
        <f>'[1]24-25'!$AP$36</f>
        <v>0</v>
      </c>
      <c r="D15" s="104">
        <f>'[1]24-25'!$AQ$36</f>
        <v>0</v>
      </c>
      <c r="E15" s="104">
        <f>'[1]24-25'!$AR$36</f>
        <v>0</v>
      </c>
      <c r="F15" s="103">
        <f t="shared" si="14"/>
        <v>0</v>
      </c>
      <c r="G15" s="103">
        <f t="shared" si="15"/>
        <v>9.9999999999999995E-8</v>
      </c>
      <c r="H15" s="105">
        <f>'[1]24-25'!$D$36</f>
        <v>0</v>
      </c>
      <c r="I15" s="106">
        <f>'[1]24-25'!$E$36</f>
        <v>0</v>
      </c>
      <c r="J15" s="107"/>
      <c r="K15" s="99">
        <f>'[1]24-25'!$AS$36</f>
        <v>0</v>
      </c>
      <c r="L15" s="104">
        <f>'[1]24-25'!$AT$36</f>
        <v>0</v>
      </c>
      <c r="M15" s="98">
        <f>'[1]24-25'!$AU$36</f>
        <v>0</v>
      </c>
      <c r="N15" s="103">
        <f t="shared" si="16"/>
        <v>0</v>
      </c>
      <c r="O15" s="103">
        <f t="shared" si="17"/>
        <v>9.9999999999999995E-8</v>
      </c>
      <c r="P15" s="105">
        <f>'[1]24-25'!$F$36-'[1]24-25'!$D$36</f>
        <v>0</v>
      </c>
      <c r="Q15" s="106">
        <f>'[1]24-25'!$G$36-'[1]24-25'!$E$36</f>
        <v>0</v>
      </c>
      <c r="S15" s="120"/>
      <c r="T15" s="102">
        <f>'[2]24-25'!$AR$36</f>
        <v>0</v>
      </c>
      <c r="U15" s="104">
        <f>'[2]24-25'!$AQ$36</f>
        <v>0</v>
      </c>
      <c r="V15" s="104">
        <f>'[2]24-25'!$AP$36</f>
        <v>0</v>
      </c>
      <c r="W15" s="103">
        <f t="shared" si="18"/>
        <v>0</v>
      </c>
      <c r="X15" s="103">
        <f t="shared" si="19"/>
        <v>9.9999999999999995E-8</v>
      </c>
      <c r="Y15" s="105">
        <f>'[2]24-25'!$E$36</f>
        <v>0</v>
      </c>
      <c r="Z15" s="106">
        <f>'[2]24-25'!$D$36</f>
        <v>0</v>
      </c>
      <c r="AA15" s="107"/>
      <c r="AB15" s="99">
        <f>'[2]24-25'!$AU$36</f>
        <v>0</v>
      </c>
      <c r="AC15" s="104">
        <f>'[2]24-25'!$AT$36</f>
        <v>0</v>
      </c>
      <c r="AD15" s="98">
        <f>'[2]24-25'!$AS$36</f>
        <v>0</v>
      </c>
      <c r="AE15" s="103">
        <f t="shared" si="20"/>
        <v>0</v>
      </c>
      <c r="AF15" s="103">
        <f t="shared" si="21"/>
        <v>9.9999999999999995E-8</v>
      </c>
      <c r="AG15" s="105">
        <f>'[2]24-25'!$G$36-'[2]24-25'!$E$36</f>
        <v>0</v>
      </c>
      <c r="AH15" s="106">
        <f>'[2]24-25'!$F$36-'[2]24-25'!$D$36</f>
        <v>0</v>
      </c>
      <c r="AJ15" s="120"/>
      <c r="AK15" s="102">
        <f t="shared" si="22"/>
        <v>0</v>
      </c>
      <c r="AL15" s="104">
        <f t="shared" si="23"/>
        <v>0</v>
      </c>
      <c r="AM15" s="104">
        <f t="shared" si="24"/>
        <v>0</v>
      </c>
      <c r="AN15" s="103">
        <f t="shared" si="25"/>
        <v>0</v>
      </c>
      <c r="AO15" s="103">
        <f t="shared" si="26"/>
        <v>9.9999999999999995E-8</v>
      </c>
      <c r="AP15" s="105">
        <f t="shared" si="27"/>
        <v>0</v>
      </c>
      <c r="AQ15" s="106">
        <f t="shared" si="28"/>
        <v>0</v>
      </c>
      <c r="AS15" s="120"/>
      <c r="AT15" s="102">
        <f t="shared" si="29"/>
        <v>0</v>
      </c>
      <c r="AU15" s="104">
        <f t="shared" si="30"/>
        <v>0</v>
      </c>
      <c r="AV15" s="104">
        <f t="shared" si="31"/>
        <v>0</v>
      </c>
      <c r="AW15" s="103">
        <f t="shared" si="32"/>
        <v>0</v>
      </c>
      <c r="AX15" s="103">
        <f t="shared" si="33"/>
        <v>9.9999999999999995E-8</v>
      </c>
      <c r="AY15" s="105">
        <f t="shared" si="34"/>
        <v>0</v>
      </c>
      <c r="AZ15" s="106">
        <f t="shared" si="35"/>
        <v>0</v>
      </c>
    </row>
    <row r="16" spans="2:52" ht="15.75" thickBot="1" x14ac:dyDescent="0.3">
      <c r="B16" s="120"/>
      <c r="C16" s="102">
        <f>'[1]24-25'!$AP$36</f>
        <v>0</v>
      </c>
      <c r="D16" s="104">
        <f>'[1]24-25'!$AQ$36</f>
        <v>0</v>
      </c>
      <c r="E16" s="104">
        <f>'[1]24-25'!$AR$36</f>
        <v>0</v>
      </c>
      <c r="F16" s="103">
        <f t="shared" si="14"/>
        <v>0</v>
      </c>
      <c r="G16" s="103">
        <f t="shared" si="15"/>
        <v>9.9999999999999995E-8</v>
      </c>
      <c r="H16" s="105">
        <f>'[1]24-25'!$D$36</f>
        <v>0</v>
      </c>
      <c r="I16" s="106">
        <f>'[1]24-25'!$E$36</f>
        <v>0</v>
      </c>
      <c r="J16" s="107"/>
      <c r="K16" s="99">
        <f>'[1]24-25'!$AS$36</f>
        <v>0</v>
      </c>
      <c r="L16" s="104">
        <f>'[1]24-25'!$AT$36</f>
        <v>0</v>
      </c>
      <c r="M16" s="98">
        <f>'[1]24-25'!$AU$36</f>
        <v>0</v>
      </c>
      <c r="N16" s="103">
        <f t="shared" si="16"/>
        <v>0</v>
      </c>
      <c r="O16" s="103">
        <f t="shared" si="17"/>
        <v>9.9999999999999995E-8</v>
      </c>
      <c r="P16" s="105">
        <f>'[1]24-25'!$F$36-'[1]24-25'!$D$36</f>
        <v>0</v>
      </c>
      <c r="Q16" s="106">
        <f>'[1]24-25'!$G$36-'[1]24-25'!$E$36</f>
        <v>0</v>
      </c>
      <c r="S16" s="120"/>
      <c r="T16" s="102">
        <f>'[2]24-25'!$AR$36</f>
        <v>0</v>
      </c>
      <c r="U16" s="104">
        <f>'[2]24-25'!$AQ$36</f>
        <v>0</v>
      </c>
      <c r="V16" s="104">
        <f>'[2]24-25'!$AP$36</f>
        <v>0</v>
      </c>
      <c r="W16" s="103">
        <f t="shared" si="18"/>
        <v>0</v>
      </c>
      <c r="X16" s="103">
        <f t="shared" si="19"/>
        <v>9.9999999999999995E-8</v>
      </c>
      <c r="Y16" s="105">
        <f>'[2]24-25'!$E$36</f>
        <v>0</v>
      </c>
      <c r="Z16" s="106">
        <f>'[2]24-25'!$D$36</f>
        <v>0</v>
      </c>
      <c r="AA16" s="107"/>
      <c r="AB16" s="99">
        <f>'[2]24-25'!$AU$36</f>
        <v>0</v>
      </c>
      <c r="AC16" s="104">
        <f>'[2]24-25'!$AT$36</f>
        <v>0</v>
      </c>
      <c r="AD16" s="98">
        <f>'[2]24-25'!$AS$36</f>
        <v>0</v>
      </c>
      <c r="AE16" s="103">
        <f t="shared" si="20"/>
        <v>0</v>
      </c>
      <c r="AF16" s="103">
        <f t="shared" si="21"/>
        <v>9.9999999999999995E-8</v>
      </c>
      <c r="AG16" s="105">
        <f>'[2]24-25'!$G$36-'[2]24-25'!$E$36</f>
        <v>0</v>
      </c>
      <c r="AH16" s="106">
        <f>'[2]24-25'!$F$36-'[2]24-25'!$D$36</f>
        <v>0</v>
      </c>
      <c r="AJ16" s="120"/>
      <c r="AK16" s="102">
        <f t="shared" si="22"/>
        <v>0</v>
      </c>
      <c r="AL16" s="104">
        <f t="shared" si="23"/>
        <v>0</v>
      </c>
      <c r="AM16" s="104">
        <f t="shared" si="24"/>
        <v>0</v>
      </c>
      <c r="AN16" s="103">
        <f t="shared" si="25"/>
        <v>0</v>
      </c>
      <c r="AO16" s="103">
        <f t="shared" si="26"/>
        <v>9.9999999999999995E-8</v>
      </c>
      <c r="AP16" s="105">
        <f t="shared" si="27"/>
        <v>0</v>
      </c>
      <c r="AQ16" s="106">
        <f t="shared" si="28"/>
        <v>0</v>
      </c>
      <c r="AS16" s="120"/>
      <c r="AT16" s="102">
        <f t="shared" si="29"/>
        <v>0</v>
      </c>
      <c r="AU16" s="104">
        <f t="shared" si="30"/>
        <v>0</v>
      </c>
      <c r="AV16" s="104">
        <f t="shared" si="31"/>
        <v>0</v>
      </c>
      <c r="AW16" s="103">
        <f t="shared" si="32"/>
        <v>0</v>
      </c>
      <c r="AX16" s="103">
        <f t="shared" si="33"/>
        <v>9.9999999999999995E-8</v>
      </c>
      <c r="AY16" s="105">
        <f t="shared" si="34"/>
        <v>0</v>
      </c>
      <c r="AZ16" s="106">
        <f t="shared" si="35"/>
        <v>0</v>
      </c>
    </row>
    <row r="17" spans="2:52" ht="15.75" thickBot="1" x14ac:dyDescent="0.3">
      <c r="B17" s="120"/>
      <c r="C17" s="102">
        <f>'[1]24-25'!$AP$36</f>
        <v>0</v>
      </c>
      <c r="D17" s="104">
        <f>'[1]24-25'!$AQ$36</f>
        <v>0</v>
      </c>
      <c r="E17" s="104">
        <f>'[1]24-25'!$AR$36</f>
        <v>0</v>
      </c>
      <c r="F17" s="103">
        <f t="shared" si="14"/>
        <v>0</v>
      </c>
      <c r="G17" s="103">
        <f t="shared" si="15"/>
        <v>9.9999999999999995E-8</v>
      </c>
      <c r="H17" s="105">
        <f>'[1]24-25'!$D$36</f>
        <v>0</v>
      </c>
      <c r="I17" s="106">
        <f>'[1]24-25'!$E$36</f>
        <v>0</v>
      </c>
      <c r="J17" s="107"/>
      <c r="K17" s="99">
        <f>'[1]24-25'!$AS$36</f>
        <v>0</v>
      </c>
      <c r="L17" s="104">
        <f>'[1]24-25'!$AT$36</f>
        <v>0</v>
      </c>
      <c r="M17" s="98">
        <f>'[1]24-25'!$AU$36</f>
        <v>0</v>
      </c>
      <c r="N17" s="103">
        <f t="shared" si="16"/>
        <v>0</v>
      </c>
      <c r="O17" s="103">
        <f t="shared" si="17"/>
        <v>9.9999999999999995E-8</v>
      </c>
      <c r="P17" s="105">
        <f>'[1]24-25'!$F$36-'[1]24-25'!$D$36</f>
        <v>0</v>
      </c>
      <c r="Q17" s="106">
        <f>'[1]24-25'!$G$36-'[1]24-25'!$E$36</f>
        <v>0</v>
      </c>
      <c r="S17" s="120"/>
      <c r="T17" s="102">
        <f>'[2]24-25'!$AR$36</f>
        <v>0</v>
      </c>
      <c r="U17" s="104">
        <f>'[2]24-25'!$AQ$36</f>
        <v>0</v>
      </c>
      <c r="V17" s="104">
        <f>'[2]24-25'!$AP$36</f>
        <v>0</v>
      </c>
      <c r="W17" s="103">
        <f t="shared" si="18"/>
        <v>0</v>
      </c>
      <c r="X17" s="103">
        <f t="shared" si="19"/>
        <v>9.9999999999999995E-8</v>
      </c>
      <c r="Y17" s="105">
        <f>'[2]24-25'!$E$36</f>
        <v>0</v>
      </c>
      <c r="Z17" s="106">
        <f>'[2]24-25'!$D$36</f>
        <v>0</v>
      </c>
      <c r="AA17" s="107"/>
      <c r="AB17" s="99">
        <f>'[2]24-25'!$AU$36</f>
        <v>0</v>
      </c>
      <c r="AC17" s="104">
        <f>'[2]24-25'!$AT$36</f>
        <v>0</v>
      </c>
      <c r="AD17" s="98">
        <f>'[2]24-25'!$AS$36</f>
        <v>0</v>
      </c>
      <c r="AE17" s="103">
        <f t="shared" si="20"/>
        <v>0</v>
      </c>
      <c r="AF17" s="103">
        <f t="shared" si="21"/>
        <v>9.9999999999999995E-8</v>
      </c>
      <c r="AG17" s="105">
        <f>'[2]24-25'!$G$36-'[2]24-25'!$E$36</f>
        <v>0</v>
      </c>
      <c r="AH17" s="106">
        <f>'[2]24-25'!$F$36-'[2]24-25'!$D$36</f>
        <v>0</v>
      </c>
      <c r="AJ17" s="120"/>
      <c r="AK17" s="102">
        <f t="shared" si="22"/>
        <v>0</v>
      </c>
      <c r="AL17" s="104">
        <f t="shared" si="23"/>
        <v>0</v>
      </c>
      <c r="AM17" s="104">
        <f t="shared" si="24"/>
        <v>0</v>
      </c>
      <c r="AN17" s="103">
        <f t="shared" si="25"/>
        <v>0</v>
      </c>
      <c r="AO17" s="103">
        <f t="shared" si="26"/>
        <v>9.9999999999999995E-8</v>
      </c>
      <c r="AP17" s="105">
        <f t="shared" si="27"/>
        <v>0</v>
      </c>
      <c r="AQ17" s="106">
        <f t="shared" si="28"/>
        <v>0</v>
      </c>
      <c r="AS17" s="120"/>
      <c r="AT17" s="102">
        <f t="shared" si="29"/>
        <v>0</v>
      </c>
      <c r="AU17" s="104">
        <f t="shared" si="30"/>
        <v>0</v>
      </c>
      <c r="AV17" s="104">
        <f t="shared" si="31"/>
        <v>0</v>
      </c>
      <c r="AW17" s="103">
        <f t="shared" si="32"/>
        <v>0</v>
      </c>
      <c r="AX17" s="103">
        <f t="shared" si="33"/>
        <v>9.9999999999999995E-8</v>
      </c>
      <c r="AY17" s="105">
        <f t="shared" si="34"/>
        <v>0</v>
      </c>
      <c r="AZ17" s="106">
        <f t="shared" si="35"/>
        <v>0</v>
      </c>
    </row>
    <row r="18" spans="2:52" ht="15.75" thickBot="1" x14ac:dyDescent="0.3">
      <c r="B18" s="120"/>
      <c r="C18" s="102">
        <f>'[1]24-25'!$AP$36</f>
        <v>0</v>
      </c>
      <c r="D18" s="104">
        <f>'[1]24-25'!$AQ$36</f>
        <v>0</v>
      </c>
      <c r="E18" s="104">
        <f>'[1]24-25'!$AR$36</f>
        <v>0</v>
      </c>
      <c r="F18" s="103">
        <f t="shared" si="14"/>
        <v>0</v>
      </c>
      <c r="G18" s="103">
        <f t="shared" si="15"/>
        <v>9.9999999999999995E-8</v>
      </c>
      <c r="H18" s="105">
        <f>'[1]24-25'!$D$36</f>
        <v>0</v>
      </c>
      <c r="I18" s="106">
        <f>'[1]24-25'!$E$36</f>
        <v>0</v>
      </c>
      <c r="J18" s="107"/>
      <c r="K18" s="99">
        <f>'[1]24-25'!$AS$36</f>
        <v>0</v>
      </c>
      <c r="L18" s="104">
        <f>'[1]24-25'!$AT$36</f>
        <v>0</v>
      </c>
      <c r="M18" s="98">
        <f>'[1]24-25'!$AU$36</f>
        <v>0</v>
      </c>
      <c r="N18" s="103">
        <f t="shared" si="16"/>
        <v>0</v>
      </c>
      <c r="O18" s="103">
        <f t="shared" si="17"/>
        <v>9.9999999999999995E-8</v>
      </c>
      <c r="P18" s="105">
        <f>'[1]24-25'!$F$36-'[1]24-25'!$D$36</f>
        <v>0</v>
      </c>
      <c r="Q18" s="106">
        <f>'[1]24-25'!$G$36-'[1]24-25'!$E$36</f>
        <v>0</v>
      </c>
      <c r="S18" s="120"/>
      <c r="T18" s="102">
        <f>'[2]24-25'!$AR$36</f>
        <v>0</v>
      </c>
      <c r="U18" s="104">
        <f>'[2]24-25'!$AQ$36</f>
        <v>0</v>
      </c>
      <c r="V18" s="104">
        <f>'[2]24-25'!$AP$36</f>
        <v>0</v>
      </c>
      <c r="W18" s="103">
        <f t="shared" si="18"/>
        <v>0</v>
      </c>
      <c r="X18" s="103">
        <f t="shared" si="19"/>
        <v>9.9999999999999995E-8</v>
      </c>
      <c r="Y18" s="105">
        <f>'[2]24-25'!$E$36</f>
        <v>0</v>
      </c>
      <c r="Z18" s="106">
        <f>'[2]24-25'!$D$36</f>
        <v>0</v>
      </c>
      <c r="AA18" s="107"/>
      <c r="AB18" s="99">
        <f>'[2]24-25'!$AU$36</f>
        <v>0</v>
      </c>
      <c r="AC18" s="104">
        <f>'[2]24-25'!$AT$36</f>
        <v>0</v>
      </c>
      <c r="AD18" s="98">
        <f>'[2]24-25'!$AS$36</f>
        <v>0</v>
      </c>
      <c r="AE18" s="103">
        <f t="shared" si="20"/>
        <v>0</v>
      </c>
      <c r="AF18" s="103">
        <f t="shared" si="21"/>
        <v>9.9999999999999995E-8</v>
      </c>
      <c r="AG18" s="105">
        <f>'[2]24-25'!$G$36-'[2]24-25'!$E$36</f>
        <v>0</v>
      </c>
      <c r="AH18" s="106">
        <f>'[2]24-25'!$F$36-'[2]24-25'!$D$36</f>
        <v>0</v>
      </c>
      <c r="AJ18" s="120"/>
      <c r="AK18" s="102">
        <f t="shared" si="22"/>
        <v>0</v>
      </c>
      <c r="AL18" s="104">
        <f t="shared" si="23"/>
        <v>0</v>
      </c>
      <c r="AM18" s="104">
        <f t="shared" si="24"/>
        <v>0</v>
      </c>
      <c r="AN18" s="103">
        <f t="shared" si="25"/>
        <v>0</v>
      </c>
      <c r="AO18" s="103">
        <f t="shared" si="26"/>
        <v>9.9999999999999995E-8</v>
      </c>
      <c r="AP18" s="105">
        <f t="shared" si="27"/>
        <v>0</v>
      </c>
      <c r="AQ18" s="106">
        <f t="shared" si="28"/>
        <v>0</v>
      </c>
      <c r="AS18" s="120"/>
      <c r="AT18" s="102">
        <f t="shared" si="29"/>
        <v>0</v>
      </c>
      <c r="AU18" s="104">
        <f t="shared" si="30"/>
        <v>0</v>
      </c>
      <c r="AV18" s="104">
        <f t="shared" si="31"/>
        <v>0</v>
      </c>
      <c r="AW18" s="103">
        <f t="shared" si="32"/>
        <v>0</v>
      </c>
      <c r="AX18" s="103">
        <f t="shared" si="33"/>
        <v>9.9999999999999995E-8</v>
      </c>
      <c r="AY18" s="105">
        <f t="shared" si="34"/>
        <v>0</v>
      </c>
      <c r="AZ18" s="106">
        <f t="shared" si="35"/>
        <v>0</v>
      </c>
    </row>
    <row r="19" spans="2:52" ht="15.75" thickBot="1" x14ac:dyDescent="0.3">
      <c r="B19" s="120"/>
      <c r="C19" s="102">
        <f>'[1]24-25'!$AP$36</f>
        <v>0</v>
      </c>
      <c r="D19" s="104">
        <f>'[1]24-25'!$AQ$36</f>
        <v>0</v>
      </c>
      <c r="E19" s="104">
        <f>'[1]24-25'!$AR$36</f>
        <v>0</v>
      </c>
      <c r="F19" s="103">
        <f t="shared" si="14"/>
        <v>0</v>
      </c>
      <c r="G19" s="103">
        <f t="shared" si="15"/>
        <v>9.9999999999999995E-8</v>
      </c>
      <c r="H19" s="105">
        <f>'[1]24-25'!$D$36</f>
        <v>0</v>
      </c>
      <c r="I19" s="106">
        <f>'[1]24-25'!$E$36</f>
        <v>0</v>
      </c>
      <c r="J19" s="107"/>
      <c r="K19" s="99">
        <f>'[1]24-25'!$AS$36</f>
        <v>0</v>
      </c>
      <c r="L19" s="104">
        <f>'[1]24-25'!$AT$36</f>
        <v>0</v>
      </c>
      <c r="M19" s="98">
        <f>'[1]24-25'!$AU$36</f>
        <v>0</v>
      </c>
      <c r="N19" s="103">
        <f t="shared" si="16"/>
        <v>0</v>
      </c>
      <c r="O19" s="103">
        <f t="shared" si="17"/>
        <v>9.9999999999999995E-8</v>
      </c>
      <c r="P19" s="105">
        <f>'[1]24-25'!$F$36-'[1]24-25'!$D$36</f>
        <v>0</v>
      </c>
      <c r="Q19" s="106">
        <f>'[1]24-25'!$G$36-'[1]24-25'!$E$36</f>
        <v>0</v>
      </c>
      <c r="S19" s="120"/>
      <c r="T19" s="102">
        <f>'[2]24-25'!$AR$36</f>
        <v>0</v>
      </c>
      <c r="U19" s="104">
        <f>'[2]24-25'!$AQ$36</f>
        <v>0</v>
      </c>
      <c r="V19" s="104">
        <f>'[2]24-25'!$AP$36</f>
        <v>0</v>
      </c>
      <c r="W19" s="103">
        <f t="shared" si="18"/>
        <v>0</v>
      </c>
      <c r="X19" s="103">
        <f t="shared" si="19"/>
        <v>9.9999999999999995E-8</v>
      </c>
      <c r="Y19" s="105">
        <f>'[2]24-25'!$E$36</f>
        <v>0</v>
      </c>
      <c r="Z19" s="106">
        <f>'[2]24-25'!$D$36</f>
        <v>0</v>
      </c>
      <c r="AA19" s="107"/>
      <c r="AB19" s="99">
        <f>'[2]24-25'!$AU$36</f>
        <v>0</v>
      </c>
      <c r="AC19" s="104">
        <f>'[2]24-25'!$AT$36</f>
        <v>0</v>
      </c>
      <c r="AD19" s="98">
        <f>'[2]24-25'!$AS$36</f>
        <v>0</v>
      </c>
      <c r="AE19" s="103">
        <f t="shared" si="20"/>
        <v>0</v>
      </c>
      <c r="AF19" s="103">
        <f t="shared" si="21"/>
        <v>9.9999999999999995E-8</v>
      </c>
      <c r="AG19" s="105">
        <f>'[2]24-25'!$G$36-'[2]24-25'!$E$36</f>
        <v>0</v>
      </c>
      <c r="AH19" s="106">
        <f>'[2]24-25'!$F$36-'[2]24-25'!$D$36</f>
        <v>0</v>
      </c>
      <c r="AJ19" s="120"/>
      <c r="AK19" s="102">
        <f t="shared" si="22"/>
        <v>0</v>
      </c>
      <c r="AL19" s="104">
        <f t="shared" si="23"/>
        <v>0</v>
      </c>
      <c r="AM19" s="104">
        <f t="shared" si="24"/>
        <v>0</v>
      </c>
      <c r="AN19" s="103">
        <f t="shared" si="25"/>
        <v>0</v>
      </c>
      <c r="AO19" s="103">
        <f t="shared" si="26"/>
        <v>9.9999999999999995E-8</v>
      </c>
      <c r="AP19" s="105">
        <f t="shared" si="27"/>
        <v>0</v>
      </c>
      <c r="AQ19" s="106">
        <f t="shared" si="28"/>
        <v>0</v>
      </c>
      <c r="AS19" s="120"/>
      <c r="AT19" s="102">
        <f t="shared" si="29"/>
        <v>0</v>
      </c>
      <c r="AU19" s="104">
        <f t="shared" si="30"/>
        <v>0</v>
      </c>
      <c r="AV19" s="104">
        <f t="shared" si="31"/>
        <v>0</v>
      </c>
      <c r="AW19" s="103">
        <f t="shared" si="32"/>
        <v>0</v>
      </c>
      <c r="AX19" s="103">
        <f t="shared" si="33"/>
        <v>9.9999999999999995E-8</v>
      </c>
      <c r="AY19" s="105">
        <f t="shared" si="34"/>
        <v>0</v>
      </c>
      <c r="AZ19" s="106">
        <f t="shared" si="35"/>
        <v>0</v>
      </c>
    </row>
    <row r="20" spans="2:52" ht="15.75" thickBot="1" x14ac:dyDescent="0.3">
      <c r="B20" s="120"/>
      <c r="C20" s="102">
        <f>'[1]24-25'!$AP$36</f>
        <v>0</v>
      </c>
      <c r="D20" s="104">
        <f>'[1]24-25'!$AQ$36</f>
        <v>0</v>
      </c>
      <c r="E20" s="104">
        <f>'[1]24-25'!$AR$36</f>
        <v>0</v>
      </c>
      <c r="F20" s="103">
        <f t="shared" si="14"/>
        <v>0</v>
      </c>
      <c r="G20" s="103">
        <f t="shared" si="15"/>
        <v>9.9999999999999995E-8</v>
      </c>
      <c r="H20" s="105">
        <f>'[1]24-25'!$D$36</f>
        <v>0</v>
      </c>
      <c r="I20" s="106">
        <f>'[1]24-25'!$E$36</f>
        <v>0</v>
      </c>
      <c r="J20" s="107"/>
      <c r="K20" s="99">
        <f>'[1]24-25'!$AS$36</f>
        <v>0</v>
      </c>
      <c r="L20" s="104">
        <f>'[1]24-25'!$AT$36</f>
        <v>0</v>
      </c>
      <c r="M20" s="98">
        <f>'[1]24-25'!$AU$36</f>
        <v>0</v>
      </c>
      <c r="N20" s="103">
        <f t="shared" si="16"/>
        <v>0</v>
      </c>
      <c r="O20" s="103">
        <f t="shared" si="17"/>
        <v>9.9999999999999995E-8</v>
      </c>
      <c r="P20" s="105">
        <f>'[1]24-25'!$F$36-'[1]24-25'!$D$36</f>
        <v>0</v>
      </c>
      <c r="Q20" s="106">
        <f>'[1]24-25'!$G$36-'[1]24-25'!$E$36</f>
        <v>0</v>
      </c>
      <c r="S20" s="120"/>
      <c r="T20" s="102">
        <f>'[2]24-25'!$AR$36</f>
        <v>0</v>
      </c>
      <c r="U20" s="104">
        <f>'[2]24-25'!$AQ$36</f>
        <v>0</v>
      </c>
      <c r="V20" s="104">
        <f>'[2]24-25'!$AP$36</f>
        <v>0</v>
      </c>
      <c r="W20" s="103">
        <f t="shared" si="18"/>
        <v>0</v>
      </c>
      <c r="X20" s="103">
        <f t="shared" si="19"/>
        <v>9.9999999999999995E-8</v>
      </c>
      <c r="Y20" s="105">
        <f>'[2]24-25'!$E$36</f>
        <v>0</v>
      </c>
      <c r="Z20" s="106">
        <f>'[2]24-25'!$D$36</f>
        <v>0</v>
      </c>
      <c r="AA20" s="107"/>
      <c r="AB20" s="99">
        <f>'[2]24-25'!$AU$36</f>
        <v>0</v>
      </c>
      <c r="AC20" s="104">
        <f>'[2]24-25'!$AT$36</f>
        <v>0</v>
      </c>
      <c r="AD20" s="98">
        <f>'[2]24-25'!$AS$36</f>
        <v>0</v>
      </c>
      <c r="AE20" s="103">
        <f t="shared" si="20"/>
        <v>0</v>
      </c>
      <c r="AF20" s="103">
        <f t="shared" si="21"/>
        <v>9.9999999999999995E-8</v>
      </c>
      <c r="AG20" s="105">
        <f>'[2]24-25'!$G$36-'[2]24-25'!$E$36</f>
        <v>0</v>
      </c>
      <c r="AH20" s="106">
        <f>'[2]24-25'!$F$36-'[2]24-25'!$D$36</f>
        <v>0</v>
      </c>
      <c r="AJ20" s="120"/>
      <c r="AK20" s="102">
        <f t="shared" si="22"/>
        <v>0</v>
      </c>
      <c r="AL20" s="104">
        <f t="shared" si="23"/>
        <v>0</v>
      </c>
      <c r="AM20" s="104">
        <f t="shared" si="24"/>
        <v>0</v>
      </c>
      <c r="AN20" s="103">
        <f t="shared" si="25"/>
        <v>0</v>
      </c>
      <c r="AO20" s="103">
        <f t="shared" si="26"/>
        <v>9.9999999999999995E-8</v>
      </c>
      <c r="AP20" s="105">
        <f t="shared" si="27"/>
        <v>0</v>
      </c>
      <c r="AQ20" s="106">
        <f t="shared" si="28"/>
        <v>0</v>
      </c>
      <c r="AS20" s="120"/>
      <c r="AT20" s="102">
        <f t="shared" si="29"/>
        <v>0</v>
      </c>
      <c r="AU20" s="104">
        <f t="shared" si="30"/>
        <v>0</v>
      </c>
      <c r="AV20" s="104">
        <f t="shared" si="31"/>
        <v>0</v>
      </c>
      <c r="AW20" s="103">
        <f t="shared" si="32"/>
        <v>0</v>
      </c>
      <c r="AX20" s="103">
        <f t="shared" si="33"/>
        <v>9.9999999999999995E-8</v>
      </c>
      <c r="AY20" s="105">
        <f t="shared" si="34"/>
        <v>0</v>
      </c>
      <c r="AZ20" s="106">
        <f t="shared" si="35"/>
        <v>0</v>
      </c>
    </row>
    <row r="21" spans="2:52" ht="15.75" thickBot="1" x14ac:dyDescent="0.3">
      <c r="B21" s="120"/>
      <c r="C21" s="102">
        <f>'[1]24-25'!$AP$36</f>
        <v>0</v>
      </c>
      <c r="D21" s="104">
        <f>'[1]24-25'!$AQ$36</f>
        <v>0</v>
      </c>
      <c r="E21" s="104">
        <f>'[1]24-25'!$AR$36</f>
        <v>0</v>
      </c>
      <c r="F21" s="103">
        <f t="shared" si="14"/>
        <v>0</v>
      </c>
      <c r="G21" s="103">
        <f t="shared" si="15"/>
        <v>9.9999999999999995E-8</v>
      </c>
      <c r="H21" s="105">
        <f>'[1]24-25'!$D$36</f>
        <v>0</v>
      </c>
      <c r="I21" s="106">
        <f>'[1]24-25'!$E$36</f>
        <v>0</v>
      </c>
      <c r="J21" s="107"/>
      <c r="K21" s="99">
        <f>'[1]24-25'!$AS$36</f>
        <v>0</v>
      </c>
      <c r="L21" s="104">
        <f>'[1]24-25'!$AT$36</f>
        <v>0</v>
      </c>
      <c r="M21" s="98">
        <f>'[1]24-25'!$AU$36</f>
        <v>0</v>
      </c>
      <c r="N21" s="103">
        <f t="shared" si="16"/>
        <v>0</v>
      </c>
      <c r="O21" s="103">
        <f t="shared" si="17"/>
        <v>9.9999999999999995E-8</v>
      </c>
      <c r="P21" s="105">
        <f>'[1]24-25'!$F$36-'[1]24-25'!$D$36</f>
        <v>0</v>
      </c>
      <c r="Q21" s="106">
        <f>'[1]24-25'!$G$36-'[1]24-25'!$E$36</f>
        <v>0</v>
      </c>
      <c r="S21" s="120"/>
      <c r="T21" s="102">
        <f>'[2]24-25'!$AR$36</f>
        <v>0</v>
      </c>
      <c r="U21" s="104">
        <f>'[2]24-25'!$AQ$36</f>
        <v>0</v>
      </c>
      <c r="V21" s="104">
        <f>'[2]24-25'!$AP$36</f>
        <v>0</v>
      </c>
      <c r="W21" s="103">
        <f t="shared" si="18"/>
        <v>0</v>
      </c>
      <c r="X21" s="103">
        <f t="shared" si="19"/>
        <v>9.9999999999999995E-8</v>
      </c>
      <c r="Y21" s="105">
        <f>'[2]24-25'!$E$36</f>
        <v>0</v>
      </c>
      <c r="Z21" s="106">
        <f>'[2]24-25'!$D$36</f>
        <v>0</v>
      </c>
      <c r="AA21" s="107"/>
      <c r="AB21" s="99">
        <f>'[2]24-25'!$AU$36</f>
        <v>0</v>
      </c>
      <c r="AC21" s="104">
        <f>'[2]24-25'!$AT$36</f>
        <v>0</v>
      </c>
      <c r="AD21" s="98">
        <f>'[2]24-25'!$AS$36</f>
        <v>0</v>
      </c>
      <c r="AE21" s="103">
        <f t="shared" si="20"/>
        <v>0</v>
      </c>
      <c r="AF21" s="103">
        <f t="shared" si="21"/>
        <v>9.9999999999999995E-8</v>
      </c>
      <c r="AG21" s="105">
        <f>'[2]24-25'!$G$36-'[2]24-25'!$E$36</f>
        <v>0</v>
      </c>
      <c r="AH21" s="106">
        <f>'[2]24-25'!$F$36-'[2]24-25'!$D$36</f>
        <v>0</v>
      </c>
      <c r="AJ21" s="120"/>
      <c r="AK21" s="102">
        <f t="shared" si="22"/>
        <v>0</v>
      </c>
      <c r="AL21" s="104">
        <f t="shared" si="23"/>
        <v>0</v>
      </c>
      <c r="AM21" s="104">
        <f t="shared" si="24"/>
        <v>0</v>
      </c>
      <c r="AN21" s="103">
        <f t="shared" si="25"/>
        <v>0</v>
      </c>
      <c r="AO21" s="103">
        <f t="shared" si="26"/>
        <v>9.9999999999999995E-8</v>
      </c>
      <c r="AP21" s="105">
        <f t="shared" si="27"/>
        <v>0</v>
      </c>
      <c r="AQ21" s="106">
        <f t="shared" si="28"/>
        <v>0</v>
      </c>
      <c r="AS21" s="120"/>
      <c r="AT21" s="102">
        <f t="shared" si="29"/>
        <v>0</v>
      </c>
      <c r="AU21" s="104">
        <f t="shared" si="30"/>
        <v>0</v>
      </c>
      <c r="AV21" s="104">
        <f t="shared" si="31"/>
        <v>0</v>
      </c>
      <c r="AW21" s="103">
        <f t="shared" si="32"/>
        <v>0</v>
      </c>
      <c r="AX21" s="103">
        <f t="shared" si="33"/>
        <v>9.9999999999999995E-8</v>
      </c>
      <c r="AY21" s="105">
        <f t="shared" si="34"/>
        <v>0</v>
      </c>
      <c r="AZ21" s="106">
        <f t="shared" si="35"/>
        <v>0</v>
      </c>
    </row>
    <row r="22" spans="2:52" ht="15.75" thickBot="1" x14ac:dyDescent="0.3">
      <c r="B22" s="120"/>
      <c r="C22" s="102">
        <f>'[1]24-25'!$AP$36</f>
        <v>0</v>
      </c>
      <c r="D22" s="104">
        <f>'[1]24-25'!$AQ$36</f>
        <v>0</v>
      </c>
      <c r="E22" s="104">
        <f>'[1]24-25'!$AR$36</f>
        <v>0</v>
      </c>
      <c r="F22" s="103">
        <f t="shared" si="14"/>
        <v>0</v>
      </c>
      <c r="G22" s="103">
        <f t="shared" si="15"/>
        <v>9.9999999999999995E-8</v>
      </c>
      <c r="H22" s="105">
        <f>'[1]24-25'!$D$36</f>
        <v>0</v>
      </c>
      <c r="I22" s="106">
        <f>'[1]24-25'!$E$36</f>
        <v>0</v>
      </c>
      <c r="J22" s="107"/>
      <c r="K22" s="99">
        <f>'[1]24-25'!$AS$36</f>
        <v>0</v>
      </c>
      <c r="L22" s="104">
        <f>'[1]24-25'!$AT$36</f>
        <v>0</v>
      </c>
      <c r="M22" s="98">
        <f>'[1]24-25'!$AU$36</f>
        <v>0</v>
      </c>
      <c r="N22" s="103">
        <f t="shared" si="16"/>
        <v>0</v>
      </c>
      <c r="O22" s="103">
        <f t="shared" si="17"/>
        <v>9.9999999999999995E-8</v>
      </c>
      <c r="P22" s="105">
        <f>'[1]24-25'!$F$36-'[1]24-25'!$D$36</f>
        <v>0</v>
      </c>
      <c r="Q22" s="106">
        <f>'[1]24-25'!$G$36-'[1]24-25'!$E$36</f>
        <v>0</v>
      </c>
      <c r="S22" s="120"/>
      <c r="T22" s="102">
        <f>'[2]24-25'!$AR$36</f>
        <v>0</v>
      </c>
      <c r="U22" s="104">
        <f>'[2]24-25'!$AQ$36</f>
        <v>0</v>
      </c>
      <c r="V22" s="104">
        <f>'[2]24-25'!$AP$36</f>
        <v>0</v>
      </c>
      <c r="W22" s="103">
        <f t="shared" si="18"/>
        <v>0</v>
      </c>
      <c r="X22" s="103">
        <f t="shared" si="19"/>
        <v>9.9999999999999995E-8</v>
      </c>
      <c r="Y22" s="105">
        <f>'[2]24-25'!$E$36</f>
        <v>0</v>
      </c>
      <c r="Z22" s="106">
        <f>'[2]24-25'!$D$36</f>
        <v>0</v>
      </c>
      <c r="AA22" s="107"/>
      <c r="AB22" s="99">
        <f>'[2]24-25'!$AU$36</f>
        <v>0</v>
      </c>
      <c r="AC22" s="104">
        <f>'[2]24-25'!$AT$36</f>
        <v>0</v>
      </c>
      <c r="AD22" s="98">
        <f>'[2]24-25'!$AS$36</f>
        <v>0</v>
      </c>
      <c r="AE22" s="103">
        <f t="shared" si="20"/>
        <v>0</v>
      </c>
      <c r="AF22" s="103">
        <f t="shared" si="21"/>
        <v>9.9999999999999995E-8</v>
      </c>
      <c r="AG22" s="105">
        <f>'[2]24-25'!$G$36-'[2]24-25'!$E$36</f>
        <v>0</v>
      </c>
      <c r="AH22" s="106">
        <f>'[2]24-25'!$F$36-'[2]24-25'!$D$36</f>
        <v>0</v>
      </c>
      <c r="AJ22" s="120"/>
      <c r="AK22" s="102">
        <f t="shared" si="22"/>
        <v>0</v>
      </c>
      <c r="AL22" s="104">
        <f t="shared" si="23"/>
        <v>0</v>
      </c>
      <c r="AM22" s="104">
        <f t="shared" si="24"/>
        <v>0</v>
      </c>
      <c r="AN22" s="103">
        <f t="shared" si="25"/>
        <v>0</v>
      </c>
      <c r="AO22" s="103">
        <f t="shared" si="26"/>
        <v>9.9999999999999995E-8</v>
      </c>
      <c r="AP22" s="105">
        <f t="shared" si="27"/>
        <v>0</v>
      </c>
      <c r="AQ22" s="106">
        <f t="shared" si="28"/>
        <v>0</v>
      </c>
      <c r="AS22" s="120"/>
      <c r="AT22" s="102">
        <f t="shared" si="29"/>
        <v>0</v>
      </c>
      <c r="AU22" s="104">
        <f t="shared" si="30"/>
        <v>0</v>
      </c>
      <c r="AV22" s="104">
        <f t="shared" si="31"/>
        <v>0</v>
      </c>
      <c r="AW22" s="103">
        <f t="shared" si="32"/>
        <v>0</v>
      </c>
      <c r="AX22" s="103">
        <f t="shared" si="33"/>
        <v>9.9999999999999995E-8</v>
      </c>
      <c r="AY22" s="105">
        <f t="shared" si="34"/>
        <v>0</v>
      </c>
      <c r="AZ22" s="106">
        <f t="shared" si="35"/>
        <v>0</v>
      </c>
    </row>
    <row r="23" spans="2:52" ht="15.75" thickBot="1" x14ac:dyDescent="0.3">
      <c r="B23" s="120"/>
      <c r="C23" s="102">
        <f>'[1]24-25'!$AP$36</f>
        <v>0</v>
      </c>
      <c r="D23" s="104">
        <f>'[1]24-25'!$AQ$36</f>
        <v>0</v>
      </c>
      <c r="E23" s="104">
        <f>'[1]24-25'!$AR$36</f>
        <v>0</v>
      </c>
      <c r="F23" s="103">
        <f t="shared" si="14"/>
        <v>0</v>
      </c>
      <c r="G23" s="103">
        <f t="shared" si="15"/>
        <v>9.9999999999999995E-8</v>
      </c>
      <c r="H23" s="105">
        <f>'[1]24-25'!$D$36</f>
        <v>0</v>
      </c>
      <c r="I23" s="106">
        <f>'[1]24-25'!$E$36</f>
        <v>0</v>
      </c>
      <c r="J23" s="107"/>
      <c r="K23" s="99">
        <f>'[1]24-25'!$AS$36</f>
        <v>0</v>
      </c>
      <c r="L23" s="104">
        <f>'[1]24-25'!$AT$36</f>
        <v>0</v>
      </c>
      <c r="M23" s="98">
        <f>'[1]24-25'!$AU$36</f>
        <v>0</v>
      </c>
      <c r="N23" s="103">
        <f t="shared" si="16"/>
        <v>0</v>
      </c>
      <c r="O23" s="103">
        <f t="shared" si="17"/>
        <v>9.9999999999999995E-8</v>
      </c>
      <c r="P23" s="105">
        <f>'[1]24-25'!$F$36-'[1]24-25'!$D$36</f>
        <v>0</v>
      </c>
      <c r="Q23" s="106">
        <f>'[1]24-25'!$G$36-'[1]24-25'!$E$36</f>
        <v>0</v>
      </c>
      <c r="S23" s="120"/>
      <c r="T23" s="102">
        <f>'[2]24-25'!$AR$36</f>
        <v>0</v>
      </c>
      <c r="U23" s="104">
        <f>'[2]24-25'!$AQ$36</f>
        <v>0</v>
      </c>
      <c r="V23" s="104">
        <f>'[2]24-25'!$AP$36</f>
        <v>0</v>
      </c>
      <c r="W23" s="103">
        <f t="shared" si="18"/>
        <v>0</v>
      </c>
      <c r="X23" s="103">
        <f t="shared" si="19"/>
        <v>9.9999999999999995E-8</v>
      </c>
      <c r="Y23" s="105">
        <f>'[2]24-25'!$E$36</f>
        <v>0</v>
      </c>
      <c r="Z23" s="106">
        <f>'[2]24-25'!$D$36</f>
        <v>0</v>
      </c>
      <c r="AA23" s="107"/>
      <c r="AB23" s="99">
        <f>'[2]24-25'!$AU$36</f>
        <v>0</v>
      </c>
      <c r="AC23" s="104">
        <f>'[2]24-25'!$AT$36</f>
        <v>0</v>
      </c>
      <c r="AD23" s="98">
        <f>'[2]24-25'!$AS$36</f>
        <v>0</v>
      </c>
      <c r="AE23" s="103">
        <f t="shared" si="20"/>
        <v>0</v>
      </c>
      <c r="AF23" s="103">
        <f t="shared" si="21"/>
        <v>9.9999999999999995E-8</v>
      </c>
      <c r="AG23" s="105">
        <f>'[2]24-25'!$G$36-'[2]24-25'!$E$36</f>
        <v>0</v>
      </c>
      <c r="AH23" s="106">
        <f>'[2]24-25'!$F$36-'[2]24-25'!$D$36</f>
        <v>0</v>
      </c>
      <c r="AJ23" s="120"/>
      <c r="AK23" s="102">
        <f t="shared" si="22"/>
        <v>0</v>
      </c>
      <c r="AL23" s="104">
        <f t="shared" si="23"/>
        <v>0</v>
      </c>
      <c r="AM23" s="104">
        <f t="shared" si="24"/>
        <v>0</v>
      </c>
      <c r="AN23" s="103">
        <f t="shared" si="25"/>
        <v>0</v>
      </c>
      <c r="AO23" s="103">
        <f t="shared" si="26"/>
        <v>9.9999999999999995E-8</v>
      </c>
      <c r="AP23" s="105">
        <f t="shared" si="27"/>
        <v>0</v>
      </c>
      <c r="AQ23" s="106">
        <f t="shared" si="28"/>
        <v>0</v>
      </c>
      <c r="AS23" s="120"/>
      <c r="AT23" s="102">
        <f t="shared" si="29"/>
        <v>0</v>
      </c>
      <c r="AU23" s="104">
        <f t="shared" si="30"/>
        <v>0</v>
      </c>
      <c r="AV23" s="104">
        <f t="shared" si="31"/>
        <v>0</v>
      </c>
      <c r="AW23" s="103">
        <f t="shared" si="32"/>
        <v>0</v>
      </c>
      <c r="AX23" s="103">
        <f t="shared" si="33"/>
        <v>9.9999999999999995E-8</v>
      </c>
      <c r="AY23" s="105">
        <f t="shared" si="34"/>
        <v>0</v>
      </c>
      <c r="AZ23" s="106">
        <f t="shared" si="35"/>
        <v>0</v>
      </c>
    </row>
  </sheetData>
  <mergeCells count="12">
    <mergeCell ref="AY3:AZ3"/>
    <mergeCell ref="C2:I2"/>
    <mergeCell ref="K2:Q2"/>
    <mergeCell ref="T2:Z2"/>
    <mergeCell ref="AB2:AH2"/>
    <mergeCell ref="AK2:AQ2"/>
    <mergeCell ref="AT2:AZ2"/>
    <mergeCell ref="H3:I3"/>
    <mergeCell ref="P3:Q3"/>
    <mergeCell ref="Y3:Z3"/>
    <mergeCell ref="AG3:AH3"/>
    <mergeCell ref="AP3:AQ3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96064-C708-48C4-A6BA-8DD8E8E6F902}">
  <dimension ref="A1:AZ23"/>
  <sheetViews>
    <sheetView workbookViewId="0">
      <selection activeCell="B1" sqref="B1:B1048576"/>
    </sheetView>
  </sheetViews>
  <sheetFormatPr defaultRowHeight="15" x14ac:dyDescent="0.25"/>
  <cols>
    <col min="1" max="1" width="9.140625" style="1"/>
    <col min="2" max="2" width="13.7109375" style="133" bestFit="1" customWidth="1"/>
    <col min="3" max="7" width="2.7109375" style="1" customWidth="1"/>
    <col min="8" max="9" width="3.28515625" style="1" customWidth="1"/>
    <col min="10" max="10" width="3.28515625" customWidth="1"/>
    <col min="11" max="15" width="2.7109375" style="1" customWidth="1"/>
    <col min="16" max="17" width="3.28515625" style="1" customWidth="1"/>
    <col min="18" max="18" width="9.42578125" style="1" customWidth="1"/>
    <col min="19" max="19" width="13.7109375" style="119" bestFit="1" customWidth="1"/>
    <col min="20" max="24" width="2.7109375" style="1" customWidth="1"/>
    <col min="25" max="26" width="3.28515625" style="1" customWidth="1"/>
    <col min="27" max="27" width="3.28515625" customWidth="1"/>
    <col min="28" max="32" width="2.7109375" style="1" customWidth="1"/>
    <col min="33" max="34" width="3.28515625" style="1" customWidth="1"/>
    <col min="35" max="35" width="9.140625" style="1"/>
    <col min="36" max="36" width="13.7109375" style="119" bestFit="1" customWidth="1"/>
    <col min="37" max="41" width="2.7109375" style="1" customWidth="1"/>
    <col min="42" max="43" width="3.28515625" style="1" customWidth="1"/>
    <col min="44" max="44" width="9.140625" style="1"/>
    <col min="45" max="45" width="13.7109375" style="119" bestFit="1" customWidth="1"/>
    <col min="46" max="50" width="2.7109375" style="1" customWidth="1"/>
    <col min="51" max="52" width="3.28515625" style="1" customWidth="1"/>
  </cols>
  <sheetData>
    <row r="1" spans="2:52" ht="15.75" thickBot="1" x14ac:dyDescent="0.3"/>
    <row r="2" spans="2:52" ht="15.75" thickBot="1" x14ac:dyDescent="0.3">
      <c r="C2" s="192" t="s">
        <v>1</v>
      </c>
      <c r="D2" s="193"/>
      <c r="E2" s="193"/>
      <c r="F2" s="193"/>
      <c r="G2" s="193"/>
      <c r="H2" s="193"/>
      <c r="I2" s="194"/>
      <c r="K2" s="192" t="s">
        <v>1</v>
      </c>
      <c r="L2" s="193"/>
      <c r="M2" s="193"/>
      <c r="N2" s="193"/>
      <c r="O2" s="193"/>
      <c r="P2" s="193"/>
      <c r="Q2" s="194"/>
      <c r="T2" s="192" t="s">
        <v>2</v>
      </c>
      <c r="U2" s="193"/>
      <c r="V2" s="193"/>
      <c r="W2" s="193"/>
      <c r="X2" s="193"/>
      <c r="Y2" s="193"/>
      <c r="Z2" s="194"/>
      <c r="AB2" s="192" t="s">
        <v>2</v>
      </c>
      <c r="AC2" s="193"/>
      <c r="AD2" s="193"/>
      <c r="AE2" s="193"/>
      <c r="AF2" s="193"/>
      <c r="AG2" s="193"/>
      <c r="AH2" s="194"/>
      <c r="AK2" s="192" t="s">
        <v>0</v>
      </c>
      <c r="AL2" s="193"/>
      <c r="AM2" s="193"/>
      <c r="AN2" s="193"/>
      <c r="AO2" s="193"/>
      <c r="AP2" s="193"/>
      <c r="AQ2" s="194"/>
      <c r="AT2" s="192" t="s">
        <v>0</v>
      </c>
      <c r="AU2" s="193"/>
      <c r="AV2" s="193"/>
      <c r="AW2" s="193"/>
      <c r="AX2" s="193"/>
      <c r="AY2" s="193"/>
      <c r="AZ2" s="194"/>
    </row>
    <row r="3" spans="2:52" ht="15.75" thickBot="1" x14ac:dyDescent="0.3">
      <c r="C3" s="16" t="s">
        <v>8</v>
      </c>
      <c r="D3" s="17" t="s">
        <v>9</v>
      </c>
      <c r="E3" s="18" t="s">
        <v>10</v>
      </c>
      <c r="F3" s="13" t="s">
        <v>11</v>
      </c>
      <c r="G3" s="13"/>
      <c r="H3" s="191" t="s">
        <v>3</v>
      </c>
      <c r="I3" s="142"/>
      <c r="K3" s="16" t="s">
        <v>8</v>
      </c>
      <c r="L3" s="17" t="s">
        <v>9</v>
      </c>
      <c r="M3" s="18" t="s">
        <v>10</v>
      </c>
      <c r="N3" s="13" t="s">
        <v>11</v>
      </c>
      <c r="O3" s="108"/>
      <c r="P3" s="141" t="s">
        <v>48</v>
      </c>
      <c r="Q3" s="142"/>
      <c r="T3" s="16" t="s">
        <v>8</v>
      </c>
      <c r="U3" s="17" t="s">
        <v>9</v>
      </c>
      <c r="V3" s="18" t="s">
        <v>10</v>
      </c>
      <c r="W3" s="13" t="s">
        <v>11</v>
      </c>
      <c r="X3" s="13"/>
      <c r="Y3" s="141" t="s">
        <v>3</v>
      </c>
      <c r="Z3" s="142"/>
      <c r="AB3" s="16" t="s">
        <v>8</v>
      </c>
      <c r="AC3" s="17" t="s">
        <v>9</v>
      </c>
      <c r="AD3" s="18" t="s">
        <v>10</v>
      </c>
      <c r="AE3" s="13" t="s">
        <v>11</v>
      </c>
      <c r="AF3" s="13"/>
      <c r="AG3" s="141" t="s">
        <v>48</v>
      </c>
      <c r="AH3" s="142"/>
      <c r="AK3" s="16" t="s">
        <v>8</v>
      </c>
      <c r="AL3" s="17" t="s">
        <v>9</v>
      </c>
      <c r="AM3" s="18" t="s">
        <v>10</v>
      </c>
      <c r="AN3" s="13" t="s">
        <v>11</v>
      </c>
      <c r="AO3" s="13"/>
      <c r="AP3" s="191" t="s">
        <v>3</v>
      </c>
      <c r="AQ3" s="142"/>
      <c r="AT3" s="16" t="s">
        <v>8</v>
      </c>
      <c r="AU3" s="17" t="s">
        <v>9</v>
      </c>
      <c r="AV3" s="18" t="s">
        <v>10</v>
      </c>
      <c r="AW3" s="13" t="s">
        <v>11</v>
      </c>
      <c r="AX3" s="13"/>
      <c r="AY3" s="191" t="s">
        <v>3</v>
      </c>
      <c r="AZ3" s="142"/>
    </row>
    <row r="4" spans="2:52" ht="15.75" thickBot="1" x14ac:dyDescent="0.3">
      <c r="B4" s="120" t="s">
        <v>51</v>
      </c>
      <c r="C4" s="102">
        <f>'[1]23-24'!$AP$36</f>
        <v>1</v>
      </c>
      <c r="D4" s="104">
        <f>'[1]23-24'!$AQ$36</f>
        <v>0</v>
      </c>
      <c r="E4" s="104">
        <f>'[1]23-24'!$AR$36</f>
        <v>0</v>
      </c>
      <c r="F4" s="103">
        <f t="shared" ref="F4:F23" si="0">C4*3+D4*1</f>
        <v>3</v>
      </c>
      <c r="G4" s="103">
        <f>F4+(H4-I4)/100+H4/1000+0.0000001</f>
        <v>3.0220000999999996</v>
      </c>
      <c r="H4" s="105">
        <f>'[1]23-24'!$D$36</f>
        <v>2</v>
      </c>
      <c r="I4" s="106">
        <f>'[1]23-24'!$E$36</f>
        <v>0</v>
      </c>
      <c r="J4" s="107"/>
      <c r="K4" s="99">
        <f>'[1]23-24'!$AS$36</f>
        <v>0</v>
      </c>
      <c r="L4" s="104">
        <f>'[1]23-24'!$AT$36</f>
        <v>0</v>
      </c>
      <c r="M4" s="98">
        <f>'[1]23-24'!$AU$36</f>
        <v>1</v>
      </c>
      <c r="N4" s="103">
        <f t="shared" ref="N4:N23" si="1">K4*3+L4*1</f>
        <v>0</v>
      </c>
      <c r="O4" s="103">
        <f>N4+(P4-Q4)/100+P4/1000+0.0000001</f>
        <v>-9.9999000000000008E-3</v>
      </c>
      <c r="P4" s="105">
        <f>'[1]23-24'!$F$36-'[1]23-24'!$D$36</f>
        <v>0</v>
      </c>
      <c r="Q4" s="106">
        <f>'[1]23-24'!$G$36-'[1]23-24'!$E$36</f>
        <v>1</v>
      </c>
      <c r="S4" s="120" t="s">
        <v>51</v>
      </c>
      <c r="T4" s="102">
        <f>'[2]23-24'!$AR$36</f>
        <v>0</v>
      </c>
      <c r="U4" s="104">
        <f>'[2]23-24'!$AQ$36</f>
        <v>0</v>
      </c>
      <c r="V4" s="104">
        <f>'[2]23-24'!$AP$36</f>
        <v>0</v>
      </c>
      <c r="W4" s="103">
        <f t="shared" ref="W4:W23" si="2">T4*3+U4*1</f>
        <v>0</v>
      </c>
      <c r="X4" s="103">
        <f>W4+(Y4-Z4)/100+Y4/1000+0.0000001</f>
        <v>9.9999999999999995E-8</v>
      </c>
      <c r="Y4" s="105">
        <f>'[2]23-24'!$E$36</f>
        <v>0</v>
      </c>
      <c r="Z4" s="106">
        <f>'[2]23-24'!$D$36</f>
        <v>0</v>
      </c>
      <c r="AA4" s="107"/>
      <c r="AB4" s="99">
        <f>'[2]23-24'!$AU$36</f>
        <v>0</v>
      </c>
      <c r="AC4" s="104">
        <f>'[2]23-24'!$AT$36</f>
        <v>0</v>
      </c>
      <c r="AD4" s="98">
        <f>'[2]23-24'!$AS$36</f>
        <v>0</v>
      </c>
      <c r="AE4" s="103">
        <f t="shared" ref="AE4:AE23" si="3">AB4*3+AC4*1</f>
        <v>0</v>
      </c>
      <c r="AF4" s="103">
        <f>AE4+(AG4-AH4)/100+AG4/1000+0.0000001</f>
        <v>9.9999999999999995E-8</v>
      </c>
      <c r="AG4" s="105">
        <f>'[2]23-24'!$G$36-'[2]23-24'!$E$36</f>
        <v>0</v>
      </c>
      <c r="AH4" s="106">
        <f>'[2]23-24'!$F$36-'[2]23-24'!$D$36</f>
        <v>0</v>
      </c>
      <c r="AJ4" s="120" t="s">
        <v>51</v>
      </c>
      <c r="AK4" s="102">
        <f>C4+T4</f>
        <v>1</v>
      </c>
      <c r="AL4" s="104">
        <f t="shared" ref="AL4:AL23" si="4">D4+U4</f>
        <v>0</v>
      </c>
      <c r="AM4" s="104">
        <f t="shared" ref="AM4:AM23" si="5">E4+V4</f>
        <v>0</v>
      </c>
      <c r="AN4" s="103">
        <f t="shared" ref="AN4:AN23" si="6">F4+W4</f>
        <v>3</v>
      </c>
      <c r="AO4" s="103">
        <f>AN4+(AP4-AQ4)/100+AP4/1000+0.0000001</f>
        <v>3.0220000999999996</v>
      </c>
      <c r="AP4" s="105">
        <f t="shared" ref="AP4:AP23" si="7">H4+Y4</f>
        <v>2</v>
      </c>
      <c r="AQ4" s="106">
        <f t="shared" ref="AQ4:AQ23" si="8">I4+Z4</f>
        <v>0</v>
      </c>
      <c r="AS4" s="120" t="s">
        <v>51</v>
      </c>
      <c r="AT4" s="102">
        <f>K4+AB4</f>
        <v>0</v>
      </c>
      <c r="AU4" s="104">
        <f t="shared" ref="AU4:AU23" si="9">L4+AC4</f>
        <v>0</v>
      </c>
      <c r="AV4" s="104">
        <f t="shared" ref="AV4:AV23" si="10">M4+AD4</f>
        <v>1</v>
      </c>
      <c r="AW4" s="103">
        <f t="shared" ref="AW4:AW23" si="11">AE4+N4</f>
        <v>0</v>
      </c>
      <c r="AX4" s="103">
        <f>AW4+(AY4-AZ4)/100+AY4/1000+0.0000001</f>
        <v>-9.9999000000000008E-3</v>
      </c>
      <c r="AY4" s="105">
        <f t="shared" ref="AY4:AY23" si="12">AG4+P4</f>
        <v>0</v>
      </c>
      <c r="AZ4" s="106">
        <f t="shared" ref="AZ4:AZ23" si="13">AH4+Q4</f>
        <v>1</v>
      </c>
    </row>
    <row r="5" spans="2:52" ht="15.75" thickBot="1" x14ac:dyDescent="0.3">
      <c r="B5" s="120" t="s">
        <v>52</v>
      </c>
      <c r="C5" s="102">
        <f>'[3]23-24'!$AP$36</f>
        <v>0</v>
      </c>
      <c r="D5" s="104">
        <f>'[3]23-24'!$AQ$36</f>
        <v>0</v>
      </c>
      <c r="E5" s="104">
        <f>'[3]23-24'!$AR$36</f>
        <v>0</v>
      </c>
      <c r="F5" s="103">
        <f t="shared" si="0"/>
        <v>0</v>
      </c>
      <c r="G5" s="103">
        <f>F5+(H5-I5)/100+H5/1000+0.0000002</f>
        <v>1.9999999999999999E-7</v>
      </c>
      <c r="H5" s="105">
        <f>'[3]23-24'!$D$36</f>
        <v>0</v>
      </c>
      <c r="I5" s="106">
        <f>'[3]23-24'!$E$36</f>
        <v>0</v>
      </c>
      <c r="J5" s="107"/>
      <c r="K5" s="99">
        <f>'[3]23-24'!$AS$36</f>
        <v>0</v>
      </c>
      <c r="L5" s="104">
        <f>'[3]23-24'!$AT$36</f>
        <v>0</v>
      </c>
      <c r="M5" s="98">
        <f>'[3]23-24'!$AU$36</f>
        <v>0</v>
      </c>
      <c r="N5" s="103">
        <f t="shared" si="1"/>
        <v>0</v>
      </c>
      <c r="O5" s="103">
        <f>N5+(P5-Q5)/100+P5/1000+0.0000002</f>
        <v>1.9999999999999999E-7</v>
      </c>
      <c r="P5" s="105">
        <f>'[3]23-24'!$F$36-'[3]23-24'!$D$36</f>
        <v>0</v>
      </c>
      <c r="Q5" s="106">
        <f>'[3]23-24'!$G$36-'[3]23-24'!$E$36</f>
        <v>0</v>
      </c>
      <c r="S5" s="120" t="s">
        <v>52</v>
      </c>
      <c r="T5" s="102">
        <f>'[4]23-24'!$AR$36</f>
        <v>0</v>
      </c>
      <c r="U5" s="104">
        <f>'[4]23-24'!$AQ$36</f>
        <v>0</v>
      </c>
      <c r="V5" s="104">
        <f>'[4]23-24'!$AP$36</f>
        <v>1</v>
      </c>
      <c r="W5" s="103">
        <f t="shared" si="2"/>
        <v>0</v>
      </c>
      <c r="X5" s="103">
        <f>W5+(Y5-Z5)/100+Y5/1000+0.0000002</f>
        <v>-8.9998000000000005E-3</v>
      </c>
      <c r="Y5" s="105">
        <f>'[4]23-24'!$E$36</f>
        <v>1</v>
      </c>
      <c r="Z5" s="106">
        <f>'[4]23-24'!$D$36</f>
        <v>2</v>
      </c>
      <c r="AA5" s="107"/>
      <c r="AB5" s="99">
        <f>'[4]23-24'!$AU$36</f>
        <v>0</v>
      </c>
      <c r="AC5" s="104">
        <f>'[4]23-24'!$AT$36</f>
        <v>0</v>
      </c>
      <c r="AD5" s="98">
        <f>'[4]23-24'!$AS$36</f>
        <v>1</v>
      </c>
      <c r="AE5" s="103">
        <f t="shared" si="3"/>
        <v>0</v>
      </c>
      <c r="AF5" s="103">
        <f>AE5+(AG5-AH5)/100+AG5/1000+0.0000002</f>
        <v>-2.99998E-2</v>
      </c>
      <c r="AG5" s="105">
        <f>'[4]23-24'!$G$36-'[4]23-24'!$E$36</f>
        <v>0</v>
      </c>
      <c r="AH5" s="106">
        <f>'[4]23-24'!$F$36-'[4]23-24'!$D$36</f>
        <v>3</v>
      </c>
      <c r="AJ5" s="120" t="s">
        <v>52</v>
      </c>
      <c r="AK5" s="102">
        <f t="shared" ref="AK5:AK23" si="14">C5+T5</f>
        <v>0</v>
      </c>
      <c r="AL5" s="104">
        <f t="shared" si="4"/>
        <v>0</v>
      </c>
      <c r="AM5" s="104">
        <f t="shared" si="5"/>
        <v>1</v>
      </c>
      <c r="AN5" s="103">
        <f t="shared" si="6"/>
        <v>0</v>
      </c>
      <c r="AO5" s="103">
        <f>AN5+(AP5-AQ5)/100+AP5/1000+0.0000002</f>
        <v>-8.9998000000000005E-3</v>
      </c>
      <c r="AP5" s="105">
        <f t="shared" si="7"/>
        <v>1</v>
      </c>
      <c r="AQ5" s="106">
        <f t="shared" si="8"/>
        <v>2</v>
      </c>
      <c r="AS5" s="120" t="s">
        <v>52</v>
      </c>
      <c r="AT5" s="102">
        <f t="shared" ref="AT5:AT23" si="15">K5+AB5</f>
        <v>0</v>
      </c>
      <c r="AU5" s="104">
        <f t="shared" si="9"/>
        <v>0</v>
      </c>
      <c r="AV5" s="104">
        <f t="shared" si="10"/>
        <v>1</v>
      </c>
      <c r="AW5" s="103">
        <f t="shared" si="11"/>
        <v>0</v>
      </c>
      <c r="AX5" s="103">
        <f>AW5+(AY5-AZ5)/100+AY5/1000+0.0000002</f>
        <v>-2.99998E-2</v>
      </c>
      <c r="AY5" s="105">
        <f t="shared" si="12"/>
        <v>0</v>
      </c>
      <c r="AZ5" s="106">
        <f t="shared" si="13"/>
        <v>3</v>
      </c>
    </row>
    <row r="6" spans="2:52" ht="15.75" thickBot="1" x14ac:dyDescent="0.3">
      <c r="B6" s="120" t="s">
        <v>53</v>
      </c>
      <c r="C6" s="102">
        <f>'[5]23-24'!$AP$36</f>
        <v>0</v>
      </c>
      <c r="D6" s="104">
        <f>'[5]23-24'!$AQ$36</f>
        <v>1</v>
      </c>
      <c r="E6" s="104">
        <f>'[5]23-24'!$AR$36</f>
        <v>0</v>
      </c>
      <c r="F6" s="103">
        <f t="shared" si="0"/>
        <v>1</v>
      </c>
      <c r="G6" s="103">
        <f>F6+(H6-I6)/100+H6/1000+0.0000003</f>
        <v>1.0020003</v>
      </c>
      <c r="H6" s="105">
        <f>'[5]23-24'!$D$36</f>
        <v>2</v>
      </c>
      <c r="I6" s="106">
        <f>'[5]23-24'!$E$36</f>
        <v>2</v>
      </c>
      <c r="J6" s="107"/>
      <c r="K6" s="99">
        <f>'[5]23-24'!$AS$36</f>
        <v>0</v>
      </c>
      <c r="L6" s="104">
        <f>'[5]23-24'!$AT$36</f>
        <v>1</v>
      </c>
      <c r="M6" s="98">
        <f>'[5]23-24'!$AU$36</f>
        <v>0</v>
      </c>
      <c r="N6" s="103">
        <f t="shared" si="1"/>
        <v>1</v>
      </c>
      <c r="O6" s="103">
        <f>N6+(P6-Q6)/100+P6/1000+0.0000003</f>
        <v>1.0000003</v>
      </c>
      <c r="P6" s="105">
        <f>'[5]23-24'!$F$36-'[5]23-24'!$D$36</f>
        <v>0</v>
      </c>
      <c r="Q6" s="106">
        <f>'[5]23-24'!$G$36-'[5]23-24'!$E$36</f>
        <v>0</v>
      </c>
      <c r="S6" s="120" t="s">
        <v>53</v>
      </c>
      <c r="T6" s="102">
        <f>'[6]23-24'!$AR$36</f>
        <v>0</v>
      </c>
      <c r="U6" s="104">
        <f>'[6]23-24'!$AQ$36</f>
        <v>0</v>
      </c>
      <c r="V6" s="104">
        <f>'[6]23-24'!$AP$36</f>
        <v>0</v>
      </c>
      <c r="W6" s="103">
        <f t="shared" si="2"/>
        <v>0</v>
      </c>
      <c r="X6" s="103">
        <f>W6+(Y6-Z6)/100+Y6/1000+0.0000003</f>
        <v>2.9999999999999999E-7</v>
      </c>
      <c r="Y6" s="105">
        <f>'[6]23-24'!$E$36</f>
        <v>0</v>
      </c>
      <c r="Z6" s="106">
        <f>'[6]23-24'!$D$36</f>
        <v>0</v>
      </c>
      <c r="AA6" s="107"/>
      <c r="AB6" s="99">
        <f>'[6]23-24'!$AU$36</f>
        <v>0</v>
      </c>
      <c r="AC6" s="104">
        <f>'[6]23-24'!$AT$36</f>
        <v>0</v>
      </c>
      <c r="AD6" s="98">
        <f>'[6]23-24'!$AS$36</f>
        <v>0</v>
      </c>
      <c r="AE6" s="103">
        <f t="shared" si="3"/>
        <v>0</v>
      </c>
      <c r="AF6" s="103">
        <f>AE6+(AG6-AH6)/100+AG6/1000+0.0000003</f>
        <v>2.9999999999999999E-7</v>
      </c>
      <c r="AG6" s="105">
        <f>'[6]23-24'!$G$36-'[6]23-24'!$E$36</f>
        <v>0</v>
      </c>
      <c r="AH6" s="106">
        <f>'[6]23-24'!$F$36-'[6]23-24'!$D$36</f>
        <v>0</v>
      </c>
      <c r="AJ6" s="120" t="s">
        <v>53</v>
      </c>
      <c r="AK6" s="102">
        <f t="shared" si="14"/>
        <v>0</v>
      </c>
      <c r="AL6" s="104">
        <f t="shared" si="4"/>
        <v>1</v>
      </c>
      <c r="AM6" s="104">
        <f t="shared" si="5"/>
        <v>0</v>
      </c>
      <c r="AN6" s="103">
        <f t="shared" si="6"/>
        <v>1</v>
      </c>
      <c r="AO6" s="103">
        <f>AN6+(AP6-AQ6)/100+AP6/1000+0.0000003</f>
        <v>1.0020003</v>
      </c>
      <c r="AP6" s="105">
        <f t="shared" si="7"/>
        <v>2</v>
      </c>
      <c r="AQ6" s="106">
        <f t="shared" si="8"/>
        <v>2</v>
      </c>
      <c r="AS6" s="120" t="s">
        <v>53</v>
      </c>
      <c r="AT6" s="102">
        <f t="shared" si="15"/>
        <v>0</v>
      </c>
      <c r="AU6" s="104">
        <f t="shared" si="9"/>
        <v>1</v>
      </c>
      <c r="AV6" s="104">
        <f t="shared" si="10"/>
        <v>0</v>
      </c>
      <c r="AW6" s="103">
        <f t="shared" si="11"/>
        <v>1</v>
      </c>
      <c r="AX6" s="103">
        <f>AW6+(AY6-AZ6)/100+AY6/1000+0.0000003</f>
        <v>1.0000003</v>
      </c>
      <c r="AY6" s="105">
        <f t="shared" si="12"/>
        <v>0</v>
      </c>
      <c r="AZ6" s="106">
        <f t="shared" si="13"/>
        <v>0</v>
      </c>
    </row>
    <row r="7" spans="2:52" ht="15.75" thickBot="1" x14ac:dyDescent="0.3">
      <c r="B7" s="120" t="s">
        <v>54</v>
      </c>
      <c r="C7" s="102">
        <f>'[7]23-24'!$AP$36</f>
        <v>1</v>
      </c>
      <c r="D7" s="104">
        <f>'[7]23-24'!$AQ$36</f>
        <v>0</v>
      </c>
      <c r="E7" s="104">
        <f>'[7]23-24'!$AR$36</f>
        <v>0</v>
      </c>
      <c r="F7" s="103">
        <f t="shared" si="0"/>
        <v>3</v>
      </c>
      <c r="G7" s="103">
        <f>F7+(H7-I7)/100+H7/1000+0.0000004</f>
        <v>3.0110003999999995</v>
      </c>
      <c r="H7" s="105">
        <f>'[7]23-24'!$D$36</f>
        <v>1</v>
      </c>
      <c r="I7" s="106">
        <f>'[7]23-24'!$E$36</f>
        <v>0</v>
      </c>
      <c r="J7" s="107"/>
      <c r="K7" s="99">
        <f>'[7]23-24'!$AS$36</f>
        <v>1</v>
      </c>
      <c r="L7" s="104">
        <f>'[7]23-24'!$AT$36</f>
        <v>0</v>
      </c>
      <c r="M7" s="98">
        <f>'[7]23-24'!$AU$36</f>
        <v>0</v>
      </c>
      <c r="N7" s="103">
        <f t="shared" si="1"/>
        <v>3</v>
      </c>
      <c r="O7" s="103">
        <f>N7+(P7-Q7)/100+P7/1000+0.0000004</f>
        <v>3.0230003999999999</v>
      </c>
      <c r="P7" s="105">
        <f>'[7]23-24'!$F$36-'[7]23-24'!$D$36</f>
        <v>3</v>
      </c>
      <c r="Q7" s="106">
        <f>'[7]23-24'!$G$36-'[7]23-24'!$E$36</f>
        <v>1</v>
      </c>
      <c r="S7" s="120" t="s">
        <v>54</v>
      </c>
      <c r="T7" s="102">
        <f>'[8]23-24'!$AR$36</f>
        <v>0</v>
      </c>
      <c r="U7" s="104">
        <f>'[8]23-24'!$AQ$36</f>
        <v>0</v>
      </c>
      <c r="V7" s="104">
        <f>'[8]23-24'!$AP$36</f>
        <v>0</v>
      </c>
      <c r="W7" s="103">
        <f t="shared" si="2"/>
        <v>0</v>
      </c>
      <c r="X7" s="103">
        <f>W7+(Y7-Z7)/100+Y7/1000+0.0000004</f>
        <v>3.9999999999999998E-7</v>
      </c>
      <c r="Y7" s="105">
        <f>'[8]23-24'!$E$36</f>
        <v>0</v>
      </c>
      <c r="Z7" s="106">
        <f>'[8]23-24'!$D$36</f>
        <v>0</v>
      </c>
      <c r="AA7" s="107"/>
      <c r="AB7" s="99">
        <f>'[8]23-24'!$AU$36</f>
        <v>0</v>
      </c>
      <c r="AC7" s="104">
        <f>'[8]23-24'!$AT$36</f>
        <v>0</v>
      </c>
      <c r="AD7" s="98">
        <f>'[8]23-24'!$AS$36</f>
        <v>0</v>
      </c>
      <c r="AE7" s="103">
        <f t="shared" si="3"/>
        <v>0</v>
      </c>
      <c r="AF7" s="103">
        <f>AE7+(AG7-AH7)/100+AG7/1000+0.0000004</f>
        <v>3.9999999999999998E-7</v>
      </c>
      <c r="AG7" s="105">
        <f>'[8]23-24'!$G$36-'[8]23-24'!$E$36</f>
        <v>0</v>
      </c>
      <c r="AH7" s="106">
        <f>'[8]23-24'!$F$36-'[8]23-24'!$D$36</f>
        <v>0</v>
      </c>
      <c r="AJ7" s="120" t="s">
        <v>54</v>
      </c>
      <c r="AK7" s="102">
        <f t="shared" si="14"/>
        <v>1</v>
      </c>
      <c r="AL7" s="104">
        <f t="shared" si="4"/>
        <v>0</v>
      </c>
      <c r="AM7" s="104">
        <f t="shared" si="5"/>
        <v>0</v>
      </c>
      <c r="AN7" s="103">
        <f t="shared" si="6"/>
        <v>3</v>
      </c>
      <c r="AO7" s="103">
        <f>AN7+(AP7-AQ7)/100+AP7/1000+0.0000004</f>
        <v>3.0110003999999995</v>
      </c>
      <c r="AP7" s="105">
        <f t="shared" si="7"/>
        <v>1</v>
      </c>
      <c r="AQ7" s="106">
        <f t="shared" si="8"/>
        <v>0</v>
      </c>
      <c r="AS7" s="120" t="s">
        <v>54</v>
      </c>
      <c r="AT7" s="102">
        <f t="shared" si="15"/>
        <v>1</v>
      </c>
      <c r="AU7" s="104">
        <f t="shared" si="9"/>
        <v>0</v>
      </c>
      <c r="AV7" s="104">
        <f t="shared" si="10"/>
        <v>0</v>
      </c>
      <c r="AW7" s="103">
        <f t="shared" si="11"/>
        <v>3</v>
      </c>
      <c r="AX7" s="103">
        <f>AW7+(AY7-AZ7)/100+AY7/1000+0.0000004</f>
        <v>3.0230003999999999</v>
      </c>
      <c r="AY7" s="105">
        <f t="shared" si="12"/>
        <v>3</v>
      </c>
      <c r="AZ7" s="106">
        <f t="shared" si="13"/>
        <v>1</v>
      </c>
    </row>
    <row r="8" spans="2:52" ht="15.75" thickBot="1" x14ac:dyDescent="0.3">
      <c r="B8" s="120" t="s">
        <v>91</v>
      </c>
      <c r="C8" s="102">
        <f>'[9]23-24'!$AP$36</f>
        <v>0</v>
      </c>
      <c r="D8" s="104">
        <f>'[9]23-24'!$AQ$36</f>
        <v>0</v>
      </c>
      <c r="E8" s="104">
        <f>'[9]23-24'!$AR$36</f>
        <v>0</v>
      </c>
      <c r="F8" s="103">
        <f t="shared" si="0"/>
        <v>0</v>
      </c>
      <c r="G8" s="103">
        <f>F8+(H8-I8)/100+H8/1000+0.0000005</f>
        <v>4.9999999999999998E-7</v>
      </c>
      <c r="H8" s="105">
        <f>'[9]23-24'!$D$36</f>
        <v>0</v>
      </c>
      <c r="I8" s="106">
        <f>'[9]23-24'!$E$36</f>
        <v>0</v>
      </c>
      <c r="J8" s="107"/>
      <c r="K8" s="99">
        <f>'[9]23-24'!$AS$36</f>
        <v>0</v>
      </c>
      <c r="L8" s="104">
        <f>'[9]23-24'!$AT$36</f>
        <v>0</v>
      </c>
      <c r="M8" s="98">
        <f>'[9]23-24'!$AU$36</f>
        <v>0</v>
      </c>
      <c r="N8" s="103">
        <f t="shared" si="1"/>
        <v>0</v>
      </c>
      <c r="O8" s="103">
        <f>N8+(P8-Q8)/100+P8/1000+0.0000005</f>
        <v>4.9999999999999998E-7</v>
      </c>
      <c r="P8" s="105">
        <f>'[9]23-24'!$F$36-'[9]23-24'!$D$36</f>
        <v>0</v>
      </c>
      <c r="Q8" s="106">
        <f>'[9]23-24'!$G$36-'[9]23-24'!$E$36</f>
        <v>0</v>
      </c>
      <c r="S8" s="120" t="s">
        <v>91</v>
      </c>
      <c r="T8" s="102">
        <f>'[10]23-24'!$AR$36</f>
        <v>0</v>
      </c>
      <c r="U8" s="104">
        <f>'[10]23-24'!$AQ$36</f>
        <v>0</v>
      </c>
      <c r="V8" s="104">
        <f>'[10]23-24'!$AP$36</f>
        <v>1</v>
      </c>
      <c r="W8" s="103">
        <f t="shared" si="2"/>
        <v>0</v>
      </c>
      <c r="X8" s="103">
        <f>W8+(Y8-Z8)/100+Y8/1000+0.0000005</f>
        <v>-1.99995E-2</v>
      </c>
      <c r="Y8" s="105">
        <f>'[10]23-24'!$E$36</f>
        <v>0</v>
      </c>
      <c r="Z8" s="106">
        <f>'[10]23-24'!$D$36</f>
        <v>2</v>
      </c>
      <c r="AA8" s="107"/>
      <c r="AB8" s="99">
        <f>'[10]23-24'!$AU$36</f>
        <v>1</v>
      </c>
      <c r="AC8" s="104">
        <f>'[10]23-24'!$AT$36</f>
        <v>0</v>
      </c>
      <c r="AD8" s="98">
        <f>'[10]23-24'!$AS$36</f>
        <v>0</v>
      </c>
      <c r="AE8" s="103">
        <f t="shared" si="3"/>
        <v>3</v>
      </c>
      <c r="AF8" s="103">
        <f>AE8+(AG8-AH8)/100+AG8/1000+0.0000005</f>
        <v>3.0110004999999997</v>
      </c>
      <c r="AG8" s="105">
        <f>'[10]23-24'!$G$36-'[10]23-24'!$E$36</f>
        <v>1</v>
      </c>
      <c r="AH8" s="106">
        <f>'[10]23-24'!$F$36-'[10]23-24'!$D$36</f>
        <v>0</v>
      </c>
      <c r="AJ8" s="120" t="s">
        <v>91</v>
      </c>
      <c r="AK8" s="102">
        <f t="shared" si="14"/>
        <v>0</v>
      </c>
      <c r="AL8" s="104">
        <f t="shared" si="4"/>
        <v>0</v>
      </c>
      <c r="AM8" s="104">
        <f t="shared" si="5"/>
        <v>1</v>
      </c>
      <c r="AN8" s="103">
        <f t="shared" si="6"/>
        <v>0</v>
      </c>
      <c r="AO8" s="103">
        <f>AN8+(AP8-AQ8)/100+AP8/1000+0.0000005</f>
        <v>-1.99995E-2</v>
      </c>
      <c r="AP8" s="105">
        <f t="shared" si="7"/>
        <v>0</v>
      </c>
      <c r="AQ8" s="106">
        <f t="shared" si="8"/>
        <v>2</v>
      </c>
      <c r="AS8" s="120" t="s">
        <v>91</v>
      </c>
      <c r="AT8" s="102">
        <f t="shared" si="15"/>
        <v>1</v>
      </c>
      <c r="AU8" s="104">
        <f t="shared" si="9"/>
        <v>0</v>
      </c>
      <c r="AV8" s="104">
        <f t="shared" si="10"/>
        <v>0</v>
      </c>
      <c r="AW8" s="103">
        <f t="shared" si="11"/>
        <v>3</v>
      </c>
      <c r="AX8" s="103">
        <f>AW8+(AY8-AZ8)/100+AY8/1000+0.0000005</f>
        <v>3.0110004999999997</v>
      </c>
      <c r="AY8" s="105">
        <f t="shared" si="12"/>
        <v>1</v>
      </c>
      <c r="AZ8" s="106">
        <f t="shared" si="13"/>
        <v>0</v>
      </c>
    </row>
    <row r="9" spans="2:52" ht="15.75" thickBot="1" x14ac:dyDescent="0.3">
      <c r="B9" s="120" t="s">
        <v>56</v>
      </c>
      <c r="C9" s="102">
        <f>'[11]23-24'!$AP$36</f>
        <v>0</v>
      </c>
      <c r="D9" s="104">
        <f>'[11]23-24'!$AQ$36</f>
        <v>1</v>
      </c>
      <c r="E9" s="104">
        <f>'[11]23-24'!$AR$36</f>
        <v>0</v>
      </c>
      <c r="F9" s="103">
        <f t="shared" si="0"/>
        <v>1</v>
      </c>
      <c r="G9" s="103">
        <f>F9+(H9-I9)/100+H9/1000+0.0000006</f>
        <v>1.0010005999999998</v>
      </c>
      <c r="H9" s="105">
        <f>'[11]23-24'!$D$36</f>
        <v>1</v>
      </c>
      <c r="I9" s="106">
        <f>'[11]23-24'!$E$36</f>
        <v>1</v>
      </c>
      <c r="J9" s="107"/>
      <c r="K9" s="99">
        <f>'[11]23-24'!$AS$36</f>
        <v>0</v>
      </c>
      <c r="L9" s="104">
        <f>'[11]23-24'!$AT$36</f>
        <v>1</v>
      </c>
      <c r="M9" s="98">
        <f>'[11]23-24'!$AU$36</f>
        <v>0</v>
      </c>
      <c r="N9" s="103">
        <f t="shared" si="1"/>
        <v>1</v>
      </c>
      <c r="O9" s="103">
        <f>N9+(P9-Q9)/100+P9/1000+0.0000006</f>
        <v>1.0000005999999999</v>
      </c>
      <c r="P9" s="105">
        <f>'[11]23-24'!$F$36-'[11]23-24'!$D$36</f>
        <v>0</v>
      </c>
      <c r="Q9" s="106">
        <f>'[11]23-24'!$G$36-'[11]23-24'!$E$36</f>
        <v>0</v>
      </c>
      <c r="S9" s="120" t="s">
        <v>56</v>
      </c>
      <c r="T9" s="102">
        <f>'[12]23-24'!$AR$36</f>
        <v>0</v>
      </c>
      <c r="U9" s="104">
        <f>'[12]23-24'!$AQ$36</f>
        <v>0</v>
      </c>
      <c r="V9" s="104">
        <f>'[12]23-24'!$AP$36</f>
        <v>0</v>
      </c>
      <c r="W9" s="103">
        <f t="shared" si="2"/>
        <v>0</v>
      </c>
      <c r="X9" s="103">
        <f>W9+(Y9-Z9)/100+Y9/1000+0.0000006</f>
        <v>5.9999999999999997E-7</v>
      </c>
      <c r="Y9" s="105">
        <f>'[12]23-24'!$E$36</f>
        <v>0</v>
      </c>
      <c r="Z9" s="106">
        <f>'[12]23-24'!$D$36</f>
        <v>0</v>
      </c>
      <c r="AA9" s="107"/>
      <c r="AB9" s="99">
        <f>'[12]23-24'!$AU$36</f>
        <v>0</v>
      </c>
      <c r="AC9" s="104">
        <f>'[12]23-24'!$AT$36</f>
        <v>0</v>
      </c>
      <c r="AD9" s="98">
        <f>'[12]23-24'!$AS$36</f>
        <v>0</v>
      </c>
      <c r="AE9" s="103">
        <f t="shared" si="3"/>
        <v>0</v>
      </c>
      <c r="AF9" s="103">
        <f>AE9+(AG9-AH9)/100+AG9/1000+0.0000006</f>
        <v>5.9999999999999997E-7</v>
      </c>
      <c r="AG9" s="105">
        <f>'[12]23-24'!$G$36-'[12]23-24'!$E$36</f>
        <v>0</v>
      </c>
      <c r="AH9" s="106">
        <f>'[12]23-24'!$F$36-'[12]23-24'!$D$36</f>
        <v>0</v>
      </c>
      <c r="AJ9" s="120" t="s">
        <v>56</v>
      </c>
      <c r="AK9" s="102">
        <f t="shared" si="14"/>
        <v>0</v>
      </c>
      <c r="AL9" s="104">
        <f t="shared" si="4"/>
        <v>1</v>
      </c>
      <c r="AM9" s="104">
        <f t="shared" si="5"/>
        <v>0</v>
      </c>
      <c r="AN9" s="103">
        <f t="shared" si="6"/>
        <v>1</v>
      </c>
      <c r="AO9" s="103">
        <f>AN9+(AP9-AQ9)/100+AP9/1000+0.0000006</f>
        <v>1.0010005999999998</v>
      </c>
      <c r="AP9" s="105">
        <f t="shared" si="7"/>
        <v>1</v>
      </c>
      <c r="AQ9" s="106">
        <f t="shared" si="8"/>
        <v>1</v>
      </c>
      <c r="AS9" s="120" t="s">
        <v>56</v>
      </c>
      <c r="AT9" s="102">
        <f t="shared" si="15"/>
        <v>0</v>
      </c>
      <c r="AU9" s="104">
        <f t="shared" si="9"/>
        <v>1</v>
      </c>
      <c r="AV9" s="104">
        <f t="shared" si="10"/>
        <v>0</v>
      </c>
      <c r="AW9" s="103">
        <f t="shared" si="11"/>
        <v>1</v>
      </c>
      <c r="AX9" s="103">
        <f>AW9+(AY9-AZ9)/100+AY9/1000+0.0000006</f>
        <v>1.0000005999999999</v>
      </c>
      <c r="AY9" s="105">
        <f t="shared" si="12"/>
        <v>0</v>
      </c>
      <c r="AZ9" s="106">
        <f t="shared" si="13"/>
        <v>0</v>
      </c>
    </row>
    <row r="10" spans="2:52" ht="15.75" thickBot="1" x14ac:dyDescent="0.3">
      <c r="B10" s="120" t="s">
        <v>107</v>
      </c>
      <c r="C10" s="102">
        <f>'[13]23-24'!$AP$36</f>
        <v>0</v>
      </c>
      <c r="D10" s="104">
        <f>'[13]23-24'!$AQ$36</f>
        <v>0</v>
      </c>
      <c r="E10" s="104">
        <f>'[13]23-24'!$AR$36</f>
        <v>0</v>
      </c>
      <c r="F10" s="103">
        <f t="shared" si="0"/>
        <v>0</v>
      </c>
      <c r="G10" s="103">
        <f>F10+(H10-I10)/100+H10/1000+0.0000007</f>
        <v>6.9999999999999997E-7</v>
      </c>
      <c r="H10" s="105">
        <f>'[13]23-24'!$D$36</f>
        <v>0</v>
      </c>
      <c r="I10" s="106">
        <f>'[13]23-24'!$E$36</f>
        <v>0</v>
      </c>
      <c r="J10" s="107"/>
      <c r="K10" s="99">
        <f>'[13]23-24'!$AS$36</f>
        <v>0</v>
      </c>
      <c r="L10" s="104">
        <f>'[13]23-24'!$AT$36</f>
        <v>0</v>
      </c>
      <c r="M10" s="98">
        <f>'[13]23-24'!$AU$36</f>
        <v>0</v>
      </c>
      <c r="N10" s="103">
        <f t="shared" si="1"/>
        <v>0</v>
      </c>
      <c r="O10" s="103">
        <f>N10+(P10-Q10)/100+P10/1000+0.0000007</f>
        <v>6.9999999999999997E-7</v>
      </c>
      <c r="P10" s="105">
        <f>'[13]23-24'!$F$36-'[13]23-24'!$D$36</f>
        <v>0</v>
      </c>
      <c r="Q10" s="106">
        <f>'[13]23-24'!$G$36-'[13]23-24'!$E$36</f>
        <v>0</v>
      </c>
      <c r="S10" s="120" t="s">
        <v>107</v>
      </c>
      <c r="T10" s="102">
        <f>'[14]23-24'!$AR$36</f>
        <v>0</v>
      </c>
      <c r="U10" s="104">
        <f>'[14]23-24'!$AQ$36</f>
        <v>1</v>
      </c>
      <c r="V10" s="104">
        <f>'[14]23-24'!$AP$36</f>
        <v>0</v>
      </c>
      <c r="W10" s="103">
        <f t="shared" si="2"/>
        <v>1</v>
      </c>
      <c r="X10" s="103">
        <f>W10+(Y10-Z10)/100+Y10/1000+0.0000007</f>
        <v>1.0000007</v>
      </c>
      <c r="Y10" s="105">
        <f>'[14]23-24'!$E$36</f>
        <v>0</v>
      </c>
      <c r="Z10" s="106">
        <f>'[14]23-24'!$D$36</f>
        <v>0</v>
      </c>
      <c r="AA10" s="107"/>
      <c r="AB10" s="99">
        <f>'[14]23-24'!$AU$36</f>
        <v>1</v>
      </c>
      <c r="AC10" s="104">
        <f>'[14]23-24'!$AT$36</f>
        <v>0</v>
      </c>
      <c r="AD10" s="98">
        <f>'[14]23-24'!$AS$36</f>
        <v>0</v>
      </c>
      <c r="AE10" s="103">
        <f t="shared" si="3"/>
        <v>3</v>
      </c>
      <c r="AF10" s="103">
        <f>AE10+(AG10-AH10)/100+AG10/1000+0.0000007</f>
        <v>3.0110006999999999</v>
      </c>
      <c r="AG10" s="105">
        <f>'[14]23-24'!$G$36-'[14]23-24'!$E$36</f>
        <v>1</v>
      </c>
      <c r="AH10" s="106">
        <f>'[14]23-24'!$F$36-'[14]23-24'!$D$36</f>
        <v>0</v>
      </c>
      <c r="AJ10" s="120" t="s">
        <v>107</v>
      </c>
      <c r="AK10" s="102">
        <f t="shared" si="14"/>
        <v>0</v>
      </c>
      <c r="AL10" s="104">
        <f t="shared" si="4"/>
        <v>1</v>
      </c>
      <c r="AM10" s="104">
        <f t="shared" si="5"/>
        <v>0</v>
      </c>
      <c r="AN10" s="103">
        <f t="shared" si="6"/>
        <v>1</v>
      </c>
      <c r="AO10" s="103">
        <f>AN10+(AP10-AQ10)/100+AP10/1000+0.0000007</f>
        <v>1.0000007</v>
      </c>
      <c r="AP10" s="105">
        <f t="shared" si="7"/>
        <v>0</v>
      </c>
      <c r="AQ10" s="106">
        <f t="shared" si="8"/>
        <v>0</v>
      </c>
      <c r="AS10" s="120" t="s">
        <v>107</v>
      </c>
      <c r="AT10" s="102">
        <f t="shared" si="15"/>
        <v>1</v>
      </c>
      <c r="AU10" s="104">
        <f t="shared" si="9"/>
        <v>0</v>
      </c>
      <c r="AV10" s="104">
        <f t="shared" si="10"/>
        <v>0</v>
      </c>
      <c r="AW10" s="103">
        <f t="shared" si="11"/>
        <v>3</v>
      </c>
      <c r="AX10" s="103">
        <f>AW10+(AY10-AZ10)/100+AY10/1000+0.0000007</f>
        <v>3.0110006999999999</v>
      </c>
      <c r="AY10" s="105">
        <f t="shared" si="12"/>
        <v>1</v>
      </c>
      <c r="AZ10" s="106">
        <f t="shared" si="13"/>
        <v>0</v>
      </c>
    </row>
    <row r="11" spans="2:52" ht="15.75" thickBot="1" x14ac:dyDescent="0.3">
      <c r="B11" s="120" t="s">
        <v>57</v>
      </c>
      <c r="C11" s="102">
        <f>'[15]23-24'!$AP$36</f>
        <v>0</v>
      </c>
      <c r="D11" s="104">
        <f>'[15]23-24'!$AQ$36</f>
        <v>1</v>
      </c>
      <c r="E11" s="104">
        <f>'[15]23-24'!$AR$36</f>
        <v>0</v>
      </c>
      <c r="F11" s="103">
        <f t="shared" si="0"/>
        <v>1</v>
      </c>
      <c r="G11" s="103">
        <f>F11+(H11-I11)/100+H11/1000+0.0000008</f>
        <v>1.0000008</v>
      </c>
      <c r="H11" s="105">
        <f>'[15]23-24'!$D$36</f>
        <v>0</v>
      </c>
      <c r="I11" s="106">
        <f>'[15]23-24'!$E$36</f>
        <v>0</v>
      </c>
      <c r="J11" s="107"/>
      <c r="K11" s="99">
        <f>'[15]23-24'!$AS$36</f>
        <v>0</v>
      </c>
      <c r="L11" s="104">
        <f>'[15]23-24'!$AT$36</f>
        <v>0</v>
      </c>
      <c r="M11" s="98">
        <f>'[15]23-24'!$AU$36</f>
        <v>1</v>
      </c>
      <c r="N11" s="103">
        <f t="shared" si="1"/>
        <v>0</v>
      </c>
      <c r="O11" s="103">
        <f>N11+(P11-Q11)/100+P11/1000+0.0000008</f>
        <v>-9.9991999999999998E-3</v>
      </c>
      <c r="P11" s="105">
        <f>'[15]23-24'!$F$36-'[15]23-24'!$D$36</f>
        <v>0</v>
      </c>
      <c r="Q11" s="106">
        <f>'[15]23-24'!$G$36-'[15]23-24'!$E$36</f>
        <v>1</v>
      </c>
      <c r="S11" s="120" t="s">
        <v>57</v>
      </c>
      <c r="T11" s="102">
        <f>'[16]23-24'!$AR$36</f>
        <v>0</v>
      </c>
      <c r="U11" s="104">
        <f>'[16]23-24'!$AQ$36</f>
        <v>0</v>
      </c>
      <c r="V11" s="104">
        <f>'[16]23-24'!$AP$36</f>
        <v>0</v>
      </c>
      <c r="W11" s="103">
        <f t="shared" si="2"/>
        <v>0</v>
      </c>
      <c r="X11" s="103">
        <f>W11+(Y11-Z11)/100+Y11/1000+0.0000008</f>
        <v>7.9999999999999996E-7</v>
      </c>
      <c r="Y11" s="105">
        <f>'[16]23-24'!$E$36</f>
        <v>0</v>
      </c>
      <c r="Z11" s="106">
        <f>'[16]23-24'!$D$36</f>
        <v>0</v>
      </c>
      <c r="AA11" s="107"/>
      <c r="AB11" s="99">
        <f>'[16]23-24'!$AU$36</f>
        <v>0</v>
      </c>
      <c r="AC11" s="104">
        <f>'[16]23-24'!$AT$36</f>
        <v>0</v>
      </c>
      <c r="AD11" s="98">
        <f>'[16]23-24'!$AS$36</f>
        <v>0</v>
      </c>
      <c r="AE11" s="103">
        <f t="shared" si="3"/>
        <v>0</v>
      </c>
      <c r="AF11" s="103">
        <f>AE11+(AG11-AH11)/100+AG11/1000+0.0000008</f>
        <v>7.9999999999999996E-7</v>
      </c>
      <c r="AG11" s="105">
        <f>'[16]23-24'!$G$36-'[16]23-24'!$E$36</f>
        <v>0</v>
      </c>
      <c r="AH11" s="106">
        <f>'[16]23-24'!$F$36-'[16]23-24'!$D$36</f>
        <v>0</v>
      </c>
      <c r="AJ11" s="120" t="s">
        <v>57</v>
      </c>
      <c r="AK11" s="102">
        <f t="shared" si="14"/>
        <v>0</v>
      </c>
      <c r="AL11" s="104">
        <f t="shared" si="4"/>
        <v>1</v>
      </c>
      <c r="AM11" s="104">
        <f t="shared" si="5"/>
        <v>0</v>
      </c>
      <c r="AN11" s="103">
        <f t="shared" si="6"/>
        <v>1</v>
      </c>
      <c r="AO11" s="103">
        <f>AN11+(AP11-AQ11)/100+AP11/1000+0.0000008</f>
        <v>1.0000008</v>
      </c>
      <c r="AP11" s="105">
        <f t="shared" si="7"/>
        <v>0</v>
      </c>
      <c r="AQ11" s="106">
        <f t="shared" si="8"/>
        <v>0</v>
      </c>
      <c r="AS11" s="120" t="s">
        <v>57</v>
      </c>
      <c r="AT11" s="102">
        <f t="shared" si="15"/>
        <v>0</v>
      </c>
      <c r="AU11" s="104">
        <f t="shared" si="9"/>
        <v>0</v>
      </c>
      <c r="AV11" s="104">
        <f t="shared" si="10"/>
        <v>1</v>
      </c>
      <c r="AW11" s="103">
        <f t="shared" si="11"/>
        <v>0</v>
      </c>
      <c r="AX11" s="103">
        <f>AW11+(AY11-AZ11)/100+AY11/1000+0.0000008</f>
        <v>-9.9991999999999998E-3</v>
      </c>
      <c r="AY11" s="105">
        <f t="shared" si="12"/>
        <v>0</v>
      </c>
      <c r="AZ11" s="106">
        <f t="shared" si="13"/>
        <v>1</v>
      </c>
    </row>
    <row r="12" spans="2:52" ht="15.75" thickBot="1" x14ac:dyDescent="0.3">
      <c r="B12" s="120" t="s">
        <v>55</v>
      </c>
      <c r="C12" s="102">
        <f>'[17]23-24'!$AP$36</f>
        <v>0</v>
      </c>
      <c r="D12" s="104">
        <f>'[17]23-24'!$AQ$36</f>
        <v>0</v>
      </c>
      <c r="E12" s="104">
        <f>'[17]23-24'!$AR$36</f>
        <v>1</v>
      </c>
      <c r="F12" s="103">
        <f t="shared" si="0"/>
        <v>0</v>
      </c>
      <c r="G12" s="103">
        <f>F12+(H12-I12)/100+H12/1000+0.0000009</f>
        <v>-1.9999099999999999E-2</v>
      </c>
      <c r="H12" s="105">
        <f>'[17]23-24'!$D$36</f>
        <v>0</v>
      </c>
      <c r="I12" s="106">
        <f>'[17]23-24'!$E$36</f>
        <v>2</v>
      </c>
      <c r="J12" s="107"/>
      <c r="K12" s="99">
        <f>'[17]23-24'!$AS$36</f>
        <v>0</v>
      </c>
      <c r="L12" s="104">
        <f>'[17]23-24'!$AT$36</f>
        <v>0</v>
      </c>
      <c r="M12" s="98">
        <f>'[17]23-24'!$AU$36</f>
        <v>1</v>
      </c>
      <c r="N12" s="103">
        <f t="shared" si="1"/>
        <v>0</v>
      </c>
      <c r="O12" s="103">
        <f>N12+(P12-Q12)/100+P12/1000+0.0000009</f>
        <v>-9.9991000000000003E-3</v>
      </c>
      <c r="P12" s="105">
        <f>'[17]23-24'!$F$36-'[17]23-24'!$D$36</f>
        <v>0</v>
      </c>
      <c r="Q12" s="106">
        <f>'[17]23-24'!$G$36-'[17]23-24'!$E$36</f>
        <v>1</v>
      </c>
      <c r="S12" s="120" t="s">
        <v>55</v>
      </c>
      <c r="T12" s="102">
        <f>'[18]23-24'!$AR$36</f>
        <v>0</v>
      </c>
      <c r="U12" s="104">
        <f>'[18]23-24'!$AQ$36</f>
        <v>0</v>
      </c>
      <c r="V12" s="104">
        <f>'[18]23-24'!$AP$36</f>
        <v>0</v>
      </c>
      <c r="W12" s="103">
        <f t="shared" si="2"/>
        <v>0</v>
      </c>
      <c r="X12" s="103">
        <f>W12+(Y12-Z12)/100+Y12/1000+0.0000009</f>
        <v>8.9999999999999996E-7</v>
      </c>
      <c r="Y12" s="105">
        <f>'[18]23-24'!$E$36</f>
        <v>0</v>
      </c>
      <c r="Z12" s="106">
        <f>'[18]23-24'!$D$36</f>
        <v>0</v>
      </c>
      <c r="AA12" s="107"/>
      <c r="AB12" s="99">
        <f>'[18]23-24'!$AU$36</f>
        <v>0</v>
      </c>
      <c r="AC12" s="104">
        <f>'[18]23-24'!$AT$36</f>
        <v>0</v>
      </c>
      <c r="AD12" s="98">
        <f>'[18]23-24'!$AS$36</f>
        <v>0</v>
      </c>
      <c r="AE12" s="103">
        <f t="shared" si="3"/>
        <v>0</v>
      </c>
      <c r="AF12" s="103">
        <f>AE12+(AG12-AH12)/100+AG12/1000+0.0000009</f>
        <v>8.9999999999999996E-7</v>
      </c>
      <c r="AG12" s="105">
        <f>'[18]23-24'!$G$36-'[18]23-24'!$E$36</f>
        <v>0</v>
      </c>
      <c r="AH12" s="106">
        <f>'[18]23-24'!$F$36-'[18]23-24'!$D$36</f>
        <v>0</v>
      </c>
      <c r="AJ12" s="120" t="s">
        <v>55</v>
      </c>
      <c r="AK12" s="102">
        <f t="shared" si="14"/>
        <v>0</v>
      </c>
      <c r="AL12" s="104">
        <f t="shared" si="4"/>
        <v>0</v>
      </c>
      <c r="AM12" s="104">
        <f t="shared" si="5"/>
        <v>1</v>
      </c>
      <c r="AN12" s="103">
        <f t="shared" si="6"/>
        <v>0</v>
      </c>
      <c r="AO12" s="103">
        <f>AN12+(AP12-AQ12)/100+AP12/1000+0.0000009</f>
        <v>-1.9999099999999999E-2</v>
      </c>
      <c r="AP12" s="105">
        <f t="shared" si="7"/>
        <v>0</v>
      </c>
      <c r="AQ12" s="106">
        <f t="shared" si="8"/>
        <v>2</v>
      </c>
      <c r="AS12" s="120" t="s">
        <v>55</v>
      </c>
      <c r="AT12" s="102">
        <f t="shared" si="15"/>
        <v>0</v>
      </c>
      <c r="AU12" s="104">
        <f t="shared" si="9"/>
        <v>0</v>
      </c>
      <c r="AV12" s="104">
        <f t="shared" si="10"/>
        <v>1</v>
      </c>
      <c r="AW12" s="103">
        <f t="shared" si="11"/>
        <v>0</v>
      </c>
      <c r="AX12" s="103">
        <f>AW12+(AY12-AZ12)/100+AY12/1000+0.0000009</f>
        <v>-9.9991000000000003E-3</v>
      </c>
      <c r="AY12" s="105">
        <f t="shared" si="12"/>
        <v>0</v>
      </c>
      <c r="AZ12" s="106">
        <f t="shared" si="13"/>
        <v>1</v>
      </c>
    </row>
    <row r="13" spans="2:52" ht="15.75" thickBot="1" x14ac:dyDescent="0.3">
      <c r="B13" s="120" t="s">
        <v>110</v>
      </c>
      <c r="C13" s="102">
        <f>'[19]23-24'!$AP$36</f>
        <v>0</v>
      </c>
      <c r="D13" s="104">
        <f>'[19]23-24'!$AQ$36</f>
        <v>1</v>
      </c>
      <c r="E13" s="104">
        <f>'[19]23-24'!$AR$36</f>
        <v>0</v>
      </c>
      <c r="F13" s="103">
        <f t="shared" si="0"/>
        <v>1</v>
      </c>
      <c r="G13" s="103">
        <f>F13+(H13-I13)/100+H13/1000+0.000001</f>
        <v>1.0000009999999999</v>
      </c>
      <c r="H13" s="105">
        <f>'[19]23-24'!$D$36</f>
        <v>0</v>
      </c>
      <c r="I13" s="106">
        <f>'[19]23-24'!$E$36</f>
        <v>0</v>
      </c>
      <c r="J13" s="107"/>
      <c r="K13" s="99">
        <f>'[19]23-24'!$AS$36</f>
        <v>0</v>
      </c>
      <c r="L13" s="104">
        <f>'[19]23-24'!$AT$36</f>
        <v>0</v>
      </c>
      <c r="M13" s="98">
        <f>'[19]23-24'!$AU$36</f>
        <v>1</v>
      </c>
      <c r="N13" s="103">
        <f t="shared" si="1"/>
        <v>0</v>
      </c>
      <c r="O13" s="103">
        <f>N13+(P13-Q13)/100+P13/1000+0.000001</f>
        <v>-9.9990000000000009E-3</v>
      </c>
      <c r="P13" s="105">
        <f>'[19]23-24'!$F$36-'[19]23-24'!$D$36</f>
        <v>0</v>
      </c>
      <c r="Q13" s="106">
        <f>'[19]23-24'!$G$36-'[19]23-24'!$E$36</f>
        <v>1</v>
      </c>
      <c r="S13" s="120" t="s">
        <v>110</v>
      </c>
      <c r="T13" s="102">
        <f>'[20]23-24'!$AR$36</f>
        <v>0</v>
      </c>
      <c r="U13" s="104">
        <f>'[20]23-24'!$AQ$36</f>
        <v>0</v>
      </c>
      <c r="V13" s="104">
        <f>'[20]23-24'!$AP$36</f>
        <v>0</v>
      </c>
      <c r="W13" s="103">
        <f t="shared" si="2"/>
        <v>0</v>
      </c>
      <c r="X13" s="103">
        <f>W13+(Y13-Z13)/100+Y13/1000+0.000001</f>
        <v>9.9999999999999995E-7</v>
      </c>
      <c r="Y13" s="105">
        <f>'[20]23-24'!$E$36</f>
        <v>0</v>
      </c>
      <c r="Z13" s="106">
        <f>'[20]23-24'!$D$36</f>
        <v>0</v>
      </c>
      <c r="AA13" s="107"/>
      <c r="AB13" s="99">
        <f>'[20]23-24'!$AU$36</f>
        <v>0</v>
      </c>
      <c r="AC13" s="104">
        <f>'[20]23-24'!$AT$36</f>
        <v>0</v>
      </c>
      <c r="AD13" s="98">
        <f>'[20]23-24'!$AS$36</f>
        <v>0</v>
      </c>
      <c r="AE13" s="103">
        <f t="shared" si="3"/>
        <v>0</v>
      </c>
      <c r="AF13" s="103">
        <f>AE13+(AG13-AH13)/100+AG13/1000+0.000001</f>
        <v>9.9999999999999995E-7</v>
      </c>
      <c r="AG13" s="105">
        <f>'[20]23-24'!$G$36-'[20]23-24'!$E$36</f>
        <v>0</v>
      </c>
      <c r="AH13" s="106">
        <f>'[20]23-24'!$F$36-'[20]23-24'!$D$36</f>
        <v>0</v>
      </c>
      <c r="AJ13" s="120" t="s">
        <v>110</v>
      </c>
      <c r="AK13" s="102">
        <f t="shared" si="14"/>
        <v>0</v>
      </c>
      <c r="AL13" s="104">
        <f t="shared" si="4"/>
        <v>1</v>
      </c>
      <c r="AM13" s="104">
        <f t="shared" si="5"/>
        <v>0</v>
      </c>
      <c r="AN13" s="103">
        <f t="shared" si="6"/>
        <v>1</v>
      </c>
      <c r="AO13" s="103">
        <f>AN13+(AP13-AQ13)/100+AP13/1000+0.000001</f>
        <v>1.0000009999999999</v>
      </c>
      <c r="AP13" s="105">
        <f t="shared" si="7"/>
        <v>0</v>
      </c>
      <c r="AQ13" s="106">
        <f t="shared" si="8"/>
        <v>0</v>
      </c>
      <c r="AS13" s="120" t="s">
        <v>110</v>
      </c>
      <c r="AT13" s="102">
        <f t="shared" si="15"/>
        <v>0</v>
      </c>
      <c r="AU13" s="104">
        <f t="shared" si="9"/>
        <v>0</v>
      </c>
      <c r="AV13" s="104">
        <f t="shared" si="10"/>
        <v>1</v>
      </c>
      <c r="AW13" s="103">
        <f t="shared" si="11"/>
        <v>0</v>
      </c>
      <c r="AX13" s="103">
        <f>AW13+(AY13-AZ13)/100+AY13/1000+0.000001</f>
        <v>-9.9990000000000009E-3</v>
      </c>
      <c r="AY13" s="105">
        <f t="shared" si="12"/>
        <v>0</v>
      </c>
      <c r="AZ13" s="106">
        <f t="shared" si="13"/>
        <v>1</v>
      </c>
    </row>
    <row r="14" spans="2:52" ht="15.75" thickBot="1" x14ac:dyDescent="0.3">
      <c r="B14" s="120" t="s">
        <v>59</v>
      </c>
      <c r="C14" s="102">
        <f>'[21]23-24'!$AP$36</f>
        <v>0</v>
      </c>
      <c r="D14" s="104">
        <f>'[21]23-24'!$AQ$36</f>
        <v>0</v>
      </c>
      <c r="E14" s="104">
        <f>'[21]23-24'!$AR$36</f>
        <v>0</v>
      </c>
      <c r="F14" s="103">
        <f t="shared" si="0"/>
        <v>0</v>
      </c>
      <c r="G14" s="103">
        <f>F14+(H14-I14)/100+H14/1000+0.0000011</f>
        <v>1.1000000000000001E-6</v>
      </c>
      <c r="H14" s="105">
        <f>'[21]23-24'!$D$36</f>
        <v>0</v>
      </c>
      <c r="I14" s="106">
        <f>'[21]23-24'!$E$36</f>
        <v>0</v>
      </c>
      <c r="J14" s="107"/>
      <c r="K14" s="99">
        <f>'[21]23-24'!$AS$36</f>
        <v>0</v>
      </c>
      <c r="L14" s="104">
        <f>'[21]23-24'!$AT$36</f>
        <v>0</v>
      </c>
      <c r="M14" s="98">
        <f>'[21]23-24'!$AU$36</f>
        <v>0</v>
      </c>
      <c r="N14" s="103">
        <f t="shared" si="1"/>
        <v>0</v>
      </c>
      <c r="O14" s="103">
        <f>N14+(P14-Q14)/100+P14/1000+0.0000011</f>
        <v>1.1000000000000001E-6</v>
      </c>
      <c r="P14" s="105">
        <f>'[21]23-24'!$F$36-'[21]23-24'!$D$36</f>
        <v>0</v>
      </c>
      <c r="Q14" s="106">
        <f>'[21]23-24'!$G$36-'[21]23-24'!$E$36</f>
        <v>0</v>
      </c>
      <c r="S14" s="120" t="s">
        <v>59</v>
      </c>
      <c r="T14" s="102">
        <f>'[22]23-24'!$AR$36</f>
        <v>0</v>
      </c>
      <c r="U14" s="104">
        <f>'[22]23-24'!$AQ$36</f>
        <v>1</v>
      </c>
      <c r="V14" s="104">
        <f>'[22]23-24'!$AP$36</f>
        <v>0</v>
      </c>
      <c r="W14" s="103">
        <f t="shared" si="2"/>
        <v>1</v>
      </c>
      <c r="X14" s="103">
        <f>W14+(Y14-Z14)/100+Y14/1000+0.0000011</f>
        <v>1.0010010999999999</v>
      </c>
      <c r="Y14" s="105">
        <f>'[22]23-24'!$E$36</f>
        <v>1</v>
      </c>
      <c r="Z14" s="106">
        <f>'[22]23-24'!$D$36</f>
        <v>1</v>
      </c>
      <c r="AA14" s="107"/>
      <c r="AB14" s="99">
        <f>'[22]23-24'!$AU$36</f>
        <v>0</v>
      </c>
      <c r="AC14" s="104">
        <f>'[22]23-24'!$AT$36</f>
        <v>1</v>
      </c>
      <c r="AD14" s="98">
        <f>'[22]23-24'!$AS$36</f>
        <v>0</v>
      </c>
      <c r="AE14" s="103">
        <f t="shared" si="3"/>
        <v>1</v>
      </c>
      <c r="AF14" s="103">
        <f>AE14+(AG14-AH14)/100+AG14/1000+0.0000011</f>
        <v>1.0000011</v>
      </c>
      <c r="AG14" s="105">
        <f>'[22]23-24'!$G$36-'[22]23-24'!$E$36</f>
        <v>0</v>
      </c>
      <c r="AH14" s="106">
        <f>'[22]23-24'!$F$36-'[22]23-24'!$D$36</f>
        <v>0</v>
      </c>
      <c r="AJ14" s="120" t="s">
        <v>59</v>
      </c>
      <c r="AK14" s="102">
        <f t="shared" si="14"/>
        <v>0</v>
      </c>
      <c r="AL14" s="104">
        <f t="shared" si="4"/>
        <v>1</v>
      </c>
      <c r="AM14" s="104">
        <f t="shared" si="5"/>
        <v>0</v>
      </c>
      <c r="AN14" s="103">
        <f t="shared" si="6"/>
        <v>1</v>
      </c>
      <c r="AO14" s="103">
        <f>AN14+(AP14-AQ14)/100+AP14/1000+0.0000011</f>
        <v>1.0010010999999999</v>
      </c>
      <c r="AP14" s="105">
        <f t="shared" si="7"/>
        <v>1</v>
      </c>
      <c r="AQ14" s="106">
        <f t="shared" si="8"/>
        <v>1</v>
      </c>
      <c r="AS14" s="120" t="s">
        <v>59</v>
      </c>
      <c r="AT14" s="102">
        <f t="shared" si="15"/>
        <v>0</v>
      </c>
      <c r="AU14" s="104">
        <f t="shared" si="9"/>
        <v>1</v>
      </c>
      <c r="AV14" s="104">
        <f t="shared" si="10"/>
        <v>0</v>
      </c>
      <c r="AW14" s="103">
        <f t="shared" si="11"/>
        <v>1</v>
      </c>
      <c r="AX14" s="103">
        <f>AW14+(AY14-AZ14)/100+AY14/1000+0.0000011</f>
        <v>1.0000011</v>
      </c>
      <c r="AY14" s="105">
        <f t="shared" si="12"/>
        <v>0</v>
      </c>
      <c r="AZ14" s="106">
        <f t="shared" si="13"/>
        <v>0</v>
      </c>
    </row>
    <row r="15" spans="2:52" ht="15.75" thickBot="1" x14ac:dyDescent="0.3">
      <c r="B15" s="120" t="s">
        <v>108</v>
      </c>
      <c r="C15" s="102">
        <f>'[23]23-24'!$AP$36</f>
        <v>0</v>
      </c>
      <c r="D15" s="104">
        <f>'[23]23-24'!$AQ$36</f>
        <v>0</v>
      </c>
      <c r="E15" s="104">
        <f>'[23]23-24'!$AR$36</f>
        <v>0</v>
      </c>
      <c r="F15" s="103">
        <f t="shared" si="0"/>
        <v>0</v>
      </c>
      <c r="G15" s="103">
        <f>F15+(H15-I15)/100+H15/1000+0.0000012</f>
        <v>1.1999999999999999E-6</v>
      </c>
      <c r="H15" s="105">
        <f>'[23]23-24'!$D$36</f>
        <v>0</v>
      </c>
      <c r="I15" s="106">
        <f>'[23]23-24'!$E$36</f>
        <v>0</v>
      </c>
      <c r="J15" s="107"/>
      <c r="K15" s="99">
        <f>'[23]23-24'!$AS$36</f>
        <v>0</v>
      </c>
      <c r="L15" s="104">
        <f>'[23]23-24'!$AT$36</f>
        <v>0</v>
      </c>
      <c r="M15" s="98">
        <f>'[23]23-24'!$AU$36</f>
        <v>0</v>
      </c>
      <c r="N15" s="103">
        <f t="shared" si="1"/>
        <v>0</v>
      </c>
      <c r="O15" s="103">
        <f>N15+(P15-Q15)/100+P15/1000+0.0000012</f>
        <v>1.1999999999999999E-6</v>
      </c>
      <c r="P15" s="105">
        <f>'[23]23-24'!$F$36-'[23]23-24'!$D$36</f>
        <v>0</v>
      </c>
      <c r="Q15" s="106">
        <f>'[23]23-24'!$G$36-'[23]23-24'!$E$36</f>
        <v>0</v>
      </c>
      <c r="S15" s="120" t="s">
        <v>108</v>
      </c>
      <c r="T15" s="102">
        <f>'[24]23-24'!$AR$36</f>
        <v>1</v>
      </c>
      <c r="U15" s="104">
        <f>'[24]23-24'!$AQ$36</f>
        <v>0</v>
      </c>
      <c r="V15" s="104">
        <f>'[24]23-24'!$AP$36</f>
        <v>0</v>
      </c>
      <c r="W15" s="103">
        <f t="shared" si="2"/>
        <v>3</v>
      </c>
      <c r="X15" s="103">
        <f>W15+(Y15-Z15)/100+Y15/1000+0.0000012</f>
        <v>3.0220011999999996</v>
      </c>
      <c r="Y15" s="105">
        <f>'[24]23-24'!$E$36</f>
        <v>2</v>
      </c>
      <c r="Z15" s="106">
        <f>'[24]23-24'!$D$36</f>
        <v>0</v>
      </c>
      <c r="AA15" s="107"/>
      <c r="AB15" s="99">
        <f>'[24]23-24'!$AU$36</f>
        <v>1</v>
      </c>
      <c r="AC15" s="104">
        <f>'[24]23-24'!$AT$36</f>
        <v>0</v>
      </c>
      <c r="AD15" s="98">
        <f>'[24]23-24'!$AS$36</f>
        <v>0</v>
      </c>
      <c r="AE15" s="103">
        <f t="shared" si="3"/>
        <v>3</v>
      </c>
      <c r="AF15" s="103">
        <f>AE15+(AG15-AH15)/100+AG15/1000+0.0000012</f>
        <v>3.0110011999999995</v>
      </c>
      <c r="AG15" s="105">
        <f>'[24]23-24'!$G$36-'[24]23-24'!$E$36</f>
        <v>1</v>
      </c>
      <c r="AH15" s="106">
        <f>'[24]23-24'!$F$36-'[24]23-24'!$D$36</f>
        <v>0</v>
      </c>
      <c r="AJ15" s="120" t="s">
        <v>108</v>
      </c>
      <c r="AK15" s="102">
        <f t="shared" si="14"/>
        <v>1</v>
      </c>
      <c r="AL15" s="104">
        <f t="shared" si="4"/>
        <v>0</v>
      </c>
      <c r="AM15" s="104">
        <f t="shared" si="5"/>
        <v>0</v>
      </c>
      <c r="AN15" s="103">
        <f t="shared" si="6"/>
        <v>3</v>
      </c>
      <c r="AO15" s="103">
        <f>AN15+(AP15-AQ15)/100+AP15/1000+0.0000012</f>
        <v>3.0220011999999996</v>
      </c>
      <c r="AP15" s="105">
        <f t="shared" si="7"/>
        <v>2</v>
      </c>
      <c r="AQ15" s="106">
        <f t="shared" si="8"/>
        <v>0</v>
      </c>
      <c r="AS15" s="120" t="s">
        <v>108</v>
      </c>
      <c r="AT15" s="102">
        <f t="shared" si="15"/>
        <v>1</v>
      </c>
      <c r="AU15" s="104">
        <f t="shared" si="9"/>
        <v>0</v>
      </c>
      <c r="AV15" s="104">
        <f t="shared" si="10"/>
        <v>0</v>
      </c>
      <c r="AW15" s="103">
        <f t="shared" si="11"/>
        <v>3</v>
      </c>
      <c r="AX15" s="103">
        <f>AW15+(AY15-AZ15)/100+AY15/1000+0.0000012</f>
        <v>3.0110011999999995</v>
      </c>
      <c r="AY15" s="105">
        <f t="shared" si="12"/>
        <v>1</v>
      </c>
      <c r="AZ15" s="106">
        <f t="shared" si="13"/>
        <v>0</v>
      </c>
    </row>
    <row r="16" spans="2:52" ht="15.75" thickBot="1" x14ac:dyDescent="0.3">
      <c r="B16" s="120" t="s">
        <v>109</v>
      </c>
      <c r="C16" s="102">
        <f>'[25]23-24'!$AP$36</f>
        <v>0</v>
      </c>
      <c r="D16" s="104">
        <f>'[25]23-24'!$AQ$36</f>
        <v>1</v>
      </c>
      <c r="E16" s="104">
        <f>'[25]23-24'!$AR$36</f>
        <v>0</v>
      </c>
      <c r="F16" s="103">
        <f t="shared" si="0"/>
        <v>1</v>
      </c>
      <c r="G16" s="103">
        <f>F16+(H16-I16)/100+H16/1000+0.0000013</f>
        <v>1.0000013000000001</v>
      </c>
      <c r="H16" s="105">
        <f>'[25]23-24'!$D$36</f>
        <v>0</v>
      </c>
      <c r="I16" s="106">
        <f>'[25]23-24'!$E$36</f>
        <v>0</v>
      </c>
      <c r="J16" s="107"/>
      <c r="K16" s="99">
        <f>'[25]23-24'!$AS$36</f>
        <v>1</v>
      </c>
      <c r="L16" s="104">
        <f>'[25]23-24'!$AT$36</f>
        <v>0</v>
      </c>
      <c r="M16" s="98">
        <f>'[25]23-24'!$AU$36</f>
        <v>0</v>
      </c>
      <c r="N16" s="103">
        <f t="shared" si="1"/>
        <v>3</v>
      </c>
      <c r="O16" s="103">
        <f>N16+(P16-Q16)/100+P16/1000+0.0000013</f>
        <v>3.0110012999999998</v>
      </c>
      <c r="P16" s="105">
        <f>'[25]23-24'!$F$36-'[25]23-24'!$D$36</f>
        <v>1</v>
      </c>
      <c r="Q16" s="106">
        <f>'[25]23-24'!$G$36-'[25]23-24'!$E$36</f>
        <v>0</v>
      </c>
      <c r="S16" s="120" t="s">
        <v>109</v>
      </c>
      <c r="T16" s="102">
        <f>'[26]23-24'!$AR$36</f>
        <v>0</v>
      </c>
      <c r="U16" s="104">
        <f>'[26]23-24'!$AQ$36</f>
        <v>0</v>
      </c>
      <c r="V16" s="104">
        <f>'[26]23-24'!$AP$36</f>
        <v>0</v>
      </c>
      <c r="W16" s="103">
        <f t="shared" si="2"/>
        <v>0</v>
      </c>
      <c r="X16" s="103">
        <f>W16+(Y16-Z16)/100+Y16/1000+0.0000013</f>
        <v>1.3E-6</v>
      </c>
      <c r="Y16" s="105">
        <f>'[26]23-24'!$E$36</f>
        <v>0</v>
      </c>
      <c r="Z16" s="106">
        <f>'[26]23-24'!$D$36</f>
        <v>0</v>
      </c>
      <c r="AA16" s="107"/>
      <c r="AB16" s="99">
        <f>'[26]23-24'!$AU$36</f>
        <v>0</v>
      </c>
      <c r="AC16" s="104">
        <f>'[26]23-24'!$AT$36</f>
        <v>0</v>
      </c>
      <c r="AD16" s="98">
        <f>'[26]23-24'!$AS$36</f>
        <v>0</v>
      </c>
      <c r="AE16" s="103">
        <f t="shared" si="3"/>
        <v>0</v>
      </c>
      <c r="AF16" s="103">
        <f>AE16+(AG16-AH16)/100+AG16/1000+0.0000013</f>
        <v>1.3E-6</v>
      </c>
      <c r="AG16" s="105">
        <f>'[26]23-24'!$G$36-'[26]23-24'!$E$36</f>
        <v>0</v>
      </c>
      <c r="AH16" s="106">
        <f>'[26]23-24'!$F$36-'[26]23-24'!$D$36</f>
        <v>0</v>
      </c>
      <c r="AJ16" s="120" t="s">
        <v>109</v>
      </c>
      <c r="AK16" s="102">
        <f t="shared" si="14"/>
        <v>0</v>
      </c>
      <c r="AL16" s="104">
        <f t="shared" si="4"/>
        <v>1</v>
      </c>
      <c r="AM16" s="104">
        <f t="shared" si="5"/>
        <v>0</v>
      </c>
      <c r="AN16" s="103">
        <f t="shared" si="6"/>
        <v>1</v>
      </c>
      <c r="AO16" s="103">
        <f>AN16+(AP16-AQ16)/100+AP16/1000+0.0000013</f>
        <v>1.0000013000000001</v>
      </c>
      <c r="AP16" s="105">
        <f t="shared" si="7"/>
        <v>0</v>
      </c>
      <c r="AQ16" s="106">
        <f t="shared" si="8"/>
        <v>0</v>
      </c>
      <c r="AS16" s="120" t="s">
        <v>109</v>
      </c>
      <c r="AT16" s="102">
        <f t="shared" si="15"/>
        <v>1</v>
      </c>
      <c r="AU16" s="104">
        <f t="shared" si="9"/>
        <v>0</v>
      </c>
      <c r="AV16" s="104">
        <f t="shared" si="10"/>
        <v>0</v>
      </c>
      <c r="AW16" s="103">
        <f t="shared" si="11"/>
        <v>3</v>
      </c>
      <c r="AX16" s="103">
        <f>AW16+(AY16-AZ16)/100+AY16/1000+0.0000013</f>
        <v>3.0110012999999998</v>
      </c>
      <c r="AY16" s="105">
        <f t="shared" si="12"/>
        <v>1</v>
      </c>
      <c r="AZ16" s="106">
        <f t="shared" si="13"/>
        <v>0</v>
      </c>
    </row>
    <row r="17" spans="2:52" ht="15.75" thickBot="1" x14ac:dyDescent="0.3">
      <c r="B17" s="120" t="s">
        <v>60</v>
      </c>
      <c r="C17" s="102">
        <f>'[27]23-24'!$AP$36</f>
        <v>1</v>
      </c>
      <c r="D17" s="104">
        <f>'[27]23-24'!$AQ$36</f>
        <v>0</v>
      </c>
      <c r="E17" s="104">
        <f>'[27]23-24'!$AR$36</f>
        <v>0</v>
      </c>
      <c r="F17" s="103">
        <f t="shared" si="0"/>
        <v>3</v>
      </c>
      <c r="G17" s="103">
        <f>F17+(H17-I17)/100+H17/1000+0.0000014</f>
        <v>3.0120013999999995</v>
      </c>
      <c r="H17" s="105">
        <f>'[27]23-24'!$D$36</f>
        <v>2</v>
      </c>
      <c r="I17" s="106">
        <f>'[27]23-24'!$E$36</f>
        <v>1</v>
      </c>
      <c r="J17" s="107"/>
      <c r="K17" s="99">
        <f>'[27]23-24'!$AS$36</f>
        <v>1</v>
      </c>
      <c r="L17" s="104">
        <f>'[27]23-24'!$AT$36</f>
        <v>0</v>
      </c>
      <c r="M17" s="98">
        <f>'[27]23-24'!$AU$36</f>
        <v>0</v>
      </c>
      <c r="N17" s="103">
        <f t="shared" si="1"/>
        <v>3</v>
      </c>
      <c r="O17" s="103">
        <f>N17+(P17-Q17)/100+P17/1000+0.0000014</f>
        <v>3.0330013999999998</v>
      </c>
      <c r="P17" s="105">
        <f>'[27]23-24'!$F$36-'[27]23-24'!$D$36</f>
        <v>3</v>
      </c>
      <c r="Q17" s="106">
        <f>'[27]23-24'!$G$36-'[27]23-24'!$E$36</f>
        <v>0</v>
      </c>
      <c r="S17" s="120" t="s">
        <v>60</v>
      </c>
      <c r="T17" s="102">
        <f>'[28]23-24'!$AR$36</f>
        <v>0</v>
      </c>
      <c r="U17" s="104">
        <f>'[28]23-24'!$AQ$36</f>
        <v>0</v>
      </c>
      <c r="V17" s="104">
        <f>'[28]23-24'!$AP$36</f>
        <v>0</v>
      </c>
      <c r="W17" s="103">
        <f t="shared" si="2"/>
        <v>0</v>
      </c>
      <c r="X17" s="103">
        <f>W17+(Y17-Z17)/100+Y17/1000+0.0000014</f>
        <v>1.3999999999999999E-6</v>
      </c>
      <c r="Y17" s="105">
        <f>'[28]23-24'!$E$36</f>
        <v>0</v>
      </c>
      <c r="Z17" s="106">
        <f>'[28]23-24'!$D$36</f>
        <v>0</v>
      </c>
      <c r="AA17" s="107"/>
      <c r="AB17" s="99">
        <f>'[28]23-24'!$AU$36</f>
        <v>0</v>
      </c>
      <c r="AC17" s="104">
        <f>'[28]23-24'!$AT$36</f>
        <v>0</v>
      </c>
      <c r="AD17" s="98">
        <f>'[28]23-24'!$AS$36</f>
        <v>0</v>
      </c>
      <c r="AE17" s="103">
        <f t="shared" si="3"/>
        <v>0</v>
      </c>
      <c r="AF17" s="103">
        <f>AE17+(AG17-AH17)/100+AG17/1000+0.0000014</f>
        <v>1.3999999999999999E-6</v>
      </c>
      <c r="AG17" s="105">
        <f>'[28]23-24'!$G$36-'[28]23-24'!$E$36</f>
        <v>0</v>
      </c>
      <c r="AH17" s="106">
        <f>'[28]23-24'!$F$36-'[28]23-24'!$D$36</f>
        <v>0</v>
      </c>
      <c r="AJ17" s="120" t="s">
        <v>60</v>
      </c>
      <c r="AK17" s="102">
        <f t="shared" si="14"/>
        <v>1</v>
      </c>
      <c r="AL17" s="104">
        <f t="shared" si="4"/>
        <v>0</v>
      </c>
      <c r="AM17" s="104">
        <f t="shared" si="5"/>
        <v>0</v>
      </c>
      <c r="AN17" s="103">
        <f t="shared" si="6"/>
        <v>3</v>
      </c>
      <c r="AO17" s="103">
        <f>AN17+(AP17-AQ17)/100+AP17/1000+0.0000014</f>
        <v>3.0120013999999995</v>
      </c>
      <c r="AP17" s="105">
        <f t="shared" si="7"/>
        <v>2</v>
      </c>
      <c r="AQ17" s="106">
        <f t="shared" si="8"/>
        <v>1</v>
      </c>
      <c r="AS17" s="120" t="s">
        <v>60</v>
      </c>
      <c r="AT17" s="102">
        <f t="shared" si="15"/>
        <v>1</v>
      </c>
      <c r="AU17" s="104">
        <f t="shared" si="9"/>
        <v>0</v>
      </c>
      <c r="AV17" s="104">
        <f t="shared" si="10"/>
        <v>0</v>
      </c>
      <c r="AW17" s="103">
        <f t="shared" si="11"/>
        <v>3</v>
      </c>
      <c r="AX17" s="103">
        <f>AW17+(AY17-AZ17)/100+AY17/1000+0.0000014</f>
        <v>3.0330013999999998</v>
      </c>
      <c r="AY17" s="105">
        <f t="shared" si="12"/>
        <v>3</v>
      </c>
      <c r="AZ17" s="106">
        <f t="shared" si="13"/>
        <v>0</v>
      </c>
    </row>
    <row r="18" spans="2:52" ht="15.75" thickBot="1" x14ac:dyDescent="0.3">
      <c r="B18" s="120" t="s">
        <v>75</v>
      </c>
      <c r="C18" s="102">
        <f>'[29]23-24'!$AP$36</f>
        <v>0</v>
      </c>
      <c r="D18" s="104">
        <f>'[29]23-24'!$AQ$36</f>
        <v>1</v>
      </c>
      <c r="E18" s="104">
        <f>'[29]23-24'!$AR$36</f>
        <v>0</v>
      </c>
      <c r="F18" s="103">
        <f t="shared" si="0"/>
        <v>1</v>
      </c>
      <c r="G18" s="103">
        <f>F18+(H18-I18)/100+H18/1000+0.0000015</f>
        <v>1.0000015</v>
      </c>
      <c r="H18" s="105">
        <f>'[29]23-24'!$D$36</f>
        <v>0</v>
      </c>
      <c r="I18" s="106">
        <f>'[29]23-24'!$E$36</f>
        <v>0</v>
      </c>
      <c r="J18" s="107"/>
      <c r="K18" s="99">
        <f>'[29]23-24'!$AS$36</f>
        <v>0</v>
      </c>
      <c r="L18" s="104">
        <f>'[29]23-24'!$AT$36</f>
        <v>1</v>
      </c>
      <c r="M18" s="98">
        <f>'[29]23-24'!$AU$36</f>
        <v>0</v>
      </c>
      <c r="N18" s="103">
        <f t="shared" si="1"/>
        <v>1</v>
      </c>
      <c r="O18" s="103">
        <f>N18+(P18-Q18)/100+P18/1000+0.0000015</f>
        <v>1.0010014999999999</v>
      </c>
      <c r="P18" s="105">
        <f>'[29]23-24'!$F$36-'[29]23-24'!$D$36</f>
        <v>1</v>
      </c>
      <c r="Q18" s="106">
        <f>'[29]23-24'!$G$36-'[29]23-24'!$E$36</f>
        <v>1</v>
      </c>
      <c r="S18" s="120" t="s">
        <v>75</v>
      </c>
      <c r="T18" s="102">
        <f>'[30]23-24'!$AR$36</f>
        <v>0</v>
      </c>
      <c r="U18" s="104">
        <f>'[30]23-24'!$AQ$36</f>
        <v>0</v>
      </c>
      <c r="V18" s="104">
        <f>'[30]23-24'!$AP$36</f>
        <v>0</v>
      </c>
      <c r="W18" s="103">
        <f t="shared" si="2"/>
        <v>0</v>
      </c>
      <c r="X18" s="103">
        <f>W18+(Y18-Z18)/100+Y18/1000+0.0000015</f>
        <v>1.5E-6</v>
      </c>
      <c r="Y18" s="105">
        <f>'[30]23-24'!$E$36</f>
        <v>0</v>
      </c>
      <c r="Z18" s="106">
        <f>'[30]23-24'!$D$36</f>
        <v>0</v>
      </c>
      <c r="AA18" s="107"/>
      <c r="AB18" s="99">
        <f>'[30]23-24'!$AU$36</f>
        <v>0</v>
      </c>
      <c r="AC18" s="104">
        <f>'[30]23-24'!$AT$36</f>
        <v>0</v>
      </c>
      <c r="AD18" s="98">
        <f>'[30]23-24'!$AS$36</f>
        <v>0</v>
      </c>
      <c r="AE18" s="103">
        <f t="shared" si="3"/>
        <v>0</v>
      </c>
      <c r="AF18" s="103">
        <f>AE18+(AG18-AH18)/100+AG18/1000+0.0000015</f>
        <v>1.5E-6</v>
      </c>
      <c r="AG18" s="105">
        <f>'[30]23-24'!$G$36-'[30]23-24'!$E$36</f>
        <v>0</v>
      </c>
      <c r="AH18" s="106">
        <f>'[30]23-24'!$F$36-'[30]23-24'!$D$36</f>
        <v>0</v>
      </c>
      <c r="AJ18" s="120" t="s">
        <v>75</v>
      </c>
      <c r="AK18" s="102">
        <f t="shared" si="14"/>
        <v>0</v>
      </c>
      <c r="AL18" s="104">
        <f t="shared" si="4"/>
        <v>1</v>
      </c>
      <c r="AM18" s="104">
        <f t="shared" si="5"/>
        <v>0</v>
      </c>
      <c r="AN18" s="103">
        <f t="shared" si="6"/>
        <v>1</v>
      </c>
      <c r="AO18" s="103">
        <f>AN18+(AP18-AQ18)/100+AP18/1000+0.0000015</f>
        <v>1.0000015</v>
      </c>
      <c r="AP18" s="105">
        <f t="shared" si="7"/>
        <v>0</v>
      </c>
      <c r="AQ18" s="106">
        <f t="shared" si="8"/>
        <v>0</v>
      </c>
      <c r="AS18" s="120" t="s">
        <v>75</v>
      </c>
      <c r="AT18" s="102">
        <f t="shared" si="15"/>
        <v>0</v>
      </c>
      <c r="AU18" s="104">
        <f t="shared" si="9"/>
        <v>1</v>
      </c>
      <c r="AV18" s="104">
        <f t="shared" si="10"/>
        <v>0</v>
      </c>
      <c r="AW18" s="103">
        <f t="shared" si="11"/>
        <v>1</v>
      </c>
      <c r="AX18" s="103">
        <f>AW18+(AY18-AZ18)/100+AY18/1000+0.0000015</f>
        <v>1.0010014999999999</v>
      </c>
      <c r="AY18" s="105">
        <f t="shared" si="12"/>
        <v>1</v>
      </c>
      <c r="AZ18" s="106">
        <f t="shared" si="13"/>
        <v>1</v>
      </c>
    </row>
    <row r="19" spans="2:52" ht="15.75" thickBot="1" x14ac:dyDescent="0.3">
      <c r="B19" s="120" t="s">
        <v>121</v>
      </c>
      <c r="C19" s="102">
        <f>'[31]23-24'!$AP$36</f>
        <v>0</v>
      </c>
      <c r="D19" s="104">
        <f>'[31]23-24'!$AQ$36</f>
        <v>0</v>
      </c>
      <c r="E19" s="104">
        <f>'[31]23-24'!$AR$36</f>
        <v>0</v>
      </c>
      <c r="F19" s="103">
        <f t="shared" si="0"/>
        <v>0</v>
      </c>
      <c r="G19" s="103">
        <f>F19+(H19-I19)/100+H19/1000+0.0000016</f>
        <v>1.5999999999999999E-6</v>
      </c>
      <c r="H19" s="105">
        <f>'[31]23-24'!$D$36</f>
        <v>0</v>
      </c>
      <c r="I19" s="106">
        <f>'[31]23-24'!$E$36</f>
        <v>0</v>
      </c>
      <c r="J19" s="107"/>
      <c r="K19" s="99">
        <f>'[31]23-24'!$AS$36</f>
        <v>0</v>
      </c>
      <c r="L19" s="104">
        <f>'[31]23-24'!$AT$36</f>
        <v>0</v>
      </c>
      <c r="M19" s="98">
        <f>'[31]23-24'!$AU$36</f>
        <v>0</v>
      </c>
      <c r="N19" s="103">
        <f t="shared" si="1"/>
        <v>0</v>
      </c>
      <c r="O19" s="103">
        <f>N19+(P19-Q19)/100+P19/1000+0.0000016</f>
        <v>1.5999999999999999E-6</v>
      </c>
      <c r="P19" s="105">
        <f>'[31]23-24'!$F$36-'[31]23-24'!$D$36</f>
        <v>0</v>
      </c>
      <c r="Q19" s="106">
        <f>'[31]23-24'!$G$36-'[31]23-24'!$E$36</f>
        <v>0</v>
      </c>
      <c r="S19" s="120" t="s">
        <v>121</v>
      </c>
      <c r="T19" s="102">
        <f>'[32]23-24'!$AR$36</f>
        <v>0</v>
      </c>
      <c r="U19" s="104">
        <f>'[32]23-24'!$AQ$36</f>
        <v>0</v>
      </c>
      <c r="V19" s="104">
        <f>'[32]23-24'!$AP$36</f>
        <v>1</v>
      </c>
      <c r="W19" s="103">
        <f t="shared" si="2"/>
        <v>0</v>
      </c>
      <c r="X19" s="103">
        <f>W19+(Y19-Z19)/100+Y19/1000+0.0000016</f>
        <v>-9.998400000000001E-3</v>
      </c>
      <c r="Y19" s="105">
        <f>'[32]23-24'!$E$36</f>
        <v>0</v>
      </c>
      <c r="Z19" s="106">
        <f>'[32]23-24'!$D$36</f>
        <v>1</v>
      </c>
      <c r="AA19" s="107"/>
      <c r="AB19" s="99">
        <f>'[32]23-24'!$AU$36</f>
        <v>0</v>
      </c>
      <c r="AC19" s="104">
        <f>'[32]23-24'!$AT$36</f>
        <v>0</v>
      </c>
      <c r="AD19" s="98">
        <f>'[32]23-24'!$AS$36</f>
        <v>1</v>
      </c>
      <c r="AE19" s="103">
        <f t="shared" si="3"/>
        <v>0</v>
      </c>
      <c r="AF19" s="103">
        <f>AE19+(AG19-AH19)/100+AG19/1000+0.0000016</f>
        <v>-1.8998399999999999E-2</v>
      </c>
      <c r="AG19" s="105">
        <f>'[32]23-24'!$G$36-'[32]23-24'!$E$36</f>
        <v>1</v>
      </c>
      <c r="AH19" s="106">
        <f>'[32]23-24'!$F$36-'[32]23-24'!$D$36</f>
        <v>3</v>
      </c>
      <c r="AJ19" s="120" t="s">
        <v>121</v>
      </c>
      <c r="AK19" s="102">
        <f t="shared" si="14"/>
        <v>0</v>
      </c>
      <c r="AL19" s="104">
        <f t="shared" si="4"/>
        <v>0</v>
      </c>
      <c r="AM19" s="104">
        <f t="shared" si="5"/>
        <v>1</v>
      </c>
      <c r="AN19" s="103">
        <f t="shared" si="6"/>
        <v>0</v>
      </c>
      <c r="AO19" s="103">
        <f>AN19+(AP19-AQ19)/100+AP19/1000+0.0000016</f>
        <v>-9.998400000000001E-3</v>
      </c>
      <c r="AP19" s="105">
        <f t="shared" si="7"/>
        <v>0</v>
      </c>
      <c r="AQ19" s="106">
        <f t="shared" si="8"/>
        <v>1</v>
      </c>
      <c r="AS19" s="120" t="s">
        <v>121</v>
      </c>
      <c r="AT19" s="102">
        <f t="shared" si="15"/>
        <v>0</v>
      </c>
      <c r="AU19" s="104">
        <f t="shared" si="9"/>
        <v>0</v>
      </c>
      <c r="AV19" s="104">
        <f t="shared" si="10"/>
        <v>1</v>
      </c>
      <c r="AW19" s="103">
        <f t="shared" si="11"/>
        <v>0</v>
      </c>
      <c r="AX19" s="103">
        <f>AW19+(AY19-AZ19)/100+AY19/1000+0.0000016</f>
        <v>-1.8998399999999999E-2</v>
      </c>
      <c r="AY19" s="105">
        <f t="shared" si="12"/>
        <v>1</v>
      </c>
      <c r="AZ19" s="106">
        <f t="shared" si="13"/>
        <v>3</v>
      </c>
    </row>
    <row r="20" spans="2:52" ht="15.75" thickBot="1" x14ac:dyDescent="0.3">
      <c r="B20" s="120" t="s">
        <v>63</v>
      </c>
      <c r="C20" s="102">
        <f>'[33]23-24'!$AP$36</f>
        <v>0</v>
      </c>
      <c r="D20" s="104">
        <f>'[33]23-24'!$AQ$36</f>
        <v>0</v>
      </c>
      <c r="E20" s="104">
        <f>'[33]23-24'!$AR$36</f>
        <v>0</v>
      </c>
      <c r="F20" s="103">
        <f t="shared" si="0"/>
        <v>0</v>
      </c>
      <c r="G20" s="103">
        <f>F20+(H20-I20)/100+H20/1000+0.0000017</f>
        <v>1.7E-6</v>
      </c>
      <c r="H20" s="105">
        <f>'[33]23-24'!$D$36</f>
        <v>0</v>
      </c>
      <c r="I20" s="106">
        <f>'[33]23-24'!$E$36</f>
        <v>0</v>
      </c>
      <c r="J20" s="107"/>
      <c r="K20" s="99">
        <f>'[33]23-24'!$AS$36</f>
        <v>0</v>
      </c>
      <c r="L20" s="104">
        <f>'[33]23-24'!$AT$36</f>
        <v>0</v>
      </c>
      <c r="M20" s="98">
        <f>'[33]23-24'!$AU$36</f>
        <v>0</v>
      </c>
      <c r="N20" s="103">
        <f t="shared" si="1"/>
        <v>0</v>
      </c>
      <c r="O20" s="103">
        <f>N20+(P20-Q20)/100+P20/1000+0.0000017</f>
        <v>1.7E-6</v>
      </c>
      <c r="P20" s="105">
        <f>'[33]23-24'!$F$36-'[33]23-24'!$D$36</f>
        <v>0</v>
      </c>
      <c r="Q20" s="106">
        <f>'[33]23-24'!$G$36-'[33]23-24'!$E$36</f>
        <v>0</v>
      </c>
      <c r="S20" s="120" t="s">
        <v>63</v>
      </c>
      <c r="T20" s="102">
        <f>'[34]23-24'!$AR$36</f>
        <v>0</v>
      </c>
      <c r="U20" s="104">
        <f>'[34]23-24'!$AQ$36</f>
        <v>1</v>
      </c>
      <c r="V20" s="104">
        <f>'[34]23-24'!$AP$36</f>
        <v>0</v>
      </c>
      <c r="W20" s="103">
        <f t="shared" si="2"/>
        <v>1</v>
      </c>
      <c r="X20" s="103">
        <f>W20+(Y20-Z20)/100+Y20/1000+0.0000017</f>
        <v>1.0020017000000001</v>
      </c>
      <c r="Y20" s="105">
        <f>'[34]23-24'!$E$36</f>
        <v>2</v>
      </c>
      <c r="Z20" s="106">
        <f>'[34]23-24'!$D$36</f>
        <v>2</v>
      </c>
      <c r="AA20" s="107"/>
      <c r="AB20" s="99">
        <f>'[34]23-24'!$AU$36</f>
        <v>0</v>
      </c>
      <c r="AC20" s="104">
        <f>'[34]23-24'!$AT$36</f>
        <v>1</v>
      </c>
      <c r="AD20" s="98">
        <f>'[34]23-24'!$AS$36</f>
        <v>0</v>
      </c>
      <c r="AE20" s="103">
        <f t="shared" si="3"/>
        <v>1</v>
      </c>
      <c r="AF20" s="103">
        <f>AE20+(AG20-AH20)/100+AG20/1000+0.0000017</f>
        <v>1.0000017000000001</v>
      </c>
      <c r="AG20" s="105">
        <f>'[34]23-24'!$G$36-'[34]23-24'!$E$36</f>
        <v>0</v>
      </c>
      <c r="AH20" s="106">
        <f>'[34]23-24'!$F$36-'[34]23-24'!$D$36</f>
        <v>0</v>
      </c>
      <c r="AJ20" s="120" t="s">
        <v>63</v>
      </c>
      <c r="AK20" s="102">
        <f t="shared" si="14"/>
        <v>0</v>
      </c>
      <c r="AL20" s="104">
        <f t="shared" si="4"/>
        <v>1</v>
      </c>
      <c r="AM20" s="104">
        <f t="shared" si="5"/>
        <v>0</v>
      </c>
      <c r="AN20" s="103">
        <f t="shared" si="6"/>
        <v>1</v>
      </c>
      <c r="AO20" s="103">
        <f>AN20+(AP20-AQ20)/100+AP20/1000+0.0000017</f>
        <v>1.0020017000000001</v>
      </c>
      <c r="AP20" s="105">
        <f t="shared" si="7"/>
        <v>2</v>
      </c>
      <c r="AQ20" s="106">
        <f t="shared" si="8"/>
        <v>2</v>
      </c>
      <c r="AS20" s="120" t="s">
        <v>63</v>
      </c>
      <c r="AT20" s="102">
        <f t="shared" si="15"/>
        <v>0</v>
      </c>
      <c r="AU20" s="104">
        <f t="shared" si="9"/>
        <v>1</v>
      </c>
      <c r="AV20" s="104">
        <f t="shared" si="10"/>
        <v>0</v>
      </c>
      <c r="AW20" s="103">
        <f t="shared" si="11"/>
        <v>1</v>
      </c>
      <c r="AX20" s="103">
        <f>AW20+(AY20-AZ20)/100+AY20/1000+0.0000017</f>
        <v>1.0000017000000001</v>
      </c>
      <c r="AY20" s="105">
        <f t="shared" si="12"/>
        <v>0</v>
      </c>
      <c r="AZ20" s="106">
        <f t="shared" si="13"/>
        <v>0</v>
      </c>
    </row>
    <row r="21" spans="2:52" ht="15.75" thickBot="1" x14ac:dyDescent="0.3">
      <c r="B21" s="120" t="s">
        <v>18</v>
      </c>
      <c r="C21" s="102">
        <f>'[35]23-24'!$AP$36</f>
        <v>0</v>
      </c>
      <c r="D21" s="104">
        <f>'[35]23-24'!$AQ$36</f>
        <v>0</v>
      </c>
      <c r="E21" s="104">
        <f>'[35]23-24'!$AR$36</f>
        <v>0</v>
      </c>
      <c r="F21" s="103">
        <f t="shared" si="0"/>
        <v>0</v>
      </c>
      <c r="G21" s="103">
        <f>F21+(H21-I21)/100+H21/1000+0.0000018</f>
        <v>1.7999999999999999E-6</v>
      </c>
      <c r="H21" s="105">
        <f>'[35]23-24'!$D$36</f>
        <v>0</v>
      </c>
      <c r="I21" s="106">
        <f>'[35]23-24'!$E$36</f>
        <v>0</v>
      </c>
      <c r="J21" s="107"/>
      <c r="K21" s="99">
        <f>'[35]23-24'!$AS$36</f>
        <v>0</v>
      </c>
      <c r="L21" s="104">
        <f>'[35]23-24'!$AT$36</f>
        <v>0</v>
      </c>
      <c r="M21" s="98">
        <f>'[35]23-24'!$AU$36</f>
        <v>0</v>
      </c>
      <c r="N21" s="103">
        <f t="shared" si="1"/>
        <v>0</v>
      </c>
      <c r="O21" s="103">
        <f>N21+(P21-Q21)/100+P21/1000+0.0000018</f>
        <v>1.7999999999999999E-6</v>
      </c>
      <c r="P21" s="105">
        <f>'[35]23-24'!$F$36-'[35]23-24'!$D$36</f>
        <v>0</v>
      </c>
      <c r="Q21" s="106">
        <f>'[35]23-24'!$G$36-'[35]23-24'!$E$36</f>
        <v>0</v>
      </c>
      <c r="S21" s="120" t="s">
        <v>18</v>
      </c>
      <c r="T21" s="102">
        <f>'[36]23-24'!$AR$36</f>
        <v>0</v>
      </c>
      <c r="U21" s="104">
        <f>'[36]23-24'!$AQ$36</f>
        <v>1</v>
      </c>
      <c r="V21" s="104">
        <f>'[36]23-24'!$AP$36</f>
        <v>0</v>
      </c>
      <c r="W21" s="103">
        <f t="shared" si="2"/>
        <v>1</v>
      </c>
      <c r="X21" s="103">
        <f>W21+(Y21-Z21)/100+Y21/1000+0.0000018</f>
        <v>1.0000017999999999</v>
      </c>
      <c r="Y21" s="105">
        <f>'[36]23-24'!$E$36</f>
        <v>0</v>
      </c>
      <c r="Z21" s="106">
        <f>'[36]23-24'!$D$36</f>
        <v>0</v>
      </c>
      <c r="AA21" s="107"/>
      <c r="AB21" s="99">
        <f>'[36]23-24'!$AU$36</f>
        <v>1</v>
      </c>
      <c r="AC21" s="104">
        <f>'[36]23-24'!$AT$36</f>
        <v>0</v>
      </c>
      <c r="AD21" s="98">
        <f>'[36]23-24'!$AS$36</f>
        <v>0</v>
      </c>
      <c r="AE21" s="103">
        <f t="shared" si="3"/>
        <v>3</v>
      </c>
      <c r="AF21" s="103">
        <f>AE21+(AG21-AH21)/100+AG21/1000+0.0000018</f>
        <v>3.0110017999999998</v>
      </c>
      <c r="AG21" s="105">
        <f>'[36]23-24'!$G$36-'[36]23-24'!$E$36</f>
        <v>1</v>
      </c>
      <c r="AH21" s="106">
        <f>'[36]23-24'!$F$36-'[36]23-24'!$D$36</f>
        <v>0</v>
      </c>
      <c r="AJ21" s="120" t="s">
        <v>18</v>
      </c>
      <c r="AK21" s="102">
        <f t="shared" si="14"/>
        <v>0</v>
      </c>
      <c r="AL21" s="104">
        <f t="shared" si="4"/>
        <v>1</v>
      </c>
      <c r="AM21" s="104">
        <f t="shared" si="5"/>
        <v>0</v>
      </c>
      <c r="AN21" s="103">
        <f t="shared" si="6"/>
        <v>1</v>
      </c>
      <c r="AO21" s="103">
        <f>AN21+(AP21-AQ21)/100+AP21/1000+0.0000018</f>
        <v>1.0000017999999999</v>
      </c>
      <c r="AP21" s="105">
        <f t="shared" si="7"/>
        <v>0</v>
      </c>
      <c r="AQ21" s="106">
        <f t="shared" si="8"/>
        <v>0</v>
      </c>
      <c r="AS21" s="120" t="s">
        <v>18</v>
      </c>
      <c r="AT21" s="102">
        <f t="shared" si="15"/>
        <v>1</v>
      </c>
      <c r="AU21" s="104">
        <f t="shared" si="9"/>
        <v>0</v>
      </c>
      <c r="AV21" s="104">
        <f t="shared" si="10"/>
        <v>0</v>
      </c>
      <c r="AW21" s="103">
        <f t="shared" si="11"/>
        <v>3</v>
      </c>
      <c r="AX21" s="103">
        <f>AW21+(AY21-AZ21)/100+AY21/1000+0.0000018</f>
        <v>3.0110017999999998</v>
      </c>
      <c r="AY21" s="105">
        <f t="shared" si="12"/>
        <v>1</v>
      </c>
      <c r="AZ21" s="106">
        <f t="shared" si="13"/>
        <v>0</v>
      </c>
    </row>
    <row r="22" spans="2:52" ht="15.75" thickBot="1" x14ac:dyDescent="0.3">
      <c r="B22" s="120" t="s">
        <v>65</v>
      </c>
      <c r="C22" s="102">
        <f>'[37]23-24'!$AP$36</f>
        <v>0</v>
      </c>
      <c r="D22" s="104">
        <f>'[37]23-24'!$AQ$36</f>
        <v>0</v>
      </c>
      <c r="E22" s="104">
        <f>'[37]23-24'!$AR$36</f>
        <v>0</v>
      </c>
      <c r="F22" s="103">
        <f t="shared" si="0"/>
        <v>0</v>
      </c>
      <c r="G22" s="103">
        <f>F22+(H22-I22)/100+H22/1000+0.0000019</f>
        <v>1.9E-6</v>
      </c>
      <c r="H22" s="105">
        <f>'[37]23-24'!$D$36</f>
        <v>0</v>
      </c>
      <c r="I22" s="106">
        <f>'[37]23-24'!$E$36</f>
        <v>0</v>
      </c>
      <c r="J22" s="107"/>
      <c r="K22" s="99">
        <f>'[37]23-24'!$AS$36</f>
        <v>0</v>
      </c>
      <c r="L22" s="104">
        <f>'[37]23-24'!$AT$36</f>
        <v>0</v>
      </c>
      <c r="M22" s="98">
        <f>'[37]23-24'!$AU$36</f>
        <v>0</v>
      </c>
      <c r="N22" s="103">
        <f t="shared" si="1"/>
        <v>0</v>
      </c>
      <c r="O22" s="103">
        <f>N22+(P22-Q22)/100+P22/1000+0.0000019</f>
        <v>1.9E-6</v>
      </c>
      <c r="P22" s="105">
        <f>'[37]23-24'!$F$36-'[37]23-24'!$D$36</f>
        <v>0</v>
      </c>
      <c r="Q22" s="106">
        <f>'[37]23-24'!$G$36-'[37]23-24'!$E$36</f>
        <v>0</v>
      </c>
      <c r="S22" s="120" t="s">
        <v>65</v>
      </c>
      <c r="T22" s="102">
        <f>'[38]23-24'!$AR$36</f>
        <v>0</v>
      </c>
      <c r="U22" s="104">
        <f>'[38]23-24'!$AQ$36</f>
        <v>1</v>
      </c>
      <c r="V22" s="104">
        <f>'[38]23-24'!$AP$36</f>
        <v>0</v>
      </c>
      <c r="W22" s="103">
        <f t="shared" si="2"/>
        <v>1</v>
      </c>
      <c r="X22" s="103">
        <f>W22+(Y22-Z22)/100+Y22/1000+0.0000019</f>
        <v>1.0000019</v>
      </c>
      <c r="Y22" s="105">
        <f>'[38]23-24'!$E$36</f>
        <v>0</v>
      </c>
      <c r="Z22" s="106">
        <f>'[38]23-24'!$D$36</f>
        <v>0</v>
      </c>
      <c r="AA22" s="107"/>
      <c r="AB22" s="99">
        <f>'[38]23-24'!$AU$36</f>
        <v>0</v>
      </c>
      <c r="AC22" s="104">
        <f>'[38]23-24'!$AT$36</f>
        <v>1</v>
      </c>
      <c r="AD22" s="98">
        <f>'[38]23-24'!$AS$36</f>
        <v>0</v>
      </c>
      <c r="AE22" s="103">
        <f t="shared" si="3"/>
        <v>1</v>
      </c>
      <c r="AF22" s="103">
        <f>AE22+(AG22-AH22)/100+AG22/1000+0.0000019</f>
        <v>1.0010018999999999</v>
      </c>
      <c r="AG22" s="105">
        <f>'[38]23-24'!$G$36-'[38]23-24'!$E$36</f>
        <v>1</v>
      </c>
      <c r="AH22" s="106">
        <f>'[38]23-24'!$F$36-'[38]23-24'!$D$36</f>
        <v>1</v>
      </c>
      <c r="AJ22" s="120" t="s">
        <v>65</v>
      </c>
      <c r="AK22" s="102">
        <f t="shared" si="14"/>
        <v>0</v>
      </c>
      <c r="AL22" s="104">
        <f t="shared" si="4"/>
        <v>1</v>
      </c>
      <c r="AM22" s="104">
        <f t="shared" si="5"/>
        <v>0</v>
      </c>
      <c r="AN22" s="103">
        <f t="shared" si="6"/>
        <v>1</v>
      </c>
      <c r="AO22" s="103">
        <f>AN22+(AP22-AQ22)/100+AP22/1000+0.0000019</f>
        <v>1.0000019</v>
      </c>
      <c r="AP22" s="105">
        <f t="shared" si="7"/>
        <v>0</v>
      </c>
      <c r="AQ22" s="106">
        <f t="shared" si="8"/>
        <v>0</v>
      </c>
      <c r="AS22" s="120" t="s">
        <v>65</v>
      </c>
      <c r="AT22" s="102">
        <f t="shared" si="15"/>
        <v>0</v>
      </c>
      <c r="AU22" s="104">
        <f t="shared" si="9"/>
        <v>1</v>
      </c>
      <c r="AV22" s="104">
        <f t="shared" si="10"/>
        <v>0</v>
      </c>
      <c r="AW22" s="103">
        <f t="shared" si="11"/>
        <v>1</v>
      </c>
      <c r="AX22" s="103">
        <f>AW22+(AY22-AZ22)/100+AY22/1000+0.0000019</f>
        <v>1.0010018999999999</v>
      </c>
      <c r="AY22" s="105">
        <f t="shared" si="12"/>
        <v>1</v>
      </c>
      <c r="AZ22" s="106">
        <f t="shared" si="13"/>
        <v>1</v>
      </c>
    </row>
    <row r="23" spans="2:52" ht="15.75" thickBot="1" x14ac:dyDescent="0.3">
      <c r="B23" s="120" t="s">
        <v>111</v>
      </c>
      <c r="C23" s="102">
        <f>'[39]23-24'!$AP$36</f>
        <v>0</v>
      </c>
      <c r="D23" s="104">
        <f>'[39]23-24'!$AQ$36</f>
        <v>0</v>
      </c>
      <c r="E23" s="104">
        <f>'[39]23-24'!$AR$36</f>
        <v>0</v>
      </c>
      <c r="F23" s="103">
        <f t="shared" si="0"/>
        <v>0</v>
      </c>
      <c r="G23" s="103">
        <f>F23+(H23-I23)/100+H23/1000+0.000002</f>
        <v>1.9999999999999999E-6</v>
      </c>
      <c r="H23" s="105">
        <f>'[39]23-24'!$D$36</f>
        <v>0</v>
      </c>
      <c r="I23" s="106">
        <f>'[39]23-24'!$E$36</f>
        <v>0</v>
      </c>
      <c r="J23" s="107"/>
      <c r="K23" s="99">
        <f>'[39]23-24'!$AS$36</f>
        <v>0</v>
      </c>
      <c r="L23" s="104">
        <f>'[39]23-24'!$AT$36</f>
        <v>0</v>
      </c>
      <c r="M23" s="98">
        <f>'[39]23-24'!$AU$36</f>
        <v>0</v>
      </c>
      <c r="N23" s="103">
        <f t="shared" si="1"/>
        <v>0</v>
      </c>
      <c r="O23" s="103">
        <f>N23+(P23-Q23)/100+P23/1000+0.000002</f>
        <v>1.9999999999999999E-6</v>
      </c>
      <c r="P23" s="105">
        <f>'[39]23-24'!$F$36-'[39]23-24'!$D$36</f>
        <v>0</v>
      </c>
      <c r="Q23" s="106">
        <f>'[39]23-24'!$G$36-'[39]23-24'!$E$36</f>
        <v>0</v>
      </c>
      <c r="S23" s="120" t="s">
        <v>111</v>
      </c>
      <c r="T23" s="102">
        <f>'[40]23-24'!$AR$36</f>
        <v>0</v>
      </c>
      <c r="U23" s="104">
        <f>'[40]23-24'!$AQ$36</f>
        <v>1</v>
      </c>
      <c r="V23" s="104">
        <f>'[40]23-24'!$AP$36</f>
        <v>0</v>
      </c>
      <c r="W23" s="103">
        <f t="shared" si="2"/>
        <v>1</v>
      </c>
      <c r="X23" s="103">
        <f>W23+(Y23-Z23)/100+Y23/1000+0.000002</f>
        <v>1.0000020000000001</v>
      </c>
      <c r="Y23" s="105">
        <f>'[40]23-24'!$E$36</f>
        <v>0</v>
      </c>
      <c r="Z23" s="106">
        <f>'[40]23-24'!$D$36</f>
        <v>0</v>
      </c>
      <c r="AA23" s="107"/>
      <c r="AB23" s="99">
        <f>'[40]23-24'!$AU$36</f>
        <v>1</v>
      </c>
      <c r="AC23" s="104">
        <f>'[40]23-24'!$AT$36</f>
        <v>0</v>
      </c>
      <c r="AD23" s="98">
        <f>'[40]23-24'!$AS$36</f>
        <v>0</v>
      </c>
      <c r="AE23" s="103">
        <f t="shared" si="3"/>
        <v>3</v>
      </c>
      <c r="AF23" s="103">
        <f>AE23+(AG23-AH23)/100+AG23/1000+0.000002</f>
        <v>3.0110019999999995</v>
      </c>
      <c r="AG23" s="105">
        <f>'[40]23-24'!$G$36-'[40]23-24'!$E$36</f>
        <v>1</v>
      </c>
      <c r="AH23" s="106">
        <f>'[40]23-24'!$F$36-'[40]23-24'!$D$36</f>
        <v>0</v>
      </c>
      <c r="AJ23" s="120" t="s">
        <v>111</v>
      </c>
      <c r="AK23" s="102">
        <f t="shared" si="14"/>
        <v>0</v>
      </c>
      <c r="AL23" s="104">
        <f t="shared" si="4"/>
        <v>1</v>
      </c>
      <c r="AM23" s="104">
        <f t="shared" si="5"/>
        <v>0</v>
      </c>
      <c r="AN23" s="103">
        <f t="shared" si="6"/>
        <v>1</v>
      </c>
      <c r="AO23" s="103">
        <f>AN23+(AP23-AQ23)/100+AP23/1000+0.000002</f>
        <v>1.0000020000000001</v>
      </c>
      <c r="AP23" s="105">
        <f t="shared" si="7"/>
        <v>0</v>
      </c>
      <c r="AQ23" s="106">
        <f t="shared" si="8"/>
        <v>0</v>
      </c>
      <c r="AS23" s="120" t="s">
        <v>111</v>
      </c>
      <c r="AT23" s="102">
        <f t="shared" si="15"/>
        <v>1</v>
      </c>
      <c r="AU23" s="104">
        <f t="shared" si="9"/>
        <v>0</v>
      </c>
      <c r="AV23" s="104">
        <f t="shared" si="10"/>
        <v>0</v>
      </c>
      <c r="AW23" s="103">
        <f t="shared" si="11"/>
        <v>3</v>
      </c>
      <c r="AX23" s="103">
        <f>AW23+(AY23-AZ23)/100+AY23/1000+0.000002</f>
        <v>3.0110019999999995</v>
      </c>
      <c r="AY23" s="105">
        <f t="shared" si="12"/>
        <v>1</v>
      </c>
      <c r="AZ23" s="106">
        <f t="shared" si="13"/>
        <v>0</v>
      </c>
    </row>
  </sheetData>
  <mergeCells count="12">
    <mergeCell ref="AY3:AZ3"/>
    <mergeCell ref="C2:I2"/>
    <mergeCell ref="K2:Q2"/>
    <mergeCell ref="T2:Z2"/>
    <mergeCell ref="AB2:AH2"/>
    <mergeCell ref="AK2:AQ2"/>
    <mergeCell ref="AT2:AZ2"/>
    <mergeCell ref="H3:I3"/>
    <mergeCell ref="P3:Q3"/>
    <mergeCell ref="Y3:Z3"/>
    <mergeCell ref="AG3:AH3"/>
    <mergeCell ref="AP3:A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4"/>
  <dimension ref="A1:BP69"/>
  <sheetViews>
    <sheetView topLeftCell="B1" workbookViewId="0">
      <selection activeCell="B5" sqref="A5:XFD5"/>
    </sheetView>
  </sheetViews>
  <sheetFormatPr defaultColWidth="9.140625" defaultRowHeight="15" x14ac:dyDescent="0.25"/>
  <cols>
    <col min="1" max="1" width="2.42578125" style="1" hidden="1" customWidth="1"/>
    <col min="2" max="2" width="17.42578125" style="22" bestFit="1" customWidth="1"/>
    <col min="3" max="3" width="1.7109375" style="1" customWidth="1"/>
    <col min="4" max="4" width="8.85546875"/>
    <col min="5" max="5" width="1.7109375" style="1" customWidth="1"/>
    <col min="6" max="9" width="3.28515625" style="1" customWidth="1"/>
    <col min="10" max="11" width="13.42578125" style="1" hidden="1" customWidth="1"/>
    <col min="12" max="15" width="3.28515625" style="1" customWidth="1"/>
    <col min="16" max="16" width="1.7109375" style="1" customWidth="1"/>
    <col min="17" max="24" width="3.28515625" style="1" customWidth="1"/>
    <col min="25" max="25" width="1.7109375" style="1" customWidth="1"/>
    <col min="26" max="33" width="3.28515625" style="1" customWidth="1"/>
    <col min="34" max="34" width="1.7109375" style="1" customWidth="1"/>
    <col min="35" max="46" width="3.28515625" style="1" customWidth="1"/>
    <col min="47" max="47" width="1.7109375" style="1" customWidth="1"/>
    <col min="48" max="53" width="3.28515625" style="1" customWidth="1"/>
    <col min="54" max="54" width="1.7109375" style="1" customWidth="1"/>
    <col min="55" max="60" width="3.28515625" style="1" customWidth="1"/>
    <col min="61" max="61" width="1.7109375" style="1" customWidth="1"/>
    <col min="62" max="62" width="5.7109375" style="1" bestFit="1" customWidth="1"/>
    <col min="63" max="63" width="6" style="1" bestFit="1" customWidth="1"/>
    <col min="64" max="64" width="1.7109375" style="1" customWidth="1"/>
    <col min="65" max="65" width="5.7109375" style="1" bestFit="1" customWidth="1"/>
    <col min="66" max="66" width="6" style="1" bestFit="1" customWidth="1"/>
    <col min="67" max="67" width="1.7109375" style="1" customWidth="1"/>
    <col min="68" max="68" width="19" style="28" bestFit="1" customWidth="1"/>
    <col min="69" max="16384" width="9.140625" style="1"/>
  </cols>
  <sheetData>
    <row r="1" spans="2:68" ht="17.100000000000001" customHeight="1" thickBot="1" x14ac:dyDescent="0.3"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</row>
    <row r="2" spans="2:68" ht="17.100000000000001" customHeight="1" thickBot="1" x14ac:dyDescent="0.3"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I2" s="147" t="s">
        <v>5</v>
      </c>
      <c r="AJ2" s="148"/>
      <c r="AK2" s="148"/>
      <c r="AL2" s="148"/>
      <c r="AM2" s="148"/>
      <c r="AN2" s="148"/>
      <c r="AO2" s="148"/>
      <c r="AP2" s="148"/>
      <c r="AQ2" s="148"/>
      <c r="AR2" s="148"/>
      <c r="AS2" s="148"/>
      <c r="AT2" s="149"/>
      <c r="AV2" s="147" t="s">
        <v>6</v>
      </c>
      <c r="AW2" s="148"/>
      <c r="AX2" s="148"/>
      <c r="AY2" s="148"/>
      <c r="AZ2" s="148"/>
      <c r="BA2" s="149"/>
      <c r="BC2" s="147" t="s">
        <v>7</v>
      </c>
      <c r="BD2" s="148"/>
      <c r="BE2" s="148"/>
      <c r="BF2" s="148"/>
      <c r="BG2" s="148"/>
      <c r="BH2" s="149"/>
    </row>
    <row r="3" spans="2:68" ht="17.100000000000001" customHeight="1" thickBot="1" x14ac:dyDescent="0.3">
      <c r="F3" s="150" t="s">
        <v>12</v>
      </c>
      <c r="G3" s="151"/>
      <c r="H3" s="151"/>
      <c r="I3" s="151"/>
      <c r="J3" s="151"/>
      <c r="K3" s="151"/>
      <c r="L3" s="151"/>
      <c r="M3" s="151"/>
      <c r="N3" s="151"/>
      <c r="O3" s="151"/>
      <c r="P3" s="6"/>
      <c r="Q3" s="150" t="s">
        <v>13</v>
      </c>
      <c r="R3" s="151"/>
      <c r="S3" s="151"/>
      <c r="T3" s="151"/>
      <c r="U3" s="151"/>
      <c r="V3" s="151"/>
      <c r="W3" s="151"/>
      <c r="X3" s="152"/>
      <c r="Z3" s="150" t="s">
        <v>14</v>
      </c>
      <c r="AA3" s="151"/>
      <c r="AB3" s="151"/>
      <c r="AC3" s="151"/>
      <c r="AD3" s="151"/>
      <c r="AE3" s="151"/>
      <c r="AF3" s="151"/>
      <c r="AG3" s="152"/>
      <c r="AI3" s="150" t="s">
        <v>0</v>
      </c>
      <c r="AJ3" s="151"/>
      <c r="AK3" s="151"/>
      <c r="AL3" s="152"/>
      <c r="AM3" s="150" t="s">
        <v>1</v>
      </c>
      <c r="AN3" s="151"/>
      <c r="AO3" s="151"/>
      <c r="AP3" s="152"/>
      <c r="AQ3" s="150" t="s">
        <v>2</v>
      </c>
      <c r="AR3" s="151"/>
      <c r="AS3" s="151"/>
      <c r="AT3" s="152"/>
      <c r="AV3" s="143" t="s">
        <v>0</v>
      </c>
      <c r="AW3" s="144"/>
      <c r="AX3" s="143" t="s">
        <v>1</v>
      </c>
      <c r="AY3" s="144"/>
      <c r="AZ3" s="143" t="s">
        <v>2</v>
      </c>
      <c r="BA3" s="144"/>
      <c r="BC3" s="143" t="s">
        <v>0</v>
      </c>
      <c r="BD3" s="144"/>
      <c r="BE3" s="143" t="s">
        <v>1</v>
      </c>
      <c r="BF3" s="144"/>
      <c r="BG3" s="143" t="s">
        <v>2</v>
      </c>
      <c r="BH3" s="144"/>
      <c r="BJ3" s="139" t="s">
        <v>15</v>
      </c>
      <c r="BK3" s="140"/>
      <c r="BM3" s="139" t="s">
        <v>16</v>
      </c>
      <c r="BN3" s="140"/>
      <c r="BP3" s="137" t="s">
        <v>118</v>
      </c>
    </row>
    <row r="4" spans="2:68" ht="17.100000000000001" customHeight="1" thickBot="1" x14ac:dyDescent="0.3">
      <c r="C4" s="2"/>
      <c r="E4" s="2"/>
      <c r="F4" s="16" t="s">
        <v>8</v>
      </c>
      <c r="G4" s="17" t="s">
        <v>9</v>
      </c>
      <c r="H4" s="18" t="s">
        <v>10</v>
      </c>
      <c r="I4" s="13" t="s">
        <v>11</v>
      </c>
      <c r="J4" s="23"/>
      <c r="K4" s="23"/>
      <c r="L4" s="141" t="s">
        <v>3</v>
      </c>
      <c r="M4" s="142"/>
      <c r="N4" s="141" t="s">
        <v>4</v>
      </c>
      <c r="O4" s="142"/>
      <c r="P4" s="2"/>
      <c r="Q4" s="16" t="s">
        <v>8</v>
      </c>
      <c r="R4" s="17" t="s">
        <v>9</v>
      </c>
      <c r="S4" s="18" t="s">
        <v>10</v>
      </c>
      <c r="T4" s="13" t="s">
        <v>11</v>
      </c>
      <c r="U4" s="141" t="s">
        <v>3</v>
      </c>
      <c r="V4" s="142"/>
      <c r="W4" s="141" t="s">
        <v>4</v>
      </c>
      <c r="X4" s="142"/>
      <c r="Y4" s="2"/>
      <c r="Z4" s="16" t="s">
        <v>8</v>
      </c>
      <c r="AA4" s="17" t="s">
        <v>9</v>
      </c>
      <c r="AB4" s="18" t="s">
        <v>10</v>
      </c>
      <c r="AC4" s="13" t="s">
        <v>11</v>
      </c>
      <c r="AD4" s="141" t="s">
        <v>3</v>
      </c>
      <c r="AE4" s="142"/>
      <c r="AF4" s="141" t="s">
        <v>4</v>
      </c>
      <c r="AG4" s="142"/>
      <c r="AI4" s="141" t="s">
        <v>3</v>
      </c>
      <c r="AJ4" s="142"/>
      <c r="AK4" s="141" t="s">
        <v>4</v>
      </c>
      <c r="AL4" s="142"/>
      <c r="AM4" s="141" t="s">
        <v>3</v>
      </c>
      <c r="AN4" s="142"/>
      <c r="AO4" s="141" t="s">
        <v>4</v>
      </c>
      <c r="AP4" s="142"/>
      <c r="AQ4" s="141" t="s">
        <v>3</v>
      </c>
      <c r="AR4" s="142"/>
      <c r="AS4" s="141" t="s">
        <v>4</v>
      </c>
      <c r="AT4" s="142"/>
      <c r="AV4" s="145"/>
      <c r="AW4" s="146"/>
      <c r="AX4" s="145"/>
      <c r="AY4" s="146"/>
      <c r="AZ4" s="145"/>
      <c r="BA4" s="146"/>
      <c r="BC4" s="145"/>
      <c r="BD4" s="146"/>
      <c r="BE4" s="145"/>
      <c r="BF4" s="146"/>
      <c r="BG4" s="145"/>
      <c r="BH4" s="146"/>
      <c r="BI4" s="6"/>
      <c r="BJ4" s="4" t="s">
        <v>1</v>
      </c>
      <c r="BK4" s="4" t="s">
        <v>2</v>
      </c>
      <c r="BL4" s="6"/>
      <c r="BM4" s="4" t="s">
        <v>1</v>
      </c>
      <c r="BN4" s="4" t="s">
        <v>2</v>
      </c>
      <c r="BO4" s="5"/>
      <c r="BP4" s="138"/>
    </row>
    <row r="5" spans="2:68" ht="9" customHeight="1" thickBot="1" x14ac:dyDescent="0.3">
      <c r="C5" s="2"/>
      <c r="E5" s="2"/>
      <c r="P5" s="2"/>
      <c r="Y5" s="2"/>
      <c r="BJ5" s="2"/>
      <c r="BK5" s="2"/>
      <c r="BM5" s="2"/>
      <c r="BN5" s="2"/>
    </row>
    <row r="6" spans="2:68" ht="17.100000000000001" customHeight="1" thickBot="1" x14ac:dyDescent="0.3">
      <c r="B6" s="22">
        <f>INDEX('h 24-25'!B7:B26,MATCH(LARGE('h 24-25'!K7:K26,1),'h 24-25'!K7:K26,0))</f>
        <v>0</v>
      </c>
      <c r="C6" s="2"/>
      <c r="D6" s="4" t="b">
        <f>INDEX('h 24-25'!D7:D26,MATCH(LARGE('h 24-25'!K7:K26,1),'h 24-25'!K7:K26,0))</f>
        <v>1</v>
      </c>
      <c r="E6" s="2"/>
      <c r="F6" s="35">
        <f>INDEX('h 24-25'!F7:F26,MATCH(LARGE('h 24-25'!K7:K26,1),'h 24-25'!K7:K26,0))</f>
        <v>0</v>
      </c>
      <c r="G6" s="36">
        <f>INDEX('h 24-25'!G7:G26,MATCH(LARGE('h 24-25'!K7:K26,1),'h 24-25'!K7:K26,0))</f>
        <v>0</v>
      </c>
      <c r="H6" s="37">
        <f>INDEX('h 24-25'!H7:H26,MATCH(LARGE('h 24-25'!K7:K26,1),'h 24-25'!K7:K26,0))</f>
        <v>0</v>
      </c>
      <c r="I6" s="15">
        <f>INDEX('h 24-25'!I7:I26,MATCH(LARGE('h 24-25'!K7:K26,1),'h 24-25'!K7:K26,0))</f>
        <v>0</v>
      </c>
      <c r="J6" s="27"/>
      <c r="K6" s="27"/>
      <c r="L6" s="32">
        <f>INDEX('h 24-25'!L7:L26,MATCH(LARGE('h 24-25'!K7:K26,1),'h 24-25'!K7:K26,0))</f>
        <v>0</v>
      </c>
      <c r="M6" s="24">
        <f>INDEX('h 24-25'!M7:M26,MATCH(LARGE('h 24-25'!K7:K26,1),'h 24-25'!K7:K26,0))</f>
        <v>0</v>
      </c>
      <c r="N6" s="33">
        <f>INDEX('h 24-25'!N7:N26,MATCH(LARGE('h 24-25'!K7:K26,1),'h 24-25'!K7:K26,0))</f>
        <v>0</v>
      </c>
      <c r="O6" s="34">
        <f>INDEX('h 24-25'!O7:O26,MATCH(LARGE('h 24-25'!K7:K26,1),'h 24-25'!K7:K26,0))</f>
        <v>0</v>
      </c>
      <c r="P6" s="2"/>
      <c r="Q6" s="38">
        <f>INDEX('h 24-25'!Q7:Q26,MATCH(LARGE('h 24-25'!K7:K26,1),'h 24-25'!K7:K26,0))</f>
        <v>0</v>
      </c>
      <c r="R6" s="39">
        <f>INDEX('h 24-25'!R7:R26,MATCH(LARGE('h 24-25'!K7:K26,1),'h 24-25'!K7:K26,0))</f>
        <v>0</v>
      </c>
      <c r="S6" s="40">
        <f>INDEX('h 24-25'!S7:S26,MATCH(LARGE('h 24-25'!K7:K26,1),'h 24-25'!K7:K26,0))</f>
        <v>0</v>
      </c>
      <c r="T6" s="15">
        <f>INDEX('h 24-25'!T7:T26,MATCH(LARGE('h 24-25'!K7:K26,1),'h 24-25'!K7:K26,0))</f>
        <v>0</v>
      </c>
      <c r="U6" s="32">
        <f>INDEX('h 24-25'!U7:U26,MATCH(LARGE('h 24-25'!K7:K26,1),'h 24-25'!K7:K26,0))</f>
        <v>0</v>
      </c>
      <c r="V6" s="24">
        <f>INDEX('h 24-25'!V7:V26,MATCH(LARGE('h 24-25'!K7:K26,1),'h 24-25'!K7:K26,0))</f>
        <v>0</v>
      </c>
      <c r="W6" s="33">
        <f>INDEX('h 24-25'!W7:W26,MATCH(LARGE('h 24-25'!K7:K26,1),'h 24-25'!K7:K26,0))</f>
        <v>0</v>
      </c>
      <c r="X6" s="34">
        <f>INDEX('h 24-25'!X7:X26,MATCH(LARGE('h 24-25'!K7:K26,1),'h 24-25'!K7:K26,0))</f>
        <v>0</v>
      </c>
      <c r="Y6" s="2"/>
      <c r="Z6" s="41">
        <f>INDEX('h 24-25'!Z7:Z26,MATCH(LARGE('h 24-25'!K7:K26,1),'h 24-25'!K7:K26,0))</f>
        <v>0</v>
      </c>
      <c r="AA6" s="42">
        <f>INDEX('h 24-25'!AA7:AA26,MATCH(LARGE('h 24-25'!K7:K26,1),'h 24-25'!K7:K26,0))</f>
        <v>0</v>
      </c>
      <c r="AB6" s="43">
        <f>INDEX('h 24-25'!AB7:AB26,MATCH(LARGE('h 24-25'!K7:K26,1),'h 24-25'!K7:K26,0))</f>
        <v>0</v>
      </c>
      <c r="AC6" s="15">
        <f>INDEX('h 24-25'!AC7:AC26,MATCH(LARGE('h 24-25'!K7:K26,1),'h 24-25'!K7:K26,0))</f>
        <v>0</v>
      </c>
      <c r="AD6" s="32">
        <f>INDEX('h 24-25'!AD7:AD26,MATCH(LARGE('h 24-25'!K7:K26,1),'h 24-25'!K7:K26,0))</f>
        <v>0</v>
      </c>
      <c r="AE6" s="24">
        <f>INDEX('h 24-25'!AE7:AE26,MATCH(LARGE('h 24-25'!K7:K26,1),'h 24-25'!K7:K26,0))</f>
        <v>0</v>
      </c>
      <c r="AF6" s="33">
        <f>INDEX('h 24-25'!AF7:AF26,MATCH(LARGE('h 24-25'!K7:K26,1),'h 24-25'!K7:K26,0))</f>
        <v>0</v>
      </c>
      <c r="AG6" s="34">
        <f>INDEX('h 24-25'!AG7:AG26,MATCH(LARGE('h 24-25'!K7:K26,1),'h 24-25'!K7:K26,0))</f>
        <v>0</v>
      </c>
      <c r="AI6" s="7">
        <f>INDEX('h 24-25'!AI7:AI26,MATCH(LARGE('h 24-25'!K7:K26,1),'h 24-25'!K7:K26,0))</f>
        <v>0</v>
      </c>
      <c r="AJ6" s="8">
        <f>INDEX('h 24-25'!AJ7:AJ26,MATCH(LARGE('h 24-25'!K7:K26,1),'h 24-25'!K7:K26,0))</f>
        <v>0</v>
      </c>
      <c r="AK6" s="7">
        <f>INDEX('h 24-25'!AK7:AK26,MATCH(LARGE('h 24-25'!K7:K26,1),'h 24-25'!K7:K26,0))</f>
        <v>0</v>
      </c>
      <c r="AL6" s="8">
        <f>INDEX('h 24-25'!AL7:AL26,MATCH(LARGE('h 24-25'!K7:K26,1),'h 24-25'!K7:K26,0))</f>
        <v>0</v>
      </c>
      <c r="AM6" s="9">
        <f>INDEX('h 24-25'!AM7:AM26,MATCH(LARGE('h 24-25'!K7:K26,1),'h 24-25'!K7:K26,0))</f>
        <v>0</v>
      </c>
      <c r="AN6" s="10">
        <f>INDEX('h 24-25'!AN7:AN26,MATCH(LARGE('h 24-25'!K7:K26,1),'h 24-25'!K7:K26,0))</f>
        <v>0</v>
      </c>
      <c r="AO6" s="9">
        <f>INDEX('h 24-25'!AO7:AO26,MATCH(LARGE('h 24-25'!K7:K26,1),'h 24-25'!K7:K26,0))</f>
        <v>0</v>
      </c>
      <c r="AP6" s="10">
        <f>INDEX('h 24-25'!AP7:AP26,MATCH(LARGE('h 24-25'!K7:K26,1),'h 24-25'!K7:K26,0))</f>
        <v>0</v>
      </c>
      <c r="AQ6" s="11">
        <f>INDEX('h 24-25'!AQ7:AQ26,MATCH(LARGE('h 24-25'!K7:K26,1),'h 24-25'!K7:K26,0))</f>
        <v>0</v>
      </c>
      <c r="AR6" s="12">
        <f>INDEX('h 24-25'!AR7:AR26,MATCH(LARGE('h 24-25'!K7:K26,1),'h 24-25'!K7:K26,0))</f>
        <v>0</v>
      </c>
      <c r="AS6" s="11">
        <f>INDEX('h 24-25'!AS7:AS26,MATCH(LARGE('h 24-25'!K7:K26,1),'h 24-25'!K7:K26,0))</f>
        <v>0</v>
      </c>
      <c r="AT6" s="12">
        <f>INDEX('h 24-25'!AT7:AT26,MATCH(LARGE('h 24-25'!K7:K26,1),'h 24-25'!K7:K26,0))</f>
        <v>0</v>
      </c>
      <c r="AV6" s="7">
        <f>INDEX('h 24-25'!AV7:AV26,MATCH(LARGE('h 24-25'!K7:K26,1),'h 24-25'!K7:K26,0))</f>
        <v>0</v>
      </c>
      <c r="AW6" s="8">
        <f>INDEX('h 24-25'!AW7:AW26,MATCH(LARGE('h 24-25'!K7:K26,1),'h 24-25'!K7:K26,0))</f>
        <v>0</v>
      </c>
      <c r="AX6" s="9">
        <f>INDEX('h 24-25'!AX7:AX26,MATCH(LARGE('h 24-25'!K7:K26,1),'h 24-25'!K7:K26,0))</f>
        <v>0</v>
      </c>
      <c r="AY6" s="10">
        <f>INDEX('h 24-25'!AY7:AY26,MATCH(LARGE('h 24-25'!K7:K26,1),'h 24-25'!K7:K26,0))</f>
        <v>0</v>
      </c>
      <c r="AZ6" s="11">
        <f>INDEX('h 24-25'!AZ7:AZ26,MATCH(LARGE('h 24-25'!K7:K26,1),'h 24-25'!K7:K26,0))</f>
        <v>0</v>
      </c>
      <c r="BA6" s="12">
        <f>INDEX('h 24-25'!BA7:BA26,MATCH(LARGE('h 24-25'!K7:K26,1),'h 24-25'!K7:K26,0))</f>
        <v>0</v>
      </c>
      <c r="BC6" s="7">
        <f>INDEX('h 24-25'!BC7:BC26,MATCH(LARGE('h 24-25'!K7:K26,1),'h 24-25'!K7:K26,0))</f>
        <v>0</v>
      </c>
      <c r="BD6" s="8">
        <f>INDEX('h 24-25'!BD7:BD26,MATCH(LARGE('h 24-25'!K7:K26,1),'h 24-25'!K7:K26,0))</f>
        <v>0</v>
      </c>
      <c r="BE6" s="9">
        <f>INDEX('h 24-25'!BE7:BE26,MATCH(LARGE('h 24-25'!K7:K26,1),'h 24-25'!K7:K26,0))</f>
        <v>0</v>
      </c>
      <c r="BF6" s="10">
        <f>INDEX('h 24-25'!BF7:BF26,MATCH(LARGE('h 24-25'!K7:K26,1),'h 24-25'!K7:K26,0))</f>
        <v>0</v>
      </c>
      <c r="BG6" s="11">
        <f>INDEX('h 24-25'!BG7:BG26,MATCH(LARGE('h 24-25'!K7:K26,1),'h 24-25'!K7:K26,0))</f>
        <v>0</v>
      </c>
      <c r="BH6" s="12">
        <f>INDEX('h 24-25'!BH7:BH26,MATCH(LARGE('h 24-25'!K7:K26,1),'h 24-25'!K7:K26,0))</f>
        <v>0</v>
      </c>
      <c r="BI6" s="6"/>
      <c r="BJ6" s="3" t="b">
        <f>INDEX('h 24-25'!BJ7:BJ26,MATCH(LARGE('h 24-25'!K7:K26,1),'h 24-25'!K7:K26,0))</f>
        <v>1</v>
      </c>
      <c r="BK6" s="3" t="b">
        <f>INDEX('h 24-25'!BK7:BK26,MATCH(LARGE('h 24-25'!K7:K26,1),'h 24-25'!K7:K26,0))</f>
        <v>1</v>
      </c>
      <c r="BL6" s="6"/>
      <c r="BM6" s="4" t="b">
        <f>INDEX('h 24-25'!BM7:BM26,MATCH(LARGE('h 24-25'!K7:K26,1),'h 24-25'!K7:K26,0))</f>
        <v>1</v>
      </c>
      <c r="BN6" s="4" t="b">
        <f>INDEX('h 24-25'!BN7:BN26,MATCH(LARGE('h 24-25'!K7:K26,1),'h 24-25'!K7:K26,0))</f>
        <v>1</v>
      </c>
      <c r="BO6" s="6"/>
      <c r="BP6" s="31"/>
    </row>
    <row r="7" spans="2:68" ht="17.100000000000001" customHeight="1" thickBot="1" x14ac:dyDescent="0.3">
      <c r="B7" s="22">
        <f>INDEX('h 24-25'!B7:B26,MATCH(LARGE('h 24-25'!K7:K26,2),'h 24-25'!K7:K26,0))</f>
        <v>0</v>
      </c>
      <c r="C7" s="2"/>
      <c r="D7" s="4" t="b">
        <f>INDEX('h 24-25'!D7:D26,MATCH(LARGE('h 24-25'!K7:K26,2),'h 24-25'!K7:K26,0))</f>
        <v>1</v>
      </c>
      <c r="E7" s="2"/>
      <c r="F7" s="35">
        <f>INDEX('h 24-25'!F7:F26,MATCH(LARGE('h 24-25'!K7:K26,2),'h 24-25'!K7:K26,0))</f>
        <v>0</v>
      </c>
      <c r="G7" s="36">
        <f>INDEX('h 24-25'!G7:G26,MATCH(LARGE('h 24-25'!K7:K26,2),'h 24-25'!K7:K26,0))</f>
        <v>0</v>
      </c>
      <c r="H7" s="37">
        <f>INDEX('h 24-25'!H7:H26,MATCH(LARGE('h 24-25'!K7:K26,2),'h 24-25'!K7:K26,0))</f>
        <v>0</v>
      </c>
      <c r="I7" s="15">
        <f>INDEX('h 24-25'!I7:I26,MATCH(LARGE('h 24-25'!K7:K26,2),'h 24-25'!K7:K26,0))</f>
        <v>0</v>
      </c>
      <c r="J7" s="27"/>
      <c r="K7" s="27"/>
      <c r="L7" s="32">
        <f>INDEX('h 24-25'!L7:L26,MATCH(LARGE('h 24-25'!K7:K26,2),'h 24-25'!K7:K26,0))</f>
        <v>0</v>
      </c>
      <c r="M7" s="24">
        <f>INDEX('h 24-25'!M7:M26,MATCH(LARGE('h 24-25'!K7:K26,2),'h 24-25'!K7:K26,0))</f>
        <v>0</v>
      </c>
      <c r="N7" s="33">
        <f>INDEX('h 24-25'!N7:N26,MATCH(LARGE('h 24-25'!K7:K26,2),'h 24-25'!K7:K26,0))</f>
        <v>0</v>
      </c>
      <c r="O7" s="34">
        <f>INDEX('h 24-25'!O7:O26,MATCH(LARGE('h 24-25'!K7:K26,2),'h 24-25'!K7:K26,0))</f>
        <v>0</v>
      </c>
      <c r="P7" s="2"/>
      <c r="Q7" s="38">
        <f>INDEX('h 24-25'!Q7:Q26,MATCH(LARGE('h 24-25'!K7:K26,2),'h 24-25'!K7:K26,0))</f>
        <v>0</v>
      </c>
      <c r="R7" s="39">
        <f>INDEX('h 24-25'!R7:R26,MATCH(LARGE('h 24-25'!K7:K26,2),'h 24-25'!K7:K26,0))</f>
        <v>0</v>
      </c>
      <c r="S7" s="40">
        <f>INDEX('h 24-25'!S7:S26,MATCH(LARGE('h 24-25'!K7:K26,2),'h 24-25'!K7:K26,0))</f>
        <v>0</v>
      </c>
      <c r="T7" s="15">
        <f>INDEX('h 24-25'!T7:T26,MATCH(LARGE('h 24-25'!K7:K26,2),'h 24-25'!K7:K26,0))</f>
        <v>0</v>
      </c>
      <c r="U7" s="32">
        <f>INDEX('h 24-25'!U7:U26,MATCH(LARGE('h 24-25'!K7:K26,2),'h 24-25'!K7:K26,0))</f>
        <v>0</v>
      </c>
      <c r="V7" s="24">
        <f>INDEX('h 24-25'!V7:V26,MATCH(LARGE('h 24-25'!K7:K26,2),'h 24-25'!K7:K26,0))</f>
        <v>0</v>
      </c>
      <c r="W7" s="33">
        <f>INDEX('h 24-25'!W7:W26,MATCH(LARGE('h 24-25'!K7:K26,2),'h 24-25'!K7:K26,0))</f>
        <v>0</v>
      </c>
      <c r="X7" s="34">
        <f>INDEX('h 24-25'!X7:X26,MATCH(LARGE('h 24-25'!K7:K26,2),'h 24-25'!K7:K26,0))</f>
        <v>0</v>
      </c>
      <c r="Y7" s="2"/>
      <c r="Z7" s="41">
        <f>INDEX('h 24-25'!Z7:Z26,MATCH(LARGE('h 24-25'!K7:K26,2),'h 24-25'!K7:K26,0))</f>
        <v>0</v>
      </c>
      <c r="AA7" s="42">
        <f>INDEX('h 24-25'!AA7:AA26,MATCH(LARGE('h 24-25'!K7:K26,2),'h 24-25'!K7:K26,0))</f>
        <v>0</v>
      </c>
      <c r="AB7" s="43">
        <f>INDEX('h 24-25'!AB7:AB26,MATCH(LARGE('h 24-25'!K7:K26,2),'h 24-25'!K7:K26,0))</f>
        <v>0</v>
      </c>
      <c r="AC7" s="15">
        <f>INDEX('h 24-25'!AC7:AC26,MATCH(LARGE('h 24-25'!K7:K26,2),'h 24-25'!K7:K26,0))</f>
        <v>0</v>
      </c>
      <c r="AD7" s="32">
        <f>INDEX('h 24-25'!AD7:AD26,MATCH(LARGE('h 24-25'!K7:K26,2),'h 24-25'!K7:K26,0))</f>
        <v>0</v>
      </c>
      <c r="AE7" s="24">
        <f>INDEX('h 24-25'!AE7:AE26,MATCH(LARGE('h 24-25'!K7:K26,2),'h 24-25'!K7:K26,0))</f>
        <v>0</v>
      </c>
      <c r="AF7" s="33">
        <f>INDEX('h 24-25'!AF7:AF26,MATCH(LARGE('h 24-25'!K7:K26,2),'h 24-25'!K7:K26,0))</f>
        <v>0</v>
      </c>
      <c r="AG7" s="34">
        <f>INDEX('h 24-25'!AG7:AG26,MATCH(LARGE('h 24-25'!K7:K26,2),'h 24-25'!K7:K26,0))</f>
        <v>0</v>
      </c>
      <c r="AI7" s="7">
        <f>INDEX('h 24-25'!AI7:AI26,MATCH(LARGE('h 24-25'!K7:K26,2),'h 24-25'!K7:K26,0))</f>
        <v>0</v>
      </c>
      <c r="AJ7" s="8">
        <f>INDEX('h 24-25'!AJ7:AJ26,MATCH(LARGE('h 24-25'!K7:K26,2),'h 24-25'!K7:K26,0))</f>
        <v>0</v>
      </c>
      <c r="AK7" s="7">
        <f>INDEX('h 24-25'!AK7:AK26,MATCH(LARGE('h 24-25'!K7:K26,2),'h 24-25'!K7:K26,0))</f>
        <v>0</v>
      </c>
      <c r="AL7" s="8">
        <f>INDEX('h 24-25'!AL7:AL26,MATCH(LARGE('h 24-25'!K7:K26,2),'h 24-25'!K7:K26,0))</f>
        <v>0</v>
      </c>
      <c r="AM7" s="9">
        <f>INDEX('h 24-25'!AM7:AM26,MATCH(LARGE('h 24-25'!K7:K26,2),'h 24-25'!K7:K26,0))</f>
        <v>0</v>
      </c>
      <c r="AN7" s="10">
        <f>INDEX('h 24-25'!AN7:AN26,MATCH(LARGE('h 24-25'!K7:K26,2),'h 24-25'!K7:K26,0))</f>
        <v>0</v>
      </c>
      <c r="AO7" s="9">
        <f>INDEX('h 24-25'!AO7:AO26,MATCH(LARGE('h 24-25'!K7:K26,2),'h 24-25'!K7:K26,0))</f>
        <v>0</v>
      </c>
      <c r="AP7" s="10">
        <f>INDEX('h 24-25'!AP7:AP26,MATCH(LARGE('h 24-25'!K7:K26,2),'h 24-25'!K7:K26,0))</f>
        <v>0</v>
      </c>
      <c r="AQ7" s="11">
        <f>INDEX('h 24-25'!AQ7:AQ26,MATCH(LARGE('h 24-25'!K7:K26,2),'h 24-25'!K7:K26,0))</f>
        <v>0</v>
      </c>
      <c r="AR7" s="12">
        <f>INDEX('h 24-25'!AR7:AR26,MATCH(LARGE('h 24-25'!K7:K26,2),'h 24-25'!K7:K26,0))</f>
        <v>0</v>
      </c>
      <c r="AS7" s="11">
        <f>INDEX('h 24-25'!AS7:AS26,MATCH(LARGE('h 24-25'!K7:K26,2),'h 24-25'!K7:K26,0))</f>
        <v>0</v>
      </c>
      <c r="AT7" s="12">
        <f>INDEX('h 24-25'!AT7:AT26,MATCH(LARGE('h 24-25'!K7:K26,2),'h 24-25'!K7:K26,0))</f>
        <v>0</v>
      </c>
      <c r="AV7" s="7">
        <f>INDEX('h 24-25'!AV7:AV26,MATCH(LARGE('h 24-25'!K7:K26,2),'h 24-25'!K7:K26,0))</f>
        <v>0</v>
      </c>
      <c r="AW7" s="8">
        <f>INDEX('h 24-25'!AW7:AW26,MATCH(LARGE('h 24-25'!K7:K26,2),'h 24-25'!K7:K26,0))</f>
        <v>0</v>
      </c>
      <c r="AX7" s="9">
        <f>INDEX('h 24-25'!AX7:AX26,MATCH(LARGE('h 24-25'!K7:K26,2),'h 24-25'!K7:K26,0))</f>
        <v>0</v>
      </c>
      <c r="AY7" s="10">
        <f>INDEX('h 24-25'!AY7:AY26,MATCH(LARGE('h 24-25'!K7:K26,2),'h 24-25'!K7:K26,0))</f>
        <v>0</v>
      </c>
      <c r="AZ7" s="11">
        <f>INDEX('h 24-25'!AZ7:AZ26,MATCH(LARGE('h 24-25'!K7:K26,2),'h 24-25'!K7:K26,0))</f>
        <v>0</v>
      </c>
      <c r="BA7" s="12">
        <f>INDEX('h 24-25'!BA7:BA26,MATCH(LARGE('h 24-25'!K7:K26,2),'h 24-25'!K7:K26,0))</f>
        <v>0</v>
      </c>
      <c r="BC7" s="7">
        <f>INDEX('h 24-25'!BC7:BC26,MATCH(LARGE('h 24-25'!K7:K26,2),'h 24-25'!K7:K26,0))</f>
        <v>0</v>
      </c>
      <c r="BD7" s="8">
        <f>INDEX('h 24-25'!BD7:BD26,MATCH(LARGE('h 24-25'!K7:K26,2),'h 24-25'!K7:K26,0))</f>
        <v>0</v>
      </c>
      <c r="BE7" s="9">
        <f>INDEX('h 24-25'!BE7:BE26,MATCH(LARGE('h 24-25'!K7:K26,2),'h 24-25'!K7:K26,0))</f>
        <v>0</v>
      </c>
      <c r="BF7" s="10">
        <f>INDEX('h 24-25'!BF7:BF26,MATCH(LARGE('h 24-25'!K7:K26,2),'h 24-25'!K7:K26,0))</f>
        <v>0</v>
      </c>
      <c r="BG7" s="11">
        <f>INDEX('h 24-25'!BG7:BG26,MATCH(LARGE('h 24-25'!K7:K26,2),'h 24-25'!K7:K26,0))</f>
        <v>0</v>
      </c>
      <c r="BH7" s="12">
        <f>INDEX('h 24-25'!BH7:BH26,MATCH(LARGE('h 24-25'!K7:K26,2),'h 24-25'!K7:K26,0))</f>
        <v>0</v>
      </c>
      <c r="BI7" s="6"/>
      <c r="BJ7" s="3" t="b">
        <f>INDEX('h 24-25'!BJ7:BJ26,MATCH(LARGE('h 24-25'!K7:K26,2),'h 24-25'!K7:K26,0))</f>
        <v>1</v>
      </c>
      <c r="BK7" s="3" t="b">
        <f>INDEX('h 24-25'!BK7:BK26,MATCH(LARGE('h 24-25'!K7:K26,2),'h 24-25'!K7:K26,0))</f>
        <v>1</v>
      </c>
      <c r="BL7" s="6"/>
      <c r="BM7" s="4" t="b">
        <f>INDEX('h 24-25'!BM7:BM26,MATCH(LARGE('h 24-25'!K7:K26,2),'h 24-25'!K7:K26,0))</f>
        <v>1</v>
      </c>
      <c r="BN7" s="4" t="b">
        <f>INDEX('h 24-25'!BN7:BN26,MATCH(LARGE('h 24-25'!K7:K26,2),'h 24-25'!K7:K26,0))</f>
        <v>1</v>
      </c>
      <c r="BO7" s="6"/>
      <c r="BP7" s="31"/>
    </row>
    <row r="8" spans="2:68" ht="17.100000000000001" customHeight="1" thickBot="1" x14ac:dyDescent="0.3">
      <c r="B8" s="22">
        <f>INDEX('h 24-25'!B7:B26,MATCH(LARGE('h 24-25'!K7:K26,3),'h 24-25'!K7:K26,0))</f>
        <v>0</v>
      </c>
      <c r="C8" s="2"/>
      <c r="D8" s="4" t="b">
        <f>INDEX('h 24-25'!D7:D26,MATCH(LARGE('h 24-25'!K7:K26,3),'h 24-25'!K7:K26,0))</f>
        <v>1</v>
      </c>
      <c r="E8" s="2"/>
      <c r="F8" s="35">
        <f>INDEX('h 24-25'!F7:F26,MATCH(LARGE('h 24-25'!K7:K26,3),'h 24-25'!K7:K26,0))</f>
        <v>0</v>
      </c>
      <c r="G8" s="36">
        <f>INDEX('h 24-25'!G7:G26,MATCH(LARGE('h 24-25'!K7:K26,3),'h 24-25'!K7:K26,0))</f>
        <v>0</v>
      </c>
      <c r="H8" s="37">
        <f>INDEX('h 24-25'!H7:H26,MATCH(LARGE('h 24-25'!K7:K26,3),'h 24-25'!K7:K26,0))</f>
        <v>0</v>
      </c>
      <c r="I8" s="15">
        <f>INDEX('h 24-25'!I7:I26,MATCH(LARGE('h 24-25'!K7:K26,3),'h 24-25'!K7:K26,0))</f>
        <v>0</v>
      </c>
      <c r="J8" s="27"/>
      <c r="K8" s="27"/>
      <c r="L8" s="32">
        <f>INDEX('h 24-25'!L7:L26,MATCH(LARGE('h 24-25'!K7:K26,3),'h 24-25'!K7:K26,0))</f>
        <v>0</v>
      </c>
      <c r="M8" s="24">
        <f>INDEX('h 24-25'!M7:M26,MATCH(LARGE('h 24-25'!K7:K26,3),'h 24-25'!K7:K26,0))</f>
        <v>0</v>
      </c>
      <c r="N8" s="33">
        <f>INDEX('h 24-25'!N7:N26,MATCH(LARGE('h 24-25'!K7:K26,3),'h 24-25'!K7:K26,0))</f>
        <v>0</v>
      </c>
      <c r="O8" s="34">
        <f>INDEX('h 24-25'!O7:O26,MATCH(LARGE('h 24-25'!K7:K26,3),'h 24-25'!K7:K26,0))</f>
        <v>0</v>
      </c>
      <c r="P8" s="2"/>
      <c r="Q8" s="38">
        <f>INDEX('h 24-25'!Q7:Q26,MATCH(LARGE('h 24-25'!K7:K26,3),'h 24-25'!K7:K26,0))</f>
        <v>0</v>
      </c>
      <c r="R8" s="39">
        <f>INDEX('h 24-25'!R7:R26,MATCH(LARGE('h 24-25'!K7:K26,3),'h 24-25'!K7:K26,0))</f>
        <v>0</v>
      </c>
      <c r="S8" s="40">
        <f>INDEX('h 24-25'!S7:S26,MATCH(LARGE('h 24-25'!K7:K26,3),'h 24-25'!K7:K26,0))</f>
        <v>0</v>
      </c>
      <c r="T8" s="15">
        <f>INDEX('h 24-25'!T7:T26,MATCH(LARGE('h 24-25'!K7:K26,3),'h 24-25'!K7:K26,0))</f>
        <v>0</v>
      </c>
      <c r="U8" s="32">
        <f>INDEX('h 24-25'!U7:U26,MATCH(LARGE('h 24-25'!K7:K26,3),'h 24-25'!K7:K26,0))</f>
        <v>0</v>
      </c>
      <c r="V8" s="24">
        <f>INDEX('h 24-25'!V7:V26,MATCH(LARGE('h 24-25'!K7:K26,3),'h 24-25'!K7:K26,0))</f>
        <v>0</v>
      </c>
      <c r="W8" s="33">
        <f>INDEX('h 24-25'!W7:W26,MATCH(LARGE('h 24-25'!K7:K26,3),'h 24-25'!K7:K26,0))</f>
        <v>0</v>
      </c>
      <c r="X8" s="34">
        <f>INDEX('h 24-25'!X7:X26,MATCH(LARGE('h 24-25'!K7:K26,3),'h 24-25'!K7:K26,0))</f>
        <v>0</v>
      </c>
      <c r="Y8" s="2"/>
      <c r="Z8" s="41">
        <f>INDEX('h 24-25'!Z7:Z26,MATCH(LARGE('h 24-25'!K7:K26,3),'h 24-25'!K7:K26,0))</f>
        <v>0</v>
      </c>
      <c r="AA8" s="42">
        <f>INDEX('h 24-25'!AA7:AA26,MATCH(LARGE('h 24-25'!K7:K26,3),'h 24-25'!K7:K26,0))</f>
        <v>0</v>
      </c>
      <c r="AB8" s="43">
        <f>INDEX('h 24-25'!AB7:AB26,MATCH(LARGE('h 24-25'!K7:K26,3),'h 24-25'!K7:K26,0))</f>
        <v>0</v>
      </c>
      <c r="AC8" s="15">
        <f>INDEX('h 24-25'!AC7:AC26,MATCH(LARGE('h 24-25'!K7:K26,3),'h 24-25'!K7:K26,0))</f>
        <v>0</v>
      </c>
      <c r="AD8" s="32">
        <f>INDEX('h 24-25'!AD7:AD26,MATCH(LARGE('h 24-25'!K7:K26,3),'h 24-25'!K7:K26,0))</f>
        <v>0</v>
      </c>
      <c r="AE8" s="24">
        <f>INDEX('h 24-25'!AE7:AE26,MATCH(LARGE('h 24-25'!K7:K26,3),'h 24-25'!K7:K26,0))</f>
        <v>0</v>
      </c>
      <c r="AF8" s="33">
        <f>INDEX('h 24-25'!AF7:AF26,MATCH(LARGE('h 24-25'!K7:K26,3),'h 24-25'!K7:K26,0))</f>
        <v>0</v>
      </c>
      <c r="AG8" s="34">
        <f>INDEX('h 24-25'!AG7:AG26,MATCH(LARGE('h 24-25'!K7:K26,3),'h 24-25'!K7:K26,0))</f>
        <v>0</v>
      </c>
      <c r="AI8" s="7">
        <f>INDEX('h 24-25'!AI7:AI26,MATCH(LARGE('h 24-25'!K7:K26,3),'h 24-25'!K7:K26,0))</f>
        <v>0</v>
      </c>
      <c r="AJ8" s="8">
        <f>INDEX('h 24-25'!AJ7:AJ26,MATCH(LARGE('h 24-25'!K7:K26,3),'h 24-25'!K7:K26,0))</f>
        <v>0</v>
      </c>
      <c r="AK8" s="7">
        <f>INDEX('h 24-25'!AK7:AK26,MATCH(LARGE('h 24-25'!K7:K26,3),'h 24-25'!K7:K26,0))</f>
        <v>0</v>
      </c>
      <c r="AL8" s="8">
        <f>INDEX('h 24-25'!AL7:AL26,MATCH(LARGE('h 24-25'!K7:K26,3),'h 24-25'!K7:K26,0))</f>
        <v>0</v>
      </c>
      <c r="AM8" s="9">
        <f>INDEX('h 24-25'!AM7:AM26,MATCH(LARGE('h 24-25'!K7:K26,3),'h 24-25'!K7:K26,0))</f>
        <v>0</v>
      </c>
      <c r="AN8" s="10">
        <f>INDEX('h 24-25'!AN7:AN26,MATCH(LARGE('h 24-25'!K7:K26,3),'h 24-25'!K7:K26,0))</f>
        <v>0</v>
      </c>
      <c r="AO8" s="9">
        <f>INDEX('h 24-25'!AO7:AO26,MATCH(LARGE('h 24-25'!K7:K26,3),'h 24-25'!K7:K26,0))</f>
        <v>0</v>
      </c>
      <c r="AP8" s="10">
        <f>INDEX('h 24-25'!AP7:AP26,MATCH(LARGE('h 24-25'!K7:K26,3),'h 24-25'!K7:K26,0))</f>
        <v>0</v>
      </c>
      <c r="AQ8" s="11">
        <f>INDEX('h 24-25'!AQ7:AQ26,MATCH(LARGE('h 24-25'!K7:K26,3),'h 24-25'!K7:K26,0))</f>
        <v>0</v>
      </c>
      <c r="AR8" s="12">
        <f>INDEX('h 24-25'!AR7:AR26,MATCH(LARGE('h 24-25'!K7:K26,3),'h 24-25'!K7:K26,0))</f>
        <v>0</v>
      </c>
      <c r="AS8" s="11">
        <f>INDEX('h 24-25'!AS7:AS26,MATCH(LARGE('h 24-25'!K7:K26,3),'h 24-25'!K7:K26,0))</f>
        <v>0</v>
      </c>
      <c r="AT8" s="12">
        <f>INDEX('h 24-25'!AT7:AT26,MATCH(LARGE('h 24-25'!K7:K26,3),'h 24-25'!K7:K26,0))</f>
        <v>0</v>
      </c>
      <c r="AV8" s="7">
        <f>INDEX('h 24-25'!AV7:AV26,MATCH(LARGE('h 24-25'!K7:K26,3),'h 24-25'!K7:K26,0))</f>
        <v>0</v>
      </c>
      <c r="AW8" s="8">
        <f>INDEX('h 24-25'!AW7:AW26,MATCH(LARGE('h 24-25'!K7:K26,3),'h 24-25'!K7:K26,0))</f>
        <v>0</v>
      </c>
      <c r="AX8" s="9">
        <f>INDEX('h 24-25'!AX7:AX26,MATCH(LARGE('h 24-25'!K7:K26,3),'h 24-25'!K7:K26,0))</f>
        <v>0</v>
      </c>
      <c r="AY8" s="10">
        <f>INDEX('h 24-25'!AY7:AY26,MATCH(LARGE('h 24-25'!K7:K26,3),'h 24-25'!K7:K26,0))</f>
        <v>0</v>
      </c>
      <c r="AZ8" s="11">
        <f>INDEX('h 24-25'!AZ7:AZ26,MATCH(LARGE('h 24-25'!K7:K26,3),'h 24-25'!K7:K26,0))</f>
        <v>0</v>
      </c>
      <c r="BA8" s="12">
        <f>INDEX('h 24-25'!BA7:BA26,MATCH(LARGE('h 24-25'!K7:K26,3),'h 24-25'!K7:K26,0))</f>
        <v>0</v>
      </c>
      <c r="BC8" s="7">
        <f>INDEX('h 24-25'!BC7:BC26,MATCH(LARGE('h 24-25'!K7:K26,3),'h 24-25'!K7:K26,0))</f>
        <v>0</v>
      </c>
      <c r="BD8" s="8">
        <f>INDEX('h 24-25'!BD7:BD26,MATCH(LARGE('h 24-25'!K7:K26,3),'h 24-25'!K7:K26,0))</f>
        <v>0</v>
      </c>
      <c r="BE8" s="9">
        <f>INDEX('h 24-25'!BE7:BE26,MATCH(LARGE('h 24-25'!K7:K26,3),'h 24-25'!K7:K26,0))</f>
        <v>0</v>
      </c>
      <c r="BF8" s="10">
        <f>INDEX('h 24-25'!BF7:BF26,MATCH(LARGE('h 24-25'!K7:K26,3),'h 24-25'!K7:K26,0))</f>
        <v>0</v>
      </c>
      <c r="BG8" s="11">
        <f>INDEX('h 24-25'!BG7:BG26,MATCH(LARGE('h 24-25'!K7:K26,3),'h 24-25'!K7:K26,0))</f>
        <v>0</v>
      </c>
      <c r="BH8" s="12">
        <f>INDEX('h 24-25'!BH7:BH26,MATCH(LARGE('h 24-25'!K7:K26,3),'h 24-25'!K7:K26,0))</f>
        <v>0</v>
      </c>
      <c r="BI8" s="6"/>
      <c r="BJ8" s="3" t="b">
        <f>INDEX('h 24-25'!BJ7:BJ26,MATCH(LARGE('h 24-25'!K7:K26,3),'h 24-25'!K7:K26,0))</f>
        <v>1</v>
      </c>
      <c r="BK8" s="3" t="b">
        <f>INDEX('h 24-25'!BK7:BK26,MATCH(LARGE('h 24-25'!K7:K26,3),'h 24-25'!K7:K26,0))</f>
        <v>1</v>
      </c>
      <c r="BL8" s="6"/>
      <c r="BM8" s="4" t="b">
        <f>INDEX('h 24-25'!BM7:BM26,MATCH(LARGE('h 24-25'!K7:K26,3),'h 24-25'!K7:K26,0))</f>
        <v>1</v>
      </c>
      <c r="BN8" s="4" t="b">
        <f>INDEX('h 24-25'!BN7:BN26,MATCH(LARGE('h 24-25'!K7:K26,3),'h 24-25'!K7:K26,0))</f>
        <v>1</v>
      </c>
      <c r="BO8" s="6"/>
      <c r="BP8" s="31"/>
    </row>
    <row r="9" spans="2:68" ht="17.100000000000001" customHeight="1" thickBot="1" x14ac:dyDescent="0.3">
      <c r="B9" s="22">
        <f>INDEX('h 24-25'!B7:B26,MATCH(LARGE('h 24-25'!K7:K26,4),'h 24-25'!K7:K26,0))</f>
        <v>0</v>
      </c>
      <c r="C9" s="2"/>
      <c r="D9" s="4" t="b">
        <f>INDEX('h 24-25'!D7:D26,MATCH(LARGE('h 24-25'!K7:K26,4),'h 24-25'!K7:K26,0))</f>
        <v>1</v>
      </c>
      <c r="E9" s="2"/>
      <c r="F9" s="35">
        <f>INDEX('h 24-25'!F7:F26,MATCH(LARGE('h 24-25'!K7:K26,4),'h 24-25'!K7:K26,0))</f>
        <v>0</v>
      </c>
      <c r="G9" s="36">
        <f>INDEX('h 24-25'!G7:G26,MATCH(LARGE('h 24-25'!K7:K26,4),'h 24-25'!K7:K26,0))</f>
        <v>0</v>
      </c>
      <c r="H9" s="37">
        <f>INDEX('h 24-25'!H7:H26,MATCH(LARGE('h 24-25'!K7:K26,4),'h 24-25'!K7:K26,0))</f>
        <v>0</v>
      </c>
      <c r="I9" s="15">
        <f>INDEX('h 24-25'!I7:I26,MATCH(LARGE('h 24-25'!K7:K26,4),'h 24-25'!K7:K26,0))</f>
        <v>0</v>
      </c>
      <c r="J9" s="27"/>
      <c r="K9" s="27"/>
      <c r="L9" s="32">
        <f>INDEX('h 24-25'!L7:L26,MATCH(LARGE('h 24-25'!K7:K26,4),'h 24-25'!K7:K26,0))</f>
        <v>0</v>
      </c>
      <c r="M9" s="24">
        <f>INDEX('h 24-25'!M7:M26,MATCH(LARGE('h 24-25'!K7:K26,4),'h 24-25'!K7:K26,0))</f>
        <v>0</v>
      </c>
      <c r="N9" s="33">
        <f>INDEX('h 24-25'!N7:N26,MATCH(LARGE('h 24-25'!K7:K26,4),'h 24-25'!K7:K26,0))</f>
        <v>0</v>
      </c>
      <c r="O9" s="34">
        <f>INDEX('h 24-25'!O7:O26,MATCH(LARGE('h 24-25'!K7:K26,4),'h 24-25'!K7:K26,0))</f>
        <v>0</v>
      </c>
      <c r="P9" s="2"/>
      <c r="Q9" s="38">
        <f>INDEX('h 24-25'!Q7:Q26,MATCH(LARGE('h 24-25'!K7:K26,4),'h 24-25'!K7:K26,0))</f>
        <v>0</v>
      </c>
      <c r="R9" s="39">
        <f>INDEX('h 24-25'!R7:R26,MATCH(LARGE('h 24-25'!K7:K26,4),'h 24-25'!K7:K26,0))</f>
        <v>0</v>
      </c>
      <c r="S9" s="40">
        <f>INDEX('h 24-25'!S7:S26,MATCH(LARGE('h 24-25'!K7:K26,4),'h 24-25'!K7:K26,0))</f>
        <v>0</v>
      </c>
      <c r="T9" s="15">
        <f>INDEX('h 24-25'!T7:T26,MATCH(LARGE('h 24-25'!K7:K26,4),'h 24-25'!K7:K26,0))</f>
        <v>0</v>
      </c>
      <c r="U9" s="32">
        <f>INDEX('h 24-25'!U7:U26,MATCH(LARGE('h 24-25'!K7:K26,4),'h 24-25'!K7:K26,0))</f>
        <v>0</v>
      </c>
      <c r="V9" s="24">
        <f>INDEX('h 24-25'!V7:V26,MATCH(LARGE('h 24-25'!K7:K26,4),'h 24-25'!K7:K26,0))</f>
        <v>0</v>
      </c>
      <c r="W9" s="33">
        <f>INDEX('h 24-25'!W7:W26,MATCH(LARGE('h 24-25'!K7:K26,4),'h 24-25'!K7:K26,0))</f>
        <v>0</v>
      </c>
      <c r="X9" s="34">
        <f>INDEX('h 24-25'!X7:X26,MATCH(LARGE('h 24-25'!K7:K26,4),'h 24-25'!K7:K26,0))</f>
        <v>0</v>
      </c>
      <c r="Y9" s="2"/>
      <c r="Z9" s="41">
        <f>INDEX('h 24-25'!Z7:Z26,MATCH(LARGE('h 24-25'!K7:K26,4),'h 24-25'!K7:K26,0))</f>
        <v>0</v>
      </c>
      <c r="AA9" s="42">
        <f>INDEX('h 24-25'!AA7:AA26,MATCH(LARGE('h 24-25'!K7:K26,4),'h 24-25'!K7:K26,0))</f>
        <v>0</v>
      </c>
      <c r="AB9" s="43">
        <f>INDEX('h 24-25'!AB7:AB26,MATCH(LARGE('h 24-25'!K7:K26,4),'h 24-25'!K7:K26,0))</f>
        <v>0</v>
      </c>
      <c r="AC9" s="15">
        <f>INDEX('h 24-25'!AC7:AC26,MATCH(LARGE('h 24-25'!K7:K26,4),'h 24-25'!K7:K26,0))</f>
        <v>0</v>
      </c>
      <c r="AD9" s="32">
        <f>INDEX('h 24-25'!AD7:AD26,MATCH(LARGE('h 24-25'!K7:K26,4),'h 24-25'!K7:K26,0))</f>
        <v>0</v>
      </c>
      <c r="AE9" s="24">
        <f>INDEX('h 24-25'!AE7:AE26,MATCH(LARGE('h 24-25'!K7:K26,4),'h 24-25'!K7:K26,0))</f>
        <v>0</v>
      </c>
      <c r="AF9" s="33">
        <f>INDEX('h 24-25'!AF7:AF26,MATCH(LARGE('h 24-25'!K7:K26,4),'h 24-25'!K7:K26,0))</f>
        <v>0</v>
      </c>
      <c r="AG9" s="34">
        <f>INDEX('h 24-25'!AG7:AG26,MATCH(LARGE('h 24-25'!K7:K26,4),'h 24-25'!K7:K26,0))</f>
        <v>0</v>
      </c>
      <c r="AI9" s="7">
        <f>INDEX('h 24-25'!AI7:AI26,MATCH(LARGE('h 24-25'!K7:K26,4),'h 24-25'!K7:K26,0))</f>
        <v>0</v>
      </c>
      <c r="AJ9" s="8">
        <f>INDEX('h 24-25'!AJ7:AJ26,MATCH(LARGE('h 24-25'!K7:K26,4),'h 24-25'!K7:K26,0))</f>
        <v>0</v>
      </c>
      <c r="AK9" s="7">
        <f>INDEX('h 24-25'!AK7:AK26,MATCH(LARGE('h 24-25'!K7:K26,4),'h 24-25'!K7:K26,0))</f>
        <v>0</v>
      </c>
      <c r="AL9" s="8">
        <f>INDEX('h 24-25'!AL7:AL26,MATCH(LARGE('h 24-25'!K7:K26,4),'h 24-25'!K7:K26,0))</f>
        <v>0</v>
      </c>
      <c r="AM9" s="9">
        <f>INDEX('h 24-25'!AM7:AM26,MATCH(LARGE('h 24-25'!K7:K26,4),'h 24-25'!K7:K26,0))</f>
        <v>0</v>
      </c>
      <c r="AN9" s="10">
        <f>INDEX('h 24-25'!AN7:AN26,MATCH(LARGE('h 24-25'!K7:K26,4),'h 24-25'!K7:K26,0))</f>
        <v>0</v>
      </c>
      <c r="AO9" s="9">
        <f>INDEX('h 24-25'!AO7:AO26,MATCH(LARGE('h 24-25'!K7:K26,4),'h 24-25'!K7:K26,0))</f>
        <v>0</v>
      </c>
      <c r="AP9" s="10">
        <f>INDEX('h 24-25'!AP7:AP26,MATCH(LARGE('h 24-25'!K7:K26,4),'h 24-25'!K7:K26,0))</f>
        <v>0</v>
      </c>
      <c r="AQ9" s="11">
        <f>INDEX('h 24-25'!AQ7:AQ26,MATCH(LARGE('h 24-25'!K7:K26,4),'h 24-25'!K7:K26,0))</f>
        <v>0</v>
      </c>
      <c r="AR9" s="12">
        <f>INDEX('h 24-25'!AR7:AR26,MATCH(LARGE('h 24-25'!K7:K26,4),'h 24-25'!K7:K26,0))</f>
        <v>0</v>
      </c>
      <c r="AS9" s="11">
        <f>INDEX('h 24-25'!AS7:AS26,MATCH(LARGE('h 24-25'!K7:K26,4),'h 24-25'!K7:K26,0))</f>
        <v>0</v>
      </c>
      <c r="AT9" s="12">
        <f>INDEX('h 24-25'!AT7:AT26,MATCH(LARGE('h 24-25'!K7:K26,4),'h 24-25'!K7:K26,0))</f>
        <v>0</v>
      </c>
      <c r="AV9" s="7">
        <f>INDEX('h 24-25'!AV7:AV26,MATCH(LARGE('h 24-25'!K7:K26,4),'h 24-25'!K7:K26,0))</f>
        <v>0</v>
      </c>
      <c r="AW9" s="8">
        <f>INDEX('h 24-25'!AW7:AW26,MATCH(LARGE('h 24-25'!K7:K26,4),'h 24-25'!K7:K26,0))</f>
        <v>0</v>
      </c>
      <c r="AX9" s="9">
        <f>INDEX('h 24-25'!AX7:AX26,MATCH(LARGE('h 24-25'!K7:K26,4),'h 24-25'!K7:K26,0))</f>
        <v>0</v>
      </c>
      <c r="AY9" s="10">
        <f>INDEX('h 24-25'!AY7:AY26,MATCH(LARGE('h 24-25'!K7:K26,4),'h 24-25'!K7:K26,0))</f>
        <v>0</v>
      </c>
      <c r="AZ9" s="11">
        <f>INDEX('h 24-25'!AZ7:AZ26,MATCH(LARGE('h 24-25'!K7:K26,4),'h 24-25'!K7:K26,0))</f>
        <v>0</v>
      </c>
      <c r="BA9" s="12">
        <f>INDEX('h 24-25'!BA7:BA26,MATCH(LARGE('h 24-25'!K7:K26,4),'h 24-25'!K7:K26,0))</f>
        <v>0</v>
      </c>
      <c r="BC9" s="7">
        <f>INDEX('h 24-25'!BC7:BC26,MATCH(LARGE('h 24-25'!K7:K26,4),'h 24-25'!K7:K26,0))</f>
        <v>0</v>
      </c>
      <c r="BD9" s="8">
        <f>INDEX('h 24-25'!BD7:BD26,MATCH(LARGE('h 24-25'!K7:K26,4),'h 24-25'!K7:K26,0))</f>
        <v>0</v>
      </c>
      <c r="BE9" s="9">
        <f>INDEX('h 24-25'!BE7:BE26,MATCH(LARGE('h 24-25'!K7:K26,4),'h 24-25'!K7:K26,0))</f>
        <v>0</v>
      </c>
      <c r="BF9" s="10">
        <f>INDEX('h 24-25'!BF7:BF26,MATCH(LARGE('h 24-25'!K7:K26,4),'h 24-25'!K7:K26,0))</f>
        <v>0</v>
      </c>
      <c r="BG9" s="11">
        <f>INDEX('h 24-25'!BG7:BG26,MATCH(LARGE('h 24-25'!K7:K26,4),'h 24-25'!K7:K26,0))</f>
        <v>0</v>
      </c>
      <c r="BH9" s="12">
        <f>INDEX('h 24-25'!BH7:BH26,MATCH(LARGE('h 24-25'!K7:K26,4),'h 24-25'!K7:K26,0))</f>
        <v>0</v>
      </c>
      <c r="BI9" s="6"/>
      <c r="BJ9" s="3" t="b">
        <f>INDEX('h 24-25'!BJ7:BJ26,MATCH(LARGE('h 24-25'!K7:K26,4),'h 24-25'!K7:K26,0))</f>
        <v>1</v>
      </c>
      <c r="BK9" s="3" t="b">
        <f>INDEX('h 24-25'!BK7:BK26,MATCH(LARGE('h 24-25'!K7:K26,4),'h 24-25'!K7:K26,0))</f>
        <v>1</v>
      </c>
      <c r="BL9" s="6"/>
      <c r="BM9" s="4" t="b">
        <f>INDEX('h 24-25'!BM7:BM26,MATCH(LARGE('h 24-25'!K7:K26,4),'h 24-25'!K7:K26,0))</f>
        <v>1</v>
      </c>
      <c r="BN9" s="4" t="b">
        <f>INDEX('h 24-25'!BN7:BN26,MATCH(LARGE('h 24-25'!K7:K26,4),'h 24-25'!K7:K26,0))</f>
        <v>1</v>
      </c>
      <c r="BO9" s="6"/>
      <c r="BP9" s="31"/>
    </row>
    <row r="10" spans="2:68" ht="17.100000000000001" customHeight="1" thickBot="1" x14ac:dyDescent="0.3">
      <c r="B10" s="22">
        <f>INDEX('h 24-25'!B7:B26,MATCH(LARGE('h 24-25'!K7:K26,5),'h 24-25'!K7:K26,0))</f>
        <v>0</v>
      </c>
      <c r="C10" s="2"/>
      <c r="D10" s="4" t="b">
        <f>INDEX('h 24-25'!D7:D26,MATCH(LARGE('h 24-25'!K7:K26,5),'h 24-25'!K7:K26,0))</f>
        <v>1</v>
      </c>
      <c r="E10" s="2"/>
      <c r="F10" s="35">
        <f>INDEX('h 24-25'!F7:F26,MATCH(LARGE('h 24-25'!K7:K26,5),'h 24-25'!K7:K26,0))</f>
        <v>0</v>
      </c>
      <c r="G10" s="36">
        <f>INDEX('h 24-25'!G7:G26,MATCH(LARGE('h 24-25'!K7:K26,5),'h 24-25'!K7:K26,0))</f>
        <v>0</v>
      </c>
      <c r="H10" s="37">
        <f>INDEX('h 24-25'!H7:H26,MATCH(LARGE('h 24-25'!K7:K26,5),'h 24-25'!K7:K26,0))</f>
        <v>0</v>
      </c>
      <c r="I10" s="15">
        <f>INDEX('h 24-25'!I7:I26,MATCH(LARGE('h 24-25'!K7:K26,5),'h 24-25'!K7:K26,0))</f>
        <v>0</v>
      </c>
      <c r="J10" s="27"/>
      <c r="K10" s="27"/>
      <c r="L10" s="32">
        <f>INDEX('h 24-25'!L7:L26,MATCH(LARGE('h 24-25'!K7:K26,5),'h 24-25'!K7:K26,0))</f>
        <v>0</v>
      </c>
      <c r="M10" s="24">
        <f>INDEX('h 24-25'!M7:M26,MATCH(LARGE('h 24-25'!K7:K26,5),'h 24-25'!K7:K26,0))</f>
        <v>0</v>
      </c>
      <c r="N10" s="33">
        <f>INDEX('h 24-25'!N7:N26,MATCH(LARGE('h 24-25'!K7:K26,5),'h 24-25'!K7:K26,0))</f>
        <v>0</v>
      </c>
      <c r="O10" s="34">
        <f>INDEX('h 24-25'!O7:O26,MATCH(LARGE('h 24-25'!K7:K26,5),'h 24-25'!K7:K26,0))</f>
        <v>0</v>
      </c>
      <c r="P10" s="2"/>
      <c r="Q10" s="38">
        <f>INDEX('h 24-25'!Q7:Q26,MATCH(LARGE('h 24-25'!K7:K26,5),'h 24-25'!K7:K26,0))</f>
        <v>0</v>
      </c>
      <c r="R10" s="39">
        <f>INDEX('h 24-25'!R7:R26,MATCH(LARGE('h 24-25'!K7:K26,5),'h 24-25'!K7:K26,0))</f>
        <v>0</v>
      </c>
      <c r="S10" s="40">
        <f>INDEX('h 24-25'!S7:S26,MATCH(LARGE('h 24-25'!K7:K26,5),'h 24-25'!K7:K26,0))</f>
        <v>0</v>
      </c>
      <c r="T10" s="15">
        <f>INDEX('h 24-25'!T7:T26,MATCH(LARGE('h 24-25'!K7:K26,5),'h 24-25'!K7:K26,0))</f>
        <v>0</v>
      </c>
      <c r="U10" s="32">
        <f>INDEX('h 24-25'!U7:U26,MATCH(LARGE('h 24-25'!K7:K26,5),'h 24-25'!K7:K26,0))</f>
        <v>0</v>
      </c>
      <c r="V10" s="24">
        <f>INDEX('h 24-25'!V7:V26,MATCH(LARGE('h 24-25'!K7:K26,5),'h 24-25'!K7:K26,0))</f>
        <v>0</v>
      </c>
      <c r="W10" s="33">
        <f>INDEX('h 24-25'!W7:W26,MATCH(LARGE('h 24-25'!K7:K26,5),'h 24-25'!K7:K26,0))</f>
        <v>0</v>
      </c>
      <c r="X10" s="34">
        <f>INDEX('h 24-25'!X7:X26,MATCH(LARGE('h 24-25'!K7:K26,5),'h 24-25'!K7:K26,0))</f>
        <v>0</v>
      </c>
      <c r="Y10" s="2"/>
      <c r="Z10" s="41">
        <f>INDEX('h 24-25'!Z7:Z26,MATCH(LARGE('h 24-25'!K7:K26,5),'h 24-25'!K7:K26,0))</f>
        <v>0</v>
      </c>
      <c r="AA10" s="42">
        <f>INDEX('h 24-25'!AA7:AA26,MATCH(LARGE('h 24-25'!K7:K26,5),'h 24-25'!K7:K26,0))</f>
        <v>0</v>
      </c>
      <c r="AB10" s="43">
        <f>INDEX('h 24-25'!AB7:AB26,MATCH(LARGE('h 24-25'!K7:K26,5),'h 24-25'!K7:K26,0))</f>
        <v>0</v>
      </c>
      <c r="AC10" s="15">
        <f>INDEX('h 24-25'!AC7:AC26,MATCH(LARGE('h 24-25'!K7:K26,5),'h 24-25'!K7:K26,0))</f>
        <v>0</v>
      </c>
      <c r="AD10" s="32">
        <f>INDEX('h 24-25'!AD7:AD26,MATCH(LARGE('h 24-25'!K7:K26,5),'h 24-25'!K7:K26,0))</f>
        <v>0</v>
      </c>
      <c r="AE10" s="24">
        <f>INDEX('h 24-25'!AE7:AE26,MATCH(LARGE('h 24-25'!K7:K26,5),'h 24-25'!K7:K26,0))</f>
        <v>0</v>
      </c>
      <c r="AF10" s="33">
        <f>INDEX('h 24-25'!AF7:AF26,MATCH(LARGE('h 24-25'!K7:K26,5),'h 24-25'!K7:K26,0))</f>
        <v>0</v>
      </c>
      <c r="AG10" s="34">
        <f>INDEX('h 24-25'!AG7:AG26,MATCH(LARGE('h 24-25'!K7:K26,5),'h 24-25'!K7:K26,0))</f>
        <v>0</v>
      </c>
      <c r="AI10" s="7">
        <f>INDEX('h 24-25'!AI7:AI26,MATCH(LARGE('h 24-25'!K7:K26,5),'h 24-25'!K7:K26,0))</f>
        <v>0</v>
      </c>
      <c r="AJ10" s="8">
        <f>INDEX('h 24-25'!AJ7:AJ26,MATCH(LARGE('h 24-25'!K7:K26,5),'h 24-25'!K7:K26,0))</f>
        <v>0</v>
      </c>
      <c r="AK10" s="7">
        <f>INDEX('h 24-25'!AK7:AK26,MATCH(LARGE('h 24-25'!K7:K26,5),'h 24-25'!K7:K26,0))</f>
        <v>0</v>
      </c>
      <c r="AL10" s="8">
        <f>INDEX('h 24-25'!AL7:AL26,MATCH(LARGE('h 24-25'!K7:K26,5),'h 24-25'!K7:K26,0))</f>
        <v>0</v>
      </c>
      <c r="AM10" s="9">
        <f>INDEX('h 24-25'!AM7:AM26,MATCH(LARGE('h 24-25'!K7:K26,5),'h 24-25'!K7:K26,0))</f>
        <v>0</v>
      </c>
      <c r="AN10" s="10">
        <f>INDEX('h 24-25'!AN7:AN26,MATCH(LARGE('h 24-25'!K7:K26,5),'h 24-25'!K7:K26,0))</f>
        <v>0</v>
      </c>
      <c r="AO10" s="9">
        <f>INDEX('h 24-25'!AO7:AO26,MATCH(LARGE('h 24-25'!K7:K26,5),'h 24-25'!K7:K26,0))</f>
        <v>0</v>
      </c>
      <c r="AP10" s="10">
        <f>INDEX('h 24-25'!AP7:AP26,MATCH(LARGE('h 24-25'!K7:K26,5),'h 24-25'!K7:K26,0))</f>
        <v>0</v>
      </c>
      <c r="AQ10" s="11">
        <f>INDEX('h 24-25'!AQ7:AQ26,MATCH(LARGE('h 24-25'!K7:K26,5),'h 24-25'!K7:K26,0))</f>
        <v>0</v>
      </c>
      <c r="AR10" s="12">
        <f>INDEX('h 24-25'!AR7:AR26,MATCH(LARGE('h 24-25'!K7:K26,5),'h 24-25'!K7:K26,0))</f>
        <v>0</v>
      </c>
      <c r="AS10" s="11">
        <f>INDEX('h 24-25'!AS7:AS26,MATCH(LARGE('h 24-25'!K7:K26,5),'h 24-25'!K7:K26,0))</f>
        <v>0</v>
      </c>
      <c r="AT10" s="12">
        <f>INDEX('h 24-25'!AT7:AT26,MATCH(LARGE('h 24-25'!K7:K26,5),'h 24-25'!K7:K26,0))</f>
        <v>0</v>
      </c>
      <c r="AV10" s="7">
        <f>INDEX('h 24-25'!AV7:AV26,MATCH(LARGE('h 24-25'!K7:K26,5),'h 24-25'!K7:K26,0))</f>
        <v>0</v>
      </c>
      <c r="AW10" s="8">
        <f>INDEX('h 24-25'!AW7:AW26,MATCH(LARGE('h 24-25'!K7:K26,5),'h 24-25'!K7:K26,0))</f>
        <v>0</v>
      </c>
      <c r="AX10" s="9">
        <f>INDEX('h 24-25'!AX7:AX26,MATCH(LARGE('h 24-25'!K7:K26,5),'h 24-25'!K7:K26,0))</f>
        <v>0</v>
      </c>
      <c r="AY10" s="10">
        <f>INDEX('h 24-25'!AY7:AY26,MATCH(LARGE('h 24-25'!K7:K26,5),'h 24-25'!K7:K26,0))</f>
        <v>0</v>
      </c>
      <c r="AZ10" s="11">
        <f>INDEX('h 24-25'!AZ7:AZ26,MATCH(LARGE('h 24-25'!K7:K26,5),'h 24-25'!K7:K26,0))</f>
        <v>0</v>
      </c>
      <c r="BA10" s="12">
        <f>INDEX('h 24-25'!BA7:BA26,MATCH(LARGE('h 24-25'!K7:K26,5),'h 24-25'!K7:K26,0))</f>
        <v>0</v>
      </c>
      <c r="BC10" s="7">
        <f>INDEX('h 24-25'!BC7:BC26,MATCH(LARGE('h 24-25'!K7:K26,5),'h 24-25'!K7:K26,0))</f>
        <v>0</v>
      </c>
      <c r="BD10" s="8">
        <f>INDEX('h 24-25'!BD7:BD26,MATCH(LARGE('h 24-25'!K7:K26,5),'h 24-25'!K7:K26,0))</f>
        <v>0</v>
      </c>
      <c r="BE10" s="9">
        <f>INDEX('h 24-25'!BE7:BE26,MATCH(LARGE('h 24-25'!K7:K26,5),'h 24-25'!K7:K26,0))</f>
        <v>0</v>
      </c>
      <c r="BF10" s="10">
        <f>INDEX('h 24-25'!BF7:BF26,MATCH(LARGE('h 24-25'!K7:K26,5),'h 24-25'!K7:K26,0))</f>
        <v>0</v>
      </c>
      <c r="BG10" s="11">
        <f>INDEX('h 24-25'!BG7:BG26,MATCH(LARGE('h 24-25'!K7:K26,5),'h 24-25'!K7:K26,0))</f>
        <v>0</v>
      </c>
      <c r="BH10" s="12">
        <f>INDEX('h 24-25'!BH7:BH26,MATCH(LARGE('h 24-25'!K7:K26,5),'h 24-25'!K7:K26,0))</f>
        <v>0</v>
      </c>
      <c r="BI10" s="6"/>
      <c r="BJ10" s="3" t="b">
        <f>INDEX('h 24-25'!BJ7:BJ26,MATCH(LARGE('h 24-25'!K7:K26,5),'h 24-25'!K7:K26,0))</f>
        <v>1</v>
      </c>
      <c r="BK10" s="3" t="b">
        <f>INDEX('h 24-25'!BK7:BK26,MATCH(LARGE('h 24-25'!K7:K26,5),'h 24-25'!K7:K26,0))</f>
        <v>1</v>
      </c>
      <c r="BL10" s="6"/>
      <c r="BM10" s="4" t="b">
        <f>INDEX('h 24-25'!BM7:BM26,MATCH(LARGE('h 24-25'!K7:K26,5),'h 24-25'!K7:K26,0))</f>
        <v>1</v>
      </c>
      <c r="BN10" s="4" t="b">
        <f>INDEX('h 24-25'!BN7:BN26,MATCH(LARGE('h 24-25'!K7:K26,5),'h 24-25'!K7:K26,0))</f>
        <v>1</v>
      </c>
      <c r="BO10" s="6"/>
      <c r="BP10" s="31"/>
    </row>
    <row r="11" spans="2:68" ht="17.100000000000001" customHeight="1" thickBot="1" x14ac:dyDescent="0.3">
      <c r="B11" s="22">
        <f>INDEX('h 24-25'!B7:B26,MATCH(LARGE('h 24-25'!K7:K26,6),'h 24-25'!K7:K26,0))</f>
        <v>0</v>
      </c>
      <c r="C11" s="2"/>
      <c r="D11" s="4" t="b">
        <f>INDEX('h 24-25'!D7:D26,MATCH(LARGE('h 24-25'!K7:K26,6),'h 24-25'!K7:K26,0))</f>
        <v>1</v>
      </c>
      <c r="E11" s="2"/>
      <c r="F11" s="35">
        <f>INDEX('h 24-25'!F7:F26,MATCH(LARGE('h 24-25'!K7:K26,6),'h 24-25'!K7:K26,0))</f>
        <v>0</v>
      </c>
      <c r="G11" s="36">
        <f>INDEX('h 24-25'!G7:G26,MATCH(LARGE('h 24-25'!K7:K26,6),'h 24-25'!K7:K26,0))</f>
        <v>0</v>
      </c>
      <c r="H11" s="37">
        <f>INDEX('h 24-25'!H7:H26,MATCH(LARGE('h 24-25'!K7:K26,6),'h 24-25'!K7:K26,0))</f>
        <v>0</v>
      </c>
      <c r="I11" s="15">
        <f>INDEX('h 24-25'!I7:I26,MATCH(LARGE('h 24-25'!K7:K26,6),'h 24-25'!K7:K26,0))</f>
        <v>0</v>
      </c>
      <c r="J11" s="27"/>
      <c r="K11" s="27"/>
      <c r="L11" s="32">
        <f>INDEX('h 24-25'!L7:L26,MATCH(LARGE('h 24-25'!K7:K26,6),'h 24-25'!K7:K26,0))</f>
        <v>0</v>
      </c>
      <c r="M11" s="24">
        <f>INDEX('h 24-25'!M7:M26,MATCH(LARGE('h 24-25'!K7:K26,6),'h 24-25'!K7:K26,0))</f>
        <v>0</v>
      </c>
      <c r="N11" s="33">
        <f>INDEX('h 24-25'!N7:N26,MATCH(LARGE('h 24-25'!K7:K26,6),'h 24-25'!K7:K26,0))</f>
        <v>0</v>
      </c>
      <c r="O11" s="34">
        <f>INDEX('h 24-25'!O7:O26,MATCH(LARGE('h 24-25'!K7:K26,6),'h 24-25'!K7:K26,0))</f>
        <v>0</v>
      </c>
      <c r="P11" s="2"/>
      <c r="Q11" s="38">
        <f>INDEX('h 24-25'!Q7:Q26,MATCH(LARGE('h 24-25'!K7:K26,6),'h 24-25'!K7:K26,0))</f>
        <v>0</v>
      </c>
      <c r="R11" s="39">
        <f>INDEX('h 24-25'!R7:R26,MATCH(LARGE('h 24-25'!K7:K26,6),'h 24-25'!K7:K26,0))</f>
        <v>0</v>
      </c>
      <c r="S11" s="40">
        <f>INDEX('h 24-25'!S7:S26,MATCH(LARGE('h 24-25'!K7:K26,6),'h 24-25'!K7:K26,0))</f>
        <v>0</v>
      </c>
      <c r="T11" s="15">
        <f>INDEX('h 24-25'!T7:T26,MATCH(LARGE('h 24-25'!K7:K26,6),'h 24-25'!K7:K26,0))</f>
        <v>0</v>
      </c>
      <c r="U11" s="32">
        <f>INDEX('h 24-25'!U7:U26,MATCH(LARGE('h 24-25'!K7:K26,6),'h 24-25'!K7:K26,0))</f>
        <v>0</v>
      </c>
      <c r="V11" s="24">
        <f>INDEX('h 24-25'!V7:V26,MATCH(LARGE('h 24-25'!K7:K26,6),'h 24-25'!K7:K26,0))</f>
        <v>0</v>
      </c>
      <c r="W11" s="33">
        <f>INDEX('h 24-25'!W7:W26,MATCH(LARGE('h 24-25'!K7:K26,6),'h 24-25'!K7:K26,0))</f>
        <v>0</v>
      </c>
      <c r="X11" s="34">
        <f>INDEX('h 24-25'!X7:X26,MATCH(LARGE('h 24-25'!K7:K26,6),'h 24-25'!K7:K26,0))</f>
        <v>0</v>
      </c>
      <c r="Y11" s="2"/>
      <c r="Z11" s="41">
        <f>INDEX('h 24-25'!Z7:Z26,MATCH(LARGE('h 24-25'!K7:K26,6),'h 24-25'!K7:K26,0))</f>
        <v>0</v>
      </c>
      <c r="AA11" s="42">
        <f>INDEX('h 24-25'!AA7:AA26,MATCH(LARGE('h 24-25'!K7:K26,6),'h 24-25'!K7:K26,0))</f>
        <v>0</v>
      </c>
      <c r="AB11" s="43">
        <f>INDEX('h 24-25'!AB7:AB26,MATCH(LARGE('h 24-25'!K7:K26,6),'h 24-25'!K7:K26,0))</f>
        <v>0</v>
      </c>
      <c r="AC11" s="15">
        <f>INDEX('h 24-25'!AC7:AC26,MATCH(LARGE('h 24-25'!K7:K26,6),'h 24-25'!K7:K26,0))</f>
        <v>0</v>
      </c>
      <c r="AD11" s="32">
        <f>INDEX('h 24-25'!AD7:AD26,MATCH(LARGE('h 24-25'!K7:K26,6),'h 24-25'!K7:K26,0))</f>
        <v>0</v>
      </c>
      <c r="AE11" s="24">
        <f>INDEX('h 24-25'!AE7:AE26,MATCH(LARGE('h 24-25'!K7:K26,6),'h 24-25'!K7:K26,0))</f>
        <v>0</v>
      </c>
      <c r="AF11" s="33">
        <f>INDEX('h 24-25'!AF7:AF26,MATCH(LARGE('h 24-25'!K7:K26,6),'h 24-25'!K7:K26,0))</f>
        <v>0</v>
      </c>
      <c r="AG11" s="34">
        <f>INDEX('h 24-25'!AG7:AG26,MATCH(LARGE('h 24-25'!K7:K26,6),'h 24-25'!K7:K26,0))</f>
        <v>0</v>
      </c>
      <c r="AI11" s="7">
        <f>INDEX('h 24-25'!AI7:AI26,MATCH(LARGE('h 24-25'!K7:K26,6),'h 24-25'!K7:K26,0))</f>
        <v>0</v>
      </c>
      <c r="AJ11" s="8">
        <f>INDEX('h 24-25'!AJ7:AJ26,MATCH(LARGE('h 24-25'!K7:K26,6),'h 24-25'!K7:K26,0))</f>
        <v>0</v>
      </c>
      <c r="AK11" s="7">
        <f>INDEX('h 24-25'!AK7:AK26,MATCH(LARGE('h 24-25'!K7:K26,6),'h 24-25'!K7:K26,0))</f>
        <v>0</v>
      </c>
      <c r="AL11" s="8">
        <f>INDEX('h 24-25'!AL7:AL26,MATCH(LARGE('h 24-25'!K7:K26,6),'h 24-25'!K7:K26,0))</f>
        <v>0</v>
      </c>
      <c r="AM11" s="9">
        <f>INDEX('h 24-25'!AM7:AM26,MATCH(LARGE('h 24-25'!K7:K26,6),'h 24-25'!K7:K26,0))</f>
        <v>0</v>
      </c>
      <c r="AN11" s="10">
        <f>INDEX('h 24-25'!AN7:AN26,MATCH(LARGE('h 24-25'!K7:K26,6),'h 24-25'!K7:K26,0))</f>
        <v>0</v>
      </c>
      <c r="AO11" s="9">
        <f>INDEX('h 24-25'!AO7:AO26,MATCH(LARGE('h 24-25'!K7:K26,6),'h 24-25'!K7:K26,0))</f>
        <v>0</v>
      </c>
      <c r="AP11" s="10">
        <f>INDEX('h 24-25'!AP7:AP26,MATCH(LARGE('h 24-25'!K7:K26,6),'h 24-25'!K7:K26,0))</f>
        <v>0</v>
      </c>
      <c r="AQ11" s="11">
        <f>INDEX('h 24-25'!AQ7:AQ26,MATCH(LARGE('h 24-25'!K7:K26,6),'h 24-25'!K7:K26,0))</f>
        <v>0</v>
      </c>
      <c r="AR11" s="12">
        <f>INDEX('h 24-25'!AR7:AR26,MATCH(LARGE('h 24-25'!K7:K26,6),'h 24-25'!K7:K26,0))</f>
        <v>0</v>
      </c>
      <c r="AS11" s="11">
        <f>INDEX('h 24-25'!AS7:AS26,MATCH(LARGE('h 24-25'!K7:K26,6),'h 24-25'!K7:K26,0))</f>
        <v>0</v>
      </c>
      <c r="AT11" s="12">
        <f>INDEX('h 24-25'!AT7:AT26,MATCH(LARGE('h 24-25'!K7:K26,6),'h 24-25'!K7:K26,0))</f>
        <v>0</v>
      </c>
      <c r="AV11" s="7">
        <f>INDEX('h 24-25'!AV7:AV26,MATCH(LARGE('h 24-25'!K7:K26,6),'h 24-25'!K7:K26,0))</f>
        <v>0</v>
      </c>
      <c r="AW11" s="8">
        <f>INDEX('h 24-25'!AW7:AW26,MATCH(LARGE('h 24-25'!K7:K26,6),'h 24-25'!K7:K26,0))</f>
        <v>0</v>
      </c>
      <c r="AX11" s="9">
        <f>INDEX('h 24-25'!AX7:AX26,MATCH(LARGE('h 24-25'!K7:K26,6),'h 24-25'!K7:K26,0))</f>
        <v>0</v>
      </c>
      <c r="AY11" s="10">
        <f>INDEX('h 24-25'!AY7:AY26,MATCH(LARGE('h 24-25'!K7:K26,6),'h 24-25'!K7:K26,0))</f>
        <v>0</v>
      </c>
      <c r="AZ11" s="11">
        <f>INDEX('h 24-25'!AZ7:AZ26,MATCH(LARGE('h 24-25'!K7:K26,6),'h 24-25'!K7:K26,0))</f>
        <v>0</v>
      </c>
      <c r="BA11" s="12">
        <f>INDEX('h 24-25'!BA7:BA26,MATCH(LARGE('h 24-25'!K7:K26,6),'h 24-25'!K7:K26,0))</f>
        <v>0</v>
      </c>
      <c r="BC11" s="7">
        <f>INDEX('h 24-25'!BC7:BC26,MATCH(LARGE('h 24-25'!K7:K26,6),'h 24-25'!K7:K26,0))</f>
        <v>0</v>
      </c>
      <c r="BD11" s="8">
        <f>INDEX('h 24-25'!BD7:BD26,MATCH(LARGE('h 24-25'!K7:K26,6),'h 24-25'!K7:K26,0))</f>
        <v>0</v>
      </c>
      <c r="BE11" s="9">
        <f>INDEX('h 24-25'!BE7:BE26,MATCH(LARGE('h 24-25'!K7:K26,6),'h 24-25'!K7:K26,0))</f>
        <v>0</v>
      </c>
      <c r="BF11" s="10">
        <f>INDEX('h 24-25'!BF7:BF26,MATCH(LARGE('h 24-25'!K7:K26,6),'h 24-25'!K7:K26,0))</f>
        <v>0</v>
      </c>
      <c r="BG11" s="11">
        <f>INDEX('h 24-25'!BG7:BG26,MATCH(LARGE('h 24-25'!K7:K26,6),'h 24-25'!K7:K26,0))</f>
        <v>0</v>
      </c>
      <c r="BH11" s="12">
        <f>INDEX('h 24-25'!BH7:BH26,MATCH(LARGE('h 24-25'!K7:K26,6),'h 24-25'!K7:K26,0))</f>
        <v>0</v>
      </c>
      <c r="BI11" s="6"/>
      <c r="BJ11" s="3" t="b">
        <f>INDEX('h 24-25'!BJ7:BJ26,MATCH(LARGE('h 24-25'!K7:K26,6),'h 24-25'!K7:K26,0))</f>
        <v>1</v>
      </c>
      <c r="BK11" s="3" t="b">
        <f>INDEX('h 24-25'!BK7:BK26,MATCH(LARGE('h 24-25'!K7:K26,6),'h 24-25'!K7:K26,0))</f>
        <v>1</v>
      </c>
      <c r="BL11" s="6"/>
      <c r="BM11" s="4" t="b">
        <f>INDEX('h 24-25'!BM7:BM26,MATCH(LARGE('h 24-25'!K7:K26,6),'h 24-25'!K7:K26,0))</f>
        <v>1</v>
      </c>
      <c r="BN11" s="4" t="b">
        <f>INDEX('h 24-25'!BN7:BN26,MATCH(LARGE('h 24-25'!K7:K26,6),'h 24-25'!K7:K26,0))</f>
        <v>1</v>
      </c>
      <c r="BO11" s="6"/>
      <c r="BP11" s="31"/>
    </row>
    <row r="12" spans="2:68" ht="17.100000000000001" customHeight="1" thickBot="1" x14ac:dyDescent="0.3">
      <c r="B12" s="22">
        <f>INDEX('h 24-25'!B7:B26,MATCH(LARGE('h 24-25'!K7:K26,7),'h 24-25'!K7:K26,0))</f>
        <v>0</v>
      </c>
      <c r="C12" s="2"/>
      <c r="D12" s="4" t="b">
        <f>INDEX('h 24-25'!D7:D26,MATCH(LARGE('h 24-25'!K7:K26,7),'h 24-25'!K7:K26,0))</f>
        <v>1</v>
      </c>
      <c r="E12" s="2"/>
      <c r="F12" s="35">
        <f>INDEX('h 24-25'!F7:F26,MATCH(LARGE('h 24-25'!K7:K26,7),'h 24-25'!K7:K26,0))</f>
        <v>0</v>
      </c>
      <c r="G12" s="36">
        <f>INDEX('h 24-25'!G7:G26,MATCH(LARGE('h 24-25'!K7:K26,7),'h 24-25'!K7:K26,0))</f>
        <v>0</v>
      </c>
      <c r="H12" s="37">
        <f>INDEX('h 24-25'!H7:H26,MATCH(LARGE('h 24-25'!K7:K26,7),'h 24-25'!K7:K26,0))</f>
        <v>0</v>
      </c>
      <c r="I12" s="15">
        <f>INDEX('h 24-25'!I7:I26,MATCH(LARGE('h 24-25'!K7:K26,7),'h 24-25'!K7:K26,0))</f>
        <v>0</v>
      </c>
      <c r="J12" s="27"/>
      <c r="K12" s="27"/>
      <c r="L12" s="32">
        <f>INDEX('h 24-25'!L7:L26,MATCH(LARGE('h 24-25'!K7:K26,7),'h 24-25'!K7:K26,0))</f>
        <v>0</v>
      </c>
      <c r="M12" s="24">
        <f>INDEX('h 24-25'!M7:M26,MATCH(LARGE('h 24-25'!K7:K26,7),'h 24-25'!K7:K26,0))</f>
        <v>0</v>
      </c>
      <c r="N12" s="33">
        <f>INDEX('h 24-25'!N7:N26,MATCH(LARGE('h 24-25'!K7:K26,7),'h 24-25'!K7:K26,0))</f>
        <v>0</v>
      </c>
      <c r="O12" s="34">
        <f>INDEX('h 24-25'!O7:O26,MATCH(LARGE('h 24-25'!K7:K26,7),'h 24-25'!K7:K26,0))</f>
        <v>0</v>
      </c>
      <c r="P12" s="2"/>
      <c r="Q12" s="38">
        <f>INDEX('h 24-25'!Q7:Q26,MATCH(LARGE('h 24-25'!K7:K26,7),'h 24-25'!K7:K26,0))</f>
        <v>0</v>
      </c>
      <c r="R12" s="39">
        <f>INDEX('h 24-25'!R7:R26,MATCH(LARGE('h 24-25'!K7:K26,7),'h 24-25'!K7:K26,0))</f>
        <v>0</v>
      </c>
      <c r="S12" s="40">
        <f>INDEX('h 24-25'!S7:S26,MATCH(LARGE('h 24-25'!K7:K26,7),'h 24-25'!K7:K26,0))</f>
        <v>0</v>
      </c>
      <c r="T12" s="15">
        <f>INDEX('h 24-25'!T7:T26,MATCH(LARGE('h 24-25'!K7:K26,7),'h 24-25'!K7:K26,0))</f>
        <v>0</v>
      </c>
      <c r="U12" s="32">
        <f>INDEX('h 24-25'!U7:U26,MATCH(LARGE('h 24-25'!K7:K26,7),'h 24-25'!K7:K26,0))</f>
        <v>0</v>
      </c>
      <c r="V12" s="24">
        <f>INDEX('h 24-25'!V7:V26,MATCH(LARGE('h 24-25'!K7:K26,7),'h 24-25'!K7:K26,0))</f>
        <v>0</v>
      </c>
      <c r="W12" s="33">
        <f>INDEX('h 24-25'!W7:W26,MATCH(LARGE('h 24-25'!K7:K26,7),'h 24-25'!K7:K26,0))</f>
        <v>0</v>
      </c>
      <c r="X12" s="34">
        <f>INDEX('h 24-25'!X7:X26,MATCH(LARGE('h 24-25'!K7:K26,7),'h 24-25'!K7:K26,0))</f>
        <v>0</v>
      </c>
      <c r="Y12" s="2"/>
      <c r="Z12" s="41">
        <f>INDEX('h 24-25'!Z7:Z26,MATCH(LARGE('h 24-25'!K7:K26,7),'h 24-25'!K7:K26,0))</f>
        <v>0</v>
      </c>
      <c r="AA12" s="42">
        <f>INDEX('h 24-25'!AA7:AA26,MATCH(LARGE('h 24-25'!K7:K26,7),'h 24-25'!K7:K26,0))</f>
        <v>0</v>
      </c>
      <c r="AB12" s="43">
        <f>INDEX('h 24-25'!AB7:AB26,MATCH(LARGE('h 24-25'!K7:K26,7),'h 24-25'!K7:K26,0))</f>
        <v>0</v>
      </c>
      <c r="AC12" s="15">
        <f>INDEX('h 24-25'!AC7:AC26,MATCH(LARGE('h 24-25'!K7:K26,7),'h 24-25'!K7:K26,0))</f>
        <v>0</v>
      </c>
      <c r="AD12" s="32">
        <f>INDEX('h 24-25'!AD7:AD26,MATCH(LARGE('h 24-25'!K7:K26,7),'h 24-25'!K7:K26,0))</f>
        <v>0</v>
      </c>
      <c r="AE12" s="24">
        <f>INDEX('h 24-25'!AE7:AE26,MATCH(LARGE('h 24-25'!K7:K26,7),'h 24-25'!K7:K26,0))</f>
        <v>0</v>
      </c>
      <c r="AF12" s="33">
        <f>INDEX('h 24-25'!AF7:AF26,MATCH(LARGE('h 24-25'!K7:K26,7),'h 24-25'!K7:K26,0))</f>
        <v>0</v>
      </c>
      <c r="AG12" s="34">
        <f>INDEX('h 24-25'!AG7:AG26,MATCH(LARGE('h 24-25'!K7:K26,7),'h 24-25'!K7:K26,0))</f>
        <v>0</v>
      </c>
      <c r="AI12" s="7">
        <f>INDEX('h 24-25'!AI7:AI26,MATCH(LARGE('h 24-25'!K7:K26,7),'h 24-25'!K7:K26,0))</f>
        <v>0</v>
      </c>
      <c r="AJ12" s="8">
        <f>INDEX('h 24-25'!AJ7:AJ26,MATCH(LARGE('h 24-25'!K7:K26,7),'h 24-25'!K7:K26,0))</f>
        <v>0</v>
      </c>
      <c r="AK12" s="7">
        <f>INDEX('h 24-25'!AK7:AK26,MATCH(LARGE('h 24-25'!K7:K26,7),'h 24-25'!K7:K26,0))</f>
        <v>0</v>
      </c>
      <c r="AL12" s="8">
        <f>INDEX('h 24-25'!AL7:AL26,MATCH(LARGE('h 24-25'!K7:K26,7),'h 24-25'!K7:K26,0))</f>
        <v>0</v>
      </c>
      <c r="AM12" s="9">
        <f>INDEX('h 24-25'!AM7:AM26,MATCH(LARGE('h 24-25'!K7:K26,7),'h 24-25'!K7:K26,0))</f>
        <v>0</v>
      </c>
      <c r="AN12" s="10">
        <f>INDEX('h 24-25'!AN7:AN26,MATCH(LARGE('h 24-25'!K7:K26,7),'h 24-25'!K7:K26,0))</f>
        <v>0</v>
      </c>
      <c r="AO12" s="9">
        <f>INDEX('h 24-25'!AO7:AO26,MATCH(LARGE('h 24-25'!K7:K26,7),'h 24-25'!K7:K26,0))</f>
        <v>0</v>
      </c>
      <c r="AP12" s="10">
        <f>INDEX('h 24-25'!AP7:AP26,MATCH(LARGE('h 24-25'!K7:K26,7),'h 24-25'!K7:K26,0))</f>
        <v>0</v>
      </c>
      <c r="AQ12" s="11">
        <f>INDEX('h 24-25'!AQ7:AQ26,MATCH(LARGE('h 24-25'!K7:K26,7),'h 24-25'!K7:K26,0))</f>
        <v>0</v>
      </c>
      <c r="AR12" s="12">
        <f>INDEX('h 24-25'!AR7:AR26,MATCH(LARGE('h 24-25'!K7:K26,7),'h 24-25'!K7:K26,0))</f>
        <v>0</v>
      </c>
      <c r="AS12" s="11">
        <f>INDEX('h 24-25'!AS7:AS26,MATCH(LARGE('h 24-25'!K7:K26,7),'h 24-25'!K7:K26,0))</f>
        <v>0</v>
      </c>
      <c r="AT12" s="12">
        <f>INDEX('h 24-25'!AT7:AT26,MATCH(LARGE('h 24-25'!K7:K26,7),'h 24-25'!K7:K26,0))</f>
        <v>0</v>
      </c>
      <c r="AV12" s="7">
        <f>INDEX('h 24-25'!AV7:AV26,MATCH(LARGE('h 24-25'!K7:K26,7),'h 24-25'!K7:K26,0))</f>
        <v>0</v>
      </c>
      <c r="AW12" s="8">
        <f>INDEX('h 24-25'!AW7:AW26,MATCH(LARGE('h 24-25'!K7:K26,7),'h 24-25'!K7:K26,0))</f>
        <v>0</v>
      </c>
      <c r="AX12" s="9">
        <f>INDEX('h 24-25'!AX7:AX26,MATCH(LARGE('h 24-25'!K7:K26,7),'h 24-25'!K7:K26,0))</f>
        <v>0</v>
      </c>
      <c r="AY12" s="10">
        <f>INDEX('h 24-25'!AY7:AY26,MATCH(LARGE('h 24-25'!K7:K26,7),'h 24-25'!K7:K26,0))</f>
        <v>0</v>
      </c>
      <c r="AZ12" s="11">
        <f>INDEX('h 24-25'!AZ7:AZ26,MATCH(LARGE('h 24-25'!K7:K26,7),'h 24-25'!K7:K26,0))</f>
        <v>0</v>
      </c>
      <c r="BA12" s="12">
        <f>INDEX('h 24-25'!BA7:BA26,MATCH(LARGE('h 24-25'!K7:K26,7),'h 24-25'!K7:K26,0))</f>
        <v>0</v>
      </c>
      <c r="BC12" s="7">
        <f>INDEX('h 24-25'!BC7:BC26,MATCH(LARGE('h 24-25'!K7:K26,7),'h 24-25'!K7:K26,0))</f>
        <v>0</v>
      </c>
      <c r="BD12" s="8">
        <f>INDEX('h 24-25'!BD7:BD26,MATCH(LARGE('h 24-25'!K7:K26,7),'h 24-25'!K7:K26,0))</f>
        <v>0</v>
      </c>
      <c r="BE12" s="9">
        <f>INDEX('h 24-25'!BE7:BE26,MATCH(LARGE('h 24-25'!K7:K26,7),'h 24-25'!K7:K26,0))</f>
        <v>0</v>
      </c>
      <c r="BF12" s="10">
        <f>INDEX('h 24-25'!BF7:BF26,MATCH(LARGE('h 24-25'!K7:K26,7),'h 24-25'!K7:K26,0))</f>
        <v>0</v>
      </c>
      <c r="BG12" s="11">
        <f>INDEX('h 24-25'!BG7:BG26,MATCH(LARGE('h 24-25'!K7:K26,7),'h 24-25'!K7:K26,0))</f>
        <v>0</v>
      </c>
      <c r="BH12" s="12">
        <f>INDEX('h 24-25'!BH7:BH26,MATCH(LARGE('h 24-25'!K7:K26,7),'h 24-25'!K7:K26,0))</f>
        <v>0</v>
      </c>
      <c r="BI12" s="6"/>
      <c r="BJ12" s="3" t="b">
        <f>INDEX('h 24-25'!BJ7:BJ26,MATCH(LARGE('h 24-25'!K7:K26,7),'h 24-25'!K7:K26,0))</f>
        <v>1</v>
      </c>
      <c r="BK12" s="3" t="b">
        <f>INDEX('h 24-25'!BK7:BK26,MATCH(LARGE('h 24-25'!K7:K26,7),'h 24-25'!K7:K26,0))</f>
        <v>1</v>
      </c>
      <c r="BL12" s="6"/>
      <c r="BM12" s="4" t="b">
        <f>INDEX('h 24-25'!BM7:BM26,MATCH(LARGE('h 24-25'!K7:K26,7),'h 24-25'!K7:K26,0))</f>
        <v>1</v>
      </c>
      <c r="BN12" s="4" t="b">
        <f>INDEX('h 24-25'!BN7:BN26,MATCH(LARGE('h 24-25'!K7:K26,7),'h 24-25'!K7:K26,0))</f>
        <v>1</v>
      </c>
      <c r="BO12" s="6"/>
      <c r="BP12" s="31"/>
    </row>
    <row r="13" spans="2:68" ht="17.100000000000001" customHeight="1" thickBot="1" x14ac:dyDescent="0.3">
      <c r="B13" s="22">
        <f>INDEX('h 24-25'!B7:B26,MATCH(LARGE('h 24-25'!K7:K26,8),'h 24-25'!K7:K26,0))</f>
        <v>0</v>
      </c>
      <c r="C13" s="2"/>
      <c r="D13" s="4" t="b">
        <f>INDEX('h 24-25'!D7:D26,MATCH(LARGE('h 24-25'!K7:K26,8),'h 24-25'!K7:K26,0))</f>
        <v>1</v>
      </c>
      <c r="E13" s="2"/>
      <c r="F13" s="35">
        <f>INDEX('h 24-25'!F7:F26,MATCH(LARGE('h 24-25'!K7:K26,8),'h 24-25'!K7:K26,0))</f>
        <v>0</v>
      </c>
      <c r="G13" s="36">
        <f>INDEX('h 24-25'!G7:G26,MATCH(LARGE('h 24-25'!K7:K26,8),'h 24-25'!K7:K26,0))</f>
        <v>0</v>
      </c>
      <c r="H13" s="37">
        <f>INDEX('h 24-25'!H7:H26,MATCH(LARGE('h 24-25'!K7:K26,8),'h 24-25'!K7:K26,0))</f>
        <v>0</v>
      </c>
      <c r="I13" s="15">
        <f>INDEX('h 24-25'!I7:I26,MATCH(LARGE('h 24-25'!K7:K26,8),'h 24-25'!K7:K26,0))</f>
        <v>0</v>
      </c>
      <c r="J13" s="27"/>
      <c r="K13" s="27"/>
      <c r="L13" s="32">
        <f>INDEX('h 24-25'!L7:L26,MATCH(LARGE('h 24-25'!K7:K26,8),'h 24-25'!K7:K26,0))</f>
        <v>0</v>
      </c>
      <c r="M13" s="24">
        <f>INDEX('h 24-25'!M7:M26,MATCH(LARGE('h 24-25'!K7:K26,8),'h 24-25'!K7:K26,0))</f>
        <v>0</v>
      </c>
      <c r="N13" s="33">
        <f>INDEX('h 24-25'!N7:N26,MATCH(LARGE('h 24-25'!K7:K26,8),'h 24-25'!K7:K26,0))</f>
        <v>0</v>
      </c>
      <c r="O13" s="34">
        <f>INDEX('h 24-25'!O7:O26,MATCH(LARGE('h 24-25'!K7:K26,8),'h 24-25'!K7:K26,0))</f>
        <v>0</v>
      </c>
      <c r="P13" s="2"/>
      <c r="Q13" s="38">
        <f>INDEX('h 24-25'!Q7:Q26,MATCH(LARGE('h 24-25'!K7:K26,8),'h 24-25'!K7:K26,0))</f>
        <v>0</v>
      </c>
      <c r="R13" s="39">
        <f>INDEX('h 24-25'!R7:R26,MATCH(LARGE('h 24-25'!K7:K26,8),'h 24-25'!K7:K26,0))</f>
        <v>0</v>
      </c>
      <c r="S13" s="40">
        <f>INDEX('h 24-25'!S7:S26,MATCH(LARGE('h 24-25'!K7:K26,8),'h 24-25'!K7:K26,0))</f>
        <v>0</v>
      </c>
      <c r="T13" s="15">
        <f>INDEX('h 24-25'!T7:T26,MATCH(LARGE('h 24-25'!K7:K26,8),'h 24-25'!K7:K26,0))</f>
        <v>0</v>
      </c>
      <c r="U13" s="32">
        <f>INDEX('h 24-25'!U7:U26,MATCH(LARGE('h 24-25'!K7:K26,8),'h 24-25'!K7:K26,0))</f>
        <v>0</v>
      </c>
      <c r="V13" s="24">
        <f>INDEX('h 24-25'!V7:V26,MATCH(LARGE('h 24-25'!K7:K26,8),'h 24-25'!K7:K26,0))</f>
        <v>0</v>
      </c>
      <c r="W13" s="33">
        <f>INDEX('h 24-25'!W7:W26,MATCH(LARGE('h 24-25'!K7:K26,8),'h 24-25'!K7:K26,0))</f>
        <v>0</v>
      </c>
      <c r="X13" s="34">
        <f>INDEX('h 24-25'!X7:X26,MATCH(LARGE('h 24-25'!K7:K26,8),'h 24-25'!K7:K26,0))</f>
        <v>0</v>
      </c>
      <c r="Y13" s="2"/>
      <c r="Z13" s="41">
        <f>INDEX('h 24-25'!Z7:Z26,MATCH(LARGE('h 24-25'!K7:K26,8),'h 24-25'!K7:K26,0))</f>
        <v>0</v>
      </c>
      <c r="AA13" s="42">
        <f>INDEX('h 24-25'!AA7:AA26,MATCH(LARGE('h 24-25'!K7:K26,8),'h 24-25'!K7:K26,0))</f>
        <v>0</v>
      </c>
      <c r="AB13" s="43">
        <f>INDEX('h 24-25'!AB7:AB26,MATCH(LARGE('h 24-25'!K7:K26,8),'h 24-25'!K7:K26,0))</f>
        <v>0</v>
      </c>
      <c r="AC13" s="15">
        <f>INDEX('h 24-25'!AC7:AC26,MATCH(LARGE('h 24-25'!K7:K26,8),'h 24-25'!K7:K26,0))</f>
        <v>0</v>
      </c>
      <c r="AD13" s="32">
        <f>INDEX('h 24-25'!AD7:AD26,MATCH(LARGE('h 24-25'!K7:K26,8),'h 24-25'!K7:K26,0))</f>
        <v>0</v>
      </c>
      <c r="AE13" s="24">
        <f>INDEX('h 24-25'!AE7:AE26,MATCH(LARGE('h 24-25'!K7:K26,8),'h 24-25'!K7:K26,0))</f>
        <v>0</v>
      </c>
      <c r="AF13" s="33">
        <f>INDEX('h 24-25'!AF7:AF26,MATCH(LARGE('h 24-25'!K7:K26,8),'h 24-25'!K7:K26,0))</f>
        <v>0</v>
      </c>
      <c r="AG13" s="34">
        <f>INDEX('h 24-25'!AG7:AG26,MATCH(LARGE('h 24-25'!K7:K26,8),'h 24-25'!K7:K26,0))</f>
        <v>0</v>
      </c>
      <c r="AI13" s="7">
        <f>INDEX('h 24-25'!AI7:AI26,MATCH(LARGE('h 24-25'!K7:K26,8),'h 24-25'!K7:K26,0))</f>
        <v>0</v>
      </c>
      <c r="AJ13" s="8">
        <f>INDEX('h 24-25'!AJ7:AJ26,MATCH(LARGE('h 24-25'!K7:K26,8),'h 24-25'!K7:K26,0))</f>
        <v>0</v>
      </c>
      <c r="AK13" s="7">
        <f>INDEX('h 24-25'!AK7:AK26,MATCH(LARGE('h 24-25'!K7:K26,8),'h 24-25'!K7:K26,0))</f>
        <v>0</v>
      </c>
      <c r="AL13" s="8">
        <f>INDEX('h 24-25'!AL7:AL26,MATCH(LARGE('h 24-25'!K7:K26,8),'h 24-25'!K7:K26,0))</f>
        <v>0</v>
      </c>
      <c r="AM13" s="9">
        <f>INDEX('h 24-25'!AM7:AM26,MATCH(LARGE('h 24-25'!K7:K26,8),'h 24-25'!K7:K26,0))</f>
        <v>0</v>
      </c>
      <c r="AN13" s="10">
        <f>INDEX('h 24-25'!AN7:AN26,MATCH(LARGE('h 24-25'!K7:K26,8),'h 24-25'!K7:K26,0))</f>
        <v>0</v>
      </c>
      <c r="AO13" s="9">
        <f>INDEX('h 24-25'!AO7:AO26,MATCH(LARGE('h 24-25'!K7:K26,8),'h 24-25'!K7:K26,0))</f>
        <v>0</v>
      </c>
      <c r="AP13" s="10">
        <f>INDEX('h 24-25'!AP7:AP26,MATCH(LARGE('h 24-25'!K7:K26,8),'h 24-25'!K7:K26,0))</f>
        <v>0</v>
      </c>
      <c r="AQ13" s="11">
        <f>INDEX('h 24-25'!AQ7:AQ26,MATCH(LARGE('h 24-25'!K7:K26,8),'h 24-25'!K7:K26,0))</f>
        <v>0</v>
      </c>
      <c r="AR13" s="12">
        <f>INDEX('h 24-25'!AR7:AR26,MATCH(LARGE('h 24-25'!K7:K26,8),'h 24-25'!K7:K26,0))</f>
        <v>0</v>
      </c>
      <c r="AS13" s="11">
        <f>INDEX('h 24-25'!AS7:AS26,MATCH(LARGE('h 24-25'!K7:K26,8),'h 24-25'!K7:K26,0))</f>
        <v>0</v>
      </c>
      <c r="AT13" s="12">
        <f>INDEX('h 24-25'!AT7:AT26,MATCH(LARGE('h 24-25'!K7:K26,8),'h 24-25'!K7:K26,0))</f>
        <v>0</v>
      </c>
      <c r="AV13" s="7">
        <f>INDEX('h 24-25'!AV7:AV26,MATCH(LARGE('h 24-25'!K7:K26,8),'h 24-25'!K7:K26,0))</f>
        <v>0</v>
      </c>
      <c r="AW13" s="8">
        <f>INDEX('h 24-25'!AW7:AW26,MATCH(LARGE('h 24-25'!K7:K26,8),'h 24-25'!K7:K26,0))</f>
        <v>0</v>
      </c>
      <c r="AX13" s="9">
        <f>INDEX('h 24-25'!AX7:AX26,MATCH(LARGE('h 24-25'!K7:K26,8),'h 24-25'!K7:K26,0))</f>
        <v>0</v>
      </c>
      <c r="AY13" s="10">
        <f>INDEX('h 24-25'!AY7:AY26,MATCH(LARGE('h 24-25'!K7:K26,8),'h 24-25'!K7:K26,0))</f>
        <v>0</v>
      </c>
      <c r="AZ13" s="11">
        <f>INDEX('h 24-25'!AZ7:AZ26,MATCH(LARGE('h 24-25'!K7:K26,8),'h 24-25'!K7:K26,0))</f>
        <v>0</v>
      </c>
      <c r="BA13" s="12">
        <f>INDEX('h 24-25'!BA7:BA26,MATCH(LARGE('h 24-25'!K7:K26,8),'h 24-25'!K7:K26,0))</f>
        <v>0</v>
      </c>
      <c r="BC13" s="7">
        <f>INDEX('h 24-25'!BC7:BC26,MATCH(LARGE('h 24-25'!K7:K26,8),'h 24-25'!K7:K26,0))</f>
        <v>0</v>
      </c>
      <c r="BD13" s="8">
        <f>INDEX('h 24-25'!BD7:BD26,MATCH(LARGE('h 24-25'!K7:K26,8),'h 24-25'!K7:K26,0))</f>
        <v>0</v>
      </c>
      <c r="BE13" s="9">
        <f>INDEX('h 24-25'!BE7:BE26,MATCH(LARGE('h 24-25'!K7:K26,8),'h 24-25'!K7:K26,0))</f>
        <v>0</v>
      </c>
      <c r="BF13" s="10">
        <f>INDEX('h 24-25'!BF7:BF26,MATCH(LARGE('h 24-25'!K7:K26,8),'h 24-25'!K7:K26,0))</f>
        <v>0</v>
      </c>
      <c r="BG13" s="11">
        <f>INDEX('h 24-25'!BG7:BG26,MATCH(LARGE('h 24-25'!K7:K26,8),'h 24-25'!K7:K26,0))</f>
        <v>0</v>
      </c>
      <c r="BH13" s="12">
        <f>INDEX('h 24-25'!BH7:BH26,MATCH(LARGE('h 24-25'!K7:K26,8),'h 24-25'!K7:K26,0))</f>
        <v>0</v>
      </c>
      <c r="BI13" s="6"/>
      <c r="BJ13" s="3" t="b">
        <f>INDEX('h 24-25'!BJ7:BJ26,MATCH(LARGE('h 24-25'!K7:K26,8),'h 24-25'!K7:K26,0))</f>
        <v>1</v>
      </c>
      <c r="BK13" s="3" t="b">
        <f>INDEX('h 24-25'!BK7:BK26,MATCH(LARGE('h 24-25'!K7:K26,8),'h 24-25'!K7:K26,0))</f>
        <v>1</v>
      </c>
      <c r="BL13" s="6"/>
      <c r="BM13" s="4" t="b">
        <f>INDEX('h 24-25'!BM7:BM26,MATCH(LARGE('h 24-25'!K7:K26,8),'h 24-25'!K7:K26,0))</f>
        <v>1</v>
      </c>
      <c r="BN13" s="4" t="b">
        <f>INDEX('h 24-25'!BN7:BN26,MATCH(LARGE('h 24-25'!K7:K26,8),'h 24-25'!K7:K26,0))</f>
        <v>1</v>
      </c>
      <c r="BO13" s="6"/>
      <c r="BP13" s="31"/>
    </row>
    <row r="14" spans="2:68" ht="17.100000000000001" customHeight="1" thickBot="1" x14ac:dyDescent="0.3">
      <c r="B14" s="22">
        <f>INDEX('h 24-25'!B7:B26,MATCH(LARGE('h 24-25'!K7:K26,9),'h 24-25'!K7:K26,0))</f>
        <v>0</v>
      </c>
      <c r="C14" s="2"/>
      <c r="D14" s="4" t="b">
        <f>INDEX('h 24-25'!D7:D26,MATCH(LARGE('h 24-25'!K7:K26,9),'h 24-25'!K7:K26,0))</f>
        <v>1</v>
      </c>
      <c r="E14" s="2"/>
      <c r="F14" s="35">
        <f>INDEX('h 24-25'!F7:F26,MATCH(LARGE('h 24-25'!K7:K26,9),'h 24-25'!K7:K26,0))</f>
        <v>0</v>
      </c>
      <c r="G14" s="36">
        <f>INDEX('h 24-25'!G7:G26,MATCH(LARGE('h 24-25'!K7:K26,9),'h 24-25'!K7:K26,0))</f>
        <v>0</v>
      </c>
      <c r="H14" s="37">
        <f>INDEX('h 24-25'!H7:H26,MATCH(LARGE('h 24-25'!K7:K26,9),'h 24-25'!K7:K26,0))</f>
        <v>0</v>
      </c>
      <c r="I14" s="15">
        <f>INDEX('h 24-25'!I7:I26,MATCH(LARGE('h 24-25'!K7:K26,9),'h 24-25'!K7:K26,0))</f>
        <v>0</v>
      </c>
      <c r="J14" s="27"/>
      <c r="K14" s="27"/>
      <c r="L14" s="32">
        <f>INDEX('h 24-25'!L7:L26,MATCH(LARGE('h 24-25'!K7:K26,9),'h 24-25'!K7:K26,0))</f>
        <v>0</v>
      </c>
      <c r="M14" s="24">
        <f>INDEX('h 24-25'!M7:M26,MATCH(LARGE('h 24-25'!K7:K26,9),'h 24-25'!K7:K26,0))</f>
        <v>0</v>
      </c>
      <c r="N14" s="33">
        <f>INDEX('h 24-25'!N7:N26,MATCH(LARGE('h 24-25'!K7:K26,9),'h 24-25'!K7:K26,0))</f>
        <v>0</v>
      </c>
      <c r="O14" s="34">
        <f>INDEX('h 24-25'!O7:O26,MATCH(LARGE('h 24-25'!K7:K26,9),'h 24-25'!K7:K26,0))</f>
        <v>0</v>
      </c>
      <c r="P14" s="2"/>
      <c r="Q14" s="38">
        <f>INDEX('h 24-25'!Q7:Q26,MATCH(LARGE('h 24-25'!K7:K26,9),'h 24-25'!K7:K26,0))</f>
        <v>0</v>
      </c>
      <c r="R14" s="39">
        <f>INDEX('h 24-25'!R7:R26,MATCH(LARGE('h 24-25'!K7:K26,9),'h 24-25'!K7:K26,0))</f>
        <v>0</v>
      </c>
      <c r="S14" s="40">
        <f>INDEX('h 24-25'!S7:S26,MATCH(LARGE('h 24-25'!K7:K26,9),'h 24-25'!K7:K26,0))</f>
        <v>0</v>
      </c>
      <c r="T14" s="15">
        <f>INDEX('h 24-25'!T7:T26,MATCH(LARGE('h 24-25'!K7:K26,9),'h 24-25'!K7:K26,0))</f>
        <v>0</v>
      </c>
      <c r="U14" s="32">
        <f>INDEX('h 24-25'!U7:U26,MATCH(LARGE('h 24-25'!K7:K26,9),'h 24-25'!K7:K26,0))</f>
        <v>0</v>
      </c>
      <c r="V14" s="24">
        <f>INDEX('h 24-25'!V7:V26,MATCH(LARGE('h 24-25'!K7:K26,9),'h 24-25'!K7:K26,0))</f>
        <v>0</v>
      </c>
      <c r="W14" s="33">
        <f>INDEX('h 24-25'!W7:W26,MATCH(LARGE('h 24-25'!K7:K26,9),'h 24-25'!K7:K26,0))</f>
        <v>0</v>
      </c>
      <c r="X14" s="34">
        <f>INDEX('h 24-25'!X7:X26,MATCH(LARGE('h 24-25'!K7:K26,9),'h 24-25'!K7:K26,0))</f>
        <v>0</v>
      </c>
      <c r="Y14" s="2"/>
      <c r="Z14" s="41">
        <f>INDEX('h 24-25'!Z7:Z26,MATCH(LARGE('h 24-25'!K7:K26,9),'h 24-25'!K7:K26,0))</f>
        <v>0</v>
      </c>
      <c r="AA14" s="42">
        <f>INDEX('h 24-25'!AA7:AA26,MATCH(LARGE('h 24-25'!K7:K26,9),'h 24-25'!K7:K26,0))</f>
        <v>0</v>
      </c>
      <c r="AB14" s="43">
        <f>INDEX('h 24-25'!AB7:AB26,MATCH(LARGE('h 24-25'!K7:K26,9),'h 24-25'!K7:K26,0))</f>
        <v>0</v>
      </c>
      <c r="AC14" s="15">
        <f>INDEX('h 24-25'!AC7:AC26,MATCH(LARGE('h 24-25'!K7:K26,9),'h 24-25'!K7:K26,0))</f>
        <v>0</v>
      </c>
      <c r="AD14" s="32">
        <f>INDEX('h 24-25'!AD7:AD26,MATCH(LARGE('h 24-25'!K7:K26,9),'h 24-25'!K7:K26,0))</f>
        <v>0</v>
      </c>
      <c r="AE14" s="24">
        <f>INDEX('h 24-25'!AE7:AE26,MATCH(LARGE('h 24-25'!K7:K26,9),'h 24-25'!K7:K26,0))</f>
        <v>0</v>
      </c>
      <c r="AF14" s="33">
        <f>INDEX('h 24-25'!AF7:AF26,MATCH(LARGE('h 24-25'!K7:K26,9),'h 24-25'!K7:K26,0))</f>
        <v>0</v>
      </c>
      <c r="AG14" s="34">
        <f>INDEX('h 24-25'!AG7:AG26,MATCH(LARGE('h 24-25'!K7:K26,9),'h 24-25'!K7:K26,0))</f>
        <v>0</v>
      </c>
      <c r="AI14" s="7">
        <f>INDEX('h 24-25'!AI7:AI26,MATCH(LARGE('h 24-25'!K7:K26,9),'h 24-25'!K7:K26,0))</f>
        <v>0</v>
      </c>
      <c r="AJ14" s="8">
        <f>INDEX('h 24-25'!AJ7:AJ26,MATCH(LARGE('h 24-25'!K7:K26,9),'h 24-25'!K7:K26,0))</f>
        <v>0</v>
      </c>
      <c r="AK14" s="7">
        <f>INDEX('h 24-25'!AK7:AK26,MATCH(LARGE('h 24-25'!K7:K26,9),'h 24-25'!K7:K26,0))</f>
        <v>0</v>
      </c>
      <c r="AL14" s="8">
        <f>INDEX('h 24-25'!AL7:AL26,MATCH(LARGE('h 24-25'!K7:K26,9),'h 24-25'!K7:K26,0))</f>
        <v>0</v>
      </c>
      <c r="AM14" s="9">
        <f>INDEX('h 24-25'!AM7:AM26,MATCH(LARGE('h 24-25'!K7:K26,9),'h 24-25'!K7:K26,0))</f>
        <v>0</v>
      </c>
      <c r="AN14" s="10">
        <f>INDEX('h 24-25'!AN7:AN26,MATCH(LARGE('h 24-25'!K7:K26,9),'h 24-25'!K7:K26,0))</f>
        <v>0</v>
      </c>
      <c r="AO14" s="9">
        <f>INDEX('h 24-25'!AO7:AO26,MATCH(LARGE('h 24-25'!K7:K26,9),'h 24-25'!K7:K26,0))</f>
        <v>0</v>
      </c>
      <c r="AP14" s="10">
        <f>INDEX('h 24-25'!AP7:AP26,MATCH(LARGE('h 24-25'!K7:K26,9),'h 24-25'!K7:K26,0))</f>
        <v>0</v>
      </c>
      <c r="AQ14" s="11">
        <f>INDEX('h 24-25'!AQ7:AQ26,MATCH(LARGE('h 24-25'!K7:K26,9),'h 24-25'!K7:K26,0))</f>
        <v>0</v>
      </c>
      <c r="AR14" s="12">
        <f>INDEX('h 24-25'!AR7:AR26,MATCH(LARGE('h 24-25'!K7:K26,9),'h 24-25'!K7:K26,0))</f>
        <v>0</v>
      </c>
      <c r="AS14" s="11">
        <f>INDEX('h 24-25'!AS7:AS26,MATCH(LARGE('h 24-25'!K7:K26,9),'h 24-25'!K7:K26,0))</f>
        <v>0</v>
      </c>
      <c r="AT14" s="12">
        <f>INDEX('h 24-25'!AT7:AT26,MATCH(LARGE('h 24-25'!K7:K26,9),'h 24-25'!K7:K26,0))</f>
        <v>0</v>
      </c>
      <c r="AV14" s="7">
        <f>INDEX('h 24-25'!AV7:AV26,MATCH(LARGE('h 24-25'!K7:K26,9),'h 24-25'!K7:K26,0))</f>
        <v>0</v>
      </c>
      <c r="AW14" s="8">
        <f>INDEX('h 24-25'!AW7:AW26,MATCH(LARGE('h 24-25'!K7:K26,9),'h 24-25'!K7:K26,0))</f>
        <v>0</v>
      </c>
      <c r="AX14" s="9">
        <f>INDEX('h 24-25'!AX7:AX26,MATCH(LARGE('h 24-25'!K7:K26,9),'h 24-25'!K7:K26,0))</f>
        <v>0</v>
      </c>
      <c r="AY14" s="10">
        <f>INDEX('h 24-25'!AY7:AY26,MATCH(LARGE('h 24-25'!K7:K26,9),'h 24-25'!K7:K26,0))</f>
        <v>0</v>
      </c>
      <c r="AZ14" s="11">
        <f>INDEX('h 24-25'!AZ7:AZ26,MATCH(LARGE('h 24-25'!K7:K26,9),'h 24-25'!K7:K26,0))</f>
        <v>0</v>
      </c>
      <c r="BA14" s="12">
        <f>INDEX('h 24-25'!BA7:BA26,MATCH(LARGE('h 24-25'!K7:K26,9),'h 24-25'!K7:K26,0))</f>
        <v>0</v>
      </c>
      <c r="BC14" s="7">
        <f>INDEX('h 24-25'!BC7:BC26,MATCH(LARGE('h 24-25'!K7:K26,9),'h 24-25'!K7:K26,0))</f>
        <v>0</v>
      </c>
      <c r="BD14" s="8">
        <f>INDEX('h 24-25'!BD7:BD26,MATCH(LARGE('h 24-25'!K7:K26,9),'h 24-25'!K7:K26,0))</f>
        <v>0</v>
      </c>
      <c r="BE14" s="9">
        <f>INDEX('h 24-25'!BE7:BE26,MATCH(LARGE('h 24-25'!K7:K26,9),'h 24-25'!K7:K26,0))</f>
        <v>0</v>
      </c>
      <c r="BF14" s="10">
        <f>INDEX('h 24-25'!BF7:BF26,MATCH(LARGE('h 24-25'!K7:K26,9),'h 24-25'!K7:K26,0))</f>
        <v>0</v>
      </c>
      <c r="BG14" s="11">
        <f>INDEX('h 24-25'!BG7:BG26,MATCH(LARGE('h 24-25'!K7:K26,9),'h 24-25'!K7:K26,0))</f>
        <v>0</v>
      </c>
      <c r="BH14" s="12">
        <f>INDEX('h 24-25'!BH7:BH26,MATCH(LARGE('h 24-25'!K7:K26,9),'h 24-25'!K7:K26,0))</f>
        <v>0</v>
      </c>
      <c r="BI14" s="6"/>
      <c r="BJ14" s="3" t="b">
        <f>INDEX('h 24-25'!BJ7:BJ26,MATCH(LARGE('h 24-25'!K7:K26,9),'h 24-25'!K7:K26,0))</f>
        <v>1</v>
      </c>
      <c r="BK14" s="3" t="b">
        <f>INDEX('h 24-25'!BK7:BK26,MATCH(LARGE('h 24-25'!K7:K26,9),'h 24-25'!K7:K26,0))</f>
        <v>1</v>
      </c>
      <c r="BL14" s="6"/>
      <c r="BM14" s="4" t="b">
        <f>INDEX('h 24-25'!BM7:BM26,MATCH(LARGE('h 24-25'!K7:K26,9),'h 24-25'!K7:K26,0))</f>
        <v>1</v>
      </c>
      <c r="BN14" s="4" t="b">
        <f>INDEX('h 24-25'!BN7:BN26,MATCH(LARGE('h 24-25'!K7:K26,9),'h 24-25'!K7:K26,0))</f>
        <v>1</v>
      </c>
      <c r="BO14" s="6"/>
      <c r="BP14" s="31"/>
    </row>
    <row r="15" spans="2:68" ht="17.100000000000001" customHeight="1" thickBot="1" x14ac:dyDescent="0.3">
      <c r="B15" s="22">
        <f>INDEX('h 24-25'!B7:B26,MATCH(LARGE('h 24-25'!K7:K26,10),'h 24-25'!K7:K26,0))</f>
        <v>0</v>
      </c>
      <c r="C15" s="2"/>
      <c r="D15" s="4" t="b">
        <f>INDEX('h 24-25'!D7:D26,MATCH(LARGE('h 24-25'!K7:K26,10),'h 24-25'!K7:K26,0))</f>
        <v>1</v>
      </c>
      <c r="E15" s="2"/>
      <c r="F15" s="35">
        <f>INDEX('h 24-25'!F7:F26,MATCH(LARGE('h 24-25'!K7:K26,10),'h 24-25'!K7:K26,0))</f>
        <v>0</v>
      </c>
      <c r="G15" s="36">
        <f>INDEX('h 24-25'!G7:G26,MATCH(LARGE('h 24-25'!K7:K26,10),'h 24-25'!K7:K26,0))</f>
        <v>0</v>
      </c>
      <c r="H15" s="37">
        <f>INDEX('h 24-25'!H7:H26,MATCH(LARGE('h 24-25'!K7:K26,10),'h 24-25'!K7:K26,0))</f>
        <v>0</v>
      </c>
      <c r="I15" s="15">
        <f>INDEX('h 24-25'!I7:I26,MATCH(LARGE('h 24-25'!K7:K26,10),'h 24-25'!K7:K26,0))</f>
        <v>0</v>
      </c>
      <c r="J15" s="27"/>
      <c r="K15" s="27"/>
      <c r="L15" s="32">
        <f>INDEX('h 24-25'!L7:L26,MATCH(LARGE('h 24-25'!K7:K26,10),'h 24-25'!K7:K26,0))</f>
        <v>0</v>
      </c>
      <c r="M15" s="24">
        <f>INDEX('h 24-25'!M7:M26,MATCH(LARGE('h 24-25'!K7:K26,10),'h 24-25'!K7:K26,0))</f>
        <v>0</v>
      </c>
      <c r="N15" s="33">
        <f>INDEX('h 24-25'!N7:N26,MATCH(LARGE('h 24-25'!K7:K26,10),'h 24-25'!K7:K26,0))</f>
        <v>0</v>
      </c>
      <c r="O15" s="34">
        <f>INDEX('h 24-25'!O7:O26,MATCH(LARGE('h 24-25'!K7:K26,10),'h 24-25'!K7:K26,0))</f>
        <v>0</v>
      </c>
      <c r="P15" s="2"/>
      <c r="Q15" s="38">
        <f>INDEX('h 24-25'!Q7:Q26,MATCH(LARGE('h 24-25'!K7:K26,10),'h 24-25'!K7:K26,0))</f>
        <v>0</v>
      </c>
      <c r="R15" s="39">
        <f>INDEX('h 24-25'!R7:R26,MATCH(LARGE('h 24-25'!K7:K26,10),'h 24-25'!K7:K26,0))</f>
        <v>0</v>
      </c>
      <c r="S15" s="40">
        <f>INDEX('h 24-25'!S7:S26,MATCH(LARGE('h 24-25'!K7:K26,10),'h 24-25'!K7:K26,0))</f>
        <v>0</v>
      </c>
      <c r="T15" s="15">
        <f>INDEX('h 24-25'!T7:T26,MATCH(LARGE('h 24-25'!K7:K26,10),'h 24-25'!K7:K26,0))</f>
        <v>0</v>
      </c>
      <c r="U15" s="32">
        <f>INDEX('h 24-25'!U7:U26,MATCH(LARGE('h 24-25'!K7:K26,10),'h 24-25'!K7:K26,0))</f>
        <v>0</v>
      </c>
      <c r="V15" s="24">
        <f>INDEX('h 24-25'!V7:V26,MATCH(LARGE('h 24-25'!K7:K26,10),'h 24-25'!K7:K26,0))</f>
        <v>0</v>
      </c>
      <c r="W15" s="33">
        <f>INDEX('h 24-25'!W7:W26,MATCH(LARGE('h 24-25'!K7:K26,10),'h 24-25'!K7:K26,0))</f>
        <v>0</v>
      </c>
      <c r="X15" s="34">
        <f>INDEX('h 24-25'!X7:X26,MATCH(LARGE('h 24-25'!K7:K26,10),'h 24-25'!K7:K26,0))</f>
        <v>0</v>
      </c>
      <c r="Y15" s="2"/>
      <c r="Z15" s="41">
        <f>INDEX('h 24-25'!Z7:Z26,MATCH(LARGE('h 24-25'!K7:K26,10),'h 24-25'!K7:K26,0))</f>
        <v>0</v>
      </c>
      <c r="AA15" s="42">
        <f>INDEX('h 24-25'!AA7:AA26,MATCH(LARGE('h 24-25'!K7:K26,10),'h 24-25'!K7:K26,0))</f>
        <v>0</v>
      </c>
      <c r="AB15" s="43">
        <f>INDEX('h 24-25'!AB7:AB26,MATCH(LARGE('h 24-25'!K7:K26,10),'h 24-25'!K7:K26,0))</f>
        <v>0</v>
      </c>
      <c r="AC15" s="15">
        <f>INDEX('h 24-25'!AC7:AC26,MATCH(LARGE('h 24-25'!K7:K26,10),'h 24-25'!K7:K26,0))</f>
        <v>0</v>
      </c>
      <c r="AD15" s="32">
        <f>INDEX('h 24-25'!AD7:AD26,MATCH(LARGE('h 24-25'!K7:K26,10),'h 24-25'!K7:K26,0))</f>
        <v>0</v>
      </c>
      <c r="AE15" s="24">
        <f>INDEX('h 24-25'!AE7:AE26,MATCH(LARGE('h 24-25'!K7:K26,10),'h 24-25'!K7:K26,0))</f>
        <v>0</v>
      </c>
      <c r="AF15" s="33">
        <f>INDEX('h 24-25'!AF7:AF26,MATCH(LARGE('h 24-25'!K7:K26,10),'h 24-25'!K7:K26,0))</f>
        <v>0</v>
      </c>
      <c r="AG15" s="34">
        <f>INDEX('h 24-25'!AG7:AG26,MATCH(LARGE('h 24-25'!K7:K26,10),'h 24-25'!K7:K26,0))</f>
        <v>0</v>
      </c>
      <c r="AI15" s="7">
        <f>INDEX('h 24-25'!AI7:AI26,MATCH(LARGE('h 24-25'!K7:K26,10),'h 24-25'!K7:K26,0))</f>
        <v>0</v>
      </c>
      <c r="AJ15" s="8">
        <f>INDEX('h 24-25'!AJ7:AJ26,MATCH(LARGE('h 24-25'!K7:K26,10),'h 24-25'!K7:K26,0))</f>
        <v>0</v>
      </c>
      <c r="AK15" s="7">
        <f>INDEX('h 24-25'!AK7:AK26,MATCH(LARGE('h 24-25'!K7:K26,10),'h 24-25'!K7:K26,0))</f>
        <v>0</v>
      </c>
      <c r="AL15" s="8">
        <f>INDEX('h 24-25'!AL7:AL26,MATCH(LARGE('h 24-25'!K7:K26,10),'h 24-25'!K7:K26,0))</f>
        <v>0</v>
      </c>
      <c r="AM15" s="9">
        <f>INDEX('h 24-25'!AM7:AM26,MATCH(LARGE('h 24-25'!K7:K26,10),'h 24-25'!K7:K26,0))</f>
        <v>0</v>
      </c>
      <c r="AN15" s="10">
        <f>INDEX('h 24-25'!AN7:AN26,MATCH(LARGE('h 24-25'!K7:K26,10),'h 24-25'!K7:K26,0))</f>
        <v>0</v>
      </c>
      <c r="AO15" s="9">
        <f>INDEX('h 24-25'!AO7:AO26,MATCH(LARGE('h 24-25'!K7:K26,10),'h 24-25'!K7:K26,0))</f>
        <v>0</v>
      </c>
      <c r="AP15" s="10">
        <f>INDEX('h 24-25'!AP7:AP26,MATCH(LARGE('h 24-25'!K7:K26,10),'h 24-25'!K7:K26,0))</f>
        <v>0</v>
      </c>
      <c r="AQ15" s="11">
        <f>INDEX('h 24-25'!AQ7:AQ26,MATCH(LARGE('h 24-25'!K7:K26,10),'h 24-25'!K7:K26,0))</f>
        <v>0</v>
      </c>
      <c r="AR15" s="12">
        <f>INDEX('h 24-25'!AR7:AR26,MATCH(LARGE('h 24-25'!K7:K26,10),'h 24-25'!K7:K26,0))</f>
        <v>0</v>
      </c>
      <c r="AS15" s="11">
        <f>INDEX('h 24-25'!AS7:AS26,MATCH(LARGE('h 24-25'!K7:K26,10),'h 24-25'!K7:K26,0))</f>
        <v>0</v>
      </c>
      <c r="AT15" s="12">
        <f>INDEX('h 24-25'!AT7:AT26,MATCH(LARGE('h 24-25'!K7:K26,10),'h 24-25'!K7:K26,0))</f>
        <v>0</v>
      </c>
      <c r="AV15" s="7">
        <f>INDEX('h 24-25'!AV7:AV26,MATCH(LARGE('h 24-25'!K7:K26,10),'h 24-25'!K7:K26,0))</f>
        <v>0</v>
      </c>
      <c r="AW15" s="8">
        <f>INDEX('h 24-25'!AW7:AW26,MATCH(LARGE('h 24-25'!K7:K26,10),'h 24-25'!K7:K26,0))</f>
        <v>0</v>
      </c>
      <c r="AX15" s="9">
        <f>INDEX('h 24-25'!AX7:AX26,MATCH(LARGE('h 24-25'!K7:K26,10),'h 24-25'!K7:K26,0))</f>
        <v>0</v>
      </c>
      <c r="AY15" s="10">
        <f>INDEX('h 24-25'!AY7:AY26,MATCH(LARGE('h 24-25'!K7:K26,10),'h 24-25'!K7:K26,0))</f>
        <v>0</v>
      </c>
      <c r="AZ15" s="11">
        <f>INDEX('h 24-25'!AZ7:AZ26,MATCH(LARGE('h 24-25'!K7:K26,10),'h 24-25'!K7:K26,0))</f>
        <v>0</v>
      </c>
      <c r="BA15" s="12">
        <f>INDEX('h 24-25'!BA7:BA26,MATCH(LARGE('h 24-25'!K7:K26,10),'h 24-25'!K7:K26,0))</f>
        <v>0</v>
      </c>
      <c r="BC15" s="7">
        <f>INDEX('h 24-25'!BC7:BC26,MATCH(LARGE('h 24-25'!K7:K26,10),'h 24-25'!K7:K26,0))</f>
        <v>0</v>
      </c>
      <c r="BD15" s="8">
        <f>INDEX('h 24-25'!BD7:BD26,MATCH(LARGE('h 24-25'!K7:K26,10),'h 24-25'!K7:K26,0))</f>
        <v>0</v>
      </c>
      <c r="BE15" s="9">
        <f>INDEX('h 24-25'!BE7:BE26,MATCH(LARGE('h 24-25'!K7:K26,10),'h 24-25'!K7:K26,0))</f>
        <v>0</v>
      </c>
      <c r="BF15" s="10">
        <f>INDEX('h 24-25'!BF7:BF26,MATCH(LARGE('h 24-25'!K7:K26,10),'h 24-25'!K7:K26,0))</f>
        <v>0</v>
      </c>
      <c r="BG15" s="11">
        <f>INDEX('h 24-25'!BG7:BG26,MATCH(LARGE('h 24-25'!K7:K26,10),'h 24-25'!K7:K26,0))</f>
        <v>0</v>
      </c>
      <c r="BH15" s="12">
        <f>INDEX('h 24-25'!BH7:BH26,MATCH(LARGE('h 24-25'!K7:K26,10),'h 24-25'!K7:K26,0))</f>
        <v>0</v>
      </c>
      <c r="BI15" s="6"/>
      <c r="BJ15" s="3" t="b">
        <f>INDEX('h 24-25'!BJ7:BJ26,MATCH(LARGE('h 24-25'!K7:K26,10),'h 24-25'!K7:K26,0))</f>
        <v>1</v>
      </c>
      <c r="BK15" s="3" t="b">
        <f>INDEX('h 24-25'!BK7:BK26,MATCH(LARGE('h 24-25'!K7:K26,10),'h 24-25'!K7:K26,0))</f>
        <v>1</v>
      </c>
      <c r="BL15" s="6"/>
      <c r="BM15" s="4" t="b">
        <f>INDEX('h 24-25'!BM7:BM26,MATCH(LARGE('h 24-25'!K7:K26,10),'h 24-25'!K7:K26,0))</f>
        <v>1</v>
      </c>
      <c r="BN15" s="4" t="b">
        <f>INDEX('h 24-25'!BN7:BN26,MATCH(LARGE('h 24-25'!K7:K26,10),'h 24-25'!K7:K26,0))</f>
        <v>1</v>
      </c>
      <c r="BO15" s="6"/>
      <c r="BP15" s="31"/>
    </row>
    <row r="16" spans="2:68" ht="17.100000000000001" customHeight="1" thickBot="1" x14ac:dyDescent="0.3">
      <c r="B16" s="22">
        <f>INDEX('h 24-25'!B7:B26,MATCH(LARGE('h 24-25'!K7:K26,11),'h 24-25'!K7:K26,0))</f>
        <v>0</v>
      </c>
      <c r="C16" s="2"/>
      <c r="D16" s="4" t="b">
        <f>INDEX('h 24-25'!D7:D26,MATCH(LARGE('h 24-25'!K7:K26,11),'h 24-25'!K7:K26,0))</f>
        <v>1</v>
      </c>
      <c r="E16" s="2"/>
      <c r="F16" s="35">
        <f>INDEX('h 24-25'!F7:F26,MATCH(LARGE('h 24-25'!K7:K26,11),'h 24-25'!K7:K26,0))</f>
        <v>0</v>
      </c>
      <c r="G16" s="36">
        <f>INDEX('h 24-25'!G7:G26,MATCH(LARGE('h 24-25'!K7:K26,11),'h 24-25'!K7:K26,0))</f>
        <v>0</v>
      </c>
      <c r="H16" s="37">
        <f>INDEX('h 24-25'!H7:H26,MATCH(LARGE('h 24-25'!K7:K26,11),'h 24-25'!K7:K26,0))</f>
        <v>0</v>
      </c>
      <c r="I16" s="15">
        <f>INDEX('h 24-25'!I7:I26,MATCH(LARGE('h 24-25'!K7:K26,11),'h 24-25'!K7:K26,0))</f>
        <v>0</v>
      </c>
      <c r="J16" s="27"/>
      <c r="K16" s="27"/>
      <c r="L16" s="32">
        <f>INDEX('h 24-25'!L7:L26,MATCH(LARGE('h 24-25'!K7:K26,11),'h 24-25'!K7:K26,0))</f>
        <v>0</v>
      </c>
      <c r="M16" s="24">
        <f>INDEX('h 24-25'!M7:M26,MATCH(LARGE('h 24-25'!K7:K26,11),'h 24-25'!K7:K26,0))</f>
        <v>0</v>
      </c>
      <c r="N16" s="33">
        <f>INDEX('h 24-25'!N7:N26,MATCH(LARGE('h 24-25'!K7:K26,11),'h 24-25'!K7:K26,0))</f>
        <v>0</v>
      </c>
      <c r="O16" s="34">
        <f>INDEX('h 24-25'!O7:O26,MATCH(LARGE('h 24-25'!K7:K26,11),'h 24-25'!K7:K26,0))</f>
        <v>0</v>
      </c>
      <c r="P16" s="2"/>
      <c r="Q16" s="38">
        <f>INDEX('h 24-25'!Q7:Q26,MATCH(LARGE('h 24-25'!K7:K26,11),'h 24-25'!K7:K26,0))</f>
        <v>0</v>
      </c>
      <c r="R16" s="39">
        <f>INDEX('h 24-25'!R7:R26,MATCH(LARGE('h 24-25'!K7:K26,11),'h 24-25'!K7:K26,0))</f>
        <v>0</v>
      </c>
      <c r="S16" s="40">
        <f>INDEX('h 24-25'!S7:S26,MATCH(LARGE('h 24-25'!K7:K26,11),'h 24-25'!K7:K26,0))</f>
        <v>0</v>
      </c>
      <c r="T16" s="15">
        <f>INDEX('h 24-25'!T7:T26,MATCH(LARGE('h 24-25'!K7:K26,11),'h 24-25'!K7:K26,0))</f>
        <v>0</v>
      </c>
      <c r="U16" s="32">
        <f>INDEX('h 24-25'!U7:U26,MATCH(LARGE('h 24-25'!K7:K26,11),'h 24-25'!K7:K26,0))</f>
        <v>0</v>
      </c>
      <c r="V16" s="24">
        <f>INDEX('h 24-25'!V7:V26,MATCH(LARGE('h 24-25'!K7:K26,11),'h 24-25'!K7:K26,0))</f>
        <v>0</v>
      </c>
      <c r="W16" s="33">
        <f>INDEX('h 24-25'!W7:W26,MATCH(LARGE('h 24-25'!K7:K26,11),'h 24-25'!K7:K26,0))</f>
        <v>0</v>
      </c>
      <c r="X16" s="34">
        <f>INDEX('h 24-25'!X7:X26,MATCH(LARGE('h 24-25'!K7:K26,11),'h 24-25'!K7:K26,0))</f>
        <v>0</v>
      </c>
      <c r="Y16" s="2"/>
      <c r="Z16" s="41">
        <f>INDEX('h 24-25'!Z7:Z26,MATCH(LARGE('h 24-25'!K7:K26,11),'h 24-25'!K7:K26,0))</f>
        <v>0</v>
      </c>
      <c r="AA16" s="42">
        <f>INDEX('h 24-25'!AA7:AA26,MATCH(LARGE('h 24-25'!K7:K26,11),'h 24-25'!K7:K26,0))</f>
        <v>0</v>
      </c>
      <c r="AB16" s="43">
        <f>INDEX('h 24-25'!AB7:AB26,MATCH(LARGE('h 24-25'!K7:K26,11),'h 24-25'!K7:K26,0))</f>
        <v>0</v>
      </c>
      <c r="AC16" s="15">
        <f>INDEX('h 24-25'!AC7:AC26,MATCH(LARGE('h 24-25'!K7:K26,11),'h 24-25'!K7:K26,0))</f>
        <v>0</v>
      </c>
      <c r="AD16" s="32">
        <f>INDEX('h 24-25'!AD7:AD26,MATCH(LARGE('h 24-25'!K7:K26,11),'h 24-25'!K7:K26,0))</f>
        <v>0</v>
      </c>
      <c r="AE16" s="24">
        <f>INDEX('h 24-25'!AE7:AE26,MATCH(LARGE('h 24-25'!K7:K26,11),'h 24-25'!K7:K26,0))</f>
        <v>0</v>
      </c>
      <c r="AF16" s="33">
        <f>INDEX('h 24-25'!AF7:AF26,MATCH(LARGE('h 24-25'!K7:K26,11),'h 24-25'!K7:K26,0))</f>
        <v>0</v>
      </c>
      <c r="AG16" s="34">
        <f>INDEX('h 24-25'!AG7:AG26,MATCH(LARGE('h 24-25'!K7:K26,11),'h 24-25'!K7:K26,0))</f>
        <v>0</v>
      </c>
      <c r="AI16" s="7">
        <f>INDEX('h 24-25'!AI7:AI26,MATCH(LARGE('h 24-25'!K7:K26,11),'h 24-25'!K7:K26,0))</f>
        <v>0</v>
      </c>
      <c r="AJ16" s="8">
        <f>INDEX('h 24-25'!AJ7:AJ26,MATCH(LARGE('h 24-25'!K7:K26,11),'h 24-25'!K7:K26,0))</f>
        <v>0</v>
      </c>
      <c r="AK16" s="7">
        <f>INDEX('h 24-25'!AK7:AK26,MATCH(LARGE('h 24-25'!K7:K26,11),'h 24-25'!K7:K26,0))</f>
        <v>0</v>
      </c>
      <c r="AL16" s="8">
        <f>INDEX('h 24-25'!AL7:AL26,MATCH(LARGE('h 24-25'!K7:K26,11),'h 24-25'!K7:K26,0))</f>
        <v>0</v>
      </c>
      <c r="AM16" s="9">
        <f>INDEX('h 24-25'!AM7:AM26,MATCH(LARGE('h 24-25'!K7:K26,11),'h 24-25'!K7:K26,0))</f>
        <v>0</v>
      </c>
      <c r="AN16" s="10">
        <f>INDEX('h 24-25'!AN7:AN26,MATCH(LARGE('h 24-25'!K7:K26,11),'h 24-25'!K7:K26,0))</f>
        <v>0</v>
      </c>
      <c r="AO16" s="9">
        <f>INDEX('h 24-25'!AO7:AO26,MATCH(LARGE('h 24-25'!K7:K26,11),'h 24-25'!K7:K26,0))</f>
        <v>0</v>
      </c>
      <c r="AP16" s="10">
        <f>INDEX('h 24-25'!AP7:AP26,MATCH(LARGE('h 24-25'!K7:K26,11),'h 24-25'!K7:K26,0))</f>
        <v>0</v>
      </c>
      <c r="AQ16" s="11">
        <f>INDEX('h 24-25'!AQ7:AQ26,MATCH(LARGE('h 24-25'!K7:K26,11),'h 24-25'!K7:K26,0))</f>
        <v>0</v>
      </c>
      <c r="AR16" s="12">
        <f>INDEX('h 24-25'!AR7:AR26,MATCH(LARGE('h 24-25'!K7:K26,11),'h 24-25'!K7:K26,0))</f>
        <v>0</v>
      </c>
      <c r="AS16" s="11">
        <f>INDEX('h 24-25'!AS7:AS26,MATCH(LARGE('h 24-25'!K7:K26,11),'h 24-25'!K7:K26,0))</f>
        <v>0</v>
      </c>
      <c r="AT16" s="12">
        <f>INDEX('h 24-25'!AT7:AT26,MATCH(LARGE('h 24-25'!K7:K26,11),'h 24-25'!K7:K26,0))</f>
        <v>0</v>
      </c>
      <c r="AV16" s="7">
        <f>INDEX('h 24-25'!AV7:AV26,MATCH(LARGE('h 24-25'!K7:K26,11),'h 24-25'!K7:K26,0))</f>
        <v>0</v>
      </c>
      <c r="AW16" s="8">
        <f>INDEX('h 24-25'!AW7:AW26,MATCH(LARGE('h 24-25'!K7:K26,11),'h 24-25'!K7:K26,0))</f>
        <v>0</v>
      </c>
      <c r="AX16" s="9">
        <f>INDEX('h 24-25'!AX7:AX26,MATCH(LARGE('h 24-25'!K7:K26,11),'h 24-25'!K7:K26,0))</f>
        <v>0</v>
      </c>
      <c r="AY16" s="10">
        <f>INDEX('h 24-25'!AY7:AY26,MATCH(LARGE('h 24-25'!K7:K26,11),'h 24-25'!K7:K26,0))</f>
        <v>0</v>
      </c>
      <c r="AZ16" s="11">
        <f>INDEX('h 24-25'!AZ7:AZ26,MATCH(LARGE('h 24-25'!K7:K26,11),'h 24-25'!K7:K26,0))</f>
        <v>0</v>
      </c>
      <c r="BA16" s="12">
        <f>INDEX('h 24-25'!BA7:BA26,MATCH(LARGE('h 24-25'!K7:K26,11),'h 24-25'!K7:K26,0))</f>
        <v>0</v>
      </c>
      <c r="BC16" s="7">
        <f>INDEX('h 24-25'!BC7:BC26,MATCH(LARGE('h 24-25'!K7:K26,11),'h 24-25'!K7:K26,0))</f>
        <v>0</v>
      </c>
      <c r="BD16" s="8">
        <f>INDEX('h 24-25'!BD7:BD26,MATCH(LARGE('h 24-25'!K7:K26,11),'h 24-25'!K7:K26,0))</f>
        <v>0</v>
      </c>
      <c r="BE16" s="9">
        <f>INDEX('h 24-25'!BE7:BE26,MATCH(LARGE('h 24-25'!K7:K26,11),'h 24-25'!K7:K26,0))</f>
        <v>0</v>
      </c>
      <c r="BF16" s="10">
        <f>INDEX('h 24-25'!BF7:BF26,MATCH(LARGE('h 24-25'!K7:K26,11),'h 24-25'!K7:K26,0))</f>
        <v>0</v>
      </c>
      <c r="BG16" s="11">
        <f>INDEX('h 24-25'!BG7:BG26,MATCH(LARGE('h 24-25'!K7:K26,11),'h 24-25'!K7:K26,0))</f>
        <v>0</v>
      </c>
      <c r="BH16" s="12">
        <f>INDEX('h 24-25'!BH7:BH26,MATCH(LARGE('h 24-25'!K7:K26,11),'h 24-25'!K7:K26,0))</f>
        <v>0</v>
      </c>
      <c r="BI16" s="6"/>
      <c r="BJ16" s="3" t="b">
        <f>INDEX('h 24-25'!BJ7:BJ26,MATCH(LARGE('h 24-25'!K7:K26,11),'h 24-25'!K7:K26,0))</f>
        <v>1</v>
      </c>
      <c r="BK16" s="3" t="b">
        <f>INDEX('h 24-25'!BK7:BK26,MATCH(LARGE('h 24-25'!K7:K26,11),'h 24-25'!K7:K26,0))</f>
        <v>1</v>
      </c>
      <c r="BL16" s="6"/>
      <c r="BM16" s="4" t="b">
        <f>INDEX('h 24-25'!BM7:BM26,MATCH(LARGE('h 24-25'!K7:K26,11),'h 24-25'!K7:K26,0))</f>
        <v>1</v>
      </c>
      <c r="BN16" s="4" t="b">
        <f>INDEX('h 24-25'!BN7:BN26,MATCH(LARGE('h 24-25'!K7:K26,11),'h 24-25'!K7:K26,0))</f>
        <v>1</v>
      </c>
      <c r="BO16" s="6"/>
      <c r="BP16" s="31"/>
    </row>
    <row r="17" spans="2:68" ht="17.100000000000001" customHeight="1" thickBot="1" x14ac:dyDescent="0.3">
      <c r="B17" s="22">
        <f>INDEX('h 24-25'!B7:B26,MATCH(LARGE('h 24-25'!K7:K26,12),'h 24-25'!K7:K26,0))</f>
        <v>0</v>
      </c>
      <c r="C17" s="2"/>
      <c r="D17" s="4" t="b">
        <f>INDEX('h 24-25'!D7:D26,MATCH(LARGE('h 24-25'!K7:K26,12),'h 24-25'!K7:K26,0))</f>
        <v>1</v>
      </c>
      <c r="E17" s="2"/>
      <c r="F17" s="35">
        <f>INDEX('h 24-25'!F7:F26,MATCH(LARGE('h 24-25'!K7:K26,12),'h 24-25'!K7:K26,0))</f>
        <v>0</v>
      </c>
      <c r="G17" s="36">
        <f>INDEX('h 24-25'!G7:G26,MATCH(LARGE('h 24-25'!K7:K26,12),'h 24-25'!K7:K26,0))</f>
        <v>0</v>
      </c>
      <c r="H17" s="37">
        <f>INDEX('h 24-25'!H7:H26,MATCH(LARGE('h 24-25'!K7:K26,12),'h 24-25'!K7:K26,0))</f>
        <v>0</v>
      </c>
      <c r="I17" s="15">
        <f>INDEX('h 24-25'!I7:I26,MATCH(LARGE('h 24-25'!K7:K26,12),'h 24-25'!K7:K26,0))</f>
        <v>0</v>
      </c>
      <c r="J17" s="27"/>
      <c r="K17" s="27"/>
      <c r="L17" s="32">
        <f>INDEX('h 24-25'!L7:L26,MATCH(LARGE('h 24-25'!K7:K26,12),'h 24-25'!K7:K26,0))</f>
        <v>0</v>
      </c>
      <c r="M17" s="24">
        <f>INDEX('h 24-25'!M7:M26,MATCH(LARGE('h 24-25'!K7:K26,12),'h 24-25'!K7:K26,0))</f>
        <v>0</v>
      </c>
      <c r="N17" s="33">
        <f>INDEX('h 24-25'!N7:N26,MATCH(LARGE('h 24-25'!K7:K26,12),'h 24-25'!K7:K26,0))</f>
        <v>0</v>
      </c>
      <c r="O17" s="34">
        <f>INDEX('h 24-25'!O7:O26,MATCH(LARGE('h 24-25'!K7:K26,12),'h 24-25'!K7:K26,0))</f>
        <v>0</v>
      </c>
      <c r="P17" s="2"/>
      <c r="Q17" s="38">
        <f>INDEX('h 24-25'!Q7:Q26,MATCH(LARGE('h 24-25'!K7:K26,12),'h 24-25'!K7:K26,0))</f>
        <v>0</v>
      </c>
      <c r="R17" s="39">
        <f>INDEX('h 24-25'!R7:R26,MATCH(LARGE('h 24-25'!K7:K26,12),'h 24-25'!K7:K26,0))</f>
        <v>0</v>
      </c>
      <c r="S17" s="40">
        <f>INDEX('h 24-25'!S7:S26,MATCH(LARGE('h 24-25'!K7:K26,12),'h 24-25'!K7:K26,0))</f>
        <v>0</v>
      </c>
      <c r="T17" s="15">
        <f>INDEX('h 24-25'!T7:T26,MATCH(LARGE('h 24-25'!K7:K26,12),'h 24-25'!K7:K26,0))</f>
        <v>0</v>
      </c>
      <c r="U17" s="32">
        <f>INDEX('h 24-25'!U7:U26,MATCH(LARGE('h 24-25'!K7:K26,12),'h 24-25'!K7:K26,0))</f>
        <v>0</v>
      </c>
      <c r="V17" s="24">
        <f>INDEX('h 24-25'!V7:V26,MATCH(LARGE('h 24-25'!K7:K26,12),'h 24-25'!K7:K26,0))</f>
        <v>0</v>
      </c>
      <c r="W17" s="33">
        <f>INDEX('h 24-25'!W7:W26,MATCH(LARGE('h 24-25'!K7:K26,12),'h 24-25'!K7:K26,0))</f>
        <v>0</v>
      </c>
      <c r="X17" s="34">
        <f>INDEX('h 24-25'!X7:X26,MATCH(LARGE('h 24-25'!K7:K26,12),'h 24-25'!K7:K26,0))</f>
        <v>0</v>
      </c>
      <c r="Y17" s="2"/>
      <c r="Z17" s="41">
        <f>INDEX('h 24-25'!Z7:Z26,MATCH(LARGE('h 24-25'!K7:K26,12),'h 24-25'!K7:K26,0))</f>
        <v>0</v>
      </c>
      <c r="AA17" s="42">
        <f>INDEX('h 24-25'!AA7:AA26,MATCH(LARGE('h 24-25'!K7:K26,12),'h 24-25'!K7:K26,0))</f>
        <v>0</v>
      </c>
      <c r="AB17" s="43">
        <f>INDEX('h 24-25'!AB7:AB26,MATCH(LARGE('h 24-25'!K7:K26,12),'h 24-25'!K7:K26,0))</f>
        <v>0</v>
      </c>
      <c r="AC17" s="15">
        <f>INDEX('h 24-25'!AC7:AC26,MATCH(LARGE('h 24-25'!K7:K26,12),'h 24-25'!K7:K26,0))</f>
        <v>0</v>
      </c>
      <c r="AD17" s="32">
        <f>INDEX('h 24-25'!AD7:AD26,MATCH(LARGE('h 24-25'!K7:K26,12),'h 24-25'!K7:K26,0))</f>
        <v>0</v>
      </c>
      <c r="AE17" s="24">
        <f>INDEX('h 24-25'!AE7:AE26,MATCH(LARGE('h 24-25'!K7:K26,12),'h 24-25'!K7:K26,0))</f>
        <v>0</v>
      </c>
      <c r="AF17" s="33">
        <f>INDEX('h 24-25'!AF7:AF26,MATCH(LARGE('h 24-25'!K7:K26,12),'h 24-25'!K7:K26,0))</f>
        <v>0</v>
      </c>
      <c r="AG17" s="34">
        <f>INDEX('h 24-25'!AG7:AG26,MATCH(LARGE('h 24-25'!K7:K26,12),'h 24-25'!K7:K26,0))</f>
        <v>0</v>
      </c>
      <c r="AI17" s="7">
        <f>INDEX('h 24-25'!AI7:AI26,MATCH(LARGE('h 24-25'!K7:K26,12),'h 24-25'!K7:K26,0))</f>
        <v>0</v>
      </c>
      <c r="AJ17" s="8">
        <f>INDEX('h 24-25'!AJ7:AJ26,MATCH(LARGE('h 24-25'!K7:K26,12),'h 24-25'!K7:K26,0))</f>
        <v>0</v>
      </c>
      <c r="AK17" s="7">
        <f>INDEX('h 24-25'!AK7:AK26,MATCH(LARGE('h 24-25'!K7:K26,12),'h 24-25'!K7:K26,0))</f>
        <v>0</v>
      </c>
      <c r="AL17" s="8">
        <f>INDEX('h 24-25'!AL7:AL26,MATCH(LARGE('h 24-25'!K7:K26,12),'h 24-25'!K7:K26,0))</f>
        <v>0</v>
      </c>
      <c r="AM17" s="9">
        <f>INDEX('h 24-25'!AM7:AM26,MATCH(LARGE('h 24-25'!K7:K26,12),'h 24-25'!K7:K26,0))</f>
        <v>0</v>
      </c>
      <c r="AN17" s="10">
        <f>INDEX('h 24-25'!AN7:AN26,MATCH(LARGE('h 24-25'!K7:K26,12),'h 24-25'!K7:K26,0))</f>
        <v>0</v>
      </c>
      <c r="AO17" s="9">
        <f>INDEX('h 24-25'!AO7:AO26,MATCH(LARGE('h 24-25'!K7:K26,12),'h 24-25'!K7:K26,0))</f>
        <v>0</v>
      </c>
      <c r="AP17" s="10">
        <f>INDEX('h 24-25'!AP7:AP26,MATCH(LARGE('h 24-25'!K7:K26,12),'h 24-25'!K7:K26,0))</f>
        <v>0</v>
      </c>
      <c r="AQ17" s="11">
        <f>INDEX('h 24-25'!AQ7:AQ26,MATCH(LARGE('h 24-25'!K7:K26,12),'h 24-25'!K7:K26,0))</f>
        <v>0</v>
      </c>
      <c r="AR17" s="12">
        <f>INDEX('h 24-25'!AR7:AR26,MATCH(LARGE('h 24-25'!K7:K26,12),'h 24-25'!K7:K26,0))</f>
        <v>0</v>
      </c>
      <c r="AS17" s="11">
        <f>INDEX('h 24-25'!AS7:AS26,MATCH(LARGE('h 24-25'!K7:K26,12),'h 24-25'!K7:K26,0))</f>
        <v>0</v>
      </c>
      <c r="AT17" s="12">
        <f>INDEX('h 24-25'!AT7:AT26,MATCH(LARGE('h 24-25'!K7:K26,12),'h 24-25'!K7:K26,0))</f>
        <v>0</v>
      </c>
      <c r="AV17" s="7">
        <f>INDEX('h 24-25'!AV7:AV26,MATCH(LARGE('h 24-25'!K7:K26,12),'h 24-25'!K7:K26,0))</f>
        <v>0</v>
      </c>
      <c r="AW17" s="8">
        <f>INDEX('h 24-25'!AW7:AW26,MATCH(LARGE('h 24-25'!K7:K26,12),'h 24-25'!K7:K26,0))</f>
        <v>0</v>
      </c>
      <c r="AX17" s="9">
        <f>INDEX('h 24-25'!AX7:AX26,MATCH(LARGE('h 24-25'!K7:K26,12),'h 24-25'!K7:K26,0))</f>
        <v>0</v>
      </c>
      <c r="AY17" s="10">
        <f>INDEX('h 24-25'!AY7:AY26,MATCH(LARGE('h 24-25'!K7:K26,12),'h 24-25'!K7:K26,0))</f>
        <v>0</v>
      </c>
      <c r="AZ17" s="11">
        <f>INDEX('h 24-25'!AZ7:AZ26,MATCH(LARGE('h 24-25'!K7:K26,12),'h 24-25'!K7:K26,0))</f>
        <v>0</v>
      </c>
      <c r="BA17" s="12">
        <f>INDEX('h 24-25'!BA7:BA26,MATCH(LARGE('h 24-25'!K7:K26,12),'h 24-25'!K7:K26,0))</f>
        <v>0</v>
      </c>
      <c r="BC17" s="7">
        <f>INDEX('h 24-25'!BC7:BC26,MATCH(LARGE('h 24-25'!K7:K26,12),'h 24-25'!K7:K26,0))</f>
        <v>0</v>
      </c>
      <c r="BD17" s="8">
        <f>INDEX('h 24-25'!BD7:BD26,MATCH(LARGE('h 24-25'!K7:K26,12),'h 24-25'!K7:K26,0))</f>
        <v>0</v>
      </c>
      <c r="BE17" s="9">
        <f>INDEX('h 24-25'!BE7:BE26,MATCH(LARGE('h 24-25'!K7:K26,12),'h 24-25'!K7:K26,0))</f>
        <v>0</v>
      </c>
      <c r="BF17" s="10">
        <f>INDEX('h 24-25'!BF7:BF26,MATCH(LARGE('h 24-25'!K7:K26,12),'h 24-25'!K7:K26,0))</f>
        <v>0</v>
      </c>
      <c r="BG17" s="11">
        <f>INDEX('h 24-25'!BG7:BG26,MATCH(LARGE('h 24-25'!K7:K26,12),'h 24-25'!K7:K26,0))</f>
        <v>0</v>
      </c>
      <c r="BH17" s="12">
        <f>INDEX('h 24-25'!BH7:BH26,MATCH(LARGE('h 24-25'!K7:K26,12),'h 24-25'!K7:K26,0))</f>
        <v>0</v>
      </c>
      <c r="BI17" s="6"/>
      <c r="BJ17" s="3" t="b">
        <f>INDEX('h 24-25'!BJ7:BJ26,MATCH(LARGE('h 24-25'!K7:K26,12),'h 24-25'!K7:K26,0))</f>
        <v>1</v>
      </c>
      <c r="BK17" s="3" t="b">
        <f>INDEX('h 24-25'!BK7:BK26,MATCH(LARGE('h 24-25'!K7:K26,12),'h 24-25'!K7:K26,0))</f>
        <v>1</v>
      </c>
      <c r="BL17" s="6"/>
      <c r="BM17" s="4" t="b">
        <f>INDEX('h 24-25'!BM7:BM26,MATCH(LARGE('h 24-25'!K7:K26,12),'h 24-25'!K7:K26,0))</f>
        <v>1</v>
      </c>
      <c r="BN17" s="4" t="b">
        <f>INDEX('h 24-25'!BN7:BN26,MATCH(LARGE('h 24-25'!K7:K26,12),'h 24-25'!K7:K26,0))</f>
        <v>1</v>
      </c>
      <c r="BO17" s="6"/>
      <c r="BP17" s="31"/>
    </row>
    <row r="18" spans="2:68" ht="17.100000000000001" customHeight="1" thickBot="1" x14ac:dyDescent="0.3">
      <c r="B18" s="22">
        <f>INDEX('h 24-25'!B7:B26,MATCH(LARGE('h 24-25'!K7:K26,13),'h 24-25'!K7:K26,0))</f>
        <v>0</v>
      </c>
      <c r="C18" s="2"/>
      <c r="D18" s="4" t="b">
        <f>INDEX('h 24-25'!D7:D26,MATCH(LARGE('h 24-25'!K7:K26,13),'h 24-25'!K7:K26,0))</f>
        <v>1</v>
      </c>
      <c r="E18" s="2"/>
      <c r="F18" s="35">
        <f>INDEX('h 24-25'!F7:F26,MATCH(LARGE('h 24-25'!K7:K26,13),'h 24-25'!K7:K26,0))</f>
        <v>0</v>
      </c>
      <c r="G18" s="36">
        <f>INDEX('h 24-25'!G7:G26,MATCH(LARGE('h 24-25'!K7:K26,13),'h 24-25'!K7:K26,0))</f>
        <v>0</v>
      </c>
      <c r="H18" s="37">
        <f>INDEX('h 24-25'!H7:H26,MATCH(LARGE('h 24-25'!K7:K26,13),'h 24-25'!K7:K26,0))</f>
        <v>0</v>
      </c>
      <c r="I18" s="15">
        <f>INDEX('h 24-25'!I7:I26,MATCH(LARGE('h 24-25'!K7:K26,13),'h 24-25'!K7:K26,0))</f>
        <v>0</v>
      </c>
      <c r="J18" s="27"/>
      <c r="K18" s="27"/>
      <c r="L18" s="32">
        <f>INDEX('h 24-25'!L7:L26,MATCH(LARGE('h 24-25'!K7:K26,13),'h 24-25'!K7:K26,0))</f>
        <v>0</v>
      </c>
      <c r="M18" s="24">
        <f>INDEX('h 24-25'!M7:M26,MATCH(LARGE('h 24-25'!K7:K26,13),'h 24-25'!K7:K26,0))</f>
        <v>0</v>
      </c>
      <c r="N18" s="33">
        <f>INDEX('h 24-25'!N7:N26,MATCH(LARGE('h 24-25'!K7:K26,13),'h 24-25'!K7:K26,0))</f>
        <v>0</v>
      </c>
      <c r="O18" s="34">
        <f>INDEX('h 24-25'!O7:O26,MATCH(LARGE('h 24-25'!K7:K26,13),'h 24-25'!K7:K26,0))</f>
        <v>0</v>
      </c>
      <c r="P18" s="2"/>
      <c r="Q18" s="38">
        <f>INDEX('h 24-25'!Q7:Q26,MATCH(LARGE('h 24-25'!K7:K26,13),'h 24-25'!K7:K26,0))</f>
        <v>0</v>
      </c>
      <c r="R18" s="39">
        <f>INDEX('h 24-25'!R7:R26,MATCH(LARGE('h 24-25'!K7:K26,13),'h 24-25'!K7:K26,0))</f>
        <v>0</v>
      </c>
      <c r="S18" s="40">
        <f>INDEX('h 24-25'!S7:S26,MATCH(LARGE('h 24-25'!K7:K26,13),'h 24-25'!K7:K26,0))</f>
        <v>0</v>
      </c>
      <c r="T18" s="15">
        <f>INDEX('h 24-25'!T7:T26,MATCH(LARGE('h 24-25'!K7:K26,13),'h 24-25'!K7:K26,0))</f>
        <v>0</v>
      </c>
      <c r="U18" s="32">
        <f>INDEX('h 24-25'!U7:U26,MATCH(LARGE('h 24-25'!K7:K26,13),'h 24-25'!K7:K26,0))</f>
        <v>0</v>
      </c>
      <c r="V18" s="24">
        <f>INDEX('h 24-25'!V7:V26,MATCH(LARGE('h 24-25'!K7:K26,13),'h 24-25'!K7:K26,0))</f>
        <v>0</v>
      </c>
      <c r="W18" s="33">
        <f>INDEX('h 24-25'!W7:W26,MATCH(LARGE('h 24-25'!K7:K26,13),'h 24-25'!K7:K26,0))</f>
        <v>0</v>
      </c>
      <c r="X18" s="34">
        <f>INDEX('h 24-25'!X7:X26,MATCH(LARGE('h 24-25'!K7:K26,13),'h 24-25'!K7:K26,0))</f>
        <v>0</v>
      </c>
      <c r="Y18" s="2"/>
      <c r="Z18" s="41">
        <f>INDEX('h 24-25'!Z7:Z26,MATCH(LARGE('h 24-25'!K7:K26,13),'h 24-25'!K7:K26,0))</f>
        <v>0</v>
      </c>
      <c r="AA18" s="42">
        <f>INDEX('h 24-25'!AA7:AA26,MATCH(LARGE('h 24-25'!K7:K26,13),'h 24-25'!K7:K26,0))</f>
        <v>0</v>
      </c>
      <c r="AB18" s="43">
        <f>INDEX('h 24-25'!AB7:AB26,MATCH(LARGE('h 24-25'!K7:K26,13),'h 24-25'!K7:K26,0))</f>
        <v>0</v>
      </c>
      <c r="AC18" s="15">
        <f>INDEX('h 24-25'!AC7:AC26,MATCH(LARGE('h 24-25'!K7:K26,13),'h 24-25'!K7:K26,0))</f>
        <v>0</v>
      </c>
      <c r="AD18" s="32">
        <f>INDEX('h 24-25'!AD7:AD26,MATCH(LARGE('h 24-25'!K7:K26,13),'h 24-25'!K7:K26,0))</f>
        <v>0</v>
      </c>
      <c r="AE18" s="24">
        <f>INDEX('h 24-25'!AE7:AE26,MATCH(LARGE('h 24-25'!K7:K26,13),'h 24-25'!K7:K26,0))</f>
        <v>0</v>
      </c>
      <c r="AF18" s="33">
        <f>INDEX('h 24-25'!AF7:AF26,MATCH(LARGE('h 24-25'!K7:K26,13),'h 24-25'!K7:K26,0))</f>
        <v>0</v>
      </c>
      <c r="AG18" s="34">
        <f>INDEX('h 24-25'!AG7:AG26,MATCH(LARGE('h 24-25'!K7:K26,13),'h 24-25'!K7:K26,0))</f>
        <v>0</v>
      </c>
      <c r="AI18" s="7">
        <f>INDEX('h 24-25'!AI7:AI26,MATCH(LARGE('h 24-25'!K7:K26,13),'h 24-25'!K7:K26,0))</f>
        <v>0</v>
      </c>
      <c r="AJ18" s="8">
        <f>INDEX('h 24-25'!AJ7:AJ26,MATCH(LARGE('h 24-25'!K7:K26,13),'h 24-25'!K7:K26,0))</f>
        <v>0</v>
      </c>
      <c r="AK18" s="7">
        <f>INDEX('h 24-25'!AK7:AK26,MATCH(LARGE('h 24-25'!K7:K26,13),'h 24-25'!K7:K26,0))</f>
        <v>0</v>
      </c>
      <c r="AL18" s="8">
        <f>INDEX('h 24-25'!AL7:AL26,MATCH(LARGE('h 24-25'!K7:K26,13),'h 24-25'!K7:K26,0))</f>
        <v>0</v>
      </c>
      <c r="AM18" s="9">
        <f>INDEX('h 24-25'!AM7:AM26,MATCH(LARGE('h 24-25'!K7:K26,13),'h 24-25'!K7:K26,0))</f>
        <v>0</v>
      </c>
      <c r="AN18" s="10">
        <f>INDEX('h 24-25'!AN7:AN26,MATCH(LARGE('h 24-25'!K7:K26,13),'h 24-25'!K7:K26,0))</f>
        <v>0</v>
      </c>
      <c r="AO18" s="9">
        <f>INDEX('h 24-25'!AO7:AO26,MATCH(LARGE('h 24-25'!K7:K26,13),'h 24-25'!K7:K26,0))</f>
        <v>0</v>
      </c>
      <c r="AP18" s="10">
        <f>INDEX('h 24-25'!AP7:AP26,MATCH(LARGE('h 24-25'!K7:K26,13),'h 24-25'!K7:K26,0))</f>
        <v>0</v>
      </c>
      <c r="AQ18" s="11">
        <f>INDEX('h 24-25'!AQ7:AQ26,MATCH(LARGE('h 24-25'!K7:K26,13),'h 24-25'!K7:K26,0))</f>
        <v>0</v>
      </c>
      <c r="AR18" s="12">
        <f>INDEX('h 24-25'!AR7:AR26,MATCH(LARGE('h 24-25'!K7:K26,13),'h 24-25'!K7:K26,0))</f>
        <v>0</v>
      </c>
      <c r="AS18" s="11">
        <f>INDEX('h 24-25'!AS7:AS26,MATCH(LARGE('h 24-25'!K7:K26,13),'h 24-25'!K7:K26,0))</f>
        <v>0</v>
      </c>
      <c r="AT18" s="12">
        <f>INDEX('h 24-25'!AT7:AT26,MATCH(LARGE('h 24-25'!K7:K26,13),'h 24-25'!K7:K26,0))</f>
        <v>0</v>
      </c>
      <c r="AV18" s="7">
        <f>INDEX('h 24-25'!AV7:AV26,MATCH(LARGE('h 24-25'!K7:K26,13),'h 24-25'!K7:K26,0))</f>
        <v>0</v>
      </c>
      <c r="AW18" s="8">
        <f>INDEX('h 24-25'!AW7:AW26,MATCH(LARGE('h 24-25'!K7:K26,13),'h 24-25'!K7:K26,0))</f>
        <v>0</v>
      </c>
      <c r="AX18" s="9">
        <f>INDEX('h 24-25'!AX7:AX26,MATCH(LARGE('h 24-25'!K7:K26,13),'h 24-25'!K7:K26,0))</f>
        <v>0</v>
      </c>
      <c r="AY18" s="10">
        <f>INDEX('h 24-25'!AY7:AY26,MATCH(LARGE('h 24-25'!K7:K26,13),'h 24-25'!K7:K26,0))</f>
        <v>0</v>
      </c>
      <c r="AZ18" s="11">
        <f>INDEX('h 24-25'!AZ7:AZ26,MATCH(LARGE('h 24-25'!K7:K26,13),'h 24-25'!K7:K26,0))</f>
        <v>0</v>
      </c>
      <c r="BA18" s="12">
        <f>INDEX('h 24-25'!BA7:BA26,MATCH(LARGE('h 24-25'!K7:K26,13),'h 24-25'!K7:K26,0))</f>
        <v>0</v>
      </c>
      <c r="BC18" s="7">
        <f>INDEX('h 24-25'!BC7:BC26,MATCH(LARGE('h 24-25'!K7:K26,13),'h 24-25'!K7:K26,0))</f>
        <v>0</v>
      </c>
      <c r="BD18" s="8">
        <f>INDEX('h 24-25'!BD7:BD26,MATCH(LARGE('h 24-25'!K7:K26,13),'h 24-25'!K7:K26,0))</f>
        <v>0</v>
      </c>
      <c r="BE18" s="9">
        <f>INDEX('h 24-25'!BE7:BE26,MATCH(LARGE('h 24-25'!K7:K26,13),'h 24-25'!K7:K26,0))</f>
        <v>0</v>
      </c>
      <c r="BF18" s="10">
        <f>INDEX('h 24-25'!BF7:BF26,MATCH(LARGE('h 24-25'!K7:K26,13),'h 24-25'!K7:K26,0))</f>
        <v>0</v>
      </c>
      <c r="BG18" s="11">
        <f>INDEX('h 24-25'!BG7:BG26,MATCH(LARGE('h 24-25'!K7:K26,13),'h 24-25'!K7:K26,0))</f>
        <v>0</v>
      </c>
      <c r="BH18" s="12">
        <f>INDEX('h 24-25'!BH7:BH26,MATCH(LARGE('h 24-25'!K7:K26,13),'h 24-25'!K7:K26,0))</f>
        <v>0</v>
      </c>
      <c r="BI18" s="6"/>
      <c r="BJ18" s="3" t="b">
        <f>INDEX('h 24-25'!BJ7:BJ26,MATCH(LARGE('h 24-25'!K7:K26,13),'h 24-25'!K7:K26,0))</f>
        <v>1</v>
      </c>
      <c r="BK18" s="3" t="b">
        <f>INDEX('h 24-25'!BK7:BK26,MATCH(LARGE('h 24-25'!K7:K26,13),'h 24-25'!K7:K26,0))</f>
        <v>1</v>
      </c>
      <c r="BL18" s="6"/>
      <c r="BM18" s="4" t="b">
        <f>INDEX('h 24-25'!BM7:BM26,MATCH(LARGE('h 24-25'!K7:K26,13),'h 24-25'!K7:K26,0))</f>
        <v>1</v>
      </c>
      <c r="BN18" s="4" t="b">
        <f>INDEX('h 24-25'!BN7:BN26,MATCH(LARGE('h 24-25'!K7:K26,13),'h 24-25'!K7:K26,0))</f>
        <v>1</v>
      </c>
      <c r="BO18" s="6"/>
      <c r="BP18" s="31"/>
    </row>
    <row r="19" spans="2:68" ht="17.100000000000001" customHeight="1" thickBot="1" x14ac:dyDescent="0.3">
      <c r="B19" s="22">
        <f>INDEX('h 24-25'!B7:B26,MATCH(LARGE('h 24-25'!K7:K26,14),'h 24-25'!K7:K26,0))</f>
        <v>0</v>
      </c>
      <c r="C19" s="2"/>
      <c r="D19" s="4" t="b">
        <f>INDEX('h 24-25'!D7:D26,MATCH(LARGE('h 24-25'!K7:K26,14),'h 24-25'!K7:K26,0))</f>
        <v>1</v>
      </c>
      <c r="E19" s="2"/>
      <c r="F19" s="35">
        <f>INDEX('h 24-25'!F7:F26,MATCH(LARGE('h 24-25'!K7:K26,14),'h 24-25'!K7:K26,0))</f>
        <v>0</v>
      </c>
      <c r="G19" s="36">
        <f>INDEX('h 24-25'!G7:G26,MATCH(LARGE('h 24-25'!K7:K26,14),'h 24-25'!K7:K26,0))</f>
        <v>0</v>
      </c>
      <c r="H19" s="37">
        <f>INDEX('h 24-25'!H7:H26,MATCH(LARGE('h 24-25'!K7:K26,14),'h 24-25'!K7:K26,0))</f>
        <v>0</v>
      </c>
      <c r="I19" s="15">
        <f>INDEX('h 24-25'!I7:I26,MATCH(LARGE('h 24-25'!K7:K26,14),'h 24-25'!K7:K26,0))</f>
        <v>0</v>
      </c>
      <c r="J19" s="27"/>
      <c r="K19" s="27"/>
      <c r="L19" s="32">
        <f>INDEX('h 24-25'!L7:L26,MATCH(LARGE('h 24-25'!K7:K26,14),'h 24-25'!K7:K26,0))</f>
        <v>0</v>
      </c>
      <c r="M19" s="24">
        <f>INDEX('h 24-25'!M7:M26,MATCH(LARGE('h 24-25'!K7:K26,14),'h 24-25'!K7:K26,0))</f>
        <v>0</v>
      </c>
      <c r="N19" s="33">
        <f>INDEX('h 24-25'!N7:N26,MATCH(LARGE('h 24-25'!K7:K26,14),'h 24-25'!K7:K26,0))</f>
        <v>0</v>
      </c>
      <c r="O19" s="34">
        <f>INDEX('h 24-25'!O7:O26,MATCH(LARGE('h 24-25'!K7:K26,14),'h 24-25'!K7:K26,0))</f>
        <v>0</v>
      </c>
      <c r="P19" s="2"/>
      <c r="Q19" s="38">
        <f>INDEX('h 24-25'!Q7:Q26,MATCH(LARGE('h 24-25'!K7:K26,14),'h 24-25'!K7:K26,0))</f>
        <v>0</v>
      </c>
      <c r="R19" s="39">
        <f>INDEX('h 24-25'!R7:R26,MATCH(LARGE('h 24-25'!K7:K26,14),'h 24-25'!K7:K26,0))</f>
        <v>0</v>
      </c>
      <c r="S19" s="40">
        <f>INDEX('h 24-25'!S7:S26,MATCH(LARGE('h 24-25'!K7:K26,14),'h 24-25'!K7:K26,0))</f>
        <v>0</v>
      </c>
      <c r="T19" s="15">
        <f>INDEX('h 24-25'!T7:T26,MATCH(LARGE('h 24-25'!K7:K26,14),'h 24-25'!K7:K26,0))</f>
        <v>0</v>
      </c>
      <c r="U19" s="32">
        <f>INDEX('h 24-25'!U7:U26,MATCH(LARGE('h 24-25'!K7:K26,14),'h 24-25'!K7:K26,0))</f>
        <v>0</v>
      </c>
      <c r="V19" s="24">
        <f>INDEX('h 24-25'!V7:V26,MATCH(LARGE('h 24-25'!K7:K26,14),'h 24-25'!K7:K26,0))</f>
        <v>0</v>
      </c>
      <c r="W19" s="33">
        <f>INDEX('h 24-25'!W7:W26,MATCH(LARGE('h 24-25'!K7:K26,14),'h 24-25'!K7:K26,0))</f>
        <v>0</v>
      </c>
      <c r="X19" s="34">
        <f>INDEX('h 24-25'!X7:X26,MATCH(LARGE('h 24-25'!K7:K26,14),'h 24-25'!K7:K26,0))</f>
        <v>0</v>
      </c>
      <c r="Y19" s="2"/>
      <c r="Z19" s="41">
        <f>INDEX('h 24-25'!Z7:Z26,MATCH(LARGE('h 24-25'!K7:K26,14),'h 24-25'!K7:K26,0))</f>
        <v>0</v>
      </c>
      <c r="AA19" s="42">
        <f>INDEX('h 24-25'!AA7:AA26,MATCH(LARGE('h 24-25'!K7:K26,14),'h 24-25'!K7:K26,0))</f>
        <v>0</v>
      </c>
      <c r="AB19" s="43">
        <f>INDEX('h 24-25'!AB7:AB26,MATCH(LARGE('h 24-25'!K7:K26,14),'h 24-25'!K7:K26,0))</f>
        <v>0</v>
      </c>
      <c r="AC19" s="15">
        <f>INDEX('h 24-25'!AC7:AC26,MATCH(LARGE('h 24-25'!K7:K26,14),'h 24-25'!K7:K26,0))</f>
        <v>0</v>
      </c>
      <c r="AD19" s="32">
        <f>INDEX('h 24-25'!AD7:AD26,MATCH(LARGE('h 24-25'!K7:K26,14),'h 24-25'!K7:K26,0))</f>
        <v>0</v>
      </c>
      <c r="AE19" s="24">
        <f>INDEX('h 24-25'!AE7:AE26,MATCH(LARGE('h 24-25'!K7:K26,14),'h 24-25'!K7:K26,0))</f>
        <v>0</v>
      </c>
      <c r="AF19" s="33">
        <f>INDEX('h 24-25'!AF7:AF26,MATCH(LARGE('h 24-25'!K7:K26,14),'h 24-25'!K7:K26,0))</f>
        <v>0</v>
      </c>
      <c r="AG19" s="34">
        <f>INDEX('h 24-25'!AG7:AG26,MATCH(LARGE('h 24-25'!K7:K26,14),'h 24-25'!K7:K26,0))</f>
        <v>0</v>
      </c>
      <c r="AI19" s="7">
        <f>INDEX('h 24-25'!AI7:AI26,MATCH(LARGE('h 24-25'!K7:K26,14),'h 24-25'!K7:K26,0))</f>
        <v>0</v>
      </c>
      <c r="AJ19" s="8">
        <f>INDEX('h 24-25'!AJ7:AJ26,MATCH(LARGE('h 24-25'!K7:K26,14),'h 24-25'!K7:K26,0))</f>
        <v>0</v>
      </c>
      <c r="AK19" s="7">
        <f>INDEX('h 24-25'!AK7:AK26,MATCH(LARGE('h 24-25'!K7:K26,14),'h 24-25'!K7:K26,0))</f>
        <v>0</v>
      </c>
      <c r="AL19" s="8">
        <f>INDEX('h 24-25'!AL7:AL26,MATCH(LARGE('h 24-25'!K7:K26,14),'h 24-25'!K7:K26,0))</f>
        <v>0</v>
      </c>
      <c r="AM19" s="9">
        <f>INDEX('h 24-25'!AM7:AM26,MATCH(LARGE('h 24-25'!K7:K26,14),'h 24-25'!K7:K26,0))</f>
        <v>0</v>
      </c>
      <c r="AN19" s="10">
        <f>INDEX('h 24-25'!AN7:AN26,MATCH(LARGE('h 24-25'!K7:K26,14),'h 24-25'!K7:K26,0))</f>
        <v>0</v>
      </c>
      <c r="AO19" s="9">
        <f>INDEX('h 24-25'!AO7:AO26,MATCH(LARGE('h 24-25'!K7:K26,14),'h 24-25'!K7:K26,0))</f>
        <v>0</v>
      </c>
      <c r="AP19" s="10">
        <f>INDEX('h 24-25'!AP7:AP26,MATCH(LARGE('h 24-25'!K7:K26,14),'h 24-25'!K7:K26,0))</f>
        <v>0</v>
      </c>
      <c r="AQ19" s="11">
        <f>INDEX('h 24-25'!AQ7:AQ26,MATCH(LARGE('h 24-25'!K7:K26,14),'h 24-25'!K7:K26,0))</f>
        <v>0</v>
      </c>
      <c r="AR19" s="12">
        <f>INDEX('h 24-25'!AR7:AR26,MATCH(LARGE('h 24-25'!K7:K26,14),'h 24-25'!K7:K26,0))</f>
        <v>0</v>
      </c>
      <c r="AS19" s="11">
        <f>INDEX('h 24-25'!AS7:AS26,MATCH(LARGE('h 24-25'!K7:K26,14),'h 24-25'!K7:K26,0))</f>
        <v>0</v>
      </c>
      <c r="AT19" s="12">
        <f>INDEX('h 24-25'!AT7:AT26,MATCH(LARGE('h 24-25'!K7:K26,14),'h 24-25'!K7:K26,0))</f>
        <v>0</v>
      </c>
      <c r="AV19" s="7">
        <f>INDEX('h 24-25'!AV7:AV26,MATCH(LARGE('h 24-25'!K7:K26,14),'h 24-25'!K7:K26,0))</f>
        <v>0</v>
      </c>
      <c r="AW19" s="8">
        <f>INDEX('h 24-25'!AW7:AW26,MATCH(LARGE('h 24-25'!K7:K26,14),'h 24-25'!K7:K26,0))</f>
        <v>0</v>
      </c>
      <c r="AX19" s="9">
        <f>INDEX('h 24-25'!AX7:AX26,MATCH(LARGE('h 24-25'!K7:K26,14),'h 24-25'!K7:K26,0))</f>
        <v>0</v>
      </c>
      <c r="AY19" s="10">
        <f>INDEX('h 24-25'!AY7:AY26,MATCH(LARGE('h 24-25'!K7:K26,14),'h 24-25'!K7:K26,0))</f>
        <v>0</v>
      </c>
      <c r="AZ19" s="11">
        <f>INDEX('h 24-25'!AZ7:AZ26,MATCH(LARGE('h 24-25'!K7:K26,14),'h 24-25'!K7:K26,0))</f>
        <v>0</v>
      </c>
      <c r="BA19" s="12">
        <f>INDEX('h 24-25'!BA7:BA26,MATCH(LARGE('h 24-25'!K7:K26,14),'h 24-25'!K7:K26,0))</f>
        <v>0</v>
      </c>
      <c r="BC19" s="7">
        <f>INDEX('h 24-25'!BC7:BC26,MATCH(LARGE('h 24-25'!K7:K26,14),'h 24-25'!K7:K26,0))</f>
        <v>0</v>
      </c>
      <c r="BD19" s="8">
        <f>INDEX('h 24-25'!BD7:BD26,MATCH(LARGE('h 24-25'!K7:K26,14),'h 24-25'!K7:K26,0))</f>
        <v>0</v>
      </c>
      <c r="BE19" s="9">
        <f>INDEX('h 24-25'!BE7:BE26,MATCH(LARGE('h 24-25'!K7:K26,14),'h 24-25'!K7:K26,0))</f>
        <v>0</v>
      </c>
      <c r="BF19" s="10">
        <f>INDEX('h 24-25'!BF7:BF26,MATCH(LARGE('h 24-25'!K7:K26,14),'h 24-25'!K7:K26,0))</f>
        <v>0</v>
      </c>
      <c r="BG19" s="11">
        <f>INDEX('h 24-25'!BG7:BG26,MATCH(LARGE('h 24-25'!K7:K26,14),'h 24-25'!K7:K26,0))</f>
        <v>0</v>
      </c>
      <c r="BH19" s="12">
        <f>INDEX('h 24-25'!BH7:BH26,MATCH(LARGE('h 24-25'!K7:K26,14),'h 24-25'!K7:K26,0))</f>
        <v>0</v>
      </c>
      <c r="BI19" s="6"/>
      <c r="BJ19" s="3" t="b">
        <f>INDEX('h 24-25'!BJ7:BJ26,MATCH(LARGE('h 24-25'!K7:K26,14),'h 24-25'!K7:K26,0))</f>
        <v>1</v>
      </c>
      <c r="BK19" s="3" t="b">
        <f>INDEX('h 24-25'!BK7:BK26,MATCH(LARGE('h 24-25'!K7:K26,14),'h 24-25'!K7:K26,0))</f>
        <v>1</v>
      </c>
      <c r="BL19" s="6"/>
      <c r="BM19" s="4" t="b">
        <f>INDEX('h 24-25'!BM7:BM26,MATCH(LARGE('h 24-25'!K7:K26,14),'h 24-25'!K7:K26,0))</f>
        <v>1</v>
      </c>
      <c r="BN19" s="4" t="b">
        <f>INDEX('h 24-25'!BN7:BN26,MATCH(LARGE('h 24-25'!K7:K26,14),'h 24-25'!K7:K26,0))</f>
        <v>1</v>
      </c>
      <c r="BO19" s="6"/>
      <c r="BP19" s="31"/>
    </row>
    <row r="20" spans="2:68" ht="17.100000000000001" customHeight="1" thickBot="1" x14ac:dyDescent="0.3">
      <c r="B20" s="22">
        <f>INDEX('h 24-25'!B7:B26,MATCH(LARGE('h 24-25'!K7:K26,15),'h 24-25'!K7:K26,0))</f>
        <v>0</v>
      </c>
      <c r="C20" s="2"/>
      <c r="D20" s="4" t="b">
        <f>INDEX('h 24-25'!D7:D26,MATCH(LARGE('h 24-25'!K7:K26,15),'h 24-25'!K7:K26,0))</f>
        <v>1</v>
      </c>
      <c r="E20" s="2"/>
      <c r="F20" s="35">
        <f>INDEX('h 24-25'!F7:F26,MATCH(LARGE('h 24-25'!K7:K26,15),'h 24-25'!K7:K26,0))</f>
        <v>0</v>
      </c>
      <c r="G20" s="36">
        <f>INDEX('h 24-25'!G7:G26,MATCH(LARGE('h 24-25'!K7:K26,15),'h 24-25'!K7:K26,0))</f>
        <v>0</v>
      </c>
      <c r="H20" s="37">
        <f>INDEX('h 24-25'!H7:H26,MATCH(LARGE('h 24-25'!K7:K26,15),'h 24-25'!K7:K26,0))</f>
        <v>0</v>
      </c>
      <c r="I20" s="15">
        <f>INDEX('h 24-25'!I7:I26,MATCH(LARGE('h 24-25'!K7:K26,15),'h 24-25'!K7:K26,0))</f>
        <v>0</v>
      </c>
      <c r="J20" s="27"/>
      <c r="K20" s="27"/>
      <c r="L20" s="32">
        <f>INDEX('h 24-25'!L7:L26,MATCH(LARGE('h 24-25'!K7:K26,15),'h 24-25'!K7:K26,0))</f>
        <v>0</v>
      </c>
      <c r="M20" s="24">
        <f>INDEX('h 24-25'!M7:M26,MATCH(LARGE('h 24-25'!K7:K26,15),'h 24-25'!K7:K26,0))</f>
        <v>0</v>
      </c>
      <c r="N20" s="33">
        <f>INDEX('h 24-25'!N7:N26,MATCH(LARGE('h 24-25'!K7:K26,15),'h 24-25'!K7:K26,0))</f>
        <v>0</v>
      </c>
      <c r="O20" s="34">
        <f>INDEX('h 24-25'!O7:O26,MATCH(LARGE('h 24-25'!K7:K26,15),'h 24-25'!K7:K26,0))</f>
        <v>0</v>
      </c>
      <c r="P20" s="2"/>
      <c r="Q20" s="38">
        <f>INDEX('h 24-25'!Q7:Q26,MATCH(LARGE('h 24-25'!K7:K26,15),'h 24-25'!K7:K26,0))</f>
        <v>0</v>
      </c>
      <c r="R20" s="39">
        <f>INDEX('h 24-25'!R7:R26,MATCH(LARGE('h 24-25'!K7:K26,15),'h 24-25'!K7:K26,0))</f>
        <v>0</v>
      </c>
      <c r="S20" s="40">
        <f>INDEX('h 24-25'!S7:S26,MATCH(LARGE('h 24-25'!K7:K26,15),'h 24-25'!K7:K26,0))</f>
        <v>0</v>
      </c>
      <c r="T20" s="15">
        <f>INDEX('h 24-25'!T7:T26,MATCH(LARGE('h 24-25'!K7:K26,15),'h 24-25'!K7:K26,0))</f>
        <v>0</v>
      </c>
      <c r="U20" s="32">
        <f>INDEX('h 24-25'!U7:U26,MATCH(LARGE('h 24-25'!K7:K26,15),'h 24-25'!K7:K26,0))</f>
        <v>0</v>
      </c>
      <c r="V20" s="24">
        <f>INDEX('h 24-25'!V7:V26,MATCH(LARGE('h 24-25'!K7:K26,15),'h 24-25'!K7:K26,0))</f>
        <v>0</v>
      </c>
      <c r="W20" s="33">
        <f>INDEX('h 24-25'!W7:W26,MATCH(LARGE('h 24-25'!K7:K26,15),'h 24-25'!K7:K26,0))</f>
        <v>0</v>
      </c>
      <c r="X20" s="34">
        <f>INDEX('h 24-25'!X7:X26,MATCH(LARGE('h 24-25'!K7:K26,15),'h 24-25'!K7:K26,0))</f>
        <v>0</v>
      </c>
      <c r="Y20" s="2"/>
      <c r="Z20" s="41">
        <f>INDEX('h 24-25'!Z7:Z26,MATCH(LARGE('h 24-25'!K7:K26,15),'h 24-25'!K7:K26,0))</f>
        <v>0</v>
      </c>
      <c r="AA20" s="42">
        <f>INDEX('h 24-25'!AA7:AA26,MATCH(LARGE('h 24-25'!K7:K26,15),'h 24-25'!K7:K26,0))</f>
        <v>0</v>
      </c>
      <c r="AB20" s="43">
        <f>INDEX('h 24-25'!AB7:AB26,MATCH(LARGE('h 24-25'!K7:K26,15),'h 24-25'!K7:K26,0))</f>
        <v>0</v>
      </c>
      <c r="AC20" s="15">
        <f>INDEX('h 24-25'!AC7:AC26,MATCH(LARGE('h 24-25'!K7:K26,15),'h 24-25'!K7:K26,0))</f>
        <v>0</v>
      </c>
      <c r="AD20" s="32">
        <f>INDEX('h 24-25'!AD7:AD26,MATCH(LARGE('h 24-25'!K7:K26,15),'h 24-25'!K7:K26,0))</f>
        <v>0</v>
      </c>
      <c r="AE20" s="24">
        <f>INDEX('h 24-25'!AE7:AE26,MATCH(LARGE('h 24-25'!K7:K26,15),'h 24-25'!K7:K26,0))</f>
        <v>0</v>
      </c>
      <c r="AF20" s="33">
        <f>INDEX('h 24-25'!AF7:AF26,MATCH(LARGE('h 24-25'!K7:K26,15),'h 24-25'!K7:K26,0))</f>
        <v>0</v>
      </c>
      <c r="AG20" s="34">
        <f>INDEX('h 24-25'!AG7:AG26,MATCH(LARGE('h 24-25'!K7:K26,15),'h 24-25'!K7:K26,0))</f>
        <v>0</v>
      </c>
      <c r="AI20" s="7">
        <f>INDEX('h 24-25'!AI7:AI26,MATCH(LARGE('h 24-25'!K7:K26,15),'h 24-25'!K7:K26,0))</f>
        <v>0</v>
      </c>
      <c r="AJ20" s="8">
        <f>INDEX('h 24-25'!AJ7:AJ26,MATCH(LARGE('h 24-25'!K7:K26,15),'h 24-25'!K7:K26,0))</f>
        <v>0</v>
      </c>
      <c r="AK20" s="7">
        <f>INDEX('h 24-25'!AK7:AK26,MATCH(LARGE('h 24-25'!K7:K26,15),'h 24-25'!K7:K26,0))</f>
        <v>0</v>
      </c>
      <c r="AL20" s="8">
        <f>INDEX('h 24-25'!AL7:AL26,MATCH(LARGE('h 24-25'!K7:K26,15),'h 24-25'!K7:K26,0))</f>
        <v>0</v>
      </c>
      <c r="AM20" s="9">
        <f>INDEX('h 24-25'!AM7:AM26,MATCH(LARGE('h 24-25'!K7:K26,15),'h 24-25'!K7:K26,0))</f>
        <v>0</v>
      </c>
      <c r="AN20" s="10">
        <f>INDEX('h 24-25'!AN7:AN26,MATCH(LARGE('h 24-25'!K7:K26,15),'h 24-25'!K7:K26,0))</f>
        <v>0</v>
      </c>
      <c r="AO20" s="9">
        <f>INDEX('h 24-25'!AO7:AO26,MATCH(LARGE('h 24-25'!K7:K26,15),'h 24-25'!K7:K26,0))</f>
        <v>0</v>
      </c>
      <c r="AP20" s="10">
        <f>INDEX('h 24-25'!AP7:AP26,MATCH(LARGE('h 24-25'!K7:K26,15),'h 24-25'!K7:K26,0))</f>
        <v>0</v>
      </c>
      <c r="AQ20" s="11">
        <f>INDEX('h 24-25'!AQ7:AQ26,MATCH(LARGE('h 24-25'!K7:K26,15),'h 24-25'!K7:K26,0))</f>
        <v>0</v>
      </c>
      <c r="AR20" s="12">
        <f>INDEX('h 24-25'!AR7:AR26,MATCH(LARGE('h 24-25'!K7:K26,15),'h 24-25'!K7:K26,0))</f>
        <v>0</v>
      </c>
      <c r="AS20" s="11">
        <f>INDEX('h 24-25'!AS7:AS26,MATCH(LARGE('h 24-25'!K7:K26,15),'h 24-25'!K7:K26,0))</f>
        <v>0</v>
      </c>
      <c r="AT20" s="12">
        <f>INDEX('h 24-25'!AT7:AT26,MATCH(LARGE('h 24-25'!K7:K26,15),'h 24-25'!K7:K26,0))</f>
        <v>0</v>
      </c>
      <c r="AV20" s="7">
        <f>INDEX('h 24-25'!AV7:AV26,MATCH(LARGE('h 24-25'!K7:K26,15),'h 24-25'!K7:K26,0))</f>
        <v>0</v>
      </c>
      <c r="AW20" s="8">
        <f>INDEX('h 24-25'!AW7:AW26,MATCH(LARGE('h 24-25'!K7:K26,15),'h 24-25'!K7:K26,0))</f>
        <v>0</v>
      </c>
      <c r="AX20" s="9">
        <f>INDEX('h 24-25'!AX7:AX26,MATCH(LARGE('h 24-25'!K7:K26,15),'h 24-25'!K7:K26,0))</f>
        <v>0</v>
      </c>
      <c r="AY20" s="10">
        <f>INDEX('h 24-25'!AY7:AY26,MATCH(LARGE('h 24-25'!K7:K26,15),'h 24-25'!K7:K26,0))</f>
        <v>0</v>
      </c>
      <c r="AZ20" s="11">
        <f>INDEX('h 24-25'!AZ7:AZ26,MATCH(LARGE('h 24-25'!K7:K26,15),'h 24-25'!K7:K26,0))</f>
        <v>0</v>
      </c>
      <c r="BA20" s="12">
        <f>INDEX('h 24-25'!BA7:BA26,MATCH(LARGE('h 24-25'!K7:K26,15),'h 24-25'!K7:K26,0))</f>
        <v>0</v>
      </c>
      <c r="BC20" s="7">
        <f>INDEX('h 24-25'!BC7:BC26,MATCH(LARGE('h 24-25'!K7:K26,15),'h 24-25'!K7:K26,0))</f>
        <v>0</v>
      </c>
      <c r="BD20" s="8">
        <f>INDEX('h 24-25'!BD7:BD26,MATCH(LARGE('h 24-25'!K7:K26,15),'h 24-25'!K7:K26,0))</f>
        <v>0</v>
      </c>
      <c r="BE20" s="9">
        <f>INDEX('h 24-25'!BE7:BE26,MATCH(LARGE('h 24-25'!K7:K26,15),'h 24-25'!K7:K26,0))</f>
        <v>0</v>
      </c>
      <c r="BF20" s="10">
        <f>INDEX('h 24-25'!BF7:BF26,MATCH(LARGE('h 24-25'!K7:K26,15),'h 24-25'!K7:K26,0))</f>
        <v>0</v>
      </c>
      <c r="BG20" s="11">
        <f>INDEX('h 24-25'!BG7:BG26,MATCH(LARGE('h 24-25'!K7:K26,15),'h 24-25'!K7:K26,0))</f>
        <v>0</v>
      </c>
      <c r="BH20" s="12">
        <f>INDEX('h 24-25'!BH7:BH26,MATCH(LARGE('h 24-25'!K7:K26,15),'h 24-25'!K7:K26,0))</f>
        <v>0</v>
      </c>
      <c r="BI20" s="6"/>
      <c r="BJ20" s="3" t="b">
        <f>INDEX('h 24-25'!BJ7:BJ26,MATCH(LARGE('h 24-25'!K7:K26,15),'h 24-25'!K7:K26,0))</f>
        <v>1</v>
      </c>
      <c r="BK20" s="3" t="b">
        <f>INDEX('h 24-25'!BK7:BK26,MATCH(LARGE('h 24-25'!K7:K26,15),'h 24-25'!K7:K26,0))</f>
        <v>1</v>
      </c>
      <c r="BL20" s="6"/>
      <c r="BM20" s="4" t="b">
        <f>INDEX('h 24-25'!BM7:BM26,MATCH(LARGE('h 24-25'!K7:K26,15),'h 24-25'!K7:K26,0))</f>
        <v>1</v>
      </c>
      <c r="BN20" s="4" t="b">
        <f>INDEX('h 24-25'!BN7:BN26,MATCH(LARGE('h 24-25'!K7:K26,15),'h 24-25'!K7:K26,0))</f>
        <v>1</v>
      </c>
      <c r="BO20" s="6"/>
      <c r="BP20" s="31"/>
    </row>
    <row r="21" spans="2:68" ht="17.100000000000001" customHeight="1" thickBot="1" x14ac:dyDescent="0.3">
      <c r="B21" s="22">
        <f>INDEX('h 24-25'!B7:B26,MATCH(LARGE('h 24-25'!K7:K26,16),'h 24-25'!K7:K26,0))</f>
        <v>0</v>
      </c>
      <c r="C21" s="2"/>
      <c r="D21" s="4" t="b">
        <f>INDEX('h 24-25'!D7:D26,MATCH(LARGE('h 24-25'!K7:K26,16),'h 24-25'!K7:K26,0))</f>
        <v>1</v>
      </c>
      <c r="E21" s="2"/>
      <c r="F21" s="35">
        <f>INDEX('h 24-25'!F7:F26,MATCH(LARGE('h 24-25'!K7:K26,16),'h 24-25'!K7:K26,0))</f>
        <v>0</v>
      </c>
      <c r="G21" s="36">
        <f>INDEX('h 24-25'!G7:G26,MATCH(LARGE('h 24-25'!K7:K26,16),'h 24-25'!K7:K26,0))</f>
        <v>0</v>
      </c>
      <c r="H21" s="37">
        <f>INDEX('h 24-25'!H7:H26,MATCH(LARGE('h 24-25'!K7:K26,16),'h 24-25'!K7:K26,0))</f>
        <v>0</v>
      </c>
      <c r="I21" s="15">
        <f>INDEX('h 24-25'!I7:I26,MATCH(LARGE('h 24-25'!K7:K26,16),'h 24-25'!K7:K26,0))</f>
        <v>0</v>
      </c>
      <c r="J21" s="27"/>
      <c r="K21" s="27"/>
      <c r="L21" s="32">
        <f>INDEX('h 24-25'!L7:L26,MATCH(LARGE('h 24-25'!K7:K26,16),'h 24-25'!K7:K26,0))</f>
        <v>0</v>
      </c>
      <c r="M21" s="24">
        <f>INDEX('h 24-25'!M7:M26,MATCH(LARGE('h 24-25'!K7:K26,16),'h 24-25'!K7:K26,0))</f>
        <v>0</v>
      </c>
      <c r="N21" s="33">
        <f>INDEX('h 24-25'!N7:N26,MATCH(LARGE('h 24-25'!K7:K26,16),'h 24-25'!K7:K26,0))</f>
        <v>0</v>
      </c>
      <c r="O21" s="34">
        <f>INDEX('h 24-25'!O7:O26,MATCH(LARGE('h 24-25'!K7:K26,16),'h 24-25'!K7:K26,0))</f>
        <v>0</v>
      </c>
      <c r="P21" s="2"/>
      <c r="Q21" s="38">
        <f>INDEX('h 24-25'!Q7:Q26,MATCH(LARGE('h 24-25'!K7:K26,16),'h 24-25'!K7:K26,0))</f>
        <v>0</v>
      </c>
      <c r="R21" s="39">
        <f>INDEX('h 24-25'!R7:R26,MATCH(LARGE('h 24-25'!K7:K26,16),'h 24-25'!K7:K26,0))</f>
        <v>0</v>
      </c>
      <c r="S21" s="40">
        <f>INDEX('h 24-25'!S7:S26,MATCH(LARGE('h 24-25'!K7:K26,16),'h 24-25'!K7:K26,0))</f>
        <v>0</v>
      </c>
      <c r="T21" s="15">
        <f>INDEX('h 24-25'!T7:T26,MATCH(LARGE('h 24-25'!K7:K26,16),'h 24-25'!K7:K26,0))</f>
        <v>0</v>
      </c>
      <c r="U21" s="32">
        <f>INDEX('h 24-25'!U7:U26,MATCH(LARGE('h 24-25'!K7:K26,16),'h 24-25'!K7:K26,0))</f>
        <v>0</v>
      </c>
      <c r="V21" s="24">
        <f>INDEX('h 24-25'!V7:V26,MATCH(LARGE('h 24-25'!K7:K26,16),'h 24-25'!K7:K26,0))</f>
        <v>0</v>
      </c>
      <c r="W21" s="33">
        <f>INDEX('h 24-25'!W7:W26,MATCH(LARGE('h 24-25'!K7:K26,16),'h 24-25'!K7:K26,0))</f>
        <v>0</v>
      </c>
      <c r="X21" s="34">
        <f>INDEX('h 24-25'!X7:X26,MATCH(LARGE('h 24-25'!K7:K26,16),'h 24-25'!K7:K26,0))</f>
        <v>0</v>
      </c>
      <c r="Y21" s="2"/>
      <c r="Z21" s="41">
        <f>INDEX('h 24-25'!Z7:Z26,MATCH(LARGE('h 24-25'!K7:K26,16),'h 24-25'!K7:K26,0))</f>
        <v>0</v>
      </c>
      <c r="AA21" s="42">
        <f>INDEX('h 24-25'!AA7:AA26,MATCH(LARGE('h 24-25'!K7:K26,16),'h 24-25'!K7:K26,0))</f>
        <v>0</v>
      </c>
      <c r="AB21" s="43">
        <f>INDEX('h 24-25'!AB7:AB26,MATCH(LARGE('h 24-25'!K7:K26,16),'h 24-25'!K7:K26,0))</f>
        <v>0</v>
      </c>
      <c r="AC21" s="15">
        <f>INDEX('h 24-25'!AC7:AC26,MATCH(LARGE('h 24-25'!K7:K26,16),'h 24-25'!K7:K26,0))</f>
        <v>0</v>
      </c>
      <c r="AD21" s="32">
        <f>INDEX('h 24-25'!AD7:AD26,MATCH(LARGE('h 24-25'!K7:K26,16),'h 24-25'!K7:K26,0))</f>
        <v>0</v>
      </c>
      <c r="AE21" s="24">
        <f>INDEX('h 24-25'!AE7:AE26,MATCH(LARGE('h 24-25'!K7:K26,16),'h 24-25'!K7:K26,0))</f>
        <v>0</v>
      </c>
      <c r="AF21" s="33">
        <f>INDEX('h 24-25'!AF7:AF26,MATCH(LARGE('h 24-25'!K7:K26,16),'h 24-25'!K7:K26,0))</f>
        <v>0</v>
      </c>
      <c r="AG21" s="34">
        <f>INDEX('h 24-25'!AG7:AG26,MATCH(LARGE('h 24-25'!K7:K26,16),'h 24-25'!K7:K26,0))</f>
        <v>0</v>
      </c>
      <c r="AI21" s="7">
        <f>INDEX('h 24-25'!AI7:AI26,MATCH(LARGE('h 24-25'!K7:K26,16),'h 24-25'!K7:K26,0))</f>
        <v>0</v>
      </c>
      <c r="AJ21" s="8">
        <f>INDEX('h 24-25'!AJ7:AJ26,MATCH(LARGE('h 24-25'!K7:K26,16),'h 24-25'!K7:K26,0))</f>
        <v>0</v>
      </c>
      <c r="AK21" s="7">
        <f>INDEX('h 24-25'!AK7:AK26,MATCH(LARGE('h 24-25'!K7:K26,16),'h 24-25'!K7:K26,0))</f>
        <v>0</v>
      </c>
      <c r="AL21" s="8">
        <f>INDEX('h 24-25'!AL7:AL26,MATCH(LARGE('h 24-25'!K7:K26,16),'h 24-25'!K7:K26,0))</f>
        <v>0</v>
      </c>
      <c r="AM21" s="9">
        <f>INDEX('h 24-25'!AM7:AM26,MATCH(LARGE('h 24-25'!K7:K26,16),'h 24-25'!K7:K26,0))</f>
        <v>0</v>
      </c>
      <c r="AN21" s="10">
        <f>INDEX('h 24-25'!AN7:AN26,MATCH(LARGE('h 24-25'!K7:K26,16),'h 24-25'!K7:K26,0))</f>
        <v>0</v>
      </c>
      <c r="AO21" s="9">
        <f>INDEX('h 24-25'!AO7:AO26,MATCH(LARGE('h 24-25'!K7:K26,16),'h 24-25'!K7:K26,0))</f>
        <v>0</v>
      </c>
      <c r="AP21" s="10">
        <f>INDEX('h 24-25'!AP7:AP26,MATCH(LARGE('h 24-25'!K7:K26,16),'h 24-25'!K7:K26,0))</f>
        <v>0</v>
      </c>
      <c r="AQ21" s="11">
        <f>INDEX('h 24-25'!AQ7:AQ26,MATCH(LARGE('h 24-25'!K7:K26,16),'h 24-25'!K7:K26,0))</f>
        <v>0</v>
      </c>
      <c r="AR21" s="12">
        <f>INDEX('h 24-25'!AR7:AR26,MATCH(LARGE('h 24-25'!K7:K26,16),'h 24-25'!K7:K26,0))</f>
        <v>0</v>
      </c>
      <c r="AS21" s="11">
        <f>INDEX('h 24-25'!AS7:AS26,MATCH(LARGE('h 24-25'!K7:K26,16),'h 24-25'!K7:K26,0))</f>
        <v>0</v>
      </c>
      <c r="AT21" s="12">
        <f>INDEX('h 24-25'!AT7:AT26,MATCH(LARGE('h 24-25'!K7:K26,16),'h 24-25'!K7:K26,0))</f>
        <v>0</v>
      </c>
      <c r="AV21" s="7">
        <f>INDEX('h 24-25'!AV7:AV26,MATCH(LARGE('h 24-25'!K7:K26,16),'h 24-25'!K7:K26,0))</f>
        <v>0</v>
      </c>
      <c r="AW21" s="8">
        <f>INDEX('h 24-25'!AW7:AW26,MATCH(LARGE('h 24-25'!K7:K26,16),'h 24-25'!K7:K26,0))</f>
        <v>0</v>
      </c>
      <c r="AX21" s="9">
        <f>INDEX('h 24-25'!AX7:AX26,MATCH(LARGE('h 24-25'!K7:K26,16),'h 24-25'!K7:K26,0))</f>
        <v>0</v>
      </c>
      <c r="AY21" s="10">
        <f>INDEX('h 24-25'!AY7:AY26,MATCH(LARGE('h 24-25'!K7:K26,16),'h 24-25'!K7:K26,0))</f>
        <v>0</v>
      </c>
      <c r="AZ21" s="11">
        <f>INDEX('h 24-25'!AZ7:AZ26,MATCH(LARGE('h 24-25'!K7:K26,16),'h 24-25'!K7:K26,0))</f>
        <v>0</v>
      </c>
      <c r="BA21" s="12">
        <f>INDEX('h 24-25'!BA7:BA26,MATCH(LARGE('h 24-25'!K7:K26,16),'h 24-25'!K7:K26,0))</f>
        <v>0</v>
      </c>
      <c r="BC21" s="7">
        <f>INDEX('h 24-25'!BC7:BC26,MATCH(LARGE('h 24-25'!K7:K26,16),'h 24-25'!K7:K26,0))</f>
        <v>0</v>
      </c>
      <c r="BD21" s="8">
        <f>INDEX('h 24-25'!BD7:BD26,MATCH(LARGE('h 24-25'!K7:K26,16),'h 24-25'!K7:K26,0))</f>
        <v>0</v>
      </c>
      <c r="BE21" s="9">
        <f>INDEX('h 24-25'!BE7:BE26,MATCH(LARGE('h 24-25'!K7:K26,16),'h 24-25'!K7:K26,0))</f>
        <v>0</v>
      </c>
      <c r="BF21" s="10">
        <f>INDEX('h 24-25'!BF7:BF26,MATCH(LARGE('h 24-25'!K7:K26,16),'h 24-25'!K7:K26,0))</f>
        <v>0</v>
      </c>
      <c r="BG21" s="11">
        <f>INDEX('h 24-25'!BG7:BG26,MATCH(LARGE('h 24-25'!K7:K26,16),'h 24-25'!K7:K26,0))</f>
        <v>0</v>
      </c>
      <c r="BH21" s="12">
        <f>INDEX('h 24-25'!BH7:BH26,MATCH(LARGE('h 24-25'!K7:K26,16),'h 24-25'!K7:K26,0))</f>
        <v>0</v>
      </c>
      <c r="BI21" s="6"/>
      <c r="BJ21" s="3" t="b">
        <f>INDEX('h 24-25'!BJ7:BJ26,MATCH(LARGE('h 24-25'!K7:K26,16),'h 24-25'!K7:K26,0))</f>
        <v>1</v>
      </c>
      <c r="BK21" s="3" t="b">
        <f>INDEX('h 24-25'!BK7:BK26,MATCH(LARGE('h 24-25'!K7:K26,16),'h 24-25'!K7:K26,0))</f>
        <v>1</v>
      </c>
      <c r="BL21" s="6"/>
      <c r="BM21" s="4" t="b">
        <f>INDEX('h 24-25'!BM7:BM26,MATCH(LARGE('h 24-25'!K7:K26,16),'h 24-25'!K7:K26,0))</f>
        <v>1</v>
      </c>
      <c r="BN21" s="4" t="b">
        <f>INDEX('h 24-25'!BN7:BN26,MATCH(LARGE('h 24-25'!K7:K26,16),'h 24-25'!K7:K26,0))</f>
        <v>1</v>
      </c>
      <c r="BO21" s="6"/>
      <c r="BP21" s="31"/>
    </row>
    <row r="22" spans="2:68" ht="17.100000000000001" customHeight="1" thickBot="1" x14ac:dyDescent="0.3">
      <c r="B22" s="22">
        <f>INDEX('h 24-25'!B7:B26,MATCH(LARGE('h 24-25'!K7:K26,17),'h 24-25'!K7:K26,0))</f>
        <v>0</v>
      </c>
      <c r="C22" s="2"/>
      <c r="D22" s="4" t="b">
        <f>INDEX('h 24-25'!D7:D26,MATCH(LARGE('h 24-25'!K7:K26,17),'h 24-25'!K7:K26,0))</f>
        <v>1</v>
      </c>
      <c r="E22" s="2"/>
      <c r="F22" s="35">
        <f>INDEX('h 24-25'!F7:F26,MATCH(LARGE('h 24-25'!K7:K26,17),'h 24-25'!K7:K26,0))</f>
        <v>0</v>
      </c>
      <c r="G22" s="36">
        <f>INDEX('h 24-25'!G7:G26,MATCH(LARGE('h 24-25'!K7:K26,17),'h 24-25'!K7:K26,0))</f>
        <v>0</v>
      </c>
      <c r="H22" s="37">
        <f>INDEX('h 24-25'!H7:H26,MATCH(LARGE('h 24-25'!K7:K26,17),'h 24-25'!K7:K26,0))</f>
        <v>0</v>
      </c>
      <c r="I22" s="15">
        <f>INDEX('h 24-25'!I7:I26,MATCH(LARGE('h 24-25'!K7:K26,17),'h 24-25'!K7:K26,0))</f>
        <v>0</v>
      </c>
      <c r="J22" s="27"/>
      <c r="K22" s="27"/>
      <c r="L22" s="32">
        <f>INDEX('h 24-25'!L7:L26,MATCH(LARGE('h 24-25'!K7:K26,17),'h 24-25'!K7:K26,0))</f>
        <v>0</v>
      </c>
      <c r="M22" s="24">
        <f>INDEX('h 24-25'!M7:M26,MATCH(LARGE('h 24-25'!K7:K26,17),'h 24-25'!K7:K26,0))</f>
        <v>0</v>
      </c>
      <c r="N22" s="33">
        <f>INDEX('h 24-25'!N7:N26,MATCH(LARGE('h 24-25'!K7:K26,17),'h 24-25'!K7:K26,0))</f>
        <v>0</v>
      </c>
      <c r="O22" s="34">
        <f>INDEX('h 24-25'!O7:O26,MATCH(LARGE('h 24-25'!K7:K26,17),'h 24-25'!K7:K26,0))</f>
        <v>0</v>
      </c>
      <c r="P22" s="2"/>
      <c r="Q22" s="38">
        <f>INDEX('h 24-25'!Q7:Q26,MATCH(LARGE('h 24-25'!K7:K26,17),'h 24-25'!K7:K26,0))</f>
        <v>0</v>
      </c>
      <c r="R22" s="39">
        <f>INDEX('h 24-25'!R7:R26,MATCH(LARGE('h 24-25'!K7:K26,17),'h 24-25'!K7:K26,0))</f>
        <v>0</v>
      </c>
      <c r="S22" s="40">
        <f>INDEX('h 24-25'!S7:S26,MATCH(LARGE('h 24-25'!K7:K26,17),'h 24-25'!K7:K26,0))</f>
        <v>0</v>
      </c>
      <c r="T22" s="15">
        <f>INDEX('h 24-25'!T7:T26,MATCH(LARGE('h 24-25'!K7:K26,17),'h 24-25'!K7:K26,0))</f>
        <v>0</v>
      </c>
      <c r="U22" s="32">
        <f>INDEX('h 24-25'!U7:U26,MATCH(LARGE('h 24-25'!K7:K26,17),'h 24-25'!K7:K26,0))</f>
        <v>0</v>
      </c>
      <c r="V22" s="24">
        <f>INDEX('h 24-25'!V7:V26,MATCH(LARGE('h 24-25'!K7:K26,17),'h 24-25'!K7:K26,0))</f>
        <v>0</v>
      </c>
      <c r="W22" s="33">
        <f>INDEX('h 24-25'!W7:W26,MATCH(LARGE('h 24-25'!K7:K26,17),'h 24-25'!K7:K26,0))</f>
        <v>0</v>
      </c>
      <c r="X22" s="34">
        <f>INDEX('h 24-25'!X7:X26,MATCH(LARGE('h 24-25'!K7:K26,17),'h 24-25'!K7:K26,0))</f>
        <v>0</v>
      </c>
      <c r="Y22" s="2"/>
      <c r="Z22" s="41">
        <f>INDEX('h 24-25'!Z7:Z26,MATCH(LARGE('h 24-25'!K7:K26,17),'h 24-25'!K7:K26,0))</f>
        <v>0</v>
      </c>
      <c r="AA22" s="42">
        <f>INDEX('h 24-25'!AA7:AA26,MATCH(LARGE('h 24-25'!K7:K26,17),'h 24-25'!K7:K26,0))</f>
        <v>0</v>
      </c>
      <c r="AB22" s="43">
        <f>INDEX('h 24-25'!AB7:AB26,MATCH(LARGE('h 24-25'!K7:K26,17),'h 24-25'!K7:K26,0))</f>
        <v>0</v>
      </c>
      <c r="AC22" s="15">
        <f>INDEX('h 24-25'!AC7:AC26,MATCH(LARGE('h 24-25'!K7:K26,17),'h 24-25'!K7:K26,0))</f>
        <v>0</v>
      </c>
      <c r="AD22" s="32">
        <f>INDEX('h 24-25'!AD7:AD26,MATCH(LARGE('h 24-25'!K7:K26,17),'h 24-25'!K7:K26,0))</f>
        <v>0</v>
      </c>
      <c r="AE22" s="24">
        <f>INDEX('h 24-25'!AE7:AE26,MATCH(LARGE('h 24-25'!K7:K26,17),'h 24-25'!K7:K26,0))</f>
        <v>0</v>
      </c>
      <c r="AF22" s="33">
        <f>INDEX('h 24-25'!AF7:AF26,MATCH(LARGE('h 24-25'!K7:K26,17),'h 24-25'!K7:K26,0))</f>
        <v>0</v>
      </c>
      <c r="AG22" s="34">
        <f>INDEX('h 24-25'!AG7:AG26,MATCH(LARGE('h 24-25'!K7:K26,17),'h 24-25'!K7:K26,0))</f>
        <v>0</v>
      </c>
      <c r="AI22" s="7">
        <f>INDEX('h 24-25'!AI7:AI26,MATCH(LARGE('h 24-25'!K7:K26,17),'h 24-25'!K7:K26,0))</f>
        <v>0</v>
      </c>
      <c r="AJ22" s="8">
        <f>INDEX('h 24-25'!AJ7:AJ26,MATCH(LARGE('h 24-25'!K7:K26,17),'h 24-25'!K7:K26,0))</f>
        <v>0</v>
      </c>
      <c r="AK22" s="7">
        <f>INDEX('h 24-25'!AK7:AK26,MATCH(LARGE('h 24-25'!K7:K26,17),'h 24-25'!K7:K26,0))</f>
        <v>0</v>
      </c>
      <c r="AL22" s="8">
        <f>INDEX('h 24-25'!AL7:AL26,MATCH(LARGE('h 24-25'!K7:K26,17),'h 24-25'!K7:K26,0))</f>
        <v>0</v>
      </c>
      <c r="AM22" s="9">
        <f>INDEX('h 24-25'!AM7:AM26,MATCH(LARGE('h 24-25'!K7:K26,17),'h 24-25'!K7:K26,0))</f>
        <v>0</v>
      </c>
      <c r="AN22" s="10">
        <f>INDEX('h 24-25'!AN7:AN26,MATCH(LARGE('h 24-25'!K7:K26,17),'h 24-25'!K7:K26,0))</f>
        <v>0</v>
      </c>
      <c r="AO22" s="9">
        <f>INDEX('h 24-25'!AO7:AO26,MATCH(LARGE('h 24-25'!K7:K26,17),'h 24-25'!K7:K26,0))</f>
        <v>0</v>
      </c>
      <c r="AP22" s="10">
        <f>INDEX('h 24-25'!AP7:AP26,MATCH(LARGE('h 24-25'!K7:K26,17),'h 24-25'!K7:K26,0))</f>
        <v>0</v>
      </c>
      <c r="AQ22" s="11">
        <f>INDEX('h 24-25'!AQ7:AQ26,MATCH(LARGE('h 24-25'!K7:K26,17),'h 24-25'!K7:K26,0))</f>
        <v>0</v>
      </c>
      <c r="AR22" s="12">
        <f>INDEX('h 24-25'!AR7:AR26,MATCH(LARGE('h 24-25'!K7:K26,17),'h 24-25'!K7:K26,0))</f>
        <v>0</v>
      </c>
      <c r="AS22" s="11">
        <f>INDEX('h 24-25'!AS7:AS26,MATCH(LARGE('h 24-25'!K7:K26,17),'h 24-25'!K7:K26,0))</f>
        <v>0</v>
      </c>
      <c r="AT22" s="12">
        <f>INDEX('h 24-25'!AT7:AT26,MATCH(LARGE('h 24-25'!K7:K26,17),'h 24-25'!K7:K26,0))</f>
        <v>0</v>
      </c>
      <c r="AV22" s="7">
        <f>INDEX('h 24-25'!AV7:AV26,MATCH(LARGE('h 24-25'!K7:K26,17),'h 24-25'!K7:K26,0))</f>
        <v>0</v>
      </c>
      <c r="AW22" s="8">
        <f>INDEX('h 24-25'!AW7:AW26,MATCH(LARGE('h 24-25'!K7:K26,17),'h 24-25'!K7:K26,0))</f>
        <v>0</v>
      </c>
      <c r="AX22" s="9">
        <f>INDEX('h 24-25'!AX7:AX26,MATCH(LARGE('h 24-25'!K7:K26,17),'h 24-25'!K7:K26,0))</f>
        <v>0</v>
      </c>
      <c r="AY22" s="10">
        <f>INDEX('h 24-25'!AY7:AY26,MATCH(LARGE('h 24-25'!K7:K26,17),'h 24-25'!K7:K26,0))</f>
        <v>0</v>
      </c>
      <c r="AZ22" s="11">
        <f>INDEX('h 24-25'!AZ7:AZ26,MATCH(LARGE('h 24-25'!K7:K26,17),'h 24-25'!K7:K26,0))</f>
        <v>0</v>
      </c>
      <c r="BA22" s="12">
        <f>INDEX('h 24-25'!BA7:BA26,MATCH(LARGE('h 24-25'!K7:K26,17),'h 24-25'!K7:K26,0))</f>
        <v>0</v>
      </c>
      <c r="BC22" s="7">
        <f>INDEX('h 24-25'!BC7:BC26,MATCH(LARGE('h 24-25'!K7:K26,17),'h 24-25'!K7:K26,0))</f>
        <v>0</v>
      </c>
      <c r="BD22" s="8">
        <f>INDEX('h 24-25'!BD7:BD26,MATCH(LARGE('h 24-25'!K7:K26,17),'h 24-25'!K7:K26,0))</f>
        <v>0</v>
      </c>
      <c r="BE22" s="9">
        <f>INDEX('h 24-25'!BE7:BE26,MATCH(LARGE('h 24-25'!K7:K26,17),'h 24-25'!K7:K26,0))</f>
        <v>0</v>
      </c>
      <c r="BF22" s="10">
        <f>INDEX('h 24-25'!BF7:BF26,MATCH(LARGE('h 24-25'!K7:K26,17),'h 24-25'!K7:K26,0))</f>
        <v>0</v>
      </c>
      <c r="BG22" s="11">
        <f>INDEX('h 24-25'!BG7:BG26,MATCH(LARGE('h 24-25'!K7:K26,17),'h 24-25'!K7:K26,0))</f>
        <v>0</v>
      </c>
      <c r="BH22" s="12">
        <f>INDEX('h 24-25'!BH7:BH26,MATCH(LARGE('h 24-25'!K7:K26,17),'h 24-25'!K7:K26,0))</f>
        <v>0</v>
      </c>
      <c r="BI22" s="6"/>
      <c r="BJ22" s="3" t="b">
        <f>INDEX('h 24-25'!BJ7:BJ26,MATCH(LARGE('h 24-25'!K7:K26,17),'h 24-25'!K7:K26,0))</f>
        <v>1</v>
      </c>
      <c r="BK22" s="3" t="b">
        <f>INDEX('h 24-25'!BK7:BK26,MATCH(LARGE('h 24-25'!K7:K26,17),'h 24-25'!K7:K26,0))</f>
        <v>1</v>
      </c>
      <c r="BL22" s="6"/>
      <c r="BM22" s="4" t="b">
        <f>INDEX('h 24-25'!BM7:BM26,MATCH(LARGE('h 24-25'!K7:K26,17),'h 24-25'!K7:K26,0))</f>
        <v>1</v>
      </c>
      <c r="BN22" s="4" t="b">
        <f>INDEX('h 24-25'!BN7:BN26,MATCH(LARGE('h 24-25'!K7:K26,17),'h 24-25'!K7:K26,0))</f>
        <v>1</v>
      </c>
      <c r="BO22" s="6"/>
      <c r="BP22" s="31"/>
    </row>
    <row r="23" spans="2:68" ht="17.100000000000001" customHeight="1" thickBot="1" x14ac:dyDescent="0.3">
      <c r="B23" s="22">
        <f>INDEX('h 24-25'!B7:B26,MATCH(LARGE('h 24-25'!K7:K26,18),'h 24-25'!K7:K26,0))</f>
        <v>0</v>
      </c>
      <c r="C23" s="2"/>
      <c r="D23" s="4" t="b">
        <f>INDEX('h 24-25'!D7:D26,MATCH(LARGE('h 24-25'!K7:K26,18),'h 24-25'!K7:K26,0))</f>
        <v>1</v>
      </c>
      <c r="E23" s="2"/>
      <c r="F23" s="35">
        <f>INDEX('h 24-25'!F7:F26,MATCH(LARGE('h 24-25'!K7:K26,18),'h 24-25'!K7:K26,0))</f>
        <v>0</v>
      </c>
      <c r="G23" s="36">
        <f>INDEX('h 24-25'!G7:G26,MATCH(LARGE('h 24-25'!K7:K26,18),'h 24-25'!K7:K26,0))</f>
        <v>0</v>
      </c>
      <c r="H23" s="37">
        <f>INDEX('h 24-25'!H7:H26,MATCH(LARGE('h 24-25'!K7:K26,18),'h 24-25'!K7:K26,0))</f>
        <v>0</v>
      </c>
      <c r="I23" s="15">
        <f>INDEX('h 24-25'!I7:I26,MATCH(LARGE('h 24-25'!K7:K26,18),'h 24-25'!K7:K26,0))</f>
        <v>0</v>
      </c>
      <c r="J23" s="27"/>
      <c r="K23" s="27"/>
      <c r="L23" s="32">
        <f>INDEX('h 24-25'!L7:L26,MATCH(LARGE('h 24-25'!K7:K26,18),'h 24-25'!K7:K26,0))</f>
        <v>0</v>
      </c>
      <c r="M23" s="24">
        <f>INDEX('h 24-25'!M7:M26,MATCH(LARGE('h 24-25'!K7:K26,18),'h 24-25'!K7:K26,0))</f>
        <v>0</v>
      </c>
      <c r="N23" s="33">
        <f>INDEX('h 24-25'!N7:N26,MATCH(LARGE('h 24-25'!K7:K26,18),'h 24-25'!K7:K26,0))</f>
        <v>0</v>
      </c>
      <c r="O23" s="34">
        <f>INDEX('h 24-25'!O7:O26,MATCH(LARGE('h 24-25'!K7:K26,18),'h 24-25'!K7:K26,0))</f>
        <v>0</v>
      </c>
      <c r="P23" s="2"/>
      <c r="Q23" s="38">
        <f>INDEX('h 24-25'!Q7:Q26,MATCH(LARGE('h 24-25'!K7:K26,18),'h 24-25'!K7:K26,0))</f>
        <v>0</v>
      </c>
      <c r="R23" s="39">
        <f>INDEX('h 24-25'!R7:R26,MATCH(LARGE('h 24-25'!K7:K26,18),'h 24-25'!K7:K26,0))</f>
        <v>0</v>
      </c>
      <c r="S23" s="40">
        <f>INDEX('h 24-25'!S7:S26,MATCH(LARGE('h 24-25'!K7:K26,18),'h 24-25'!K7:K26,0))</f>
        <v>0</v>
      </c>
      <c r="T23" s="15">
        <f>INDEX('h 24-25'!T7:T26,MATCH(LARGE('h 24-25'!K7:K26,18),'h 24-25'!K7:K26,0))</f>
        <v>0</v>
      </c>
      <c r="U23" s="32">
        <f>INDEX('h 24-25'!U7:U26,MATCH(LARGE('h 24-25'!K7:K26,18),'h 24-25'!K7:K26,0))</f>
        <v>0</v>
      </c>
      <c r="V23" s="24">
        <f>INDEX('h 24-25'!V7:V26,MATCH(LARGE('h 24-25'!K7:K26,18),'h 24-25'!K7:K26,0))</f>
        <v>0</v>
      </c>
      <c r="W23" s="33">
        <f>INDEX('h 24-25'!W7:W26,MATCH(LARGE('h 24-25'!K7:K26,18),'h 24-25'!K7:K26,0))</f>
        <v>0</v>
      </c>
      <c r="X23" s="34">
        <f>INDEX('h 24-25'!X7:X26,MATCH(LARGE('h 24-25'!K7:K26,18),'h 24-25'!K7:K26,0))</f>
        <v>0</v>
      </c>
      <c r="Y23" s="2"/>
      <c r="Z23" s="41">
        <f>INDEX('h 24-25'!Z7:Z26,MATCH(LARGE('h 24-25'!K7:K26,18),'h 24-25'!K7:K26,0))</f>
        <v>0</v>
      </c>
      <c r="AA23" s="42">
        <f>INDEX('h 24-25'!AA7:AA26,MATCH(LARGE('h 24-25'!K7:K26,18),'h 24-25'!K7:K26,0))</f>
        <v>0</v>
      </c>
      <c r="AB23" s="43">
        <f>INDEX('h 24-25'!AB7:AB26,MATCH(LARGE('h 24-25'!K7:K26,18),'h 24-25'!K7:K26,0))</f>
        <v>0</v>
      </c>
      <c r="AC23" s="15">
        <f>INDEX('h 24-25'!AC7:AC26,MATCH(LARGE('h 24-25'!K7:K26,18),'h 24-25'!K7:K26,0))</f>
        <v>0</v>
      </c>
      <c r="AD23" s="32">
        <f>INDEX('h 24-25'!AD7:AD26,MATCH(LARGE('h 24-25'!K7:K26,18),'h 24-25'!K7:K26,0))</f>
        <v>0</v>
      </c>
      <c r="AE23" s="24">
        <f>INDEX('h 24-25'!AE7:AE26,MATCH(LARGE('h 24-25'!K7:K26,18),'h 24-25'!K7:K26,0))</f>
        <v>0</v>
      </c>
      <c r="AF23" s="33">
        <f>INDEX('h 24-25'!AF7:AF26,MATCH(LARGE('h 24-25'!K7:K26,18),'h 24-25'!K7:K26,0))</f>
        <v>0</v>
      </c>
      <c r="AG23" s="34">
        <f>INDEX('h 24-25'!AG7:AG26,MATCH(LARGE('h 24-25'!K7:K26,18),'h 24-25'!K7:K26,0))</f>
        <v>0</v>
      </c>
      <c r="AI23" s="7">
        <f>INDEX('h 24-25'!AI7:AI26,MATCH(LARGE('h 24-25'!K7:K26,18),'h 24-25'!K7:K26,0))</f>
        <v>0</v>
      </c>
      <c r="AJ23" s="8">
        <f>INDEX('h 24-25'!AJ7:AJ26,MATCH(LARGE('h 24-25'!K7:K26,18),'h 24-25'!K7:K26,0))</f>
        <v>0</v>
      </c>
      <c r="AK23" s="7">
        <f>INDEX('h 24-25'!AK7:AK26,MATCH(LARGE('h 24-25'!K7:K26,18),'h 24-25'!K7:K26,0))</f>
        <v>0</v>
      </c>
      <c r="AL23" s="8">
        <f>INDEX('h 24-25'!AL7:AL26,MATCH(LARGE('h 24-25'!K7:K26,18),'h 24-25'!K7:K26,0))</f>
        <v>0</v>
      </c>
      <c r="AM23" s="9">
        <f>INDEX('h 24-25'!AM7:AM26,MATCH(LARGE('h 24-25'!K7:K26,18),'h 24-25'!K7:K26,0))</f>
        <v>0</v>
      </c>
      <c r="AN23" s="10">
        <f>INDEX('h 24-25'!AN7:AN26,MATCH(LARGE('h 24-25'!K7:K26,18),'h 24-25'!K7:K26,0))</f>
        <v>0</v>
      </c>
      <c r="AO23" s="9">
        <f>INDEX('h 24-25'!AO7:AO26,MATCH(LARGE('h 24-25'!K7:K26,18),'h 24-25'!K7:K26,0))</f>
        <v>0</v>
      </c>
      <c r="AP23" s="10">
        <f>INDEX('h 24-25'!AP7:AP26,MATCH(LARGE('h 24-25'!K7:K26,18),'h 24-25'!K7:K26,0))</f>
        <v>0</v>
      </c>
      <c r="AQ23" s="11">
        <f>INDEX('h 24-25'!AQ7:AQ26,MATCH(LARGE('h 24-25'!K7:K26,18),'h 24-25'!K7:K26,0))</f>
        <v>0</v>
      </c>
      <c r="AR23" s="12">
        <f>INDEX('h 24-25'!AR7:AR26,MATCH(LARGE('h 24-25'!K7:K26,18),'h 24-25'!K7:K26,0))</f>
        <v>0</v>
      </c>
      <c r="AS23" s="11">
        <f>INDEX('h 24-25'!AS7:AS26,MATCH(LARGE('h 24-25'!K7:K26,18),'h 24-25'!K7:K26,0))</f>
        <v>0</v>
      </c>
      <c r="AT23" s="12">
        <f>INDEX('h 24-25'!AT7:AT26,MATCH(LARGE('h 24-25'!K7:K26,18),'h 24-25'!K7:K26,0))</f>
        <v>0</v>
      </c>
      <c r="AV23" s="7">
        <f>INDEX('h 24-25'!AV7:AV26,MATCH(LARGE('h 24-25'!K7:K26,18),'h 24-25'!K7:K26,0))</f>
        <v>0</v>
      </c>
      <c r="AW23" s="8">
        <f>INDEX('h 24-25'!AW7:AW26,MATCH(LARGE('h 24-25'!K7:K26,18),'h 24-25'!K7:K26,0))</f>
        <v>0</v>
      </c>
      <c r="AX23" s="9">
        <f>INDEX('h 24-25'!AX7:AX26,MATCH(LARGE('h 24-25'!K7:K26,18),'h 24-25'!K7:K26,0))</f>
        <v>0</v>
      </c>
      <c r="AY23" s="10">
        <f>INDEX('h 24-25'!AY7:AY26,MATCH(LARGE('h 24-25'!K7:K26,18),'h 24-25'!K7:K26,0))</f>
        <v>0</v>
      </c>
      <c r="AZ23" s="11">
        <f>INDEX('h 24-25'!AZ7:AZ26,MATCH(LARGE('h 24-25'!K7:K26,18),'h 24-25'!K7:K26,0))</f>
        <v>0</v>
      </c>
      <c r="BA23" s="12">
        <f>INDEX('h 24-25'!BA7:BA26,MATCH(LARGE('h 24-25'!K7:K26,18),'h 24-25'!K7:K26,0))</f>
        <v>0</v>
      </c>
      <c r="BC23" s="7">
        <f>INDEX('h 24-25'!BC7:BC26,MATCH(LARGE('h 24-25'!K7:K26,18),'h 24-25'!K7:K26,0))</f>
        <v>0</v>
      </c>
      <c r="BD23" s="8">
        <f>INDEX('h 24-25'!BD7:BD26,MATCH(LARGE('h 24-25'!K7:K26,18),'h 24-25'!K7:K26,0))</f>
        <v>0</v>
      </c>
      <c r="BE23" s="9">
        <f>INDEX('h 24-25'!BE7:BE26,MATCH(LARGE('h 24-25'!K7:K26,18),'h 24-25'!K7:K26,0))</f>
        <v>0</v>
      </c>
      <c r="BF23" s="10">
        <f>INDEX('h 24-25'!BF7:BF26,MATCH(LARGE('h 24-25'!K7:K26,18),'h 24-25'!K7:K26,0))</f>
        <v>0</v>
      </c>
      <c r="BG23" s="11">
        <f>INDEX('h 24-25'!BG7:BG26,MATCH(LARGE('h 24-25'!K7:K26,18),'h 24-25'!K7:K26,0))</f>
        <v>0</v>
      </c>
      <c r="BH23" s="12">
        <f>INDEX('h 24-25'!BH7:BH26,MATCH(LARGE('h 24-25'!K7:K26,18),'h 24-25'!K7:K26,0))</f>
        <v>0</v>
      </c>
      <c r="BI23" s="6"/>
      <c r="BJ23" s="3" t="b">
        <f>INDEX('h 24-25'!BJ7:BJ26,MATCH(LARGE('h 24-25'!K7:K26,18),'h 24-25'!K7:K26,0))</f>
        <v>1</v>
      </c>
      <c r="BK23" s="3" t="b">
        <f>INDEX('h 24-25'!BK7:BK26,MATCH(LARGE('h 24-25'!K7:K26,18),'h 24-25'!K7:K26,0))</f>
        <v>1</v>
      </c>
      <c r="BL23" s="6"/>
      <c r="BM23" s="4" t="b">
        <f>INDEX('h 24-25'!BM7:BM26,MATCH(LARGE('h 24-25'!K7:K26,18),'h 24-25'!K7:K26,0))</f>
        <v>1</v>
      </c>
      <c r="BN23" s="4" t="b">
        <f>INDEX('h 24-25'!BN7:BN26,MATCH(LARGE('h 24-25'!K7:K26,18),'h 24-25'!K7:K26,0))</f>
        <v>1</v>
      </c>
      <c r="BO23" s="6"/>
      <c r="BP23" s="31"/>
    </row>
    <row r="24" spans="2:68" ht="17.100000000000001" customHeight="1" thickBot="1" x14ac:dyDescent="0.3">
      <c r="B24" s="22">
        <f>INDEX('h 24-25'!B7:B26,MATCH(LARGE('h 24-25'!K7:K26,19),'h 24-25'!K7:K26,0))</f>
        <v>0</v>
      </c>
      <c r="C24" s="2"/>
      <c r="D24" s="4" t="b">
        <f>INDEX('h 24-25'!D7:D26,MATCH(LARGE('h 24-25'!K7:K26,19),'h 24-25'!K7:K26,0))</f>
        <v>1</v>
      </c>
      <c r="E24" s="2"/>
      <c r="F24" s="35">
        <f>INDEX('h 24-25'!F7:F26,MATCH(LARGE('h 24-25'!K7:K26,19),'h 24-25'!K7:K26,0))</f>
        <v>0</v>
      </c>
      <c r="G24" s="36">
        <f>INDEX('h 24-25'!G7:G26,MATCH(LARGE('h 24-25'!K7:K26,19),'h 24-25'!K7:K26,0))</f>
        <v>0</v>
      </c>
      <c r="H24" s="37">
        <f>INDEX('h 24-25'!H7:H26,MATCH(LARGE('h 24-25'!K7:K26,19),'h 24-25'!K7:K26,0))</f>
        <v>0</v>
      </c>
      <c r="I24" s="15">
        <f>INDEX('h 24-25'!I7:I26,MATCH(LARGE('h 24-25'!K7:K26,19),'h 24-25'!K7:K26,0))</f>
        <v>0</v>
      </c>
      <c r="J24" s="27"/>
      <c r="K24" s="27"/>
      <c r="L24" s="32">
        <f>INDEX('h 24-25'!L7:L26,MATCH(LARGE('h 24-25'!K7:K26,19),'h 24-25'!K7:K26,0))</f>
        <v>0</v>
      </c>
      <c r="M24" s="24">
        <f>INDEX('h 24-25'!M7:M26,MATCH(LARGE('h 24-25'!K7:K26,19),'h 24-25'!K7:K26,0))</f>
        <v>0</v>
      </c>
      <c r="N24" s="33">
        <f>INDEX('h 24-25'!N7:N26,MATCH(LARGE('h 24-25'!K7:K26,19),'h 24-25'!K7:K26,0))</f>
        <v>0</v>
      </c>
      <c r="O24" s="34">
        <f>INDEX('h 24-25'!O7:O26,MATCH(LARGE('h 24-25'!K7:K26,19),'h 24-25'!K7:K26,0))</f>
        <v>0</v>
      </c>
      <c r="P24" s="2"/>
      <c r="Q24" s="38">
        <f>INDEX('h 24-25'!Q7:Q26,MATCH(LARGE('h 24-25'!K7:K26,19),'h 24-25'!K7:K26,0))</f>
        <v>0</v>
      </c>
      <c r="R24" s="39">
        <f>INDEX('h 24-25'!R7:R26,MATCH(LARGE('h 24-25'!K7:K26,19),'h 24-25'!K7:K26,0))</f>
        <v>0</v>
      </c>
      <c r="S24" s="40">
        <f>INDEX('h 24-25'!S7:S26,MATCH(LARGE('h 24-25'!K7:K26,19),'h 24-25'!K7:K26,0))</f>
        <v>0</v>
      </c>
      <c r="T24" s="15">
        <f>INDEX('h 24-25'!T7:T26,MATCH(LARGE('h 24-25'!K7:K26,19),'h 24-25'!K7:K26,0))</f>
        <v>0</v>
      </c>
      <c r="U24" s="32">
        <f>INDEX('h 24-25'!U7:U26,MATCH(LARGE('h 24-25'!K7:K26,19),'h 24-25'!K7:K26,0))</f>
        <v>0</v>
      </c>
      <c r="V24" s="24">
        <f>INDEX('h 24-25'!V7:V26,MATCH(LARGE('h 24-25'!K7:K26,19),'h 24-25'!K7:K26,0))</f>
        <v>0</v>
      </c>
      <c r="W24" s="33">
        <f>INDEX('h 24-25'!W7:W26,MATCH(LARGE('h 24-25'!K7:K26,19),'h 24-25'!K7:K26,0))</f>
        <v>0</v>
      </c>
      <c r="X24" s="34">
        <f>INDEX('h 24-25'!X7:X26,MATCH(LARGE('h 24-25'!K7:K26,19),'h 24-25'!K7:K26,0))</f>
        <v>0</v>
      </c>
      <c r="Y24" s="2"/>
      <c r="Z24" s="41">
        <f>INDEX('h 24-25'!Z7:Z26,MATCH(LARGE('h 24-25'!K7:K26,19),'h 24-25'!K7:K26,0))</f>
        <v>0</v>
      </c>
      <c r="AA24" s="42">
        <f>INDEX('h 24-25'!AA7:AA26,MATCH(LARGE('h 24-25'!K7:K26,19),'h 24-25'!K7:K26,0))</f>
        <v>0</v>
      </c>
      <c r="AB24" s="43">
        <f>INDEX('h 24-25'!AB7:AB26,MATCH(LARGE('h 24-25'!K7:K26,19),'h 24-25'!K7:K26,0))</f>
        <v>0</v>
      </c>
      <c r="AC24" s="15">
        <f>INDEX('h 24-25'!AC7:AC26,MATCH(LARGE('h 24-25'!K7:K26,19),'h 24-25'!K7:K26,0))</f>
        <v>0</v>
      </c>
      <c r="AD24" s="32">
        <f>INDEX('h 24-25'!AD7:AD26,MATCH(LARGE('h 24-25'!K7:K26,19),'h 24-25'!K7:K26,0))</f>
        <v>0</v>
      </c>
      <c r="AE24" s="24">
        <f>INDEX('h 24-25'!AE7:AE26,MATCH(LARGE('h 24-25'!K7:K26,19),'h 24-25'!K7:K26,0))</f>
        <v>0</v>
      </c>
      <c r="AF24" s="33">
        <f>INDEX('h 24-25'!AF7:AF26,MATCH(LARGE('h 24-25'!K7:K26,19),'h 24-25'!K7:K26,0))</f>
        <v>0</v>
      </c>
      <c r="AG24" s="34">
        <f>INDEX('h 24-25'!AG7:AG26,MATCH(LARGE('h 24-25'!K7:K26,19),'h 24-25'!K7:K26,0))</f>
        <v>0</v>
      </c>
      <c r="AI24" s="7">
        <f>INDEX('h 24-25'!AI7:AI26,MATCH(LARGE('h 24-25'!K7:K26,19),'h 24-25'!K7:K26,0))</f>
        <v>0</v>
      </c>
      <c r="AJ24" s="8">
        <f>INDEX('h 24-25'!AJ7:AJ26,MATCH(LARGE('h 24-25'!K7:K26,19),'h 24-25'!K7:K26,0))</f>
        <v>0</v>
      </c>
      <c r="AK24" s="7">
        <f>INDEX('h 24-25'!AK7:AK26,MATCH(LARGE('h 24-25'!K7:K26,19),'h 24-25'!K7:K26,0))</f>
        <v>0</v>
      </c>
      <c r="AL24" s="8">
        <f>INDEX('h 24-25'!AL7:AL26,MATCH(LARGE('h 24-25'!K7:K26,19),'h 24-25'!K7:K26,0))</f>
        <v>0</v>
      </c>
      <c r="AM24" s="9">
        <f>INDEX('h 24-25'!AM7:AM26,MATCH(LARGE('h 24-25'!K7:K26,19),'h 24-25'!K7:K26,0))</f>
        <v>0</v>
      </c>
      <c r="AN24" s="10">
        <f>INDEX('h 24-25'!AN7:AN26,MATCH(LARGE('h 24-25'!K7:K26,19),'h 24-25'!K7:K26,0))</f>
        <v>0</v>
      </c>
      <c r="AO24" s="9">
        <f>INDEX('h 24-25'!AO7:AO26,MATCH(LARGE('h 24-25'!K7:K26,19),'h 24-25'!K7:K26,0))</f>
        <v>0</v>
      </c>
      <c r="AP24" s="10">
        <f>INDEX('h 24-25'!AP7:AP26,MATCH(LARGE('h 24-25'!K7:K26,19),'h 24-25'!K7:K26,0))</f>
        <v>0</v>
      </c>
      <c r="AQ24" s="11">
        <f>INDEX('h 24-25'!AQ7:AQ26,MATCH(LARGE('h 24-25'!K7:K26,19),'h 24-25'!K7:K26,0))</f>
        <v>0</v>
      </c>
      <c r="AR24" s="12">
        <f>INDEX('h 24-25'!AR7:AR26,MATCH(LARGE('h 24-25'!K7:K26,19),'h 24-25'!K7:K26,0))</f>
        <v>0</v>
      </c>
      <c r="AS24" s="11">
        <f>INDEX('h 24-25'!AS7:AS26,MATCH(LARGE('h 24-25'!K7:K26,19),'h 24-25'!K7:K26,0))</f>
        <v>0</v>
      </c>
      <c r="AT24" s="12">
        <f>INDEX('h 24-25'!AT7:AT26,MATCH(LARGE('h 24-25'!K7:K26,19),'h 24-25'!K7:K26,0))</f>
        <v>0</v>
      </c>
      <c r="AV24" s="7">
        <f>INDEX('h 24-25'!AV7:AV26,MATCH(LARGE('h 24-25'!K7:K26,19),'h 24-25'!K7:K26,0))</f>
        <v>0</v>
      </c>
      <c r="AW24" s="8">
        <f>INDEX('h 24-25'!AW7:AW26,MATCH(LARGE('h 24-25'!K7:K26,19),'h 24-25'!K7:K26,0))</f>
        <v>0</v>
      </c>
      <c r="AX24" s="9">
        <f>INDEX('h 24-25'!AX7:AX26,MATCH(LARGE('h 24-25'!K7:K26,19),'h 24-25'!K7:K26,0))</f>
        <v>0</v>
      </c>
      <c r="AY24" s="10">
        <f>INDEX('h 24-25'!AY7:AY26,MATCH(LARGE('h 24-25'!K7:K26,19),'h 24-25'!K7:K26,0))</f>
        <v>0</v>
      </c>
      <c r="AZ24" s="11">
        <f>INDEX('h 24-25'!AZ7:AZ26,MATCH(LARGE('h 24-25'!K7:K26,19),'h 24-25'!K7:K26,0))</f>
        <v>0</v>
      </c>
      <c r="BA24" s="12">
        <f>INDEX('h 24-25'!BA7:BA26,MATCH(LARGE('h 24-25'!K7:K26,19),'h 24-25'!K7:K26,0))</f>
        <v>0</v>
      </c>
      <c r="BC24" s="7">
        <f>INDEX('h 24-25'!BC7:BC26,MATCH(LARGE('h 24-25'!K7:K26,19),'h 24-25'!K7:K26,0))</f>
        <v>0</v>
      </c>
      <c r="BD24" s="8">
        <f>INDEX('h 24-25'!BD7:BD26,MATCH(LARGE('h 24-25'!K7:K26,19),'h 24-25'!K7:K26,0))</f>
        <v>0</v>
      </c>
      <c r="BE24" s="9">
        <f>INDEX('h 24-25'!BE7:BE26,MATCH(LARGE('h 24-25'!K7:K26,19),'h 24-25'!K7:K26,0))</f>
        <v>0</v>
      </c>
      <c r="BF24" s="10">
        <f>INDEX('h 24-25'!BF7:BF26,MATCH(LARGE('h 24-25'!K7:K26,19),'h 24-25'!K7:K26,0))</f>
        <v>0</v>
      </c>
      <c r="BG24" s="11">
        <f>INDEX('h 24-25'!BG7:BG26,MATCH(LARGE('h 24-25'!K7:K26,19),'h 24-25'!K7:K26,0))</f>
        <v>0</v>
      </c>
      <c r="BH24" s="12">
        <f>INDEX('h 24-25'!BH7:BH26,MATCH(LARGE('h 24-25'!K7:K26,19),'h 24-25'!K7:K26,0))</f>
        <v>0</v>
      </c>
      <c r="BI24" s="6"/>
      <c r="BJ24" s="3" t="b">
        <f>INDEX('h 24-25'!BJ7:BJ26,MATCH(LARGE('h 24-25'!K7:K26,19),'h 24-25'!K7:K26,0))</f>
        <v>1</v>
      </c>
      <c r="BK24" s="3" t="b">
        <f>INDEX('h 24-25'!BK7:BK26,MATCH(LARGE('h 24-25'!K7:K26,19),'h 24-25'!K7:K26,0))</f>
        <v>1</v>
      </c>
      <c r="BL24" s="6"/>
      <c r="BM24" s="4" t="b">
        <f>INDEX('h 24-25'!BM7:BM26,MATCH(LARGE('h 24-25'!K7:K26,19),'h 24-25'!K7:K26,0))</f>
        <v>1</v>
      </c>
      <c r="BN24" s="4" t="b">
        <f>INDEX('h 24-25'!BN7:BN26,MATCH(LARGE('h 24-25'!K7:K26,19),'h 24-25'!K7:K26,0))</f>
        <v>1</v>
      </c>
      <c r="BO24" s="6"/>
      <c r="BP24" s="31"/>
    </row>
    <row r="25" spans="2:68" ht="17.100000000000001" customHeight="1" thickBot="1" x14ac:dyDescent="0.3">
      <c r="B25" s="22">
        <f>INDEX('h 24-25'!B7:B26,MATCH(LARGE('h 24-25'!K7:K26,20),'h 24-25'!K7:K26,0))</f>
        <v>0</v>
      </c>
      <c r="C25" s="2"/>
      <c r="D25" s="4" t="b">
        <f>INDEX('h 24-25'!D7:D26,MATCH(LARGE('h 24-25'!K7:K26,20),'h 24-25'!K7:K26,0))</f>
        <v>1</v>
      </c>
      <c r="E25" s="2"/>
      <c r="F25" s="35">
        <f>INDEX('h 24-25'!F7:F26,MATCH(LARGE('h 24-25'!K7:K26,20),'h 24-25'!K7:K26,0))</f>
        <v>0</v>
      </c>
      <c r="G25" s="36">
        <f>INDEX('h 24-25'!G7:G26,MATCH(LARGE('h 24-25'!K7:K26,20),'h 24-25'!K7:K26,0))</f>
        <v>0</v>
      </c>
      <c r="H25" s="37">
        <f>INDEX('h 24-25'!H7:H26,MATCH(LARGE('h 24-25'!K7:K26,20),'h 24-25'!K7:K26,0))</f>
        <v>0</v>
      </c>
      <c r="I25" s="15">
        <f>INDEX('h 24-25'!I7:I26,MATCH(LARGE('h 24-25'!K7:K26,20),'h 24-25'!K7:K26,0))</f>
        <v>0</v>
      </c>
      <c r="J25" s="27"/>
      <c r="K25" s="27"/>
      <c r="L25" s="32">
        <f>INDEX('h 24-25'!L7:L26,MATCH(LARGE('h 24-25'!K7:K26,20),'h 24-25'!K7:K26,0))</f>
        <v>0</v>
      </c>
      <c r="M25" s="24">
        <f>INDEX('h 24-25'!M7:M26,MATCH(LARGE('h 24-25'!K7:K26,20),'h 24-25'!K7:K26,0))</f>
        <v>0</v>
      </c>
      <c r="N25" s="33">
        <f>INDEX('h 24-25'!N7:N26,MATCH(LARGE('h 24-25'!K7:K26,20),'h 24-25'!K7:K26,0))</f>
        <v>0</v>
      </c>
      <c r="O25" s="34">
        <f>INDEX('h 24-25'!O7:O26,MATCH(LARGE('h 24-25'!K7:K26,20),'h 24-25'!K7:K26,0))</f>
        <v>0</v>
      </c>
      <c r="P25" s="2"/>
      <c r="Q25" s="38">
        <f>INDEX('h 24-25'!Q7:Q26,MATCH(LARGE('h 24-25'!K7:K26,20),'h 24-25'!K7:K26,0))</f>
        <v>0</v>
      </c>
      <c r="R25" s="39">
        <f>INDEX('h 24-25'!R7:R26,MATCH(LARGE('h 24-25'!K7:K26,20),'h 24-25'!K7:K26,0))</f>
        <v>0</v>
      </c>
      <c r="S25" s="40">
        <f>INDEX('h 24-25'!S7:S26,MATCH(LARGE('h 24-25'!K7:K26,20),'h 24-25'!K7:K26,0))</f>
        <v>0</v>
      </c>
      <c r="T25" s="15">
        <f>INDEX('h 24-25'!T7:T26,MATCH(LARGE('h 24-25'!K7:K26,20),'h 24-25'!K7:K26,0))</f>
        <v>0</v>
      </c>
      <c r="U25" s="32">
        <f>INDEX('h 24-25'!U7:U26,MATCH(LARGE('h 24-25'!K7:K26,20),'h 24-25'!K7:K26,0))</f>
        <v>0</v>
      </c>
      <c r="V25" s="24">
        <f>INDEX('h 24-25'!V7:V26,MATCH(LARGE('h 24-25'!K7:K26,20),'h 24-25'!K7:K26,0))</f>
        <v>0</v>
      </c>
      <c r="W25" s="33">
        <f>INDEX('h 24-25'!W7:W26,MATCH(LARGE('h 24-25'!K7:K26,20),'h 24-25'!K7:K26,0))</f>
        <v>0</v>
      </c>
      <c r="X25" s="34">
        <f>INDEX('h 24-25'!X7:X26,MATCH(LARGE('h 24-25'!K7:K26,20),'h 24-25'!K7:K26,0))</f>
        <v>0</v>
      </c>
      <c r="Y25" s="2"/>
      <c r="Z25" s="41">
        <f>INDEX('h 24-25'!Z7:Z26,MATCH(LARGE('h 24-25'!K7:K26,20),'h 24-25'!K7:K26,0))</f>
        <v>0</v>
      </c>
      <c r="AA25" s="42">
        <f>INDEX('h 24-25'!AA7:AA26,MATCH(LARGE('h 24-25'!K7:K26,20),'h 24-25'!K7:K26,0))</f>
        <v>0</v>
      </c>
      <c r="AB25" s="43">
        <f>INDEX('h 24-25'!AB7:AB26,MATCH(LARGE('h 24-25'!K7:K26,20),'h 24-25'!K7:K26,0))</f>
        <v>0</v>
      </c>
      <c r="AC25" s="15">
        <f>INDEX('h 24-25'!AC7:AC26,MATCH(LARGE('h 24-25'!K7:K26,20),'h 24-25'!K7:K26,0))</f>
        <v>0</v>
      </c>
      <c r="AD25" s="32">
        <f>INDEX('h 24-25'!AD7:AD26,MATCH(LARGE('h 24-25'!K7:K26,20),'h 24-25'!K7:K26,0))</f>
        <v>0</v>
      </c>
      <c r="AE25" s="24">
        <f>INDEX('h 24-25'!AE7:AE26,MATCH(LARGE('h 24-25'!K7:K26,20),'h 24-25'!K7:K26,0))</f>
        <v>0</v>
      </c>
      <c r="AF25" s="33">
        <f>INDEX('h 24-25'!AF7:AF26,MATCH(LARGE('h 24-25'!K7:K26,20),'h 24-25'!K7:K26,0))</f>
        <v>0</v>
      </c>
      <c r="AG25" s="34">
        <f>INDEX('h 24-25'!AG7:AG26,MATCH(LARGE('h 24-25'!K7:K26,20),'h 24-25'!K7:K26,0))</f>
        <v>0</v>
      </c>
      <c r="AI25" s="7">
        <f>INDEX('h 24-25'!AI7:AI26,MATCH(LARGE('h 24-25'!K7:K26,20),'h 24-25'!K7:K26,0))</f>
        <v>0</v>
      </c>
      <c r="AJ25" s="8">
        <f>INDEX('h 24-25'!AJ7:AJ26,MATCH(LARGE('h 24-25'!K7:K26,20),'h 24-25'!K7:K26,0))</f>
        <v>0</v>
      </c>
      <c r="AK25" s="7">
        <f>INDEX('h 24-25'!AK7:AK26,MATCH(LARGE('h 24-25'!K7:K26,20),'h 24-25'!K7:K26,0))</f>
        <v>0</v>
      </c>
      <c r="AL25" s="8">
        <f>INDEX('h 24-25'!AL7:AL26,MATCH(LARGE('h 24-25'!K7:K26,20),'h 24-25'!K7:K26,0))</f>
        <v>0</v>
      </c>
      <c r="AM25" s="9">
        <f>INDEX('h 24-25'!AM7:AM26,MATCH(LARGE('h 24-25'!K7:K26,20),'h 24-25'!K7:K26,0))</f>
        <v>0</v>
      </c>
      <c r="AN25" s="10">
        <f>INDEX('h 24-25'!AN7:AN26,MATCH(LARGE('h 24-25'!K7:K26,20),'h 24-25'!K7:K26,0))</f>
        <v>0</v>
      </c>
      <c r="AO25" s="9">
        <f>INDEX('h 24-25'!AO7:AO26,MATCH(LARGE('h 24-25'!K7:K26,20),'h 24-25'!K7:K26,0))</f>
        <v>0</v>
      </c>
      <c r="AP25" s="10">
        <f>INDEX('h 24-25'!AP7:AP26,MATCH(LARGE('h 24-25'!K7:K26,20),'h 24-25'!K7:K26,0))</f>
        <v>0</v>
      </c>
      <c r="AQ25" s="11">
        <f>INDEX('h 24-25'!AQ7:AQ26,MATCH(LARGE('h 24-25'!K7:K26,20),'h 24-25'!K7:K26,0))</f>
        <v>0</v>
      </c>
      <c r="AR25" s="12">
        <f>INDEX('h 24-25'!AR7:AR26,MATCH(LARGE('h 24-25'!K7:K26,20),'h 24-25'!K7:K26,0))</f>
        <v>0</v>
      </c>
      <c r="AS25" s="11">
        <f>INDEX('h 24-25'!AS7:AS26,MATCH(LARGE('h 24-25'!K7:K26,20),'h 24-25'!K7:K26,0))</f>
        <v>0</v>
      </c>
      <c r="AT25" s="12">
        <f>INDEX('h 24-25'!AT7:AT26,MATCH(LARGE('h 24-25'!K7:K26,20),'h 24-25'!K7:K26,0))</f>
        <v>0</v>
      </c>
      <c r="AV25" s="7">
        <f>INDEX('h 24-25'!AV7:AV26,MATCH(LARGE('h 24-25'!K7:K26,20),'h 24-25'!K7:K26,0))</f>
        <v>0</v>
      </c>
      <c r="AW25" s="8">
        <f>INDEX('h 24-25'!AW7:AW26,MATCH(LARGE('h 24-25'!K7:K26,20),'h 24-25'!K7:K26,0))</f>
        <v>0</v>
      </c>
      <c r="AX25" s="9">
        <f>INDEX('h 24-25'!AX7:AX26,MATCH(LARGE('h 24-25'!K7:K26,20),'h 24-25'!K7:K26,0))</f>
        <v>0</v>
      </c>
      <c r="AY25" s="10">
        <f>INDEX('h 24-25'!AY7:AY26,MATCH(LARGE('h 24-25'!K7:K26,20),'h 24-25'!K7:K26,0))</f>
        <v>0</v>
      </c>
      <c r="AZ25" s="11">
        <f>INDEX('h 24-25'!AZ7:AZ26,MATCH(LARGE('h 24-25'!K7:K26,20),'h 24-25'!K7:K26,0))</f>
        <v>0</v>
      </c>
      <c r="BA25" s="12">
        <f>INDEX('h 24-25'!BA7:BA26,MATCH(LARGE('h 24-25'!K7:K26,20),'h 24-25'!K7:K26,0))</f>
        <v>0</v>
      </c>
      <c r="BC25" s="7">
        <f>INDEX('h 24-25'!BC7:BC26,MATCH(LARGE('h 24-25'!K7:K26,20),'h 24-25'!K7:K26,0))</f>
        <v>0</v>
      </c>
      <c r="BD25" s="8">
        <f>INDEX('h 24-25'!BD7:BD26,MATCH(LARGE('h 24-25'!K7:K26,20),'h 24-25'!K7:K26,0))</f>
        <v>0</v>
      </c>
      <c r="BE25" s="9">
        <f>INDEX('h 24-25'!BE7:BE26,MATCH(LARGE('h 24-25'!K7:K26,20),'h 24-25'!K7:K26,0))</f>
        <v>0</v>
      </c>
      <c r="BF25" s="10">
        <f>INDEX('h 24-25'!BF7:BF26,MATCH(LARGE('h 24-25'!K7:K26,20),'h 24-25'!K7:K26,0))</f>
        <v>0</v>
      </c>
      <c r="BG25" s="11">
        <f>INDEX('h 24-25'!BG7:BG26,MATCH(LARGE('h 24-25'!K7:K26,20),'h 24-25'!K7:K26,0))</f>
        <v>0</v>
      </c>
      <c r="BH25" s="12">
        <f>INDEX('h 24-25'!BH7:BH26,MATCH(LARGE('h 24-25'!K7:K26,20),'h 24-25'!K7:K26,0))</f>
        <v>0</v>
      </c>
      <c r="BI25" s="6"/>
      <c r="BJ25" s="3" t="b">
        <f>INDEX('h 24-25'!BJ7:BJ26,MATCH(LARGE('h 24-25'!K7:K26,20),'h 24-25'!K7:K26,0))</f>
        <v>1</v>
      </c>
      <c r="BK25" s="3" t="b">
        <f>INDEX('h 24-25'!BK7:BK26,MATCH(LARGE('h 24-25'!K7:K26,20),'h 24-25'!K7:K26,0))</f>
        <v>1</v>
      </c>
      <c r="BL25" s="6"/>
      <c r="BM25" s="4" t="b">
        <f>INDEX('h 24-25'!BM7:BM26,MATCH(LARGE('h 24-25'!K7:K26,20),'h 24-25'!K7:K26,0))</f>
        <v>1</v>
      </c>
      <c r="BN25" s="4" t="b">
        <f>INDEX('h 24-25'!BN7:BN26,MATCH(LARGE('h 24-25'!K7:K26,20),'h 24-25'!K7:K26,0))</f>
        <v>1</v>
      </c>
      <c r="BO25" s="6"/>
      <c r="BP25" s="31"/>
    </row>
    <row r="26" spans="2:68" customFormat="1" ht="17.100000000000001" customHeight="1" x14ac:dyDescent="0.25">
      <c r="BP26" s="29"/>
    </row>
    <row r="27" spans="2:68" customFormat="1" ht="17.100000000000001" customHeight="1" x14ac:dyDescent="0.25">
      <c r="BP27" s="29"/>
    </row>
    <row r="28" spans="2:68" customFormat="1" ht="17.100000000000001" customHeight="1" x14ac:dyDescent="0.25">
      <c r="BP28" s="29"/>
    </row>
    <row r="29" spans="2:68" customFormat="1" ht="17.100000000000001" customHeight="1" x14ac:dyDescent="0.25">
      <c r="BP29" s="29"/>
    </row>
    <row r="30" spans="2:68" customFormat="1" ht="17.100000000000001" customHeight="1" x14ac:dyDescent="0.25">
      <c r="BP30" s="29"/>
    </row>
    <row r="31" spans="2:68" customFormat="1" ht="17.100000000000001" customHeight="1" x14ac:dyDescent="0.25">
      <c r="BP31" s="29"/>
    </row>
    <row r="32" spans="2:68" customFormat="1" ht="17.100000000000001" customHeight="1" x14ac:dyDescent="0.25">
      <c r="BP32" s="29"/>
    </row>
    <row r="33" spans="68:68" customFormat="1" ht="17.100000000000001" customHeight="1" x14ac:dyDescent="0.25">
      <c r="BP33" s="29"/>
    </row>
    <row r="34" spans="68:68" customFormat="1" ht="17.100000000000001" customHeight="1" x14ac:dyDescent="0.25">
      <c r="BP34" s="29"/>
    </row>
    <row r="35" spans="68:68" customFormat="1" ht="17.100000000000001" customHeight="1" x14ac:dyDescent="0.25">
      <c r="BP35" s="29"/>
    </row>
    <row r="36" spans="68:68" customFormat="1" ht="17.100000000000001" customHeight="1" x14ac:dyDescent="0.25">
      <c r="BP36" s="29"/>
    </row>
    <row r="37" spans="68:68" customFormat="1" ht="17.100000000000001" customHeight="1" x14ac:dyDescent="0.25">
      <c r="BP37" s="29"/>
    </row>
    <row r="38" spans="68:68" customFormat="1" ht="17.100000000000001" customHeight="1" x14ac:dyDescent="0.25">
      <c r="BP38" s="29"/>
    </row>
    <row r="39" spans="68:68" customFormat="1" ht="17.100000000000001" customHeight="1" x14ac:dyDescent="0.25">
      <c r="BP39" s="29"/>
    </row>
    <row r="40" spans="68:68" customFormat="1" ht="17.100000000000001" customHeight="1" x14ac:dyDescent="0.25">
      <c r="BP40" s="29"/>
    </row>
    <row r="41" spans="68:68" customFormat="1" ht="17.100000000000001" customHeight="1" x14ac:dyDescent="0.25">
      <c r="BP41" s="29"/>
    </row>
    <row r="42" spans="68:68" customFormat="1" ht="17.100000000000001" customHeight="1" x14ac:dyDescent="0.25">
      <c r="BP42" s="29"/>
    </row>
    <row r="43" spans="68:68" customFormat="1" ht="17.100000000000001" customHeight="1" x14ac:dyDescent="0.25">
      <c r="BP43" s="29"/>
    </row>
    <row r="44" spans="68:68" customFormat="1" ht="17.100000000000001" customHeight="1" x14ac:dyDescent="0.25">
      <c r="BP44" s="29"/>
    </row>
    <row r="45" spans="68:68" customFormat="1" ht="17.100000000000001" customHeight="1" x14ac:dyDescent="0.25">
      <c r="BP45" s="29"/>
    </row>
    <row r="46" spans="68:68" customFormat="1" ht="17.100000000000001" customHeight="1" x14ac:dyDescent="0.25">
      <c r="BP46" s="29"/>
    </row>
    <row r="47" spans="68:68" customFormat="1" ht="17.100000000000001" customHeight="1" x14ac:dyDescent="0.25">
      <c r="BP47" s="29"/>
    </row>
    <row r="48" spans="68:68" customFormat="1" ht="17.100000000000001" customHeight="1" x14ac:dyDescent="0.25">
      <c r="BP48" s="29"/>
    </row>
    <row r="49" spans="68:68" customFormat="1" ht="17.100000000000001" customHeight="1" x14ac:dyDescent="0.25">
      <c r="BP49" s="29"/>
    </row>
    <row r="50" spans="68:68" customFormat="1" ht="17.100000000000001" customHeight="1" x14ac:dyDescent="0.25">
      <c r="BP50" s="29"/>
    </row>
    <row r="51" spans="68:68" customFormat="1" ht="17.100000000000001" customHeight="1" x14ac:dyDescent="0.25">
      <c r="BP51" s="29"/>
    </row>
    <row r="52" spans="68:68" customFormat="1" ht="17.100000000000001" customHeight="1" x14ac:dyDescent="0.25">
      <c r="BP52" s="29"/>
    </row>
    <row r="53" spans="68:68" customFormat="1" ht="17.100000000000001" customHeight="1" x14ac:dyDescent="0.25">
      <c r="BP53" s="29"/>
    </row>
    <row r="54" spans="68:68" customFormat="1" ht="17.100000000000001" customHeight="1" x14ac:dyDescent="0.25">
      <c r="BP54" s="29"/>
    </row>
    <row r="55" spans="68:68" customFormat="1" ht="17.100000000000001" customHeight="1" x14ac:dyDescent="0.25">
      <c r="BP55" s="29"/>
    </row>
    <row r="56" spans="68:68" customFormat="1" ht="17.100000000000001" customHeight="1" x14ac:dyDescent="0.25">
      <c r="BP56" s="29"/>
    </row>
    <row r="57" spans="68:68" customFormat="1" ht="17.100000000000001" customHeight="1" x14ac:dyDescent="0.25">
      <c r="BP57" s="29"/>
    </row>
    <row r="58" spans="68:68" customFormat="1" ht="17.100000000000001" customHeight="1" x14ac:dyDescent="0.25">
      <c r="BP58" s="29"/>
    </row>
    <row r="59" spans="68:68" customFormat="1" ht="17.100000000000001" customHeight="1" x14ac:dyDescent="0.25">
      <c r="BP59" s="29"/>
    </row>
    <row r="60" spans="68:68" customFormat="1" ht="17.100000000000001" customHeight="1" x14ac:dyDescent="0.25">
      <c r="BP60" s="29"/>
    </row>
    <row r="61" spans="68:68" customFormat="1" ht="17.100000000000001" customHeight="1" x14ac:dyDescent="0.25">
      <c r="BP61" s="29"/>
    </row>
    <row r="62" spans="68:68" customFormat="1" ht="17.100000000000001" customHeight="1" x14ac:dyDescent="0.25">
      <c r="BP62" s="29"/>
    </row>
    <row r="63" spans="68:68" customFormat="1" ht="17.100000000000001" customHeight="1" x14ac:dyDescent="0.25">
      <c r="BP63" s="29"/>
    </row>
    <row r="64" spans="68:68" customFormat="1" ht="17.100000000000001" customHeight="1" x14ac:dyDescent="0.25">
      <c r="BP64" s="29"/>
    </row>
    <row r="65" spans="68:68" customFormat="1" ht="17.100000000000001" customHeight="1" x14ac:dyDescent="0.25">
      <c r="BP65" s="29"/>
    </row>
    <row r="66" spans="68:68" customFormat="1" ht="17.100000000000001" customHeight="1" x14ac:dyDescent="0.25">
      <c r="BP66" s="29"/>
    </row>
    <row r="67" spans="68:68" customFormat="1" ht="17.100000000000001" customHeight="1" x14ac:dyDescent="0.25">
      <c r="BP67" s="29"/>
    </row>
    <row r="68" spans="68:68" customFormat="1" ht="17.100000000000001" customHeight="1" x14ac:dyDescent="0.25">
      <c r="BP68" s="29"/>
    </row>
    <row r="69" spans="68:68" ht="17.100000000000001" customHeight="1" x14ac:dyDescent="0.25"/>
  </sheetData>
  <mergeCells count="30">
    <mergeCell ref="F3:O3"/>
    <mergeCell ref="Q3:X3"/>
    <mergeCell ref="Z3:AG3"/>
    <mergeCell ref="AI3:AL3"/>
    <mergeCell ref="AM3:AP3"/>
    <mergeCell ref="BJ3:BK3"/>
    <mergeCell ref="AI2:AT2"/>
    <mergeCell ref="AV2:BA2"/>
    <mergeCell ref="BC2:BH2"/>
    <mergeCell ref="AQ3:AT3"/>
    <mergeCell ref="AV3:AW4"/>
    <mergeCell ref="AO4:AP4"/>
    <mergeCell ref="AQ4:AR4"/>
    <mergeCell ref="AS4:AT4"/>
    <mergeCell ref="BP3:BP4"/>
    <mergeCell ref="BM3:BN3"/>
    <mergeCell ref="L4:M4"/>
    <mergeCell ref="N4:O4"/>
    <mergeCell ref="U4:V4"/>
    <mergeCell ref="W4:X4"/>
    <mergeCell ref="AD4:AE4"/>
    <mergeCell ref="AF4:AG4"/>
    <mergeCell ref="AI4:AJ4"/>
    <mergeCell ref="AK4:AL4"/>
    <mergeCell ref="AM4:AN4"/>
    <mergeCell ref="AX3:AY4"/>
    <mergeCell ref="AZ3:BA4"/>
    <mergeCell ref="BC3:BD4"/>
    <mergeCell ref="BE3:BF4"/>
    <mergeCell ref="BG3:BH4"/>
  </mergeCells>
  <conditionalFormatting sqref="D6:D25">
    <cfRule type="cellIs" dxfId="90" priority="2" operator="equal">
      <formula>FALSE</formula>
    </cfRule>
    <cfRule type="cellIs" dxfId="89" priority="3" operator="equal">
      <formula>TRUE</formula>
    </cfRule>
  </conditionalFormatting>
  <conditionalFormatting sqref="BJ6:BK25">
    <cfRule type="cellIs" dxfId="88" priority="6" operator="equal">
      <formula>FALSE</formula>
    </cfRule>
    <cfRule type="cellIs" dxfId="87" priority="7" operator="equal">
      <formula>TRUE</formula>
    </cfRule>
  </conditionalFormatting>
  <conditionalFormatting sqref="BM6:BN25">
    <cfRule type="cellIs" dxfId="86" priority="4" operator="equal">
      <formula>FALSE</formula>
    </cfRule>
    <cfRule type="cellIs" dxfId="85" priority="5" operator="equal">
      <formula>TRUE</formula>
    </cfRule>
  </conditionalFormatting>
  <conditionalFormatting sqref="BP1:BP2 BP5:BP1048576">
    <cfRule type="cellIs" dxfId="84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FB5FB-75F2-4F13-B859-3E94C834AAB9}">
  <dimension ref="A1:AZ23"/>
  <sheetViews>
    <sheetView workbookViewId="0">
      <selection activeCell="AI15" sqref="AI15"/>
    </sheetView>
  </sheetViews>
  <sheetFormatPr defaultRowHeight="15" x14ac:dyDescent="0.25"/>
  <cols>
    <col min="1" max="1" width="9.140625" style="1"/>
    <col min="2" max="2" width="13.7109375" style="119" bestFit="1" customWidth="1"/>
    <col min="3" max="7" width="2.7109375" style="1" customWidth="1"/>
    <col min="8" max="9" width="3.28515625" style="1" customWidth="1"/>
    <col min="10" max="10" width="3.28515625" customWidth="1"/>
    <col min="11" max="15" width="2.7109375" style="1" customWidth="1"/>
    <col min="16" max="17" width="3.28515625" style="1" customWidth="1"/>
    <col min="18" max="18" width="9.42578125" style="1" customWidth="1"/>
    <col min="19" max="19" width="13.7109375" style="119" bestFit="1" customWidth="1"/>
    <col min="20" max="24" width="2.7109375" style="1" customWidth="1"/>
    <col min="25" max="26" width="3.28515625" style="1" customWidth="1"/>
    <col min="27" max="27" width="3.28515625" customWidth="1"/>
    <col min="28" max="32" width="2.7109375" style="1" customWidth="1"/>
    <col min="33" max="34" width="3.28515625" style="1" customWidth="1"/>
    <col min="35" max="35" width="9.140625" style="1"/>
    <col min="36" max="36" width="13.7109375" style="119" bestFit="1" customWidth="1"/>
    <col min="37" max="41" width="2.7109375" style="1" customWidth="1"/>
    <col min="42" max="43" width="3.28515625" style="1" customWidth="1"/>
    <col min="44" max="44" width="9.140625" style="1"/>
    <col min="45" max="45" width="13.7109375" style="119" bestFit="1" customWidth="1"/>
    <col min="46" max="50" width="2.7109375" style="1" customWidth="1"/>
    <col min="51" max="52" width="3.28515625" style="1" customWidth="1"/>
  </cols>
  <sheetData>
    <row r="1" spans="2:52" ht="15.75" thickBot="1" x14ac:dyDescent="0.3"/>
    <row r="2" spans="2:52" ht="15.75" thickBot="1" x14ac:dyDescent="0.3">
      <c r="C2" s="192" t="s">
        <v>1</v>
      </c>
      <c r="D2" s="193"/>
      <c r="E2" s="193"/>
      <c r="F2" s="193"/>
      <c r="G2" s="193"/>
      <c r="H2" s="193"/>
      <c r="I2" s="194"/>
      <c r="K2" s="192" t="s">
        <v>1</v>
      </c>
      <c r="L2" s="193"/>
      <c r="M2" s="193"/>
      <c r="N2" s="193"/>
      <c r="O2" s="193"/>
      <c r="P2" s="193"/>
      <c r="Q2" s="194"/>
      <c r="T2" s="192" t="s">
        <v>2</v>
      </c>
      <c r="U2" s="193"/>
      <c r="V2" s="193"/>
      <c r="W2" s="193"/>
      <c r="X2" s="193"/>
      <c r="Y2" s="193"/>
      <c r="Z2" s="194"/>
      <c r="AB2" s="192" t="s">
        <v>2</v>
      </c>
      <c r="AC2" s="193"/>
      <c r="AD2" s="193"/>
      <c r="AE2" s="193"/>
      <c r="AF2" s="193"/>
      <c r="AG2" s="193"/>
      <c r="AH2" s="194"/>
      <c r="AK2" s="192" t="s">
        <v>0</v>
      </c>
      <c r="AL2" s="193"/>
      <c r="AM2" s="193"/>
      <c r="AN2" s="193"/>
      <c r="AO2" s="193"/>
      <c r="AP2" s="193"/>
      <c r="AQ2" s="194"/>
      <c r="AT2" s="192" t="s">
        <v>0</v>
      </c>
      <c r="AU2" s="193"/>
      <c r="AV2" s="193"/>
      <c r="AW2" s="193"/>
      <c r="AX2" s="193"/>
      <c r="AY2" s="193"/>
      <c r="AZ2" s="194"/>
    </row>
    <row r="3" spans="2:52" ht="15.75" thickBot="1" x14ac:dyDescent="0.3">
      <c r="C3" s="16" t="s">
        <v>8</v>
      </c>
      <c r="D3" s="17" t="s">
        <v>9</v>
      </c>
      <c r="E3" s="18" t="s">
        <v>10</v>
      </c>
      <c r="F3" s="13" t="s">
        <v>11</v>
      </c>
      <c r="G3" s="13"/>
      <c r="H3" s="191" t="s">
        <v>3</v>
      </c>
      <c r="I3" s="142"/>
      <c r="K3" s="16" t="s">
        <v>8</v>
      </c>
      <c r="L3" s="17" t="s">
        <v>9</v>
      </c>
      <c r="M3" s="18" t="s">
        <v>10</v>
      </c>
      <c r="N3" s="13" t="s">
        <v>11</v>
      </c>
      <c r="O3" s="108"/>
      <c r="P3" s="141" t="s">
        <v>48</v>
      </c>
      <c r="Q3" s="142"/>
      <c r="T3" s="16" t="s">
        <v>8</v>
      </c>
      <c r="U3" s="17" t="s">
        <v>9</v>
      </c>
      <c r="V3" s="18" t="s">
        <v>10</v>
      </c>
      <c r="W3" s="13" t="s">
        <v>11</v>
      </c>
      <c r="X3" s="13"/>
      <c r="Y3" s="141" t="s">
        <v>3</v>
      </c>
      <c r="Z3" s="142"/>
      <c r="AB3" s="16" t="s">
        <v>8</v>
      </c>
      <c r="AC3" s="17" t="s">
        <v>9</v>
      </c>
      <c r="AD3" s="18" t="s">
        <v>10</v>
      </c>
      <c r="AE3" s="13" t="s">
        <v>11</v>
      </c>
      <c r="AF3" s="13"/>
      <c r="AG3" s="141" t="s">
        <v>48</v>
      </c>
      <c r="AH3" s="142"/>
      <c r="AK3" s="16" t="s">
        <v>8</v>
      </c>
      <c r="AL3" s="17" t="s">
        <v>9</v>
      </c>
      <c r="AM3" s="18" t="s">
        <v>10</v>
      </c>
      <c r="AN3" s="13" t="s">
        <v>11</v>
      </c>
      <c r="AO3" s="13"/>
      <c r="AP3" s="191" t="s">
        <v>3</v>
      </c>
      <c r="AQ3" s="142"/>
      <c r="AT3" s="16" t="s">
        <v>8</v>
      </c>
      <c r="AU3" s="17" t="s">
        <v>9</v>
      </c>
      <c r="AV3" s="18" t="s">
        <v>10</v>
      </c>
      <c r="AW3" s="13" t="s">
        <v>11</v>
      </c>
      <c r="AX3" s="13"/>
      <c r="AY3" s="191" t="s">
        <v>3</v>
      </c>
      <c r="AZ3" s="142"/>
    </row>
    <row r="4" spans="2:52" ht="15.75" thickBot="1" x14ac:dyDescent="0.3">
      <c r="B4" s="120" t="s">
        <v>51</v>
      </c>
      <c r="C4" s="102">
        <f>'[1]22-23'!$AP$36</f>
        <v>9</v>
      </c>
      <c r="D4" s="104">
        <f>'[1]22-23'!$AQ$36</f>
        <v>7</v>
      </c>
      <c r="E4" s="104">
        <f>'[1]22-23'!$AR$36</f>
        <v>3</v>
      </c>
      <c r="F4" s="103">
        <f t="shared" ref="F4:F23" si="0">C4*3+D4*1</f>
        <v>34</v>
      </c>
      <c r="G4" s="103">
        <f>F4+(H4-I4)/100+H4/1000+0.0000001</f>
        <v>34.151000100000005</v>
      </c>
      <c r="H4" s="105">
        <f>'[1]22-23'!$D$36</f>
        <v>21</v>
      </c>
      <c r="I4" s="106">
        <f>'[1]22-23'!$E$36</f>
        <v>8</v>
      </c>
      <c r="J4" s="107"/>
      <c r="K4" s="99">
        <f>'[1]22-23'!$AS$36</f>
        <v>11</v>
      </c>
      <c r="L4" s="104">
        <f>'[1]22-23'!$AT$36</f>
        <v>5</v>
      </c>
      <c r="M4" s="98">
        <f>'[1]22-23'!$AU$36</f>
        <v>3</v>
      </c>
      <c r="N4" s="103">
        <f t="shared" ref="N4:N23" si="1">K4*3+L4*1</f>
        <v>38</v>
      </c>
      <c r="O4" s="103">
        <f>N4+(P4-Q4)/100+P4/1000+0.0000001</f>
        <v>38.182000099999996</v>
      </c>
      <c r="P4" s="105">
        <f>'[1]22-23'!$F$36-'[1]22-23'!$D$36</f>
        <v>32</v>
      </c>
      <c r="Q4" s="106">
        <f>'[1]22-23'!$G$36-'[1]22-23'!$E$36</f>
        <v>17</v>
      </c>
      <c r="S4" s="120" t="s">
        <v>51</v>
      </c>
      <c r="T4" s="102">
        <f>'[2]22-23'!$AR$36</f>
        <v>11</v>
      </c>
      <c r="U4" s="104">
        <f>'[2]22-23'!$AQ$36</f>
        <v>4</v>
      </c>
      <c r="V4" s="104">
        <f>'[2]22-23'!$AP$36</f>
        <v>4</v>
      </c>
      <c r="W4" s="103">
        <f t="shared" ref="W4:W23" si="2">T4*3+U4*1</f>
        <v>37</v>
      </c>
      <c r="X4" s="103">
        <f>W4+(Y4-Z4)/100+Y4/1000+0.0000001</f>
        <v>37.140000100000002</v>
      </c>
      <c r="Y4" s="105">
        <f>'[2]22-23'!$E$36</f>
        <v>20</v>
      </c>
      <c r="Z4" s="106">
        <f>'[2]22-23'!$D$36</f>
        <v>8</v>
      </c>
      <c r="AA4" s="107"/>
      <c r="AB4" s="99">
        <f>'[2]22-23'!$AU$36</f>
        <v>8</v>
      </c>
      <c r="AC4" s="104">
        <f>'[2]22-23'!$AT$36</f>
        <v>5</v>
      </c>
      <c r="AD4" s="98">
        <f>'[2]22-23'!$AS$36</f>
        <v>6</v>
      </c>
      <c r="AE4" s="103">
        <f t="shared" ref="AE4:AE23" si="3">AB4*3+AC4*1</f>
        <v>29</v>
      </c>
      <c r="AF4" s="103">
        <f>AE4+(AG4-AH4)/100+AG4/1000+0.0000001</f>
        <v>29.065000100000002</v>
      </c>
      <c r="AG4" s="105">
        <f>'[2]22-23'!$G$36-'[2]22-23'!$E$36</f>
        <v>15</v>
      </c>
      <c r="AH4" s="106">
        <f>'[2]22-23'!$F$36-'[2]22-23'!$D$36</f>
        <v>10</v>
      </c>
      <c r="AJ4" s="120" t="s">
        <v>51</v>
      </c>
      <c r="AK4" s="102">
        <f>C4+T4</f>
        <v>20</v>
      </c>
      <c r="AL4" s="104">
        <f t="shared" ref="AL4:AL23" si="4">D4+U4</f>
        <v>11</v>
      </c>
      <c r="AM4" s="104">
        <f t="shared" ref="AM4:AM23" si="5">E4+V4</f>
        <v>7</v>
      </c>
      <c r="AN4" s="103">
        <f t="shared" ref="AN4:AN23" si="6">F4+W4</f>
        <v>71</v>
      </c>
      <c r="AO4" s="103">
        <f>AN4+(AP4-AQ4)/100+AP4/1000+0.0000001</f>
        <v>71.291000099999991</v>
      </c>
      <c r="AP4" s="105">
        <f t="shared" ref="AP4:AP23" si="7">H4+Y4</f>
        <v>41</v>
      </c>
      <c r="AQ4" s="106">
        <f t="shared" ref="AQ4:AQ23" si="8">I4+Z4</f>
        <v>16</v>
      </c>
      <c r="AS4" s="120" t="s">
        <v>51</v>
      </c>
      <c r="AT4" s="102">
        <f>K4+AB4</f>
        <v>19</v>
      </c>
      <c r="AU4" s="104">
        <f t="shared" ref="AU4:AU23" si="9">L4+AC4</f>
        <v>10</v>
      </c>
      <c r="AV4" s="104">
        <f t="shared" ref="AV4:AV23" si="10">M4+AD4</f>
        <v>9</v>
      </c>
      <c r="AW4" s="103">
        <f t="shared" ref="AW4:AW23" si="11">AE4+N4</f>
        <v>67</v>
      </c>
      <c r="AX4" s="103">
        <f>AW4+(AY4-AZ4)/100+AY4/1000+0.0000001</f>
        <v>67.247000099999994</v>
      </c>
      <c r="AY4" s="105">
        <f t="shared" ref="AY4:AY23" si="12">AG4+P4</f>
        <v>47</v>
      </c>
      <c r="AZ4" s="106">
        <f t="shared" ref="AZ4:AZ23" si="13">AH4+Q4</f>
        <v>27</v>
      </c>
    </row>
    <row r="5" spans="2:52" ht="15.75" thickBot="1" x14ac:dyDescent="0.3">
      <c r="B5" s="120" t="s">
        <v>52</v>
      </c>
      <c r="C5" s="102">
        <f>'[3]22-23'!$AP$36</f>
        <v>12</v>
      </c>
      <c r="D5" s="104">
        <f>'[3]22-23'!$AQ$36</f>
        <v>3</v>
      </c>
      <c r="E5" s="104">
        <f>'[3]22-23'!$AR$36</f>
        <v>4</v>
      </c>
      <c r="F5" s="103">
        <f t="shared" si="0"/>
        <v>39</v>
      </c>
      <c r="G5" s="103">
        <f>F5+(H5-I5)/100+H5/1000+0.0000002</f>
        <v>39.109000200000004</v>
      </c>
      <c r="H5" s="105">
        <f>'[3]22-23'!$D$36</f>
        <v>19</v>
      </c>
      <c r="I5" s="106">
        <f>'[3]22-23'!$E$36</f>
        <v>10</v>
      </c>
      <c r="J5" s="107"/>
      <c r="K5" s="99">
        <f>'[3]22-23'!$AS$36</f>
        <v>6</v>
      </c>
      <c r="L5" s="104">
        <f>'[3]22-23'!$AT$36</f>
        <v>9</v>
      </c>
      <c r="M5" s="98">
        <f>'[3]22-23'!$AU$36</f>
        <v>4</v>
      </c>
      <c r="N5" s="103">
        <f t="shared" si="1"/>
        <v>27</v>
      </c>
      <c r="O5" s="103">
        <f>N5+(P5-Q5)/100+P5/1000+0.0000002</f>
        <v>27.044000199999999</v>
      </c>
      <c r="P5" s="105">
        <f>'[3]22-23'!$F$36-'[3]22-23'!$D$36</f>
        <v>14</v>
      </c>
      <c r="Q5" s="106">
        <f>'[3]22-23'!$G$36-'[3]22-23'!$E$36</f>
        <v>11</v>
      </c>
      <c r="S5" s="120" t="s">
        <v>52</v>
      </c>
      <c r="T5" s="102">
        <f>'[4]22-23'!$AR$36</f>
        <v>2</v>
      </c>
      <c r="U5" s="104">
        <f>'[4]22-23'!$AQ$36</f>
        <v>10</v>
      </c>
      <c r="V5" s="104">
        <f>'[4]22-23'!$AP$36</f>
        <v>7</v>
      </c>
      <c r="W5" s="103">
        <f t="shared" si="2"/>
        <v>16</v>
      </c>
      <c r="X5" s="103">
        <f>W5+(Y5-Z5)/100+Y5/1000+0.0000002</f>
        <v>15.9370002</v>
      </c>
      <c r="Y5" s="105">
        <f>'[4]22-23'!$E$36</f>
        <v>7</v>
      </c>
      <c r="Z5" s="106">
        <f>'[4]22-23'!$D$36</f>
        <v>14</v>
      </c>
      <c r="AA5" s="107"/>
      <c r="AB5" s="99">
        <f>'[4]22-23'!$AU$36</f>
        <v>7</v>
      </c>
      <c r="AC5" s="104">
        <f>'[4]22-23'!$AT$36</f>
        <v>7</v>
      </c>
      <c r="AD5" s="98">
        <f>'[4]22-23'!$AS$36</f>
        <v>5</v>
      </c>
      <c r="AE5" s="103">
        <f t="shared" si="3"/>
        <v>28</v>
      </c>
      <c r="AF5" s="103">
        <f>AE5+(AG5-AH5)/100+AG5/1000+0.0000002</f>
        <v>28.011000199999998</v>
      </c>
      <c r="AG5" s="105">
        <f>'[4]22-23'!$G$36-'[4]22-23'!$E$36</f>
        <v>11</v>
      </c>
      <c r="AH5" s="106">
        <f>'[4]22-23'!$F$36-'[4]22-23'!$D$36</f>
        <v>11</v>
      </c>
      <c r="AJ5" s="120" t="s">
        <v>52</v>
      </c>
      <c r="AK5" s="102">
        <f t="shared" ref="AK5:AK23" si="14">C5+T5</f>
        <v>14</v>
      </c>
      <c r="AL5" s="104">
        <f t="shared" si="4"/>
        <v>13</v>
      </c>
      <c r="AM5" s="104">
        <f t="shared" si="5"/>
        <v>11</v>
      </c>
      <c r="AN5" s="103">
        <f t="shared" si="6"/>
        <v>55</v>
      </c>
      <c r="AO5" s="103">
        <f>AN5+(AP5-AQ5)/100+AP5/1000+0.0000002</f>
        <v>55.046000200000009</v>
      </c>
      <c r="AP5" s="105">
        <f t="shared" si="7"/>
        <v>26</v>
      </c>
      <c r="AQ5" s="106">
        <f t="shared" si="8"/>
        <v>24</v>
      </c>
      <c r="AS5" s="120" t="s">
        <v>52</v>
      </c>
      <c r="AT5" s="102">
        <f t="shared" ref="AT5:AT23" si="15">K5+AB5</f>
        <v>13</v>
      </c>
      <c r="AU5" s="104">
        <f t="shared" si="9"/>
        <v>16</v>
      </c>
      <c r="AV5" s="104">
        <f t="shared" si="10"/>
        <v>9</v>
      </c>
      <c r="AW5" s="103">
        <f t="shared" si="11"/>
        <v>55</v>
      </c>
      <c r="AX5" s="103">
        <f>AW5+(AY5-AZ5)/100+AY5/1000+0.0000002</f>
        <v>55.055000200000002</v>
      </c>
      <c r="AY5" s="105">
        <f t="shared" si="12"/>
        <v>25</v>
      </c>
      <c r="AZ5" s="106">
        <f t="shared" si="13"/>
        <v>22</v>
      </c>
    </row>
    <row r="6" spans="2:52" ht="15.75" thickBot="1" x14ac:dyDescent="0.3">
      <c r="B6" s="120" t="s">
        <v>53</v>
      </c>
      <c r="C6" s="102">
        <f>'[5]22-23'!$AP$36</f>
        <v>10</v>
      </c>
      <c r="D6" s="104">
        <f>'[5]22-23'!$AQ$36</f>
        <v>6</v>
      </c>
      <c r="E6" s="104">
        <f>'[5]22-23'!$AR$36</f>
        <v>3</v>
      </c>
      <c r="F6" s="103">
        <f t="shared" si="0"/>
        <v>36</v>
      </c>
      <c r="G6" s="103">
        <f>F6+(H6-I6)/100+H6/1000+0.0000003</f>
        <v>36.138000300000002</v>
      </c>
      <c r="H6" s="105">
        <f>'[5]22-23'!$D$36</f>
        <v>18</v>
      </c>
      <c r="I6" s="106">
        <f>'[5]22-23'!$E$36</f>
        <v>6</v>
      </c>
      <c r="J6" s="107"/>
      <c r="K6" s="99">
        <f>'[5]22-23'!$AS$36</f>
        <v>8</v>
      </c>
      <c r="L6" s="104">
        <f>'[5]22-23'!$AT$36</f>
        <v>7</v>
      </c>
      <c r="M6" s="98">
        <f>'[5]22-23'!$AU$36</f>
        <v>4</v>
      </c>
      <c r="N6" s="103">
        <f t="shared" si="1"/>
        <v>31</v>
      </c>
      <c r="O6" s="103">
        <f>N6+(P6-Q6)/100+P6/1000+0.0000003</f>
        <v>31.0670003</v>
      </c>
      <c r="P6" s="105">
        <f>'[5]22-23'!$F$36-'[5]22-23'!$D$36</f>
        <v>17</v>
      </c>
      <c r="Q6" s="106">
        <f>'[5]22-23'!$G$36-'[5]22-23'!$E$36</f>
        <v>12</v>
      </c>
      <c r="S6" s="120" t="s">
        <v>53</v>
      </c>
      <c r="T6" s="102">
        <f>'[6]22-23'!$AR$36</f>
        <v>3</v>
      </c>
      <c r="U6" s="104">
        <f>'[6]22-23'!$AQ$36</f>
        <v>7</v>
      </c>
      <c r="V6" s="104">
        <f>'[6]22-23'!$AP$36</f>
        <v>9</v>
      </c>
      <c r="W6" s="103">
        <f t="shared" si="2"/>
        <v>16</v>
      </c>
      <c r="X6" s="103">
        <f>W6+(Y6-Z6)/100+Y6/1000+0.0000003</f>
        <v>15.9290003</v>
      </c>
      <c r="Y6" s="105">
        <f>'[6]22-23'!$E$36</f>
        <v>9</v>
      </c>
      <c r="Z6" s="106">
        <f>'[6]22-23'!$D$36</f>
        <v>17</v>
      </c>
      <c r="AA6" s="107"/>
      <c r="AB6" s="99">
        <f>'[6]22-23'!$AU$36</f>
        <v>5</v>
      </c>
      <c r="AC6" s="104">
        <f>'[6]22-23'!$AT$36</f>
        <v>11</v>
      </c>
      <c r="AD6" s="98">
        <f>'[6]22-23'!$AS$36</f>
        <v>3</v>
      </c>
      <c r="AE6" s="103">
        <f t="shared" si="3"/>
        <v>26</v>
      </c>
      <c r="AF6" s="103">
        <f>AE6+(AG6-AH6)/100+AG6/1000+0.0000003</f>
        <v>26.0440003</v>
      </c>
      <c r="AG6" s="105">
        <f>'[6]22-23'!$G$36-'[6]22-23'!$E$36</f>
        <v>14</v>
      </c>
      <c r="AH6" s="106">
        <f>'[6]22-23'!$F$36-'[6]22-23'!$D$36</f>
        <v>11</v>
      </c>
      <c r="AJ6" s="120" t="s">
        <v>53</v>
      </c>
      <c r="AK6" s="102">
        <f t="shared" si="14"/>
        <v>13</v>
      </c>
      <c r="AL6" s="104">
        <f t="shared" si="4"/>
        <v>13</v>
      </c>
      <c r="AM6" s="104">
        <f t="shared" si="5"/>
        <v>12</v>
      </c>
      <c r="AN6" s="103">
        <f t="shared" si="6"/>
        <v>52</v>
      </c>
      <c r="AO6" s="103">
        <f>AN6+(AP6-AQ6)/100+AP6/1000+0.0000003</f>
        <v>52.067000300000004</v>
      </c>
      <c r="AP6" s="105">
        <f t="shared" si="7"/>
        <v>27</v>
      </c>
      <c r="AQ6" s="106">
        <f t="shared" si="8"/>
        <v>23</v>
      </c>
      <c r="AS6" s="120" t="s">
        <v>53</v>
      </c>
      <c r="AT6" s="102">
        <f t="shared" si="15"/>
        <v>13</v>
      </c>
      <c r="AU6" s="104">
        <f t="shared" si="9"/>
        <v>18</v>
      </c>
      <c r="AV6" s="104">
        <f t="shared" si="10"/>
        <v>7</v>
      </c>
      <c r="AW6" s="103">
        <f t="shared" si="11"/>
        <v>57</v>
      </c>
      <c r="AX6" s="103">
        <f>AW6+(AY6-AZ6)/100+AY6/1000+0.0000003</f>
        <v>57.111000300000001</v>
      </c>
      <c r="AY6" s="105">
        <f t="shared" si="12"/>
        <v>31</v>
      </c>
      <c r="AZ6" s="106">
        <f t="shared" si="13"/>
        <v>23</v>
      </c>
    </row>
    <row r="7" spans="2:52" ht="15.75" thickBot="1" x14ac:dyDescent="0.3">
      <c r="B7" s="120" t="s">
        <v>54</v>
      </c>
      <c r="C7" s="102">
        <f>'[7]22-23'!$AP$36</f>
        <v>5</v>
      </c>
      <c r="D7" s="104">
        <f>'[7]22-23'!$AQ$36</f>
        <v>11</v>
      </c>
      <c r="E7" s="104">
        <f>'[7]22-23'!$AR$36</f>
        <v>3</v>
      </c>
      <c r="F7" s="103">
        <f t="shared" si="0"/>
        <v>26</v>
      </c>
      <c r="G7" s="103">
        <f>F7+(H7-I7)/100+H7/1000+0.0000004</f>
        <v>26.067000400000001</v>
      </c>
      <c r="H7" s="105">
        <f>'[7]22-23'!$D$36</f>
        <v>17</v>
      </c>
      <c r="I7" s="106">
        <f>'[7]22-23'!$E$36</f>
        <v>12</v>
      </c>
      <c r="J7" s="107"/>
      <c r="K7" s="99">
        <f>'[7]22-23'!$AS$36</f>
        <v>7</v>
      </c>
      <c r="L7" s="104">
        <f>'[7]22-23'!$AT$36</f>
        <v>9</v>
      </c>
      <c r="M7" s="98">
        <f>'[7]22-23'!$AU$36</f>
        <v>3</v>
      </c>
      <c r="N7" s="103">
        <f t="shared" si="1"/>
        <v>30</v>
      </c>
      <c r="O7" s="103">
        <f>N7+(P7-Q7)/100+P7/1000+0.0000004</f>
        <v>30.1300004</v>
      </c>
      <c r="P7" s="105">
        <f>'[7]22-23'!$F$36-'[7]22-23'!$D$36</f>
        <v>20</v>
      </c>
      <c r="Q7" s="106">
        <f>'[7]22-23'!$G$36-'[7]22-23'!$E$36</f>
        <v>9</v>
      </c>
      <c r="S7" s="120" t="s">
        <v>54</v>
      </c>
      <c r="T7" s="102">
        <f>'[8]22-23'!$AR$36</f>
        <v>6</v>
      </c>
      <c r="U7" s="104">
        <f>'[8]22-23'!$AQ$36</f>
        <v>9</v>
      </c>
      <c r="V7" s="104">
        <f>'[8]22-23'!$AP$36</f>
        <v>4</v>
      </c>
      <c r="W7" s="103">
        <f t="shared" si="2"/>
        <v>27</v>
      </c>
      <c r="X7" s="103">
        <f>W7+(Y7-Z7)/100+Y7/1000+0.0000004</f>
        <v>27.0370004</v>
      </c>
      <c r="Y7" s="105">
        <f>'[8]22-23'!$E$36</f>
        <v>17</v>
      </c>
      <c r="Z7" s="106">
        <f>'[8]22-23'!$D$36</f>
        <v>15</v>
      </c>
      <c r="AA7" s="107"/>
      <c r="AB7" s="99">
        <f>'[8]22-23'!$AU$36</f>
        <v>6</v>
      </c>
      <c r="AC7" s="104">
        <f>'[8]22-23'!$AT$36</f>
        <v>6</v>
      </c>
      <c r="AD7" s="98">
        <f>'[8]22-23'!$AS$36</f>
        <v>7</v>
      </c>
      <c r="AE7" s="103">
        <f t="shared" si="3"/>
        <v>24</v>
      </c>
      <c r="AF7" s="103">
        <f>AE7+(AG7-AH7)/100+AG7/1000+0.0000004</f>
        <v>24.028000400000003</v>
      </c>
      <c r="AG7" s="105">
        <f>'[8]22-23'!$G$36-'[8]22-23'!$E$36</f>
        <v>18</v>
      </c>
      <c r="AH7" s="106">
        <f>'[8]22-23'!$F$36-'[8]22-23'!$D$36</f>
        <v>17</v>
      </c>
      <c r="AJ7" s="120" t="s">
        <v>54</v>
      </c>
      <c r="AK7" s="102">
        <f t="shared" si="14"/>
        <v>11</v>
      </c>
      <c r="AL7" s="104">
        <f t="shared" si="4"/>
        <v>20</v>
      </c>
      <c r="AM7" s="104">
        <f t="shared" si="5"/>
        <v>7</v>
      </c>
      <c r="AN7" s="103">
        <f t="shared" si="6"/>
        <v>53</v>
      </c>
      <c r="AO7" s="103">
        <f>AN7+(AP7-AQ7)/100+AP7/1000+0.0000004</f>
        <v>53.104000399999997</v>
      </c>
      <c r="AP7" s="105">
        <f t="shared" si="7"/>
        <v>34</v>
      </c>
      <c r="AQ7" s="106">
        <f t="shared" si="8"/>
        <v>27</v>
      </c>
      <c r="AS7" s="120" t="s">
        <v>54</v>
      </c>
      <c r="AT7" s="102">
        <f t="shared" si="15"/>
        <v>13</v>
      </c>
      <c r="AU7" s="104">
        <f t="shared" si="9"/>
        <v>15</v>
      </c>
      <c r="AV7" s="104">
        <f t="shared" si="10"/>
        <v>10</v>
      </c>
      <c r="AW7" s="103">
        <f t="shared" si="11"/>
        <v>54</v>
      </c>
      <c r="AX7" s="103">
        <f>AW7+(AY7-AZ7)/100+AY7/1000+0.0000004</f>
        <v>54.158000399999992</v>
      </c>
      <c r="AY7" s="105">
        <f t="shared" si="12"/>
        <v>38</v>
      </c>
      <c r="AZ7" s="106">
        <f t="shared" si="13"/>
        <v>26</v>
      </c>
    </row>
    <row r="8" spans="2:52" ht="15.75" thickBot="1" x14ac:dyDescent="0.3">
      <c r="B8" s="120" t="s">
        <v>91</v>
      </c>
      <c r="C8" s="102">
        <f>'[9]22-23'!$AP$36</f>
        <v>7</v>
      </c>
      <c r="D8" s="104">
        <f>'[9]22-23'!$AQ$36</f>
        <v>7</v>
      </c>
      <c r="E8" s="104">
        <f>'[9]22-23'!$AR$36</f>
        <v>5</v>
      </c>
      <c r="F8" s="103">
        <f t="shared" si="0"/>
        <v>28</v>
      </c>
      <c r="G8" s="103">
        <f>F8+(H8-I8)/100+H8/1000+0.0000005</f>
        <v>28.055000499999998</v>
      </c>
      <c r="H8" s="105">
        <f>'[9]22-23'!$D$36</f>
        <v>15</v>
      </c>
      <c r="I8" s="106">
        <f>'[9]22-23'!$E$36</f>
        <v>11</v>
      </c>
      <c r="J8" s="107"/>
      <c r="K8" s="99">
        <f>'[9]22-23'!$AS$36</f>
        <v>7</v>
      </c>
      <c r="L8" s="104">
        <f>'[9]22-23'!$AT$36</f>
        <v>5</v>
      </c>
      <c r="M8" s="98">
        <f>'[9]22-23'!$AU$36</f>
        <v>7</v>
      </c>
      <c r="N8" s="103">
        <f t="shared" si="1"/>
        <v>26</v>
      </c>
      <c r="O8" s="103">
        <f>N8+(P8-Q8)/100+P8/1000+0.0000005</f>
        <v>26.002000499999998</v>
      </c>
      <c r="P8" s="105">
        <f>'[9]22-23'!$F$36-'[9]22-23'!$D$36</f>
        <v>12</v>
      </c>
      <c r="Q8" s="106">
        <f>'[9]22-23'!$G$36-'[9]22-23'!$E$36</f>
        <v>13</v>
      </c>
      <c r="S8" s="120" t="s">
        <v>91</v>
      </c>
      <c r="T8" s="102">
        <f>'[10]22-23'!$AR$36</f>
        <v>4</v>
      </c>
      <c r="U8" s="104">
        <f>'[10]22-23'!$AQ$36</f>
        <v>7</v>
      </c>
      <c r="V8" s="104">
        <f>'[10]22-23'!$AP$36</f>
        <v>8</v>
      </c>
      <c r="W8" s="103">
        <f t="shared" si="2"/>
        <v>19</v>
      </c>
      <c r="X8" s="103">
        <f>W8+(Y8-Z8)/100+Y8/1000+0.0000005</f>
        <v>18.905000499999996</v>
      </c>
      <c r="Y8" s="105">
        <f>'[10]22-23'!$E$36</f>
        <v>5</v>
      </c>
      <c r="Z8" s="106">
        <f>'[10]22-23'!$D$36</f>
        <v>15</v>
      </c>
      <c r="AA8" s="107"/>
      <c r="AB8" s="99">
        <f>'[10]22-23'!$AU$36</f>
        <v>1</v>
      </c>
      <c r="AC8" s="104">
        <f>'[10]22-23'!$AT$36</f>
        <v>5</v>
      </c>
      <c r="AD8" s="98">
        <f>'[10]22-23'!$AS$36</f>
        <v>13</v>
      </c>
      <c r="AE8" s="103">
        <f t="shared" si="3"/>
        <v>8</v>
      </c>
      <c r="AF8" s="103">
        <f>AE8+(AG8-AH8)/100+AG8/1000+0.0000005</f>
        <v>7.7760004999999994</v>
      </c>
      <c r="AG8" s="105">
        <f>'[10]22-23'!$G$36-'[10]22-23'!$E$36</f>
        <v>6</v>
      </c>
      <c r="AH8" s="106">
        <f>'[10]22-23'!$F$36-'[10]22-23'!$D$36</f>
        <v>29</v>
      </c>
      <c r="AJ8" s="120" t="s">
        <v>91</v>
      </c>
      <c r="AK8" s="102">
        <f t="shared" si="14"/>
        <v>11</v>
      </c>
      <c r="AL8" s="104">
        <f t="shared" si="4"/>
        <v>14</v>
      </c>
      <c r="AM8" s="104">
        <f t="shared" si="5"/>
        <v>13</v>
      </c>
      <c r="AN8" s="103">
        <f t="shared" si="6"/>
        <v>47</v>
      </c>
      <c r="AO8" s="103">
        <f>AN8+(AP8-AQ8)/100+AP8/1000+0.0000005</f>
        <v>46.9600005</v>
      </c>
      <c r="AP8" s="105">
        <f t="shared" si="7"/>
        <v>20</v>
      </c>
      <c r="AQ8" s="106">
        <f t="shared" si="8"/>
        <v>26</v>
      </c>
      <c r="AS8" s="120" t="s">
        <v>91</v>
      </c>
      <c r="AT8" s="102">
        <f t="shared" si="15"/>
        <v>8</v>
      </c>
      <c r="AU8" s="104">
        <f t="shared" si="9"/>
        <v>10</v>
      </c>
      <c r="AV8" s="104">
        <f t="shared" si="10"/>
        <v>20</v>
      </c>
      <c r="AW8" s="103">
        <f t="shared" si="11"/>
        <v>34</v>
      </c>
      <c r="AX8" s="103">
        <f>AW8+(AY8-AZ8)/100+AY8/1000+0.0000005</f>
        <v>33.778000499999997</v>
      </c>
      <c r="AY8" s="105">
        <f t="shared" si="12"/>
        <v>18</v>
      </c>
      <c r="AZ8" s="106">
        <f t="shared" si="13"/>
        <v>42</v>
      </c>
    </row>
    <row r="9" spans="2:52" ht="15.75" thickBot="1" x14ac:dyDescent="0.3">
      <c r="B9" s="120" t="s">
        <v>56</v>
      </c>
      <c r="C9" s="102">
        <f>'[11]22-23'!$AP$36</f>
        <v>3</v>
      </c>
      <c r="D9" s="104">
        <f>'[11]22-23'!$AQ$36</f>
        <v>12</v>
      </c>
      <c r="E9" s="104">
        <f>'[11]22-23'!$AR$36</f>
        <v>4</v>
      </c>
      <c r="F9" s="103">
        <f t="shared" si="0"/>
        <v>21</v>
      </c>
      <c r="G9" s="103">
        <f>F9+(H9-I9)/100+H9/1000+0.0000006</f>
        <v>21.0060006</v>
      </c>
      <c r="H9" s="105">
        <f>'[11]22-23'!$D$36</f>
        <v>6</v>
      </c>
      <c r="I9" s="106">
        <f>'[11]22-23'!$E$36</f>
        <v>6</v>
      </c>
      <c r="J9" s="107"/>
      <c r="K9" s="99">
        <f>'[11]22-23'!$AS$36</f>
        <v>6</v>
      </c>
      <c r="L9" s="104">
        <f>'[11]22-23'!$AT$36</f>
        <v>7</v>
      </c>
      <c r="M9" s="98">
        <f>'[11]22-23'!$AU$36</f>
        <v>6</v>
      </c>
      <c r="N9" s="103">
        <f t="shared" si="1"/>
        <v>25</v>
      </c>
      <c r="O9" s="103">
        <f>N9+(P9-Q9)/100+P9/1000+0.0000006</f>
        <v>25.024000600000001</v>
      </c>
      <c r="P9" s="105">
        <f>'[11]22-23'!$F$36-'[11]22-23'!$D$36</f>
        <v>14</v>
      </c>
      <c r="Q9" s="106">
        <f>'[11]22-23'!$G$36-'[11]22-23'!$E$36</f>
        <v>13</v>
      </c>
      <c r="S9" s="120" t="s">
        <v>56</v>
      </c>
      <c r="T9" s="102">
        <f>'[12]22-23'!$AR$36</f>
        <v>4</v>
      </c>
      <c r="U9" s="104">
        <f>'[12]22-23'!$AQ$36</f>
        <v>7</v>
      </c>
      <c r="V9" s="104">
        <f>'[12]22-23'!$AP$36</f>
        <v>8</v>
      </c>
      <c r="W9" s="103">
        <f t="shared" si="2"/>
        <v>19</v>
      </c>
      <c r="X9" s="103">
        <f>W9+(Y9-Z9)/100+Y9/1000+0.0000006</f>
        <v>18.909000599999999</v>
      </c>
      <c r="Y9" s="105">
        <f>'[12]22-23'!$E$36</f>
        <v>9</v>
      </c>
      <c r="Z9" s="106">
        <f>'[12]22-23'!$D$36</f>
        <v>19</v>
      </c>
      <c r="AA9" s="107"/>
      <c r="AB9" s="99">
        <f>'[12]22-23'!$AU$36</f>
        <v>5</v>
      </c>
      <c r="AC9" s="104">
        <f>'[12]22-23'!$AT$36</f>
        <v>9</v>
      </c>
      <c r="AD9" s="98">
        <f>'[12]22-23'!$AS$36</f>
        <v>5</v>
      </c>
      <c r="AE9" s="103">
        <f t="shared" si="3"/>
        <v>24</v>
      </c>
      <c r="AF9" s="103">
        <f>AE9+(AG9-AH9)/100+AG9/1000+0.0000006</f>
        <v>24.0090006</v>
      </c>
      <c r="AG9" s="105">
        <f>'[12]22-23'!$G$36-'[12]22-23'!$E$36</f>
        <v>9</v>
      </c>
      <c r="AH9" s="106">
        <f>'[12]22-23'!$F$36-'[12]22-23'!$D$36</f>
        <v>9</v>
      </c>
      <c r="AJ9" s="120" t="s">
        <v>56</v>
      </c>
      <c r="AK9" s="102">
        <f t="shared" si="14"/>
        <v>7</v>
      </c>
      <c r="AL9" s="104">
        <f t="shared" si="4"/>
        <v>19</v>
      </c>
      <c r="AM9" s="104">
        <f t="shared" si="5"/>
        <v>12</v>
      </c>
      <c r="AN9" s="103">
        <f t="shared" si="6"/>
        <v>40</v>
      </c>
      <c r="AO9" s="103">
        <f>AN9+(AP9-AQ9)/100+AP9/1000+0.0000006</f>
        <v>39.915000599999999</v>
      </c>
      <c r="AP9" s="105">
        <f t="shared" si="7"/>
        <v>15</v>
      </c>
      <c r="AQ9" s="106">
        <f t="shared" si="8"/>
        <v>25</v>
      </c>
      <c r="AS9" s="120" t="s">
        <v>56</v>
      </c>
      <c r="AT9" s="102">
        <f t="shared" si="15"/>
        <v>11</v>
      </c>
      <c r="AU9" s="104">
        <f t="shared" si="9"/>
        <v>16</v>
      </c>
      <c r="AV9" s="104">
        <f t="shared" si="10"/>
        <v>11</v>
      </c>
      <c r="AW9" s="103">
        <f t="shared" si="11"/>
        <v>49</v>
      </c>
      <c r="AX9" s="103">
        <f>AW9+(AY9-AZ9)/100+AY9/1000+0.0000006</f>
        <v>49.033000600000001</v>
      </c>
      <c r="AY9" s="105">
        <f t="shared" si="12"/>
        <v>23</v>
      </c>
      <c r="AZ9" s="106">
        <f t="shared" si="13"/>
        <v>22</v>
      </c>
    </row>
    <row r="10" spans="2:52" ht="15.75" thickBot="1" x14ac:dyDescent="0.3">
      <c r="B10" s="120" t="s">
        <v>107</v>
      </c>
      <c r="C10" s="102">
        <f>'[13]22-23'!$AP$36</f>
        <v>3</v>
      </c>
      <c r="D10" s="104">
        <f>'[13]22-23'!$AQ$36</f>
        <v>11</v>
      </c>
      <c r="E10" s="104">
        <f>'[13]22-23'!$AR$36</f>
        <v>5</v>
      </c>
      <c r="F10" s="103">
        <f t="shared" si="0"/>
        <v>20</v>
      </c>
      <c r="G10" s="103">
        <f>F10+(H10-I10)/100+H10/1000+0.0000007</f>
        <v>19.988000700000001</v>
      </c>
      <c r="H10" s="105">
        <f>'[13]22-23'!$D$36</f>
        <v>8</v>
      </c>
      <c r="I10" s="106">
        <f>'[13]22-23'!$E$36</f>
        <v>10</v>
      </c>
      <c r="J10" s="107"/>
      <c r="K10" s="99">
        <f>'[13]22-23'!$AS$36</f>
        <v>7</v>
      </c>
      <c r="L10" s="104">
        <f>'[13]22-23'!$AT$36</f>
        <v>7</v>
      </c>
      <c r="M10" s="98">
        <f>'[13]22-23'!$AU$36</f>
        <v>5</v>
      </c>
      <c r="N10" s="103">
        <f t="shared" si="1"/>
        <v>28</v>
      </c>
      <c r="O10" s="103">
        <f>N10+(P10-Q10)/100+P10/1000+0.0000007</f>
        <v>28.013000700000003</v>
      </c>
      <c r="P10" s="105">
        <f>'[13]22-23'!$F$36-'[13]22-23'!$D$36</f>
        <v>13</v>
      </c>
      <c r="Q10" s="106">
        <f>'[13]22-23'!$G$36-'[13]22-23'!$E$36</f>
        <v>13</v>
      </c>
      <c r="S10" s="120" t="s">
        <v>107</v>
      </c>
      <c r="T10" s="102">
        <f>'[14]22-23'!$AR$36</f>
        <v>3</v>
      </c>
      <c r="U10" s="104">
        <f>'[14]22-23'!$AQ$36</f>
        <v>9</v>
      </c>
      <c r="V10" s="104">
        <f>'[14]22-23'!$AP$36</f>
        <v>7</v>
      </c>
      <c r="W10" s="103">
        <f t="shared" si="2"/>
        <v>18</v>
      </c>
      <c r="X10" s="103">
        <f>W10+(Y10-Z10)/100+Y10/1000+0.0000007</f>
        <v>17.978000699999999</v>
      </c>
      <c r="Y10" s="105">
        <f>'[14]22-23'!$E$36</f>
        <v>8</v>
      </c>
      <c r="Z10" s="106">
        <f>'[14]22-23'!$D$36</f>
        <v>11</v>
      </c>
      <c r="AA10" s="107"/>
      <c r="AB10" s="99">
        <f>'[14]22-23'!$AU$36</f>
        <v>3</v>
      </c>
      <c r="AC10" s="104">
        <f>'[14]22-23'!$AT$36</f>
        <v>9</v>
      </c>
      <c r="AD10" s="98">
        <f>'[14]22-23'!$AS$36</f>
        <v>7</v>
      </c>
      <c r="AE10" s="103">
        <f t="shared" si="3"/>
        <v>18</v>
      </c>
      <c r="AF10" s="103">
        <f>AE10+(AG10-AH10)/100+AG10/1000+0.0000007</f>
        <v>17.971000700000001</v>
      </c>
      <c r="AG10" s="105">
        <f>'[14]22-23'!$G$36-'[14]22-23'!$E$36</f>
        <v>11</v>
      </c>
      <c r="AH10" s="106">
        <f>'[14]22-23'!$F$36-'[14]22-23'!$D$36</f>
        <v>15</v>
      </c>
      <c r="AJ10" s="120" t="s">
        <v>107</v>
      </c>
      <c r="AK10" s="102">
        <f t="shared" si="14"/>
        <v>6</v>
      </c>
      <c r="AL10" s="104">
        <f t="shared" si="4"/>
        <v>20</v>
      </c>
      <c r="AM10" s="104">
        <f t="shared" si="5"/>
        <v>12</v>
      </c>
      <c r="AN10" s="103">
        <f t="shared" si="6"/>
        <v>38</v>
      </c>
      <c r="AO10" s="103">
        <f>AN10+(AP10-AQ10)/100+AP10/1000+0.0000007</f>
        <v>37.966000700000002</v>
      </c>
      <c r="AP10" s="105">
        <f t="shared" si="7"/>
        <v>16</v>
      </c>
      <c r="AQ10" s="106">
        <f t="shared" si="8"/>
        <v>21</v>
      </c>
      <c r="AS10" s="120" t="s">
        <v>107</v>
      </c>
      <c r="AT10" s="102">
        <f t="shared" si="15"/>
        <v>10</v>
      </c>
      <c r="AU10" s="104">
        <f t="shared" si="9"/>
        <v>16</v>
      </c>
      <c r="AV10" s="104">
        <f t="shared" si="10"/>
        <v>12</v>
      </c>
      <c r="AW10" s="103">
        <f t="shared" si="11"/>
        <v>46</v>
      </c>
      <c r="AX10" s="103">
        <f>AW10+(AY10-AZ10)/100+AY10/1000+0.0000007</f>
        <v>45.984000700000003</v>
      </c>
      <c r="AY10" s="105">
        <f t="shared" si="12"/>
        <v>24</v>
      </c>
      <c r="AZ10" s="106">
        <f t="shared" si="13"/>
        <v>28</v>
      </c>
    </row>
    <row r="11" spans="2:52" ht="15.75" thickBot="1" x14ac:dyDescent="0.3">
      <c r="B11" s="120" t="s">
        <v>57</v>
      </c>
      <c r="C11" s="102">
        <f>'[15]22-23'!$AP$36</f>
        <v>3</v>
      </c>
      <c r="D11" s="104">
        <f>'[15]22-23'!$AQ$36</f>
        <v>10</v>
      </c>
      <c r="E11" s="104">
        <f>'[15]22-23'!$AR$36</f>
        <v>6</v>
      </c>
      <c r="F11" s="103">
        <f t="shared" si="0"/>
        <v>19</v>
      </c>
      <c r="G11" s="103">
        <f>F11+(H11-I11)/100+H11/1000+0.0000008</f>
        <v>18.9660008</v>
      </c>
      <c r="H11" s="105">
        <f>'[15]22-23'!$D$36</f>
        <v>6</v>
      </c>
      <c r="I11" s="106">
        <f>'[15]22-23'!$E$36</f>
        <v>10</v>
      </c>
      <c r="J11" s="107"/>
      <c r="K11" s="99">
        <f>'[15]22-23'!$AS$36</f>
        <v>5</v>
      </c>
      <c r="L11" s="104">
        <f>'[15]22-23'!$AT$36</f>
        <v>6</v>
      </c>
      <c r="M11" s="98">
        <f>'[15]22-23'!$AU$36</f>
        <v>8</v>
      </c>
      <c r="N11" s="103">
        <f t="shared" si="1"/>
        <v>21</v>
      </c>
      <c r="O11" s="103">
        <f>N11+(P11-Q11)/100+P11/1000+0.0000008</f>
        <v>20.9400008</v>
      </c>
      <c r="P11" s="105">
        <f>'[15]22-23'!$F$36-'[15]22-23'!$D$36</f>
        <v>10</v>
      </c>
      <c r="Q11" s="106">
        <f>'[15]22-23'!$G$36-'[15]22-23'!$E$36</f>
        <v>17</v>
      </c>
      <c r="S11" s="120" t="s">
        <v>57</v>
      </c>
      <c r="T11" s="102">
        <f>'[16]22-23'!$AR$36</f>
        <v>4</v>
      </c>
      <c r="U11" s="104">
        <f>'[16]22-23'!$AQ$36</f>
        <v>5</v>
      </c>
      <c r="V11" s="104">
        <f>'[16]22-23'!$AP$36</f>
        <v>10</v>
      </c>
      <c r="W11" s="103">
        <f t="shared" si="2"/>
        <v>17</v>
      </c>
      <c r="X11" s="103">
        <f>W11+(Y11-Z11)/100+Y11/1000+0.0000008</f>
        <v>16.938000799999998</v>
      </c>
      <c r="Y11" s="105">
        <f>'[16]22-23'!$E$36</f>
        <v>8</v>
      </c>
      <c r="Z11" s="106">
        <f>'[16]22-23'!$D$36</f>
        <v>15</v>
      </c>
      <c r="AA11" s="107"/>
      <c r="AB11" s="99">
        <f>'[16]22-23'!$AU$36</f>
        <v>5</v>
      </c>
      <c r="AC11" s="104">
        <f>'[16]22-23'!$AT$36</f>
        <v>6</v>
      </c>
      <c r="AD11" s="98">
        <f>'[16]22-23'!$AS$36</f>
        <v>8</v>
      </c>
      <c r="AE11" s="103">
        <f t="shared" si="3"/>
        <v>21</v>
      </c>
      <c r="AF11" s="103">
        <f>AE11+(AG11-AH11)/100+AG11/1000+0.0000008</f>
        <v>20.9600008</v>
      </c>
      <c r="AG11" s="105">
        <f>'[16]22-23'!$G$36-'[16]22-23'!$E$36</f>
        <v>10</v>
      </c>
      <c r="AH11" s="106">
        <f>'[16]22-23'!$F$36-'[16]22-23'!$D$36</f>
        <v>15</v>
      </c>
      <c r="AJ11" s="120" t="s">
        <v>57</v>
      </c>
      <c r="AK11" s="102">
        <f t="shared" si="14"/>
        <v>7</v>
      </c>
      <c r="AL11" s="104">
        <f t="shared" si="4"/>
        <v>15</v>
      </c>
      <c r="AM11" s="104">
        <f t="shared" si="5"/>
        <v>16</v>
      </c>
      <c r="AN11" s="103">
        <f t="shared" si="6"/>
        <v>36</v>
      </c>
      <c r="AO11" s="103">
        <f>AN11+(AP11-AQ11)/100+AP11/1000+0.0000008</f>
        <v>35.904000800000006</v>
      </c>
      <c r="AP11" s="105">
        <f t="shared" si="7"/>
        <v>14</v>
      </c>
      <c r="AQ11" s="106">
        <f t="shared" si="8"/>
        <v>25</v>
      </c>
      <c r="AS11" s="120" t="s">
        <v>57</v>
      </c>
      <c r="AT11" s="102">
        <f t="shared" si="15"/>
        <v>10</v>
      </c>
      <c r="AU11" s="104">
        <f t="shared" si="9"/>
        <v>12</v>
      </c>
      <c r="AV11" s="104">
        <f t="shared" si="10"/>
        <v>16</v>
      </c>
      <c r="AW11" s="103">
        <f t="shared" si="11"/>
        <v>42</v>
      </c>
      <c r="AX11" s="103">
        <f>AW11+(AY11-AZ11)/100+AY11/1000+0.0000008</f>
        <v>41.900000800000008</v>
      </c>
      <c r="AY11" s="105">
        <f t="shared" si="12"/>
        <v>20</v>
      </c>
      <c r="AZ11" s="106">
        <f t="shared" si="13"/>
        <v>32</v>
      </c>
    </row>
    <row r="12" spans="2:52" ht="15.75" thickBot="1" x14ac:dyDescent="0.3">
      <c r="B12" s="120" t="s">
        <v>58</v>
      </c>
      <c r="C12" s="102">
        <f>'[41]22-23'!$AP$36</f>
        <v>3</v>
      </c>
      <c r="D12" s="104">
        <f>'[41]22-23'!$AQ$36</f>
        <v>10</v>
      </c>
      <c r="E12" s="104">
        <f>'[41]22-23'!$AR$36</f>
        <v>6</v>
      </c>
      <c r="F12" s="103">
        <f t="shared" si="0"/>
        <v>19</v>
      </c>
      <c r="G12" s="103">
        <f>F12+(H12-I12)/100+H12/1000+0.0000009</f>
        <v>18.982000899999999</v>
      </c>
      <c r="H12" s="105">
        <f>'[41]22-23'!$D$36</f>
        <v>12</v>
      </c>
      <c r="I12" s="106">
        <f>'[41]22-23'!$E$36</f>
        <v>15</v>
      </c>
      <c r="J12" s="107"/>
      <c r="K12" s="99">
        <f>'[41]22-23'!$AS$36</f>
        <v>5</v>
      </c>
      <c r="L12" s="104">
        <f>'[41]22-23'!$AT$36</f>
        <v>7</v>
      </c>
      <c r="M12" s="98">
        <f>'[41]22-23'!$AU$36</f>
        <v>7</v>
      </c>
      <c r="N12" s="103">
        <f t="shared" si="1"/>
        <v>22</v>
      </c>
      <c r="O12" s="103">
        <f>N12+(P12-Q12)/100+P12/1000+0.0000009</f>
        <v>21.934000900000001</v>
      </c>
      <c r="P12" s="105">
        <f>'[41]22-23'!$F$36-'[41]22-23'!$D$36</f>
        <v>14</v>
      </c>
      <c r="Q12" s="106">
        <f>'[41]22-23'!$G$36-'[41]22-23'!$E$36</f>
        <v>22</v>
      </c>
      <c r="S12" s="120" t="s">
        <v>58</v>
      </c>
      <c r="T12" s="102">
        <f>'[42]22-23'!$AR$36</f>
        <v>3</v>
      </c>
      <c r="U12" s="104">
        <f>'[42]22-23'!$AQ$36</f>
        <v>9</v>
      </c>
      <c r="V12" s="104">
        <f>'[42]22-23'!$AP$36</f>
        <v>7</v>
      </c>
      <c r="W12" s="103">
        <f t="shared" si="2"/>
        <v>18</v>
      </c>
      <c r="X12" s="103">
        <f>W12+(Y12-Z12)/100+Y12/1000+0.0000009</f>
        <v>17.949000900000001</v>
      </c>
      <c r="Y12" s="105">
        <f>'[42]22-23'!$E$36</f>
        <v>9</v>
      </c>
      <c r="Z12" s="106">
        <f>'[42]22-23'!$D$36</f>
        <v>15</v>
      </c>
      <c r="AA12" s="107"/>
      <c r="AB12" s="99">
        <f>'[42]22-23'!$AU$36</f>
        <v>3</v>
      </c>
      <c r="AC12" s="104">
        <f>'[42]22-23'!$AT$36</f>
        <v>5</v>
      </c>
      <c r="AD12" s="98">
        <f>'[42]22-23'!$AS$36</f>
        <v>11</v>
      </c>
      <c r="AE12" s="103">
        <f t="shared" si="3"/>
        <v>14</v>
      </c>
      <c r="AF12" s="103">
        <f>AE12+(AG12-AH12)/100+AG12/1000+0.0000009</f>
        <v>13.883000899999999</v>
      </c>
      <c r="AG12" s="105">
        <f>'[42]22-23'!$G$36-'[42]22-23'!$E$36</f>
        <v>13</v>
      </c>
      <c r="AH12" s="106">
        <f>'[42]22-23'!$F$36-'[42]22-23'!$D$36</f>
        <v>26</v>
      </c>
      <c r="AJ12" s="120" t="s">
        <v>58</v>
      </c>
      <c r="AK12" s="102">
        <f t="shared" si="14"/>
        <v>6</v>
      </c>
      <c r="AL12" s="104">
        <f t="shared" si="4"/>
        <v>19</v>
      </c>
      <c r="AM12" s="104">
        <f t="shared" si="5"/>
        <v>13</v>
      </c>
      <c r="AN12" s="103">
        <f t="shared" si="6"/>
        <v>37</v>
      </c>
      <c r="AO12" s="103">
        <f>AN12+(AP12-AQ12)/100+AP12/1000+0.0000009</f>
        <v>36.931000900000001</v>
      </c>
      <c r="AP12" s="105">
        <f t="shared" si="7"/>
        <v>21</v>
      </c>
      <c r="AQ12" s="106">
        <f t="shared" si="8"/>
        <v>30</v>
      </c>
      <c r="AS12" s="120" t="s">
        <v>58</v>
      </c>
      <c r="AT12" s="102">
        <f t="shared" si="15"/>
        <v>8</v>
      </c>
      <c r="AU12" s="104">
        <f t="shared" si="9"/>
        <v>12</v>
      </c>
      <c r="AV12" s="104">
        <f t="shared" si="10"/>
        <v>18</v>
      </c>
      <c r="AW12" s="103">
        <f t="shared" si="11"/>
        <v>36</v>
      </c>
      <c r="AX12" s="103">
        <f>AW12+(AY12-AZ12)/100+AY12/1000+0.0000009</f>
        <v>35.817000900000004</v>
      </c>
      <c r="AY12" s="105">
        <f t="shared" si="12"/>
        <v>27</v>
      </c>
      <c r="AZ12" s="106">
        <f t="shared" si="13"/>
        <v>48</v>
      </c>
    </row>
    <row r="13" spans="2:52" ht="15.75" thickBot="1" x14ac:dyDescent="0.3">
      <c r="B13" s="120" t="s">
        <v>98</v>
      </c>
      <c r="C13" s="102">
        <f>'[43]22-23'!$AP$36</f>
        <v>6</v>
      </c>
      <c r="D13" s="104">
        <f>'[43]22-23'!$AQ$36</f>
        <v>7</v>
      </c>
      <c r="E13" s="104">
        <f>'[43]22-23'!$AR$36</f>
        <v>6</v>
      </c>
      <c r="F13" s="103">
        <f t="shared" si="0"/>
        <v>25</v>
      </c>
      <c r="G13" s="103">
        <f>F13+(H13-I13)/100+H13/1000+0.0000001</f>
        <v>25.026000100000001</v>
      </c>
      <c r="H13" s="105">
        <f>'[43]22-23'!$D$36</f>
        <v>16</v>
      </c>
      <c r="I13" s="106">
        <f>'[43]22-23'!$E$36</f>
        <v>15</v>
      </c>
      <c r="J13" s="107"/>
      <c r="K13" s="99">
        <f>'[43]22-23'!$AS$36</f>
        <v>3</v>
      </c>
      <c r="L13" s="104">
        <f>'[43]22-23'!$AT$36</f>
        <v>8</v>
      </c>
      <c r="M13" s="98">
        <f>'[43]22-23'!$AU$36</f>
        <v>8</v>
      </c>
      <c r="N13" s="103">
        <f t="shared" si="1"/>
        <v>17</v>
      </c>
      <c r="O13" s="103">
        <f>N13+(P13-Q13)/100+P13/1000+0.0000001</f>
        <v>16.957000100000002</v>
      </c>
      <c r="P13" s="105">
        <f>'[43]22-23'!$F$36-'[43]22-23'!$D$36</f>
        <v>7</v>
      </c>
      <c r="Q13" s="106">
        <f>'[43]22-23'!$G$36-'[43]22-23'!$E$36</f>
        <v>12</v>
      </c>
      <c r="S13" s="120" t="s">
        <v>98</v>
      </c>
      <c r="T13" s="102">
        <f>'[44]22-23'!$AR$36</f>
        <v>5</v>
      </c>
      <c r="U13" s="104">
        <f>'[44]22-23'!$AQ$36</f>
        <v>6</v>
      </c>
      <c r="V13" s="104">
        <f>'[44]22-23'!$AP$36</f>
        <v>8</v>
      </c>
      <c r="W13" s="103">
        <f t="shared" si="2"/>
        <v>21</v>
      </c>
      <c r="X13" s="103">
        <f>W13+(Y13-Z13)/100+Y13/1000+0.0000001</f>
        <v>20.943000100000003</v>
      </c>
      <c r="Y13" s="105">
        <f>'[44]22-23'!$E$36</f>
        <v>13</v>
      </c>
      <c r="Z13" s="106">
        <f>'[44]22-23'!$D$36</f>
        <v>20</v>
      </c>
      <c r="AA13" s="107"/>
      <c r="AB13" s="99">
        <f>'[44]22-23'!$AU$36</f>
        <v>8</v>
      </c>
      <c r="AC13" s="104">
        <f>'[44]22-23'!$AT$36</f>
        <v>4</v>
      </c>
      <c r="AD13" s="98">
        <f>'[44]22-23'!$AS$36</f>
        <v>7</v>
      </c>
      <c r="AE13" s="103">
        <f t="shared" si="3"/>
        <v>28</v>
      </c>
      <c r="AF13" s="103">
        <f>AE13+(AG13-AH13)/100+AG13/1000+0.0000001</f>
        <v>27.955000100000003</v>
      </c>
      <c r="AG13" s="105">
        <f>'[44]22-23'!$G$36-'[44]22-23'!$E$36</f>
        <v>15</v>
      </c>
      <c r="AH13" s="106">
        <f>'[44]22-23'!$F$36-'[44]22-23'!$D$36</f>
        <v>21</v>
      </c>
      <c r="AJ13" s="120" t="s">
        <v>98</v>
      </c>
      <c r="AK13" s="102">
        <f t="shared" si="14"/>
        <v>11</v>
      </c>
      <c r="AL13" s="104">
        <f t="shared" si="4"/>
        <v>13</v>
      </c>
      <c r="AM13" s="104">
        <f t="shared" si="5"/>
        <v>14</v>
      </c>
      <c r="AN13" s="103">
        <f t="shared" si="6"/>
        <v>46</v>
      </c>
      <c r="AO13" s="103">
        <f>AN13+(AP13-AQ13)/100+AP13/1000+0.0000001</f>
        <v>45.969000100000002</v>
      </c>
      <c r="AP13" s="105">
        <f t="shared" si="7"/>
        <v>29</v>
      </c>
      <c r="AQ13" s="106">
        <f t="shared" si="8"/>
        <v>35</v>
      </c>
      <c r="AS13" s="120" t="s">
        <v>98</v>
      </c>
      <c r="AT13" s="102">
        <f t="shared" si="15"/>
        <v>11</v>
      </c>
      <c r="AU13" s="104">
        <f t="shared" si="9"/>
        <v>12</v>
      </c>
      <c r="AV13" s="104">
        <f t="shared" si="10"/>
        <v>15</v>
      </c>
      <c r="AW13" s="103">
        <f t="shared" si="11"/>
        <v>45</v>
      </c>
      <c r="AX13" s="103">
        <f>AW13+(AY13-AZ13)/100+AY13/1000+0.0000001</f>
        <v>44.9120001</v>
      </c>
      <c r="AY13" s="105">
        <f t="shared" si="12"/>
        <v>22</v>
      </c>
      <c r="AZ13" s="106">
        <f t="shared" si="13"/>
        <v>33</v>
      </c>
    </row>
    <row r="14" spans="2:52" ht="15.75" thickBot="1" x14ac:dyDescent="0.3">
      <c r="B14" s="120" t="s">
        <v>59</v>
      </c>
      <c r="C14" s="102">
        <f>'[21]22-23'!$AP$36</f>
        <v>9</v>
      </c>
      <c r="D14" s="104">
        <f>'[21]22-23'!$AQ$36</f>
        <v>5</v>
      </c>
      <c r="E14" s="104">
        <f>'[21]22-23'!$AR$36</f>
        <v>5</v>
      </c>
      <c r="F14" s="103">
        <f t="shared" si="0"/>
        <v>32</v>
      </c>
      <c r="G14" s="103">
        <f>F14+(H14-I14)/100+H14/1000+0.00000011</f>
        <v>32.121000110000004</v>
      </c>
      <c r="H14" s="105">
        <f>'[21]22-23'!$D$36</f>
        <v>21</v>
      </c>
      <c r="I14" s="106">
        <f>'[21]22-23'!$E$36</f>
        <v>11</v>
      </c>
      <c r="J14" s="107"/>
      <c r="K14" s="99">
        <f>'[21]22-23'!$AS$36</f>
        <v>11</v>
      </c>
      <c r="L14" s="104">
        <f>'[21]22-23'!$AT$36</f>
        <v>6</v>
      </c>
      <c r="M14" s="98">
        <f>'[21]22-23'!$AU$36</f>
        <v>2</v>
      </c>
      <c r="N14" s="103">
        <f t="shared" si="1"/>
        <v>39</v>
      </c>
      <c r="O14" s="103">
        <f>N14+(P14-Q14)/100+P14/1000+0.00000011</f>
        <v>39.215000109999998</v>
      </c>
      <c r="P14" s="105">
        <f>'[21]22-23'!$F$36-'[21]22-23'!$D$36</f>
        <v>25</v>
      </c>
      <c r="Q14" s="106">
        <f>'[21]22-23'!$G$36-'[21]22-23'!$E$36</f>
        <v>6</v>
      </c>
      <c r="S14" s="120" t="s">
        <v>59</v>
      </c>
      <c r="T14" s="102">
        <f>'[22]22-23'!$AR$36</f>
        <v>5</v>
      </c>
      <c r="U14" s="104">
        <f>'[22]22-23'!$AQ$36</f>
        <v>8</v>
      </c>
      <c r="V14" s="104">
        <f>'[22]22-23'!$AP$36</f>
        <v>6</v>
      </c>
      <c r="W14" s="103">
        <f t="shared" si="2"/>
        <v>23</v>
      </c>
      <c r="X14" s="103">
        <f>W14+(Y14-Z14)/100+Y14/1000+0.00000011</f>
        <v>23.035000109999999</v>
      </c>
      <c r="Y14" s="105">
        <f>'[22]22-23'!$E$36</f>
        <v>15</v>
      </c>
      <c r="Z14" s="106">
        <f>'[22]22-23'!$D$36</f>
        <v>13</v>
      </c>
      <c r="AA14" s="107"/>
      <c r="AB14" s="99">
        <f>'[22]22-23'!$AU$36</f>
        <v>4</v>
      </c>
      <c r="AC14" s="104">
        <f>'[22]22-23'!$AT$36</f>
        <v>10</v>
      </c>
      <c r="AD14" s="98">
        <f>'[22]22-23'!$AS$36</f>
        <v>5</v>
      </c>
      <c r="AE14" s="103">
        <f t="shared" si="3"/>
        <v>22</v>
      </c>
      <c r="AF14" s="103">
        <f>AE14+(AG14-AH14)/100+AG14/1000+0.00000011</f>
        <v>21.984000109999997</v>
      </c>
      <c r="AG14" s="105">
        <f>'[22]22-23'!$G$36-'[22]22-23'!$E$36</f>
        <v>14</v>
      </c>
      <c r="AH14" s="106">
        <f>'[22]22-23'!$F$36-'[22]22-23'!$D$36</f>
        <v>17</v>
      </c>
      <c r="AJ14" s="120" t="s">
        <v>59</v>
      </c>
      <c r="AK14" s="102">
        <f t="shared" si="14"/>
        <v>14</v>
      </c>
      <c r="AL14" s="104">
        <f t="shared" si="4"/>
        <v>13</v>
      </c>
      <c r="AM14" s="104">
        <f t="shared" si="5"/>
        <v>11</v>
      </c>
      <c r="AN14" s="103">
        <f t="shared" si="6"/>
        <v>55</v>
      </c>
      <c r="AO14" s="103">
        <f>AN14+(AP14-AQ14)/100+AP14/1000+0.00000011</f>
        <v>55.156000110000001</v>
      </c>
      <c r="AP14" s="105">
        <f t="shared" si="7"/>
        <v>36</v>
      </c>
      <c r="AQ14" s="106">
        <f t="shared" si="8"/>
        <v>24</v>
      </c>
      <c r="AS14" s="120" t="s">
        <v>59</v>
      </c>
      <c r="AT14" s="102">
        <f t="shared" si="15"/>
        <v>15</v>
      </c>
      <c r="AU14" s="104">
        <f t="shared" si="9"/>
        <v>16</v>
      </c>
      <c r="AV14" s="104">
        <f t="shared" si="10"/>
        <v>7</v>
      </c>
      <c r="AW14" s="103">
        <f t="shared" si="11"/>
        <v>61</v>
      </c>
      <c r="AX14" s="103">
        <f>AW14+(AY14-AZ14)/100+AY14/1000+0.00000011</f>
        <v>61.19900011</v>
      </c>
      <c r="AY14" s="105">
        <f t="shared" si="12"/>
        <v>39</v>
      </c>
      <c r="AZ14" s="106">
        <f t="shared" si="13"/>
        <v>23</v>
      </c>
    </row>
    <row r="15" spans="2:52" ht="15.75" thickBot="1" x14ac:dyDescent="0.3">
      <c r="B15" s="120" t="s">
        <v>108</v>
      </c>
      <c r="C15" s="102">
        <f>'[23]22-23'!$AP$36</f>
        <v>13</v>
      </c>
      <c r="D15" s="104">
        <f>'[23]22-23'!$AQ$36</f>
        <v>4</v>
      </c>
      <c r="E15" s="104">
        <f>'[23]22-23'!$AR$36</f>
        <v>2</v>
      </c>
      <c r="F15" s="103">
        <f t="shared" si="0"/>
        <v>43</v>
      </c>
      <c r="G15" s="103">
        <f>F15+(H15-I15)/100+H15/1000+0.00000012</f>
        <v>43.271000120000004</v>
      </c>
      <c r="H15" s="105">
        <f>'[23]22-23'!$D$36</f>
        <v>31</v>
      </c>
      <c r="I15" s="106">
        <f>'[23]22-23'!$E$36</f>
        <v>7</v>
      </c>
      <c r="J15" s="107"/>
      <c r="K15" s="99">
        <f>'[23]22-23'!$AS$36</f>
        <v>11</v>
      </c>
      <c r="L15" s="104">
        <f>'[23]22-23'!$AT$36</f>
        <v>2</v>
      </c>
      <c r="M15" s="98">
        <f>'[23]22-23'!$AU$36</f>
        <v>6</v>
      </c>
      <c r="N15" s="103">
        <f t="shared" si="1"/>
        <v>35</v>
      </c>
      <c r="O15" s="103">
        <f>N15+(P15-Q15)/100+P15/1000+0.00000012</f>
        <v>35.219000120000004</v>
      </c>
      <c r="P15" s="105">
        <f>'[23]22-23'!$F$36-'[23]22-23'!$D$36</f>
        <v>29</v>
      </c>
      <c r="Q15" s="106">
        <f>'[23]22-23'!$G$36-'[23]22-23'!$E$36</f>
        <v>10</v>
      </c>
      <c r="S15" s="120" t="s">
        <v>108</v>
      </c>
      <c r="T15" s="102">
        <f>'[24]22-23'!$AR$36</f>
        <v>8</v>
      </c>
      <c r="U15" s="104">
        <f>'[24]22-23'!$AQ$36</f>
        <v>9</v>
      </c>
      <c r="V15" s="104">
        <f>'[24]22-23'!$AP$36</f>
        <v>2</v>
      </c>
      <c r="W15" s="103">
        <f t="shared" si="2"/>
        <v>33</v>
      </c>
      <c r="X15" s="103">
        <f>W15+(Y15-Z15)/100+Y15/1000+0.00000012</f>
        <v>33.116000120000002</v>
      </c>
      <c r="Y15" s="105">
        <f>'[24]22-23'!$E$36</f>
        <v>16</v>
      </c>
      <c r="Z15" s="106">
        <f>'[24]22-23'!$D$36</f>
        <v>6</v>
      </c>
      <c r="AA15" s="107"/>
      <c r="AB15" s="99">
        <f>'[24]22-23'!$AU$36</f>
        <v>10</v>
      </c>
      <c r="AC15" s="104">
        <f>'[24]22-23'!$AT$36</f>
        <v>5</v>
      </c>
      <c r="AD15" s="98">
        <f>'[24]22-23'!$AS$36</f>
        <v>4</v>
      </c>
      <c r="AE15" s="103">
        <f t="shared" si="3"/>
        <v>35</v>
      </c>
      <c r="AF15" s="103">
        <f>AE15+(AG15-AH15)/100+AG15/1000+0.00000012</f>
        <v>35.098000120000002</v>
      </c>
      <c r="AG15" s="105">
        <f>'[24]22-23'!$G$36-'[24]22-23'!$E$36</f>
        <v>18</v>
      </c>
      <c r="AH15" s="106">
        <f>'[24]22-23'!$F$36-'[24]22-23'!$D$36</f>
        <v>10</v>
      </c>
      <c r="AJ15" s="120" t="s">
        <v>108</v>
      </c>
      <c r="AK15" s="102">
        <f t="shared" si="14"/>
        <v>21</v>
      </c>
      <c r="AL15" s="104">
        <f t="shared" si="4"/>
        <v>13</v>
      </c>
      <c r="AM15" s="104">
        <f t="shared" si="5"/>
        <v>4</v>
      </c>
      <c r="AN15" s="103">
        <f t="shared" si="6"/>
        <v>76</v>
      </c>
      <c r="AO15" s="103">
        <f>AN15+(AP15-AQ15)/100+AP15/1000+0.00000012</f>
        <v>76.387000119999996</v>
      </c>
      <c r="AP15" s="105">
        <f t="shared" si="7"/>
        <v>47</v>
      </c>
      <c r="AQ15" s="106">
        <f t="shared" si="8"/>
        <v>13</v>
      </c>
      <c r="AS15" s="120" t="s">
        <v>108</v>
      </c>
      <c r="AT15" s="102">
        <f t="shared" si="15"/>
        <v>21</v>
      </c>
      <c r="AU15" s="104">
        <f t="shared" si="9"/>
        <v>7</v>
      </c>
      <c r="AV15" s="104">
        <f t="shared" si="10"/>
        <v>10</v>
      </c>
      <c r="AW15" s="103">
        <f t="shared" si="11"/>
        <v>70</v>
      </c>
      <c r="AX15" s="103">
        <f>AW15+(AY15-AZ15)/100+AY15/1000+0.00000012</f>
        <v>70.317000119999989</v>
      </c>
      <c r="AY15" s="105">
        <f t="shared" si="12"/>
        <v>47</v>
      </c>
      <c r="AZ15" s="106">
        <f t="shared" si="13"/>
        <v>20</v>
      </c>
    </row>
    <row r="16" spans="2:52" ht="15.75" thickBot="1" x14ac:dyDescent="0.3">
      <c r="B16" s="120" t="s">
        <v>109</v>
      </c>
      <c r="C16" s="102">
        <f>'[25]22-23'!$AP$36</f>
        <v>12</v>
      </c>
      <c r="D16" s="104">
        <f>'[25]22-23'!$AQ$36</f>
        <v>5</v>
      </c>
      <c r="E16" s="104">
        <f>'[25]22-23'!$AR$36</f>
        <v>2</v>
      </c>
      <c r="F16" s="103">
        <f t="shared" si="0"/>
        <v>41</v>
      </c>
      <c r="G16" s="103">
        <f>F16+(H16-I16)/100+H16/1000+0.00000013</f>
        <v>41.125000129999997</v>
      </c>
      <c r="H16" s="105">
        <f>'[25]22-23'!$D$36</f>
        <v>15</v>
      </c>
      <c r="I16" s="106">
        <f>'[25]22-23'!$E$36</f>
        <v>4</v>
      </c>
      <c r="J16" s="107"/>
      <c r="K16" s="99">
        <f>'[25]22-23'!$AS$36</f>
        <v>12</v>
      </c>
      <c r="L16" s="104">
        <f>'[25]22-23'!$AT$36</f>
        <v>7</v>
      </c>
      <c r="M16" s="98">
        <f>'[25]22-23'!$AU$36</f>
        <v>0</v>
      </c>
      <c r="N16" s="103">
        <f t="shared" si="1"/>
        <v>43</v>
      </c>
      <c r="O16" s="103">
        <f>N16+(P16-Q16)/100+P16/1000+0.00000013</f>
        <v>43.171000129999996</v>
      </c>
      <c r="P16" s="105">
        <f>'[25]22-23'!$F$36-'[25]22-23'!$D$36</f>
        <v>21</v>
      </c>
      <c r="Q16" s="106">
        <f>'[25]22-23'!$G$36-'[25]22-23'!$E$36</f>
        <v>6</v>
      </c>
      <c r="S16" s="120" t="s">
        <v>109</v>
      </c>
      <c r="T16" s="102">
        <f>'[26]22-23'!$AR$36</f>
        <v>7</v>
      </c>
      <c r="U16" s="104">
        <f>'[26]22-23'!$AQ$36</f>
        <v>7</v>
      </c>
      <c r="V16" s="104">
        <f>'[26]22-23'!$AP$36</f>
        <v>5</v>
      </c>
      <c r="W16" s="103">
        <f t="shared" si="2"/>
        <v>28</v>
      </c>
      <c r="X16" s="103">
        <f>W16+(Y16-Z16)/100+Y16/1000+0.00000013</f>
        <v>27.981000129999998</v>
      </c>
      <c r="Y16" s="105">
        <f>'[26]22-23'!$E$36</f>
        <v>11</v>
      </c>
      <c r="Z16" s="106">
        <f>'[26]22-23'!$D$36</f>
        <v>14</v>
      </c>
      <c r="AA16" s="107"/>
      <c r="AB16" s="99">
        <f>'[26]22-23'!$AU$36</f>
        <v>5</v>
      </c>
      <c r="AC16" s="104">
        <f>'[26]22-23'!$AT$36</f>
        <v>7</v>
      </c>
      <c r="AD16" s="98">
        <f>'[26]22-23'!$AS$36</f>
        <v>7</v>
      </c>
      <c r="AE16" s="103">
        <f t="shared" si="3"/>
        <v>22</v>
      </c>
      <c r="AF16" s="103">
        <f>AE16+(AG16-AH16)/100+AG16/1000+0.00000013</f>
        <v>21.931000130000001</v>
      </c>
      <c r="AG16" s="105">
        <f>'[26]22-23'!$G$36-'[26]22-23'!$E$36</f>
        <v>11</v>
      </c>
      <c r="AH16" s="106">
        <f>'[26]22-23'!$F$36-'[26]22-23'!$D$36</f>
        <v>19</v>
      </c>
      <c r="AJ16" s="120" t="s">
        <v>109</v>
      </c>
      <c r="AK16" s="102">
        <f t="shared" si="14"/>
        <v>19</v>
      </c>
      <c r="AL16" s="104">
        <f t="shared" si="4"/>
        <v>12</v>
      </c>
      <c r="AM16" s="104">
        <f t="shared" si="5"/>
        <v>7</v>
      </c>
      <c r="AN16" s="103">
        <f t="shared" si="6"/>
        <v>69</v>
      </c>
      <c r="AO16" s="103">
        <f>AN16+(AP16-AQ16)/100+AP16/1000+0.00000013</f>
        <v>69.106000129999998</v>
      </c>
      <c r="AP16" s="105">
        <f t="shared" si="7"/>
        <v>26</v>
      </c>
      <c r="AQ16" s="106">
        <f t="shared" si="8"/>
        <v>18</v>
      </c>
      <c r="AS16" s="120" t="s">
        <v>109</v>
      </c>
      <c r="AT16" s="102">
        <f t="shared" si="15"/>
        <v>17</v>
      </c>
      <c r="AU16" s="104">
        <f t="shared" si="9"/>
        <v>14</v>
      </c>
      <c r="AV16" s="104">
        <f t="shared" si="10"/>
        <v>7</v>
      </c>
      <c r="AW16" s="103">
        <f t="shared" si="11"/>
        <v>65</v>
      </c>
      <c r="AX16" s="103">
        <f>AW16+(AY16-AZ16)/100+AY16/1000+0.00000013</f>
        <v>65.102000129999993</v>
      </c>
      <c r="AY16" s="105">
        <f t="shared" si="12"/>
        <v>32</v>
      </c>
      <c r="AZ16" s="106">
        <f t="shared" si="13"/>
        <v>25</v>
      </c>
    </row>
    <row r="17" spans="2:52" ht="15.75" thickBot="1" x14ac:dyDescent="0.3">
      <c r="B17" s="120" t="s">
        <v>60</v>
      </c>
      <c r="C17" s="102">
        <f>'[27]22-23'!$AP$36</f>
        <v>7</v>
      </c>
      <c r="D17" s="104">
        <f>'[27]22-23'!$AQ$36</f>
        <v>9</v>
      </c>
      <c r="E17" s="104">
        <f>'[27]22-23'!$AR$36</f>
        <v>3</v>
      </c>
      <c r="F17" s="103">
        <f t="shared" si="0"/>
        <v>30</v>
      </c>
      <c r="G17" s="103">
        <f>F17+(H17-I17)/100+H17/1000+0.00000014</f>
        <v>30.105000140000001</v>
      </c>
      <c r="H17" s="105">
        <f>'[27]22-23'!$D$36</f>
        <v>15</v>
      </c>
      <c r="I17" s="106">
        <f>'[27]22-23'!$E$36</f>
        <v>6</v>
      </c>
      <c r="J17" s="107"/>
      <c r="K17" s="99">
        <f>'[27]22-23'!$AS$36</f>
        <v>8</v>
      </c>
      <c r="L17" s="104">
        <f>'[27]22-23'!$AT$36</f>
        <v>9</v>
      </c>
      <c r="M17" s="98">
        <f>'[27]22-23'!$AU$36</f>
        <v>2</v>
      </c>
      <c r="N17" s="103">
        <f t="shared" si="1"/>
        <v>33</v>
      </c>
      <c r="O17" s="103">
        <f>N17+(P17-Q17)/100+P17/1000+0.00000014</f>
        <v>33.151000140000001</v>
      </c>
      <c r="P17" s="105">
        <f>'[27]22-23'!$F$36-'[27]22-23'!$D$36</f>
        <v>21</v>
      </c>
      <c r="Q17" s="106">
        <f>'[27]22-23'!$G$36-'[27]22-23'!$E$36</f>
        <v>8</v>
      </c>
      <c r="S17" s="120" t="s">
        <v>60</v>
      </c>
      <c r="T17" s="102">
        <f>'[28]22-23'!$AR$36</f>
        <v>7</v>
      </c>
      <c r="U17" s="104">
        <f>'[28]22-23'!$AQ$36</f>
        <v>8</v>
      </c>
      <c r="V17" s="104">
        <f>'[28]22-23'!$AP$36</f>
        <v>4</v>
      </c>
      <c r="W17" s="103">
        <f t="shared" si="2"/>
        <v>29</v>
      </c>
      <c r="X17" s="103">
        <f>W17+(Y17-Z17)/100+Y17/1000+0.00000014</f>
        <v>29.097000139999999</v>
      </c>
      <c r="Y17" s="105">
        <f>'[28]22-23'!$E$36</f>
        <v>17</v>
      </c>
      <c r="Z17" s="106">
        <f>'[28]22-23'!$D$36</f>
        <v>9</v>
      </c>
      <c r="AA17" s="107"/>
      <c r="AB17" s="99">
        <f>'[28]22-23'!$AU$36</f>
        <v>6</v>
      </c>
      <c r="AC17" s="104">
        <f>'[28]22-23'!$AT$36</f>
        <v>9</v>
      </c>
      <c r="AD17" s="98">
        <f>'[28]22-23'!$AS$36</f>
        <v>4</v>
      </c>
      <c r="AE17" s="103">
        <f t="shared" si="3"/>
        <v>27</v>
      </c>
      <c r="AF17" s="103">
        <f>AE17+(AG17-AH17)/100+AG17/1000+0.00000014</f>
        <v>27.065000140000002</v>
      </c>
      <c r="AG17" s="105">
        <f>'[28]22-23'!$G$36-'[28]22-23'!$E$36</f>
        <v>15</v>
      </c>
      <c r="AH17" s="106">
        <f>'[28]22-23'!$F$36-'[28]22-23'!$D$36</f>
        <v>10</v>
      </c>
      <c r="AJ17" s="120" t="s">
        <v>60</v>
      </c>
      <c r="AK17" s="102">
        <f t="shared" si="14"/>
        <v>14</v>
      </c>
      <c r="AL17" s="104">
        <f t="shared" si="4"/>
        <v>17</v>
      </c>
      <c r="AM17" s="104">
        <f t="shared" si="5"/>
        <v>7</v>
      </c>
      <c r="AN17" s="103">
        <f t="shared" si="6"/>
        <v>59</v>
      </c>
      <c r="AO17" s="103">
        <f>AN17+(AP17-AQ17)/100+AP17/1000+0.00000014</f>
        <v>59.202000139999996</v>
      </c>
      <c r="AP17" s="105">
        <f t="shared" si="7"/>
        <v>32</v>
      </c>
      <c r="AQ17" s="106">
        <f t="shared" si="8"/>
        <v>15</v>
      </c>
      <c r="AS17" s="120" t="s">
        <v>60</v>
      </c>
      <c r="AT17" s="102">
        <f t="shared" si="15"/>
        <v>14</v>
      </c>
      <c r="AU17" s="104">
        <f t="shared" si="9"/>
        <v>18</v>
      </c>
      <c r="AV17" s="104">
        <f t="shared" si="10"/>
        <v>6</v>
      </c>
      <c r="AW17" s="103">
        <f t="shared" si="11"/>
        <v>60</v>
      </c>
      <c r="AX17" s="103">
        <f>AW17+(AY17-AZ17)/100+AY17/1000+0.00000014</f>
        <v>60.216000139999998</v>
      </c>
      <c r="AY17" s="105">
        <f t="shared" si="12"/>
        <v>36</v>
      </c>
      <c r="AZ17" s="106">
        <f t="shared" si="13"/>
        <v>18</v>
      </c>
    </row>
    <row r="18" spans="2:52" ht="15.75" thickBot="1" x14ac:dyDescent="0.3">
      <c r="B18" s="120" t="s">
        <v>75</v>
      </c>
      <c r="C18" s="102">
        <f>'[29]22-23'!$AP$36</f>
        <v>6</v>
      </c>
      <c r="D18" s="104">
        <f>'[29]22-23'!$AQ$36</f>
        <v>4</v>
      </c>
      <c r="E18" s="104">
        <f>'[29]22-23'!$AR$36</f>
        <v>9</v>
      </c>
      <c r="F18" s="103">
        <f t="shared" si="0"/>
        <v>22</v>
      </c>
      <c r="G18" s="103">
        <f>F18+(H18-I18)/100+H18/1000+0.00000015</f>
        <v>21.930000150000005</v>
      </c>
      <c r="H18" s="105">
        <f>'[29]22-23'!$D$36</f>
        <v>10</v>
      </c>
      <c r="I18" s="106">
        <f>'[29]22-23'!$E$36</f>
        <v>18</v>
      </c>
      <c r="J18" s="107"/>
      <c r="K18" s="99">
        <f>'[29]22-23'!$AS$36</f>
        <v>5</v>
      </c>
      <c r="L18" s="104">
        <f>'[29]22-23'!$AT$36</f>
        <v>8</v>
      </c>
      <c r="M18" s="98">
        <f>'[29]22-23'!$AU$36</f>
        <v>6</v>
      </c>
      <c r="N18" s="103">
        <f t="shared" si="1"/>
        <v>23</v>
      </c>
      <c r="O18" s="103">
        <f>N18+(P18-Q18)/100+P18/1000+0.00000015</f>
        <v>23.010000150000003</v>
      </c>
      <c r="P18" s="105">
        <f>'[29]22-23'!$F$36-'[29]22-23'!$D$36</f>
        <v>10</v>
      </c>
      <c r="Q18" s="106">
        <f>'[29]22-23'!$G$36-'[29]22-23'!$E$36</f>
        <v>10</v>
      </c>
      <c r="S18" s="120" t="s">
        <v>75</v>
      </c>
      <c r="T18" s="102">
        <f>'[30]22-23'!$AR$36</f>
        <v>4</v>
      </c>
      <c r="U18" s="104">
        <f>'[30]22-23'!$AQ$36</f>
        <v>6</v>
      </c>
      <c r="V18" s="104">
        <f>'[30]22-23'!$AP$36</f>
        <v>9</v>
      </c>
      <c r="W18" s="103">
        <f t="shared" si="2"/>
        <v>18</v>
      </c>
      <c r="X18" s="103">
        <f>W18+(Y18-Z18)/100+Y18/1000+0.00000015</f>
        <v>17.877000150000004</v>
      </c>
      <c r="Y18" s="105">
        <f>'[30]22-23'!$E$36</f>
        <v>7</v>
      </c>
      <c r="Z18" s="106">
        <f>'[30]22-23'!$D$36</f>
        <v>20</v>
      </c>
      <c r="AA18" s="107"/>
      <c r="AB18" s="99">
        <f>'[30]22-23'!$AU$36</f>
        <v>4</v>
      </c>
      <c r="AC18" s="104">
        <f>'[30]22-23'!$AT$36</f>
        <v>3</v>
      </c>
      <c r="AD18" s="98">
        <f>'[30]22-23'!$AS$36</f>
        <v>12</v>
      </c>
      <c r="AE18" s="103">
        <f t="shared" si="3"/>
        <v>15</v>
      </c>
      <c r="AF18" s="103">
        <f>AE18+(AG18-AH18)/100+AG18/1000+0.00000015</f>
        <v>14.880000149999999</v>
      </c>
      <c r="AG18" s="105">
        <f>'[30]22-23'!$G$36-'[30]22-23'!$E$36</f>
        <v>10</v>
      </c>
      <c r="AH18" s="106">
        <f>'[30]22-23'!$F$36-'[30]22-23'!$D$36</f>
        <v>23</v>
      </c>
      <c r="AJ18" s="120" t="s">
        <v>75</v>
      </c>
      <c r="AK18" s="102">
        <f t="shared" si="14"/>
        <v>10</v>
      </c>
      <c r="AL18" s="104">
        <f t="shared" si="4"/>
        <v>10</v>
      </c>
      <c r="AM18" s="104">
        <f t="shared" si="5"/>
        <v>18</v>
      </c>
      <c r="AN18" s="103">
        <f t="shared" si="6"/>
        <v>40</v>
      </c>
      <c r="AO18" s="103">
        <f>AN18+(AP18-AQ18)/100+AP18/1000+0.00000015</f>
        <v>39.80700015</v>
      </c>
      <c r="AP18" s="105">
        <f t="shared" si="7"/>
        <v>17</v>
      </c>
      <c r="AQ18" s="106">
        <f t="shared" si="8"/>
        <v>38</v>
      </c>
      <c r="AS18" s="120" t="s">
        <v>75</v>
      </c>
      <c r="AT18" s="102">
        <f t="shared" si="15"/>
        <v>9</v>
      </c>
      <c r="AU18" s="104">
        <f t="shared" si="9"/>
        <v>11</v>
      </c>
      <c r="AV18" s="104">
        <f t="shared" si="10"/>
        <v>18</v>
      </c>
      <c r="AW18" s="103">
        <f t="shared" si="11"/>
        <v>38</v>
      </c>
      <c r="AX18" s="103">
        <f>AW18+(AY18-AZ18)/100+AY18/1000+0.00000015</f>
        <v>37.890000149999999</v>
      </c>
      <c r="AY18" s="105">
        <f t="shared" si="12"/>
        <v>20</v>
      </c>
      <c r="AZ18" s="106">
        <f t="shared" si="13"/>
        <v>33</v>
      </c>
    </row>
    <row r="19" spans="2:52" ht="15.75" thickBot="1" x14ac:dyDescent="0.3">
      <c r="B19" s="120" t="s">
        <v>62</v>
      </c>
      <c r="C19" s="102">
        <f>'[45]22-23'!$AP$36</f>
        <v>4</v>
      </c>
      <c r="D19" s="104">
        <f>'[45]22-23'!$AQ$36</f>
        <v>8</v>
      </c>
      <c r="E19" s="104">
        <f>'[45]22-23'!$AR$36</f>
        <v>7</v>
      </c>
      <c r="F19" s="103">
        <f t="shared" si="0"/>
        <v>20</v>
      </c>
      <c r="G19" s="103">
        <f>F19+(H19-I19)/100+H19/1000+0.00000016</f>
        <v>19.967000160000001</v>
      </c>
      <c r="H19" s="105">
        <f>'[45]22-23'!$D$36</f>
        <v>7</v>
      </c>
      <c r="I19" s="106">
        <f>'[45]22-23'!$E$36</f>
        <v>11</v>
      </c>
      <c r="J19" s="107"/>
      <c r="K19" s="99">
        <f>'[45]22-23'!$AS$36</f>
        <v>2</v>
      </c>
      <c r="L19" s="104">
        <f>'[45]22-23'!$AT$36</f>
        <v>6</v>
      </c>
      <c r="M19" s="98">
        <f>'[45]22-23'!$AU$36</f>
        <v>11</v>
      </c>
      <c r="N19" s="103">
        <f t="shared" si="1"/>
        <v>12</v>
      </c>
      <c r="O19" s="103">
        <f>N19+(P19-Q19)/100+P19/1000+0.00000016</f>
        <v>11.872000160000001</v>
      </c>
      <c r="P19" s="105">
        <f>'[45]22-23'!$F$36-'[45]22-23'!$D$36</f>
        <v>12</v>
      </c>
      <c r="Q19" s="106">
        <f>'[45]22-23'!$G$36-'[45]22-23'!$E$36</f>
        <v>26</v>
      </c>
      <c r="S19" s="120" t="s">
        <v>62</v>
      </c>
      <c r="T19" s="102">
        <f>'[46]22-23'!$AR$36</f>
        <v>4</v>
      </c>
      <c r="U19" s="104">
        <f>'[46]22-23'!$AQ$36</f>
        <v>3</v>
      </c>
      <c r="V19" s="104">
        <f>'[46]22-23'!$AP$36</f>
        <v>12</v>
      </c>
      <c r="W19" s="103">
        <f t="shared" si="2"/>
        <v>15</v>
      </c>
      <c r="X19" s="103">
        <f>W19+(Y19-Z19)/100+Y19/1000+0.00000016</f>
        <v>14.878000159999999</v>
      </c>
      <c r="Y19" s="105">
        <f>'[46]22-23'!$E$36</f>
        <v>8</v>
      </c>
      <c r="Z19" s="106">
        <f>'[46]22-23'!$D$36</f>
        <v>21</v>
      </c>
      <c r="AA19" s="107"/>
      <c r="AB19" s="99">
        <f>'[46]22-23'!$AU$36</f>
        <v>3</v>
      </c>
      <c r="AC19" s="104">
        <f>'[46]22-23'!$AT$36</f>
        <v>10</v>
      </c>
      <c r="AD19" s="98">
        <f>'[46]22-23'!$AS$36</f>
        <v>6</v>
      </c>
      <c r="AE19" s="103">
        <f t="shared" si="3"/>
        <v>19</v>
      </c>
      <c r="AF19" s="103">
        <f>AE19+(AG19-AH19)/100+AG19/1000+0.00000016</f>
        <v>18.949000160000001</v>
      </c>
      <c r="AG19" s="105">
        <f>'[46]22-23'!$G$36-'[46]22-23'!$E$36</f>
        <v>9</v>
      </c>
      <c r="AH19" s="106">
        <f>'[46]22-23'!$F$36-'[46]22-23'!$D$36</f>
        <v>15</v>
      </c>
      <c r="AJ19" s="120" t="s">
        <v>62</v>
      </c>
      <c r="AK19" s="102">
        <f t="shared" si="14"/>
        <v>8</v>
      </c>
      <c r="AL19" s="104">
        <f t="shared" si="4"/>
        <v>11</v>
      </c>
      <c r="AM19" s="104">
        <f t="shared" si="5"/>
        <v>19</v>
      </c>
      <c r="AN19" s="103">
        <f t="shared" si="6"/>
        <v>35</v>
      </c>
      <c r="AO19" s="103">
        <f>AN19+(AP19-AQ19)/100+AP19/1000+0.00000016</f>
        <v>34.845000159999998</v>
      </c>
      <c r="AP19" s="105">
        <f t="shared" si="7"/>
        <v>15</v>
      </c>
      <c r="AQ19" s="106">
        <f t="shared" si="8"/>
        <v>32</v>
      </c>
      <c r="AS19" s="120" t="s">
        <v>62</v>
      </c>
      <c r="AT19" s="102">
        <f t="shared" si="15"/>
        <v>5</v>
      </c>
      <c r="AU19" s="104">
        <f t="shared" si="9"/>
        <v>16</v>
      </c>
      <c r="AV19" s="104">
        <f t="shared" si="10"/>
        <v>17</v>
      </c>
      <c r="AW19" s="103">
        <f t="shared" si="11"/>
        <v>31</v>
      </c>
      <c r="AX19" s="103">
        <f>AW19+(AY19-AZ19)/100+AY19/1000+0.00000016</f>
        <v>30.821000160000001</v>
      </c>
      <c r="AY19" s="105">
        <f t="shared" si="12"/>
        <v>21</v>
      </c>
      <c r="AZ19" s="106">
        <f t="shared" si="13"/>
        <v>41</v>
      </c>
    </row>
    <row r="20" spans="2:52" ht="15.75" thickBot="1" x14ac:dyDescent="0.3">
      <c r="B20" s="120" t="s">
        <v>63</v>
      </c>
      <c r="C20" s="102">
        <f>'[33]22-23'!$AP$36</f>
        <v>6</v>
      </c>
      <c r="D20" s="104">
        <f>'[33]22-23'!$AQ$36</f>
        <v>8</v>
      </c>
      <c r="E20" s="104">
        <f>'[33]22-23'!$AR$36</f>
        <v>5</v>
      </c>
      <c r="F20" s="103">
        <f t="shared" si="0"/>
        <v>26</v>
      </c>
      <c r="G20" s="103">
        <f>F20+(H20-I20)/100+H20/1000+0.00000017</f>
        <v>25.993000170000002</v>
      </c>
      <c r="H20" s="105">
        <f>'[33]22-23'!$D$36</f>
        <v>13</v>
      </c>
      <c r="I20" s="106">
        <f>'[33]22-23'!$E$36</f>
        <v>15</v>
      </c>
      <c r="J20" s="107"/>
      <c r="K20" s="99">
        <f>'[33]22-23'!$AS$36</f>
        <v>11</v>
      </c>
      <c r="L20" s="104">
        <f>'[33]22-23'!$AT$36</f>
        <v>5</v>
      </c>
      <c r="M20" s="98">
        <f>'[33]22-23'!$AU$36</f>
        <v>3</v>
      </c>
      <c r="N20" s="103">
        <f t="shared" si="1"/>
        <v>38</v>
      </c>
      <c r="O20" s="103">
        <f>N20+(P20-Q20)/100+P20/1000+0.00000017</f>
        <v>38.164000170000001</v>
      </c>
      <c r="P20" s="105">
        <f>'[33]22-23'!$F$36-'[33]22-23'!$D$36</f>
        <v>24</v>
      </c>
      <c r="Q20" s="106">
        <f>'[33]22-23'!$G$36-'[33]22-23'!$E$36</f>
        <v>10</v>
      </c>
      <c r="S20" s="120" t="s">
        <v>63</v>
      </c>
      <c r="T20" s="102">
        <f>'[34]22-23'!$AR$36</f>
        <v>7</v>
      </c>
      <c r="U20" s="104">
        <f>'[34]22-23'!$AQ$36</f>
        <v>5</v>
      </c>
      <c r="V20" s="104">
        <f>'[34]22-23'!$AP$36</f>
        <v>7</v>
      </c>
      <c r="W20" s="103">
        <f t="shared" si="2"/>
        <v>26</v>
      </c>
      <c r="X20" s="103">
        <f>W20+(Y20-Z20)/100+Y20/1000+0.00000017</f>
        <v>25.961000169999998</v>
      </c>
      <c r="Y20" s="105">
        <f>'[34]22-23'!$E$36</f>
        <v>11</v>
      </c>
      <c r="Z20" s="106">
        <f>'[34]22-23'!$D$36</f>
        <v>16</v>
      </c>
      <c r="AA20" s="107"/>
      <c r="AB20" s="99">
        <f>'[34]22-23'!$AU$36</f>
        <v>7</v>
      </c>
      <c r="AC20" s="104">
        <f>'[34]22-23'!$AT$36</f>
        <v>5</v>
      </c>
      <c r="AD20" s="98">
        <f>'[34]22-23'!$AS$36</f>
        <v>7</v>
      </c>
      <c r="AE20" s="103">
        <f t="shared" si="3"/>
        <v>26</v>
      </c>
      <c r="AF20" s="103">
        <f>AE20+(AG20-AH20)/100+AG20/1000+0.00000017</f>
        <v>26.022000169999998</v>
      </c>
      <c r="AG20" s="105">
        <f>'[34]22-23'!$G$36-'[34]22-23'!$E$36</f>
        <v>22</v>
      </c>
      <c r="AH20" s="106">
        <f>'[34]22-23'!$F$36-'[34]22-23'!$D$36</f>
        <v>22</v>
      </c>
      <c r="AJ20" s="120" t="s">
        <v>63</v>
      </c>
      <c r="AK20" s="102">
        <f t="shared" si="14"/>
        <v>13</v>
      </c>
      <c r="AL20" s="104">
        <f t="shared" si="4"/>
        <v>13</v>
      </c>
      <c r="AM20" s="104">
        <f t="shared" si="5"/>
        <v>12</v>
      </c>
      <c r="AN20" s="103">
        <f t="shared" si="6"/>
        <v>52</v>
      </c>
      <c r="AO20" s="103">
        <f>AN20+(AP20-AQ20)/100+AP20/1000+0.00000017</f>
        <v>51.95400017</v>
      </c>
      <c r="AP20" s="105">
        <f t="shared" si="7"/>
        <v>24</v>
      </c>
      <c r="AQ20" s="106">
        <f t="shared" si="8"/>
        <v>31</v>
      </c>
      <c r="AS20" s="120" t="s">
        <v>63</v>
      </c>
      <c r="AT20" s="102">
        <f t="shared" si="15"/>
        <v>18</v>
      </c>
      <c r="AU20" s="104">
        <f t="shared" si="9"/>
        <v>10</v>
      </c>
      <c r="AV20" s="104">
        <f t="shared" si="10"/>
        <v>10</v>
      </c>
      <c r="AW20" s="103">
        <f t="shared" si="11"/>
        <v>64</v>
      </c>
      <c r="AX20" s="103">
        <f>AW20+(AY20-AZ20)/100+AY20/1000+0.00000017</f>
        <v>64.186000170000014</v>
      </c>
      <c r="AY20" s="105">
        <f t="shared" si="12"/>
        <v>46</v>
      </c>
      <c r="AZ20" s="106">
        <f t="shared" si="13"/>
        <v>32</v>
      </c>
    </row>
    <row r="21" spans="2:52" ht="15.75" thickBot="1" x14ac:dyDescent="0.3">
      <c r="B21" s="120" t="s">
        <v>18</v>
      </c>
      <c r="C21" s="102">
        <f>'[35]22-23'!$AP$36</f>
        <v>7</v>
      </c>
      <c r="D21" s="104">
        <f>'[35]22-23'!$AQ$36</f>
        <v>4</v>
      </c>
      <c r="E21" s="104">
        <f>'[35]22-23'!$AR$36</f>
        <v>8</v>
      </c>
      <c r="F21" s="103">
        <f t="shared" si="0"/>
        <v>25</v>
      </c>
      <c r="G21" s="103">
        <f>F21+(H21-I21)/100+H21/1000+0.00000018</f>
        <v>24.983000180000001</v>
      </c>
      <c r="H21" s="105">
        <f>'[35]22-23'!$D$36</f>
        <v>13</v>
      </c>
      <c r="I21" s="106">
        <f>'[35]22-23'!$E$36</f>
        <v>16</v>
      </c>
      <c r="J21" s="107"/>
      <c r="K21" s="99">
        <f>'[35]22-23'!$AS$36</f>
        <v>6</v>
      </c>
      <c r="L21" s="104">
        <f>'[35]22-23'!$AT$36</f>
        <v>11</v>
      </c>
      <c r="M21" s="98">
        <f>'[35]22-23'!$AU$36</f>
        <v>2</v>
      </c>
      <c r="N21" s="103">
        <f t="shared" si="1"/>
        <v>29</v>
      </c>
      <c r="O21" s="103">
        <f>N21+(P21-Q21)/100+P21/1000+0.00000018</f>
        <v>29.068000180000002</v>
      </c>
      <c r="P21" s="105">
        <f>'[35]22-23'!$F$36-'[35]22-23'!$D$36</f>
        <v>18</v>
      </c>
      <c r="Q21" s="106">
        <f>'[35]22-23'!$G$36-'[35]22-23'!$E$36</f>
        <v>13</v>
      </c>
      <c r="S21" s="120" t="s">
        <v>18</v>
      </c>
      <c r="T21" s="102">
        <f>'[36]22-23'!$AR$36</f>
        <v>3</v>
      </c>
      <c r="U21" s="104">
        <f>'[36]22-23'!$AQ$36</f>
        <v>12</v>
      </c>
      <c r="V21" s="104">
        <f>'[36]22-23'!$AP$36</f>
        <v>4</v>
      </c>
      <c r="W21" s="103">
        <f t="shared" si="2"/>
        <v>21</v>
      </c>
      <c r="X21" s="103">
        <f>W21+(Y21-Z21)/100+Y21/1000+0.00000018</f>
        <v>20.999000179999999</v>
      </c>
      <c r="Y21" s="105">
        <f>'[36]22-23'!$E$36</f>
        <v>9</v>
      </c>
      <c r="Z21" s="106">
        <f>'[36]22-23'!$D$36</f>
        <v>10</v>
      </c>
      <c r="AA21" s="107"/>
      <c r="AB21" s="99">
        <f>'[36]22-23'!$AU$36</f>
        <v>6</v>
      </c>
      <c r="AC21" s="104">
        <f>'[36]22-23'!$AT$36</f>
        <v>6</v>
      </c>
      <c r="AD21" s="98">
        <f>'[36]22-23'!$AS$36</f>
        <v>7</v>
      </c>
      <c r="AE21" s="103">
        <f t="shared" si="3"/>
        <v>24</v>
      </c>
      <c r="AF21" s="103">
        <f>AE21+(AG21-AH21)/100+AG21/1000+0.00000018</f>
        <v>24.025000180000003</v>
      </c>
      <c r="AG21" s="105">
        <f>'[36]22-23'!$G$36-'[36]22-23'!$E$36</f>
        <v>15</v>
      </c>
      <c r="AH21" s="106">
        <f>'[36]22-23'!$F$36-'[36]22-23'!$D$36</f>
        <v>14</v>
      </c>
      <c r="AJ21" s="120" t="s">
        <v>18</v>
      </c>
      <c r="AK21" s="102">
        <f t="shared" si="14"/>
        <v>10</v>
      </c>
      <c r="AL21" s="104">
        <f t="shared" si="4"/>
        <v>16</v>
      </c>
      <c r="AM21" s="104">
        <f t="shared" si="5"/>
        <v>12</v>
      </c>
      <c r="AN21" s="103">
        <f t="shared" si="6"/>
        <v>46</v>
      </c>
      <c r="AO21" s="103">
        <f>AN21+(AP21-AQ21)/100+AP21/1000+0.00000018</f>
        <v>45.98200018</v>
      </c>
      <c r="AP21" s="105">
        <f t="shared" si="7"/>
        <v>22</v>
      </c>
      <c r="AQ21" s="106">
        <f t="shared" si="8"/>
        <v>26</v>
      </c>
      <c r="AS21" s="120" t="s">
        <v>18</v>
      </c>
      <c r="AT21" s="102">
        <f t="shared" si="15"/>
        <v>12</v>
      </c>
      <c r="AU21" s="104">
        <f t="shared" si="9"/>
        <v>17</v>
      </c>
      <c r="AV21" s="104">
        <f t="shared" si="10"/>
        <v>9</v>
      </c>
      <c r="AW21" s="103">
        <f t="shared" si="11"/>
        <v>53</v>
      </c>
      <c r="AX21" s="103">
        <f>AW21+(AY21-AZ21)/100+AY21/1000+0.00000018</f>
        <v>53.093000180000004</v>
      </c>
      <c r="AY21" s="105">
        <f t="shared" si="12"/>
        <v>33</v>
      </c>
      <c r="AZ21" s="106">
        <f t="shared" si="13"/>
        <v>27</v>
      </c>
    </row>
    <row r="22" spans="2:52" ht="15.75" thickBot="1" x14ac:dyDescent="0.3">
      <c r="B22" s="120" t="s">
        <v>65</v>
      </c>
      <c r="C22" s="102">
        <f>'[37]22-23'!$AP$36</f>
        <v>5</v>
      </c>
      <c r="D22" s="104">
        <f>'[37]22-23'!$AQ$36</f>
        <v>7</v>
      </c>
      <c r="E22" s="104">
        <f>'[37]22-23'!$AR$36</f>
        <v>7</v>
      </c>
      <c r="F22" s="103">
        <f t="shared" si="0"/>
        <v>22</v>
      </c>
      <c r="G22" s="103">
        <f>F22+(H22-I22)/100+H22/1000+0.00000019</f>
        <v>21.994000190000001</v>
      </c>
      <c r="H22" s="105">
        <f>'[37]22-23'!$D$36</f>
        <v>14</v>
      </c>
      <c r="I22" s="106">
        <f>'[37]22-23'!$E$36</f>
        <v>16</v>
      </c>
      <c r="J22" s="107"/>
      <c r="K22" s="99">
        <f>'[37]22-23'!$AS$36</f>
        <v>7</v>
      </c>
      <c r="L22" s="104">
        <f>'[37]22-23'!$AT$36</f>
        <v>6</v>
      </c>
      <c r="M22" s="98">
        <f>'[37]22-23'!$AU$36</f>
        <v>6</v>
      </c>
      <c r="N22" s="103">
        <f t="shared" si="1"/>
        <v>27</v>
      </c>
      <c r="O22" s="103">
        <f>N22+(P22-Q22)/100+P22/1000+0.00000019</f>
        <v>27.052000190000001</v>
      </c>
      <c r="P22" s="105">
        <f>'[37]22-23'!$F$36-'[37]22-23'!$D$36</f>
        <v>12</v>
      </c>
      <c r="Q22" s="106">
        <f>'[37]22-23'!$G$36-'[37]22-23'!$E$36</f>
        <v>8</v>
      </c>
      <c r="S22" s="120" t="s">
        <v>65</v>
      </c>
      <c r="T22" s="102">
        <f>'[38]22-23'!$AR$36</f>
        <v>3</v>
      </c>
      <c r="U22" s="104">
        <f>'[38]22-23'!$AQ$36</f>
        <v>8</v>
      </c>
      <c r="V22" s="104">
        <f>'[38]22-23'!$AP$36</f>
        <v>8</v>
      </c>
      <c r="W22" s="103">
        <f t="shared" si="2"/>
        <v>17</v>
      </c>
      <c r="X22" s="103">
        <f>W22+(Y22-Z22)/100+Y22/1000+0.00000019</f>
        <v>16.969000190000003</v>
      </c>
      <c r="Y22" s="105">
        <f>'[38]22-23'!$E$36</f>
        <v>9</v>
      </c>
      <c r="Z22" s="106">
        <f>'[38]22-23'!$D$36</f>
        <v>13</v>
      </c>
      <c r="AA22" s="107"/>
      <c r="AB22" s="99">
        <f>'[38]22-23'!$AU$36</f>
        <v>3</v>
      </c>
      <c r="AC22" s="104">
        <f>'[38]22-23'!$AT$36</f>
        <v>9</v>
      </c>
      <c r="AD22" s="98">
        <f>'[38]22-23'!$AS$36</f>
        <v>7</v>
      </c>
      <c r="AE22" s="103">
        <f t="shared" si="3"/>
        <v>18</v>
      </c>
      <c r="AF22" s="103">
        <f>AE22+(AG22-AH22)/100+AG22/1000+0.00000019</f>
        <v>17.897000190000004</v>
      </c>
      <c r="AG22" s="105">
        <f>'[38]22-23'!$G$36-'[38]22-23'!$E$36</f>
        <v>7</v>
      </c>
      <c r="AH22" s="106">
        <f>'[38]22-23'!$F$36-'[38]22-23'!$D$36</f>
        <v>18</v>
      </c>
      <c r="AJ22" s="120" t="s">
        <v>65</v>
      </c>
      <c r="AK22" s="102">
        <f t="shared" si="14"/>
        <v>8</v>
      </c>
      <c r="AL22" s="104">
        <f t="shared" si="4"/>
        <v>15</v>
      </c>
      <c r="AM22" s="104">
        <f t="shared" si="5"/>
        <v>15</v>
      </c>
      <c r="AN22" s="103">
        <f t="shared" si="6"/>
        <v>39</v>
      </c>
      <c r="AO22" s="103">
        <f>AN22+(AP22-AQ22)/100+AP22/1000+0.00000019</f>
        <v>38.963000190000002</v>
      </c>
      <c r="AP22" s="105">
        <f t="shared" si="7"/>
        <v>23</v>
      </c>
      <c r="AQ22" s="106">
        <f t="shared" si="8"/>
        <v>29</v>
      </c>
      <c r="AS22" s="120" t="s">
        <v>65</v>
      </c>
      <c r="AT22" s="102">
        <f t="shared" si="15"/>
        <v>10</v>
      </c>
      <c r="AU22" s="104">
        <f t="shared" si="9"/>
        <v>15</v>
      </c>
      <c r="AV22" s="104">
        <f t="shared" si="10"/>
        <v>13</v>
      </c>
      <c r="AW22" s="103">
        <f t="shared" si="11"/>
        <v>45</v>
      </c>
      <c r="AX22" s="103">
        <f>AW22+(AY22-AZ22)/100+AY22/1000+0.00000019</f>
        <v>44.94900019</v>
      </c>
      <c r="AY22" s="105">
        <f t="shared" si="12"/>
        <v>19</v>
      </c>
      <c r="AZ22" s="106">
        <f t="shared" si="13"/>
        <v>26</v>
      </c>
    </row>
    <row r="23" spans="2:52" ht="15.75" thickBot="1" x14ac:dyDescent="0.3">
      <c r="B23" s="120" t="s">
        <v>111</v>
      </c>
      <c r="C23" s="102">
        <f>'[39]22-23'!$AP$36</f>
        <v>8</v>
      </c>
      <c r="D23" s="104">
        <f>'[39]22-23'!$AQ$36</f>
        <v>8</v>
      </c>
      <c r="E23" s="104">
        <f>'[39]22-23'!$AR$36</f>
        <v>3</v>
      </c>
      <c r="F23" s="103">
        <f t="shared" si="0"/>
        <v>32</v>
      </c>
      <c r="G23" s="103">
        <f>F23+(H23-I23)/100+H23/1000+0.0000002</f>
        <v>32.051000200000004</v>
      </c>
      <c r="H23" s="105">
        <f>'[39]22-23'!$D$36</f>
        <v>11</v>
      </c>
      <c r="I23" s="106">
        <f>'[39]22-23'!$E$36</f>
        <v>7</v>
      </c>
      <c r="J23" s="107"/>
      <c r="K23" s="99">
        <f>'[39]22-23'!$AS$36</f>
        <v>6</v>
      </c>
      <c r="L23" s="104">
        <f>'[39]22-23'!$AT$36</f>
        <v>4</v>
      </c>
      <c r="M23" s="98">
        <f>'[39]22-23'!$AU$36</f>
        <v>9</v>
      </c>
      <c r="N23" s="103">
        <f t="shared" si="1"/>
        <v>22</v>
      </c>
      <c r="O23" s="103">
        <f>N23+(P23-Q23)/100+P23/1000+0.0000002</f>
        <v>21.958000199999997</v>
      </c>
      <c r="P23" s="105">
        <f>'[39]22-23'!$F$36-'[39]22-23'!$D$36</f>
        <v>8</v>
      </c>
      <c r="Q23" s="106">
        <f>'[39]22-23'!$G$36-'[39]22-23'!$E$36</f>
        <v>13</v>
      </c>
      <c r="S23" s="120" t="s">
        <v>111</v>
      </c>
      <c r="T23" s="102">
        <f>'[40]22-23'!$AR$36</f>
        <v>3</v>
      </c>
      <c r="U23" s="104">
        <f>'[40]22-23'!$AQ$36</f>
        <v>7</v>
      </c>
      <c r="V23" s="104">
        <f>'[40]22-23'!$AP$36</f>
        <v>9</v>
      </c>
      <c r="W23" s="103">
        <f t="shared" si="2"/>
        <v>16</v>
      </c>
      <c r="X23" s="103">
        <f>W23+(Y23-Z23)/100+Y23/1000+0.0000002</f>
        <v>15.896000200000001</v>
      </c>
      <c r="Y23" s="105">
        <f>'[40]22-23'!$E$36</f>
        <v>6</v>
      </c>
      <c r="Z23" s="106">
        <f>'[40]22-23'!$D$36</f>
        <v>17</v>
      </c>
      <c r="AA23" s="107"/>
      <c r="AB23" s="99">
        <f>'[40]22-23'!$AU$36</f>
        <v>3</v>
      </c>
      <c r="AC23" s="104">
        <f>'[40]22-23'!$AT$36</f>
        <v>3</v>
      </c>
      <c r="AD23" s="98">
        <f>'[40]22-23'!$AS$36</f>
        <v>13</v>
      </c>
      <c r="AE23" s="103">
        <f t="shared" si="3"/>
        <v>12</v>
      </c>
      <c r="AF23" s="103">
        <f>AE23+(AG23-AH23)/100+AG23/1000+0.0000002</f>
        <v>11.8560002</v>
      </c>
      <c r="AG23" s="105">
        <f>'[40]22-23'!$G$36-'[40]22-23'!$E$36</f>
        <v>6</v>
      </c>
      <c r="AH23" s="106">
        <f>'[40]22-23'!$F$36-'[40]22-23'!$D$36</f>
        <v>21</v>
      </c>
      <c r="AJ23" s="120" t="s">
        <v>111</v>
      </c>
      <c r="AK23" s="102">
        <f t="shared" si="14"/>
        <v>11</v>
      </c>
      <c r="AL23" s="104">
        <f t="shared" si="4"/>
        <v>15</v>
      </c>
      <c r="AM23" s="104">
        <f t="shared" si="5"/>
        <v>12</v>
      </c>
      <c r="AN23" s="103">
        <f t="shared" si="6"/>
        <v>48</v>
      </c>
      <c r="AO23" s="103">
        <f>AN23+(AP23-AQ23)/100+AP23/1000+0.0000002</f>
        <v>47.947000200000005</v>
      </c>
      <c r="AP23" s="105">
        <f t="shared" si="7"/>
        <v>17</v>
      </c>
      <c r="AQ23" s="106">
        <f t="shared" si="8"/>
        <v>24</v>
      </c>
      <c r="AS23" s="120" t="s">
        <v>111</v>
      </c>
      <c r="AT23" s="102">
        <f t="shared" si="15"/>
        <v>9</v>
      </c>
      <c r="AU23" s="104">
        <f t="shared" si="9"/>
        <v>7</v>
      </c>
      <c r="AV23" s="104">
        <f t="shared" si="10"/>
        <v>22</v>
      </c>
      <c r="AW23" s="103">
        <f t="shared" si="11"/>
        <v>34</v>
      </c>
      <c r="AX23" s="103">
        <f>AW23+(AY23-AZ23)/100+AY23/1000+0.0000002</f>
        <v>33.814000200000002</v>
      </c>
      <c r="AY23" s="105">
        <f t="shared" si="12"/>
        <v>14</v>
      </c>
      <c r="AZ23" s="106">
        <f t="shared" si="13"/>
        <v>34</v>
      </c>
    </row>
  </sheetData>
  <mergeCells count="12">
    <mergeCell ref="AY3:AZ3"/>
    <mergeCell ref="C2:I2"/>
    <mergeCell ref="K2:Q2"/>
    <mergeCell ref="T2:Z2"/>
    <mergeCell ref="AB2:AH2"/>
    <mergeCell ref="AK2:AQ2"/>
    <mergeCell ref="AT2:AZ2"/>
    <mergeCell ref="H3:I3"/>
    <mergeCell ref="P3:Q3"/>
    <mergeCell ref="Y3:Z3"/>
    <mergeCell ref="AG3:AH3"/>
    <mergeCell ref="AP3:AQ3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53483-A3BF-4AF6-B090-1E605CC3078B}">
  <dimension ref="A1:AZ23"/>
  <sheetViews>
    <sheetView workbookViewId="0">
      <selection activeCell="AI15" sqref="AI15"/>
    </sheetView>
  </sheetViews>
  <sheetFormatPr defaultRowHeight="15" x14ac:dyDescent="0.25"/>
  <cols>
    <col min="1" max="1" width="9.140625" style="1"/>
    <col min="2" max="2" width="13.7109375" style="119" bestFit="1" customWidth="1"/>
    <col min="3" max="7" width="2.7109375" style="1" customWidth="1"/>
    <col min="8" max="9" width="3.28515625" style="1" customWidth="1"/>
    <col min="10" max="10" width="3.28515625" customWidth="1"/>
    <col min="11" max="15" width="2.7109375" style="1" customWidth="1"/>
    <col min="16" max="17" width="3.28515625" style="1" customWidth="1"/>
    <col min="18" max="18" width="9.42578125" style="1" customWidth="1"/>
    <col min="19" max="19" width="13.7109375" style="119" bestFit="1" customWidth="1"/>
    <col min="20" max="24" width="2.7109375" style="1" customWidth="1"/>
    <col min="25" max="26" width="3.28515625" style="1" customWidth="1"/>
    <col min="27" max="27" width="3.28515625" customWidth="1"/>
    <col min="28" max="32" width="2.7109375" style="1" customWidth="1"/>
    <col min="33" max="34" width="3.28515625" style="1" customWidth="1"/>
    <col min="35" max="35" width="9.140625" style="1"/>
    <col min="36" max="36" width="13.7109375" style="119" bestFit="1" customWidth="1"/>
    <col min="37" max="41" width="2.7109375" style="1" customWidth="1"/>
    <col min="42" max="43" width="3.28515625" style="1" customWidth="1"/>
    <col min="44" max="44" width="9.140625" style="1"/>
    <col min="45" max="45" width="13.7109375" style="119" bestFit="1" customWidth="1"/>
    <col min="46" max="50" width="2.7109375" style="1" customWidth="1"/>
    <col min="51" max="52" width="3.28515625" style="1" customWidth="1"/>
  </cols>
  <sheetData>
    <row r="1" spans="2:52" ht="15.75" thickBot="1" x14ac:dyDescent="0.3"/>
    <row r="2" spans="2:52" ht="15.75" thickBot="1" x14ac:dyDescent="0.3">
      <c r="C2" s="192" t="s">
        <v>1</v>
      </c>
      <c r="D2" s="193"/>
      <c r="E2" s="193"/>
      <c r="F2" s="193"/>
      <c r="G2" s="193"/>
      <c r="H2" s="193"/>
      <c r="I2" s="194"/>
      <c r="K2" s="192" t="s">
        <v>1</v>
      </c>
      <c r="L2" s="193"/>
      <c r="M2" s="193"/>
      <c r="N2" s="193"/>
      <c r="O2" s="193"/>
      <c r="P2" s="193"/>
      <c r="Q2" s="194"/>
      <c r="T2" s="192" t="s">
        <v>2</v>
      </c>
      <c r="U2" s="193"/>
      <c r="V2" s="193"/>
      <c r="W2" s="193"/>
      <c r="X2" s="193"/>
      <c r="Y2" s="193"/>
      <c r="Z2" s="194"/>
      <c r="AB2" s="192" t="s">
        <v>2</v>
      </c>
      <c r="AC2" s="193"/>
      <c r="AD2" s="193"/>
      <c r="AE2" s="193"/>
      <c r="AF2" s="193"/>
      <c r="AG2" s="193"/>
      <c r="AH2" s="194"/>
      <c r="AK2" s="192" t="s">
        <v>0</v>
      </c>
      <c r="AL2" s="193"/>
      <c r="AM2" s="193"/>
      <c r="AN2" s="193"/>
      <c r="AO2" s="193"/>
      <c r="AP2" s="193"/>
      <c r="AQ2" s="194"/>
      <c r="AT2" s="192" t="s">
        <v>0</v>
      </c>
      <c r="AU2" s="193"/>
      <c r="AV2" s="193"/>
      <c r="AW2" s="193"/>
      <c r="AX2" s="193"/>
      <c r="AY2" s="193"/>
      <c r="AZ2" s="194"/>
    </row>
    <row r="3" spans="2:52" ht="15.75" thickBot="1" x14ac:dyDescent="0.3">
      <c r="C3" s="16" t="s">
        <v>8</v>
      </c>
      <c r="D3" s="17" t="s">
        <v>9</v>
      </c>
      <c r="E3" s="18" t="s">
        <v>10</v>
      </c>
      <c r="F3" s="13" t="s">
        <v>11</v>
      </c>
      <c r="G3" s="13"/>
      <c r="H3" s="191" t="s">
        <v>3</v>
      </c>
      <c r="I3" s="142"/>
      <c r="K3" s="16" t="s">
        <v>8</v>
      </c>
      <c r="L3" s="17" t="s">
        <v>9</v>
      </c>
      <c r="M3" s="18" t="s">
        <v>10</v>
      </c>
      <c r="N3" s="13" t="s">
        <v>11</v>
      </c>
      <c r="O3" s="108"/>
      <c r="P3" s="141" t="s">
        <v>48</v>
      </c>
      <c r="Q3" s="142"/>
      <c r="T3" s="16" t="s">
        <v>8</v>
      </c>
      <c r="U3" s="17" t="s">
        <v>9</v>
      </c>
      <c r="V3" s="18" t="s">
        <v>10</v>
      </c>
      <c r="W3" s="13" t="s">
        <v>11</v>
      </c>
      <c r="X3" s="13"/>
      <c r="Y3" s="141" t="s">
        <v>3</v>
      </c>
      <c r="Z3" s="142"/>
      <c r="AB3" s="16" t="s">
        <v>8</v>
      </c>
      <c r="AC3" s="17" t="s">
        <v>9</v>
      </c>
      <c r="AD3" s="18" t="s">
        <v>10</v>
      </c>
      <c r="AE3" s="13" t="s">
        <v>11</v>
      </c>
      <c r="AF3" s="13"/>
      <c r="AG3" s="141" t="s">
        <v>48</v>
      </c>
      <c r="AH3" s="142"/>
      <c r="AK3" s="16" t="s">
        <v>8</v>
      </c>
      <c r="AL3" s="17" t="s">
        <v>9</v>
      </c>
      <c r="AM3" s="18" t="s">
        <v>10</v>
      </c>
      <c r="AN3" s="13" t="s">
        <v>11</v>
      </c>
      <c r="AO3" s="13"/>
      <c r="AP3" s="191" t="s">
        <v>3</v>
      </c>
      <c r="AQ3" s="142"/>
      <c r="AT3" s="16" t="s">
        <v>8</v>
      </c>
      <c r="AU3" s="17" t="s">
        <v>9</v>
      </c>
      <c r="AV3" s="18" t="s">
        <v>10</v>
      </c>
      <c r="AW3" s="13" t="s">
        <v>11</v>
      </c>
      <c r="AX3" s="13"/>
      <c r="AY3" s="191" t="s">
        <v>3</v>
      </c>
      <c r="AZ3" s="142"/>
    </row>
    <row r="4" spans="2:52" ht="15.75" thickBot="1" x14ac:dyDescent="0.3">
      <c r="B4" s="120" t="s">
        <v>51</v>
      </c>
      <c r="C4" s="102">
        <f>'[1]21-22'!$AP$36</f>
        <v>9</v>
      </c>
      <c r="D4" s="104">
        <f>'[1]21-22'!$AQ$36</f>
        <v>7</v>
      </c>
      <c r="E4" s="104">
        <f>'[1]21-22'!$AR$36</f>
        <v>3</v>
      </c>
      <c r="F4" s="103">
        <f t="shared" ref="F4:F23" si="0">C4*3+D4*1</f>
        <v>34</v>
      </c>
      <c r="G4" s="103">
        <f>F4+(H4-I4)/100+H4/1000+0.0000001</f>
        <v>34.116000100000001</v>
      </c>
      <c r="H4" s="105">
        <f>'[1]21-22'!$D$36</f>
        <v>16</v>
      </c>
      <c r="I4" s="106">
        <f>'[1]21-22'!$E$36</f>
        <v>6</v>
      </c>
      <c r="J4" s="107"/>
      <c r="K4" s="99">
        <f>'[1]21-22'!$AS$36</f>
        <v>10</v>
      </c>
      <c r="L4" s="104">
        <f>'[1]21-22'!$AT$36</f>
        <v>4</v>
      </c>
      <c r="M4" s="98">
        <f>'[1]21-22'!$AU$36</f>
        <v>5</v>
      </c>
      <c r="N4" s="103">
        <f t="shared" ref="N4:N23" si="1">K4*3+L4*1</f>
        <v>34</v>
      </c>
      <c r="O4" s="103">
        <f>N4+(P4-Q4)/100+P4/1000+0.0000001</f>
        <v>34.099000099999998</v>
      </c>
      <c r="P4" s="105">
        <f>'[1]21-22'!$F$36-'[1]21-22'!$D$36</f>
        <v>19</v>
      </c>
      <c r="Q4" s="106">
        <f>'[1]21-22'!$G$36-'[1]21-22'!$E$36</f>
        <v>11</v>
      </c>
      <c r="S4" s="120" t="s">
        <v>51</v>
      </c>
      <c r="T4" s="102">
        <f>'[2]21-22'!$AR$36</f>
        <v>8</v>
      </c>
      <c r="U4" s="104">
        <f>'[2]21-22'!$AQ$36</f>
        <v>5</v>
      </c>
      <c r="V4" s="104">
        <f>'[2]21-22'!$AP$36</f>
        <v>6</v>
      </c>
      <c r="W4" s="103">
        <f t="shared" ref="W4:W23" si="2">T4*3+U4*1</f>
        <v>29</v>
      </c>
      <c r="X4" s="103">
        <f>W4+(Y4-Z4)/100+Y4/1000+0.0000001</f>
        <v>29.0370001</v>
      </c>
      <c r="Y4" s="105">
        <f>'[2]21-22'!$E$36</f>
        <v>17</v>
      </c>
      <c r="Z4" s="106">
        <f>'[2]21-22'!$D$36</f>
        <v>15</v>
      </c>
      <c r="AA4" s="107"/>
      <c r="AB4" s="99">
        <f>'[2]21-22'!$AU$36</f>
        <v>3</v>
      </c>
      <c r="AC4" s="104">
        <f>'[2]21-22'!$AT$36</f>
        <v>8</v>
      </c>
      <c r="AD4" s="98">
        <f>'[2]21-22'!$AS$36</f>
        <v>8</v>
      </c>
      <c r="AE4" s="103">
        <f t="shared" ref="AE4:AE23" si="3">AB4*3+AC4*1</f>
        <v>17</v>
      </c>
      <c r="AF4" s="103">
        <f>AE4+(AG4-AH4)/100+AG4/1000+0.0000001</f>
        <v>16.939000100000001</v>
      </c>
      <c r="AG4" s="105">
        <f>'[2]21-22'!$G$36-'[2]21-22'!$E$36</f>
        <v>9</v>
      </c>
      <c r="AH4" s="106">
        <f>'[2]21-22'!$F$36-'[2]21-22'!$D$36</f>
        <v>16</v>
      </c>
      <c r="AJ4" s="120" t="s">
        <v>51</v>
      </c>
      <c r="AK4" s="102">
        <f>C4+T4</f>
        <v>17</v>
      </c>
      <c r="AL4" s="104">
        <f t="shared" ref="AL4:AL23" si="4">D4+U4</f>
        <v>12</v>
      </c>
      <c r="AM4" s="104">
        <f t="shared" ref="AM4:AM23" si="5">E4+V4</f>
        <v>9</v>
      </c>
      <c r="AN4" s="103">
        <f t="shared" ref="AN4:AN23" si="6">F4+W4</f>
        <v>63</v>
      </c>
      <c r="AO4" s="103">
        <f>AN4+(AP4-AQ4)/100+AP4/1000+0.0000001</f>
        <v>63.1530001</v>
      </c>
      <c r="AP4" s="105">
        <f t="shared" ref="AP4:AP23" si="7">H4+Y4</f>
        <v>33</v>
      </c>
      <c r="AQ4" s="106">
        <f t="shared" ref="AQ4:AQ23" si="8">I4+Z4</f>
        <v>21</v>
      </c>
      <c r="AS4" s="120" t="s">
        <v>51</v>
      </c>
      <c r="AT4" s="102">
        <f>K4+AB4</f>
        <v>13</v>
      </c>
      <c r="AU4" s="104">
        <f t="shared" ref="AU4:AU23" si="9">L4+AC4</f>
        <v>12</v>
      </c>
      <c r="AV4" s="104">
        <f t="shared" ref="AV4:AV23" si="10">M4+AD4</f>
        <v>13</v>
      </c>
      <c r="AW4" s="103">
        <f t="shared" ref="AW4:AW23" si="11">AE4+N4</f>
        <v>51</v>
      </c>
      <c r="AX4" s="103">
        <f>AW4+(AY4-AZ4)/100+AY4/1000+0.0000001</f>
        <v>51.038000099999998</v>
      </c>
      <c r="AY4" s="105">
        <f t="shared" ref="AY4:AY23" si="12">AG4+P4</f>
        <v>28</v>
      </c>
      <c r="AZ4" s="106">
        <f t="shared" ref="AZ4:AZ23" si="13">AH4+Q4</f>
        <v>27</v>
      </c>
    </row>
    <row r="5" spans="2:52" ht="15.75" thickBot="1" x14ac:dyDescent="0.3">
      <c r="B5" s="120" t="s">
        <v>52</v>
      </c>
      <c r="C5" s="102">
        <f>'[3]21-22'!$AP$36</f>
        <v>4</v>
      </c>
      <c r="D5" s="104">
        <f>'[3]21-22'!$AQ$36</f>
        <v>9</v>
      </c>
      <c r="E5" s="104">
        <f>'[3]21-22'!$AR$36</f>
        <v>6</v>
      </c>
      <c r="F5" s="103">
        <f t="shared" si="0"/>
        <v>21</v>
      </c>
      <c r="G5" s="103">
        <f>F5+(H5-I5)/100+H5/1000+0.0000002</f>
        <v>20.9920002</v>
      </c>
      <c r="H5" s="105">
        <f>'[3]21-22'!$D$36</f>
        <v>12</v>
      </c>
      <c r="I5" s="106">
        <f>'[3]21-22'!$E$36</f>
        <v>14</v>
      </c>
      <c r="J5" s="107"/>
      <c r="K5" s="99">
        <f>'[3]21-22'!$AS$36</f>
        <v>9</v>
      </c>
      <c r="L5" s="104">
        <f>'[3]21-22'!$AT$36</f>
        <v>3</v>
      </c>
      <c r="M5" s="98">
        <f>'[3]21-22'!$AU$36</f>
        <v>7</v>
      </c>
      <c r="N5" s="103">
        <f t="shared" si="1"/>
        <v>30</v>
      </c>
      <c r="O5" s="103">
        <f>N5+(P5-Q5)/100+P5/1000+0.0000002</f>
        <v>30.037000199999998</v>
      </c>
      <c r="P5" s="105">
        <f>'[3]21-22'!$F$36-'[3]21-22'!$D$36</f>
        <v>17</v>
      </c>
      <c r="Q5" s="106">
        <f>'[3]21-22'!$G$36-'[3]21-22'!$E$36</f>
        <v>15</v>
      </c>
      <c r="S5" s="120" t="s">
        <v>52</v>
      </c>
      <c r="T5" s="102">
        <f>'[4]21-22'!$AR$36</f>
        <v>7</v>
      </c>
      <c r="U5" s="104">
        <f>'[4]21-22'!$AQ$36</f>
        <v>5</v>
      </c>
      <c r="V5" s="104">
        <f>'[4]21-22'!$AP$36</f>
        <v>7</v>
      </c>
      <c r="W5" s="103">
        <f t="shared" si="2"/>
        <v>26</v>
      </c>
      <c r="X5" s="103">
        <f>W5+(Y5-Z5)/100+Y5/1000+0.0000002</f>
        <v>25.9890002</v>
      </c>
      <c r="Y5" s="105">
        <f>'[4]21-22'!$E$36</f>
        <v>9</v>
      </c>
      <c r="Z5" s="106">
        <f>'[4]21-22'!$D$36</f>
        <v>11</v>
      </c>
      <c r="AA5" s="107"/>
      <c r="AB5" s="99">
        <f>'[4]21-22'!$AU$36</f>
        <v>6</v>
      </c>
      <c r="AC5" s="104">
        <f>'[4]21-22'!$AT$36</f>
        <v>8</v>
      </c>
      <c r="AD5" s="98">
        <f>'[4]21-22'!$AS$36</f>
        <v>5</v>
      </c>
      <c r="AE5" s="103">
        <f t="shared" si="3"/>
        <v>26</v>
      </c>
      <c r="AF5" s="103">
        <f>AE5+(AG5-AH5)/100+AG5/1000+0.0000002</f>
        <v>26.014000199999998</v>
      </c>
      <c r="AG5" s="105">
        <f>'[4]21-22'!$G$36-'[4]21-22'!$E$36</f>
        <v>14</v>
      </c>
      <c r="AH5" s="106">
        <f>'[4]21-22'!$F$36-'[4]21-22'!$D$36</f>
        <v>14</v>
      </c>
      <c r="AJ5" s="120" t="s">
        <v>52</v>
      </c>
      <c r="AK5" s="102">
        <f t="shared" ref="AK5:AK23" si="14">C5+T5</f>
        <v>11</v>
      </c>
      <c r="AL5" s="104">
        <f t="shared" si="4"/>
        <v>14</v>
      </c>
      <c r="AM5" s="104">
        <f t="shared" si="5"/>
        <v>13</v>
      </c>
      <c r="AN5" s="103">
        <f t="shared" si="6"/>
        <v>47</v>
      </c>
      <c r="AO5" s="103">
        <f>AN5+(AP5-AQ5)/100+AP5/1000+0.0000002</f>
        <v>46.981000200000004</v>
      </c>
      <c r="AP5" s="105">
        <f t="shared" si="7"/>
        <v>21</v>
      </c>
      <c r="AQ5" s="106">
        <f t="shared" si="8"/>
        <v>25</v>
      </c>
      <c r="AS5" s="120" t="s">
        <v>52</v>
      </c>
      <c r="AT5" s="102">
        <f t="shared" ref="AT5:AT23" si="15">K5+AB5</f>
        <v>15</v>
      </c>
      <c r="AU5" s="104">
        <f t="shared" si="9"/>
        <v>11</v>
      </c>
      <c r="AV5" s="104">
        <f t="shared" si="10"/>
        <v>12</v>
      </c>
      <c r="AW5" s="103">
        <f t="shared" si="11"/>
        <v>56</v>
      </c>
      <c r="AX5" s="103">
        <f>AW5+(AY5-AZ5)/100+AY5/1000+0.0000002</f>
        <v>56.051000200000004</v>
      </c>
      <c r="AY5" s="105">
        <f t="shared" si="12"/>
        <v>31</v>
      </c>
      <c r="AZ5" s="106">
        <f t="shared" si="13"/>
        <v>29</v>
      </c>
    </row>
    <row r="6" spans="2:52" ht="15.75" thickBot="1" x14ac:dyDescent="0.3">
      <c r="B6" s="120" t="s">
        <v>53</v>
      </c>
      <c r="C6" s="102">
        <f>'[5]21-22'!$AP$36</f>
        <v>3</v>
      </c>
      <c r="D6" s="104">
        <f>'[5]21-22'!$AQ$36</f>
        <v>10</v>
      </c>
      <c r="E6" s="104">
        <f>'[5]21-22'!$AR$36</f>
        <v>6</v>
      </c>
      <c r="F6" s="103">
        <f t="shared" si="0"/>
        <v>19</v>
      </c>
      <c r="G6" s="103">
        <f>F6+(H6-I6)/100+H6/1000+0.0000003</f>
        <v>18.966000300000001</v>
      </c>
      <c r="H6" s="105">
        <f>'[5]21-22'!$D$36</f>
        <v>6</v>
      </c>
      <c r="I6" s="106">
        <f>'[5]21-22'!$E$36</f>
        <v>10</v>
      </c>
      <c r="J6" s="107"/>
      <c r="K6" s="99">
        <f>'[5]21-22'!$AS$36</f>
        <v>7</v>
      </c>
      <c r="L6" s="104">
        <f>'[5]21-22'!$AT$36</f>
        <v>8</v>
      </c>
      <c r="M6" s="98">
        <f>'[5]21-22'!$AU$36</f>
        <v>4</v>
      </c>
      <c r="N6" s="103">
        <f t="shared" si="1"/>
        <v>29</v>
      </c>
      <c r="O6" s="103">
        <f>N6+(P6-Q6)/100+P6/1000+0.0000003</f>
        <v>29.066000299999999</v>
      </c>
      <c r="P6" s="105">
        <f>'[5]21-22'!$F$36-'[5]21-22'!$D$36</f>
        <v>16</v>
      </c>
      <c r="Q6" s="106">
        <f>'[5]21-22'!$G$36-'[5]21-22'!$E$36</f>
        <v>11</v>
      </c>
      <c r="S6" s="120" t="s">
        <v>53</v>
      </c>
      <c r="T6" s="102">
        <f>'[6]21-22'!$AR$36</f>
        <v>4</v>
      </c>
      <c r="U6" s="104">
        <f>'[6]21-22'!$AQ$36</f>
        <v>5</v>
      </c>
      <c r="V6" s="104">
        <f>'[6]21-22'!$AP$36</f>
        <v>10</v>
      </c>
      <c r="W6" s="103">
        <f t="shared" si="2"/>
        <v>17</v>
      </c>
      <c r="X6" s="103">
        <f>W6+(Y6-Z6)/100+Y6/1000+0.0000003</f>
        <v>16.920000300000002</v>
      </c>
      <c r="Y6" s="105">
        <f>'[6]21-22'!$E$36</f>
        <v>10</v>
      </c>
      <c r="Z6" s="106">
        <f>'[6]21-22'!$D$36</f>
        <v>19</v>
      </c>
      <c r="AA6" s="107"/>
      <c r="AB6" s="99">
        <f>'[6]21-22'!$AU$36</f>
        <v>6</v>
      </c>
      <c r="AC6" s="104">
        <f>'[6]21-22'!$AT$36</f>
        <v>7</v>
      </c>
      <c r="AD6" s="98">
        <f>'[6]21-22'!$AS$36</f>
        <v>6</v>
      </c>
      <c r="AE6" s="103">
        <f t="shared" si="3"/>
        <v>25</v>
      </c>
      <c r="AF6" s="103">
        <f>AE6+(AG6-AH6)/100+AG6/1000+0.0000003</f>
        <v>25.016000299999998</v>
      </c>
      <c r="AG6" s="105">
        <f>'[6]21-22'!$G$36-'[6]21-22'!$E$36</f>
        <v>16</v>
      </c>
      <c r="AH6" s="106">
        <f>'[6]21-22'!$F$36-'[6]21-22'!$D$36</f>
        <v>16</v>
      </c>
      <c r="AJ6" s="120" t="s">
        <v>53</v>
      </c>
      <c r="AK6" s="102">
        <f t="shared" si="14"/>
        <v>7</v>
      </c>
      <c r="AL6" s="104">
        <f t="shared" si="4"/>
        <v>15</v>
      </c>
      <c r="AM6" s="104">
        <f t="shared" si="5"/>
        <v>16</v>
      </c>
      <c r="AN6" s="103">
        <f t="shared" si="6"/>
        <v>36</v>
      </c>
      <c r="AO6" s="103">
        <f>AN6+(AP6-AQ6)/100+AP6/1000+0.0000003</f>
        <v>35.886000299999999</v>
      </c>
      <c r="AP6" s="105">
        <f t="shared" si="7"/>
        <v>16</v>
      </c>
      <c r="AQ6" s="106">
        <f t="shared" si="8"/>
        <v>29</v>
      </c>
      <c r="AS6" s="120" t="s">
        <v>53</v>
      </c>
      <c r="AT6" s="102">
        <f t="shared" si="15"/>
        <v>13</v>
      </c>
      <c r="AU6" s="104">
        <f t="shared" si="9"/>
        <v>15</v>
      </c>
      <c r="AV6" s="104">
        <f t="shared" si="10"/>
        <v>10</v>
      </c>
      <c r="AW6" s="103">
        <f t="shared" si="11"/>
        <v>54</v>
      </c>
      <c r="AX6" s="103">
        <f>AW6+(AY6-AZ6)/100+AY6/1000+0.0000003</f>
        <v>54.082000299999997</v>
      </c>
      <c r="AY6" s="105">
        <f t="shared" si="12"/>
        <v>32</v>
      </c>
      <c r="AZ6" s="106">
        <f t="shared" si="13"/>
        <v>27</v>
      </c>
    </row>
    <row r="7" spans="2:52" ht="15.75" thickBot="1" x14ac:dyDescent="0.3">
      <c r="B7" s="120" t="s">
        <v>54</v>
      </c>
      <c r="C7" s="102">
        <f>'[7]21-22'!$AP$36</f>
        <v>6</v>
      </c>
      <c r="D7" s="104">
        <f>'[7]21-22'!$AQ$36</f>
        <v>4</v>
      </c>
      <c r="E7" s="104">
        <f>'[7]21-22'!$AR$36</f>
        <v>9</v>
      </c>
      <c r="F7" s="103">
        <f t="shared" si="0"/>
        <v>22</v>
      </c>
      <c r="G7" s="103">
        <f>F7+(H7-I7)/100+H7/1000+0.0000004</f>
        <v>21.969000400000002</v>
      </c>
      <c r="H7" s="105">
        <f>'[7]21-22'!$D$36</f>
        <v>9</v>
      </c>
      <c r="I7" s="106">
        <f>'[7]21-22'!$E$36</f>
        <v>13</v>
      </c>
      <c r="J7" s="107"/>
      <c r="K7" s="99">
        <f>'[7]21-22'!$AS$36</f>
        <v>3</v>
      </c>
      <c r="L7" s="104">
        <f>'[7]21-22'!$AT$36</f>
        <v>9</v>
      </c>
      <c r="M7" s="98">
        <f>'[7]21-22'!$AU$36</f>
        <v>7</v>
      </c>
      <c r="N7" s="103">
        <f t="shared" si="1"/>
        <v>18</v>
      </c>
      <c r="O7" s="103">
        <f>N7+(P7-Q7)/100+P7/1000+0.0000004</f>
        <v>18.010000400000003</v>
      </c>
      <c r="P7" s="105">
        <f>'[7]21-22'!$F$36-'[7]21-22'!$D$36</f>
        <v>10</v>
      </c>
      <c r="Q7" s="106">
        <f>'[7]21-22'!$G$36-'[7]21-22'!$E$36</f>
        <v>10</v>
      </c>
      <c r="S7" s="120" t="s">
        <v>54</v>
      </c>
      <c r="T7" s="102">
        <f>'[8]21-22'!$AR$36</f>
        <v>5</v>
      </c>
      <c r="U7" s="104">
        <f>'[8]21-22'!$AQ$36</f>
        <v>7</v>
      </c>
      <c r="V7" s="104">
        <f>'[8]21-22'!$AP$36</f>
        <v>7</v>
      </c>
      <c r="W7" s="103">
        <f t="shared" si="2"/>
        <v>22</v>
      </c>
      <c r="X7" s="103">
        <f>W7+(Y7-Z7)/100+Y7/1000+0.0000004</f>
        <v>21.987000400000003</v>
      </c>
      <c r="Y7" s="105">
        <f>'[8]21-22'!$E$36</f>
        <v>7</v>
      </c>
      <c r="Z7" s="106">
        <f>'[8]21-22'!$D$36</f>
        <v>9</v>
      </c>
      <c r="AA7" s="107"/>
      <c r="AB7" s="99">
        <f>'[8]21-22'!$AU$36</f>
        <v>11</v>
      </c>
      <c r="AC7" s="104">
        <f>'[8]21-22'!$AT$36</f>
        <v>3</v>
      </c>
      <c r="AD7" s="98">
        <f>'[8]21-22'!$AS$36</f>
        <v>5</v>
      </c>
      <c r="AE7" s="103">
        <f t="shared" si="3"/>
        <v>36</v>
      </c>
      <c r="AF7" s="103">
        <f>AE7+(AG7-AH7)/100+AG7/1000+0.0000004</f>
        <v>36.056000399999995</v>
      </c>
      <c r="AG7" s="105">
        <f>'[8]21-22'!$G$36-'[8]21-22'!$E$36</f>
        <v>16</v>
      </c>
      <c r="AH7" s="106">
        <f>'[8]21-22'!$F$36-'[8]21-22'!$D$36</f>
        <v>12</v>
      </c>
      <c r="AJ7" s="120" t="s">
        <v>54</v>
      </c>
      <c r="AK7" s="102">
        <f t="shared" si="14"/>
        <v>11</v>
      </c>
      <c r="AL7" s="104">
        <f t="shared" si="4"/>
        <v>11</v>
      </c>
      <c r="AM7" s="104">
        <f t="shared" si="5"/>
        <v>16</v>
      </c>
      <c r="AN7" s="103">
        <f t="shared" si="6"/>
        <v>44</v>
      </c>
      <c r="AO7" s="103">
        <f>AN7+(AP7-AQ7)/100+AP7/1000+0.0000004</f>
        <v>43.956000399999994</v>
      </c>
      <c r="AP7" s="105">
        <f t="shared" si="7"/>
        <v>16</v>
      </c>
      <c r="AQ7" s="106">
        <f t="shared" si="8"/>
        <v>22</v>
      </c>
      <c r="AS7" s="120" t="s">
        <v>54</v>
      </c>
      <c r="AT7" s="102">
        <f t="shared" si="15"/>
        <v>14</v>
      </c>
      <c r="AU7" s="104">
        <f t="shared" si="9"/>
        <v>12</v>
      </c>
      <c r="AV7" s="104">
        <f t="shared" si="10"/>
        <v>12</v>
      </c>
      <c r="AW7" s="103">
        <f t="shared" si="11"/>
        <v>54</v>
      </c>
      <c r="AX7" s="103">
        <f>AW7+(AY7-AZ7)/100+AY7/1000+0.0000004</f>
        <v>54.0660004</v>
      </c>
      <c r="AY7" s="105">
        <f t="shared" si="12"/>
        <v>26</v>
      </c>
      <c r="AZ7" s="106">
        <f t="shared" si="13"/>
        <v>22</v>
      </c>
    </row>
    <row r="8" spans="2:52" ht="15.75" thickBot="1" x14ac:dyDescent="0.3">
      <c r="B8" s="120" t="s">
        <v>55</v>
      </c>
      <c r="C8" s="102">
        <f>'[17]21-22'!$AP$36</f>
        <v>3</v>
      </c>
      <c r="D8" s="104">
        <f>'[17]21-22'!$AQ$36</f>
        <v>8</v>
      </c>
      <c r="E8" s="104">
        <f>'[17]21-22'!$AR$36</f>
        <v>8</v>
      </c>
      <c r="F8" s="103">
        <f t="shared" si="0"/>
        <v>17</v>
      </c>
      <c r="G8" s="103">
        <f>F8+(H8-I8)/100+H8/1000+0.0000005</f>
        <v>16.9690005</v>
      </c>
      <c r="H8" s="105">
        <f>'[17]21-22'!$D$36</f>
        <v>9</v>
      </c>
      <c r="I8" s="106">
        <f>'[17]21-22'!$E$36</f>
        <v>13</v>
      </c>
      <c r="J8" s="107"/>
      <c r="K8" s="99">
        <f>'[17]21-22'!$AS$36</f>
        <v>5</v>
      </c>
      <c r="L8" s="104">
        <f>'[17]21-22'!$AT$36</f>
        <v>10</v>
      </c>
      <c r="M8" s="98">
        <f>'[17]21-22'!$AU$36</f>
        <v>4</v>
      </c>
      <c r="N8" s="103">
        <f t="shared" si="1"/>
        <v>25</v>
      </c>
      <c r="O8" s="103">
        <f>N8+(P8-Q8)/100+P8/1000+0.0000005</f>
        <v>24.979000499999998</v>
      </c>
      <c r="P8" s="105">
        <f>'[17]21-22'!$F$36-'[17]21-22'!$D$36</f>
        <v>9</v>
      </c>
      <c r="Q8" s="106">
        <f>'[17]21-22'!$G$36-'[17]21-22'!$E$36</f>
        <v>12</v>
      </c>
      <c r="S8" s="120" t="s">
        <v>55</v>
      </c>
      <c r="T8" s="102">
        <f>'[18]21-22'!$AR$36</f>
        <v>4</v>
      </c>
      <c r="U8" s="104">
        <f>'[18]21-22'!$AQ$36</f>
        <v>5</v>
      </c>
      <c r="V8" s="104">
        <f>'[18]21-22'!$AP$36</f>
        <v>10</v>
      </c>
      <c r="W8" s="103">
        <f t="shared" si="2"/>
        <v>17</v>
      </c>
      <c r="X8" s="103">
        <f>W8+(Y8-Z8)/100+Y8/1000+0.0000005</f>
        <v>16.948000499999999</v>
      </c>
      <c r="Y8" s="105">
        <f>'[18]21-22'!$E$36</f>
        <v>8</v>
      </c>
      <c r="Z8" s="106">
        <f>'[18]21-22'!$D$36</f>
        <v>14</v>
      </c>
      <c r="AA8" s="107"/>
      <c r="AB8" s="99">
        <f>'[18]21-22'!$AU$36</f>
        <v>4</v>
      </c>
      <c r="AC8" s="104">
        <f>'[18]21-22'!$AT$36</f>
        <v>6</v>
      </c>
      <c r="AD8" s="98">
        <f>'[18]21-22'!$AS$36</f>
        <v>9</v>
      </c>
      <c r="AE8" s="103">
        <f t="shared" si="3"/>
        <v>18</v>
      </c>
      <c r="AF8" s="103">
        <f>AE8+(AG8-AH8)/100+AG8/1000+0.0000005</f>
        <v>17.948000499999999</v>
      </c>
      <c r="AG8" s="105">
        <f>'[18]21-22'!$G$36-'[18]21-22'!$E$36</f>
        <v>8</v>
      </c>
      <c r="AH8" s="106">
        <f>'[18]21-22'!$F$36-'[18]21-22'!$D$36</f>
        <v>14</v>
      </c>
      <c r="AJ8" s="120" t="s">
        <v>55</v>
      </c>
      <c r="AK8" s="102">
        <f t="shared" si="14"/>
        <v>7</v>
      </c>
      <c r="AL8" s="104">
        <f t="shared" si="4"/>
        <v>13</v>
      </c>
      <c r="AM8" s="104">
        <f t="shared" si="5"/>
        <v>18</v>
      </c>
      <c r="AN8" s="103">
        <f t="shared" si="6"/>
        <v>34</v>
      </c>
      <c r="AO8" s="103">
        <f>AN8+(AP8-AQ8)/100+AP8/1000+0.0000005</f>
        <v>33.9170005</v>
      </c>
      <c r="AP8" s="105">
        <f t="shared" si="7"/>
        <v>17</v>
      </c>
      <c r="AQ8" s="106">
        <f t="shared" si="8"/>
        <v>27</v>
      </c>
      <c r="AS8" s="120" t="s">
        <v>55</v>
      </c>
      <c r="AT8" s="102">
        <f t="shared" si="15"/>
        <v>9</v>
      </c>
      <c r="AU8" s="104">
        <f t="shared" si="9"/>
        <v>16</v>
      </c>
      <c r="AV8" s="104">
        <f t="shared" si="10"/>
        <v>13</v>
      </c>
      <c r="AW8" s="103">
        <f t="shared" si="11"/>
        <v>43</v>
      </c>
      <c r="AX8" s="103">
        <f>AW8+(AY8-AZ8)/100+AY8/1000+0.0000005</f>
        <v>42.927000499999998</v>
      </c>
      <c r="AY8" s="105">
        <f t="shared" si="12"/>
        <v>17</v>
      </c>
      <c r="AZ8" s="106">
        <f t="shared" si="13"/>
        <v>26</v>
      </c>
    </row>
    <row r="9" spans="2:52" ht="15.75" thickBot="1" x14ac:dyDescent="0.3">
      <c r="B9" s="120" t="s">
        <v>56</v>
      </c>
      <c r="C9" s="102">
        <f>'[11]21-22'!$AP$36</f>
        <v>7</v>
      </c>
      <c r="D9" s="104">
        <f>'[11]21-22'!$AQ$36</f>
        <v>12</v>
      </c>
      <c r="E9" s="104">
        <f>'[11]21-22'!$AR$36</f>
        <v>0</v>
      </c>
      <c r="F9" s="103">
        <f t="shared" si="0"/>
        <v>33</v>
      </c>
      <c r="G9" s="103">
        <f>F9+(H9-I9)/100+H9/1000+0.0000006</f>
        <v>33.1160006</v>
      </c>
      <c r="H9" s="105">
        <f>'[11]21-22'!$D$36</f>
        <v>16</v>
      </c>
      <c r="I9" s="106">
        <f>'[11]21-22'!$E$36</f>
        <v>6</v>
      </c>
      <c r="J9" s="107"/>
      <c r="K9" s="99">
        <f>'[11]21-22'!$AS$36</f>
        <v>8</v>
      </c>
      <c r="L9" s="104">
        <f>'[11]21-22'!$AT$36</f>
        <v>6</v>
      </c>
      <c r="M9" s="98">
        <f>'[11]21-22'!$AU$36</f>
        <v>5</v>
      </c>
      <c r="N9" s="103">
        <f t="shared" si="1"/>
        <v>30</v>
      </c>
      <c r="O9" s="103">
        <f>N9+(P9-Q9)/100+P9/1000+0.0000006</f>
        <v>30.071000600000001</v>
      </c>
      <c r="P9" s="105">
        <f>'[11]21-22'!$F$36-'[11]21-22'!$D$36</f>
        <v>21</v>
      </c>
      <c r="Q9" s="106">
        <f>'[11]21-22'!$G$36-'[11]21-22'!$E$36</f>
        <v>16</v>
      </c>
      <c r="S9" s="120" t="s">
        <v>56</v>
      </c>
      <c r="T9" s="102">
        <f>'[12]21-22'!$AR$36</f>
        <v>8</v>
      </c>
      <c r="U9" s="104">
        <f>'[12]21-22'!$AQ$36</f>
        <v>11</v>
      </c>
      <c r="V9" s="104">
        <f>'[12]21-22'!$AP$36</f>
        <v>0</v>
      </c>
      <c r="W9" s="103">
        <f t="shared" si="2"/>
        <v>35</v>
      </c>
      <c r="X9" s="103">
        <f>W9+(Y9-Z9)/100+Y9/1000+0.0000006</f>
        <v>35.158000600000001</v>
      </c>
      <c r="Y9" s="105">
        <f>'[12]21-22'!$E$36</f>
        <v>18</v>
      </c>
      <c r="Z9" s="106">
        <f>'[12]21-22'!$D$36</f>
        <v>4</v>
      </c>
      <c r="AA9" s="107"/>
      <c r="AB9" s="99">
        <f>'[12]21-22'!$AU$36</f>
        <v>9</v>
      </c>
      <c r="AC9" s="104">
        <f>'[12]21-22'!$AT$36</f>
        <v>6</v>
      </c>
      <c r="AD9" s="98">
        <f>'[12]21-22'!$AS$36</f>
        <v>4</v>
      </c>
      <c r="AE9" s="103">
        <f t="shared" si="3"/>
        <v>33</v>
      </c>
      <c r="AF9" s="103">
        <f>AE9+(AG9-AH9)/100+AG9/1000+0.0000006</f>
        <v>33.161000600000001</v>
      </c>
      <c r="AG9" s="105">
        <f>'[12]21-22'!$G$36-'[12]21-22'!$E$36</f>
        <v>21</v>
      </c>
      <c r="AH9" s="106">
        <f>'[12]21-22'!$F$36-'[12]21-22'!$D$36</f>
        <v>7</v>
      </c>
      <c r="AJ9" s="120" t="s">
        <v>56</v>
      </c>
      <c r="AK9" s="102">
        <f t="shared" si="14"/>
        <v>15</v>
      </c>
      <c r="AL9" s="104">
        <f t="shared" si="4"/>
        <v>23</v>
      </c>
      <c r="AM9" s="104">
        <f t="shared" si="5"/>
        <v>0</v>
      </c>
      <c r="AN9" s="103">
        <f t="shared" si="6"/>
        <v>68</v>
      </c>
      <c r="AO9" s="103">
        <f>AN9+(AP9-AQ9)/100+AP9/1000+0.0000006</f>
        <v>68.274000600000008</v>
      </c>
      <c r="AP9" s="105">
        <f t="shared" si="7"/>
        <v>34</v>
      </c>
      <c r="AQ9" s="106">
        <f t="shared" si="8"/>
        <v>10</v>
      </c>
      <c r="AS9" s="120" t="s">
        <v>56</v>
      </c>
      <c r="AT9" s="102">
        <f t="shared" si="15"/>
        <v>17</v>
      </c>
      <c r="AU9" s="104">
        <f t="shared" si="9"/>
        <v>12</v>
      </c>
      <c r="AV9" s="104">
        <f t="shared" si="10"/>
        <v>9</v>
      </c>
      <c r="AW9" s="103">
        <f t="shared" si="11"/>
        <v>63</v>
      </c>
      <c r="AX9" s="103">
        <f>AW9+(AY9-AZ9)/100+AY9/1000+0.0000006</f>
        <v>63.232000599999999</v>
      </c>
      <c r="AY9" s="105">
        <f t="shared" si="12"/>
        <v>42</v>
      </c>
      <c r="AZ9" s="106">
        <f t="shared" si="13"/>
        <v>23</v>
      </c>
    </row>
    <row r="10" spans="2:52" ht="15.75" thickBot="1" x14ac:dyDescent="0.3">
      <c r="B10" s="120" t="s">
        <v>107</v>
      </c>
      <c r="C10" s="102">
        <f>'[13]21-22'!$AP$36</f>
        <v>7</v>
      </c>
      <c r="D10" s="104">
        <f>'[13]21-22'!$AQ$36</f>
        <v>7</v>
      </c>
      <c r="E10" s="104">
        <f>'[13]21-22'!$AR$36</f>
        <v>5</v>
      </c>
      <c r="F10" s="103">
        <f t="shared" si="0"/>
        <v>28</v>
      </c>
      <c r="G10" s="103">
        <f>F10+(H10-I10)/100+H10/1000+0.0000007</f>
        <v>28.021000700000002</v>
      </c>
      <c r="H10" s="105">
        <f>'[13]21-22'!$D$36</f>
        <v>11</v>
      </c>
      <c r="I10" s="106">
        <f>'[13]21-22'!$E$36</f>
        <v>10</v>
      </c>
      <c r="J10" s="107"/>
      <c r="K10" s="99">
        <f>'[13]21-22'!$AS$36</f>
        <v>7</v>
      </c>
      <c r="L10" s="104">
        <f>'[13]21-22'!$AT$36</f>
        <v>9</v>
      </c>
      <c r="M10" s="98">
        <f>'[13]21-22'!$AU$36</f>
        <v>3</v>
      </c>
      <c r="N10" s="103">
        <f t="shared" si="1"/>
        <v>30</v>
      </c>
      <c r="O10" s="103">
        <f>N10+(P10-Q10)/100+P10/1000+0.0000007</f>
        <v>30.106000699999999</v>
      </c>
      <c r="P10" s="105">
        <f>'[13]21-22'!$F$36-'[13]21-22'!$D$36</f>
        <v>16</v>
      </c>
      <c r="Q10" s="106">
        <f>'[13]21-22'!$G$36-'[13]21-22'!$E$36</f>
        <v>7</v>
      </c>
      <c r="S10" s="120" t="s">
        <v>107</v>
      </c>
      <c r="T10" s="102">
        <f>'[14]21-22'!$AR$36</f>
        <v>5</v>
      </c>
      <c r="U10" s="104">
        <f>'[14]21-22'!$AQ$36</f>
        <v>5</v>
      </c>
      <c r="V10" s="104">
        <f>'[14]21-22'!$AP$36</f>
        <v>9</v>
      </c>
      <c r="W10" s="103">
        <f t="shared" si="2"/>
        <v>20</v>
      </c>
      <c r="X10" s="103">
        <f>W10+(Y10-Z10)/100+Y10/1000+0.0000007</f>
        <v>19.960000700000002</v>
      </c>
      <c r="Y10" s="105">
        <f>'[14]21-22'!$E$36</f>
        <v>10</v>
      </c>
      <c r="Z10" s="106">
        <f>'[14]21-22'!$D$36</f>
        <v>15</v>
      </c>
      <c r="AA10" s="107"/>
      <c r="AB10" s="99">
        <f>'[14]21-22'!$AU$36</f>
        <v>7</v>
      </c>
      <c r="AC10" s="104">
        <f>'[14]21-22'!$AT$36</f>
        <v>5</v>
      </c>
      <c r="AD10" s="98">
        <f>'[14]21-22'!$AS$36</f>
        <v>7</v>
      </c>
      <c r="AE10" s="103">
        <f t="shared" si="3"/>
        <v>26</v>
      </c>
      <c r="AF10" s="103">
        <f>AE10+(AG10-AH10)/100+AG10/1000+0.0000007</f>
        <v>26.003000700000001</v>
      </c>
      <c r="AG10" s="105">
        <f>'[14]21-22'!$G$36-'[14]21-22'!$E$36</f>
        <v>13</v>
      </c>
      <c r="AH10" s="106">
        <f>'[14]21-22'!$F$36-'[14]21-22'!$D$36</f>
        <v>14</v>
      </c>
      <c r="AJ10" s="120" t="s">
        <v>107</v>
      </c>
      <c r="AK10" s="102">
        <f t="shared" si="14"/>
        <v>12</v>
      </c>
      <c r="AL10" s="104">
        <f t="shared" si="4"/>
        <v>12</v>
      </c>
      <c r="AM10" s="104">
        <f t="shared" si="5"/>
        <v>14</v>
      </c>
      <c r="AN10" s="103">
        <f t="shared" si="6"/>
        <v>48</v>
      </c>
      <c r="AO10" s="103">
        <f>AN10+(AP10-AQ10)/100+AP10/1000+0.0000007</f>
        <v>47.981000700000003</v>
      </c>
      <c r="AP10" s="105">
        <f t="shared" si="7"/>
        <v>21</v>
      </c>
      <c r="AQ10" s="106">
        <f t="shared" si="8"/>
        <v>25</v>
      </c>
      <c r="AS10" s="120" t="s">
        <v>107</v>
      </c>
      <c r="AT10" s="102">
        <f t="shared" si="15"/>
        <v>14</v>
      </c>
      <c r="AU10" s="104">
        <f t="shared" si="9"/>
        <v>14</v>
      </c>
      <c r="AV10" s="104">
        <f t="shared" si="10"/>
        <v>10</v>
      </c>
      <c r="AW10" s="103">
        <f t="shared" si="11"/>
        <v>56</v>
      </c>
      <c r="AX10" s="103">
        <f>AW10+(AY10-AZ10)/100+AY10/1000+0.0000007</f>
        <v>56.109000700000003</v>
      </c>
      <c r="AY10" s="105">
        <f t="shared" si="12"/>
        <v>29</v>
      </c>
      <c r="AZ10" s="106">
        <f t="shared" si="13"/>
        <v>21</v>
      </c>
    </row>
    <row r="11" spans="2:52" ht="15.75" thickBot="1" x14ac:dyDescent="0.3">
      <c r="B11" s="120" t="s">
        <v>57</v>
      </c>
      <c r="C11" s="102">
        <f>'[15]21-22'!$AP$36</f>
        <v>4</v>
      </c>
      <c r="D11" s="104">
        <f>'[15]21-22'!$AQ$36</f>
        <v>8</v>
      </c>
      <c r="E11" s="104">
        <f>'[15]21-22'!$AR$36</f>
        <v>7</v>
      </c>
      <c r="F11" s="103">
        <f t="shared" si="0"/>
        <v>20</v>
      </c>
      <c r="G11" s="103">
        <f>F11+(H11-I11)/100+H11/1000+0.0000008</f>
        <v>19.968000799999999</v>
      </c>
      <c r="H11" s="105">
        <f>'[15]21-22'!$D$36</f>
        <v>8</v>
      </c>
      <c r="I11" s="106">
        <f>'[15]21-22'!$E$36</f>
        <v>12</v>
      </c>
      <c r="J11" s="107"/>
      <c r="K11" s="99">
        <f>'[15]21-22'!$AS$36</f>
        <v>10</v>
      </c>
      <c r="L11" s="104">
        <f>'[15]21-22'!$AT$36</f>
        <v>3</v>
      </c>
      <c r="M11" s="98">
        <f>'[15]21-22'!$AU$36</f>
        <v>6</v>
      </c>
      <c r="N11" s="103">
        <f t="shared" si="1"/>
        <v>33</v>
      </c>
      <c r="O11" s="103">
        <f>N11+(P11-Q11)/100+P11/1000+0.0000008</f>
        <v>33.079000800000003</v>
      </c>
      <c r="P11" s="105">
        <f>'[15]21-22'!$F$36-'[15]21-22'!$D$36</f>
        <v>19</v>
      </c>
      <c r="Q11" s="106">
        <f>'[15]21-22'!$G$36-'[15]21-22'!$E$36</f>
        <v>13</v>
      </c>
      <c r="S11" s="120" t="s">
        <v>57</v>
      </c>
      <c r="T11" s="102">
        <f>'[16]21-22'!$AR$36</f>
        <v>3</v>
      </c>
      <c r="U11" s="104">
        <f>'[16]21-22'!$AQ$36</f>
        <v>7</v>
      </c>
      <c r="V11" s="104">
        <f>'[16]21-22'!$AP$36</f>
        <v>9</v>
      </c>
      <c r="W11" s="103">
        <f t="shared" si="2"/>
        <v>16</v>
      </c>
      <c r="X11" s="103">
        <f>W11+(Y11-Z11)/100+Y11/1000+0.0000008</f>
        <v>15.9080008</v>
      </c>
      <c r="Y11" s="105">
        <f>'[16]21-22'!$E$36</f>
        <v>8</v>
      </c>
      <c r="Z11" s="106">
        <f>'[16]21-22'!$D$36</f>
        <v>18</v>
      </c>
      <c r="AA11" s="107"/>
      <c r="AB11" s="99">
        <f>'[16]21-22'!$AU$36</f>
        <v>4</v>
      </c>
      <c r="AC11" s="104">
        <f>'[16]21-22'!$AT$36</f>
        <v>6</v>
      </c>
      <c r="AD11" s="98">
        <f>'[16]21-22'!$AS$36</f>
        <v>9</v>
      </c>
      <c r="AE11" s="103">
        <f t="shared" si="3"/>
        <v>18</v>
      </c>
      <c r="AF11" s="103">
        <f>AE11+(AG11-AH11)/100+AG11/1000+0.0000008</f>
        <v>17.858000799999999</v>
      </c>
      <c r="AG11" s="105">
        <f>'[16]21-22'!$G$36-'[16]21-22'!$E$36</f>
        <v>8</v>
      </c>
      <c r="AH11" s="106">
        <f>'[16]21-22'!$F$36-'[16]21-22'!$D$36</f>
        <v>23</v>
      </c>
      <c r="AJ11" s="120" t="s">
        <v>57</v>
      </c>
      <c r="AK11" s="102">
        <f t="shared" si="14"/>
        <v>7</v>
      </c>
      <c r="AL11" s="104">
        <f t="shared" si="4"/>
        <v>15</v>
      </c>
      <c r="AM11" s="104">
        <f t="shared" si="5"/>
        <v>16</v>
      </c>
      <c r="AN11" s="103">
        <f t="shared" si="6"/>
        <v>36</v>
      </c>
      <c r="AO11" s="103">
        <f>AN11+(AP11-AQ11)/100+AP11/1000+0.0000008</f>
        <v>35.8760008</v>
      </c>
      <c r="AP11" s="105">
        <f t="shared" si="7"/>
        <v>16</v>
      </c>
      <c r="AQ11" s="106">
        <f t="shared" si="8"/>
        <v>30</v>
      </c>
      <c r="AS11" s="120" t="s">
        <v>57</v>
      </c>
      <c r="AT11" s="102">
        <f t="shared" si="15"/>
        <v>14</v>
      </c>
      <c r="AU11" s="104">
        <f t="shared" si="9"/>
        <v>9</v>
      </c>
      <c r="AV11" s="104">
        <f t="shared" si="10"/>
        <v>15</v>
      </c>
      <c r="AW11" s="103">
        <f t="shared" si="11"/>
        <v>51</v>
      </c>
      <c r="AX11" s="103">
        <f>AW11+(AY11-AZ11)/100+AY11/1000+0.0000008</f>
        <v>50.9370008</v>
      </c>
      <c r="AY11" s="105">
        <f t="shared" si="12"/>
        <v>27</v>
      </c>
      <c r="AZ11" s="106">
        <f t="shared" si="13"/>
        <v>36</v>
      </c>
    </row>
    <row r="12" spans="2:52" ht="15.75" thickBot="1" x14ac:dyDescent="0.3">
      <c r="B12" s="120" t="s">
        <v>58</v>
      </c>
      <c r="C12" s="102">
        <f>'[41]21-22'!$AP$36</f>
        <v>6</v>
      </c>
      <c r="D12" s="104">
        <f>'[41]21-22'!$AQ$36</f>
        <v>4</v>
      </c>
      <c r="E12" s="104">
        <f>'[41]21-22'!$AR$36</f>
        <v>9</v>
      </c>
      <c r="F12" s="103">
        <f t="shared" si="0"/>
        <v>22</v>
      </c>
      <c r="G12" s="103">
        <f>F12+(H12-I12)/100+H12/1000+0.0000009</f>
        <v>21.928000900000001</v>
      </c>
      <c r="H12" s="105">
        <f>'[41]21-22'!$D$36</f>
        <v>8</v>
      </c>
      <c r="I12" s="106">
        <f>'[41]21-22'!$E$36</f>
        <v>16</v>
      </c>
      <c r="J12" s="107"/>
      <c r="K12" s="99">
        <f>'[41]21-22'!$AS$36</f>
        <v>4</v>
      </c>
      <c r="L12" s="104">
        <f>'[41]21-22'!$AT$36</f>
        <v>6</v>
      </c>
      <c r="M12" s="98">
        <f>'[41]21-22'!$AU$36</f>
        <v>9</v>
      </c>
      <c r="N12" s="103">
        <f t="shared" si="1"/>
        <v>18</v>
      </c>
      <c r="O12" s="103">
        <f>N12+(P12-Q12)/100+P12/1000+0.0000009</f>
        <v>17.9010009</v>
      </c>
      <c r="P12" s="105">
        <f>'[41]21-22'!$F$36-'[41]21-22'!$D$36</f>
        <v>11</v>
      </c>
      <c r="Q12" s="106">
        <f>'[41]21-22'!$G$36-'[41]21-22'!$E$36</f>
        <v>22</v>
      </c>
      <c r="S12" s="120" t="s">
        <v>58</v>
      </c>
      <c r="T12" s="102">
        <f>'[42]21-22'!$AR$36</f>
        <v>3</v>
      </c>
      <c r="U12" s="104">
        <f>'[42]21-22'!$AQ$36</f>
        <v>9</v>
      </c>
      <c r="V12" s="104">
        <f>'[42]21-22'!$AP$36</f>
        <v>7</v>
      </c>
      <c r="W12" s="103">
        <f t="shared" si="2"/>
        <v>18</v>
      </c>
      <c r="X12" s="103">
        <f>W12+(Y12-Z12)/100+Y12/1000+0.0000009</f>
        <v>17.8980009</v>
      </c>
      <c r="Y12" s="105">
        <f>'[42]21-22'!$E$36</f>
        <v>8</v>
      </c>
      <c r="Z12" s="106">
        <f>'[42]21-22'!$D$36</f>
        <v>19</v>
      </c>
      <c r="AA12" s="107"/>
      <c r="AB12" s="99">
        <f>'[42]21-22'!$AU$36</f>
        <v>6</v>
      </c>
      <c r="AC12" s="104">
        <f>'[42]21-22'!$AT$36</f>
        <v>5</v>
      </c>
      <c r="AD12" s="98">
        <f>'[42]21-22'!$AS$36</f>
        <v>8</v>
      </c>
      <c r="AE12" s="103">
        <f t="shared" si="3"/>
        <v>23</v>
      </c>
      <c r="AF12" s="103">
        <f>AE12+(AG12-AH12)/100+AG12/1000+0.0000009</f>
        <v>22.9450009</v>
      </c>
      <c r="AG12" s="105">
        <f>'[42]21-22'!$G$36-'[42]21-22'!$E$36</f>
        <v>15</v>
      </c>
      <c r="AH12" s="106">
        <f>'[42]21-22'!$F$36-'[42]21-22'!$D$36</f>
        <v>22</v>
      </c>
      <c r="AJ12" s="120" t="s">
        <v>58</v>
      </c>
      <c r="AK12" s="102">
        <f t="shared" si="14"/>
        <v>9</v>
      </c>
      <c r="AL12" s="104">
        <f t="shared" si="4"/>
        <v>13</v>
      </c>
      <c r="AM12" s="104">
        <f t="shared" si="5"/>
        <v>16</v>
      </c>
      <c r="AN12" s="103">
        <f t="shared" si="6"/>
        <v>40</v>
      </c>
      <c r="AO12" s="103">
        <f>AN12+(AP12-AQ12)/100+AP12/1000+0.0000009</f>
        <v>39.826000900000004</v>
      </c>
      <c r="AP12" s="105">
        <f t="shared" si="7"/>
        <v>16</v>
      </c>
      <c r="AQ12" s="106">
        <f t="shared" si="8"/>
        <v>35</v>
      </c>
      <c r="AS12" s="120" t="s">
        <v>58</v>
      </c>
      <c r="AT12" s="102">
        <f t="shared" si="15"/>
        <v>10</v>
      </c>
      <c r="AU12" s="104">
        <f t="shared" si="9"/>
        <v>11</v>
      </c>
      <c r="AV12" s="104">
        <f t="shared" si="10"/>
        <v>17</v>
      </c>
      <c r="AW12" s="103">
        <f t="shared" si="11"/>
        <v>41</v>
      </c>
      <c r="AX12" s="103">
        <f>AW12+(AY12-AZ12)/100+AY12/1000+0.0000009</f>
        <v>40.846000900000007</v>
      </c>
      <c r="AY12" s="105">
        <f t="shared" si="12"/>
        <v>26</v>
      </c>
      <c r="AZ12" s="106">
        <f t="shared" si="13"/>
        <v>44</v>
      </c>
    </row>
    <row r="13" spans="2:52" ht="15.75" thickBot="1" x14ac:dyDescent="0.3">
      <c r="B13" s="120" t="s">
        <v>98</v>
      </c>
      <c r="C13" s="102">
        <f>'[43]21-22'!$AP$36</f>
        <v>5</v>
      </c>
      <c r="D13" s="104">
        <f>'[43]21-22'!$AQ$36</f>
        <v>10</v>
      </c>
      <c r="E13" s="104">
        <f>'[43]21-22'!$AR$36</f>
        <v>4</v>
      </c>
      <c r="F13" s="103">
        <f t="shared" si="0"/>
        <v>25</v>
      </c>
      <c r="G13" s="103">
        <f>F13+(H13-I13)/100+H13/1000+0.0000001</f>
        <v>25.0340001</v>
      </c>
      <c r="H13" s="105">
        <f>'[43]21-22'!$D$36</f>
        <v>14</v>
      </c>
      <c r="I13" s="106">
        <f>'[43]21-22'!$E$36</f>
        <v>12</v>
      </c>
      <c r="J13" s="107"/>
      <c r="K13" s="99">
        <f>'[43]21-22'!$AS$36</f>
        <v>7</v>
      </c>
      <c r="L13" s="104">
        <f>'[43]21-22'!$AT$36</f>
        <v>7</v>
      </c>
      <c r="M13" s="98">
        <f>'[43]21-22'!$AU$36</f>
        <v>5</v>
      </c>
      <c r="N13" s="103">
        <f t="shared" si="1"/>
        <v>28</v>
      </c>
      <c r="O13" s="103">
        <f>N13+(P13-Q13)/100+P13/1000+0.0000001</f>
        <v>28.110000100000001</v>
      </c>
      <c r="P13" s="105">
        <f>'[43]21-22'!$F$36-'[43]21-22'!$D$36</f>
        <v>20</v>
      </c>
      <c r="Q13" s="106">
        <f>'[43]21-22'!$G$36-'[43]21-22'!$E$36</f>
        <v>11</v>
      </c>
      <c r="S13" s="120" t="s">
        <v>98</v>
      </c>
      <c r="T13" s="102">
        <f>'[44]21-22'!$AR$36</f>
        <v>4</v>
      </c>
      <c r="U13" s="104">
        <f>'[44]21-22'!$AQ$36</f>
        <v>8</v>
      </c>
      <c r="V13" s="104">
        <f>'[44]21-22'!$AP$36</f>
        <v>7</v>
      </c>
      <c r="W13" s="103">
        <f t="shared" si="2"/>
        <v>20</v>
      </c>
      <c r="X13" s="103">
        <f>W13+(Y13-Z13)/100+Y13/1000+0.0000001</f>
        <v>19.963000100000002</v>
      </c>
      <c r="Y13" s="105">
        <f>'[44]21-22'!$E$36</f>
        <v>13</v>
      </c>
      <c r="Z13" s="106">
        <f>'[44]21-22'!$D$36</f>
        <v>18</v>
      </c>
      <c r="AA13" s="107"/>
      <c r="AB13" s="99">
        <f>'[44]21-22'!$AU$36</f>
        <v>5</v>
      </c>
      <c r="AC13" s="104">
        <f>'[44]21-22'!$AT$36</f>
        <v>5</v>
      </c>
      <c r="AD13" s="98">
        <f>'[44]21-22'!$AS$36</f>
        <v>9</v>
      </c>
      <c r="AE13" s="103">
        <f t="shared" si="3"/>
        <v>20</v>
      </c>
      <c r="AF13" s="103">
        <f>AE13+(AG13-AH13)/100+AG13/1000+0.0000001</f>
        <v>19.985000100000001</v>
      </c>
      <c r="AG13" s="105">
        <f>'[44]21-22'!$G$36-'[44]21-22'!$E$36</f>
        <v>15</v>
      </c>
      <c r="AH13" s="106">
        <f>'[44]21-22'!$F$36-'[44]21-22'!$D$36</f>
        <v>18</v>
      </c>
      <c r="AJ13" s="120" t="s">
        <v>98</v>
      </c>
      <c r="AK13" s="102">
        <f t="shared" si="14"/>
        <v>9</v>
      </c>
      <c r="AL13" s="104">
        <f t="shared" si="4"/>
        <v>18</v>
      </c>
      <c r="AM13" s="104">
        <f t="shared" si="5"/>
        <v>11</v>
      </c>
      <c r="AN13" s="103">
        <f t="shared" si="6"/>
        <v>45</v>
      </c>
      <c r="AO13" s="103">
        <f>AN13+(AP13-AQ13)/100+AP13/1000+0.0000001</f>
        <v>44.997000100000001</v>
      </c>
      <c r="AP13" s="105">
        <f t="shared" si="7"/>
        <v>27</v>
      </c>
      <c r="AQ13" s="106">
        <f t="shared" si="8"/>
        <v>30</v>
      </c>
      <c r="AS13" s="120" t="s">
        <v>98</v>
      </c>
      <c r="AT13" s="102">
        <f t="shared" si="15"/>
        <v>12</v>
      </c>
      <c r="AU13" s="104">
        <f t="shared" si="9"/>
        <v>12</v>
      </c>
      <c r="AV13" s="104">
        <f t="shared" si="10"/>
        <v>14</v>
      </c>
      <c r="AW13" s="103">
        <f t="shared" si="11"/>
        <v>48</v>
      </c>
      <c r="AX13" s="103">
        <f>AW13+(AY13-AZ13)/100+AY13/1000+0.0000001</f>
        <v>48.0950001</v>
      </c>
      <c r="AY13" s="105">
        <f t="shared" si="12"/>
        <v>35</v>
      </c>
      <c r="AZ13" s="106">
        <f t="shared" si="13"/>
        <v>29</v>
      </c>
    </row>
    <row r="14" spans="2:52" ht="15.75" thickBot="1" x14ac:dyDescent="0.3">
      <c r="B14" s="120" t="s">
        <v>59</v>
      </c>
      <c r="C14" s="102">
        <f>'[21]21-22'!$AP$36</f>
        <v>12</v>
      </c>
      <c r="D14" s="104">
        <f>'[21]21-22'!$AQ$36</f>
        <v>7</v>
      </c>
      <c r="E14" s="104">
        <f>'[21]21-22'!$AR$36</f>
        <v>0</v>
      </c>
      <c r="F14" s="103">
        <f t="shared" si="0"/>
        <v>43</v>
      </c>
      <c r="G14" s="103">
        <f>F14+(H14-I14)/100+H14/1000+0.00000011</f>
        <v>43.191000110000004</v>
      </c>
      <c r="H14" s="105">
        <f>'[21]21-22'!$D$36</f>
        <v>21</v>
      </c>
      <c r="I14" s="106">
        <f>'[21]21-22'!$E$36</f>
        <v>4</v>
      </c>
      <c r="J14" s="107"/>
      <c r="K14" s="99">
        <f>'[21]21-22'!$AS$36</f>
        <v>14</v>
      </c>
      <c r="L14" s="104">
        <f>'[21]21-22'!$AT$36</f>
        <v>4</v>
      </c>
      <c r="M14" s="98">
        <f>'[21]21-22'!$AU$36</f>
        <v>1</v>
      </c>
      <c r="N14" s="103">
        <f t="shared" si="1"/>
        <v>46</v>
      </c>
      <c r="O14" s="103">
        <f>N14+(P14-Q14)/100+P14/1000+0.00000011</f>
        <v>46.258000109999998</v>
      </c>
      <c r="P14" s="105">
        <f>'[21]21-22'!$F$36-'[21]21-22'!$D$36</f>
        <v>28</v>
      </c>
      <c r="Q14" s="106">
        <f>'[21]21-22'!$G$36-'[21]21-22'!$E$36</f>
        <v>5</v>
      </c>
      <c r="S14" s="120" t="s">
        <v>59</v>
      </c>
      <c r="T14" s="102">
        <f>'[22]21-22'!$AR$36</f>
        <v>9</v>
      </c>
      <c r="U14" s="104">
        <f>'[22]21-22'!$AQ$36</f>
        <v>9</v>
      </c>
      <c r="V14" s="104">
        <f>'[22]21-22'!$AP$36</f>
        <v>1</v>
      </c>
      <c r="W14" s="103">
        <f t="shared" si="2"/>
        <v>36</v>
      </c>
      <c r="X14" s="103">
        <f>W14+(Y14-Z14)/100+Y14/1000+0.00000011</f>
        <v>36.153000110000008</v>
      </c>
      <c r="Y14" s="105">
        <f>'[22]21-22'!$E$36</f>
        <v>23</v>
      </c>
      <c r="Z14" s="106">
        <f>'[22]21-22'!$D$36</f>
        <v>10</v>
      </c>
      <c r="AA14" s="107"/>
      <c r="AB14" s="99">
        <f>'[22]21-22'!$AU$36</f>
        <v>11</v>
      </c>
      <c r="AC14" s="104">
        <f>'[22]21-22'!$AT$36</f>
        <v>6</v>
      </c>
      <c r="AD14" s="98">
        <f>'[22]21-22'!$AS$36</f>
        <v>2</v>
      </c>
      <c r="AE14" s="103">
        <f t="shared" si="3"/>
        <v>39</v>
      </c>
      <c r="AF14" s="103">
        <f>AE14+(AG14-AH14)/100+AG14/1000+0.00000011</f>
        <v>39.172000109999999</v>
      </c>
      <c r="AG14" s="105">
        <f>'[22]21-22'!$G$36-'[22]21-22'!$E$36</f>
        <v>22</v>
      </c>
      <c r="AH14" s="106">
        <f>'[22]21-22'!$F$36-'[22]21-22'!$D$36</f>
        <v>7</v>
      </c>
      <c r="AJ14" s="120" t="s">
        <v>59</v>
      </c>
      <c r="AK14" s="102">
        <f t="shared" si="14"/>
        <v>21</v>
      </c>
      <c r="AL14" s="104">
        <f t="shared" si="4"/>
        <v>16</v>
      </c>
      <c r="AM14" s="104">
        <f t="shared" si="5"/>
        <v>1</v>
      </c>
      <c r="AN14" s="103">
        <f t="shared" si="6"/>
        <v>79</v>
      </c>
      <c r="AO14" s="103">
        <f>AN14+(AP14-AQ14)/100+AP14/1000+0.00000011</f>
        <v>79.344000109999996</v>
      </c>
      <c r="AP14" s="105">
        <f t="shared" si="7"/>
        <v>44</v>
      </c>
      <c r="AQ14" s="106">
        <f t="shared" si="8"/>
        <v>14</v>
      </c>
      <c r="AS14" s="120" t="s">
        <v>59</v>
      </c>
      <c r="AT14" s="102">
        <f t="shared" si="15"/>
        <v>25</v>
      </c>
      <c r="AU14" s="104">
        <f t="shared" si="9"/>
        <v>10</v>
      </c>
      <c r="AV14" s="104">
        <f t="shared" si="10"/>
        <v>3</v>
      </c>
      <c r="AW14" s="103">
        <f t="shared" si="11"/>
        <v>85</v>
      </c>
      <c r="AX14" s="103">
        <f>AW14+(AY14-AZ14)/100+AY14/1000+0.00000011</f>
        <v>85.430000109999995</v>
      </c>
      <c r="AY14" s="105">
        <f t="shared" si="12"/>
        <v>50</v>
      </c>
      <c r="AZ14" s="106">
        <f t="shared" si="13"/>
        <v>12</v>
      </c>
    </row>
    <row r="15" spans="2:52" ht="15.75" thickBot="1" x14ac:dyDescent="0.3">
      <c r="B15" s="120" t="s">
        <v>108</v>
      </c>
      <c r="C15" s="102">
        <f>'[23]21-22'!$AP$36</f>
        <v>12</v>
      </c>
      <c r="D15" s="104">
        <f>'[23]21-22'!$AQ$36</f>
        <v>5</v>
      </c>
      <c r="E15" s="104">
        <f>'[23]21-22'!$AR$36</f>
        <v>2</v>
      </c>
      <c r="F15" s="103">
        <f t="shared" si="0"/>
        <v>41</v>
      </c>
      <c r="G15" s="103">
        <f>F15+(H15-I15)/100+H15/1000+0.00000012</f>
        <v>41.226000120000009</v>
      </c>
      <c r="H15" s="105">
        <f>'[23]21-22'!$D$36</f>
        <v>26</v>
      </c>
      <c r="I15" s="106">
        <f>'[23]21-22'!$E$36</f>
        <v>6</v>
      </c>
      <c r="J15" s="107"/>
      <c r="K15" s="99">
        <f>'[23]21-22'!$AS$36</f>
        <v>13</v>
      </c>
      <c r="L15" s="104">
        <f>'[23]21-22'!$AT$36</f>
        <v>2</v>
      </c>
      <c r="M15" s="98">
        <f>'[23]21-22'!$AU$36</f>
        <v>4</v>
      </c>
      <c r="N15" s="103">
        <f t="shared" si="1"/>
        <v>41</v>
      </c>
      <c r="O15" s="103">
        <f>N15+(P15-Q15)/100+P15/1000+0.00000012</f>
        <v>41.262000119999996</v>
      </c>
      <c r="P15" s="105">
        <f>'[23]21-22'!$F$36-'[23]21-22'!$D$36</f>
        <v>32</v>
      </c>
      <c r="Q15" s="106">
        <f>'[23]21-22'!$G$36-'[23]21-22'!$E$36</f>
        <v>9</v>
      </c>
      <c r="S15" s="120" t="s">
        <v>108</v>
      </c>
      <c r="T15" s="102">
        <f>'[24]21-22'!$AR$36</f>
        <v>10</v>
      </c>
      <c r="U15" s="104">
        <f>'[24]21-22'!$AQ$36</f>
        <v>6</v>
      </c>
      <c r="V15" s="104">
        <f>'[24]21-22'!$AP$36</f>
        <v>3</v>
      </c>
      <c r="W15" s="103">
        <f t="shared" si="2"/>
        <v>36</v>
      </c>
      <c r="X15" s="103">
        <f>W15+(Y15-Z15)/100+Y15/1000+0.00000012</f>
        <v>36.159000120000002</v>
      </c>
      <c r="Y15" s="105">
        <f>'[24]21-22'!$E$36</f>
        <v>19</v>
      </c>
      <c r="Z15" s="106">
        <f>'[24]21-22'!$D$36</f>
        <v>5</v>
      </c>
      <c r="AA15" s="107"/>
      <c r="AB15" s="99">
        <f>'[24]21-22'!$AU$36</f>
        <v>10</v>
      </c>
      <c r="AC15" s="104">
        <f>'[24]21-22'!$AT$36</f>
        <v>7</v>
      </c>
      <c r="AD15" s="98">
        <f>'[24]21-22'!$AS$36</f>
        <v>2</v>
      </c>
      <c r="AE15" s="103">
        <f t="shared" si="3"/>
        <v>37</v>
      </c>
      <c r="AF15" s="103">
        <f>AE15+(AG15-AH15)/100+AG15/1000+0.00000012</f>
        <v>37.182000119999998</v>
      </c>
      <c r="AG15" s="105">
        <f>'[24]21-22'!$G$36-'[24]21-22'!$E$36</f>
        <v>22</v>
      </c>
      <c r="AH15" s="106">
        <f>'[24]21-22'!$F$36-'[24]21-22'!$D$36</f>
        <v>6</v>
      </c>
      <c r="AJ15" s="120" t="s">
        <v>108</v>
      </c>
      <c r="AK15" s="102">
        <f t="shared" si="14"/>
        <v>22</v>
      </c>
      <c r="AL15" s="104">
        <f t="shared" si="4"/>
        <v>11</v>
      </c>
      <c r="AM15" s="104">
        <f t="shared" si="5"/>
        <v>5</v>
      </c>
      <c r="AN15" s="103">
        <f t="shared" si="6"/>
        <v>77</v>
      </c>
      <c r="AO15" s="103">
        <f>AN15+(AP15-AQ15)/100+AP15/1000+0.00000012</f>
        <v>77.385000120000001</v>
      </c>
      <c r="AP15" s="105">
        <f t="shared" si="7"/>
        <v>45</v>
      </c>
      <c r="AQ15" s="106">
        <f t="shared" si="8"/>
        <v>11</v>
      </c>
      <c r="AS15" s="120" t="s">
        <v>108</v>
      </c>
      <c r="AT15" s="102">
        <f t="shared" si="15"/>
        <v>23</v>
      </c>
      <c r="AU15" s="104">
        <f t="shared" si="9"/>
        <v>9</v>
      </c>
      <c r="AV15" s="104">
        <f t="shared" si="10"/>
        <v>6</v>
      </c>
      <c r="AW15" s="103">
        <f t="shared" si="11"/>
        <v>78</v>
      </c>
      <c r="AX15" s="103">
        <f>AW15+(AY15-AZ15)/100+AY15/1000+0.00000012</f>
        <v>78.444000119999998</v>
      </c>
      <c r="AY15" s="105">
        <f t="shared" si="12"/>
        <v>54</v>
      </c>
      <c r="AZ15" s="106">
        <f t="shared" si="13"/>
        <v>15</v>
      </c>
    </row>
    <row r="16" spans="2:52" ht="15.75" thickBot="1" x14ac:dyDescent="0.3">
      <c r="B16" s="120" t="s">
        <v>109</v>
      </c>
      <c r="C16" s="102">
        <f>'[25]21-22'!$AP$36</f>
        <v>8</v>
      </c>
      <c r="D16" s="104">
        <f>'[25]21-22'!$AQ$36</f>
        <v>9</v>
      </c>
      <c r="E16" s="104">
        <f>'[25]21-22'!$AR$36</f>
        <v>2</v>
      </c>
      <c r="F16" s="103">
        <f t="shared" si="0"/>
        <v>33</v>
      </c>
      <c r="G16" s="103">
        <f>F16+(H16-I16)/100+H16/1000+0.00000013</f>
        <v>33.043000129999996</v>
      </c>
      <c r="H16" s="105">
        <f>'[25]21-22'!$D$36</f>
        <v>13</v>
      </c>
      <c r="I16" s="106">
        <f>'[25]21-22'!$E$36</f>
        <v>10</v>
      </c>
      <c r="J16" s="107"/>
      <c r="K16" s="99">
        <f>'[25]21-22'!$AS$36</f>
        <v>7</v>
      </c>
      <c r="L16" s="104">
        <f>'[25]21-22'!$AT$36</f>
        <v>7</v>
      </c>
      <c r="M16" s="98">
        <f>'[25]21-22'!$AU$36</f>
        <v>5</v>
      </c>
      <c r="N16" s="103">
        <f t="shared" si="1"/>
        <v>28</v>
      </c>
      <c r="O16" s="103">
        <f>N16+(P16-Q16)/100+P16/1000+0.00000013</f>
        <v>28.089000129999999</v>
      </c>
      <c r="P16" s="105">
        <f>'[25]21-22'!$F$36-'[25]21-22'!$D$36</f>
        <v>19</v>
      </c>
      <c r="Q16" s="106">
        <f>'[25]21-22'!$G$36-'[25]21-22'!$E$36</f>
        <v>12</v>
      </c>
      <c r="S16" s="120" t="s">
        <v>109</v>
      </c>
      <c r="T16" s="102">
        <f>'[26]21-22'!$AR$36</f>
        <v>4</v>
      </c>
      <c r="U16" s="104">
        <f>'[26]21-22'!$AQ$36</f>
        <v>6</v>
      </c>
      <c r="V16" s="104">
        <f>'[26]21-22'!$AP$36</f>
        <v>9</v>
      </c>
      <c r="W16" s="103">
        <f t="shared" si="2"/>
        <v>18</v>
      </c>
      <c r="X16" s="103">
        <f>W16+(Y16-Z16)/100+Y16/1000+0.00000013</f>
        <v>17.949000130000002</v>
      </c>
      <c r="Y16" s="105">
        <f>'[26]21-22'!$E$36</f>
        <v>9</v>
      </c>
      <c r="Z16" s="106">
        <f>'[26]21-22'!$D$36</f>
        <v>15</v>
      </c>
      <c r="AA16" s="107"/>
      <c r="AB16" s="99">
        <f>'[26]21-22'!$AU$36</f>
        <v>7</v>
      </c>
      <c r="AC16" s="104">
        <f>'[26]21-22'!$AT$36</f>
        <v>4</v>
      </c>
      <c r="AD16" s="98">
        <f>'[26]21-22'!$AS$36</f>
        <v>8</v>
      </c>
      <c r="AE16" s="103">
        <f t="shared" si="3"/>
        <v>25</v>
      </c>
      <c r="AF16" s="103">
        <f>AE16+(AG16-AH16)/100+AG16/1000+0.00000013</f>
        <v>24.976000129999999</v>
      </c>
      <c r="AG16" s="105">
        <f>'[26]21-22'!$G$36-'[26]21-22'!$E$36</f>
        <v>16</v>
      </c>
      <c r="AH16" s="106">
        <f>'[26]21-22'!$F$36-'[26]21-22'!$D$36</f>
        <v>20</v>
      </c>
      <c r="AJ16" s="120" t="s">
        <v>109</v>
      </c>
      <c r="AK16" s="102">
        <f t="shared" si="14"/>
        <v>12</v>
      </c>
      <c r="AL16" s="104">
        <f t="shared" si="4"/>
        <v>15</v>
      </c>
      <c r="AM16" s="104">
        <f t="shared" si="5"/>
        <v>11</v>
      </c>
      <c r="AN16" s="103">
        <f t="shared" si="6"/>
        <v>51</v>
      </c>
      <c r="AO16" s="103">
        <f>AN16+(AP16-AQ16)/100+AP16/1000+0.00000013</f>
        <v>50.992000129999994</v>
      </c>
      <c r="AP16" s="105">
        <f t="shared" si="7"/>
        <v>22</v>
      </c>
      <c r="AQ16" s="106">
        <f t="shared" si="8"/>
        <v>25</v>
      </c>
      <c r="AS16" s="120" t="s">
        <v>109</v>
      </c>
      <c r="AT16" s="102">
        <f t="shared" si="15"/>
        <v>14</v>
      </c>
      <c r="AU16" s="104">
        <f t="shared" si="9"/>
        <v>11</v>
      </c>
      <c r="AV16" s="104">
        <f t="shared" si="10"/>
        <v>13</v>
      </c>
      <c r="AW16" s="103">
        <f t="shared" si="11"/>
        <v>53</v>
      </c>
      <c r="AX16" s="103">
        <f>AW16+(AY16-AZ16)/100+AY16/1000+0.00000013</f>
        <v>53.065000129999994</v>
      </c>
      <c r="AY16" s="105">
        <f t="shared" si="12"/>
        <v>35</v>
      </c>
      <c r="AZ16" s="106">
        <f t="shared" si="13"/>
        <v>32</v>
      </c>
    </row>
    <row r="17" spans="2:52" ht="15.75" thickBot="1" x14ac:dyDescent="0.3">
      <c r="B17" s="120" t="s">
        <v>60</v>
      </c>
      <c r="C17" s="102">
        <f>'[27]21-22'!$AP$36</f>
        <v>6</v>
      </c>
      <c r="D17" s="104">
        <f>'[27]21-22'!$AQ$36</f>
        <v>10</v>
      </c>
      <c r="E17" s="104">
        <f>'[27]21-22'!$AR$36</f>
        <v>3</v>
      </c>
      <c r="F17" s="103">
        <f t="shared" si="0"/>
        <v>28</v>
      </c>
      <c r="G17" s="103">
        <f>F17+(H17-I17)/100+H17/1000+0.00000014</f>
        <v>28.03400014</v>
      </c>
      <c r="H17" s="105">
        <f>'[27]21-22'!$D$36</f>
        <v>14</v>
      </c>
      <c r="I17" s="106">
        <f>'[27]21-22'!$E$36</f>
        <v>12</v>
      </c>
      <c r="J17" s="107"/>
      <c r="K17" s="99">
        <f>'[27]21-22'!$AS$36</f>
        <v>5</v>
      </c>
      <c r="L17" s="104">
        <f>'[27]21-22'!$AT$36</f>
        <v>9</v>
      </c>
      <c r="M17" s="98">
        <f>'[27]21-22'!$AU$36</f>
        <v>5</v>
      </c>
      <c r="N17" s="103">
        <f t="shared" si="1"/>
        <v>24</v>
      </c>
      <c r="O17" s="103">
        <f>N17+(P17-Q17)/100+P17/1000+0.00000014</f>
        <v>23.98200014</v>
      </c>
      <c r="P17" s="105">
        <f>'[27]21-22'!$F$36-'[27]21-22'!$D$36</f>
        <v>12</v>
      </c>
      <c r="Q17" s="106">
        <f>'[27]21-22'!$G$36-'[27]21-22'!$E$36</f>
        <v>15</v>
      </c>
      <c r="S17" s="120" t="s">
        <v>60</v>
      </c>
      <c r="T17" s="102">
        <f>'[28]21-22'!$AR$36</f>
        <v>4</v>
      </c>
      <c r="U17" s="104">
        <f>'[28]21-22'!$AQ$36</f>
        <v>9</v>
      </c>
      <c r="V17" s="104">
        <f>'[28]21-22'!$AP$36</f>
        <v>6</v>
      </c>
      <c r="W17" s="103">
        <f t="shared" si="2"/>
        <v>21</v>
      </c>
      <c r="X17" s="103">
        <f>W17+(Y17-Z17)/100+Y17/1000+0.00000014</f>
        <v>21.001000139999999</v>
      </c>
      <c r="Y17" s="105">
        <f>'[28]21-22'!$E$36</f>
        <v>11</v>
      </c>
      <c r="Z17" s="106">
        <f>'[28]21-22'!$D$36</f>
        <v>12</v>
      </c>
      <c r="AA17" s="107"/>
      <c r="AB17" s="99">
        <f>'[28]21-22'!$AU$36</f>
        <v>4</v>
      </c>
      <c r="AC17" s="104">
        <f>'[28]21-22'!$AT$36</f>
        <v>4</v>
      </c>
      <c r="AD17" s="98">
        <f>'[28]21-22'!$AS$36</f>
        <v>11</v>
      </c>
      <c r="AE17" s="103">
        <f t="shared" si="3"/>
        <v>16</v>
      </c>
      <c r="AF17" s="103">
        <f>AE17+(AG17-AH17)/100+AG17/1000+0.00000014</f>
        <v>15.847000139999999</v>
      </c>
      <c r="AG17" s="105">
        <f>'[28]21-22'!$G$36-'[28]21-22'!$E$36</f>
        <v>7</v>
      </c>
      <c r="AH17" s="106">
        <f>'[28]21-22'!$F$36-'[28]21-22'!$D$36</f>
        <v>23</v>
      </c>
      <c r="AJ17" s="120" t="s">
        <v>60</v>
      </c>
      <c r="AK17" s="102">
        <f t="shared" si="14"/>
        <v>10</v>
      </c>
      <c r="AL17" s="104">
        <f t="shared" si="4"/>
        <v>19</v>
      </c>
      <c r="AM17" s="104">
        <f t="shared" si="5"/>
        <v>9</v>
      </c>
      <c r="AN17" s="103">
        <f t="shared" si="6"/>
        <v>49</v>
      </c>
      <c r="AO17" s="103">
        <f>AN17+(AP17-AQ17)/100+AP17/1000+0.00000014</f>
        <v>49.035000139999994</v>
      </c>
      <c r="AP17" s="105">
        <f t="shared" si="7"/>
        <v>25</v>
      </c>
      <c r="AQ17" s="106">
        <f t="shared" si="8"/>
        <v>24</v>
      </c>
      <c r="AS17" s="120" t="s">
        <v>60</v>
      </c>
      <c r="AT17" s="102">
        <f t="shared" si="15"/>
        <v>9</v>
      </c>
      <c r="AU17" s="104">
        <f t="shared" si="9"/>
        <v>13</v>
      </c>
      <c r="AV17" s="104">
        <f t="shared" si="10"/>
        <v>16</v>
      </c>
      <c r="AW17" s="103">
        <f t="shared" si="11"/>
        <v>40</v>
      </c>
      <c r="AX17" s="103">
        <f>AW17+(AY17-AZ17)/100+AY17/1000+0.00000014</f>
        <v>39.829000139999998</v>
      </c>
      <c r="AY17" s="105">
        <f t="shared" si="12"/>
        <v>19</v>
      </c>
      <c r="AZ17" s="106">
        <f t="shared" si="13"/>
        <v>38</v>
      </c>
    </row>
    <row r="18" spans="2:52" ht="15.75" thickBot="1" x14ac:dyDescent="0.3">
      <c r="B18" s="120" t="s">
        <v>61</v>
      </c>
      <c r="C18" s="102">
        <f>'[47]21-22'!$AP$36</f>
        <v>3</v>
      </c>
      <c r="D18" s="104">
        <f>'[47]21-22'!$AQ$36</f>
        <v>7</v>
      </c>
      <c r="E18" s="104">
        <f>'[47]21-22'!$AR$36</f>
        <v>9</v>
      </c>
      <c r="F18" s="103">
        <f t="shared" si="0"/>
        <v>16</v>
      </c>
      <c r="G18" s="103">
        <f>F18+(H18-I18)/100+H18/1000+0.00000015</f>
        <v>15.89700015</v>
      </c>
      <c r="H18" s="105">
        <f>'[47]21-22'!$D$36</f>
        <v>7</v>
      </c>
      <c r="I18" s="106">
        <f>'[47]21-22'!$E$36</f>
        <v>18</v>
      </c>
      <c r="J18" s="107"/>
      <c r="K18" s="99">
        <f>'[47]21-22'!$AS$36</f>
        <v>2</v>
      </c>
      <c r="L18" s="104">
        <f>'[47]21-22'!$AT$36</f>
        <v>3</v>
      </c>
      <c r="M18" s="98">
        <f>'[47]21-22'!$AU$36</f>
        <v>14</v>
      </c>
      <c r="N18" s="103">
        <f t="shared" si="1"/>
        <v>9</v>
      </c>
      <c r="O18" s="103">
        <f>N18+(P18-Q18)/100+P18/1000+0.00000015</f>
        <v>8.8050001500000015</v>
      </c>
      <c r="P18" s="105">
        <f>'[47]21-22'!$F$36-'[47]21-22'!$D$36</f>
        <v>5</v>
      </c>
      <c r="Q18" s="106">
        <f>'[47]21-22'!$G$36-'[47]21-22'!$E$36</f>
        <v>25</v>
      </c>
      <c r="S18" s="120" t="s">
        <v>61</v>
      </c>
      <c r="T18" s="102">
        <f>'[48]21-22'!$AR$36</f>
        <v>2</v>
      </c>
      <c r="U18" s="104">
        <f>'[48]21-22'!$AQ$36</f>
        <v>7</v>
      </c>
      <c r="V18" s="104">
        <f>'[48]21-22'!$AP$36</f>
        <v>10</v>
      </c>
      <c r="W18" s="103">
        <f t="shared" si="2"/>
        <v>13</v>
      </c>
      <c r="X18" s="103">
        <f>W18+(Y18-Z18)/100+Y18/1000+0.00000015</f>
        <v>12.88400015</v>
      </c>
      <c r="Y18" s="105">
        <f>'[48]21-22'!$E$36</f>
        <v>4</v>
      </c>
      <c r="Z18" s="106">
        <f>'[48]21-22'!$D$36</f>
        <v>16</v>
      </c>
      <c r="AA18" s="107"/>
      <c r="AB18" s="99">
        <f>'[48]21-22'!$AU$36</f>
        <v>1</v>
      </c>
      <c r="AC18" s="104">
        <f>'[48]21-22'!$AT$36</f>
        <v>6</v>
      </c>
      <c r="AD18" s="98">
        <f>'[48]21-22'!$AS$36</f>
        <v>12</v>
      </c>
      <c r="AE18" s="103">
        <f t="shared" si="3"/>
        <v>9</v>
      </c>
      <c r="AF18" s="103">
        <f>AE18+(AG18-AH18)/100+AG18/1000+0.00000015</f>
        <v>8.8270001499999999</v>
      </c>
      <c r="AG18" s="105">
        <f>'[48]21-22'!$G$36-'[48]21-22'!$E$36</f>
        <v>7</v>
      </c>
      <c r="AH18" s="106">
        <f>'[48]21-22'!$F$36-'[48]21-22'!$D$36</f>
        <v>25</v>
      </c>
      <c r="AJ18" s="120" t="s">
        <v>61</v>
      </c>
      <c r="AK18" s="102">
        <f t="shared" si="14"/>
        <v>5</v>
      </c>
      <c r="AL18" s="104">
        <f t="shared" si="4"/>
        <v>14</v>
      </c>
      <c r="AM18" s="104">
        <f t="shared" si="5"/>
        <v>19</v>
      </c>
      <c r="AN18" s="103">
        <f t="shared" si="6"/>
        <v>29</v>
      </c>
      <c r="AO18" s="103">
        <f>AN18+(AP18-AQ18)/100+AP18/1000+0.00000015</f>
        <v>28.781000150000001</v>
      </c>
      <c r="AP18" s="105">
        <f t="shared" si="7"/>
        <v>11</v>
      </c>
      <c r="AQ18" s="106">
        <f t="shared" si="8"/>
        <v>34</v>
      </c>
      <c r="AS18" s="120" t="s">
        <v>61</v>
      </c>
      <c r="AT18" s="102">
        <f t="shared" si="15"/>
        <v>3</v>
      </c>
      <c r="AU18" s="104">
        <f t="shared" si="9"/>
        <v>9</v>
      </c>
      <c r="AV18" s="104">
        <f t="shared" si="10"/>
        <v>26</v>
      </c>
      <c r="AW18" s="103">
        <f t="shared" si="11"/>
        <v>18</v>
      </c>
      <c r="AX18" s="103">
        <f>AW18+(AY18-AZ18)/100+AY18/1000+0.00000015</f>
        <v>17.632000150000003</v>
      </c>
      <c r="AY18" s="105">
        <f t="shared" si="12"/>
        <v>12</v>
      </c>
      <c r="AZ18" s="106">
        <f t="shared" si="13"/>
        <v>50</v>
      </c>
    </row>
    <row r="19" spans="2:52" ht="15.75" thickBot="1" x14ac:dyDescent="0.3">
      <c r="B19" s="120" t="s">
        <v>62</v>
      </c>
      <c r="C19" s="102">
        <f>'[45]21-22'!$AP$36</f>
        <v>9</v>
      </c>
      <c r="D19" s="104">
        <f>'[45]21-22'!$AQ$36</f>
        <v>8</v>
      </c>
      <c r="E19" s="104">
        <f>'[45]21-22'!$AR$36</f>
        <v>2</v>
      </c>
      <c r="F19" s="103">
        <f t="shared" si="0"/>
        <v>35</v>
      </c>
      <c r="G19" s="103">
        <f>F19+(H19-I19)/100+H19/1000+0.00000016</f>
        <v>35.056000159999996</v>
      </c>
      <c r="H19" s="105">
        <f>'[45]21-22'!$D$36</f>
        <v>16</v>
      </c>
      <c r="I19" s="106">
        <f>'[45]21-22'!$E$36</f>
        <v>12</v>
      </c>
      <c r="J19" s="107"/>
      <c r="K19" s="99">
        <f>'[45]21-22'!$AS$36</f>
        <v>4</v>
      </c>
      <c r="L19" s="104">
        <f>'[45]21-22'!$AT$36</f>
        <v>6</v>
      </c>
      <c r="M19" s="98">
        <f>'[45]21-22'!$AU$36</f>
        <v>9</v>
      </c>
      <c r="N19" s="103">
        <f t="shared" si="1"/>
        <v>18</v>
      </c>
      <c r="O19" s="103">
        <f>N19+(P19-Q19)/100+P19/1000+0.00000016</f>
        <v>17.95700016</v>
      </c>
      <c r="P19" s="105">
        <f>'[45]21-22'!$F$36-'[45]21-22'!$D$36</f>
        <v>7</v>
      </c>
      <c r="Q19" s="106">
        <f>'[45]21-22'!$G$36-'[45]21-22'!$E$36</f>
        <v>12</v>
      </c>
      <c r="S19" s="120" t="s">
        <v>62</v>
      </c>
      <c r="T19" s="102">
        <f>'[46]21-22'!$AR$36</f>
        <v>4</v>
      </c>
      <c r="U19" s="104">
        <f>'[46]21-22'!$AQ$36</f>
        <v>5</v>
      </c>
      <c r="V19" s="104">
        <f>'[46]21-22'!$AP$36</f>
        <v>10</v>
      </c>
      <c r="W19" s="103">
        <f t="shared" si="2"/>
        <v>17</v>
      </c>
      <c r="X19" s="103">
        <f>W19+(Y19-Z19)/100+Y19/1000+0.00000016</f>
        <v>16.888000159999997</v>
      </c>
      <c r="Y19" s="105">
        <f>'[46]21-22'!$E$36</f>
        <v>8</v>
      </c>
      <c r="Z19" s="106">
        <f>'[46]21-22'!$D$36</f>
        <v>20</v>
      </c>
      <c r="AA19" s="107"/>
      <c r="AB19" s="99">
        <f>'[46]21-22'!$AU$36</f>
        <v>4</v>
      </c>
      <c r="AC19" s="104">
        <f>'[46]21-22'!$AT$36</f>
        <v>5</v>
      </c>
      <c r="AD19" s="98">
        <f>'[46]21-22'!$AS$36</f>
        <v>10</v>
      </c>
      <c r="AE19" s="103">
        <f t="shared" si="3"/>
        <v>17</v>
      </c>
      <c r="AF19" s="103">
        <f>AE19+(AG19-AH19)/100+AG19/1000+0.00000016</f>
        <v>16.90200016</v>
      </c>
      <c r="AG19" s="105">
        <f>'[46]21-22'!$G$36-'[46]21-22'!$E$36</f>
        <v>12</v>
      </c>
      <c r="AH19" s="106">
        <f>'[46]21-22'!$F$36-'[46]21-22'!$D$36</f>
        <v>23</v>
      </c>
      <c r="AJ19" s="120" t="s">
        <v>62</v>
      </c>
      <c r="AK19" s="102">
        <f t="shared" si="14"/>
        <v>13</v>
      </c>
      <c r="AL19" s="104">
        <f t="shared" si="4"/>
        <v>13</v>
      </c>
      <c r="AM19" s="104">
        <f t="shared" si="5"/>
        <v>12</v>
      </c>
      <c r="AN19" s="103">
        <f t="shared" si="6"/>
        <v>52</v>
      </c>
      <c r="AO19" s="103">
        <f>AN19+(AP19-AQ19)/100+AP19/1000+0.00000016</f>
        <v>51.944000160000002</v>
      </c>
      <c r="AP19" s="105">
        <f t="shared" si="7"/>
        <v>24</v>
      </c>
      <c r="AQ19" s="106">
        <f t="shared" si="8"/>
        <v>32</v>
      </c>
      <c r="AS19" s="120" t="s">
        <v>62</v>
      </c>
      <c r="AT19" s="102">
        <f t="shared" si="15"/>
        <v>8</v>
      </c>
      <c r="AU19" s="104">
        <f t="shared" si="9"/>
        <v>11</v>
      </c>
      <c r="AV19" s="104">
        <f t="shared" si="10"/>
        <v>19</v>
      </c>
      <c r="AW19" s="103">
        <f t="shared" si="11"/>
        <v>35</v>
      </c>
      <c r="AX19" s="103">
        <f>AW19+(AY19-AZ19)/100+AY19/1000+0.00000016</f>
        <v>34.859000160000001</v>
      </c>
      <c r="AY19" s="105">
        <f t="shared" si="12"/>
        <v>19</v>
      </c>
      <c r="AZ19" s="106">
        <f t="shared" si="13"/>
        <v>35</v>
      </c>
    </row>
    <row r="20" spans="2:52" ht="15.75" thickBot="1" x14ac:dyDescent="0.3">
      <c r="B20" s="120" t="s">
        <v>63</v>
      </c>
      <c r="C20" s="102">
        <f>'[33]21-22'!$AP$36</f>
        <v>10</v>
      </c>
      <c r="D20" s="104">
        <f>'[33]21-22'!$AQ$36</f>
        <v>6</v>
      </c>
      <c r="E20" s="104">
        <f>'[33]21-22'!$AR$36</f>
        <v>3</v>
      </c>
      <c r="F20" s="103">
        <f t="shared" si="0"/>
        <v>36</v>
      </c>
      <c r="G20" s="103">
        <f>F20+(H20-I20)/100+H20/1000+0.00000017</f>
        <v>36.118000170000002</v>
      </c>
      <c r="H20" s="105">
        <f>'[33]21-22'!$D$36</f>
        <v>18</v>
      </c>
      <c r="I20" s="106">
        <f>'[33]21-22'!$E$36</f>
        <v>8</v>
      </c>
      <c r="J20" s="107"/>
      <c r="K20" s="99">
        <f>'[33]21-22'!$AS$36</f>
        <v>10</v>
      </c>
      <c r="L20" s="104">
        <f>'[33]21-22'!$AT$36</f>
        <v>5</v>
      </c>
      <c r="M20" s="98">
        <f>'[33]21-22'!$AU$36</f>
        <v>4</v>
      </c>
      <c r="N20" s="103">
        <f t="shared" si="1"/>
        <v>35</v>
      </c>
      <c r="O20" s="103">
        <f>N20+(P20-Q20)/100+P20/1000+0.00000017</f>
        <v>35.110000170000006</v>
      </c>
      <c r="P20" s="105">
        <f>'[33]21-22'!$F$36-'[33]21-22'!$D$36</f>
        <v>20</v>
      </c>
      <c r="Q20" s="106">
        <f>'[33]21-22'!$G$36-'[33]21-22'!$E$36</f>
        <v>11</v>
      </c>
      <c r="S20" s="120" t="s">
        <v>63</v>
      </c>
      <c r="T20" s="102">
        <f>'[34]21-22'!$AR$36</f>
        <v>6</v>
      </c>
      <c r="U20" s="104">
        <f>'[34]21-22'!$AQ$36</f>
        <v>11</v>
      </c>
      <c r="V20" s="104">
        <f>'[34]21-22'!$AP$36</f>
        <v>2</v>
      </c>
      <c r="W20" s="103">
        <f t="shared" si="2"/>
        <v>29</v>
      </c>
      <c r="X20" s="103">
        <f>W20+(Y20-Z20)/100+Y20/1000+0.00000017</f>
        <v>29.075000169999999</v>
      </c>
      <c r="Y20" s="105">
        <f>'[34]21-22'!$E$36</f>
        <v>15</v>
      </c>
      <c r="Z20" s="106">
        <f>'[34]21-22'!$D$36</f>
        <v>9</v>
      </c>
      <c r="AA20" s="107"/>
      <c r="AB20" s="99">
        <f>'[34]21-22'!$AU$36</f>
        <v>8</v>
      </c>
      <c r="AC20" s="104">
        <f>'[34]21-22'!$AT$36</f>
        <v>6</v>
      </c>
      <c r="AD20" s="98">
        <f>'[34]21-22'!$AS$36</f>
        <v>5</v>
      </c>
      <c r="AE20" s="103">
        <f t="shared" si="3"/>
        <v>30</v>
      </c>
      <c r="AF20" s="103">
        <f>AE20+(AG20-AH20)/100+AG20/1000+0.00000017</f>
        <v>30.056000169999997</v>
      </c>
      <c r="AG20" s="105">
        <f>'[34]21-22'!$G$36-'[34]21-22'!$E$36</f>
        <v>16</v>
      </c>
      <c r="AH20" s="106">
        <f>'[34]21-22'!$F$36-'[34]21-22'!$D$36</f>
        <v>12</v>
      </c>
      <c r="AJ20" s="120" t="s">
        <v>63</v>
      </c>
      <c r="AK20" s="102">
        <f t="shared" si="14"/>
        <v>16</v>
      </c>
      <c r="AL20" s="104">
        <f t="shared" si="4"/>
        <v>17</v>
      </c>
      <c r="AM20" s="104">
        <f t="shared" si="5"/>
        <v>5</v>
      </c>
      <c r="AN20" s="103">
        <f t="shared" si="6"/>
        <v>65</v>
      </c>
      <c r="AO20" s="103">
        <f>AN20+(AP20-AQ20)/100+AP20/1000+0.00000017</f>
        <v>65.193000170000005</v>
      </c>
      <c r="AP20" s="105">
        <f t="shared" si="7"/>
        <v>33</v>
      </c>
      <c r="AQ20" s="106">
        <f t="shared" si="8"/>
        <v>17</v>
      </c>
      <c r="AS20" s="120" t="s">
        <v>63</v>
      </c>
      <c r="AT20" s="102">
        <f t="shared" si="15"/>
        <v>18</v>
      </c>
      <c r="AU20" s="104">
        <f t="shared" si="9"/>
        <v>11</v>
      </c>
      <c r="AV20" s="104">
        <f t="shared" si="10"/>
        <v>9</v>
      </c>
      <c r="AW20" s="103">
        <f t="shared" si="11"/>
        <v>65</v>
      </c>
      <c r="AX20" s="103">
        <f>AW20+(AY20-AZ20)/100+AY20/1000+0.00000017</f>
        <v>65.166000170000004</v>
      </c>
      <c r="AY20" s="105">
        <f t="shared" si="12"/>
        <v>36</v>
      </c>
      <c r="AZ20" s="106">
        <f t="shared" si="13"/>
        <v>23</v>
      </c>
    </row>
    <row r="21" spans="2:52" ht="15.75" thickBot="1" x14ac:dyDescent="0.3">
      <c r="B21" s="120" t="s">
        <v>64</v>
      </c>
      <c r="C21" s="102">
        <f>'[49]21-22'!$AP$36</f>
        <v>3</v>
      </c>
      <c r="D21" s="104">
        <f>'[49]21-22'!$AQ$36</f>
        <v>5</v>
      </c>
      <c r="E21" s="104">
        <f>'[49]21-22'!$AR$36</f>
        <v>11</v>
      </c>
      <c r="F21" s="103">
        <f t="shared" si="0"/>
        <v>14</v>
      </c>
      <c r="G21" s="103">
        <f>F21+(H21-I21)/100+H21/1000+0.00000018</f>
        <v>13.93000018</v>
      </c>
      <c r="H21" s="105">
        <f>'[49]21-22'!$D$36</f>
        <v>10</v>
      </c>
      <c r="I21" s="106">
        <f>'[49]21-22'!$E$36</f>
        <v>18</v>
      </c>
      <c r="J21" s="107"/>
      <c r="K21" s="99">
        <f>'[49]21-22'!$AS$36</f>
        <v>2</v>
      </c>
      <c r="L21" s="104">
        <f>'[49]21-22'!$AT$36</f>
        <v>5</v>
      </c>
      <c r="M21" s="98">
        <f>'[49]21-22'!$AU$36</f>
        <v>12</v>
      </c>
      <c r="N21" s="103">
        <f t="shared" si="1"/>
        <v>11</v>
      </c>
      <c r="O21" s="103">
        <f>N21+(P21-Q21)/100+P21/1000+0.00000018</f>
        <v>10.79700018</v>
      </c>
      <c r="P21" s="105">
        <f>'[49]21-22'!$F$36-'[49]21-22'!$D$36</f>
        <v>7</v>
      </c>
      <c r="Q21" s="106">
        <f>'[49]21-22'!$G$36-'[49]21-22'!$E$36</f>
        <v>28</v>
      </c>
      <c r="S21" s="120" t="s">
        <v>64</v>
      </c>
      <c r="T21" s="102">
        <f>'[50]21-22'!$AR$36</f>
        <v>2</v>
      </c>
      <c r="U21" s="104">
        <f>'[50]21-22'!$AQ$36</f>
        <v>8</v>
      </c>
      <c r="V21" s="104">
        <f>'[50]21-22'!$AP$36</f>
        <v>9</v>
      </c>
      <c r="W21" s="103">
        <f t="shared" si="2"/>
        <v>14</v>
      </c>
      <c r="X21" s="103">
        <f>W21+(Y21-Z21)/100+Y21/1000+0.00000018</f>
        <v>13.887000180000001</v>
      </c>
      <c r="Y21" s="105">
        <f>'[50]21-22'!$E$36</f>
        <v>7</v>
      </c>
      <c r="Z21" s="106">
        <f>'[50]21-22'!$D$36</f>
        <v>19</v>
      </c>
      <c r="AA21" s="107"/>
      <c r="AB21" s="99">
        <f>'[50]21-22'!$AU$36</f>
        <v>3</v>
      </c>
      <c r="AC21" s="104">
        <f>'[50]21-22'!$AT$36</f>
        <v>10</v>
      </c>
      <c r="AD21" s="98">
        <f>'[50]21-22'!$AS$36</f>
        <v>6</v>
      </c>
      <c r="AE21" s="103">
        <f t="shared" si="3"/>
        <v>19</v>
      </c>
      <c r="AF21" s="103">
        <f>AE21+(AG21-AH21)/100+AG21/1000+0.00000018</f>
        <v>18.990000180000003</v>
      </c>
      <c r="AG21" s="105">
        <f>'[50]21-22'!$G$36-'[50]21-22'!$E$36</f>
        <v>10</v>
      </c>
      <c r="AH21" s="106">
        <f>'[50]21-22'!$F$36-'[50]21-22'!$D$36</f>
        <v>12</v>
      </c>
      <c r="AJ21" s="120" t="s">
        <v>64</v>
      </c>
      <c r="AK21" s="102">
        <f t="shared" si="14"/>
        <v>5</v>
      </c>
      <c r="AL21" s="104">
        <f t="shared" si="4"/>
        <v>13</v>
      </c>
      <c r="AM21" s="104">
        <f t="shared" si="5"/>
        <v>20</v>
      </c>
      <c r="AN21" s="103">
        <f t="shared" si="6"/>
        <v>28</v>
      </c>
      <c r="AO21" s="103">
        <f>AN21+(AP21-AQ21)/100+AP21/1000+0.00000018</f>
        <v>27.817000180000001</v>
      </c>
      <c r="AP21" s="105">
        <f t="shared" si="7"/>
        <v>17</v>
      </c>
      <c r="AQ21" s="106">
        <f t="shared" si="8"/>
        <v>37</v>
      </c>
      <c r="AS21" s="120" t="s">
        <v>64</v>
      </c>
      <c r="AT21" s="102">
        <f t="shared" si="15"/>
        <v>5</v>
      </c>
      <c r="AU21" s="104">
        <f t="shared" si="9"/>
        <v>15</v>
      </c>
      <c r="AV21" s="104">
        <f t="shared" si="10"/>
        <v>18</v>
      </c>
      <c r="AW21" s="103">
        <f t="shared" si="11"/>
        <v>30</v>
      </c>
      <c r="AX21" s="103">
        <f>AW21+(AY21-AZ21)/100+AY21/1000+0.00000018</f>
        <v>29.78700018</v>
      </c>
      <c r="AY21" s="105">
        <f t="shared" si="12"/>
        <v>17</v>
      </c>
      <c r="AZ21" s="106">
        <f t="shared" si="13"/>
        <v>40</v>
      </c>
    </row>
    <row r="22" spans="2:52" ht="15.75" thickBot="1" x14ac:dyDescent="0.3">
      <c r="B22" s="120" t="s">
        <v>65</v>
      </c>
      <c r="C22" s="102">
        <f>'[37]21-22'!$AP$36</f>
        <v>6</v>
      </c>
      <c r="D22" s="104">
        <f>'[37]21-22'!$AQ$36</f>
        <v>8</v>
      </c>
      <c r="E22" s="104">
        <f>'[37]21-22'!$AR$36</f>
        <v>5</v>
      </c>
      <c r="F22" s="103">
        <f t="shared" si="0"/>
        <v>26</v>
      </c>
      <c r="G22" s="103">
        <f>F22+(H22-I22)/100+H22/1000+0.00000019</f>
        <v>26.033000190000003</v>
      </c>
      <c r="H22" s="105">
        <f>'[37]21-22'!$D$36</f>
        <v>13</v>
      </c>
      <c r="I22" s="106">
        <f>'[37]21-22'!$E$36</f>
        <v>11</v>
      </c>
      <c r="J22" s="107"/>
      <c r="K22" s="99">
        <f>'[37]21-22'!$AS$36</f>
        <v>9</v>
      </c>
      <c r="L22" s="104">
        <f>'[37]21-22'!$AT$36</f>
        <v>5</v>
      </c>
      <c r="M22" s="98">
        <f>'[37]21-22'!$AU$36</f>
        <v>5</v>
      </c>
      <c r="N22" s="103">
        <f t="shared" si="1"/>
        <v>32</v>
      </c>
      <c r="O22" s="103">
        <f>N22+(P22-Q22)/100+P22/1000+0.00000019</f>
        <v>32.070000190000002</v>
      </c>
      <c r="P22" s="105">
        <f>'[37]21-22'!$F$36-'[37]21-22'!$D$36</f>
        <v>20</v>
      </c>
      <c r="Q22" s="106">
        <f>'[37]21-22'!$G$36-'[37]21-22'!$E$36</f>
        <v>15</v>
      </c>
      <c r="S22" s="120" t="s">
        <v>65</v>
      </c>
      <c r="T22" s="102">
        <f>'[38]21-22'!$AR$36</f>
        <v>5</v>
      </c>
      <c r="U22" s="104">
        <f>'[38]21-22'!$AQ$36</f>
        <v>9</v>
      </c>
      <c r="V22" s="104">
        <f>'[38]21-22'!$AP$36</f>
        <v>5</v>
      </c>
      <c r="W22" s="103">
        <f t="shared" si="2"/>
        <v>24</v>
      </c>
      <c r="X22" s="103">
        <f>W22+(Y22-Z22)/100+Y22/1000+0.00000019</f>
        <v>24.05400019</v>
      </c>
      <c r="Y22" s="105">
        <f>'[38]21-22'!$E$36</f>
        <v>14</v>
      </c>
      <c r="Z22" s="106">
        <f>'[38]21-22'!$D$36</f>
        <v>10</v>
      </c>
      <c r="AA22" s="107"/>
      <c r="AB22" s="99">
        <f>'[38]21-22'!$AU$36</f>
        <v>6</v>
      </c>
      <c r="AC22" s="104">
        <f>'[38]21-22'!$AT$36</f>
        <v>5</v>
      </c>
      <c r="AD22" s="98">
        <f>'[38]21-22'!$AS$36</f>
        <v>8</v>
      </c>
      <c r="AE22" s="103">
        <f t="shared" si="3"/>
        <v>23</v>
      </c>
      <c r="AF22" s="103">
        <f>AE22+(AG22-AH22)/100+AG22/1000+0.00000019</f>
        <v>22.993000190000004</v>
      </c>
      <c r="AG22" s="105">
        <f>'[38]21-22'!$G$36-'[38]21-22'!$E$36</f>
        <v>13</v>
      </c>
      <c r="AH22" s="106">
        <f>'[38]21-22'!$F$36-'[38]21-22'!$D$36</f>
        <v>15</v>
      </c>
      <c r="AJ22" s="120" t="s">
        <v>65</v>
      </c>
      <c r="AK22" s="102">
        <f t="shared" si="14"/>
        <v>11</v>
      </c>
      <c r="AL22" s="104">
        <f t="shared" si="4"/>
        <v>17</v>
      </c>
      <c r="AM22" s="104">
        <f t="shared" si="5"/>
        <v>10</v>
      </c>
      <c r="AN22" s="103">
        <f t="shared" si="6"/>
        <v>50</v>
      </c>
      <c r="AO22" s="103">
        <f>AN22+(AP22-AQ22)/100+AP22/1000+0.00000019</f>
        <v>50.087000190000005</v>
      </c>
      <c r="AP22" s="105">
        <f t="shared" si="7"/>
        <v>27</v>
      </c>
      <c r="AQ22" s="106">
        <f t="shared" si="8"/>
        <v>21</v>
      </c>
      <c r="AS22" s="120" t="s">
        <v>65</v>
      </c>
      <c r="AT22" s="102">
        <f t="shared" si="15"/>
        <v>15</v>
      </c>
      <c r="AU22" s="104">
        <f t="shared" si="9"/>
        <v>10</v>
      </c>
      <c r="AV22" s="104">
        <f t="shared" si="10"/>
        <v>13</v>
      </c>
      <c r="AW22" s="103">
        <f t="shared" si="11"/>
        <v>55</v>
      </c>
      <c r="AX22" s="103">
        <f>AW22+(AY22-AZ22)/100+AY22/1000+0.00000019</f>
        <v>55.063000190000004</v>
      </c>
      <c r="AY22" s="105">
        <f t="shared" si="12"/>
        <v>33</v>
      </c>
      <c r="AZ22" s="106">
        <f t="shared" si="13"/>
        <v>30</v>
      </c>
    </row>
    <row r="23" spans="2:52" ht="15.75" thickBot="1" x14ac:dyDescent="0.3">
      <c r="B23" s="120" t="s">
        <v>111</v>
      </c>
      <c r="C23" s="102">
        <f>'[39]21-22'!$AP$36</f>
        <v>5</v>
      </c>
      <c r="D23" s="104">
        <f>'[39]21-22'!$AQ$36</f>
        <v>7</v>
      </c>
      <c r="E23" s="104">
        <f>'[39]21-22'!$AR$36</f>
        <v>7</v>
      </c>
      <c r="F23" s="103">
        <f t="shared" si="0"/>
        <v>22</v>
      </c>
      <c r="G23" s="103">
        <f>F23+(H23-I23)/100+H23/1000+0.0000002</f>
        <v>22.0130002</v>
      </c>
      <c r="H23" s="105">
        <f>'[39]21-22'!$D$36</f>
        <v>13</v>
      </c>
      <c r="I23" s="106">
        <f>'[39]21-22'!$E$36</f>
        <v>13</v>
      </c>
      <c r="J23" s="107"/>
      <c r="K23" s="99">
        <f>'[39]21-22'!$AS$36</f>
        <v>6</v>
      </c>
      <c r="L23" s="104">
        <f>'[39]21-22'!$AT$36</f>
        <v>6</v>
      </c>
      <c r="M23" s="98">
        <f>'[39]21-22'!$AU$36</f>
        <v>7</v>
      </c>
      <c r="N23" s="103">
        <f t="shared" si="1"/>
        <v>24</v>
      </c>
      <c r="O23" s="103">
        <f>N23+(P23-Q23)/100+P23/1000+0.0000002</f>
        <v>23.9570002</v>
      </c>
      <c r="P23" s="105">
        <f>'[39]21-22'!$F$36-'[39]21-22'!$D$36</f>
        <v>7</v>
      </c>
      <c r="Q23" s="106">
        <f>'[39]21-22'!$G$36-'[39]21-22'!$E$36</f>
        <v>12</v>
      </c>
      <c r="S23" s="120" t="s">
        <v>111</v>
      </c>
      <c r="T23" s="102">
        <f>'[40]21-22'!$AR$36</f>
        <v>4</v>
      </c>
      <c r="U23" s="104">
        <f>'[40]21-22'!$AQ$36</f>
        <v>14</v>
      </c>
      <c r="V23" s="104">
        <f>'[40]21-22'!$AP$36</f>
        <v>1</v>
      </c>
      <c r="W23" s="103">
        <f t="shared" si="2"/>
        <v>26</v>
      </c>
      <c r="X23" s="103">
        <f>W23+(Y23-Z23)/100+Y23/1000+0.0000002</f>
        <v>26.046000199999998</v>
      </c>
      <c r="Y23" s="105">
        <f>'[40]21-22'!$E$36</f>
        <v>6</v>
      </c>
      <c r="Z23" s="106">
        <f>'[40]21-22'!$D$36</f>
        <v>2</v>
      </c>
      <c r="AA23" s="107"/>
      <c r="AB23" s="99">
        <f>'[40]21-22'!$AU$36</f>
        <v>6</v>
      </c>
      <c r="AC23" s="104">
        <f>'[40]21-22'!$AT$36</f>
        <v>5</v>
      </c>
      <c r="AD23" s="98">
        <f>'[40]21-22'!$AS$36</f>
        <v>8</v>
      </c>
      <c r="AE23" s="103">
        <f t="shared" si="3"/>
        <v>23</v>
      </c>
      <c r="AF23" s="103">
        <f>AE23+(AG23-AH23)/100+AG23/1000+0.0000002</f>
        <v>22.9720002</v>
      </c>
      <c r="AG23" s="105">
        <f>'[40]21-22'!$G$36-'[40]21-22'!$E$36</f>
        <v>12</v>
      </c>
      <c r="AH23" s="106">
        <f>'[40]21-22'!$F$36-'[40]21-22'!$D$36</f>
        <v>16</v>
      </c>
      <c r="AJ23" s="120" t="s">
        <v>111</v>
      </c>
      <c r="AK23" s="102">
        <f t="shared" si="14"/>
        <v>9</v>
      </c>
      <c r="AL23" s="104">
        <f t="shared" si="4"/>
        <v>21</v>
      </c>
      <c r="AM23" s="104">
        <f t="shared" si="5"/>
        <v>8</v>
      </c>
      <c r="AN23" s="103">
        <f t="shared" si="6"/>
        <v>48</v>
      </c>
      <c r="AO23" s="103">
        <f>AN23+(AP23-AQ23)/100+AP23/1000+0.0000002</f>
        <v>48.0590002</v>
      </c>
      <c r="AP23" s="105">
        <f t="shared" si="7"/>
        <v>19</v>
      </c>
      <c r="AQ23" s="106">
        <f t="shared" si="8"/>
        <v>15</v>
      </c>
      <c r="AS23" s="120" t="s">
        <v>111</v>
      </c>
      <c r="AT23" s="102">
        <f t="shared" si="15"/>
        <v>12</v>
      </c>
      <c r="AU23" s="104">
        <f t="shared" si="9"/>
        <v>11</v>
      </c>
      <c r="AV23" s="104">
        <f t="shared" si="10"/>
        <v>15</v>
      </c>
      <c r="AW23" s="103">
        <f t="shared" si="11"/>
        <v>47</v>
      </c>
      <c r="AX23" s="103">
        <f>AW23+(AY23-AZ23)/100+AY23/1000+0.0000002</f>
        <v>46.929000199999997</v>
      </c>
      <c r="AY23" s="105">
        <f t="shared" si="12"/>
        <v>19</v>
      </c>
      <c r="AZ23" s="106">
        <f t="shared" si="13"/>
        <v>28</v>
      </c>
    </row>
  </sheetData>
  <mergeCells count="12">
    <mergeCell ref="AY3:AZ3"/>
    <mergeCell ref="C2:I2"/>
    <mergeCell ref="K2:Q2"/>
    <mergeCell ref="T2:Z2"/>
    <mergeCell ref="AB2:AH2"/>
    <mergeCell ref="AK2:AQ2"/>
    <mergeCell ref="AT2:AZ2"/>
    <mergeCell ref="H3:I3"/>
    <mergeCell ref="P3:Q3"/>
    <mergeCell ref="Y3:Z3"/>
    <mergeCell ref="AG3:AH3"/>
    <mergeCell ref="AP3:AQ3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D4448-3707-4090-A461-B1125BCD4E6E}">
  <dimension ref="A1:AZ23"/>
  <sheetViews>
    <sheetView workbookViewId="0">
      <selection activeCell="AI15" sqref="AI15"/>
    </sheetView>
  </sheetViews>
  <sheetFormatPr defaultRowHeight="15" x14ac:dyDescent="0.25"/>
  <cols>
    <col min="1" max="1" width="9.140625" style="1"/>
    <col min="2" max="2" width="13.7109375" style="119" bestFit="1" customWidth="1"/>
    <col min="3" max="7" width="2.7109375" style="1" customWidth="1"/>
    <col min="8" max="9" width="3.28515625" style="1" customWidth="1"/>
    <col min="10" max="10" width="3.28515625" customWidth="1"/>
    <col min="11" max="15" width="2.7109375" style="1" customWidth="1"/>
    <col min="16" max="17" width="3.28515625" style="1" customWidth="1"/>
    <col min="18" max="18" width="9.42578125" style="1" customWidth="1"/>
    <col min="19" max="19" width="13.7109375" style="119" bestFit="1" customWidth="1"/>
    <col min="20" max="24" width="2.7109375" style="1" customWidth="1"/>
    <col min="25" max="26" width="3.28515625" style="1" customWidth="1"/>
    <col min="27" max="27" width="3.28515625" customWidth="1"/>
    <col min="28" max="32" width="2.7109375" style="1" customWidth="1"/>
    <col min="33" max="34" width="3.28515625" style="1" customWidth="1"/>
    <col min="35" max="35" width="9.140625" style="1"/>
    <col min="36" max="36" width="13.7109375" style="119" bestFit="1" customWidth="1"/>
    <col min="37" max="41" width="2.7109375" style="1" customWidth="1"/>
    <col min="42" max="43" width="3.28515625" style="1" customWidth="1"/>
    <col min="44" max="44" width="9.140625" style="1"/>
    <col min="45" max="45" width="15.85546875" style="121" bestFit="1" customWidth="1"/>
    <col min="46" max="50" width="2.7109375" style="1" customWidth="1"/>
    <col min="51" max="52" width="3.28515625" style="1" customWidth="1"/>
  </cols>
  <sheetData>
    <row r="1" spans="2:52" ht="15.75" thickBot="1" x14ac:dyDescent="0.3"/>
    <row r="2" spans="2:52" ht="15.75" thickBot="1" x14ac:dyDescent="0.3">
      <c r="C2" s="192" t="s">
        <v>1</v>
      </c>
      <c r="D2" s="193"/>
      <c r="E2" s="193"/>
      <c r="F2" s="193"/>
      <c r="G2" s="193"/>
      <c r="H2" s="193"/>
      <c r="I2" s="194"/>
      <c r="K2" s="192" t="s">
        <v>1</v>
      </c>
      <c r="L2" s="193"/>
      <c r="M2" s="193"/>
      <c r="N2" s="193"/>
      <c r="O2" s="193"/>
      <c r="P2" s="193"/>
      <c r="Q2" s="194"/>
      <c r="T2" s="192" t="s">
        <v>2</v>
      </c>
      <c r="U2" s="193"/>
      <c r="V2" s="193"/>
      <c r="W2" s="193"/>
      <c r="X2" s="193"/>
      <c r="Y2" s="193"/>
      <c r="Z2" s="194"/>
      <c r="AB2" s="192" t="s">
        <v>2</v>
      </c>
      <c r="AC2" s="193"/>
      <c r="AD2" s="193"/>
      <c r="AE2" s="193"/>
      <c r="AF2" s="193"/>
      <c r="AG2" s="193"/>
      <c r="AH2" s="194"/>
      <c r="AK2" s="192" t="s">
        <v>0</v>
      </c>
      <c r="AL2" s="193"/>
      <c r="AM2" s="193"/>
      <c r="AN2" s="193"/>
      <c r="AO2" s="193"/>
      <c r="AP2" s="193"/>
      <c r="AQ2" s="194"/>
      <c r="AT2" s="192" t="s">
        <v>0</v>
      </c>
      <c r="AU2" s="193"/>
      <c r="AV2" s="193"/>
      <c r="AW2" s="193"/>
      <c r="AX2" s="193"/>
      <c r="AY2" s="193"/>
      <c r="AZ2" s="194"/>
    </row>
    <row r="3" spans="2:52" ht="15.75" thickBot="1" x14ac:dyDescent="0.3">
      <c r="C3" s="16" t="s">
        <v>8</v>
      </c>
      <c r="D3" s="17" t="s">
        <v>9</v>
      </c>
      <c r="E3" s="18" t="s">
        <v>10</v>
      </c>
      <c r="F3" s="13" t="s">
        <v>11</v>
      </c>
      <c r="G3" s="13"/>
      <c r="H3" s="191" t="s">
        <v>3</v>
      </c>
      <c r="I3" s="142"/>
      <c r="K3" s="16" t="s">
        <v>8</v>
      </c>
      <c r="L3" s="17" t="s">
        <v>9</v>
      </c>
      <c r="M3" s="18" t="s">
        <v>10</v>
      </c>
      <c r="N3" s="13" t="s">
        <v>11</v>
      </c>
      <c r="O3" s="108"/>
      <c r="P3" s="141" t="s">
        <v>48</v>
      </c>
      <c r="Q3" s="142"/>
      <c r="T3" s="16" t="s">
        <v>8</v>
      </c>
      <c r="U3" s="17" t="s">
        <v>9</v>
      </c>
      <c r="V3" s="18" t="s">
        <v>10</v>
      </c>
      <c r="W3" s="13" t="s">
        <v>11</v>
      </c>
      <c r="X3" s="13"/>
      <c r="Y3" s="141" t="s">
        <v>3</v>
      </c>
      <c r="Z3" s="142"/>
      <c r="AB3" s="16" t="s">
        <v>8</v>
      </c>
      <c r="AC3" s="17" t="s">
        <v>9</v>
      </c>
      <c r="AD3" s="18" t="s">
        <v>10</v>
      </c>
      <c r="AE3" s="13" t="s">
        <v>11</v>
      </c>
      <c r="AF3" s="13"/>
      <c r="AG3" s="141" t="s">
        <v>48</v>
      </c>
      <c r="AH3" s="142"/>
      <c r="AK3" s="16" t="s">
        <v>8</v>
      </c>
      <c r="AL3" s="17" t="s">
        <v>9</v>
      </c>
      <c r="AM3" s="18" t="s">
        <v>10</v>
      </c>
      <c r="AN3" s="13" t="s">
        <v>11</v>
      </c>
      <c r="AO3" s="13"/>
      <c r="AP3" s="191" t="s">
        <v>3</v>
      </c>
      <c r="AQ3" s="142"/>
      <c r="AT3" s="16" t="s">
        <v>8</v>
      </c>
      <c r="AU3" s="17" t="s">
        <v>9</v>
      </c>
      <c r="AV3" s="18" t="s">
        <v>10</v>
      </c>
      <c r="AW3" s="13" t="s">
        <v>11</v>
      </c>
      <c r="AX3" s="13"/>
      <c r="AY3" s="191" t="s">
        <v>3</v>
      </c>
      <c r="AZ3" s="142"/>
    </row>
    <row r="4" spans="2:52" ht="15.75" thickBot="1" x14ac:dyDescent="0.3">
      <c r="B4" s="120" t="s">
        <v>51</v>
      </c>
      <c r="C4" s="102">
        <f>'[1]20-21'!$AP$36</f>
        <v>3</v>
      </c>
      <c r="D4" s="104">
        <f>'[1]20-21'!$AQ$36</f>
        <v>12</v>
      </c>
      <c r="E4" s="104">
        <f>'[1]20-21'!$AR$36</f>
        <v>4</v>
      </c>
      <c r="F4" s="103">
        <f t="shared" ref="F4:F23" si="0">C4*3+D4*1</f>
        <v>21</v>
      </c>
      <c r="G4" s="103">
        <f>F4+(H4-I4)/100+H4/1000+0.0000001</f>
        <v>21.040000100000004</v>
      </c>
      <c r="H4" s="105">
        <f>'[1]20-21'!$D$36</f>
        <v>10</v>
      </c>
      <c r="I4" s="106">
        <f>'[1]20-21'!$E$36</f>
        <v>7</v>
      </c>
      <c r="J4" s="107"/>
      <c r="K4" s="99">
        <f>'[1]20-21'!$AS$36</f>
        <v>6</v>
      </c>
      <c r="L4" s="104">
        <f>'[1]20-21'!$AT$36</f>
        <v>7</v>
      </c>
      <c r="M4" s="98">
        <f>'[1]20-21'!$AU$36</f>
        <v>6</v>
      </c>
      <c r="N4" s="103">
        <f t="shared" ref="N4:N23" si="1">K4*3+L4*1</f>
        <v>25</v>
      </c>
      <c r="O4" s="103">
        <f>N4+(P4-Q4)/100+P4/1000+0.0000001</f>
        <v>25.014000100000001</v>
      </c>
      <c r="P4" s="105">
        <f>'[1]20-21'!$F$36-'[1]20-21'!$D$36</f>
        <v>14</v>
      </c>
      <c r="Q4" s="106">
        <f>'[1]20-21'!$G$36-'[1]20-21'!$E$36</f>
        <v>14</v>
      </c>
      <c r="S4" s="120" t="s">
        <v>51</v>
      </c>
      <c r="T4" s="102">
        <f>'[2]20-21'!$AR$36</f>
        <v>8</v>
      </c>
      <c r="U4" s="104">
        <f>'[2]20-21'!$AQ$36</f>
        <v>5</v>
      </c>
      <c r="V4" s="104">
        <f>'[2]20-21'!$AP$36</f>
        <v>6</v>
      </c>
      <c r="W4" s="103">
        <f t="shared" ref="W4:W23" si="2">T4*3+U4*1</f>
        <v>29</v>
      </c>
      <c r="X4" s="103">
        <f>W4+(Y4-Z4)/100+Y4/1000+0.0000001</f>
        <v>29.026000100000001</v>
      </c>
      <c r="Y4" s="105">
        <f>'[2]20-21'!$E$36</f>
        <v>16</v>
      </c>
      <c r="Z4" s="106">
        <f>'[2]20-21'!$D$36</f>
        <v>15</v>
      </c>
      <c r="AA4" s="107"/>
      <c r="AB4" s="99">
        <f>'[2]20-21'!$AU$36</f>
        <v>10</v>
      </c>
      <c r="AC4" s="104">
        <f>'[2]20-21'!$AT$36</f>
        <v>7</v>
      </c>
      <c r="AD4" s="98">
        <f>'[2]20-21'!$AS$36</f>
        <v>2</v>
      </c>
      <c r="AE4" s="103">
        <f t="shared" ref="AE4:AE23" si="3">AB4*3+AC4*1</f>
        <v>37</v>
      </c>
      <c r="AF4" s="103">
        <f>AE4+(AG4-AH4)/100+AG4/1000+0.0000001</f>
        <v>37.135000099999999</v>
      </c>
      <c r="AG4" s="105">
        <f>'[2]20-21'!$G$36-'[2]20-21'!$E$36</f>
        <v>15</v>
      </c>
      <c r="AH4" s="106">
        <f>'[2]20-21'!$F$36-'[2]20-21'!$D$36</f>
        <v>3</v>
      </c>
      <c r="AJ4" s="120" t="s">
        <v>51</v>
      </c>
      <c r="AK4" s="102">
        <f>C4+T4</f>
        <v>11</v>
      </c>
      <c r="AL4" s="104">
        <f t="shared" ref="AL4:AL23" si="4">D4+U4</f>
        <v>17</v>
      </c>
      <c r="AM4" s="104">
        <f t="shared" ref="AM4:AM23" si="5">E4+V4</f>
        <v>10</v>
      </c>
      <c r="AN4" s="103">
        <f t="shared" ref="AN4:AN23" si="6">F4+W4</f>
        <v>50</v>
      </c>
      <c r="AO4" s="103">
        <f>AN4+(AP4-AQ4)/100+AP4/1000+0.0000001</f>
        <v>50.066000100000004</v>
      </c>
      <c r="AP4" s="105">
        <f t="shared" ref="AP4:AP23" si="7">H4+Y4</f>
        <v>26</v>
      </c>
      <c r="AQ4" s="106">
        <f t="shared" ref="AQ4:AQ23" si="8">I4+Z4</f>
        <v>22</v>
      </c>
      <c r="AS4" s="22" t="str">
        <f>'[1]20-21'!$B$2</f>
        <v>Arsenal</v>
      </c>
      <c r="AT4" s="102">
        <f>K4+AB4</f>
        <v>16</v>
      </c>
      <c r="AU4" s="104">
        <f t="shared" ref="AU4:AU23" si="9">L4+AC4</f>
        <v>14</v>
      </c>
      <c r="AV4" s="104">
        <f t="shared" ref="AV4:AV23" si="10">M4+AD4</f>
        <v>8</v>
      </c>
      <c r="AW4" s="103">
        <f t="shared" ref="AW4:AW23" si="11">AE4+N4</f>
        <v>62</v>
      </c>
      <c r="AX4" s="103">
        <f>AW4+(AY4-AZ4)/100+AY4/1000+0.0000001</f>
        <v>62.149000100000002</v>
      </c>
      <c r="AY4" s="105">
        <f t="shared" ref="AY4:AY23" si="12">AG4+P4</f>
        <v>29</v>
      </c>
      <c r="AZ4" s="106">
        <f t="shared" ref="AZ4:AZ23" si="13">AH4+Q4</f>
        <v>17</v>
      </c>
    </row>
    <row r="5" spans="2:52" ht="15.75" thickBot="1" x14ac:dyDescent="0.3">
      <c r="B5" s="120" t="s">
        <v>52</v>
      </c>
      <c r="C5" s="102">
        <f>'[3]20-21'!$AP$36</f>
        <v>6</v>
      </c>
      <c r="D5" s="104">
        <f>'[3]20-21'!$AQ$36</f>
        <v>8</v>
      </c>
      <c r="E5" s="104">
        <f>'[3]20-21'!$AR$36</f>
        <v>5</v>
      </c>
      <c r="F5" s="103">
        <f t="shared" si="0"/>
        <v>26</v>
      </c>
      <c r="G5" s="103">
        <f>F5+(H5-I5)/100+H5/1000+0.0000002</f>
        <v>26.022000200000001</v>
      </c>
      <c r="H5" s="105">
        <f>'[3]20-21'!$D$36</f>
        <v>12</v>
      </c>
      <c r="I5" s="106">
        <f>'[3]20-21'!$E$36</f>
        <v>11</v>
      </c>
      <c r="J5" s="107"/>
      <c r="K5" s="99">
        <f>'[3]20-21'!$AS$36</f>
        <v>6</v>
      </c>
      <c r="L5" s="104">
        <f>'[3]20-21'!$AT$36</f>
        <v>9</v>
      </c>
      <c r="M5" s="98">
        <f>'[3]20-21'!$AU$36</f>
        <v>4</v>
      </c>
      <c r="N5" s="103">
        <f t="shared" si="1"/>
        <v>27</v>
      </c>
      <c r="O5" s="103">
        <f>N5+(P5-Q5)/100+P5/1000+0.0000002</f>
        <v>27.0270002</v>
      </c>
      <c r="P5" s="105">
        <f>'[3]20-21'!$F$36-'[3]20-21'!$D$36</f>
        <v>17</v>
      </c>
      <c r="Q5" s="106">
        <f>'[3]20-21'!$G$36-'[3]20-21'!$E$36</f>
        <v>16</v>
      </c>
      <c r="S5" s="120" t="s">
        <v>52</v>
      </c>
      <c r="T5" s="102">
        <f>'[4]20-21'!$AR$36</f>
        <v>9</v>
      </c>
      <c r="U5" s="104">
        <f>'[4]20-21'!$AQ$36</f>
        <v>7</v>
      </c>
      <c r="V5" s="104">
        <f>'[4]20-21'!$AP$36</f>
        <v>3</v>
      </c>
      <c r="W5" s="103">
        <f t="shared" si="2"/>
        <v>34</v>
      </c>
      <c r="X5" s="103">
        <f>W5+(Y5-Z5)/100+Y5/1000+0.0000002</f>
        <v>34.084000200000006</v>
      </c>
      <c r="Y5" s="105">
        <f>'[4]20-21'!$E$36</f>
        <v>14</v>
      </c>
      <c r="Z5" s="106">
        <f>'[4]20-21'!$D$36</f>
        <v>7</v>
      </c>
      <c r="AA5" s="107"/>
      <c r="AB5" s="99">
        <f>'[4]20-21'!$AU$36</f>
        <v>7</v>
      </c>
      <c r="AC5" s="104">
        <f>'[4]20-21'!$AT$36</f>
        <v>7</v>
      </c>
      <c r="AD5" s="98">
        <f>'[4]20-21'!$AS$36</f>
        <v>5</v>
      </c>
      <c r="AE5" s="103">
        <f t="shared" si="3"/>
        <v>28</v>
      </c>
      <c r="AF5" s="103">
        <f>AE5+(AG5-AH5)/100+AG5/1000+0.0000002</f>
        <v>28.012000199999999</v>
      </c>
      <c r="AG5" s="105">
        <f>'[4]20-21'!$G$36-'[4]20-21'!$E$36</f>
        <v>12</v>
      </c>
      <c r="AH5" s="106">
        <f>'[4]20-21'!$F$36-'[4]20-21'!$D$36</f>
        <v>12</v>
      </c>
      <c r="AJ5" s="120" t="s">
        <v>52</v>
      </c>
      <c r="AK5" s="102">
        <f t="shared" ref="AK5:AK23" si="14">C5+T5</f>
        <v>15</v>
      </c>
      <c r="AL5" s="104">
        <f t="shared" si="4"/>
        <v>15</v>
      </c>
      <c r="AM5" s="104">
        <f t="shared" si="5"/>
        <v>8</v>
      </c>
      <c r="AN5" s="103">
        <f t="shared" si="6"/>
        <v>60</v>
      </c>
      <c r="AO5" s="103">
        <f>AN5+(AP5-AQ5)/100+AP5/1000+0.0000002</f>
        <v>60.106000200000004</v>
      </c>
      <c r="AP5" s="105">
        <f t="shared" si="7"/>
        <v>26</v>
      </c>
      <c r="AQ5" s="106">
        <f t="shared" si="8"/>
        <v>18</v>
      </c>
      <c r="AS5" s="22" t="str">
        <f>'[3]20-21'!$B$2</f>
        <v>Aston Villa</v>
      </c>
      <c r="AT5" s="102">
        <f t="shared" ref="AT5:AT23" si="15">K5+AB5</f>
        <v>13</v>
      </c>
      <c r="AU5" s="104">
        <f t="shared" si="9"/>
        <v>16</v>
      </c>
      <c r="AV5" s="104">
        <f t="shared" si="10"/>
        <v>9</v>
      </c>
      <c r="AW5" s="103">
        <f t="shared" si="11"/>
        <v>55</v>
      </c>
      <c r="AX5" s="103">
        <f>AW5+(AY5-AZ5)/100+AY5/1000+0.0000002</f>
        <v>55.039000200000004</v>
      </c>
      <c r="AY5" s="105">
        <f t="shared" si="12"/>
        <v>29</v>
      </c>
      <c r="AZ5" s="106">
        <f t="shared" si="13"/>
        <v>28</v>
      </c>
    </row>
    <row r="6" spans="2:52" ht="15.75" thickBot="1" x14ac:dyDescent="0.3">
      <c r="B6" s="120" t="s">
        <v>18</v>
      </c>
      <c r="C6" s="102">
        <f>'[35]20-21'!$AP$36</f>
        <v>2</v>
      </c>
      <c r="D6" s="104">
        <f>'[35]20-21'!$AQ$36</f>
        <v>9</v>
      </c>
      <c r="E6" s="104">
        <f>'[35]20-21'!$AR$36</f>
        <v>8</v>
      </c>
      <c r="F6" s="103">
        <f t="shared" ref="F6" si="16">C6*3+D6*1</f>
        <v>15</v>
      </c>
      <c r="G6" s="103">
        <f>F6+(H6-I6)/100+H6/1000+0.0000001</f>
        <v>14.9160001</v>
      </c>
      <c r="H6" s="105">
        <f>'[35]20-21'!$D$36</f>
        <v>6</v>
      </c>
      <c r="I6" s="106">
        <f>'[35]20-21'!$E$36</f>
        <v>15</v>
      </c>
      <c r="J6" s="107"/>
      <c r="K6" s="99">
        <f>'[35]20-21'!$AS$36</f>
        <v>2</v>
      </c>
      <c r="L6" s="104">
        <f>'[35]20-21'!$AT$36</f>
        <v>8</v>
      </c>
      <c r="M6" s="98">
        <f>'[35]20-21'!$AU$36</f>
        <v>9</v>
      </c>
      <c r="N6" s="103">
        <f t="shared" ref="N6" si="17">K6*3+L6*1</f>
        <v>14</v>
      </c>
      <c r="O6" s="103">
        <f>N6+(P6-Q6)/100+P6/1000+0.0000001</f>
        <v>13.9030001</v>
      </c>
      <c r="P6" s="105">
        <f>'[35]20-21'!$F$36-'[35]20-21'!$D$36</f>
        <v>3</v>
      </c>
      <c r="Q6" s="106">
        <f>'[35]20-21'!$G$36-'[35]20-21'!$E$36</f>
        <v>13</v>
      </c>
      <c r="S6" s="120" t="s">
        <v>18</v>
      </c>
      <c r="T6" s="102">
        <f>'[36]20-21'!$AR$36</f>
        <v>4</v>
      </c>
      <c r="U6" s="104">
        <f>'[36]20-21'!$AQ$36</f>
        <v>9</v>
      </c>
      <c r="V6" s="104">
        <f>'[36]20-21'!$AP$36</f>
        <v>6</v>
      </c>
      <c r="W6" s="103">
        <f t="shared" ref="W6" si="18">T6*3+U6*1</f>
        <v>21</v>
      </c>
      <c r="X6" s="103">
        <f>W6+(Y6-Z6)/100+Y6/1000+0.0000001</f>
        <v>20.986000100000002</v>
      </c>
      <c r="Y6" s="105">
        <f>'[36]20-21'!$E$36</f>
        <v>6</v>
      </c>
      <c r="Z6" s="106">
        <f>'[36]20-21'!$D$36</f>
        <v>8</v>
      </c>
      <c r="AA6" s="107"/>
      <c r="AB6" s="99">
        <f>'[36]20-21'!$AU$36</f>
        <v>3</v>
      </c>
      <c r="AC6" s="104">
        <f>'[36]20-21'!$AT$36</f>
        <v>8</v>
      </c>
      <c r="AD6" s="98">
        <f>'[36]20-21'!$AS$36</f>
        <v>8</v>
      </c>
      <c r="AE6" s="103">
        <f t="shared" ref="AE6" si="19">AB6*3+AC6*1</f>
        <v>17</v>
      </c>
      <c r="AF6" s="103">
        <f>AE6+(AG6-AH6)/100+AG6/1000+0.0000001</f>
        <v>16.962000100000001</v>
      </c>
      <c r="AG6" s="105">
        <f>'[36]20-21'!$G$36-'[36]20-21'!$E$36</f>
        <v>12</v>
      </c>
      <c r="AH6" s="106">
        <f>'[36]20-21'!$F$36-'[36]20-21'!$D$36</f>
        <v>17</v>
      </c>
      <c r="AJ6" s="120" t="s">
        <v>18</v>
      </c>
      <c r="AK6" s="102">
        <f>C6+T6</f>
        <v>6</v>
      </c>
      <c r="AL6" s="104">
        <f t="shared" ref="AL6" si="20">D6+U6</f>
        <v>18</v>
      </c>
      <c r="AM6" s="104">
        <f t="shared" ref="AM6" si="21">E6+V6</f>
        <v>14</v>
      </c>
      <c r="AN6" s="103">
        <f t="shared" ref="AN6" si="22">F6+W6</f>
        <v>36</v>
      </c>
      <c r="AO6" s="103">
        <f>AN6+(AP6-AQ6)/100+AP6/1000+0.0000001</f>
        <v>35.902000100000002</v>
      </c>
      <c r="AP6" s="105">
        <f t="shared" ref="AP6" si="23">H6+Y6</f>
        <v>12</v>
      </c>
      <c r="AQ6" s="106">
        <f t="shared" ref="AQ6" si="24">I6+Z6</f>
        <v>23</v>
      </c>
      <c r="AS6" s="22" t="str">
        <f>'[35]20-21'!$B$2</f>
        <v>Fulham</v>
      </c>
      <c r="AT6" s="102">
        <f>K6+AB6</f>
        <v>5</v>
      </c>
      <c r="AU6" s="104">
        <f t="shared" ref="AU6" si="25">L6+AC6</f>
        <v>16</v>
      </c>
      <c r="AV6" s="104">
        <f t="shared" ref="AV6" si="26">M6+AD6</f>
        <v>17</v>
      </c>
      <c r="AW6" s="103">
        <f t="shared" ref="AW6" si="27">AE6+N6</f>
        <v>31</v>
      </c>
      <c r="AX6" s="103">
        <f>AW6+(AY6-AZ6)/100+AY6/1000+0.0000001</f>
        <v>30.865000100000003</v>
      </c>
      <c r="AY6" s="105">
        <f t="shared" ref="AY6" si="28">AG6+P6</f>
        <v>15</v>
      </c>
      <c r="AZ6" s="106">
        <f t="shared" ref="AZ6" si="29">AH6+Q6</f>
        <v>30</v>
      </c>
    </row>
    <row r="7" spans="2:52" ht="15.75" thickBot="1" x14ac:dyDescent="0.3">
      <c r="B7" s="120" t="s">
        <v>54</v>
      </c>
      <c r="C7" s="102">
        <f>'[7]20-21'!$AP$36</f>
        <v>5</v>
      </c>
      <c r="D7" s="104">
        <f>'[7]20-21'!$AQ$36</f>
        <v>10</v>
      </c>
      <c r="E7" s="104">
        <f>'[7]20-21'!$AR$36</f>
        <v>4</v>
      </c>
      <c r="F7" s="103">
        <f t="shared" si="0"/>
        <v>25</v>
      </c>
      <c r="G7" s="103">
        <f>F7+(H7-I7)/100+H7/1000+0.0000004</f>
        <v>25.0080004</v>
      </c>
      <c r="H7" s="105">
        <f>'[7]20-21'!$D$36</f>
        <v>8</v>
      </c>
      <c r="I7" s="106">
        <f>'[7]20-21'!$E$36</f>
        <v>8</v>
      </c>
      <c r="J7" s="107"/>
      <c r="K7" s="99">
        <f>'[7]20-21'!$AS$36</f>
        <v>4</v>
      </c>
      <c r="L7" s="104">
        <f>'[7]20-21'!$AT$36</f>
        <v>9</v>
      </c>
      <c r="M7" s="98">
        <f>'[7]20-21'!$AU$36</f>
        <v>6</v>
      </c>
      <c r="N7" s="103">
        <f t="shared" si="1"/>
        <v>21</v>
      </c>
      <c r="O7" s="103">
        <f>N7+(P7-Q7)/100+P7/1000+0.0000004</f>
        <v>21.0140004</v>
      </c>
      <c r="P7" s="105">
        <f>'[7]20-21'!$F$36-'[7]20-21'!$D$36</f>
        <v>14</v>
      </c>
      <c r="Q7" s="106">
        <f>'[7]20-21'!$G$36-'[7]20-21'!$E$36</f>
        <v>14</v>
      </c>
      <c r="S7" s="120" t="s">
        <v>54</v>
      </c>
      <c r="T7" s="102">
        <f>'[8]20-21'!$AR$36</f>
        <v>7</v>
      </c>
      <c r="U7" s="104">
        <f>'[8]20-21'!$AQ$36</f>
        <v>5</v>
      </c>
      <c r="V7" s="104">
        <f>'[8]20-21'!$AP$36</f>
        <v>7</v>
      </c>
      <c r="W7" s="103">
        <f t="shared" si="2"/>
        <v>26</v>
      </c>
      <c r="X7" s="103">
        <f>W7+(Y7-Z7)/100+Y7/1000+0.0000004</f>
        <v>26.000000400000001</v>
      </c>
      <c r="Y7" s="105">
        <f>'[8]20-21'!$E$36</f>
        <v>10</v>
      </c>
      <c r="Z7" s="106">
        <f>'[8]20-21'!$D$36</f>
        <v>11</v>
      </c>
      <c r="AA7" s="107"/>
      <c r="AB7" s="99">
        <f>'[8]20-21'!$AU$36</f>
        <v>4</v>
      </c>
      <c r="AC7" s="104">
        <f>'[8]20-21'!$AT$36</f>
        <v>9</v>
      </c>
      <c r="AD7" s="98">
        <f>'[8]20-21'!$AS$36</f>
        <v>6</v>
      </c>
      <c r="AE7" s="103">
        <f t="shared" si="3"/>
        <v>21</v>
      </c>
      <c r="AF7" s="103">
        <f>AE7+(AG7-AH7)/100+AG7/1000+0.0000004</f>
        <v>20.9580004</v>
      </c>
      <c r="AG7" s="105">
        <f>'[8]20-21'!$G$36-'[8]20-21'!$E$36</f>
        <v>8</v>
      </c>
      <c r="AH7" s="106">
        <f>'[8]20-21'!$F$36-'[8]20-21'!$D$36</f>
        <v>13</v>
      </c>
      <c r="AJ7" s="120" t="s">
        <v>54</v>
      </c>
      <c r="AK7" s="102">
        <f t="shared" si="14"/>
        <v>12</v>
      </c>
      <c r="AL7" s="104">
        <f t="shared" si="4"/>
        <v>15</v>
      </c>
      <c r="AM7" s="104">
        <f t="shared" si="5"/>
        <v>11</v>
      </c>
      <c r="AN7" s="103">
        <f t="shared" si="6"/>
        <v>51</v>
      </c>
      <c r="AO7" s="103">
        <f>AN7+(AP7-AQ7)/100+AP7/1000+0.0000004</f>
        <v>51.0080004</v>
      </c>
      <c r="AP7" s="105">
        <f t="shared" si="7"/>
        <v>18</v>
      </c>
      <c r="AQ7" s="106">
        <f t="shared" si="8"/>
        <v>19</v>
      </c>
      <c r="AS7" s="22" t="str">
        <f>'[7]20-21'!$B$2</f>
        <v>Brighton</v>
      </c>
      <c r="AT7" s="102">
        <f t="shared" si="15"/>
        <v>8</v>
      </c>
      <c r="AU7" s="104">
        <f t="shared" si="9"/>
        <v>18</v>
      </c>
      <c r="AV7" s="104">
        <f t="shared" si="10"/>
        <v>12</v>
      </c>
      <c r="AW7" s="103">
        <f t="shared" si="11"/>
        <v>42</v>
      </c>
      <c r="AX7" s="103">
        <f>AW7+(AY7-AZ7)/100+AY7/1000+0.0000004</f>
        <v>41.972000399999999</v>
      </c>
      <c r="AY7" s="105">
        <f t="shared" si="12"/>
        <v>22</v>
      </c>
      <c r="AZ7" s="106">
        <f t="shared" si="13"/>
        <v>27</v>
      </c>
    </row>
    <row r="8" spans="2:52" ht="15.75" thickBot="1" x14ac:dyDescent="0.3">
      <c r="B8" s="120" t="s">
        <v>55</v>
      </c>
      <c r="C8" s="102">
        <f>'[17]20-21'!$AP$36</f>
        <v>4</v>
      </c>
      <c r="D8" s="104">
        <f>'[17]20-21'!$AQ$36</f>
        <v>7</v>
      </c>
      <c r="E8" s="104">
        <f>'[17]20-21'!$AR$36</f>
        <v>8</v>
      </c>
      <c r="F8" s="103">
        <f t="shared" si="0"/>
        <v>19</v>
      </c>
      <c r="G8" s="103">
        <f>F8+(H8-I8)/100+H8/1000+0.0000005</f>
        <v>18.958000499999997</v>
      </c>
      <c r="H8" s="105">
        <f>'[17]20-21'!$D$36</f>
        <v>8</v>
      </c>
      <c r="I8" s="106">
        <f>'[17]20-21'!$E$36</f>
        <v>13</v>
      </c>
      <c r="J8" s="107"/>
      <c r="K8" s="99">
        <f>'[17]20-21'!$AS$36</f>
        <v>2</v>
      </c>
      <c r="L8" s="104">
        <f>'[17]20-21'!$AT$36</f>
        <v>11</v>
      </c>
      <c r="M8" s="98">
        <f>'[17]20-21'!$AU$36</f>
        <v>6</v>
      </c>
      <c r="N8" s="103">
        <f t="shared" si="1"/>
        <v>17</v>
      </c>
      <c r="O8" s="103">
        <f>N8+(P8-Q8)/100+P8/1000+0.0000005</f>
        <v>16.926000500000001</v>
      </c>
      <c r="P8" s="105">
        <f>'[17]20-21'!$F$36-'[17]20-21'!$D$36</f>
        <v>6</v>
      </c>
      <c r="Q8" s="106">
        <f>'[17]20-21'!$G$36-'[17]20-21'!$E$36</f>
        <v>14</v>
      </c>
      <c r="S8" s="120" t="s">
        <v>55</v>
      </c>
      <c r="T8" s="102">
        <f>'[18]20-21'!$AR$36</f>
        <v>4</v>
      </c>
      <c r="U8" s="104">
        <f>'[18]20-21'!$AQ$36</f>
        <v>8</v>
      </c>
      <c r="V8" s="104">
        <f>'[18]20-21'!$AP$36</f>
        <v>7</v>
      </c>
      <c r="W8" s="103">
        <f t="shared" si="2"/>
        <v>20</v>
      </c>
      <c r="X8" s="103">
        <f>W8+(Y8-Z8)/100+Y8/1000+0.0000005</f>
        <v>19.982000499999998</v>
      </c>
      <c r="Y8" s="105">
        <f>'[18]20-21'!$E$36</f>
        <v>12</v>
      </c>
      <c r="Z8" s="106">
        <f>'[18]20-21'!$D$36</f>
        <v>15</v>
      </c>
      <c r="AA8" s="107"/>
      <c r="AB8" s="99">
        <f>'[18]20-21'!$AU$36</f>
        <v>4</v>
      </c>
      <c r="AC8" s="104">
        <f>'[18]20-21'!$AT$36</f>
        <v>8</v>
      </c>
      <c r="AD8" s="98">
        <f>'[18]20-21'!$AS$36</f>
        <v>7</v>
      </c>
      <c r="AE8" s="103">
        <f t="shared" si="3"/>
        <v>20</v>
      </c>
      <c r="AF8" s="103">
        <f>AE8+(AG8-AH8)/100+AG8/1000+0.0000005</f>
        <v>19.947000500000001</v>
      </c>
      <c r="AG8" s="105">
        <f>'[18]20-21'!$G$36-'[18]20-21'!$E$36</f>
        <v>7</v>
      </c>
      <c r="AH8" s="106">
        <f>'[18]20-21'!$F$36-'[18]20-21'!$D$36</f>
        <v>13</v>
      </c>
      <c r="AJ8" s="120" t="s">
        <v>55</v>
      </c>
      <c r="AK8" s="102">
        <f t="shared" si="14"/>
        <v>8</v>
      </c>
      <c r="AL8" s="104">
        <f t="shared" si="4"/>
        <v>15</v>
      </c>
      <c r="AM8" s="104">
        <f t="shared" si="5"/>
        <v>15</v>
      </c>
      <c r="AN8" s="103">
        <f t="shared" si="6"/>
        <v>39</v>
      </c>
      <c r="AO8" s="103">
        <f>AN8+(AP8-AQ8)/100+AP8/1000+0.0000005</f>
        <v>38.940000500000004</v>
      </c>
      <c r="AP8" s="105">
        <f t="shared" si="7"/>
        <v>20</v>
      </c>
      <c r="AQ8" s="106">
        <f t="shared" si="8"/>
        <v>28</v>
      </c>
      <c r="AS8" s="22" t="str">
        <f>'[17]20-21'!$B$2</f>
        <v>Burnley</v>
      </c>
      <c r="AT8" s="102">
        <f t="shared" si="15"/>
        <v>6</v>
      </c>
      <c r="AU8" s="104">
        <f t="shared" si="9"/>
        <v>19</v>
      </c>
      <c r="AV8" s="104">
        <f t="shared" si="10"/>
        <v>13</v>
      </c>
      <c r="AW8" s="103">
        <f t="shared" si="11"/>
        <v>37</v>
      </c>
      <c r="AX8" s="103">
        <f>AW8+(AY8-AZ8)/100+AY8/1000+0.0000005</f>
        <v>36.873000499999996</v>
      </c>
      <c r="AY8" s="105">
        <f t="shared" si="12"/>
        <v>13</v>
      </c>
      <c r="AZ8" s="106">
        <f t="shared" si="13"/>
        <v>27</v>
      </c>
    </row>
    <row r="9" spans="2:52" ht="15.75" thickBot="1" x14ac:dyDescent="0.3">
      <c r="B9" s="120" t="s">
        <v>56</v>
      </c>
      <c r="C9" s="102">
        <f>'[11]20-21'!$AP$36</f>
        <v>8</v>
      </c>
      <c r="D9" s="104">
        <f>'[11]20-21'!$AQ$36</f>
        <v>8</v>
      </c>
      <c r="E9" s="104">
        <f>'[11]20-21'!$AR$36</f>
        <v>3</v>
      </c>
      <c r="F9" s="103">
        <f t="shared" si="0"/>
        <v>32</v>
      </c>
      <c r="G9" s="103">
        <f>F9+(H9-I9)/100+H9/1000+0.0000006</f>
        <v>32.053000599999997</v>
      </c>
      <c r="H9" s="105">
        <f>'[11]20-21'!$D$36</f>
        <v>13</v>
      </c>
      <c r="I9" s="106">
        <f>'[11]20-21'!$E$36</f>
        <v>9</v>
      </c>
      <c r="J9" s="107"/>
      <c r="K9" s="99">
        <f>'[11]20-21'!$AS$36</f>
        <v>9</v>
      </c>
      <c r="L9" s="104">
        <f>'[11]20-21'!$AT$36</f>
        <v>6</v>
      </c>
      <c r="M9" s="98">
        <f>'[11]20-21'!$AU$36</f>
        <v>4</v>
      </c>
      <c r="N9" s="103">
        <f t="shared" si="1"/>
        <v>33</v>
      </c>
      <c r="O9" s="103">
        <f>N9+(P9-Q9)/100+P9/1000+0.0000006</f>
        <v>33.108000600000004</v>
      </c>
      <c r="P9" s="105">
        <f>'[11]20-21'!$F$36-'[11]20-21'!$D$36</f>
        <v>18</v>
      </c>
      <c r="Q9" s="106">
        <f>'[11]20-21'!$G$36-'[11]20-21'!$E$36</f>
        <v>9</v>
      </c>
      <c r="S9" s="120" t="s">
        <v>56</v>
      </c>
      <c r="T9" s="102">
        <f>'[12]20-21'!$AR$36</f>
        <v>8</v>
      </c>
      <c r="U9" s="104">
        <f>'[12]20-21'!$AQ$36</f>
        <v>4</v>
      </c>
      <c r="V9" s="104">
        <f>'[12]20-21'!$AP$36</f>
        <v>7</v>
      </c>
      <c r="W9" s="103">
        <f t="shared" si="2"/>
        <v>28</v>
      </c>
      <c r="X9" s="103">
        <f>W9+(Y9-Z9)/100+Y9/1000+0.0000006</f>
        <v>28.0000006</v>
      </c>
      <c r="Y9" s="105">
        <f>'[12]20-21'!$E$36</f>
        <v>10</v>
      </c>
      <c r="Z9" s="106">
        <f>'[12]20-21'!$D$36</f>
        <v>11</v>
      </c>
      <c r="AA9" s="107"/>
      <c r="AB9" s="99">
        <f>'[12]20-21'!$AU$36</f>
        <v>7</v>
      </c>
      <c r="AC9" s="104">
        <f>'[12]20-21'!$AT$36</f>
        <v>11</v>
      </c>
      <c r="AD9" s="98">
        <f>'[12]20-21'!$AS$36</f>
        <v>1</v>
      </c>
      <c r="AE9" s="103">
        <f t="shared" si="3"/>
        <v>32</v>
      </c>
      <c r="AF9" s="103">
        <f>AE9+(AG9-AH9)/100+AG9/1000+0.0000006</f>
        <v>32.117000600000004</v>
      </c>
      <c r="AG9" s="105">
        <f>'[12]20-21'!$G$36-'[12]20-21'!$E$36</f>
        <v>17</v>
      </c>
      <c r="AH9" s="106">
        <f>'[12]20-21'!$F$36-'[12]20-21'!$D$36</f>
        <v>7</v>
      </c>
      <c r="AJ9" s="120" t="s">
        <v>56</v>
      </c>
      <c r="AK9" s="102">
        <f t="shared" si="14"/>
        <v>16</v>
      </c>
      <c r="AL9" s="104">
        <f t="shared" si="4"/>
        <v>12</v>
      </c>
      <c r="AM9" s="104">
        <f t="shared" si="5"/>
        <v>10</v>
      </c>
      <c r="AN9" s="103">
        <f t="shared" si="6"/>
        <v>60</v>
      </c>
      <c r="AO9" s="103">
        <f>AN9+(AP9-AQ9)/100+AP9/1000+0.0000006</f>
        <v>60.053000600000004</v>
      </c>
      <c r="AP9" s="105">
        <f t="shared" si="7"/>
        <v>23</v>
      </c>
      <c r="AQ9" s="106">
        <f t="shared" si="8"/>
        <v>20</v>
      </c>
      <c r="AS9" s="22" t="str">
        <f>'[11]20-21'!$B$2</f>
        <v>Chelsea</v>
      </c>
      <c r="AT9" s="102">
        <f t="shared" si="15"/>
        <v>16</v>
      </c>
      <c r="AU9" s="104">
        <f t="shared" si="9"/>
        <v>17</v>
      </c>
      <c r="AV9" s="104">
        <f t="shared" si="10"/>
        <v>5</v>
      </c>
      <c r="AW9" s="103">
        <f t="shared" si="11"/>
        <v>65</v>
      </c>
      <c r="AX9" s="103">
        <f>AW9+(AY9-AZ9)/100+AY9/1000+0.0000006</f>
        <v>65.225000600000001</v>
      </c>
      <c r="AY9" s="105">
        <f t="shared" si="12"/>
        <v>35</v>
      </c>
      <c r="AZ9" s="106">
        <f t="shared" si="13"/>
        <v>16</v>
      </c>
    </row>
    <row r="10" spans="2:52" ht="15.75" thickBot="1" x14ac:dyDescent="0.3">
      <c r="B10" s="120" t="s">
        <v>107</v>
      </c>
      <c r="C10" s="102">
        <f>'[13]20-21'!$AP$36</f>
        <v>5</v>
      </c>
      <c r="D10" s="104">
        <f>'[13]20-21'!$AQ$36</f>
        <v>6</v>
      </c>
      <c r="E10" s="104">
        <f>'[13]20-21'!$AR$36</f>
        <v>8</v>
      </c>
      <c r="F10" s="103">
        <f t="shared" si="0"/>
        <v>21</v>
      </c>
      <c r="G10" s="103">
        <f>F10+(H10-I10)/100+H10/1000+0.0000007</f>
        <v>20.951000700000002</v>
      </c>
      <c r="H10" s="105">
        <f>'[13]20-21'!$D$36</f>
        <v>11</v>
      </c>
      <c r="I10" s="106">
        <f>'[13]20-21'!$E$36</f>
        <v>17</v>
      </c>
      <c r="J10" s="107"/>
      <c r="K10" s="99">
        <f>'[13]20-21'!$AS$36</f>
        <v>4</v>
      </c>
      <c r="L10" s="104">
        <f>'[13]20-21'!$AT$36</f>
        <v>9</v>
      </c>
      <c r="M10" s="98">
        <f>'[13]20-21'!$AU$36</f>
        <v>6</v>
      </c>
      <c r="N10" s="103">
        <f t="shared" si="1"/>
        <v>21</v>
      </c>
      <c r="O10" s="103">
        <f>N10+(P10-Q10)/100+P10/1000+0.0000007</f>
        <v>20.949000700000003</v>
      </c>
      <c r="P10" s="105">
        <f>'[13]20-21'!$F$36-'[13]20-21'!$D$36</f>
        <v>9</v>
      </c>
      <c r="Q10" s="106">
        <f>'[13]20-21'!$G$36-'[13]20-21'!$E$36</f>
        <v>15</v>
      </c>
      <c r="S10" s="120" t="s">
        <v>107</v>
      </c>
      <c r="T10" s="102">
        <f>'[14]20-21'!$AR$36</f>
        <v>7</v>
      </c>
      <c r="U10" s="104">
        <f>'[14]20-21'!$AQ$36</f>
        <v>6</v>
      </c>
      <c r="V10" s="104">
        <f>'[14]20-21'!$AP$36</f>
        <v>6</v>
      </c>
      <c r="W10" s="103">
        <f t="shared" si="2"/>
        <v>27</v>
      </c>
      <c r="X10" s="103">
        <f>W10+(Y10-Z10)/100+Y10/1000+0.0000007</f>
        <v>27.0110007</v>
      </c>
      <c r="Y10" s="105">
        <f>'[14]20-21'!$E$36</f>
        <v>11</v>
      </c>
      <c r="Z10" s="106">
        <f>'[14]20-21'!$D$36</f>
        <v>11</v>
      </c>
      <c r="AA10" s="107"/>
      <c r="AB10" s="99">
        <f>'[14]20-21'!$AU$36</f>
        <v>3</v>
      </c>
      <c r="AC10" s="104">
        <f>'[14]20-21'!$AT$36</f>
        <v>7</v>
      </c>
      <c r="AD10" s="98">
        <f>'[14]20-21'!$AS$36</f>
        <v>9</v>
      </c>
      <c r="AE10" s="103">
        <f t="shared" si="3"/>
        <v>16</v>
      </c>
      <c r="AF10" s="103">
        <f>AE10+(AG10-AH10)/100+AG10/1000+0.0000007</f>
        <v>15.880000699999998</v>
      </c>
      <c r="AG10" s="105">
        <f>'[14]20-21'!$G$36-'[14]20-21'!$E$36</f>
        <v>10</v>
      </c>
      <c r="AH10" s="106">
        <f>'[14]20-21'!$F$36-'[14]20-21'!$D$36</f>
        <v>23</v>
      </c>
      <c r="AJ10" s="120" t="s">
        <v>107</v>
      </c>
      <c r="AK10" s="102">
        <f t="shared" si="14"/>
        <v>12</v>
      </c>
      <c r="AL10" s="104">
        <f t="shared" si="4"/>
        <v>12</v>
      </c>
      <c r="AM10" s="104">
        <f t="shared" si="5"/>
        <v>14</v>
      </c>
      <c r="AN10" s="103">
        <f t="shared" si="6"/>
        <v>48</v>
      </c>
      <c r="AO10" s="103">
        <f>AN10+(AP10-AQ10)/100+AP10/1000+0.0000007</f>
        <v>47.962000699999997</v>
      </c>
      <c r="AP10" s="105">
        <f t="shared" si="7"/>
        <v>22</v>
      </c>
      <c r="AQ10" s="106">
        <f t="shared" si="8"/>
        <v>28</v>
      </c>
      <c r="AS10" s="22" t="str">
        <f>'[13]20-21'!$B$2</f>
        <v>Crystal P</v>
      </c>
      <c r="AT10" s="102">
        <f t="shared" si="15"/>
        <v>7</v>
      </c>
      <c r="AU10" s="104">
        <f t="shared" si="9"/>
        <v>16</v>
      </c>
      <c r="AV10" s="104">
        <f t="shared" si="10"/>
        <v>15</v>
      </c>
      <c r="AW10" s="103">
        <f t="shared" si="11"/>
        <v>37</v>
      </c>
      <c r="AX10" s="103">
        <f>AW10+(AY10-AZ10)/100+AY10/1000+0.0000007</f>
        <v>36.829000700000002</v>
      </c>
      <c r="AY10" s="105">
        <f t="shared" si="12"/>
        <v>19</v>
      </c>
      <c r="AZ10" s="106">
        <f t="shared" si="13"/>
        <v>38</v>
      </c>
    </row>
    <row r="11" spans="2:52" ht="15.75" thickBot="1" x14ac:dyDescent="0.3">
      <c r="B11" s="120" t="s">
        <v>57</v>
      </c>
      <c r="C11" s="102">
        <f>'[15]20-21'!$AP$36</f>
        <v>6</v>
      </c>
      <c r="D11" s="104">
        <f>'[15]20-21'!$AQ$36</f>
        <v>10</v>
      </c>
      <c r="E11" s="104">
        <f>'[15]20-21'!$AR$36</f>
        <v>3</v>
      </c>
      <c r="F11" s="103">
        <f t="shared" si="0"/>
        <v>28</v>
      </c>
      <c r="G11" s="103">
        <f>F11+(H11-I11)/100+H11/1000+0.0000008</f>
        <v>28.0450008</v>
      </c>
      <c r="H11" s="105">
        <f>'[15]20-21'!$D$36</f>
        <v>15</v>
      </c>
      <c r="I11" s="106">
        <f>'[15]20-21'!$E$36</f>
        <v>12</v>
      </c>
      <c r="J11" s="107"/>
      <c r="K11" s="99">
        <f>'[15]20-21'!$AS$36</f>
        <v>3</v>
      </c>
      <c r="L11" s="104">
        <f>'[15]20-21'!$AT$36</f>
        <v>8</v>
      </c>
      <c r="M11" s="98">
        <f>'[15]20-21'!$AU$36</f>
        <v>8</v>
      </c>
      <c r="N11" s="103">
        <f t="shared" si="1"/>
        <v>17</v>
      </c>
      <c r="O11" s="103">
        <f>N11+(P11-Q11)/100+P11/1000+0.0000008</f>
        <v>16.939000799999999</v>
      </c>
      <c r="P11" s="105">
        <f>'[15]20-21'!$F$36-'[15]20-21'!$D$36</f>
        <v>9</v>
      </c>
      <c r="Q11" s="106">
        <f>'[15]20-21'!$G$36-'[15]20-21'!$E$36</f>
        <v>16</v>
      </c>
      <c r="S11" s="120" t="s">
        <v>57</v>
      </c>
      <c r="T11" s="102">
        <f>'[16]20-21'!$AR$36</f>
        <v>6</v>
      </c>
      <c r="U11" s="104">
        <f>'[16]20-21'!$AQ$36</f>
        <v>9</v>
      </c>
      <c r="V11" s="104">
        <f>'[16]20-21'!$AP$36</f>
        <v>4</v>
      </c>
      <c r="W11" s="103">
        <f t="shared" si="2"/>
        <v>27</v>
      </c>
      <c r="X11" s="103">
        <f>W11+(Y11-Z11)/100+Y11/1000+0.0000008</f>
        <v>27.022000800000001</v>
      </c>
      <c r="Y11" s="105">
        <f>'[16]20-21'!$E$36</f>
        <v>12</v>
      </c>
      <c r="Z11" s="106">
        <f>'[16]20-21'!$D$36</f>
        <v>11</v>
      </c>
      <c r="AA11" s="107"/>
      <c r="AB11" s="99">
        <f>'[16]20-21'!$AU$36</f>
        <v>8</v>
      </c>
      <c r="AC11" s="104">
        <f>'[16]20-21'!$AT$36</f>
        <v>6</v>
      </c>
      <c r="AD11" s="98">
        <f>'[16]20-21'!$AS$36</f>
        <v>5</v>
      </c>
      <c r="AE11" s="103">
        <f t="shared" si="3"/>
        <v>30</v>
      </c>
      <c r="AF11" s="103">
        <f>AE11+(AG11-AH11)/100+AG11/1000+0.0000008</f>
        <v>30.031000799999997</v>
      </c>
      <c r="AG11" s="105">
        <f>'[16]20-21'!$G$36-'[16]20-21'!$E$36</f>
        <v>11</v>
      </c>
      <c r="AH11" s="106">
        <f>'[16]20-21'!$F$36-'[16]20-21'!$D$36</f>
        <v>9</v>
      </c>
      <c r="AJ11" s="120" t="s">
        <v>57</v>
      </c>
      <c r="AK11" s="102">
        <f t="shared" si="14"/>
        <v>12</v>
      </c>
      <c r="AL11" s="104">
        <f t="shared" si="4"/>
        <v>19</v>
      </c>
      <c r="AM11" s="104">
        <f t="shared" si="5"/>
        <v>7</v>
      </c>
      <c r="AN11" s="103">
        <f t="shared" si="6"/>
        <v>55</v>
      </c>
      <c r="AO11" s="103">
        <f>AN11+(AP11-AQ11)/100+AP11/1000+0.0000008</f>
        <v>55.067000800000002</v>
      </c>
      <c r="AP11" s="105">
        <f t="shared" si="7"/>
        <v>27</v>
      </c>
      <c r="AQ11" s="106">
        <f t="shared" si="8"/>
        <v>23</v>
      </c>
      <c r="AS11" s="22" t="str">
        <f>'[15]20-21'!$B$2</f>
        <v>Everton</v>
      </c>
      <c r="AT11" s="102">
        <f t="shared" si="15"/>
        <v>11</v>
      </c>
      <c r="AU11" s="104">
        <f t="shared" si="9"/>
        <v>14</v>
      </c>
      <c r="AV11" s="104">
        <f t="shared" si="10"/>
        <v>13</v>
      </c>
      <c r="AW11" s="103">
        <f t="shared" si="11"/>
        <v>47</v>
      </c>
      <c r="AX11" s="103">
        <f>AW11+(AY11-AZ11)/100+AY11/1000+0.0000008</f>
        <v>46.970000800000008</v>
      </c>
      <c r="AY11" s="105">
        <f t="shared" si="12"/>
        <v>20</v>
      </c>
      <c r="AZ11" s="106">
        <f t="shared" si="13"/>
        <v>25</v>
      </c>
    </row>
    <row r="12" spans="2:52" ht="15.75" thickBot="1" x14ac:dyDescent="0.3">
      <c r="B12" s="120" t="s">
        <v>58</v>
      </c>
      <c r="C12" s="102">
        <f>'[41]20-21'!$AP$36</f>
        <v>5</v>
      </c>
      <c r="D12" s="104">
        <f>'[41]20-21'!$AQ$36</f>
        <v>8</v>
      </c>
      <c r="E12" s="104">
        <f>'[41]20-21'!$AR$36</f>
        <v>6</v>
      </c>
      <c r="F12" s="103">
        <f t="shared" si="0"/>
        <v>23</v>
      </c>
      <c r="G12" s="103">
        <f>F12+(H12-I12)/100+H12/1000+0.0000009</f>
        <v>22.9910009</v>
      </c>
      <c r="H12" s="105">
        <f>'[41]20-21'!$D$36</f>
        <v>11</v>
      </c>
      <c r="I12" s="106">
        <f>'[41]20-21'!$E$36</f>
        <v>13</v>
      </c>
      <c r="J12" s="107"/>
      <c r="K12" s="99">
        <f>'[41]20-21'!$AS$36</f>
        <v>8</v>
      </c>
      <c r="L12" s="104">
        <f>'[41]20-21'!$AT$36</f>
        <v>8</v>
      </c>
      <c r="M12" s="98">
        <f>'[41]20-21'!$AU$36</f>
        <v>3</v>
      </c>
      <c r="N12" s="103">
        <f t="shared" si="1"/>
        <v>32</v>
      </c>
      <c r="O12" s="103">
        <f>N12+(P12-Q12)/100+P12/1000+0.0000009</f>
        <v>32.10700090000001</v>
      </c>
      <c r="P12" s="105">
        <f>'[41]20-21'!$F$36-'[41]20-21'!$D$36</f>
        <v>17</v>
      </c>
      <c r="Q12" s="106">
        <f>'[41]20-21'!$G$36-'[41]20-21'!$E$36</f>
        <v>8</v>
      </c>
      <c r="S12" s="120" t="s">
        <v>58</v>
      </c>
      <c r="T12" s="102">
        <f>'[42]20-21'!$AR$36</f>
        <v>4</v>
      </c>
      <c r="U12" s="104">
        <f>'[42]20-21'!$AQ$36</f>
        <v>8</v>
      </c>
      <c r="V12" s="104">
        <f>'[42]20-21'!$AP$36</f>
        <v>7</v>
      </c>
      <c r="W12" s="103">
        <f t="shared" si="2"/>
        <v>20</v>
      </c>
      <c r="X12" s="103">
        <f>W12+(Y12-Z12)/100+Y12/1000+0.0000009</f>
        <v>19.944000899999999</v>
      </c>
      <c r="Y12" s="105">
        <f>'[42]20-21'!$E$36</f>
        <v>14</v>
      </c>
      <c r="Z12" s="106">
        <f>'[42]20-21'!$D$36</f>
        <v>21</v>
      </c>
      <c r="AA12" s="107"/>
      <c r="AB12" s="99">
        <f>'[42]20-21'!$AU$36</f>
        <v>9</v>
      </c>
      <c r="AC12" s="104">
        <f>'[42]20-21'!$AT$36</f>
        <v>4</v>
      </c>
      <c r="AD12" s="98">
        <f>'[42]20-21'!$AS$36</f>
        <v>6</v>
      </c>
      <c r="AE12" s="103">
        <f t="shared" si="3"/>
        <v>31</v>
      </c>
      <c r="AF12" s="103">
        <f>AE12+(AG12-AH12)/100+AG12/1000+0.0000009</f>
        <v>31.100000899999998</v>
      </c>
      <c r="AG12" s="105">
        <f>'[42]20-21'!$G$36-'[42]20-21'!$E$36</f>
        <v>20</v>
      </c>
      <c r="AH12" s="106">
        <f>'[42]20-21'!$F$36-'[42]20-21'!$D$36</f>
        <v>12</v>
      </c>
      <c r="AJ12" s="120" t="s">
        <v>58</v>
      </c>
      <c r="AK12" s="102">
        <f t="shared" si="14"/>
        <v>9</v>
      </c>
      <c r="AL12" s="104">
        <f t="shared" si="4"/>
        <v>16</v>
      </c>
      <c r="AM12" s="104">
        <f t="shared" si="5"/>
        <v>13</v>
      </c>
      <c r="AN12" s="103">
        <f t="shared" si="6"/>
        <v>43</v>
      </c>
      <c r="AO12" s="103">
        <f>AN12+(AP12-AQ12)/100+AP12/1000+0.0000009</f>
        <v>42.935000899999999</v>
      </c>
      <c r="AP12" s="105">
        <f t="shared" si="7"/>
        <v>25</v>
      </c>
      <c r="AQ12" s="106">
        <f t="shared" si="8"/>
        <v>34</v>
      </c>
      <c r="AS12" s="22" t="str">
        <f>'[41]20-21'!$B$2</f>
        <v>Leeds</v>
      </c>
      <c r="AT12" s="102">
        <f t="shared" si="15"/>
        <v>17</v>
      </c>
      <c r="AU12" s="104">
        <f t="shared" si="9"/>
        <v>12</v>
      </c>
      <c r="AV12" s="104">
        <f t="shared" si="10"/>
        <v>9</v>
      </c>
      <c r="AW12" s="103">
        <f t="shared" si="11"/>
        <v>63</v>
      </c>
      <c r="AX12" s="103">
        <f>AW12+(AY12-AZ12)/100+AY12/1000+0.0000009</f>
        <v>63.207000900000004</v>
      </c>
      <c r="AY12" s="105">
        <f t="shared" si="12"/>
        <v>37</v>
      </c>
      <c r="AZ12" s="106">
        <f t="shared" si="13"/>
        <v>20</v>
      </c>
    </row>
    <row r="13" spans="2:52" ht="15.75" thickBot="1" x14ac:dyDescent="0.3">
      <c r="B13" s="120" t="s">
        <v>98</v>
      </c>
      <c r="C13" s="102">
        <f>'[43]20-21'!$AP$36</f>
        <v>6</v>
      </c>
      <c r="D13" s="104">
        <f>'[43]20-21'!$AQ$36</f>
        <v>7</v>
      </c>
      <c r="E13" s="104">
        <f>'[43]20-21'!$AR$36</f>
        <v>6</v>
      </c>
      <c r="F13" s="103">
        <f t="shared" si="0"/>
        <v>25</v>
      </c>
      <c r="G13" s="103">
        <f>F13+(H13-I13)/100+H13/1000+0.0000001</f>
        <v>25.036000099999999</v>
      </c>
      <c r="H13" s="105">
        <f>'[43]20-21'!$D$36</f>
        <v>16</v>
      </c>
      <c r="I13" s="106">
        <f>'[43]20-21'!$E$36</f>
        <v>14</v>
      </c>
      <c r="J13" s="107"/>
      <c r="K13" s="99">
        <f>'[43]20-21'!$AS$36</f>
        <v>6</v>
      </c>
      <c r="L13" s="104">
        <f>'[43]20-21'!$AT$36</f>
        <v>6</v>
      </c>
      <c r="M13" s="98">
        <f>'[43]20-21'!$AU$36</f>
        <v>7</v>
      </c>
      <c r="N13" s="103">
        <f t="shared" si="1"/>
        <v>24</v>
      </c>
      <c r="O13" s="103">
        <f>N13+(P13-Q13)/100+P13/1000+0.0000001</f>
        <v>24.038000100000001</v>
      </c>
      <c r="P13" s="105">
        <f>'[43]20-21'!$F$36-'[43]20-21'!$D$36</f>
        <v>18</v>
      </c>
      <c r="Q13" s="106">
        <f>'[43]20-21'!$G$36-'[43]20-21'!$E$36</f>
        <v>16</v>
      </c>
      <c r="S13" s="120" t="s">
        <v>98</v>
      </c>
      <c r="T13" s="102">
        <f>'[44]20-21'!$AR$36</f>
        <v>4</v>
      </c>
      <c r="U13" s="104">
        <f>'[44]20-21'!$AQ$36</f>
        <v>11</v>
      </c>
      <c r="V13" s="104">
        <f>'[44]20-21'!$AP$36</f>
        <v>4</v>
      </c>
      <c r="W13" s="103">
        <f t="shared" si="2"/>
        <v>23</v>
      </c>
      <c r="X13" s="103">
        <f>W13+(Y13-Z13)/100+Y13/1000+0.0000001</f>
        <v>23.021000100000002</v>
      </c>
      <c r="Y13" s="105">
        <f>'[44]20-21'!$E$36</f>
        <v>11</v>
      </c>
      <c r="Z13" s="106">
        <f>'[44]20-21'!$D$36</f>
        <v>10</v>
      </c>
      <c r="AA13" s="107"/>
      <c r="AB13" s="99">
        <f>'[44]20-21'!$AU$36</f>
        <v>11</v>
      </c>
      <c r="AC13" s="104">
        <f>'[44]20-21'!$AT$36</f>
        <v>5</v>
      </c>
      <c r="AD13" s="98">
        <f>'[44]20-21'!$AS$36</f>
        <v>3</v>
      </c>
      <c r="AE13" s="103">
        <f t="shared" si="3"/>
        <v>38</v>
      </c>
      <c r="AF13" s="103">
        <f>AE13+(AG13-AH13)/100+AG13/1000+0.0000001</f>
        <v>38.153000100000007</v>
      </c>
      <c r="AG13" s="105">
        <f>'[44]20-21'!$G$36-'[44]20-21'!$E$36</f>
        <v>23</v>
      </c>
      <c r="AH13" s="106">
        <f>'[44]20-21'!$F$36-'[44]20-21'!$D$36</f>
        <v>10</v>
      </c>
      <c r="AJ13" s="120" t="s">
        <v>98</v>
      </c>
      <c r="AK13" s="102">
        <f t="shared" si="14"/>
        <v>10</v>
      </c>
      <c r="AL13" s="104">
        <f t="shared" si="4"/>
        <v>18</v>
      </c>
      <c r="AM13" s="104">
        <f t="shared" si="5"/>
        <v>10</v>
      </c>
      <c r="AN13" s="103">
        <f t="shared" si="6"/>
        <v>48</v>
      </c>
      <c r="AO13" s="103">
        <f>AN13+(AP13-AQ13)/100+AP13/1000+0.0000001</f>
        <v>48.057000100000003</v>
      </c>
      <c r="AP13" s="105">
        <f t="shared" si="7"/>
        <v>27</v>
      </c>
      <c r="AQ13" s="106">
        <f t="shared" si="8"/>
        <v>24</v>
      </c>
      <c r="AS13" s="22" t="str">
        <f>'[43]20-21'!$B$2</f>
        <v>Leicester</v>
      </c>
      <c r="AT13" s="102">
        <f t="shared" si="15"/>
        <v>17</v>
      </c>
      <c r="AU13" s="104">
        <f t="shared" si="9"/>
        <v>11</v>
      </c>
      <c r="AV13" s="104">
        <f t="shared" si="10"/>
        <v>10</v>
      </c>
      <c r="AW13" s="103">
        <f t="shared" si="11"/>
        <v>62</v>
      </c>
      <c r="AX13" s="103">
        <f>AW13+(AY13-AZ13)/100+AY13/1000+0.0000001</f>
        <v>62.191000099999997</v>
      </c>
      <c r="AY13" s="105">
        <f t="shared" si="12"/>
        <v>41</v>
      </c>
      <c r="AZ13" s="106">
        <f t="shared" si="13"/>
        <v>26</v>
      </c>
    </row>
    <row r="14" spans="2:52" ht="15.75" thickBot="1" x14ac:dyDescent="0.3">
      <c r="B14" s="120" t="s">
        <v>59</v>
      </c>
      <c r="C14" s="102">
        <f>'[21]20-21'!$AP$36</f>
        <v>8</v>
      </c>
      <c r="D14" s="104">
        <f>'[21]20-21'!$AQ$36</f>
        <v>7</v>
      </c>
      <c r="E14" s="104">
        <f>'[21]20-21'!$AR$36</f>
        <v>4</v>
      </c>
      <c r="F14" s="103">
        <f t="shared" si="0"/>
        <v>31</v>
      </c>
      <c r="G14" s="103">
        <f>F14+(H14-I14)/100+H14/1000+0.00000011</f>
        <v>31.06500011</v>
      </c>
      <c r="H14" s="105">
        <f>'[21]20-21'!$D$36</f>
        <v>15</v>
      </c>
      <c r="I14" s="106">
        <f>'[21]20-21'!$E$36</f>
        <v>10</v>
      </c>
      <c r="J14" s="107"/>
      <c r="K14" s="99">
        <f>'[21]20-21'!$AS$36</f>
        <v>9</v>
      </c>
      <c r="L14" s="104">
        <f>'[21]20-21'!$AT$36</f>
        <v>4</v>
      </c>
      <c r="M14" s="98">
        <f>'[21]20-21'!$AU$36</f>
        <v>6</v>
      </c>
      <c r="N14" s="103">
        <f t="shared" si="1"/>
        <v>31</v>
      </c>
      <c r="O14" s="103">
        <f>N14+(P14-Q14)/100+P14/1000+0.00000011</f>
        <v>31.054000109999997</v>
      </c>
      <c r="P14" s="105">
        <f>'[21]20-21'!$F$36-'[21]20-21'!$D$36</f>
        <v>14</v>
      </c>
      <c r="Q14" s="106">
        <f>'[21]20-21'!$G$36-'[21]20-21'!$E$36</f>
        <v>10</v>
      </c>
      <c r="S14" s="120" t="s">
        <v>59</v>
      </c>
      <c r="T14" s="102">
        <f>'[22]20-21'!$AR$36</f>
        <v>6</v>
      </c>
      <c r="U14" s="104">
        <f>'[22]20-21'!$AQ$36</f>
        <v>10</v>
      </c>
      <c r="V14" s="104">
        <f>'[22]20-21'!$AP$36</f>
        <v>3</v>
      </c>
      <c r="W14" s="103">
        <f t="shared" si="2"/>
        <v>28</v>
      </c>
      <c r="X14" s="103">
        <f>W14+(Y14-Z14)/100+Y14/1000+0.00000011</f>
        <v>28.043000110000001</v>
      </c>
      <c r="Y14" s="105">
        <f>'[22]20-21'!$E$36</f>
        <v>13</v>
      </c>
      <c r="Z14" s="106">
        <f>'[22]20-21'!$D$36</f>
        <v>10</v>
      </c>
      <c r="AA14" s="107"/>
      <c r="AB14" s="99">
        <f>'[22]20-21'!$AU$36</f>
        <v>10</v>
      </c>
      <c r="AC14" s="104">
        <f>'[22]20-21'!$AT$36</f>
        <v>6</v>
      </c>
      <c r="AD14" s="98">
        <f>'[22]20-21'!$AS$36</f>
        <v>3</v>
      </c>
      <c r="AE14" s="103">
        <f t="shared" si="3"/>
        <v>36</v>
      </c>
      <c r="AF14" s="103">
        <f>AE14+(AG14-AH14)/100+AG14/1000+0.00000011</f>
        <v>36.166000110000006</v>
      </c>
      <c r="AG14" s="105">
        <f>'[22]20-21'!$G$36-'[22]20-21'!$E$36</f>
        <v>26</v>
      </c>
      <c r="AH14" s="106">
        <f>'[22]20-21'!$F$36-'[22]20-21'!$D$36</f>
        <v>12</v>
      </c>
      <c r="AJ14" s="120" t="s">
        <v>59</v>
      </c>
      <c r="AK14" s="102">
        <f t="shared" si="14"/>
        <v>14</v>
      </c>
      <c r="AL14" s="104">
        <f t="shared" si="4"/>
        <v>17</v>
      </c>
      <c r="AM14" s="104">
        <f t="shared" si="5"/>
        <v>7</v>
      </c>
      <c r="AN14" s="103">
        <f t="shared" si="6"/>
        <v>59</v>
      </c>
      <c r="AO14" s="103">
        <f>AN14+(AP14-AQ14)/100+AP14/1000+0.00000011</f>
        <v>59.108000109999999</v>
      </c>
      <c r="AP14" s="105">
        <f t="shared" si="7"/>
        <v>28</v>
      </c>
      <c r="AQ14" s="106">
        <f t="shared" si="8"/>
        <v>20</v>
      </c>
      <c r="AS14" s="22" t="str">
        <f>'[21]20-21'!$B$2</f>
        <v>Liverpool</v>
      </c>
      <c r="AT14" s="102">
        <f t="shared" si="15"/>
        <v>19</v>
      </c>
      <c r="AU14" s="104">
        <f t="shared" si="9"/>
        <v>10</v>
      </c>
      <c r="AV14" s="104">
        <f t="shared" si="10"/>
        <v>9</v>
      </c>
      <c r="AW14" s="103">
        <f t="shared" si="11"/>
        <v>67</v>
      </c>
      <c r="AX14" s="103">
        <f>AW14+(AY14-AZ14)/100+AY14/1000+0.00000011</f>
        <v>67.220000110000015</v>
      </c>
      <c r="AY14" s="105">
        <f t="shared" si="12"/>
        <v>40</v>
      </c>
      <c r="AZ14" s="106">
        <f t="shared" si="13"/>
        <v>22</v>
      </c>
    </row>
    <row r="15" spans="2:52" ht="15.75" thickBot="1" x14ac:dyDescent="0.3">
      <c r="B15" s="120" t="s">
        <v>108</v>
      </c>
      <c r="C15" s="102">
        <f>'[23]20-21'!$AP$36</f>
        <v>12</v>
      </c>
      <c r="D15" s="104">
        <f>'[23]20-21'!$AQ$36</f>
        <v>5</v>
      </c>
      <c r="E15" s="104">
        <f>'[23]20-21'!$AR$36</f>
        <v>2</v>
      </c>
      <c r="F15" s="103">
        <f t="shared" si="0"/>
        <v>41</v>
      </c>
      <c r="G15" s="103">
        <f>F15+(H15-I15)/100+H15/1000+0.00000012</f>
        <v>41.17200012</v>
      </c>
      <c r="H15" s="105">
        <f>'[23]20-21'!$D$36</f>
        <v>22</v>
      </c>
      <c r="I15" s="106">
        <f>'[23]20-21'!$E$36</f>
        <v>7</v>
      </c>
      <c r="J15" s="107"/>
      <c r="K15" s="99">
        <f>'[23]20-21'!$AS$36</f>
        <v>9</v>
      </c>
      <c r="L15" s="104">
        <f>'[23]20-21'!$AT$36</f>
        <v>7</v>
      </c>
      <c r="M15" s="98">
        <f>'[23]20-21'!$AU$36</f>
        <v>3</v>
      </c>
      <c r="N15" s="103">
        <f t="shared" si="1"/>
        <v>34</v>
      </c>
      <c r="O15" s="103">
        <f>N15+(P15-Q15)/100+P15/1000+0.00000012</f>
        <v>34.131000120000003</v>
      </c>
      <c r="P15" s="105">
        <f>'[23]20-21'!$F$36-'[23]20-21'!$D$36</f>
        <v>21</v>
      </c>
      <c r="Q15" s="106">
        <f>'[23]20-21'!$G$36-'[23]20-21'!$E$36</f>
        <v>10</v>
      </c>
      <c r="S15" s="120" t="s">
        <v>108</v>
      </c>
      <c r="T15" s="102">
        <f>'[24]20-21'!$AR$36</f>
        <v>10</v>
      </c>
      <c r="U15" s="104">
        <f>'[24]20-21'!$AQ$36</f>
        <v>7</v>
      </c>
      <c r="V15" s="104">
        <f>'[24]20-21'!$AP$36</f>
        <v>2</v>
      </c>
      <c r="W15" s="103">
        <f t="shared" si="2"/>
        <v>37</v>
      </c>
      <c r="X15" s="103">
        <f>W15+(Y15-Z15)/100+Y15/1000+0.00000012</f>
        <v>37.171000120000002</v>
      </c>
      <c r="Y15" s="105">
        <f>'[24]20-21'!$E$36</f>
        <v>21</v>
      </c>
      <c r="Z15" s="106">
        <f>'[24]20-21'!$D$36</f>
        <v>6</v>
      </c>
      <c r="AA15" s="107"/>
      <c r="AB15" s="99">
        <f>'[24]20-21'!$AU$36</f>
        <v>8</v>
      </c>
      <c r="AC15" s="104">
        <f>'[24]20-21'!$AT$36</f>
        <v>7</v>
      </c>
      <c r="AD15" s="98">
        <f>'[24]20-21'!$AS$36</f>
        <v>4</v>
      </c>
      <c r="AE15" s="103">
        <f t="shared" si="3"/>
        <v>31</v>
      </c>
      <c r="AF15" s="103">
        <f>AE15+(AG15-AH15)/100+AG15/1000+0.00000012</f>
        <v>31.119000119999999</v>
      </c>
      <c r="AG15" s="105">
        <f>'[24]20-21'!$G$36-'[24]20-21'!$E$36</f>
        <v>19</v>
      </c>
      <c r="AH15" s="106">
        <f>'[24]20-21'!$F$36-'[24]20-21'!$D$36</f>
        <v>9</v>
      </c>
      <c r="AJ15" s="120" t="s">
        <v>108</v>
      </c>
      <c r="AK15" s="102">
        <f t="shared" si="14"/>
        <v>22</v>
      </c>
      <c r="AL15" s="104">
        <f t="shared" si="4"/>
        <v>12</v>
      </c>
      <c r="AM15" s="104">
        <f t="shared" si="5"/>
        <v>4</v>
      </c>
      <c r="AN15" s="103">
        <f t="shared" si="6"/>
        <v>78</v>
      </c>
      <c r="AO15" s="103">
        <f>AN15+(AP15-AQ15)/100+AP15/1000+0.00000012</f>
        <v>78.343000119999999</v>
      </c>
      <c r="AP15" s="105">
        <f t="shared" si="7"/>
        <v>43</v>
      </c>
      <c r="AQ15" s="106">
        <f t="shared" si="8"/>
        <v>13</v>
      </c>
      <c r="AS15" s="22" t="str">
        <f>'[23]20-21'!$B$2</f>
        <v>Man City</v>
      </c>
      <c r="AT15" s="102">
        <f t="shared" si="15"/>
        <v>17</v>
      </c>
      <c r="AU15" s="104">
        <f t="shared" si="9"/>
        <v>14</v>
      </c>
      <c r="AV15" s="104">
        <f t="shared" si="10"/>
        <v>7</v>
      </c>
      <c r="AW15" s="103">
        <f t="shared" si="11"/>
        <v>65</v>
      </c>
      <c r="AX15" s="103">
        <f>AW15+(AY15-AZ15)/100+AY15/1000+0.00000012</f>
        <v>65.250000119999996</v>
      </c>
      <c r="AY15" s="105">
        <f t="shared" si="12"/>
        <v>40</v>
      </c>
      <c r="AZ15" s="106">
        <f t="shared" si="13"/>
        <v>19</v>
      </c>
    </row>
    <row r="16" spans="2:52" ht="15.75" thickBot="1" x14ac:dyDescent="0.3">
      <c r="B16" s="120" t="s">
        <v>109</v>
      </c>
      <c r="C16" s="102">
        <f>'[25]20-21'!$AP$36</f>
        <v>5</v>
      </c>
      <c r="D16" s="104">
        <f>'[25]20-21'!$AQ$36</f>
        <v>9</v>
      </c>
      <c r="E16" s="104">
        <f>'[25]20-21'!$AR$36</f>
        <v>5</v>
      </c>
      <c r="F16" s="103">
        <f t="shared" si="0"/>
        <v>24</v>
      </c>
      <c r="G16" s="103">
        <f>F16+(H16-I16)/100+H16/1000+0.00000013</f>
        <v>24.056000129999997</v>
      </c>
      <c r="H16" s="105">
        <f>'[25]20-21'!$D$36</f>
        <v>16</v>
      </c>
      <c r="I16" s="106">
        <f>'[25]20-21'!$E$36</f>
        <v>12</v>
      </c>
      <c r="J16" s="107"/>
      <c r="K16" s="99">
        <f>'[25]20-21'!$AS$36</f>
        <v>8</v>
      </c>
      <c r="L16" s="104">
        <f>'[25]20-21'!$AT$36</f>
        <v>4</v>
      </c>
      <c r="M16" s="98">
        <f>'[25]20-21'!$AU$36</f>
        <v>7</v>
      </c>
      <c r="N16" s="103">
        <f t="shared" si="1"/>
        <v>28</v>
      </c>
      <c r="O16" s="103">
        <f>N16+(P16-Q16)/100+P16/1000+0.00000013</f>
        <v>28.082000129999997</v>
      </c>
      <c r="P16" s="105">
        <f>'[25]20-21'!$F$36-'[25]20-21'!$D$36</f>
        <v>22</v>
      </c>
      <c r="Q16" s="106">
        <f>'[25]20-21'!$G$36-'[25]20-21'!$E$36</f>
        <v>16</v>
      </c>
      <c r="S16" s="120" t="s">
        <v>109</v>
      </c>
      <c r="T16" s="102">
        <f>'[26]20-21'!$AR$36</f>
        <v>4</v>
      </c>
      <c r="U16" s="104">
        <f>'[26]20-21'!$AQ$36</f>
        <v>11</v>
      </c>
      <c r="V16" s="104">
        <f>'[26]20-21'!$AP$36</f>
        <v>4</v>
      </c>
      <c r="W16" s="103">
        <f t="shared" si="2"/>
        <v>23</v>
      </c>
      <c r="X16" s="103">
        <f>W16+(Y16-Z16)/100+Y16/1000+0.00000013</f>
        <v>23.002000129999999</v>
      </c>
      <c r="Y16" s="105">
        <f>'[26]20-21'!$E$36</f>
        <v>12</v>
      </c>
      <c r="Z16" s="106">
        <f>'[26]20-21'!$D$36</f>
        <v>13</v>
      </c>
      <c r="AA16" s="107"/>
      <c r="AB16" s="99">
        <f>'[26]20-21'!$AU$36</f>
        <v>10</v>
      </c>
      <c r="AC16" s="104">
        <f>'[26]20-21'!$AT$36</f>
        <v>9</v>
      </c>
      <c r="AD16" s="98">
        <f>'[26]20-21'!$AS$36</f>
        <v>0</v>
      </c>
      <c r="AE16" s="103">
        <f t="shared" si="3"/>
        <v>39</v>
      </c>
      <c r="AF16" s="103">
        <f>AE16+(AG16-AH16)/100+AG16/1000+0.00000013</f>
        <v>39.223000130000003</v>
      </c>
      <c r="AG16" s="105">
        <f>'[26]20-21'!$G$36-'[26]20-21'!$E$36</f>
        <v>23</v>
      </c>
      <c r="AH16" s="106">
        <f>'[26]20-21'!$F$36-'[26]20-21'!$D$36</f>
        <v>3</v>
      </c>
      <c r="AJ16" s="120" t="s">
        <v>109</v>
      </c>
      <c r="AK16" s="102">
        <f t="shared" si="14"/>
        <v>9</v>
      </c>
      <c r="AL16" s="104">
        <f t="shared" si="4"/>
        <v>20</v>
      </c>
      <c r="AM16" s="104">
        <f t="shared" si="5"/>
        <v>9</v>
      </c>
      <c r="AN16" s="103">
        <f t="shared" si="6"/>
        <v>47</v>
      </c>
      <c r="AO16" s="103">
        <f>AN16+(AP16-AQ16)/100+AP16/1000+0.00000013</f>
        <v>47.058000129999996</v>
      </c>
      <c r="AP16" s="105">
        <f t="shared" si="7"/>
        <v>28</v>
      </c>
      <c r="AQ16" s="106">
        <f t="shared" si="8"/>
        <v>25</v>
      </c>
      <c r="AS16" s="22" t="str">
        <f>'[25]20-21'!$B$2</f>
        <v>Man Utd</v>
      </c>
      <c r="AT16" s="102">
        <f t="shared" si="15"/>
        <v>18</v>
      </c>
      <c r="AU16" s="104">
        <f t="shared" si="9"/>
        <v>13</v>
      </c>
      <c r="AV16" s="104">
        <f t="shared" si="10"/>
        <v>7</v>
      </c>
      <c r="AW16" s="103">
        <f t="shared" si="11"/>
        <v>67</v>
      </c>
      <c r="AX16" s="103">
        <f>AW16+(AY16-AZ16)/100+AY16/1000+0.00000013</f>
        <v>67.30500013000001</v>
      </c>
      <c r="AY16" s="105">
        <f t="shared" si="12"/>
        <v>45</v>
      </c>
      <c r="AZ16" s="106">
        <f t="shared" si="13"/>
        <v>19</v>
      </c>
    </row>
    <row r="17" spans="2:52" ht="15.75" thickBot="1" x14ac:dyDescent="0.3">
      <c r="B17" s="120" t="s">
        <v>60</v>
      </c>
      <c r="C17" s="102">
        <f>'[27]20-21'!$AP$36</f>
        <v>5</v>
      </c>
      <c r="D17" s="104">
        <f>'[27]20-21'!$AQ$36</f>
        <v>7</v>
      </c>
      <c r="E17" s="104">
        <f>'[27]20-21'!$AR$36</f>
        <v>7</v>
      </c>
      <c r="F17" s="103">
        <f t="shared" si="0"/>
        <v>22</v>
      </c>
      <c r="G17" s="103">
        <f>F17+(H17-I17)/100+H17/1000+0.00000014</f>
        <v>22.003000140000001</v>
      </c>
      <c r="H17" s="105">
        <f>'[27]20-21'!$D$36</f>
        <v>13</v>
      </c>
      <c r="I17" s="106">
        <f>'[27]20-21'!$E$36</f>
        <v>14</v>
      </c>
      <c r="J17" s="107"/>
      <c r="K17" s="99">
        <f>'[27]20-21'!$AS$36</f>
        <v>4</v>
      </c>
      <c r="L17" s="104">
        <f>'[27]20-21'!$AT$36</f>
        <v>7</v>
      </c>
      <c r="M17" s="98">
        <f>'[27]20-21'!$AU$36</f>
        <v>8</v>
      </c>
      <c r="N17" s="103">
        <f t="shared" si="1"/>
        <v>19</v>
      </c>
      <c r="O17" s="103">
        <f>N17+(P17-Q17)/100+P17/1000+0.00000014</f>
        <v>18.953000140000004</v>
      </c>
      <c r="P17" s="105">
        <f>'[27]20-21'!$F$36-'[27]20-21'!$D$36</f>
        <v>13</v>
      </c>
      <c r="Q17" s="106">
        <f>'[27]20-21'!$G$36-'[27]20-21'!$E$36</f>
        <v>19</v>
      </c>
      <c r="S17" s="120" t="s">
        <v>60</v>
      </c>
      <c r="T17" s="102">
        <f>'[28]20-21'!$AR$36</f>
        <v>2</v>
      </c>
      <c r="U17" s="104">
        <f>'[28]20-21'!$AQ$36</f>
        <v>9</v>
      </c>
      <c r="V17" s="104">
        <f>'[28]20-21'!$AP$36</f>
        <v>8</v>
      </c>
      <c r="W17" s="103">
        <f t="shared" si="2"/>
        <v>15</v>
      </c>
      <c r="X17" s="103">
        <f>W17+(Y17-Z17)/100+Y17/1000+0.00000014</f>
        <v>14.93500014</v>
      </c>
      <c r="Y17" s="105">
        <f>'[28]20-21'!$E$36</f>
        <v>5</v>
      </c>
      <c r="Z17" s="106">
        <f>'[28]20-21'!$D$36</f>
        <v>12</v>
      </c>
      <c r="AA17" s="107"/>
      <c r="AB17" s="99">
        <f>'[28]20-21'!$AU$36</f>
        <v>7</v>
      </c>
      <c r="AC17" s="104">
        <f>'[28]20-21'!$AT$36</f>
        <v>5</v>
      </c>
      <c r="AD17" s="98">
        <f>'[28]20-21'!$AS$36</f>
        <v>7</v>
      </c>
      <c r="AE17" s="103">
        <f t="shared" si="3"/>
        <v>26</v>
      </c>
      <c r="AF17" s="103">
        <f>AE17+(AG17-AH17)/100+AG17/1000+0.00000014</f>
        <v>25.995000140000002</v>
      </c>
      <c r="AG17" s="105">
        <f>'[28]20-21'!$G$36-'[28]20-21'!$E$36</f>
        <v>15</v>
      </c>
      <c r="AH17" s="106">
        <f>'[28]20-21'!$F$36-'[28]20-21'!$D$36</f>
        <v>17</v>
      </c>
      <c r="AJ17" s="120" t="s">
        <v>60</v>
      </c>
      <c r="AK17" s="102">
        <f t="shared" si="14"/>
        <v>7</v>
      </c>
      <c r="AL17" s="104">
        <f t="shared" si="4"/>
        <v>16</v>
      </c>
      <c r="AM17" s="104">
        <f t="shared" si="5"/>
        <v>15</v>
      </c>
      <c r="AN17" s="103">
        <f t="shared" si="6"/>
        <v>37</v>
      </c>
      <c r="AO17" s="103">
        <f>AN17+(AP17-AQ17)/100+AP17/1000+0.00000014</f>
        <v>36.93800014</v>
      </c>
      <c r="AP17" s="105">
        <f t="shared" si="7"/>
        <v>18</v>
      </c>
      <c r="AQ17" s="106">
        <f t="shared" si="8"/>
        <v>26</v>
      </c>
      <c r="AS17" s="22" t="str">
        <f>'[27]20-21'!$B$2</f>
        <v>Newcastle</v>
      </c>
      <c r="AT17" s="102">
        <f t="shared" si="15"/>
        <v>11</v>
      </c>
      <c r="AU17" s="104">
        <f t="shared" si="9"/>
        <v>12</v>
      </c>
      <c r="AV17" s="104">
        <f t="shared" si="10"/>
        <v>15</v>
      </c>
      <c r="AW17" s="103">
        <f t="shared" si="11"/>
        <v>45</v>
      </c>
      <c r="AX17" s="103">
        <f>AW17+(AY17-AZ17)/100+AY17/1000+0.00000014</f>
        <v>44.948000139999998</v>
      </c>
      <c r="AY17" s="105">
        <f t="shared" si="12"/>
        <v>28</v>
      </c>
      <c r="AZ17" s="106">
        <f t="shared" si="13"/>
        <v>36</v>
      </c>
    </row>
    <row r="18" spans="2:52" ht="15.75" thickBot="1" x14ac:dyDescent="0.3">
      <c r="B18" s="120" t="s">
        <v>110</v>
      </c>
      <c r="C18" s="102">
        <f>'[19]20-21'!$AP$36</f>
        <v>3</v>
      </c>
      <c r="D18" s="104">
        <f>'[19]20-21'!$AQ$36</f>
        <v>7</v>
      </c>
      <c r="E18" s="104">
        <f>'[19]20-21'!$AR$36</f>
        <v>9</v>
      </c>
      <c r="F18" s="103">
        <f t="shared" ref="F18" si="30">C18*3+D18*1</f>
        <v>16</v>
      </c>
      <c r="G18" s="103">
        <f>F18+(H18-I18)/100+H18/1000+0.0000001</f>
        <v>15.9250001</v>
      </c>
      <c r="H18" s="105">
        <f>'[19]20-21'!$D$36</f>
        <v>5</v>
      </c>
      <c r="I18" s="106">
        <f>'[19]20-21'!$E$36</f>
        <v>13</v>
      </c>
      <c r="J18" s="107"/>
      <c r="K18" s="99">
        <f>'[19]20-21'!$AS$36</f>
        <v>2</v>
      </c>
      <c r="L18" s="104">
        <f>'[19]20-21'!$AT$36</f>
        <v>9</v>
      </c>
      <c r="M18" s="98">
        <f>'[19]20-21'!$AU$36</f>
        <v>8</v>
      </c>
      <c r="N18" s="103">
        <f t="shared" ref="N18" si="31">K18*3+L18*1</f>
        <v>15</v>
      </c>
      <c r="O18" s="103">
        <f>N18+(P18-Q18)/100+P18/1000+0.0000001</f>
        <v>14.937000099999999</v>
      </c>
      <c r="P18" s="105">
        <f>'[19]20-21'!$F$36-'[19]20-21'!$D$36</f>
        <v>7</v>
      </c>
      <c r="Q18" s="106">
        <f>'[19]20-21'!$G$36-'[19]20-21'!$E$36</f>
        <v>14</v>
      </c>
      <c r="S18" s="120" t="s">
        <v>110</v>
      </c>
      <c r="T18" s="102">
        <f>'[20]20-21'!$AR$36</f>
        <v>2</v>
      </c>
      <c r="U18" s="104">
        <f>'[20]20-21'!$AQ$36</f>
        <v>7</v>
      </c>
      <c r="V18" s="104">
        <f>'[20]20-21'!$AP$36</f>
        <v>10</v>
      </c>
      <c r="W18" s="103">
        <f t="shared" ref="W18" si="32">T18*3+U18*1</f>
        <v>13</v>
      </c>
      <c r="X18" s="103">
        <f>W18+(Y18-Z18)/100+Y18/1000+0.0000001</f>
        <v>12.9150001</v>
      </c>
      <c r="Y18" s="105">
        <f>'[20]20-21'!$E$36</f>
        <v>5</v>
      </c>
      <c r="Z18" s="106">
        <f>'[20]20-21'!$D$36</f>
        <v>14</v>
      </c>
      <c r="AA18" s="107"/>
      <c r="AB18" s="99">
        <f>'[20]20-21'!$AU$36</f>
        <v>0</v>
      </c>
      <c r="AC18" s="104">
        <f>'[20]20-21'!$AT$36</f>
        <v>8</v>
      </c>
      <c r="AD18" s="98">
        <f>'[20]20-21'!$AS$36</f>
        <v>11</v>
      </c>
      <c r="AE18" s="103">
        <f t="shared" ref="AE18" si="33">AB18*3+AC18*1</f>
        <v>8</v>
      </c>
      <c r="AF18" s="103">
        <f>AE18+(AG18-AH18)/100+AG18/1000+0.0000001</f>
        <v>7.8130001</v>
      </c>
      <c r="AG18" s="105">
        <f>'[20]20-21'!$G$36-'[20]20-21'!$E$36</f>
        <v>3</v>
      </c>
      <c r="AH18" s="106">
        <f>'[20]20-21'!$F$36-'[20]20-21'!$D$36</f>
        <v>22</v>
      </c>
      <c r="AJ18" s="120" t="s">
        <v>110</v>
      </c>
      <c r="AK18" s="102">
        <f>C18+T18</f>
        <v>5</v>
      </c>
      <c r="AL18" s="104">
        <f t="shared" ref="AL18" si="34">D18+U18</f>
        <v>14</v>
      </c>
      <c r="AM18" s="104">
        <f t="shared" ref="AM18" si="35">E18+V18</f>
        <v>19</v>
      </c>
      <c r="AN18" s="103">
        <f t="shared" ref="AN18" si="36">F18+W18</f>
        <v>29</v>
      </c>
      <c r="AO18" s="103">
        <f>AN18+(AP18-AQ18)/100+AP18/1000+0.0000001</f>
        <v>28.840000100000001</v>
      </c>
      <c r="AP18" s="105">
        <f t="shared" ref="AP18" si="37">H18+Y18</f>
        <v>10</v>
      </c>
      <c r="AQ18" s="106">
        <f t="shared" ref="AQ18" si="38">I18+Z18</f>
        <v>27</v>
      </c>
      <c r="AS18" s="22" t="str">
        <f>'[19]20-21'!$B$2</f>
        <v>Sheffield</v>
      </c>
      <c r="AT18" s="102">
        <f>K18+AB18</f>
        <v>2</v>
      </c>
      <c r="AU18" s="104">
        <f t="shared" ref="AU18" si="39">L18+AC18</f>
        <v>17</v>
      </c>
      <c r="AV18" s="104">
        <f t="shared" ref="AV18" si="40">M18+AD18</f>
        <v>19</v>
      </c>
      <c r="AW18" s="103">
        <f t="shared" ref="AW18" si="41">AE18+N18</f>
        <v>23</v>
      </c>
      <c r="AX18" s="103">
        <f>AW18+(AY18-AZ18)/100+AY18/1000+0.0000001</f>
        <v>22.750000100000001</v>
      </c>
      <c r="AY18" s="105">
        <f t="shared" ref="AY18" si="42">AG18+P18</f>
        <v>10</v>
      </c>
      <c r="AZ18" s="106">
        <f t="shared" ref="AZ18" si="43">AH18+Q18</f>
        <v>36</v>
      </c>
    </row>
    <row r="19" spans="2:52" ht="15.75" thickBot="1" x14ac:dyDescent="0.3">
      <c r="B19" s="120" t="s">
        <v>62</v>
      </c>
      <c r="C19" s="102">
        <f>'[45]20-21'!$AP$36</f>
        <v>9</v>
      </c>
      <c r="D19" s="104">
        <f>'[45]20-21'!$AQ$36</f>
        <v>7</v>
      </c>
      <c r="E19" s="104">
        <f>'[45]20-21'!$AR$36</f>
        <v>3</v>
      </c>
      <c r="F19" s="103">
        <f t="shared" si="0"/>
        <v>34</v>
      </c>
      <c r="G19" s="103">
        <f>F19+(H19-I19)/100+H19/1000+0.00000016</f>
        <v>34.09700016</v>
      </c>
      <c r="H19" s="105">
        <f>'[45]20-21'!$D$36</f>
        <v>17</v>
      </c>
      <c r="I19" s="106">
        <f>'[45]20-21'!$E$36</f>
        <v>9</v>
      </c>
      <c r="J19" s="107"/>
      <c r="K19" s="99">
        <f>'[45]20-21'!$AS$36</f>
        <v>6</v>
      </c>
      <c r="L19" s="104">
        <f>'[45]20-21'!$AT$36</f>
        <v>6</v>
      </c>
      <c r="M19" s="98">
        <f>'[45]20-21'!$AU$36</f>
        <v>7</v>
      </c>
      <c r="N19" s="103">
        <f t="shared" si="1"/>
        <v>24</v>
      </c>
      <c r="O19" s="103">
        <f>N19+(P19-Q19)/100+P19/1000+0.00000016</f>
        <v>23.961000159999998</v>
      </c>
      <c r="P19" s="105">
        <f>'[45]20-21'!$F$36-'[45]20-21'!$D$36</f>
        <v>11</v>
      </c>
      <c r="Q19" s="106">
        <f>'[45]20-21'!$G$36-'[45]20-21'!$E$36</f>
        <v>16</v>
      </c>
      <c r="S19" s="120" t="s">
        <v>62</v>
      </c>
      <c r="T19" s="102">
        <f>'[46]20-21'!$AR$36</f>
        <v>5</v>
      </c>
      <c r="U19" s="104">
        <f>'[46]20-21'!$AQ$36</f>
        <v>4</v>
      </c>
      <c r="V19" s="104">
        <f>'[46]20-21'!$AP$36</f>
        <v>10</v>
      </c>
      <c r="W19" s="103">
        <f t="shared" si="2"/>
        <v>19</v>
      </c>
      <c r="X19" s="103">
        <f>W19+(Y19-Z19)/100+Y19/1000+0.00000016</f>
        <v>18.911000159999997</v>
      </c>
      <c r="Y19" s="105">
        <f>'[46]20-21'!$E$36</f>
        <v>11</v>
      </c>
      <c r="Z19" s="106">
        <f>'[46]20-21'!$D$36</f>
        <v>21</v>
      </c>
      <c r="AA19" s="107"/>
      <c r="AB19" s="99">
        <f>'[46]20-21'!$AU$36</f>
        <v>4</v>
      </c>
      <c r="AC19" s="104">
        <f>'[46]20-21'!$AT$36</f>
        <v>5</v>
      </c>
      <c r="AD19" s="98">
        <f>'[46]20-21'!$AS$36</f>
        <v>10</v>
      </c>
      <c r="AE19" s="103">
        <f t="shared" si="3"/>
        <v>17</v>
      </c>
      <c r="AF19" s="103">
        <f>AE19+(AG19-AH19)/100+AG19/1000+0.00000016</f>
        <v>16.868000159999998</v>
      </c>
      <c r="AG19" s="105">
        <f>'[46]20-21'!$G$36-'[46]20-21'!$E$36</f>
        <v>8</v>
      </c>
      <c r="AH19" s="106">
        <f>'[46]20-21'!$F$36-'[46]20-21'!$D$36</f>
        <v>22</v>
      </c>
      <c r="AJ19" s="120" t="s">
        <v>62</v>
      </c>
      <c r="AK19" s="102">
        <f t="shared" si="14"/>
        <v>14</v>
      </c>
      <c r="AL19" s="104">
        <f t="shared" si="4"/>
        <v>11</v>
      </c>
      <c r="AM19" s="104">
        <f t="shared" si="5"/>
        <v>13</v>
      </c>
      <c r="AN19" s="103">
        <f t="shared" si="6"/>
        <v>53</v>
      </c>
      <c r="AO19" s="103">
        <f>AN19+(AP19-AQ19)/100+AP19/1000+0.00000016</f>
        <v>53.008000159999995</v>
      </c>
      <c r="AP19" s="105">
        <f t="shared" si="7"/>
        <v>28</v>
      </c>
      <c r="AQ19" s="106">
        <f t="shared" si="8"/>
        <v>30</v>
      </c>
      <c r="AS19" s="22" t="str">
        <f>'[45]20-21'!$B$2</f>
        <v>Southampton</v>
      </c>
      <c r="AT19" s="102">
        <f t="shared" si="15"/>
        <v>10</v>
      </c>
      <c r="AU19" s="104">
        <f t="shared" si="9"/>
        <v>11</v>
      </c>
      <c r="AV19" s="104">
        <f t="shared" si="10"/>
        <v>17</v>
      </c>
      <c r="AW19" s="103">
        <f t="shared" si="11"/>
        <v>41</v>
      </c>
      <c r="AX19" s="103">
        <f>AW19+(AY19-AZ19)/100+AY19/1000+0.00000016</f>
        <v>40.82900016</v>
      </c>
      <c r="AY19" s="105">
        <f t="shared" si="12"/>
        <v>19</v>
      </c>
      <c r="AZ19" s="106">
        <f t="shared" si="13"/>
        <v>38</v>
      </c>
    </row>
    <row r="20" spans="2:52" ht="15.75" thickBot="1" x14ac:dyDescent="0.3">
      <c r="B20" s="120" t="s">
        <v>63</v>
      </c>
      <c r="C20" s="102">
        <f>'[33]20-21'!$AP$36</f>
        <v>11</v>
      </c>
      <c r="D20" s="104">
        <f>'[33]20-21'!$AQ$36</f>
        <v>3</v>
      </c>
      <c r="E20" s="104">
        <f>'[33]20-21'!$AR$36</f>
        <v>5</v>
      </c>
      <c r="F20" s="103">
        <f t="shared" si="0"/>
        <v>36</v>
      </c>
      <c r="G20" s="103">
        <f>F20+(H20-I20)/100+H20/1000+0.00000017</f>
        <v>36.139000169999996</v>
      </c>
      <c r="H20" s="105">
        <f>'[33]20-21'!$D$36</f>
        <v>19</v>
      </c>
      <c r="I20" s="106">
        <f>'[33]20-21'!$E$36</f>
        <v>7</v>
      </c>
      <c r="J20" s="107"/>
      <c r="K20" s="99">
        <f>'[33]20-21'!$AS$36</f>
        <v>8</v>
      </c>
      <c r="L20" s="104">
        <f>'[33]20-21'!$AT$36</f>
        <v>4</v>
      </c>
      <c r="M20" s="98">
        <f>'[33]20-21'!$AU$36</f>
        <v>7</v>
      </c>
      <c r="N20" s="103">
        <f t="shared" si="1"/>
        <v>28</v>
      </c>
      <c r="O20" s="103">
        <f>N20+(P20-Q20)/100+P20/1000+0.00000017</f>
        <v>28.046000169999999</v>
      </c>
      <c r="P20" s="105">
        <f>'[33]20-21'!$F$36-'[33]20-21'!$D$36</f>
        <v>16</v>
      </c>
      <c r="Q20" s="106">
        <f>'[33]20-21'!$G$36-'[33]20-21'!$E$36</f>
        <v>13</v>
      </c>
      <c r="S20" s="120" t="s">
        <v>63</v>
      </c>
      <c r="T20" s="102">
        <f>'[34]20-21'!$AR$36</f>
        <v>7</v>
      </c>
      <c r="U20" s="104">
        <f>'[34]20-21'!$AQ$36</f>
        <v>8</v>
      </c>
      <c r="V20" s="104">
        <f>'[34]20-21'!$AP$36</f>
        <v>4</v>
      </c>
      <c r="W20" s="103">
        <f t="shared" si="2"/>
        <v>29</v>
      </c>
      <c r="X20" s="103">
        <f>W20+(Y20-Z20)/100+Y20/1000+0.00000017</f>
        <v>29.078000169999999</v>
      </c>
      <c r="Y20" s="105">
        <f>'[34]20-21'!$E$36</f>
        <v>18</v>
      </c>
      <c r="Z20" s="106">
        <f>'[34]20-21'!$D$36</f>
        <v>12</v>
      </c>
      <c r="AA20" s="107"/>
      <c r="AB20" s="99">
        <f>'[34]20-21'!$AU$36</f>
        <v>6</v>
      </c>
      <c r="AC20" s="104">
        <f>'[34]20-21'!$AT$36</f>
        <v>6</v>
      </c>
      <c r="AD20" s="98">
        <f>'[34]20-21'!$AS$36</f>
        <v>7</v>
      </c>
      <c r="AE20" s="103">
        <f t="shared" si="3"/>
        <v>24</v>
      </c>
      <c r="AF20" s="103">
        <f>AE20+(AG20-AH20)/100+AG20/1000+0.00000017</f>
        <v>24.03500017</v>
      </c>
      <c r="AG20" s="105">
        <f>'[34]20-21'!$G$36-'[34]20-21'!$E$36</f>
        <v>15</v>
      </c>
      <c r="AH20" s="106">
        <f>'[34]20-21'!$F$36-'[34]20-21'!$D$36</f>
        <v>13</v>
      </c>
      <c r="AJ20" s="120" t="s">
        <v>63</v>
      </c>
      <c r="AK20" s="102">
        <f t="shared" si="14"/>
        <v>18</v>
      </c>
      <c r="AL20" s="104">
        <f t="shared" si="4"/>
        <v>11</v>
      </c>
      <c r="AM20" s="104">
        <f t="shared" si="5"/>
        <v>9</v>
      </c>
      <c r="AN20" s="103">
        <f t="shared" si="6"/>
        <v>65</v>
      </c>
      <c r="AO20" s="103">
        <f>AN20+(AP20-AQ20)/100+AP20/1000+0.00000017</f>
        <v>65.21700017000002</v>
      </c>
      <c r="AP20" s="105">
        <f t="shared" si="7"/>
        <v>37</v>
      </c>
      <c r="AQ20" s="106">
        <f t="shared" si="8"/>
        <v>19</v>
      </c>
      <c r="AS20" s="22" t="str">
        <f>'[33]20-21'!$B$2</f>
        <v>Tottenham</v>
      </c>
      <c r="AT20" s="102">
        <f t="shared" si="15"/>
        <v>14</v>
      </c>
      <c r="AU20" s="104">
        <f t="shared" si="9"/>
        <v>10</v>
      </c>
      <c r="AV20" s="104">
        <f t="shared" si="10"/>
        <v>14</v>
      </c>
      <c r="AW20" s="103">
        <f t="shared" si="11"/>
        <v>52</v>
      </c>
      <c r="AX20" s="103">
        <f>AW20+(AY20-AZ20)/100+AY20/1000+0.00000017</f>
        <v>52.081000169999996</v>
      </c>
      <c r="AY20" s="105">
        <f t="shared" si="12"/>
        <v>31</v>
      </c>
      <c r="AZ20" s="106">
        <f t="shared" si="13"/>
        <v>26</v>
      </c>
    </row>
    <row r="21" spans="2:52" ht="15.75" thickBot="1" x14ac:dyDescent="0.3">
      <c r="B21" s="120" t="s">
        <v>21</v>
      </c>
      <c r="C21" s="102">
        <f>'[51]20-21'!$AP$36</f>
        <v>4</v>
      </c>
      <c r="D21" s="104">
        <f>'[51]20-21'!$AQ$36</f>
        <v>9</v>
      </c>
      <c r="E21" s="104">
        <f>'[51]20-21'!$AR$36</f>
        <v>6</v>
      </c>
      <c r="F21" s="103">
        <f t="shared" ref="F21" si="44">C21*3+D21*1</f>
        <v>21</v>
      </c>
      <c r="G21" s="103">
        <f>F21+(H21-I21)/100+H21/1000+0.0000001</f>
        <v>20.951000100000002</v>
      </c>
      <c r="H21" s="105">
        <f>'[51]20-21'!$D$36</f>
        <v>11</v>
      </c>
      <c r="I21" s="106">
        <f>'[51]20-21'!$E$36</f>
        <v>17</v>
      </c>
      <c r="J21" s="107"/>
      <c r="K21" s="99">
        <f>'[51]20-21'!$AS$36</f>
        <v>3</v>
      </c>
      <c r="L21" s="104">
        <f>'[51]20-21'!$AT$36</f>
        <v>5</v>
      </c>
      <c r="M21" s="98">
        <f>'[51]20-21'!$AU$36</f>
        <v>11</v>
      </c>
      <c r="N21" s="103">
        <f t="shared" ref="N21" si="45">K21*3+L21*1</f>
        <v>14</v>
      </c>
      <c r="O21" s="103">
        <f>N21+(P21-Q21)/100+P21/1000+0.0000001</f>
        <v>13.824000099999999</v>
      </c>
      <c r="P21" s="105">
        <f>'[51]20-21'!$F$36-'[51]20-21'!$D$36</f>
        <v>4</v>
      </c>
      <c r="Q21" s="106">
        <f>'[51]20-21'!$G$36-'[51]20-21'!$E$36</f>
        <v>22</v>
      </c>
      <c r="S21" s="120" t="s">
        <v>21</v>
      </c>
      <c r="T21" s="102">
        <f>'[52]20-21'!$AR$36</f>
        <v>2</v>
      </c>
      <c r="U21" s="104">
        <f>'[52]20-21'!$AQ$36</f>
        <v>5</v>
      </c>
      <c r="V21" s="104">
        <f>'[52]20-21'!$AP$36</f>
        <v>12</v>
      </c>
      <c r="W21" s="103">
        <f t="shared" ref="W21" si="46">T21*3+U21*1</f>
        <v>11</v>
      </c>
      <c r="X21" s="103">
        <f>W21+(Y21-Z21)/100+Y21/1000+0.0000001</f>
        <v>10.857000099999999</v>
      </c>
      <c r="Y21" s="105">
        <f>'[52]20-21'!$E$36</f>
        <v>7</v>
      </c>
      <c r="Z21" s="106">
        <f>'[52]20-21'!$D$36</f>
        <v>22</v>
      </c>
      <c r="AA21" s="107"/>
      <c r="AB21" s="99">
        <f>'[52]20-21'!$AU$36</f>
        <v>4</v>
      </c>
      <c r="AC21" s="104">
        <f>'[52]20-21'!$AT$36</f>
        <v>10</v>
      </c>
      <c r="AD21" s="98">
        <f>'[52]20-21'!$AS$36</f>
        <v>5</v>
      </c>
      <c r="AE21" s="103">
        <f t="shared" ref="AE21" si="47">AB21*3+AC21*1</f>
        <v>22</v>
      </c>
      <c r="AF21" s="103">
        <f>AE21+(AG21-AH21)/100+AG21/1000+0.0000001</f>
        <v>21.993000100000003</v>
      </c>
      <c r="AG21" s="105">
        <f>'[52]20-21'!$G$36-'[52]20-21'!$E$36</f>
        <v>13</v>
      </c>
      <c r="AH21" s="106">
        <f>'[52]20-21'!$F$36-'[52]20-21'!$D$36</f>
        <v>15</v>
      </c>
      <c r="AJ21" s="120" t="s">
        <v>21</v>
      </c>
      <c r="AK21" s="102">
        <f>C21+T21</f>
        <v>6</v>
      </c>
      <c r="AL21" s="104">
        <f t="shared" ref="AL21" si="48">D21+U21</f>
        <v>14</v>
      </c>
      <c r="AM21" s="104">
        <f t="shared" ref="AM21" si="49">E21+V21</f>
        <v>18</v>
      </c>
      <c r="AN21" s="103">
        <f t="shared" ref="AN21" si="50">F21+W21</f>
        <v>32</v>
      </c>
      <c r="AO21" s="103">
        <f>AN21+(AP21-AQ21)/100+AP21/1000+0.0000001</f>
        <v>31.808000100000001</v>
      </c>
      <c r="AP21" s="105">
        <f t="shared" ref="AP21" si="51">H21+Y21</f>
        <v>18</v>
      </c>
      <c r="AQ21" s="106">
        <f t="shared" ref="AQ21" si="52">I21+Z21</f>
        <v>39</v>
      </c>
      <c r="AS21" s="22" t="str">
        <f>'[51]20-21'!$B$2</f>
        <v>West Brom</v>
      </c>
      <c r="AT21" s="102">
        <f>K21+AB21</f>
        <v>7</v>
      </c>
      <c r="AU21" s="104">
        <f t="shared" ref="AU21" si="53">L21+AC21</f>
        <v>15</v>
      </c>
      <c r="AV21" s="104">
        <f t="shared" ref="AV21" si="54">M21+AD21</f>
        <v>16</v>
      </c>
      <c r="AW21" s="103">
        <f t="shared" ref="AW21" si="55">AE21+N21</f>
        <v>36</v>
      </c>
      <c r="AX21" s="103">
        <f>AW21+(AY21-AZ21)/100+AY21/1000+0.0000001</f>
        <v>35.817000100000001</v>
      </c>
      <c r="AY21" s="105">
        <f t="shared" ref="AY21" si="56">AG21+P21</f>
        <v>17</v>
      </c>
      <c r="AZ21" s="106">
        <f t="shared" ref="AZ21" si="57">AH21+Q21</f>
        <v>37</v>
      </c>
    </row>
    <row r="22" spans="2:52" ht="15.75" thickBot="1" x14ac:dyDescent="0.3">
      <c r="B22" s="120" t="s">
        <v>65</v>
      </c>
      <c r="C22" s="102">
        <f>'[37]20-21'!$AP$36</f>
        <v>11</v>
      </c>
      <c r="D22" s="104">
        <f>'[37]20-21'!$AQ$36</f>
        <v>4</v>
      </c>
      <c r="E22" s="104">
        <f>'[37]20-21'!$AR$36</f>
        <v>4</v>
      </c>
      <c r="F22" s="103">
        <f t="shared" si="0"/>
        <v>37</v>
      </c>
      <c r="G22" s="103">
        <f>F22+(H22-I22)/100+H22/1000+0.00000019</f>
        <v>37.127000190000004</v>
      </c>
      <c r="H22" s="105">
        <f>'[37]20-21'!$D$36</f>
        <v>17</v>
      </c>
      <c r="I22" s="106">
        <f>'[37]20-21'!$E$36</f>
        <v>6</v>
      </c>
      <c r="J22" s="107"/>
      <c r="K22" s="99">
        <f>'[37]20-21'!$AS$36</f>
        <v>7</v>
      </c>
      <c r="L22" s="104">
        <f>'[37]20-21'!$AT$36</f>
        <v>6</v>
      </c>
      <c r="M22" s="98">
        <f>'[37]20-21'!$AU$36</f>
        <v>6</v>
      </c>
      <c r="N22" s="103">
        <f t="shared" si="1"/>
        <v>27</v>
      </c>
      <c r="O22" s="103">
        <f>N22+(P22-Q22)/100+P22/1000+0.00000019</f>
        <v>27.005000190000001</v>
      </c>
      <c r="P22" s="105">
        <f>'[37]20-21'!$F$36-'[37]20-21'!$D$36</f>
        <v>15</v>
      </c>
      <c r="Q22" s="106">
        <f>'[37]20-21'!$G$36-'[37]20-21'!$E$36</f>
        <v>16</v>
      </c>
      <c r="S22" s="120" t="s">
        <v>65</v>
      </c>
      <c r="T22" s="102">
        <f>'[38]20-21'!$AR$36</f>
        <v>4</v>
      </c>
      <c r="U22" s="104">
        <f>'[38]20-21'!$AQ$36</f>
        <v>12</v>
      </c>
      <c r="V22" s="104">
        <f>'[38]20-21'!$AP$36</f>
        <v>3</v>
      </c>
      <c r="W22" s="103">
        <f t="shared" si="2"/>
        <v>24</v>
      </c>
      <c r="X22" s="103">
        <f>W22+(Y22-Z22)/100+Y22/1000+0.00000019</f>
        <v>24.014000190000001</v>
      </c>
      <c r="Y22" s="105">
        <f>'[38]20-21'!$E$36</f>
        <v>14</v>
      </c>
      <c r="Z22" s="106">
        <f>'[38]20-21'!$D$36</f>
        <v>14</v>
      </c>
      <c r="AA22" s="107"/>
      <c r="AB22" s="99">
        <f>'[38]20-21'!$AU$36</f>
        <v>8</v>
      </c>
      <c r="AC22" s="104">
        <f>'[38]20-21'!$AT$36</f>
        <v>5</v>
      </c>
      <c r="AD22" s="98">
        <f>'[38]20-21'!$AS$36</f>
        <v>6</v>
      </c>
      <c r="AE22" s="103">
        <f t="shared" si="3"/>
        <v>29</v>
      </c>
      <c r="AF22" s="103">
        <f>AE22+(AG22-AH22)/100+AG22/1000+0.00000019</f>
        <v>29.06600019</v>
      </c>
      <c r="AG22" s="105">
        <f>'[38]20-21'!$G$36-'[38]20-21'!$E$36</f>
        <v>16</v>
      </c>
      <c r="AH22" s="106">
        <f>'[38]20-21'!$F$36-'[38]20-21'!$D$36</f>
        <v>11</v>
      </c>
      <c r="AJ22" s="120" t="s">
        <v>65</v>
      </c>
      <c r="AK22" s="102">
        <f t="shared" si="14"/>
        <v>15</v>
      </c>
      <c r="AL22" s="104">
        <f t="shared" si="4"/>
        <v>16</v>
      </c>
      <c r="AM22" s="104">
        <f t="shared" si="5"/>
        <v>7</v>
      </c>
      <c r="AN22" s="103">
        <f t="shared" si="6"/>
        <v>61</v>
      </c>
      <c r="AO22" s="103">
        <f>AN22+(AP22-AQ22)/100+AP22/1000+0.00000019</f>
        <v>61.14100019</v>
      </c>
      <c r="AP22" s="105">
        <f t="shared" si="7"/>
        <v>31</v>
      </c>
      <c r="AQ22" s="106">
        <f t="shared" si="8"/>
        <v>20</v>
      </c>
      <c r="AS22" s="22" t="str">
        <f>'[37]20-21'!$B$2</f>
        <v>West Ham</v>
      </c>
      <c r="AT22" s="102">
        <f t="shared" si="15"/>
        <v>15</v>
      </c>
      <c r="AU22" s="104">
        <f t="shared" si="9"/>
        <v>11</v>
      </c>
      <c r="AV22" s="104">
        <f t="shared" si="10"/>
        <v>12</v>
      </c>
      <c r="AW22" s="103">
        <f t="shared" si="11"/>
        <v>56</v>
      </c>
      <c r="AX22" s="103">
        <f>AW22+(AY22-AZ22)/100+AY22/1000+0.00000019</f>
        <v>56.071000189999999</v>
      </c>
      <c r="AY22" s="105">
        <f t="shared" si="12"/>
        <v>31</v>
      </c>
      <c r="AZ22" s="106">
        <f t="shared" si="13"/>
        <v>27</v>
      </c>
    </row>
    <row r="23" spans="2:52" ht="15.75" thickBot="1" x14ac:dyDescent="0.3">
      <c r="B23" s="120" t="s">
        <v>111</v>
      </c>
      <c r="C23" s="102">
        <f>'[39]20-21'!$AP$36</f>
        <v>2</v>
      </c>
      <c r="D23" s="104">
        <f>'[39]20-21'!$AQ$36</f>
        <v>10</v>
      </c>
      <c r="E23" s="104">
        <f>'[39]20-21'!$AR$36</f>
        <v>7</v>
      </c>
      <c r="F23" s="103">
        <f t="shared" si="0"/>
        <v>16</v>
      </c>
      <c r="G23" s="103">
        <f>F23+(H23-I23)/100+H23/1000+0.0000002</f>
        <v>15.9280002</v>
      </c>
      <c r="H23" s="105">
        <f>'[39]20-21'!$D$36</f>
        <v>8</v>
      </c>
      <c r="I23" s="106">
        <f>'[39]20-21'!$E$36</f>
        <v>16</v>
      </c>
      <c r="J23" s="107"/>
      <c r="K23" s="99">
        <f>'[39]20-21'!$AS$36</f>
        <v>8</v>
      </c>
      <c r="L23" s="104">
        <f>'[39]20-21'!$AT$36</f>
        <v>7</v>
      </c>
      <c r="M23" s="98">
        <f>'[39]20-21'!$AU$36</f>
        <v>4</v>
      </c>
      <c r="N23" s="103">
        <f t="shared" si="1"/>
        <v>31</v>
      </c>
      <c r="O23" s="103">
        <f>N23+(P23-Q23)/100+P23/1000+0.0000002</f>
        <v>31.0530002</v>
      </c>
      <c r="P23" s="105">
        <f>'[39]20-21'!$F$36-'[39]20-21'!$D$36</f>
        <v>13</v>
      </c>
      <c r="Q23" s="106">
        <f>'[39]20-21'!$G$36-'[39]20-21'!$E$36</f>
        <v>9</v>
      </c>
      <c r="S23" s="120" t="s">
        <v>111</v>
      </c>
      <c r="T23" s="102">
        <f>'[40]20-21'!$AR$36</f>
        <v>4</v>
      </c>
      <c r="U23" s="104">
        <f>'[40]20-21'!$AQ$36</f>
        <v>8</v>
      </c>
      <c r="V23" s="104">
        <f>'[40]20-21'!$AP$36</f>
        <v>7</v>
      </c>
      <c r="W23" s="103">
        <f t="shared" si="2"/>
        <v>20</v>
      </c>
      <c r="X23" s="103">
        <f>W23+(Y23-Z23)/100+Y23/1000+0.0000002</f>
        <v>19.998000199999996</v>
      </c>
      <c r="Y23" s="105">
        <f>'[40]20-21'!$E$36</f>
        <v>8</v>
      </c>
      <c r="Z23" s="106">
        <f>'[40]20-21'!$D$36</f>
        <v>9</v>
      </c>
      <c r="AA23" s="107"/>
      <c r="AB23" s="99">
        <f>'[40]20-21'!$AU$36</f>
        <v>3</v>
      </c>
      <c r="AC23" s="104">
        <f>'[40]20-21'!$AT$36</f>
        <v>7</v>
      </c>
      <c r="AD23" s="98">
        <f>'[40]20-21'!$AS$36</f>
        <v>9</v>
      </c>
      <c r="AE23" s="103">
        <f t="shared" si="3"/>
        <v>16</v>
      </c>
      <c r="AF23" s="103">
        <f>AE23+(AG23-AH23)/100+AG23/1000+0.0000002</f>
        <v>15.897000200000001</v>
      </c>
      <c r="AG23" s="105">
        <f>'[40]20-21'!$G$36-'[40]20-21'!$E$36</f>
        <v>7</v>
      </c>
      <c r="AH23" s="106">
        <f>'[40]20-21'!$F$36-'[40]20-21'!$D$36</f>
        <v>18</v>
      </c>
      <c r="AJ23" s="120" t="s">
        <v>111</v>
      </c>
      <c r="AK23" s="102">
        <f t="shared" si="14"/>
        <v>6</v>
      </c>
      <c r="AL23" s="104">
        <f t="shared" si="4"/>
        <v>18</v>
      </c>
      <c r="AM23" s="104">
        <f t="shared" si="5"/>
        <v>14</v>
      </c>
      <c r="AN23" s="103">
        <f t="shared" si="6"/>
        <v>36</v>
      </c>
      <c r="AO23" s="103">
        <f>AN23+(AP23-AQ23)/100+AP23/1000+0.0000002</f>
        <v>35.926000199999997</v>
      </c>
      <c r="AP23" s="105">
        <f t="shared" si="7"/>
        <v>16</v>
      </c>
      <c r="AQ23" s="106">
        <f t="shared" si="8"/>
        <v>25</v>
      </c>
      <c r="AS23" s="22" t="str">
        <f ca="1">'[39]20-21'!$B$2</f>
        <v>Wolves</v>
      </c>
      <c r="AT23" s="102">
        <f t="shared" si="15"/>
        <v>11</v>
      </c>
      <c r="AU23" s="104">
        <f t="shared" si="9"/>
        <v>14</v>
      </c>
      <c r="AV23" s="104">
        <f t="shared" si="10"/>
        <v>13</v>
      </c>
      <c r="AW23" s="103">
        <f t="shared" si="11"/>
        <v>47</v>
      </c>
      <c r="AX23" s="103">
        <f>AW23+(AY23-AZ23)/100+AY23/1000+0.0000002</f>
        <v>46.950000200000005</v>
      </c>
      <c r="AY23" s="105">
        <f t="shared" si="12"/>
        <v>20</v>
      </c>
      <c r="AZ23" s="106">
        <f t="shared" si="13"/>
        <v>27</v>
      </c>
    </row>
  </sheetData>
  <mergeCells count="12">
    <mergeCell ref="AY3:AZ3"/>
    <mergeCell ref="C2:I2"/>
    <mergeCell ref="K2:Q2"/>
    <mergeCell ref="T2:Z2"/>
    <mergeCell ref="AB2:AH2"/>
    <mergeCell ref="AK2:AQ2"/>
    <mergeCell ref="AT2:AZ2"/>
    <mergeCell ref="H3:I3"/>
    <mergeCell ref="P3:Q3"/>
    <mergeCell ref="Y3:Z3"/>
    <mergeCell ref="AG3:AH3"/>
    <mergeCell ref="AP3:AQ3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27"/>
  <dimension ref="B1:BQ26"/>
  <sheetViews>
    <sheetView workbookViewId="0">
      <selection activeCell="B1" sqref="B1:B1048576"/>
    </sheetView>
  </sheetViews>
  <sheetFormatPr defaultColWidth="9.140625" defaultRowHeight="15" x14ac:dyDescent="0.25"/>
  <cols>
    <col min="1" max="1" width="2.42578125" style="1" customWidth="1"/>
    <col min="2" max="2" width="17.42578125" style="22" bestFit="1" customWidth="1"/>
    <col min="3" max="3" width="1.7109375" style="1" customWidth="1"/>
    <col min="4" max="4" width="8.85546875"/>
    <col min="5" max="5" width="1.7109375" style="1" customWidth="1"/>
    <col min="6" max="9" width="3.28515625" style="1" customWidth="1"/>
    <col min="10" max="10" width="1.85546875" style="1" bestFit="1" customWidth="1"/>
    <col min="11" max="11" width="13.5703125" style="53" bestFit="1" customWidth="1"/>
    <col min="12" max="15" width="3.28515625" style="1" customWidth="1"/>
    <col min="16" max="16" width="1.7109375" style="1" customWidth="1"/>
    <col min="17" max="24" width="3.28515625" style="1" customWidth="1"/>
    <col min="25" max="25" width="1.7109375" style="1" customWidth="1"/>
    <col min="26" max="33" width="3.28515625" style="1" customWidth="1"/>
    <col min="34" max="34" width="1.7109375" style="1" customWidth="1"/>
    <col min="35" max="46" width="3.28515625" style="1" customWidth="1"/>
    <col min="47" max="47" width="1.7109375" style="1" customWidth="1"/>
    <col min="48" max="53" width="3.28515625" style="1" customWidth="1"/>
    <col min="54" max="54" width="1.7109375" style="1" customWidth="1"/>
    <col min="55" max="60" width="3.28515625" style="1" customWidth="1"/>
    <col min="61" max="61" width="1.7109375" style="1" customWidth="1"/>
    <col min="62" max="62" width="5.7109375" style="1" bestFit="1" customWidth="1"/>
    <col min="63" max="63" width="6" style="1" bestFit="1" customWidth="1"/>
    <col min="64" max="64" width="1.7109375" style="1" customWidth="1"/>
    <col min="65" max="65" width="5.7109375" style="1" bestFit="1" customWidth="1"/>
    <col min="66" max="66" width="6" style="1" bestFit="1" customWidth="1"/>
    <col min="67" max="67" width="1.7109375" style="1" customWidth="1"/>
    <col min="68" max="68" width="19.42578125" style="19" bestFit="1" customWidth="1"/>
    <col min="69" max="69" width="19" style="19" bestFit="1" customWidth="1"/>
    <col min="70" max="70" width="1.5703125" style="1" customWidth="1"/>
    <col min="71" max="16384" width="9.140625" style="1"/>
  </cols>
  <sheetData>
    <row r="1" spans="3:69" ht="22.5" customHeight="1" thickBot="1" x14ac:dyDescent="0.3">
      <c r="F1"/>
      <c r="G1"/>
      <c r="H1"/>
      <c r="I1"/>
      <c r="J1"/>
      <c r="K1" s="52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</row>
    <row r="2" spans="3:69" ht="15.75" customHeight="1" thickBot="1" x14ac:dyDescent="0.3">
      <c r="F2"/>
      <c r="G2"/>
      <c r="H2"/>
      <c r="I2"/>
      <c r="J2"/>
      <c r="K2" s="5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I2" s="147" t="s">
        <v>5</v>
      </c>
      <c r="AJ2" s="148"/>
      <c r="AK2" s="148"/>
      <c r="AL2" s="148"/>
      <c r="AM2" s="148"/>
      <c r="AN2" s="148"/>
      <c r="AO2" s="148"/>
      <c r="AP2" s="148"/>
      <c r="AQ2" s="148"/>
      <c r="AR2" s="148"/>
      <c r="AS2" s="148"/>
      <c r="AT2" s="149"/>
      <c r="AV2" s="147" t="s">
        <v>6</v>
      </c>
      <c r="AW2" s="148"/>
      <c r="AX2" s="148"/>
      <c r="AY2" s="148"/>
      <c r="AZ2" s="148"/>
      <c r="BA2" s="149"/>
      <c r="BC2" s="147" t="s">
        <v>7</v>
      </c>
      <c r="BD2" s="148"/>
      <c r="BE2" s="148"/>
      <c r="BF2" s="148"/>
      <c r="BG2" s="148"/>
      <c r="BH2" s="149"/>
    </row>
    <row r="3" spans="3:69" ht="8.25" customHeight="1" thickBot="1" x14ac:dyDescent="0.3"/>
    <row r="4" spans="3:69" ht="15.75" thickBot="1" x14ac:dyDescent="0.3">
      <c r="F4" s="150" t="s">
        <v>12</v>
      </c>
      <c r="G4" s="151"/>
      <c r="H4" s="151"/>
      <c r="I4" s="151"/>
      <c r="J4" s="151"/>
      <c r="K4" s="151"/>
      <c r="L4" s="151"/>
      <c r="M4" s="151"/>
      <c r="N4" s="151"/>
      <c r="O4" s="151"/>
      <c r="P4" s="6"/>
      <c r="Q4" s="150" t="s">
        <v>13</v>
      </c>
      <c r="R4" s="151"/>
      <c r="S4" s="151"/>
      <c r="T4" s="151"/>
      <c r="U4" s="151"/>
      <c r="V4" s="151"/>
      <c r="W4" s="151"/>
      <c r="X4" s="152"/>
      <c r="Z4" s="150" t="s">
        <v>14</v>
      </c>
      <c r="AA4" s="151"/>
      <c r="AB4" s="151"/>
      <c r="AC4" s="151"/>
      <c r="AD4" s="151"/>
      <c r="AE4" s="151"/>
      <c r="AF4" s="151"/>
      <c r="AG4" s="152"/>
      <c r="AI4" s="150" t="s">
        <v>0</v>
      </c>
      <c r="AJ4" s="151"/>
      <c r="AK4" s="151"/>
      <c r="AL4" s="152"/>
      <c r="AM4" s="150" t="s">
        <v>1</v>
      </c>
      <c r="AN4" s="151"/>
      <c r="AO4" s="151"/>
      <c r="AP4" s="152"/>
      <c r="AQ4" s="150" t="s">
        <v>2</v>
      </c>
      <c r="AR4" s="151"/>
      <c r="AS4" s="151"/>
      <c r="AT4" s="152"/>
      <c r="AV4" s="143" t="s">
        <v>0</v>
      </c>
      <c r="AW4" s="144"/>
      <c r="AX4" s="143" t="s">
        <v>1</v>
      </c>
      <c r="AY4" s="144"/>
      <c r="AZ4" s="143" t="s">
        <v>2</v>
      </c>
      <c r="BA4" s="144"/>
      <c r="BC4" s="143" t="s">
        <v>0</v>
      </c>
      <c r="BD4" s="144"/>
      <c r="BE4" s="143" t="s">
        <v>1</v>
      </c>
      <c r="BF4" s="144"/>
      <c r="BG4" s="143" t="s">
        <v>2</v>
      </c>
      <c r="BH4" s="144"/>
      <c r="BJ4" s="139" t="s">
        <v>15</v>
      </c>
      <c r="BK4" s="140"/>
      <c r="BM4" s="139" t="s">
        <v>16</v>
      </c>
      <c r="BN4" s="140"/>
    </row>
    <row r="5" spans="3:69" ht="15.75" thickBot="1" x14ac:dyDescent="0.3">
      <c r="C5" s="2"/>
      <c r="E5" s="2"/>
      <c r="F5" s="16" t="s">
        <v>8</v>
      </c>
      <c r="G5" s="17" t="s">
        <v>9</v>
      </c>
      <c r="H5" s="18" t="s">
        <v>10</v>
      </c>
      <c r="I5" s="13" t="s">
        <v>11</v>
      </c>
      <c r="J5" s="23"/>
      <c r="K5" s="54"/>
      <c r="L5" s="141" t="s">
        <v>3</v>
      </c>
      <c r="M5" s="142"/>
      <c r="N5" s="141" t="s">
        <v>4</v>
      </c>
      <c r="O5" s="142"/>
      <c r="P5" s="2"/>
      <c r="Q5" s="16" t="s">
        <v>8</v>
      </c>
      <c r="R5" s="17" t="s">
        <v>9</v>
      </c>
      <c r="S5" s="18" t="s">
        <v>10</v>
      </c>
      <c r="T5" s="13" t="s">
        <v>11</v>
      </c>
      <c r="U5" s="141" t="s">
        <v>3</v>
      </c>
      <c r="V5" s="142"/>
      <c r="W5" s="141" t="s">
        <v>4</v>
      </c>
      <c r="X5" s="142"/>
      <c r="Y5" s="2"/>
      <c r="Z5" s="16" t="s">
        <v>8</v>
      </c>
      <c r="AA5" s="17" t="s">
        <v>9</v>
      </c>
      <c r="AB5" s="18" t="s">
        <v>10</v>
      </c>
      <c r="AC5" s="13" t="s">
        <v>11</v>
      </c>
      <c r="AD5" s="141" t="s">
        <v>3</v>
      </c>
      <c r="AE5" s="142"/>
      <c r="AF5" s="141" t="s">
        <v>4</v>
      </c>
      <c r="AG5" s="142"/>
      <c r="AI5" s="141" t="s">
        <v>3</v>
      </c>
      <c r="AJ5" s="142"/>
      <c r="AK5" s="141" t="s">
        <v>4</v>
      </c>
      <c r="AL5" s="142"/>
      <c r="AM5" s="141" t="s">
        <v>3</v>
      </c>
      <c r="AN5" s="142"/>
      <c r="AO5" s="141" t="s">
        <v>4</v>
      </c>
      <c r="AP5" s="142"/>
      <c r="AQ5" s="141" t="s">
        <v>3</v>
      </c>
      <c r="AR5" s="142"/>
      <c r="AS5" s="141" t="s">
        <v>4</v>
      </c>
      <c r="AT5" s="142"/>
      <c r="AV5" s="145"/>
      <c r="AW5" s="146"/>
      <c r="AX5" s="145"/>
      <c r="AY5" s="146"/>
      <c r="AZ5" s="145"/>
      <c r="BA5" s="146"/>
      <c r="BC5" s="145"/>
      <c r="BD5" s="146"/>
      <c r="BE5" s="145"/>
      <c r="BF5" s="146"/>
      <c r="BG5" s="145"/>
      <c r="BH5" s="146"/>
      <c r="BI5" s="6"/>
      <c r="BJ5" s="4" t="s">
        <v>1</v>
      </c>
      <c r="BK5" s="4" t="s">
        <v>2</v>
      </c>
      <c r="BL5" s="6"/>
      <c r="BM5" s="4" t="s">
        <v>1</v>
      </c>
      <c r="BN5" s="4" t="s">
        <v>2</v>
      </c>
      <c r="BO5" s="5"/>
    </row>
    <row r="6" spans="3:69" ht="13.5" customHeight="1" thickBot="1" x14ac:dyDescent="0.3">
      <c r="C6" s="2"/>
      <c r="E6" s="2"/>
      <c r="P6" s="2"/>
      <c r="Y6" s="2"/>
      <c r="BJ6" s="2"/>
      <c r="BK6" s="2"/>
      <c r="BM6" s="2"/>
      <c r="BN6" s="2"/>
    </row>
    <row r="7" spans="3:69" ht="16.5" customHeight="1" thickBot="1" x14ac:dyDescent="0.3">
      <c r="C7" s="2"/>
      <c r="D7" s="4" t="b">
        <f t="shared" ref="D7" si="0">IF((BJ7=TRUE)*AND(BK7=TRUE)*AND(BM7=TRUE)*AND(BN7=TRUE),TRUE,FALSE)</f>
        <v>1</v>
      </c>
      <c r="E7" s="2"/>
      <c r="F7" s="25">
        <f t="shared" ref="F7" si="1">Z7+Q7</f>
        <v>0</v>
      </c>
      <c r="G7" s="26">
        <f t="shared" ref="G7" si="2">AA7+R7</f>
        <v>0</v>
      </c>
      <c r="H7" s="24">
        <f t="shared" ref="H7" si="3">AB7+S7</f>
        <v>0</v>
      </c>
      <c r="I7" s="15">
        <f t="shared" ref="I7" si="4">AC7+T7</f>
        <v>0</v>
      </c>
      <c r="J7" s="49">
        <f>I7+(N7-O7)/100+N7/1000+0.00000001</f>
        <v>1E-8</v>
      </c>
      <c r="K7" s="55">
        <f>J7</f>
        <v>1E-8</v>
      </c>
      <c r="L7" s="7">
        <f t="shared" ref="L7" si="5">AD7+U7</f>
        <v>0</v>
      </c>
      <c r="M7" s="8">
        <f t="shared" ref="M7" si="6">AE7+V7</f>
        <v>0</v>
      </c>
      <c r="N7" s="7">
        <f t="shared" ref="N7" si="7">AF7+W7</f>
        <v>0</v>
      </c>
      <c r="O7" s="8">
        <f t="shared" ref="O7" si="8">AG7+X7</f>
        <v>0</v>
      </c>
      <c r="P7" s="2"/>
      <c r="Q7" s="25">
        <f>'[1]T 26-27'!$D$8</f>
        <v>0</v>
      </c>
      <c r="R7" s="26">
        <f>'[1]T 26-27'!$E$8</f>
        <v>0</v>
      </c>
      <c r="S7" s="24">
        <f>'[1]T 26-27'!$F$8</f>
        <v>0</v>
      </c>
      <c r="T7" s="15">
        <f>'[1]T 26-27'!$M$8</f>
        <v>0</v>
      </c>
      <c r="U7" s="9">
        <f>'[1]T 26-27'!$G$8</f>
        <v>0</v>
      </c>
      <c r="V7" s="10">
        <f>'[1]T 26-27'!$H$8</f>
        <v>0</v>
      </c>
      <c r="W7" s="9">
        <f>'[1]T 26-27'!$K$8</f>
        <v>0</v>
      </c>
      <c r="X7" s="10">
        <f>'[1]T 26-27'!$L$8</f>
        <v>0</v>
      </c>
      <c r="Y7" s="2"/>
      <c r="Z7" s="25">
        <f>'[2]T 26-27'!$D$8</f>
        <v>0</v>
      </c>
      <c r="AA7" s="26">
        <f>'[2]T 26-27'!$E$8</f>
        <v>0</v>
      </c>
      <c r="AB7" s="24">
        <f>'[2]T 26-27'!$F$8</f>
        <v>0</v>
      </c>
      <c r="AC7" s="15">
        <f>'[2]T 26-27'!$M$8</f>
        <v>0</v>
      </c>
      <c r="AD7" s="11">
        <f>'[2]T 26-27'!$G$8</f>
        <v>0</v>
      </c>
      <c r="AE7" s="12">
        <f>'[2]T 26-27'!$H$8</f>
        <v>0</v>
      </c>
      <c r="AF7" s="11">
        <f>'[2]T 26-27'!$K$8</f>
        <v>0</v>
      </c>
      <c r="AG7" s="12">
        <f>'[2]T 26-27'!$L$8</f>
        <v>0</v>
      </c>
      <c r="AI7" s="7">
        <f t="shared" ref="AI7:AL7" si="9">AM7+AQ7</f>
        <v>0</v>
      </c>
      <c r="AJ7" s="8">
        <f t="shared" si="9"/>
        <v>0</v>
      </c>
      <c r="AK7" s="7">
        <f t="shared" si="9"/>
        <v>0</v>
      </c>
      <c r="AL7" s="8">
        <f t="shared" si="9"/>
        <v>0</v>
      </c>
      <c r="AM7" s="9">
        <f>'[1]T 26-27'!$Y$8</f>
        <v>0</v>
      </c>
      <c r="AN7" s="10">
        <f>'[1]T 26-27'!$Z$8</f>
        <v>0</v>
      </c>
      <c r="AO7" s="9">
        <f>'[1]T 26-27'!$AC$8</f>
        <v>0</v>
      </c>
      <c r="AP7" s="10">
        <f>'[1]T 26-27'!$AD$8</f>
        <v>0</v>
      </c>
      <c r="AQ7" s="11">
        <f>'[2]T 26-27'!$Y$8</f>
        <v>0</v>
      </c>
      <c r="AR7" s="12">
        <f>'[2]T 26-27'!$Z$8</f>
        <v>0</v>
      </c>
      <c r="AS7" s="11">
        <f>'[2]T 26-27'!$AC$8</f>
        <v>0</v>
      </c>
      <c r="AT7" s="12">
        <f>'[2]T 26-27'!$AD$8</f>
        <v>0</v>
      </c>
      <c r="AV7" s="7">
        <f>AX7+AZ7</f>
        <v>0</v>
      </c>
      <c r="AW7" s="8">
        <f>AY7+BA7</f>
        <v>0</v>
      </c>
      <c r="AX7" s="9">
        <f>'[1]T 26-27'!$AL$8</f>
        <v>0</v>
      </c>
      <c r="AY7" s="10">
        <f>'[1]T 26-27'!$AM$8</f>
        <v>0</v>
      </c>
      <c r="AZ7" s="11">
        <f>'[2]T 26-27'!$AL$8</f>
        <v>0</v>
      </c>
      <c r="BA7" s="12">
        <f>'[2]T 26-27'!$AM$8</f>
        <v>0</v>
      </c>
      <c r="BC7" s="7">
        <f>BE7+BG7</f>
        <v>0</v>
      </c>
      <c r="BD7" s="8">
        <f>BF7+BH7</f>
        <v>0</v>
      </c>
      <c r="BE7" s="9">
        <f>'[1]T 26-27'!$AS$8</f>
        <v>0</v>
      </c>
      <c r="BF7" s="10">
        <f>'[1]T 26-27'!$AT$8</f>
        <v>0</v>
      </c>
      <c r="BG7" s="11">
        <f>'[2]T 26-27'!$AS$8</f>
        <v>0</v>
      </c>
      <c r="BH7" s="12">
        <f>'[2]T 26-27'!$AT$8</f>
        <v>0</v>
      </c>
      <c r="BI7" s="6"/>
      <c r="BJ7" s="3" t="b">
        <v>1</v>
      </c>
      <c r="BK7" s="3" t="b">
        <v>1</v>
      </c>
      <c r="BL7" s="6"/>
      <c r="BM7" s="4" t="b">
        <v>1</v>
      </c>
      <c r="BN7" s="4" t="b">
        <v>1</v>
      </c>
      <c r="BO7" s="6"/>
      <c r="BP7" s="21" t="str">
        <f>[1]Trophies!$B$3</f>
        <v xml:space="preserve"> 2026/2027</v>
      </c>
      <c r="BQ7" s="20" t="str">
        <f>[1]Trophies!$C$3</f>
        <v/>
      </c>
    </row>
    <row r="8" spans="3:69" ht="16.5" customHeight="1" thickBot="1" x14ac:dyDescent="0.3">
      <c r="C8" s="2"/>
      <c r="D8" s="4" t="b">
        <f t="shared" ref="D8:D26" si="10">IF((BJ8=TRUE)*AND(BK8=TRUE)*AND(BM8=TRUE)*AND(BN8=TRUE),TRUE,FALSE)</f>
        <v>1</v>
      </c>
      <c r="E8" s="2"/>
      <c r="F8" s="25">
        <f t="shared" ref="F8:F26" si="11">Z8+Q8</f>
        <v>0</v>
      </c>
      <c r="G8" s="26">
        <f t="shared" ref="G8:G26" si="12">AA8+R8</f>
        <v>0</v>
      </c>
      <c r="H8" s="24">
        <f t="shared" ref="H8:H26" si="13">AB8+S8</f>
        <v>0</v>
      </c>
      <c r="I8" s="15">
        <f t="shared" ref="I8:I26" si="14">AC8+T8</f>
        <v>0</v>
      </c>
      <c r="J8" s="49">
        <f t="shared" ref="J8:J26" si="15">I8+(N8-O8)/100+N8/1000+0.00000001</f>
        <v>1E-8</v>
      </c>
      <c r="K8" s="55">
        <f t="shared" ref="K8:K26" si="16">J8</f>
        <v>1E-8</v>
      </c>
      <c r="L8" s="7">
        <f t="shared" ref="L8:L26" si="17">AD8+U8</f>
        <v>0</v>
      </c>
      <c r="M8" s="8">
        <f t="shared" ref="M8:M26" si="18">AE8+V8</f>
        <v>0</v>
      </c>
      <c r="N8" s="7">
        <f t="shared" ref="N8:N26" si="19">AF8+W8</f>
        <v>0</v>
      </c>
      <c r="O8" s="8">
        <f t="shared" ref="O8:O26" si="20">AG8+X8</f>
        <v>0</v>
      </c>
      <c r="P8" s="2"/>
      <c r="Q8" s="25">
        <f>'[1]T 26-27'!$D$8</f>
        <v>0</v>
      </c>
      <c r="R8" s="26">
        <f>'[1]T 26-27'!$E$8</f>
        <v>0</v>
      </c>
      <c r="S8" s="24">
        <f>'[1]T 26-27'!$F$8</f>
        <v>0</v>
      </c>
      <c r="T8" s="15">
        <f>'[1]T 26-27'!$M$8</f>
        <v>0</v>
      </c>
      <c r="U8" s="9">
        <f>'[1]T 26-27'!$G$8</f>
        <v>0</v>
      </c>
      <c r="V8" s="10">
        <f>'[1]T 26-27'!$H$8</f>
        <v>0</v>
      </c>
      <c r="W8" s="9">
        <f>'[1]T 26-27'!$K$8</f>
        <v>0</v>
      </c>
      <c r="X8" s="10">
        <f>'[1]T 26-27'!$L$8</f>
        <v>0</v>
      </c>
      <c r="Y8" s="2"/>
      <c r="Z8" s="25">
        <f>'[2]T 26-27'!$D$8</f>
        <v>0</v>
      </c>
      <c r="AA8" s="26">
        <f>'[2]T 26-27'!$E$8</f>
        <v>0</v>
      </c>
      <c r="AB8" s="24">
        <f>'[2]T 26-27'!$F$8</f>
        <v>0</v>
      </c>
      <c r="AC8" s="15">
        <f>'[2]T 26-27'!$M$8</f>
        <v>0</v>
      </c>
      <c r="AD8" s="11">
        <f>'[2]T 26-27'!$G$8</f>
        <v>0</v>
      </c>
      <c r="AE8" s="12">
        <f>'[2]T 26-27'!$H$8</f>
        <v>0</v>
      </c>
      <c r="AF8" s="11">
        <f>'[2]T 26-27'!$K$8</f>
        <v>0</v>
      </c>
      <c r="AG8" s="12">
        <f>'[2]T 26-27'!$L$8</f>
        <v>0</v>
      </c>
      <c r="AI8" s="7">
        <f t="shared" ref="AI8:AI26" si="21">AM8+AQ8</f>
        <v>0</v>
      </c>
      <c r="AJ8" s="8">
        <f t="shared" ref="AJ8:AJ26" si="22">AN8+AR8</f>
        <v>0</v>
      </c>
      <c r="AK8" s="7">
        <f t="shared" ref="AK8:AK26" si="23">AO8+AS8</f>
        <v>0</v>
      </c>
      <c r="AL8" s="8">
        <f t="shared" ref="AL8:AL26" si="24">AP8+AT8</f>
        <v>0</v>
      </c>
      <c r="AM8" s="9">
        <f>'[1]T 26-27'!$Y$8</f>
        <v>0</v>
      </c>
      <c r="AN8" s="10">
        <f>'[1]T 26-27'!$Z$8</f>
        <v>0</v>
      </c>
      <c r="AO8" s="9">
        <f>'[1]T 26-27'!$AC$8</f>
        <v>0</v>
      </c>
      <c r="AP8" s="10">
        <f>'[1]T 26-27'!$AD$8</f>
        <v>0</v>
      </c>
      <c r="AQ8" s="11">
        <f>'[2]T 26-27'!$Y$8</f>
        <v>0</v>
      </c>
      <c r="AR8" s="12">
        <f>'[2]T 26-27'!$Z$8</f>
        <v>0</v>
      </c>
      <c r="AS8" s="11">
        <f>'[2]T 26-27'!$AC$8</f>
        <v>0</v>
      </c>
      <c r="AT8" s="12">
        <f>'[2]T 26-27'!$AD$8</f>
        <v>0</v>
      </c>
      <c r="AV8" s="7">
        <f t="shared" ref="AV8:AV26" si="25">AX8+AZ8</f>
        <v>0</v>
      </c>
      <c r="AW8" s="8">
        <f t="shared" ref="AW8:AW26" si="26">AY8+BA8</f>
        <v>0</v>
      </c>
      <c r="AX8" s="9">
        <f>'[1]T 26-27'!$AL$8</f>
        <v>0</v>
      </c>
      <c r="AY8" s="10">
        <f>'[1]T 26-27'!$AM$8</f>
        <v>0</v>
      </c>
      <c r="AZ8" s="11">
        <f>'[2]T 26-27'!$AL$8</f>
        <v>0</v>
      </c>
      <c r="BA8" s="12">
        <f>'[2]T 26-27'!$AM$8</f>
        <v>0</v>
      </c>
      <c r="BC8" s="7">
        <f t="shared" ref="BC8:BC26" si="27">BE8+BG8</f>
        <v>0</v>
      </c>
      <c r="BD8" s="8">
        <f t="shared" ref="BD8:BD26" si="28">BF8+BH8</f>
        <v>0</v>
      </c>
      <c r="BE8" s="9">
        <f>'[1]T 26-27'!$AS$8</f>
        <v>0</v>
      </c>
      <c r="BF8" s="10">
        <f>'[1]T 26-27'!$AT$8</f>
        <v>0</v>
      </c>
      <c r="BG8" s="11">
        <f>'[2]T 26-27'!$AS$8</f>
        <v>0</v>
      </c>
      <c r="BH8" s="12">
        <f>'[2]T 26-27'!$AT$8</f>
        <v>0</v>
      </c>
      <c r="BI8" s="6"/>
      <c r="BJ8" s="3" t="b">
        <v>1</v>
      </c>
      <c r="BK8" s="3" t="b">
        <v>1</v>
      </c>
      <c r="BL8" s="6"/>
      <c r="BM8" s="4" t="b">
        <v>1</v>
      </c>
      <c r="BN8" s="4" t="b">
        <v>1</v>
      </c>
      <c r="BO8" s="6"/>
      <c r="BP8" s="21" t="str">
        <f>[3]Trophies!$B$3</f>
        <v xml:space="preserve"> 2026/2027</v>
      </c>
      <c r="BQ8" s="20" t="str">
        <f>[3]Trophies!$C$3</f>
        <v/>
      </c>
    </row>
    <row r="9" spans="3:69" ht="16.5" customHeight="1" thickBot="1" x14ac:dyDescent="0.3">
      <c r="C9" s="2"/>
      <c r="D9" s="4" t="b">
        <f t="shared" si="10"/>
        <v>1</v>
      </c>
      <c r="E9" s="2"/>
      <c r="F9" s="25">
        <f t="shared" si="11"/>
        <v>0</v>
      </c>
      <c r="G9" s="26">
        <f t="shared" si="12"/>
        <v>0</v>
      </c>
      <c r="H9" s="24">
        <f t="shared" si="13"/>
        <v>0</v>
      </c>
      <c r="I9" s="15">
        <f t="shared" si="14"/>
        <v>0</v>
      </c>
      <c r="J9" s="49">
        <f t="shared" si="15"/>
        <v>1E-8</v>
      </c>
      <c r="K9" s="55">
        <f t="shared" si="16"/>
        <v>1E-8</v>
      </c>
      <c r="L9" s="7">
        <f t="shared" si="17"/>
        <v>0</v>
      </c>
      <c r="M9" s="8">
        <f t="shared" si="18"/>
        <v>0</v>
      </c>
      <c r="N9" s="7">
        <f t="shared" si="19"/>
        <v>0</v>
      </c>
      <c r="O9" s="8">
        <f t="shared" si="20"/>
        <v>0</v>
      </c>
      <c r="P9" s="2"/>
      <c r="Q9" s="25">
        <f>'[1]T 26-27'!$D$8</f>
        <v>0</v>
      </c>
      <c r="R9" s="26">
        <f>'[1]T 26-27'!$E$8</f>
        <v>0</v>
      </c>
      <c r="S9" s="24">
        <f>'[1]T 26-27'!$F$8</f>
        <v>0</v>
      </c>
      <c r="T9" s="15">
        <f>'[1]T 26-27'!$M$8</f>
        <v>0</v>
      </c>
      <c r="U9" s="9">
        <f>'[1]T 26-27'!$G$8</f>
        <v>0</v>
      </c>
      <c r="V9" s="10">
        <f>'[1]T 26-27'!$H$8</f>
        <v>0</v>
      </c>
      <c r="W9" s="9">
        <f>'[1]T 26-27'!$K$8</f>
        <v>0</v>
      </c>
      <c r="X9" s="10">
        <f>'[1]T 26-27'!$L$8</f>
        <v>0</v>
      </c>
      <c r="Y9" s="2"/>
      <c r="Z9" s="25">
        <f>'[2]T 26-27'!$D$8</f>
        <v>0</v>
      </c>
      <c r="AA9" s="26">
        <f>'[2]T 26-27'!$E$8</f>
        <v>0</v>
      </c>
      <c r="AB9" s="24">
        <f>'[2]T 26-27'!$F$8</f>
        <v>0</v>
      </c>
      <c r="AC9" s="15">
        <f>'[2]T 26-27'!$M$8</f>
        <v>0</v>
      </c>
      <c r="AD9" s="11">
        <f>'[2]T 26-27'!$G$8</f>
        <v>0</v>
      </c>
      <c r="AE9" s="12">
        <f>'[2]T 26-27'!$H$8</f>
        <v>0</v>
      </c>
      <c r="AF9" s="11">
        <f>'[2]T 26-27'!$K$8</f>
        <v>0</v>
      </c>
      <c r="AG9" s="12">
        <f>'[2]T 26-27'!$L$8</f>
        <v>0</v>
      </c>
      <c r="AI9" s="7">
        <f t="shared" si="21"/>
        <v>0</v>
      </c>
      <c r="AJ9" s="8">
        <f t="shared" si="22"/>
        <v>0</v>
      </c>
      <c r="AK9" s="7">
        <f t="shared" si="23"/>
        <v>0</v>
      </c>
      <c r="AL9" s="8">
        <f t="shared" si="24"/>
        <v>0</v>
      </c>
      <c r="AM9" s="9">
        <f>'[1]T 26-27'!$Y$8</f>
        <v>0</v>
      </c>
      <c r="AN9" s="10">
        <f>'[1]T 26-27'!$Z$8</f>
        <v>0</v>
      </c>
      <c r="AO9" s="9">
        <f>'[1]T 26-27'!$AC$8</f>
        <v>0</v>
      </c>
      <c r="AP9" s="10">
        <f>'[1]T 26-27'!$AD$8</f>
        <v>0</v>
      </c>
      <c r="AQ9" s="11">
        <f>'[2]T 26-27'!$Y$8</f>
        <v>0</v>
      </c>
      <c r="AR9" s="12">
        <f>'[2]T 26-27'!$Z$8</f>
        <v>0</v>
      </c>
      <c r="AS9" s="11">
        <f>'[2]T 26-27'!$AC$8</f>
        <v>0</v>
      </c>
      <c r="AT9" s="12">
        <f>'[2]T 26-27'!$AD$8</f>
        <v>0</v>
      </c>
      <c r="AV9" s="7">
        <f t="shared" si="25"/>
        <v>0</v>
      </c>
      <c r="AW9" s="8">
        <f t="shared" si="26"/>
        <v>0</v>
      </c>
      <c r="AX9" s="9">
        <f>'[1]T 26-27'!$AL$8</f>
        <v>0</v>
      </c>
      <c r="AY9" s="10">
        <f>'[1]T 26-27'!$AM$8</f>
        <v>0</v>
      </c>
      <c r="AZ9" s="11">
        <f>'[2]T 26-27'!$AL$8</f>
        <v>0</v>
      </c>
      <c r="BA9" s="12">
        <f>'[2]T 26-27'!$AM$8</f>
        <v>0</v>
      </c>
      <c r="BC9" s="7">
        <f t="shared" si="27"/>
        <v>0</v>
      </c>
      <c r="BD9" s="8">
        <f t="shared" si="28"/>
        <v>0</v>
      </c>
      <c r="BE9" s="9">
        <f>'[1]T 26-27'!$AS$8</f>
        <v>0</v>
      </c>
      <c r="BF9" s="10">
        <f>'[1]T 26-27'!$AT$8</f>
        <v>0</v>
      </c>
      <c r="BG9" s="11">
        <f>'[2]T 26-27'!$AS$8</f>
        <v>0</v>
      </c>
      <c r="BH9" s="12">
        <f>'[2]T 26-27'!$AT$8</f>
        <v>0</v>
      </c>
      <c r="BI9" s="6"/>
      <c r="BJ9" s="3" t="b">
        <v>1</v>
      </c>
      <c r="BK9" s="3" t="b">
        <v>1</v>
      </c>
      <c r="BL9" s="6"/>
      <c r="BM9" s="4" t="b">
        <v>1</v>
      </c>
      <c r="BN9" s="4" t="b">
        <v>1</v>
      </c>
      <c r="BO9" s="6"/>
      <c r="BP9" s="21" t="str">
        <f>[5]Trophies!$B$3</f>
        <v xml:space="preserve"> 2026/2027</v>
      </c>
      <c r="BQ9" s="20" t="str">
        <f>[5]Trophies!$C$3</f>
        <v/>
      </c>
    </row>
    <row r="10" spans="3:69" ht="16.5" customHeight="1" thickBot="1" x14ac:dyDescent="0.3">
      <c r="C10" s="2"/>
      <c r="D10" s="4" t="b">
        <f t="shared" si="10"/>
        <v>1</v>
      </c>
      <c r="E10" s="2"/>
      <c r="F10" s="25">
        <f t="shared" si="11"/>
        <v>0</v>
      </c>
      <c r="G10" s="26">
        <f t="shared" si="12"/>
        <v>0</v>
      </c>
      <c r="H10" s="24">
        <f t="shared" si="13"/>
        <v>0</v>
      </c>
      <c r="I10" s="15">
        <f t="shared" si="14"/>
        <v>0</v>
      </c>
      <c r="J10" s="49">
        <f t="shared" si="15"/>
        <v>1E-8</v>
      </c>
      <c r="K10" s="55">
        <f t="shared" si="16"/>
        <v>1E-8</v>
      </c>
      <c r="L10" s="7">
        <f t="shared" si="17"/>
        <v>0</v>
      </c>
      <c r="M10" s="8">
        <f t="shared" si="18"/>
        <v>0</v>
      </c>
      <c r="N10" s="7">
        <f t="shared" si="19"/>
        <v>0</v>
      </c>
      <c r="O10" s="8">
        <f t="shared" si="20"/>
        <v>0</v>
      </c>
      <c r="P10" s="2"/>
      <c r="Q10" s="25">
        <f>'[1]T 26-27'!$D$8</f>
        <v>0</v>
      </c>
      <c r="R10" s="26">
        <f>'[1]T 26-27'!$E$8</f>
        <v>0</v>
      </c>
      <c r="S10" s="24">
        <f>'[1]T 26-27'!$F$8</f>
        <v>0</v>
      </c>
      <c r="T10" s="15">
        <f>'[1]T 26-27'!$M$8</f>
        <v>0</v>
      </c>
      <c r="U10" s="9">
        <f>'[1]T 26-27'!$G$8</f>
        <v>0</v>
      </c>
      <c r="V10" s="10">
        <f>'[1]T 26-27'!$H$8</f>
        <v>0</v>
      </c>
      <c r="W10" s="9">
        <f>'[1]T 26-27'!$K$8</f>
        <v>0</v>
      </c>
      <c r="X10" s="10">
        <f>'[1]T 26-27'!$L$8</f>
        <v>0</v>
      </c>
      <c r="Y10" s="2"/>
      <c r="Z10" s="25">
        <f>'[2]T 26-27'!$D$8</f>
        <v>0</v>
      </c>
      <c r="AA10" s="26">
        <f>'[2]T 26-27'!$E$8</f>
        <v>0</v>
      </c>
      <c r="AB10" s="24">
        <f>'[2]T 26-27'!$F$8</f>
        <v>0</v>
      </c>
      <c r="AC10" s="15">
        <f>'[2]T 26-27'!$M$8</f>
        <v>0</v>
      </c>
      <c r="AD10" s="11">
        <f>'[2]T 26-27'!$G$8</f>
        <v>0</v>
      </c>
      <c r="AE10" s="12">
        <f>'[2]T 26-27'!$H$8</f>
        <v>0</v>
      </c>
      <c r="AF10" s="11">
        <f>'[2]T 26-27'!$K$8</f>
        <v>0</v>
      </c>
      <c r="AG10" s="12">
        <f>'[2]T 26-27'!$L$8</f>
        <v>0</v>
      </c>
      <c r="AI10" s="7">
        <f t="shared" si="21"/>
        <v>0</v>
      </c>
      <c r="AJ10" s="8">
        <f t="shared" si="22"/>
        <v>0</v>
      </c>
      <c r="AK10" s="7">
        <f t="shared" si="23"/>
        <v>0</v>
      </c>
      <c r="AL10" s="8">
        <f t="shared" si="24"/>
        <v>0</v>
      </c>
      <c r="AM10" s="9">
        <f>'[1]T 26-27'!$Y$8</f>
        <v>0</v>
      </c>
      <c r="AN10" s="10">
        <f>'[1]T 26-27'!$Z$8</f>
        <v>0</v>
      </c>
      <c r="AO10" s="9">
        <f>'[1]T 26-27'!$AC$8</f>
        <v>0</v>
      </c>
      <c r="AP10" s="10">
        <f>'[1]T 26-27'!$AD$8</f>
        <v>0</v>
      </c>
      <c r="AQ10" s="11">
        <f>'[2]T 26-27'!$Y$8</f>
        <v>0</v>
      </c>
      <c r="AR10" s="12">
        <f>'[2]T 26-27'!$Z$8</f>
        <v>0</v>
      </c>
      <c r="AS10" s="11">
        <f>'[2]T 26-27'!$AC$8</f>
        <v>0</v>
      </c>
      <c r="AT10" s="12">
        <f>'[2]T 26-27'!$AD$8</f>
        <v>0</v>
      </c>
      <c r="AV10" s="7">
        <f t="shared" si="25"/>
        <v>0</v>
      </c>
      <c r="AW10" s="8">
        <f t="shared" si="26"/>
        <v>0</v>
      </c>
      <c r="AX10" s="9">
        <f>'[1]T 26-27'!$AL$8</f>
        <v>0</v>
      </c>
      <c r="AY10" s="10">
        <f>'[1]T 26-27'!$AM$8</f>
        <v>0</v>
      </c>
      <c r="AZ10" s="11">
        <f>'[2]T 26-27'!$AL$8</f>
        <v>0</v>
      </c>
      <c r="BA10" s="12">
        <f>'[2]T 26-27'!$AM$8</f>
        <v>0</v>
      </c>
      <c r="BC10" s="7">
        <f t="shared" si="27"/>
        <v>0</v>
      </c>
      <c r="BD10" s="8">
        <f t="shared" si="28"/>
        <v>0</v>
      </c>
      <c r="BE10" s="9">
        <f>'[1]T 26-27'!$AS$8</f>
        <v>0</v>
      </c>
      <c r="BF10" s="10">
        <f>'[1]T 26-27'!$AT$8</f>
        <v>0</v>
      </c>
      <c r="BG10" s="11">
        <f>'[2]T 26-27'!$AS$8</f>
        <v>0</v>
      </c>
      <c r="BH10" s="12">
        <f>'[2]T 26-27'!$AT$8</f>
        <v>0</v>
      </c>
      <c r="BI10" s="6"/>
      <c r="BJ10" s="3" t="b">
        <v>1</v>
      </c>
      <c r="BK10" s="3" t="b">
        <v>1</v>
      </c>
      <c r="BL10" s="6"/>
      <c r="BM10" s="4" t="b">
        <v>1</v>
      </c>
      <c r="BN10" s="4" t="b">
        <v>1</v>
      </c>
      <c r="BO10" s="6"/>
      <c r="BP10" s="21" t="str">
        <f>[7]Trophies!$B$3</f>
        <v xml:space="preserve"> 2026/2027</v>
      </c>
      <c r="BQ10" s="20" t="str">
        <f>[7]Trophies!$C$3</f>
        <v/>
      </c>
    </row>
    <row r="11" spans="3:69" ht="16.5" customHeight="1" thickBot="1" x14ac:dyDescent="0.3">
      <c r="C11" s="2"/>
      <c r="D11" s="4" t="b">
        <f t="shared" si="10"/>
        <v>1</v>
      </c>
      <c r="E11" s="2"/>
      <c r="F11" s="25">
        <f t="shared" si="11"/>
        <v>0</v>
      </c>
      <c r="G11" s="26">
        <f t="shared" si="12"/>
        <v>0</v>
      </c>
      <c r="H11" s="24">
        <f t="shared" si="13"/>
        <v>0</v>
      </c>
      <c r="I11" s="15">
        <f t="shared" si="14"/>
        <v>0</v>
      </c>
      <c r="J11" s="49">
        <f t="shared" si="15"/>
        <v>1E-8</v>
      </c>
      <c r="K11" s="55">
        <f t="shared" si="16"/>
        <v>1E-8</v>
      </c>
      <c r="L11" s="7">
        <f t="shared" si="17"/>
        <v>0</v>
      </c>
      <c r="M11" s="8">
        <f t="shared" si="18"/>
        <v>0</v>
      </c>
      <c r="N11" s="7">
        <f t="shared" si="19"/>
        <v>0</v>
      </c>
      <c r="O11" s="8">
        <f t="shared" si="20"/>
        <v>0</v>
      </c>
      <c r="P11" s="2"/>
      <c r="Q11" s="25">
        <f>'[1]T 26-27'!$D$8</f>
        <v>0</v>
      </c>
      <c r="R11" s="26">
        <f>'[1]T 26-27'!$E$8</f>
        <v>0</v>
      </c>
      <c r="S11" s="24">
        <f>'[1]T 26-27'!$F$8</f>
        <v>0</v>
      </c>
      <c r="T11" s="15">
        <f>'[1]T 26-27'!$M$8</f>
        <v>0</v>
      </c>
      <c r="U11" s="9">
        <f>'[1]T 26-27'!$G$8</f>
        <v>0</v>
      </c>
      <c r="V11" s="10">
        <f>'[1]T 26-27'!$H$8</f>
        <v>0</v>
      </c>
      <c r="W11" s="9">
        <f>'[1]T 26-27'!$K$8</f>
        <v>0</v>
      </c>
      <c r="X11" s="10">
        <f>'[1]T 26-27'!$L$8</f>
        <v>0</v>
      </c>
      <c r="Y11" s="2"/>
      <c r="Z11" s="25">
        <f>'[2]T 26-27'!$D$8</f>
        <v>0</v>
      </c>
      <c r="AA11" s="26">
        <f>'[2]T 26-27'!$E$8</f>
        <v>0</v>
      </c>
      <c r="AB11" s="24">
        <f>'[2]T 26-27'!$F$8</f>
        <v>0</v>
      </c>
      <c r="AC11" s="15">
        <f>'[2]T 26-27'!$M$8</f>
        <v>0</v>
      </c>
      <c r="AD11" s="11">
        <f>'[2]T 26-27'!$G$8</f>
        <v>0</v>
      </c>
      <c r="AE11" s="12">
        <f>'[2]T 26-27'!$H$8</f>
        <v>0</v>
      </c>
      <c r="AF11" s="11">
        <f>'[2]T 26-27'!$K$8</f>
        <v>0</v>
      </c>
      <c r="AG11" s="12">
        <f>'[2]T 26-27'!$L$8</f>
        <v>0</v>
      </c>
      <c r="AI11" s="7">
        <f t="shared" si="21"/>
        <v>0</v>
      </c>
      <c r="AJ11" s="8">
        <f t="shared" si="22"/>
        <v>0</v>
      </c>
      <c r="AK11" s="7">
        <f t="shared" si="23"/>
        <v>0</v>
      </c>
      <c r="AL11" s="8">
        <f t="shared" si="24"/>
        <v>0</v>
      </c>
      <c r="AM11" s="9">
        <f>'[1]T 26-27'!$Y$8</f>
        <v>0</v>
      </c>
      <c r="AN11" s="10">
        <f>'[1]T 26-27'!$Z$8</f>
        <v>0</v>
      </c>
      <c r="AO11" s="9">
        <f>'[1]T 26-27'!$AC$8</f>
        <v>0</v>
      </c>
      <c r="AP11" s="10">
        <f>'[1]T 26-27'!$AD$8</f>
        <v>0</v>
      </c>
      <c r="AQ11" s="11">
        <f>'[2]T 26-27'!$Y$8</f>
        <v>0</v>
      </c>
      <c r="AR11" s="12">
        <f>'[2]T 26-27'!$Z$8</f>
        <v>0</v>
      </c>
      <c r="AS11" s="11">
        <f>'[2]T 26-27'!$AC$8</f>
        <v>0</v>
      </c>
      <c r="AT11" s="12">
        <f>'[2]T 26-27'!$AD$8</f>
        <v>0</v>
      </c>
      <c r="AV11" s="7">
        <f t="shared" si="25"/>
        <v>0</v>
      </c>
      <c r="AW11" s="8">
        <f t="shared" si="26"/>
        <v>0</v>
      </c>
      <c r="AX11" s="9">
        <f>'[1]T 26-27'!$AL$8</f>
        <v>0</v>
      </c>
      <c r="AY11" s="10">
        <f>'[1]T 26-27'!$AM$8</f>
        <v>0</v>
      </c>
      <c r="AZ11" s="11">
        <f>'[2]T 26-27'!$AL$8</f>
        <v>0</v>
      </c>
      <c r="BA11" s="12">
        <f>'[2]T 26-27'!$AM$8</f>
        <v>0</v>
      </c>
      <c r="BC11" s="7">
        <f t="shared" si="27"/>
        <v>0</v>
      </c>
      <c r="BD11" s="8">
        <f t="shared" si="28"/>
        <v>0</v>
      </c>
      <c r="BE11" s="9">
        <f>'[1]T 26-27'!$AS$8</f>
        <v>0</v>
      </c>
      <c r="BF11" s="10">
        <f>'[1]T 26-27'!$AT$8</f>
        <v>0</v>
      </c>
      <c r="BG11" s="11">
        <f>'[2]T 26-27'!$AS$8</f>
        <v>0</v>
      </c>
      <c r="BH11" s="12">
        <f>'[2]T 26-27'!$AT$8</f>
        <v>0</v>
      </c>
      <c r="BI11" s="6"/>
      <c r="BJ11" s="3" t="b">
        <v>1</v>
      </c>
      <c r="BK11" s="3" t="b">
        <v>1</v>
      </c>
      <c r="BL11" s="6"/>
      <c r="BM11" s="4" t="b">
        <v>1</v>
      </c>
      <c r="BN11" s="4" t="b">
        <v>1</v>
      </c>
      <c r="BO11" s="6"/>
      <c r="BP11" s="21" t="str">
        <f>[17]Trophies!$B$3</f>
        <v xml:space="preserve"> 2026/2027</v>
      </c>
      <c r="BQ11" s="20" t="str">
        <f>[17]Trophies!$C$3</f>
        <v/>
      </c>
    </row>
    <row r="12" spans="3:69" ht="16.5" customHeight="1" thickBot="1" x14ac:dyDescent="0.3">
      <c r="C12" s="2"/>
      <c r="D12" s="4" t="b">
        <f t="shared" si="10"/>
        <v>1</v>
      </c>
      <c r="E12" s="2"/>
      <c r="F12" s="25">
        <f t="shared" si="11"/>
        <v>0</v>
      </c>
      <c r="G12" s="26">
        <f t="shared" si="12"/>
        <v>0</v>
      </c>
      <c r="H12" s="24">
        <f t="shared" si="13"/>
        <v>0</v>
      </c>
      <c r="I12" s="15">
        <f t="shared" si="14"/>
        <v>0</v>
      </c>
      <c r="J12" s="49">
        <f t="shared" si="15"/>
        <v>1E-8</v>
      </c>
      <c r="K12" s="55">
        <f t="shared" si="16"/>
        <v>1E-8</v>
      </c>
      <c r="L12" s="7">
        <f t="shared" si="17"/>
        <v>0</v>
      </c>
      <c r="M12" s="8">
        <f t="shared" si="18"/>
        <v>0</v>
      </c>
      <c r="N12" s="7">
        <f t="shared" si="19"/>
        <v>0</v>
      </c>
      <c r="O12" s="8">
        <f t="shared" si="20"/>
        <v>0</v>
      </c>
      <c r="P12" s="2"/>
      <c r="Q12" s="25">
        <f>'[1]T 26-27'!$D$8</f>
        <v>0</v>
      </c>
      <c r="R12" s="26">
        <f>'[1]T 26-27'!$E$8</f>
        <v>0</v>
      </c>
      <c r="S12" s="24">
        <f>'[1]T 26-27'!$F$8</f>
        <v>0</v>
      </c>
      <c r="T12" s="15">
        <f>'[1]T 26-27'!$M$8</f>
        <v>0</v>
      </c>
      <c r="U12" s="9">
        <f>'[1]T 26-27'!$G$8</f>
        <v>0</v>
      </c>
      <c r="V12" s="10">
        <f>'[1]T 26-27'!$H$8</f>
        <v>0</v>
      </c>
      <c r="W12" s="9">
        <f>'[1]T 26-27'!$K$8</f>
        <v>0</v>
      </c>
      <c r="X12" s="10">
        <f>'[1]T 26-27'!$L$8</f>
        <v>0</v>
      </c>
      <c r="Y12" s="2"/>
      <c r="Z12" s="25">
        <f>'[2]T 26-27'!$D$8</f>
        <v>0</v>
      </c>
      <c r="AA12" s="26">
        <f>'[2]T 26-27'!$E$8</f>
        <v>0</v>
      </c>
      <c r="AB12" s="24">
        <f>'[2]T 26-27'!$F$8</f>
        <v>0</v>
      </c>
      <c r="AC12" s="15">
        <f>'[2]T 26-27'!$M$8</f>
        <v>0</v>
      </c>
      <c r="AD12" s="11">
        <f>'[2]T 26-27'!$G$8</f>
        <v>0</v>
      </c>
      <c r="AE12" s="12">
        <f>'[2]T 26-27'!$H$8</f>
        <v>0</v>
      </c>
      <c r="AF12" s="11">
        <f>'[2]T 26-27'!$K$8</f>
        <v>0</v>
      </c>
      <c r="AG12" s="12">
        <f>'[2]T 26-27'!$L$8</f>
        <v>0</v>
      </c>
      <c r="AI12" s="7">
        <f t="shared" si="21"/>
        <v>0</v>
      </c>
      <c r="AJ12" s="8">
        <f t="shared" si="22"/>
        <v>0</v>
      </c>
      <c r="AK12" s="7">
        <f t="shared" si="23"/>
        <v>0</v>
      </c>
      <c r="AL12" s="8">
        <f t="shared" si="24"/>
        <v>0</v>
      </c>
      <c r="AM12" s="9">
        <f>'[1]T 26-27'!$Y$8</f>
        <v>0</v>
      </c>
      <c r="AN12" s="10">
        <f>'[1]T 26-27'!$Z$8</f>
        <v>0</v>
      </c>
      <c r="AO12" s="9">
        <f>'[1]T 26-27'!$AC$8</f>
        <v>0</v>
      </c>
      <c r="AP12" s="10">
        <f>'[1]T 26-27'!$AD$8</f>
        <v>0</v>
      </c>
      <c r="AQ12" s="11">
        <f>'[2]T 26-27'!$Y$8</f>
        <v>0</v>
      </c>
      <c r="AR12" s="12">
        <f>'[2]T 26-27'!$Z$8</f>
        <v>0</v>
      </c>
      <c r="AS12" s="11">
        <f>'[2]T 26-27'!$AC$8</f>
        <v>0</v>
      </c>
      <c r="AT12" s="12">
        <f>'[2]T 26-27'!$AD$8</f>
        <v>0</v>
      </c>
      <c r="AV12" s="7">
        <f t="shared" si="25"/>
        <v>0</v>
      </c>
      <c r="AW12" s="8">
        <f t="shared" si="26"/>
        <v>0</v>
      </c>
      <c r="AX12" s="9">
        <f>'[1]T 26-27'!$AL$8</f>
        <v>0</v>
      </c>
      <c r="AY12" s="10">
        <f>'[1]T 26-27'!$AM$8</f>
        <v>0</v>
      </c>
      <c r="AZ12" s="11">
        <f>'[2]T 26-27'!$AL$8</f>
        <v>0</v>
      </c>
      <c r="BA12" s="12">
        <f>'[2]T 26-27'!$AM$8</f>
        <v>0</v>
      </c>
      <c r="BC12" s="7">
        <f t="shared" si="27"/>
        <v>0</v>
      </c>
      <c r="BD12" s="8">
        <f t="shared" si="28"/>
        <v>0</v>
      </c>
      <c r="BE12" s="9">
        <f>'[1]T 26-27'!$AS$8</f>
        <v>0</v>
      </c>
      <c r="BF12" s="10">
        <f>'[1]T 26-27'!$AT$8</f>
        <v>0</v>
      </c>
      <c r="BG12" s="11">
        <f>'[2]T 26-27'!$AS$8</f>
        <v>0</v>
      </c>
      <c r="BH12" s="12">
        <f>'[2]T 26-27'!$AT$8</f>
        <v>0</v>
      </c>
      <c r="BI12" s="6"/>
      <c r="BJ12" s="3" t="b">
        <v>1</v>
      </c>
      <c r="BK12" s="3" t="b">
        <v>1</v>
      </c>
      <c r="BL12" s="6"/>
      <c r="BM12" s="4" t="b">
        <v>1</v>
      </c>
      <c r="BN12" s="4" t="b">
        <v>1</v>
      </c>
      <c r="BO12" s="6"/>
      <c r="BP12" s="21" t="str">
        <f>[11]Trophies!$B$3</f>
        <v xml:space="preserve"> 2026/2027</v>
      </c>
      <c r="BQ12" s="20" t="str">
        <f>[11]Trophies!$C$3</f>
        <v/>
      </c>
    </row>
    <row r="13" spans="3:69" ht="16.5" customHeight="1" thickBot="1" x14ac:dyDescent="0.3">
      <c r="C13" s="2"/>
      <c r="D13" s="4" t="b">
        <f t="shared" si="10"/>
        <v>1</v>
      </c>
      <c r="E13" s="2"/>
      <c r="F13" s="25">
        <f t="shared" si="11"/>
        <v>0</v>
      </c>
      <c r="G13" s="26">
        <f t="shared" si="12"/>
        <v>0</v>
      </c>
      <c r="H13" s="24">
        <f t="shared" si="13"/>
        <v>0</v>
      </c>
      <c r="I13" s="15">
        <f t="shared" si="14"/>
        <v>0</v>
      </c>
      <c r="J13" s="49">
        <f t="shared" si="15"/>
        <v>1E-8</v>
      </c>
      <c r="K13" s="55">
        <f t="shared" si="16"/>
        <v>1E-8</v>
      </c>
      <c r="L13" s="7">
        <f t="shared" si="17"/>
        <v>0</v>
      </c>
      <c r="M13" s="8">
        <f t="shared" si="18"/>
        <v>0</v>
      </c>
      <c r="N13" s="7">
        <f t="shared" si="19"/>
        <v>0</v>
      </c>
      <c r="O13" s="8">
        <f t="shared" si="20"/>
        <v>0</v>
      </c>
      <c r="P13" s="2"/>
      <c r="Q13" s="25">
        <f>'[1]T 26-27'!$D$8</f>
        <v>0</v>
      </c>
      <c r="R13" s="26">
        <f>'[1]T 26-27'!$E$8</f>
        <v>0</v>
      </c>
      <c r="S13" s="24">
        <f>'[1]T 26-27'!$F$8</f>
        <v>0</v>
      </c>
      <c r="T13" s="15">
        <f>'[1]T 26-27'!$M$8</f>
        <v>0</v>
      </c>
      <c r="U13" s="9">
        <f>'[1]T 26-27'!$G$8</f>
        <v>0</v>
      </c>
      <c r="V13" s="10">
        <f>'[1]T 26-27'!$H$8</f>
        <v>0</v>
      </c>
      <c r="W13" s="9">
        <f>'[1]T 26-27'!$K$8</f>
        <v>0</v>
      </c>
      <c r="X13" s="10">
        <f>'[1]T 26-27'!$L$8</f>
        <v>0</v>
      </c>
      <c r="Y13" s="2"/>
      <c r="Z13" s="25">
        <f>'[2]T 26-27'!$D$8</f>
        <v>0</v>
      </c>
      <c r="AA13" s="26">
        <f>'[2]T 26-27'!$E$8</f>
        <v>0</v>
      </c>
      <c r="AB13" s="24">
        <f>'[2]T 26-27'!$F$8</f>
        <v>0</v>
      </c>
      <c r="AC13" s="15">
        <f>'[2]T 26-27'!$M$8</f>
        <v>0</v>
      </c>
      <c r="AD13" s="11">
        <f>'[2]T 26-27'!$G$8</f>
        <v>0</v>
      </c>
      <c r="AE13" s="12">
        <f>'[2]T 26-27'!$H$8</f>
        <v>0</v>
      </c>
      <c r="AF13" s="11">
        <f>'[2]T 26-27'!$K$8</f>
        <v>0</v>
      </c>
      <c r="AG13" s="12">
        <f>'[2]T 26-27'!$L$8</f>
        <v>0</v>
      </c>
      <c r="AI13" s="7">
        <f t="shared" si="21"/>
        <v>0</v>
      </c>
      <c r="AJ13" s="8">
        <f t="shared" si="22"/>
        <v>0</v>
      </c>
      <c r="AK13" s="7">
        <f t="shared" si="23"/>
        <v>0</v>
      </c>
      <c r="AL13" s="8">
        <f t="shared" si="24"/>
        <v>0</v>
      </c>
      <c r="AM13" s="9">
        <f>'[1]T 26-27'!$Y$8</f>
        <v>0</v>
      </c>
      <c r="AN13" s="10">
        <f>'[1]T 26-27'!$Z$8</f>
        <v>0</v>
      </c>
      <c r="AO13" s="9">
        <f>'[1]T 26-27'!$AC$8</f>
        <v>0</v>
      </c>
      <c r="AP13" s="10">
        <f>'[1]T 26-27'!$AD$8</f>
        <v>0</v>
      </c>
      <c r="AQ13" s="11">
        <f>'[2]T 26-27'!$Y$8</f>
        <v>0</v>
      </c>
      <c r="AR13" s="12">
        <f>'[2]T 26-27'!$Z$8</f>
        <v>0</v>
      </c>
      <c r="AS13" s="11">
        <f>'[2]T 26-27'!$AC$8</f>
        <v>0</v>
      </c>
      <c r="AT13" s="12">
        <f>'[2]T 26-27'!$AD$8</f>
        <v>0</v>
      </c>
      <c r="AV13" s="7">
        <f t="shared" si="25"/>
        <v>0</v>
      </c>
      <c r="AW13" s="8">
        <f t="shared" si="26"/>
        <v>0</v>
      </c>
      <c r="AX13" s="9">
        <f>'[1]T 26-27'!$AL$8</f>
        <v>0</v>
      </c>
      <c r="AY13" s="10">
        <f>'[1]T 26-27'!$AM$8</f>
        <v>0</v>
      </c>
      <c r="AZ13" s="11">
        <f>'[2]T 26-27'!$AL$8</f>
        <v>0</v>
      </c>
      <c r="BA13" s="12">
        <f>'[2]T 26-27'!$AM$8</f>
        <v>0</v>
      </c>
      <c r="BC13" s="7">
        <f t="shared" si="27"/>
        <v>0</v>
      </c>
      <c r="BD13" s="8">
        <f t="shared" si="28"/>
        <v>0</v>
      </c>
      <c r="BE13" s="9">
        <f>'[1]T 26-27'!$AS$8</f>
        <v>0</v>
      </c>
      <c r="BF13" s="10">
        <f>'[1]T 26-27'!$AT$8</f>
        <v>0</v>
      </c>
      <c r="BG13" s="11">
        <f>'[2]T 26-27'!$AS$8</f>
        <v>0</v>
      </c>
      <c r="BH13" s="12">
        <f>'[2]T 26-27'!$AT$8</f>
        <v>0</v>
      </c>
      <c r="BI13" s="6"/>
      <c r="BJ13" s="3" t="b">
        <v>1</v>
      </c>
      <c r="BK13" s="3" t="b">
        <v>1</v>
      </c>
      <c r="BL13" s="6"/>
      <c r="BM13" s="4" t="b">
        <v>1</v>
      </c>
      <c r="BN13" s="4" t="b">
        <v>1</v>
      </c>
      <c r="BO13" s="6"/>
      <c r="BP13" s="21" t="str">
        <f>[13]Trophies!$B$3</f>
        <v xml:space="preserve"> 2026/2027</v>
      </c>
      <c r="BQ13" s="20" t="str">
        <f>[13]Trophies!$C$3</f>
        <v/>
      </c>
    </row>
    <row r="14" spans="3:69" ht="16.5" customHeight="1" thickBot="1" x14ac:dyDescent="0.3">
      <c r="C14" s="2"/>
      <c r="D14" s="4" t="b">
        <f t="shared" si="10"/>
        <v>1</v>
      </c>
      <c r="E14" s="2"/>
      <c r="F14" s="25">
        <f t="shared" si="11"/>
        <v>0</v>
      </c>
      <c r="G14" s="26">
        <f t="shared" si="12"/>
        <v>0</v>
      </c>
      <c r="H14" s="24">
        <f t="shared" si="13"/>
        <v>0</v>
      </c>
      <c r="I14" s="15">
        <f t="shared" si="14"/>
        <v>0</v>
      </c>
      <c r="J14" s="49">
        <f t="shared" si="15"/>
        <v>1E-8</v>
      </c>
      <c r="K14" s="55">
        <f t="shared" si="16"/>
        <v>1E-8</v>
      </c>
      <c r="L14" s="7">
        <f t="shared" si="17"/>
        <v>0</v>
      </c>
      <c r="M14" s="8">
        <f t="shared" si="18"/>
        <v>0</v>
      </c>
      <c r="N14" s="7">
        <f t="shared" si="19"/>
        <v>0</v>
      </c>
      <c r="O14" s="8">
        <f t="shared" si="20"/>
        <v>0</v>
      </c>
      <c r="P14" s="2"/>
      <c r="Q14" s="25">
        <f>'[1]T 26-27'!$D$8</f>
        <v>0</v>
      </c>
      <c r="R14" s="26">
        <f>'[1]T 26-27'!$E$8</f>
        <v>0</v>
      </c>
      <c r="S14" s="24">
        <f>'[1]T 26-27'!$F$8</f>
        <v>0</v>
      </c>
      <c r="T14" s="15">
        <f>'[1]T 26-27'!$M$8</f>
        <v>0</v>
      </c>
      <c r="U14" s="9">
        <f>'[1]T 26-27'!$G$8</f>
        <v>0</v>
      </c>
      <c r="V14" s="10">
        <f>'[1]T 26-27'!$H$8</f>
        <v>0</v>
      </c>
      <c r="W14" s="9">
        <f>'[1]T 26-27'!$K$8</f>
        <v>0</v>
      </c>
      <c r="X14" s="10">
        <f>'[1]T 26-27'!$L$8</f>
        <v>0</v>
      </c>
      <c r="Y14" s="2"/>
      <c r="Z14" s="25">
        <f>'[2]T 26-27'!$D$8</f>
        <v>0</v>
      </c>
      <c r="AA14" s="26">
        <f>'[2]T 26-27'!$E$8</f>
        <v>0</v>
      </c>
      <c r="AB14" s="24">
        <f>'[2]T 26-27'!$F$8</f>
        <v>0</v>
      </c>
      <c r="AC14" s="15">
        <f>'[2]T 26-27'!$M$8</f>
        <v>0</v>
      </c>
      <c r="AD14" s="11">
        <f>'[2]T 26-27'!$G$8</f>
        <v>0</v>
      </c>
      <c r="AE14" s="12">
        <f>'[2]T 26-27'!$H$8</f>
        <v>0</v>
      </c>
      <c r="AF14" s="11">
        <f>'[2]T 26-27'!$K$8</f>
        <v>0</v>
      </c>
      <c r="AG14" s="12">
        <f>'[2]T 26-27'!$L$8</f>
        <v>0</v>
      </c>
      <c r="AI14" s="7">
        <f t="shared" si="21"/>
        <v>0</v>
      </c>
      <c r="AJ14" s="8">
        <f t="shared" si="22"/>
        <v>0</v>
      </c>
      <c r="AK14" s="7">
        <f t="shared" si="23"/>
        <v>0</v>
      </c>
      <c r="AL14" s="8">
        <f t="shared" si="24"/>
        <v>0</v>
      </c>
      <c r="AM14" s="9">
        <f>'[1]T 26-27'!$Y$8</f>
        <v>0</v>
      </c>
      <c r="AN14" s="10">
        <f>'[1]T 26-27'!$Z$8</f>
        <v>0</v>
      </c>
      <c r="AO14" s="9">
        <f>'[1]T 26-27'!$AC$8</f>
        <v>0</v>
      </c>
      <c r="AP14" s="10">
        <f>'[1]T 26-27'!$AD$8</f>
        <v>0</v>
      </c>
      <c r="AQ14" s="11">
        <f>'[2]T 26-27'!$Y$8</f>
        <v>0</v>
      </c>
      <c r="AR14" s="12">
        <f>'[2]T 26-27'!$Z$8</f>
        <v>0</v>
      </c>
      <c r="AS14" s="11">
        <f>'[2]T 26-27'!$AC$8</f>
        <v>0</v>
      </c>
      <c r="AT14" s="12">
        <f>'[2]T 26-27'!$AD$8</f>
        <v>0</v>
      </c>
      <c r="AV14" s="7">
        <f t="shared" si="25"/>
        <v>0</v>
      </c>
      <c r="AW14" s="8">
        <f t="shared" si="26"/>
        <v>0</v>
      </c>
      <c r="AX14" s="9">
        <f>'[1]T 26-27'!$AL$8</f>
        <v>0</v>
      </c>
      <c r="AY14" s="10">
        <f>'[1]T 26-27'!$AM$8</f>
        <v>0</v>
      </c>
      <c r="AZ14" s="11">
        <f>'[2]T 26-27'!$AL$8</f>
        <v>0</v>
      </c>
      <c r="BA14" s="12">
        <f>'[2]T 26-27'!$AM$8</f>
        <v>0</v>
      </c>
      <c r="BC14" s="7">
        <f t="shared" si="27"/>
        <v>0</v>
      </c>
      <c r="BD14" s="8">
        <f t="shared" si="28"/>
        <v>0</v>
      </c>
      <c r="BE14" s="9">
        <f>'[1]T 26-27'!$AS$8</f>
        <v>0</v>
      </c>
      <c r="BF14" s="10">
        <f>'[1]T 26-27'!$AT$8</f>
        <v>0</v>
      </c>
      <c r="BG14" s="11">
        <f>'[2]T 26-27'!$AS$8</f>
        <v>0</v>
      </c>
      <c r="BH14" s="12">
        <f>'[2]T 26-27'!$AT$8</f>
        <v>0</v>
      </c>
      <c r="BI14" s="6"/>
      <c r="BJ14" s="3" t="b">
        <v>1</v>
      </c>
      <c r="BK14" s="3" t="b">
        <v>1</v>
      </c>
      <c r="BL14" s="6"/>
      <c r="BM14" s="4" t="b">
        <v>1</v>
      </c>
      <c r="BN14" s="4" t="b">
        <v>1</v>
      </c>
      <c r="BO14" s="6"/>
      <c r="BP14" s="21" t="str">
        <f>[15]Trophies!$B$3</f>
        <v xml:space="preserve"> 2026/2027</v>
      </c>
      <c r="BQ14" s="20" t="str">
        <f>[15]Trophies!$C$3</f>
        <v/>
      </c>
    </row>
    <row r="15" spans="3:69" ht="16.5" customHeight="1" thickBot="1" x14ac:dyDescent="0.3">
      <c r="C15" s="2"/>
      <c r="D15" s="4" t="b">
        <f t="shared" si="10"/>
        <v>1</v>
      </c>
      <c r="E15" s="2"/>
      <c r="F15" s="25">
        <f t="shared" si="11"/>
        <v>0</v>
      </c>
      <c r="G15" s="26">
        <f t="shared" si="12"/>
        <v>0</v>
      </c>
      <c r="H15" s="24">
        <f t="shared" si="13"/>
        <v>0</v>
      </c>
      <c r="I15" s="15">
        <f t="shared" si="14"/>
        <v>0</v>
      </c>
      <c r="J15" s="49">
        <f t="shared" si="15"/>
        <v>1E-8</v>
      </c>
      <c r="K15" s="55">
        <f t="shared" si="16"/>
        <v>1E-8</v>
      </c>
      <c r="L15" s="7">
        <f t="shared" si="17"/>
        <v>0</v>
      </c>
      <c r="M15" s="8">
        <f t="shared" si="18"/>
        <v>0</v>
      </c>
      <c r="N15" s="7">
        <f t="shared" si="19"/>
        <v>0</v>
      </c>
      <c r="O15" s="8">
        <f t="shared" si="20"/>
        <v>0</v>
      </c>
      <c r="P15" s="2"/>
      <c r="Q15" s="25">
        <f>'[1]T 26-27'!$D$8</f>
        <v>0</v>
      </c>
      <c r="R15" s="26">
        <f>'[1]T 26-27'!$E$8</f>
        <v>0</v>
      </c>
      <c r="S15" s="24">
        <f>'[1]T 26-27'!$F$8</f>
        <v>0</v>
      </c>
      <c r="T15" s="15">
        <f>'[1]T 26-27'!$M$8</f>
        <v>0</v>
      </c>
      <c r="U15" s="9">
        <f>'[1]T 26-27'!$G$8</f>
        <v>0</v>
      </c>
      <c r="V15" s="10">
        <f>'[1]T 26-27'!$H$8</f>
        <v>0</v>
      </c>
      <c r="W15" s="9">
        <f>'[1]T 26-27'!$K$8</f>
        <v>0</v>
      </c>
      <c r="X15" s="10">
        <f>'[1]T 26-27'!$L$8</f>
        <v>0</v>
      </c>
      <c r="Y15" s="2"/>
      <c r="Z15" s="25">
        <f>'[2]T 26-27'!$D$8</f>
        <v>0</v>
      </c>
      <c r="AA15" s="26">
        <f>'[2]T 26-27'!$E$8</f>
        <v>0</v>
      </c>
      <c r="AB15" s="24">
        <f>'[2]T 26-27'!$F$8</f>
        <v>0</v>
      </c>
      <c r="AC15" s="15">
        <f>'[2]T 26-27'!$M$8</f>
        <v>0</v>
      </c>
      <c r="AD15" s="11">
        <f>'[2]T 26-27'!$G$8</f>
        <v>0</v>
      </c>
      <c r="AE15" s="12">
        <f>'[2]T 26-27'!$H$8</f>
        <v>0</v>
      </c>
      <c r="AF15" s="11">
        <f>'[2]T 26-27'!$K$8</f>
        <v>0</v>
      </c>
      <c r="AG15" s="12">
        <f>'[2]T 26-27'!$L$8</f>
        <v>0</v>
      </c>
      <c r="AI15" s="7">
        <f t="shared" si="21"/>
        <v>0</v>
      </c>
      <c r="AJ15" s="8">
        <f t="shared" si="22"/>
        <v>0</v>
      </c>
      <c r="AK15" s="7">
        <f t="shared" si="23"/>
        <v>0</v>
      </c>
      <c r="AL15" s="8">
        <f t="shared" si="24"/>
        <v>0</v>
      </c>
      <c r="AM15" s="9">
        <f>'[1]T 26-27'!$Y$8</f>
        <v>0</v>
      </c>
      <c r="AN15" s="10">
        <f>'[1]T 26-27'!$Z$8</f>
        <v>0</v>
      </c>
      <c r="AO15" s="9">
        <f>'[1]T 26-27'!$AC$8</f>
        <v>0</v>
      </c>
      <c r="AP15" s="10">
        <f>'[1]T 26-27'!$AD$8</f>
        <v>0</v>
      </c>
      <c r="AQ15" s="11">
        <f>'[2]T 26-27'!$Y$8</f>
        <v>0</v>
      </c>
      <c r="AR15" s="12">
        <f>'[2]T 26-27'!$Z$8</f>
        <v>0</v>
      </c>
      <c r="AS15" s="11">
        <f>'[2]T 26-27'!$AC$8</f>
        <v>0</v>
      </c>
      <c r="AT15" s="12">
        <f>'[2]T 26-27'!$AD$8</f>
        <v>0</v>
      </c>
      <c r="AV15" s="7">
        <f t="shared" si="25"/>
        <v>0</v>
      </c>
      <c r="AW15" s="8">
        <f t="shared" si="26"/>
        <v>0</v>
      </c>
      <c r="AX15" s="9">
        <f>'[1]T 26-27'!$AL$8</f>
        <v>0</v>
      </c>
      <c r="AY15" s="10">
        <f>'[1]T 26-27'!$AM$8</f>
        <v>0</v>
      </c>
      <c r="AZ15" s="11">
        <f>'[2]T 26-27'!$AL$8</f>
        <v>0</v>
      </c>
      <c r="BA15" s="12">
        <f>'[2]T 26-27'!$AM$8</f>
        <v>0</v>
      </c>
      <c r="BC15" s="7">
        <f t="shared" si="27"/>
        <v>0</v>
      </c>
      <c r="BD15" s="8">
        <f t="shared" si="28"/>
        <v>0</v>
      </c>
      <c r="BE15" s="9">
        <f>'[1]T 26-27'!$AS$8</f>
        <v>0</v>
      </c>
      <c r="BF15" s="10">
        <f>'[1]T 26-27'!$AT$8</f>
        <v>0</v>
      </c>
      <c r="BG15" s="11">
        <f>'[2]T 26-27'!$AS$8</f>
        <v>0</v>
      </c>
      <c r="BH15" s="12">
        <f>'[2]T 26-27'!$AT$8</f>
        <v>0</v>
      </c>
      <c r="BI15" s="6"/>
      <c r="BJ15" s="3" t="b">
        <v>1</v>
      </c>
      <c r="BK15" s="3" t="b">
        <v>1</v>
      </c>
      <c r="BL15" s="6"/>
      <c r="BM15" s="4" t="b">
        <v>1</v>
      </c>
      <c r="BN15" s="4" t="b">
        <v>1</v>
      </c>
      <c r="BO15" s="6"/>
      <c r="BP15" s="21" t="str">
        <f>[41]Trophies!$B$3</f>
        <v xml:space="preserve"> 2026/2027</v>
      </c>
      <c r="BQ15" s="20" t="str">
        <f>[41]Trophies!$C$3</f>
        <v/>
      </c>
    </row>
    <row r="16" spans="3:69" ht="16.5" customHeight="1" thickBot="1" x14ac:dyDescent="0.3">
      <c r="C16" s="2"/>
      <c r="D16" s="4" t="b">
        <f t="shared" si="10"/>
        <v>1</v>
      </c>
      <c r="E16" s="2"/>
      <c r="F16" s="25">
        <f t="shared" si="11"/>
        <v>0</v>
      </c>
      <c r="G16" s="26">
        <f t="shared" si="12"/>
        <v>0</v>
      </c>
      <c r="H16" s="24">
        <f t="shared" si="13"/>
        <v>0</v>
      </c>
      <c r="I16" s="15">
        <f t="shared" si="14"/>
        <v>0</v>
      </c>
      <c r="J16" s="49">
        <f t="shared" si="15"/>
        <v>1E-8</v>
      </c>
      <c r="K16" s="55">
        <f t="shared" si="16"/>
        <v>1E-8</v>
      </c>
      <c r="L16" s="7">
        <f t="shared" si="17"/>
        <v>0</v>
      </c>
      <c r="M16" s="8">
        <f t="shared" si="18"/>
        <v>0</v>
      </c>
      <c r="N16" s="7">
        <f t="shared" si="19"/>
        <v>0</v>
      </c>
      <c r="O16" s="8">
        <f t="shared" si="20"/>
        <v>0</v>
      </c>
      <c r="P16" s="2"/>
      <c r="Q16" s="25">
        <f>'[1]T 26-27'!$D$8</f>
        <v>0</v>
      </c>
      <c r="R16" s="26">
        <f>'[1]T 26-27'!$E$8</f>
        <v>0</v>
      </c>
      <c r="S16" s="24">
        <f>'[1]T 26-27'!$F$8</f>
        <v>0</v>
      </c>
      <c r="T16" s="15">
        <f>'[1]T 26-27'!$M$8</f>
        <v>0</v>
      </c>
      <c r="U16" s="9">
        <f>'[1]T 26-27'!$G$8</f>
        <v>0</v>
      </c>
      <c r="V16" s="10">
        <f>'[1]T 26-27'!$H$8</f>
        <v>0</v>
      </c>
      <c r="W16" s="9">
        <f>'[1]T 26-27'!$K$8</f>
        <v>0</v>
      </c>
      <c r="X16" s="10">
        <f>'[1]T 26-27'!$L$8</f>
        <v>0</v>
      </c>
      <c r="Y16" s="2"/>
      <c r="Z16" s="25">
        <f>'[2]T 26-27'!$D$8</f>
        <v>0</v>
      </c>
      <c r="AA16" s="26">
        <f>'[2]T 26-27'!$E$8</f>
        <v>0</v>
      </c>
      <c r="AB16" s="24">
        <f>'[2]T 26-27'!$F$8</f>
        <v>0</v>
      </c>
      <c r="AC16" s="15">
        <f>'[2]T 26-27'!$M$8</f>
        <v>0</v>
      </c>
      <c r="AD16" s="11">
        <f>'[2]T 26-27'!$G$8</f>
        <v>0</v>
      </c>
      <c r="AE16" s="12">
        <f>'[2]T 26-27'!$H$8</f>
        <v>0</v>
      </c>
      <c r="AF16" s="11">
        <f>'[2]T 26-27'!$K$8</f>
        <v>0</v>
      </c>
      <c r="AG16" s="12">
        <f>'[2]T 26-27'!$L$8</f>
        <v>0</v>
      </c>
      <c r="AI16" s="7">
        <f t="shared" si="21"/>
        <v>0</v>
      </c>
      <c r="AJ16" s="8">
        <f t="shared" si="22"/>
        <v>0</v>
      </c>
      <c r="AK16" s="7">
        <f t="shared" si="23"/>
        <v>0</v>
      </c>
      <c r="AL16" s="8">
        <f t="shared" si="24"/>
        <v>0</v>
      </c>
      <c r="AM16" s="9">
        <f>'[1]T 26-27'!$Y$8</f>
        <v>0</v>
      </c>
      <c r="AN16" s="10">
        <f>'[1]T 26-27'!$Z$8</f>
        <v>0</v>
      </c>
      <c r="AO16" s="9">
        <f>'[1]T 26-27'!$AC$8</f>
        <v>0</v>
      </c>
      <c r="AP16" s="10">
        <f>'[1]T 26-27'!$AD$8</f>
        <v>0</v>
      </c>
      <c r="AQ16" s="11">
        <f>'[2]T 26-27'!$Y$8</f>
        <v>0</v>
      </c>
      <c r="AR16" s="12">
        <f>'[2]T 26-27'!$Z$8</f>
        <v>0</v>
      </c>
      <c r="AS16" s="11">
        <f>'[2]T 26-27'!$AC$8</f>
        <v>0</v>
      </c>
      <c r="AT16" s="12">
        <f>'[2]T 26-27'!$AD$8</f>
        <v>0</v>
      </c>
      <c r="AV16" s="7">
        <f t="shared" si="25"/>
        <v>0</v>
      </c>
      <c r="AW16" s="8">
        <f t="shared" si="26"/>
        <v>0</v>
      </c>
      <c r="AX16" s="9">
        <f>'[1]T 26-27'!$AL$8</f>
        <v>0</v>
      </c>
      <c r="AY16" s="10">
        <f>'[1]T 26-27'!$AM$8</f>
        <v>0</v>
      </c>
      <c r="AZ16" s="11">
        <f>'[2]T 26-27'!$AL$8</f>
        <v>0</v>
      </c>
      <c r="BA16" s="12">
        <f>'[2]T 26-27'!$AM$8</f>
        <v>0</v>
      </c>
      <c r="BC16" s="7">
        <f t="shared" si="27"/>
        <v>0</v>
      </c>
      <c r="BD16" s="8">
        <f t="shared" si="28"/>
        <v>0</v>
      </c>
      <c r="BE16" s="9">
        <f>'[1]T 26-27'!$AS$8</f>
        <v>0</v>
      </c>
      <c r="BF16" s="10">
        <f>'[1]T 26-27'!$AT$8</f>
        <v>0</v>
      </c>
      <c r="BG16" s="11">
        <f>'[2]T 26-27'!$AS$8</f>
        <v>0</v>
      </c>
      <c r="BH16" s="12">
        <f>'[2]T 26-27'!$AT$8</f>
        <v>0</v>
      </c>
      <c r="BI16" s="6"/>
      <c r="BJ16" s="3" t="b">
        <v>1</v>
      </c>
      <c r="BK16" s="3" t="b">
        <v>1</v>
      </c>
      <c r="BL16" s="6"/>
      <c r="BM16" s="4" t="b">
        <v>1</v>
      </c>
      <c r="BN16" s="4" t="b">
        <v>1</v>
      </c>
      <c r="BO16" s="6"/>
      <c r="BP16" s="21" t="str">
        <f>[43]Trophies!$B$3</f>
        <v xml:space="preserve"> 2026/2027</v>
      </c>
      <c r="BQ16" s="20" t="str">
        <f>[43]Trophies!$C$3</f>
        <v/>
      </c>
    </row>
    <row r="17" spans="3:69" ht="17.25" customHeight="1" thickBot="1" x14ac:dyDescent="0.3">
      <c r="C17" s="2"/>
      <c r="D17" s="4" t="b">
        <f t="shared" si="10"/>
        <v>1</v>
      </c>
      <c r="E17" s="2"/>
      <c r="F17" s="25">
        <f t="shared" si="11"/>
        <v>0</v>
      </c>
      <c r="G17" s="26">
        <f t="shared" si="12"/>
        <v>0</v>
      </c>
      <c r="H17" s="24">
        <f t="shared" si="13"/>
        <v>0</v>
      </c>
      <c r="I17" s="15">
        <f t="shared" si="14"/>
        <v>0</v>
      </c>
      <c r="J17" s="49">
        <f t="shared" si="15"/>
        <v>1E-8</v>
      </c>
      <c r="K17" s="55">
        <f t="shared" si="16"/>
        <v>1E-8</v>
      </c>
      <c r="L17" s="7">
        <f t="shared" si="17"/>
        <v>0</v>
      </c>
      <c r="M17" s="8">
        <f t="shared" si="18"/>
        <v>0</v>
      </c>
      <c r="N17" s="7">
        <f t="shared" si="19"/>
        <v>0</v>
      </c>
      <c r="O17" s="8">
        <f t="shared" si="20"/>
        <v>0</v>
      </c>
      <c r="P17" s="2"/>
      <c r="Q17" s="25">
        <f>'[1]T 26-27'!$D$8</f>
        <v>0</v>
      </c>
      <c r="R17" s="26">
        <f>'[1]T 26-27'!$E$8</f>
        <v>0</v>
      </c>
      <c r="S17" s="24">
        <f>'[1]T 26-27'!$F$8</f>
        <v>0</v>
      </c>
      <c r="T17" s="15">
        <f>'[1]T 26-27'!$M$8</f>
        <v>0</v>
      </c>
      <c r="U17" s="9">
        <f>'[1]T 26-27'!$G$8</f>
        <v>0</v>
      </c>
      <c r="V17" s="10">
        <f>'[1]T 26-27'!$H$8</f>
        <v>0</v>
      </c>
      <c r="W17" s="9">
        <f>'[1]T 26-27'!$K$8</f>
        <v>0</v>
      </c>
      <c r="X17" s="10">
        <f>'[1]T 26-27'!$L$8</f>
        <v>0</v>
      </c>
      <c r="Y17" s="2"/>
      <c r="Z17" s="25">
        <f>'[2]T 26-27'!$D$8</f>
        <v>0</v>
      </c>
      <c r="AA17" s="26">
        <f>'[2]T 26-27'!$E$8</f>
        <v>0</v>
      </c>
      <c r="AB17" s="24">
        <f>'[2]T 26-27'!$F$8</f>
        <v>0</v>
      </c>
      <c r="AC17" s="15">
        <f>'[2]T 26-27'!$M$8</f>
        <v>0</v>
      </c>
      <c r="AD17" s="11">
        <f>'[2]T 26-27'!$G$8</f>
        <v>0</v>
      </c>
      <c r="AE17" s="12">
        <f>'[2]T 26-27'!$H$8</f>
        <v>0</v>
      </c>
      <c r="AF17" s="11">
        <f>'[2]T 26-27'!$K$8</f>
        <v>0</v>
      </c>
      <c r="AG17" s="12">
        <f>'[2]T 26-27'!$L$8</f>
        <v>0</v>
      </c>
      <c r="AI17" s="7">
        <f t="shared" si="21"/>
        <v>0</v>
      </c>
      <c r="AJ17" s="8">
        <f t="shared" si="22"/>
        <v>0</v>
      </c>
      <c r="AK17" s="7">
        <f t="shared" si="23"/>
        <v>0</v>
      </c>
      <c r="AL17" s="8">
        <f t="shared" si="24"/>
        <v>0</v>
      </c>
      <c r="AM17" s="9">
        <f>'[1]T 26-27'!$Y$8</f>
        <v>0</v>
      </c>
      <c r="AN17" s="10">
        <f>'[1]T 26-27'!$Z$8</f>
        <v>0</v>
      </c>
      <c r="AO17" s="9">
        <f>'[1]T 26-27'!$AC$8</f>
        <v>0</v>
      </c>
      <c r="AP17" s="10">
        <f>'[1]T 26-27'!$AD$8</f>
        <v>0</v>
      </c>
      <c r="AQ17" s="11">
        <f>'[2]T 26-27'!$Y$8</f>
        <v>0</v>
      </c>
      <c r="AR17" s="12">
        <f>'[2]T 26-27'!$Z$8</f>
        <v>0</v>
      </c>
      <c r="AS17" s="11">
        <f>'[2]T 26-27'!$AC$8</f>
        <v>0</v>
      </c>
      <c r="AT17" s="12">
        <f>'[2]T 26-27'!$AD$8</f>
        <v>0</v>
      </c>
      <c r="AV17" s="7">
        <f t="shared" si="25"/>
        <v>0</v>
      </c>
      <c r="AW17" s="8">
        <f t="shared" si="26"/>
        <v>0</v>
      </c>
      <c r="AX17" s="9">
        <f>'[1]T 26-27'!$AL$8</f>
        <v>0</v>
      </c>
      <c r="AY17" s="10">
        <f>'[1]T 26-27'!$AM$8</f>
        <v>0</v>
      </c>
      <c r="AZ17" s="11">
        <f>'[2]T 26-27'!$AL$8</f>
        <v>0</v>
      </c>
      <c r="BA17" s="12">
        <f>'[2]T 26-27'!$AM$8</f>
        <v>0</v>
      </c>
      <c r="BC17" s="7">
        <f t="shared" si="27"/>
        <v>0</v>
      </c>
      <c r="BD17" s="8">
        <f t="shared" si="28"/>
        <v>0</v>
      </c>
      <c r="BE17" s="9">
        <f>'[1]T 26-27'!$AS$8</f>
        <v>0</v>
      </c>
      <c r="BF17" s="10">
        <f>'[1]T 26-27'!$AT$8</f>
        <v>0</v>
      </c>
      <c r="BG17" s="11">
        <f>'[2]T 26-27'!$AS$8</f>
        <v>0</v>
      </c>
      <c r="BH17" s="12">
        <f>'[2]T 26-27'!$AT$8</f>
        <v>0</v>
      </c>
      <c r="BI17" s="6"/>
      <c r="BJ17" s="3" t="b">
        <v>1</v>
      </c>
      <c r="BK17" s="3" t="b">
        <v>1</v>
      </c>
      <c r="BL17" s="6"/>
      <c r="BM17" s="4" t="b">
        <v>1</v>
      </c>
      <c r="BN17" s="4" t="b">
        <v>1</v>
      </c>
      <c r="BO17" s="6"/>
      <c r="BP17" s="21" t="str">
        <f>[21]Trophies!$B$3</f>
        <v xml:space="preserve"> 2026/2027</v>
      </c>
      <c r="BQ17" s="20" t="str">
        <f>[21]Trophies!$C$3</f>
        <v/>
      </c>
    </row>
    <row r="18" spans="3:69" ht="16.5" customHeight="1" thickBot="1" x14ac:dyDescent="0.3">
      <c r="C18" s="2"/>
      <c r="D18" s="4" t="b">
        <f t="shared" si="10"/>
        <v>1</v>
      </c>
      <c r="E18" s="2"/>
      <c r="F18" s="25">
        <f t="shared" si="11"/>
        <v>0</v>
      </c>
      <c r="G18" s="26">
        <f t="shared" si="12"/>
        <v>0</v>
      </c>
      <c r="H18" s="24">
        <f t="shared" si="13"/>
        <v>0</v>
      </c>
      <c r="I18" s="15">
        <f t="shared" si="14"/>
        <v>0</v>
      </c>
      <c r="J18" s="49">
        <f t="shared" si="15"/>
        <v>1E-8</v>
      </c>
      <c r="K18" s="55">
        <f t="shared" si="16"/>
        <v>1E-8</v>
      </c>
      <c r="L18" s="7">
        <f t="shared" si="17"/>
        <v>0</v>
      </c>
      <c r="M18" s="8">
        <f t="shared" si="18"/>
        <v>0</v>
      </c>
      <c r="N18" s="7">
        <f t="shared" si="19"/>
        <v>0</v>
      </c>
      <c r="O18" s="8">
        <f t="shared" si="20"/>
        <v>0</v>
      </c>
      <c r="P18" s="2"/>
      <c r="Q18" s="25">
        <f>'[1]T 26-27'!$D$8</f>
        <v>0</v>
      </c>
      <c r="R18" s="26">
        <f>'[1]T 26-27'!$E$8</f>
        <v>0</v>
      </c>
      <c r="S18" s="24">
        <f>'[1]T 26-27'!$F$8</f>
        <v>0</v>
      </c>
      <c r="T18" s="15">
        <f>'[1]T 26-27'!$M$8</f>
        <v>0</v>
      </c>
      <c r="U18" s="9">
        <f>'[1]T 26-27'!$G$8</f>
        <v>0</v>
      </c>
      <c r="V18" s="10">
        <f>'[1]T 26-27'!$H$8</f>
        <v>0</v>
      </c>
      <c r="W18" s="9">
        <f>'[1]T 26-27'!$K$8</f>
        <v>0</v>
      </c>
      <c r="X18" s="10">
        <f>'[1]T 26-27'!$L$8</f>
        <v>0</v>
      </c>
      <c r="Y18" s="2"/>
      <c r="Z18" s="25">
        <f>'[2]T 26-27'!$D$8</f>
        <v>0</v>
      </c>
      <c r="AA18" s="26">
        <f>'[2]T 26-27'!$E$8</f>
        <v>0</v>
      </c>
      <c r="AB18" s="24">
        <f>'[2]T 26-27'!$F$8</f>
        <v>0</v>
      </c>
      <c r="AC18" s="15">
        <f>'[2]T 26-27'!$M$8</f>
        <v>0</v>
      </c>
      <c r="AD18" s="11">
        <f>'[2]T 26-27'!$G$8</f>
        <v>0</v>
      </c>
      <c r="AE18" s="12">
        <f>'[2]T 26-27'!$H$8</f>
        <v>0</v>
      </c>
      <c r="AF18" s="11">
        <f>'[2]T 26-27'!$K$8</f>
        <v>0</v>
      </c>
      <c r="AG18" s="12">
        <f>'[2]T 26-27'!$L$8</f>
        <v>0</v>
      </c>
      <c r="AI18" s="7">
        <f t="shared" si="21"/>
        <v>0</v>
      </c>
      <c r="AJ18" s="8">
        <f t="shared" si="22"/>
        <v>0</v>
      </c>
      <c r="AK18" s="7">
        <f t="shared" si="23"/>
        <v>0</v>
      </c>
      <c r="AL18" s="8">
        <f t="shared" si="24"/>
        <v>0</v>
      </c>
      <c r="AM18" s="9">
        <f>'[1]T 26-27'!$Y$8</f>
        <v>0</v>
      </c>
      <c r="AN18" s="10">
        <f>'[1]T 26-27'!$Z$8</f>
        <v>0</v>
      </c>
      <c r="AO18" s="9">
        <f>'[1]T 26-27'!$AC$8</f>
        <v>0</v>
      </c>
      <c r="AP18" s="10">
        <f>'[1]T 26-27'!$AD$8</f>
        <v>0</v>
      </c>
      <c r="AQ18" s="11">
        <f>'[2]T 26-27'!$Y$8</f>
        <v>0</v>
      </c>
      <c r="AR18" s="12">
        <f>'[2]T 26-27'!$Z$8</f>
        <v>0</v>
      </c>
      <c r="AS18" s="11">
        <f>'[2]T 26-27'!$AC$8</f>
        <v>0</v>
      </c>
      <c r="AT18" s="12">
        <f>'[2]T 26-27'!$AD$8</f>
        <v>0</v>
      </c>
      <c r="AV18" s="7">
        <f t="shared" si="25"/>
        <v>0</v>
      </c>
      <c r="AW18" s="8">
        <f t="shared" si="26"/>
        <v>0</v>
      </c>
      <c r="AX18" s="9">
        <f>'[1]T 26-27'!$AL$8</f>
        <v>0</v>
      </c>
      <c r="AY18" s="10">
        <f>'[1]T 26-27'!$AM$8</f>
        <v>0</v>
      </c>
      <c r="AZ18" s="11">
        <f>'[2]T 26-27'!$AL$8</f>
        <v>0</v>
      </c>
      <c r="BA18" s="12">
        <f>'[2]T 26-27'!$AM$8</f>
        <v>0</v>
      </c>
      <c r="BC18" s="7">
        <f t="shared" si="27"/>
        <v>0</v>
      </c>
      <c r="BD18" s="8">
        <f t="shared" si="28"/>
        <v>0</v>
      </c>
      <c r="BE18" s="9">
        <f>'[1]T 26-27'!$AS$8</f>
        <v>0</v>
      </c>
      <c r="BF18" s="10">
        <f>'[1]T 26-27'!$AT$8</f>
        <v>0</v>
      </c>
      <c r="BG18" s="11">
        <f>'[2]T 26-27'!$AS$8</f>
        <v>0</v>
      </c>
      <c r="BH18" s="12">
        <f>'[2]T 26-27'!$AT$8</f>
        <v>0</v>
      </c>
      <c r="BI18" s="6"/>
      <c r="BJ18" s="3" t="b">
        <v>1</v>
      </c>
      <c r="BK18" s="3" t="b">
        <v>1</v>
      </c>
      <c r="BL18" s="6"/>
      <c r="BM18" s="4" t="b">
        <v>1</v>
      </c>
      <c r="BN18" s="4" t="b">
        <v>1</v>
      </c>
      <c r="BO18" s="6"/>
      <c r="BP18" s="21" t="str">
        <f>[23]Trophies!$B$3</f>
        <v xml:space="preserve"> 2026/2027</v>
      </c>
      <c r="BQ18" s="20" t="str">
        <f>[23]Trophies!$C$3</f>
        <v/>
      </c>
    </row>
    <row r="19" spans="3:69" ht="17.25" customHeight="1" thickBot="1" x14ac:dyDescent="0.3">
      <c r="C19" s="2"/>
      <c r="D19" s="4" t="b">
        <f t="shared" si="10"/>
        <v>1</v>
      </c>
      <c r="E19" s="2"/>
      <c r="F19" s="25">
        <f t="shared" si="11"/>
        <v>0</v>
      </c>
      <c r="G19" s="26">
        <f t="shared" si="12"/>
        <v>0</v>
      </c>
      <c r="H19" s="24">
        <f t="shared" si="13"/>
        <v>0</v>
      </c>
      <c r="I19" s="15">
        <f t="shared" si="14"/>
        <v>0</v>
      </c>
      <c r="J19" s="49">
        <f t="shared" si="15"/>
        <v>1E-8</v>
      </c>
      <c r="K19" s="55">
        <f t="shared" si="16"/>
        <v>1E-8</v>
      </c>
      <c r="L19" s="7">
        <f t="shared" si="17"/>
        <v>0</v>
      </c>
      <c r="M19" s="8">
        <f t="shared" si="18"/>
        <v>0</v>
      </c>
      <c r="N19" s="7">
        <f t="shared" si="19"/>
        <v>0</v>
      </c>
      <c r="O19" s="8">
        <f t="shared" si="20"/>
        <v>0</v>
      </c>
      <c r="P19" s="2"/>
      <c r="Q19" s="25">
        <f>'[1]T 26-27'!$D$8</f>
        <v>0</v>
      </c>
      <c r="R19" s="26">
        <f>'[1]T 26-27'!$E$8</f>
        <v>0</v>
      </c>
      <c r="S19" s="24">
        <f>'[1]T 26-27'!$F$8</f>
        <v>0</v>
      </c>
      <c r="T19" s="15">
        <f>'[1]T 26-27'!$M$8</f>
        <v>0</v>
      </c>
      <c r="U19" s="9">
        <f>'[1]T 26-27'!$G$8</f>
        <v>0</v>
      </c>
      <c r="V19" s="10">
        <f>'[1]T 26-27'!$H$8</f>
        <v>0</v>
      </c>
      <c r="W19" s="9">
        <f>'[1]T 26-27'!$K$8</f>
        <v>0</v>
      </c>
      <c r="X19" s="10">
        <f>'[1]T 26-27'!$L$8</f>
        <v>0</v>
      </c>
      <c r="Y19" s="2"/>
      <c r="Z19" s="25">
        <f>'[2]T 26-27'!$D$8</f>
        <v>0</v>
      </c>
      <c r="AA19" s="26">
        <f>'[2]T 26-27'!$E$8</f>
        <v>0</v>
      </c>
      <c r="AB19" s="24">
        <f>'[2]T 26-27'!$F$8</f>
        <v>0</v>
      </c>
      <c r="AC19" s="15">
        <f>'[2]T 26-27'!$M$8</f>
        <v>0</v>
      </c>
      <c r="AD19" s="11">
        <f>'[2]T 26-27'!$G$8</f>
        <v>0</v>
      </c>
      <c r="AE19" s="12">
        <f>'[2]T 26-27'!$H$8</f>
        <v>0</v>
      </c>
      <c r="AF19" s="11">
        <f>'[2]T 26-27'!$K$8</f>
        <v>0</v>
      </c>
      <c r="AG19" s="12">
        <f>'[2]T 26-27'!$L$8</f>
        <v>0</v>
      </c>
      <c r="AI19" s="7">
        <f t="shared" si="21"/>
        <v>0</v>
      </c>
      <c r="AJ19" s="8">
        <f t="shared" si="22"/>
        <v>0</v>
      </c>
      <c r="AK19" s="7">
        <f t="shared" si="23"/>
        <v>0</v>
      </c>
      <c r="AL19" s="8">
        <f t="shared" si="24"/>
        <v>0</v>
      </c>
      <c r="AM19" s="9">
        <f>'[1]T 26-27'!$Y$8</f>
        <v>0</v>
      </c>
      <c r="AN19" s="10">
        <f>'[1]T 26-27'!$Z$8</f>
        <v>0</v>
      </c>
      <c r="AO19" s="9">
        <f>'[1]T 26-27'!$AC$8</f>
        <v>0</v>
      </c>
      <c r="AP19" s="10">
        <f>'[1]T 26-27'!$AD$8</f>
        <v>0</v>
      </c>
      <c r="AQ19" s="11">
        <f>'[2]T 26-27'!$Y$8</f>
        <v>0</v>
      </c>
      <c r="AR19" s="12">
        <f>'[2]T 26-27'!$Z$8</f>
        <v>0</v>
      </c>
      <c r="AS19" s="11">
        <f>'[2]T 26-27'!$AC$8</f>
        <v>0</v>
      </c>
      <c r="AT19" s="12">
        <f>'[2]T 26-27'!$AD$8</f>
        <v>0</v>
      </c>
      <c r="AV19" s="7">
        <f t="shared" si="25"/>
        <v>0</v>
      </c>
      <c r="AW19" s="8">
        <f t="shared" si="26"/>
        <v>0</v>
      </c>
      <c r="AX19" s="9">
        <f>'[1]T 26-27'!$AL$8</f>
        <v>0</v>
      </c>
      <c r="AY19" s="10">
        <f>'[1]T 26-27'!$AM$8</f>
        <v>0</v>
      </c>
      <c r="AZ19" s="11">
        <f>'[2]T 26-27'!$AL$8</f>
        <v>0</v>
      </c>
      <c r="BA19" s="12">
        <f>'[2]T 26-27'!$AM$8</f>
        <v>0</v>
      </c>
      <c r="BC19" s="7">
        <f t="shared" si="27"/>
        <v>0</v>
      </c>
      <c r="BD19" s="8">
        <f t="shared" si="28"/>
        <v>0</v>
      </c>
      <c r="BE19" s="9">
        <f>'[1]T 26-27'!$AS$8</f>
        <v>0</v>
      </c>
      <c r="BF19" s="10">
        <f>'[1]T 26-27'!$AT$8</f>
        <v>0</v>
      </c>
      <c r="BG19" s="11">
        <f>'[2]T 26-27'!$AS$8</f>
        <v>0</v>
      </c>
      <c r="BH19" s="12">
        <f>'[2]T 26-27'!$AT$8</f>
        <v>0</v>
      </c>
      <c r="BI19" s="6"/>
      <c r="BJ19" s="3" t="b">
        <v>1</v>
      </c>
      <c r="BK19" s="3" t="b">
        <v>1</v>
      </c>
      <c r="BL19" s="6"/>
      <c r="BM19" s="4" t="b">
        <v>1</v>
      </c>
      <c r="BN19" s="4" t="b">
        <v>1</v>
      </c>
      <c r="BO19" s="6"/>
      <c r="BP19" s="21" t="str">
        <f>[25]Trophies!$B$3</f>
        <v xml:space="preserve"> 2026/2027</v>
      </c>
      <c r="BQ19" s="20" t="str">
        <f>[25]Trophies!$C$3</f>
        <v/>
      </c>
    </row>
    <row r="20" spans="3:69" ht="17.25" customHeight="1" thickBot="1" x14ac:dyDescent="0.3">
      <c r="C20" s="2"/>
      <c r="D20" s="4" t="b">
        <f t="shared" si="10"/>
        <v>1</v>
      </c>
      <c r="E20" s="2"/>
      <c r="F20" s="25">
        <f t="shared" si="11"/>
        <v>0</v>
      </c>
      <c r="G20" s="26">
        <f t="shared" si="12"/>
        <v>0</v>
      </c>
      <c r="H20" s="24">
        <f t="shared" si="13"/>
        <v>0</v>
      </c>
      <c r="I20" s="15">
        <f t="shared" si="14"/>
        <v>0</v>
      </c>
      <c r="J20" s="49">
        <f t="shared" si="15"/>
        <v>1E-8</v>
      </c>
      <c r="K20" s="55">
        <f t="shared" si="16"/>
        <v>1E-8</v>
      </c>
      <c r="L20" s="7">
        <f t="shared" si="17"/>
        <v>0</v>
      </c>
      <c r="M20" s="8">
        <f t="shared" si="18"/>
        <v>0</v>
      </c>
      <c r="N20" s="7">
        <f t="shared" si="19"/>
        <v>0</v>
      </c>
      <c r="O20" s="8">
        <f t="shared" si="20"/>
        <v>0</v>
      </c>
      <c r="P20" s="2"/>
      <c r="Q20" s="25">
        <f>'[1]T 26-27'!$D$8</f>
        <v>0</v>
      </c>
      <c r="R20" s="26">
        <f>'[1]T 26-27'!$E$8</f>
        <v>0</v>
      </c>
      <c r="S20" s="24">
        <f>'[1]T 26-27'!$F$8</f>
        <v>0</v>
      </c>
      <c r="T20" s="15">
        <f>'[1]T 26-27'!$M$8</f>
        <v>0</v>
      </c>
      <c r="U20" s="9">
        <f>'[1]T 26-27'!$G$8</f>
        <v>0</v>
      </c>
      <c r="V20" s="10">
        <f>'[1]T 26-27'!$H$8</f>
        <v>0</v>
      </c>
      <c r="W20" s="9">
        <f>'[1]T 26-27'!$K$8</f>
        <v>0</v>
      </c>
      <c r="X20" s="10">
        <f>'[1]T 26-27'!$L$8</f>
        <v>0</v>
      </c>
      <c r="Y20" s="2"/>
      <c r="Z20" s="25">
        <f>'[2]T 26-27'!$D$8</f>
        <v>0</v>
      </c>
      <c r="AA20" s="26">
        <f>'[2]T 26-27'!$E$8</f>
        <v>0</v>
      </c>
      <c r="AB20" s="24">
        <f>'[2]T 26-27'!$F$8</f>
        <v>0</v>
      </c>
      <c r="AC20" s="15">
        <f>'[2]T 26-27'!$M$8</f>
        <v>0</v>
      </c>
      <c r="AD20" s="11">
        <f>'[2]T 26-27'!$G$8</f>
        <v>0</v>
      </c>
      <c r="AE20" s="12">
        <f>'[2]T 26-27'!$H$8</f>
        <v>0</v>
      </c>
      <c r="AF20" s="11">
        <f>'[2]T 26-27'!$K$8</f>
        <v>0</v>
      </c>
      <c r="AG20" s="12">
        <f>'[2]T 26-27'!$L$8</f>
        <v>0</v>
      </c>
      <c r="AI20" s="7">
        <f t="shared" si="21"/>
        <v>0</v>
      </c>
      <c r="AJ20" s="8">
        <f t="shared" si="22"/>
        <v>0</v>
      </c>
      <c r="AK20" s="7">
        <f t="shared" si="23"/>
        <v>0</v>
      </c>
      <c r="AL20" s="8">
        <f t="shared" si="24"/>
        <v>0</v>
      </c>
      <c r="AM20" s="9">
        <f>'[1]T 26-27'!$Y$8</f>
        <v>0</v>
      </c>
      <c r="AN20" s="10">
        <f>'[1]T 26-27'!$Z$8</f>
        <v>0</v>
      </c>
      <c r="AO20" s="9">
        <f>'[1]T 26-27'!$AC$8</f>
        <v>0</v>
      </c>
      <c r="AP20" s="10">
        <f>'[1]T 26-27'!$AD$8</f>
        <v>0</v>
      </c>
      <c r="AQ20" s="11">
        <f>'[2]T 26-27'!$Y$8</f>
        <v>0</v>
      </c>
      <c r="AR20" s="12">
        <f>'[2]T 26-27'!$Z$8</f>
        <v>0</v>
      </c>
      <c r="AS20" s="11">
        <f>'[2]T 26-27'!$AC$8</f>
        <v>0</v>
      </c>
      <c r="AT20" s="12">
        <f>'[2]T 26-27'!$AD$8</f>
        <v>0</v>
      </c>
      <c r="AV20" s="7">
        <f t="shared" si="25"/>
        <v>0</v>
      </c>
      <c r="AW20" s="8">
        <f t="shared" si="26"/>
        <v>0</v>
      </c>
      <c r="AX20" s="9">
        <f>'[1]T 26-27'!$AL$8</f>
        <v>0</v>
      </c>
      <c r="AY20" s="10">
        <f>'[1]T 26-27'!$AM$8</f>
        <v>0</v>
      </c>
      <c r="AZ20" s="11">
        <f>'[2]T 26-27'!$AL$8</f>
        <v>0</v>
      </c>
      <c r="BA20" s="12">
        <f>'[2]T 26-27'!$AM$8</f>
        <v>0</v>
      </c>
      <c r="BC20" s="7">
        <f t="shared" si="27"/>
        <v>0</v>
      </c>
      <c r="BD20" s="8">
        <f t="shared" si="28"/>
        <v>0</v>
      </c>
      <c r="BE20" s="9">
        <f>'[1]T 26-27'!$AS$8</f>
        <v>0</v>
      </c>
      <c r="BF20" s="10">
        <f>'[1]T 26-27'!$AT$8</f>
        <v>0</v>
      </c>
      <c r="BG20" s="11">
        <f>'[2]T 26-27'!$AS$8</f>
        <v>0</v>
      </c>
      <c r="BH20" s="12">
        <f>'[2]T 26-27'!$AT$8</f>
        <v>0</v>
      </c>
      <c r="BI20" s="6"/>
      <c r="BJ20" s="3" t="b">
        <v>1</v>
      </c>
      <c r="BK20" s="3" t="b">
        <v>1</v>
      </c>
      <c r="BL20" s="6"/>
      <c r="BM20" s="4" t="b">
        <v>1</v>
      </c>
      <c r="BN20" s="4" t="b">
        <v>1</v>
      </c>
      <c r="BO20" s="6"/>
      <c r="BP20" s="21" t="str">
        <f>[27]Trophies!$B$3</f>
        <v xml:space="preserve"> 2026/2027</v>
      </c>
      <c r="BQ20" s="20" t="str">
        <f>[27]Trophies!$C$3</f>
        <v/>
      </c>
    </row>
    <row r="21" spans="3:69" ht="16.5" customHeight="1" thickBot="1" x14ac:dyDescent="0.3">
      <c r="C21" s="2"/>
      <c r="D21" s="4" t="b">
        <f t="shared" si="10"/>
        <v>1</v>
      </c>
      <c r="E21" s="2"/>
      <c r="F21" s="25">
        <f t="shared" si="11"/>
        <v>0</v>
      </c>
      <c r="G21" s="26">
        <f t="shared" si="12"/>
        <v>0</v>
      </c>
      <c r="H21" s="24">
        <f t="shared" si="13"/>
        <v>0</v>
      </c>
      <c r="I21" s="15">
        <f t="shared" si="14"/>
        <v>0</v>
      </c>
      <c r="J21" s="49">
        <f t="shared" si="15"/>
        <v>1E-8</v>
      </c>
      <c r="K21" s="55">
        <f t="shared" si="16"/>
        <v>1E-8</v>
      </c>
      <c r="L21" s="7">
        <f t="shared" si="17"/>
        <v>0</v>
      </c>
      <c r="M21" s="8">
        <f t="shared" si="18"/>
        <v>0</v>
      </c>
      <c r="N21" s="7">
        <f t="shared" si="19"/>
        <v>0</v>
      </c>
      <c r="O21" s="8">
        <f t="shared" si="20"/>
        <v>0</v>
      </c>
      <c r="P21" s="2"/>
      <c r="Q21" s="25">
        <f>'[1]T 26-27'!$D$8</f>
        <v>0</v>
      </c>
      <c r="R21" s="26">
        <f>'[1]T 26-27'!$E$8</f>
        <v>0</v>
      </c>
      <c r="S21" s="24">
        <f>'[1]T 26-27'!$F$8</f>
        <v>0</v>
      </c>
      <c r="T21" s="15">
        <f>'[1]T 26-27'!$M$8</f>
        <v>0</v>
      </c>
      <c r="U21" s="9">
        <f>'[1]T 26-27'!$G$8</f>
        <v>0</v>
      </c>
      <c r="V21" s="10">
        <f>'[1]T 26-27'!$H$8</f>
        <v>0</v>
      </c>
      <c r="W21" s="9">
        <f>'[1]T 26-27'!$K$8</f>
        <v>0</v>
      </c>
      <c r="X21" s="10">
        <f>'[1]T 26-27'!$L$8</f>
        <v>0</v>
      </c>
      <c r="Y21" s="2"/>
      <c r="Z21" s="25">
        <f>'[2]T 26-27'!$D$8</f>
        <v>0</v>
      </c>
      <c r="AA21" s="26">
        <f>'[2]T 26-27'!$E$8</f>
        <v>0</v>
      </c>
      <c r="AB21" s="24">
        <f>'[2]T 26-27'!$F$8</f>
        <v>0</v>
      </c>
      <c r="AC21" s="15">
        <f>'[2]T 26-27'!$M$8</f>
        <v>0</v>
      </c>
      <c r="AD21" s="11">
        <f>'[2]T 26-27'!$G$8</f>
        <v>0</v>
      </c>
      <c r="AE21" s="12">
        <f>'[2]T 26-27'!$H$8</f>
        <v>0</v>
      </c>
      <c r="AF21" s="11">
        <f>'[2]T 26-27'!$K$8</f>
        <v>0</v>
      </c>
      <c r="AG21" s="12">
        <f>'[2]T 26-27'!$L$8</f>
        <v>0</v>
      </c>
      <c r="AI21" s="7">
        <f t="shared" si="21"/>
        <v>0</v>
      </c>
      <c r="AJ21" s="8">
        <f t="shared" si="22"/>
        <v>0</v>
      </c>
      <c r="AK21" s="7">
        <f t="shared" si="23"/>
        <v>0</v>
      </c>
      <c r="AL21" s="8">
        <f t="shared" si="24"/>
        <v>0</v>
      </c>
      <c r="AM21" s="9">
        <f>'[1]T 26-27'!$Y$8</f>
        <v>0</v>
      </c>
      <c r="AN21" s="10">
        <f>'[1]T 26-27'!$Z$8</f>
        <v>0</v>
      </c>
      <c r="AO21" s="9">
        <f>'[1]T 26-27'!$AC$8</f>
        <v>0</v>
      </c>
      <c r="AP21" s="10">
        <f>'[1]T 26-27'!$AD$8</f>
        <v>0</v>
      </c>
      <c r="AQ21" s="11">
        <f>'[2]T 26-27'!$Y$8</f>
        <v>0</v>
      </c>
      <c r="AR21" s="12">
        <f>'[2]T 26-27'!$Z$8</f>
        <v>0</v>
      </c>
      <c r="AS21" s="11">
        <f>'[2]T 26-27'!$AC$8</f>
        <v>0</v>
      </c>
      <c r="AT21" s="12">
        <f>'[2]T 26-27'!$AD$8</f>
        <v>0</v>
      </c>
      <c r="AV21" s="7">
        <f t="shared" si="25"/>
        <v>0</v>
      </c>
      <c r="AW21" s="8">
        <f t="shared" si="26"/>
        <v>0</v>
      </c>
      <c r="AX21" s="9">
        <f>'[1]T 26-27'!$AL$8</f>
        <v>0</v>
      </c>
      <c r="AY21" s="10">
        <f>'[1]T 26-27'!$AM$8</f>
        <v>0</v>
      </c>
      <c r="AZ21" s="11">
        <f>'[2]T 26-27'!$AL$8</f>
        <v>0</v>
      </c>
      <c r="BA21" s="12">
        <f>'[2]T 26-27'!$AM$8</f>
        <v>0</v>
      </c>
      <c r="BC21" s="7">
        <f t="shared" si="27"/>
        <v>0</v>
      </c>
      <c r="BD21" s="8">
        <f t="shared" si="28"/>
        <v>0</v>
      </c>
      <c r="BE21" s="9">
        <f>'[1]T 26-27'!$AS$8</f>
        <v>0</v>
      </c>
      <c r="BF21" s="10">
        <f>'[1]T 26-27'!$AT$8</f>
        <v>0</v>
      </c>
      <c r="BG21" s="11">
        <f>'[2]T 26-27'!$AS$8</f>
        <v>0</v>
      </c>
      <c r="BH21" s="12">
        <f>'[2]T 26-27'!$AT$8</f>
        <v>0</v>
      </c>
      <c r="BI21" s="6"/>
      <c r="BJ21" s="3" t="b">
        <v>1</v>
      </c>
      <c r="BK21" s="3" t="b">
        <v>1</v>
      </c>
      <c r="BL21" s="6"/>
      <c r="BM21" s="4" t="b">
        <v>1</v>
      </c>
      <c r="BN21" s="4" t="b">
        <v>1</v>
      </c>
      <c r="BO21" s="6"/>
      <c r="BP21" s="21" t="str">
        <f>[47]Trophies!$B$3</f>
        <v xml:space="preserve"> 2026/2027</v>
      </c>
      <c r="BQ21" s="20" t="str">
        <f>[47]Trophies!$C$3</f>
        <v/>
      </c>
    </row>
    <row r="22" spans="3:69" ht="16.5" customHeight="1" thickBot="1" x14ac:dyDescent="0.3">
      <c r="C22" s="2"/>
      <c r="D22" s="4" t="b">
        <f t="shared" si="10"/>
        <v>1</v>
      </c>
      <c r="E22" s="2"/>
      <c r="F22" s="25">
        <f t="shared" si="11"/>
        <v>0</v>
      </c>
      <c r="G22" s="26">
        <f t="shared" si="12"/>
        <v>0</v>
      </c>
      <c r="H22" s="24">
        <f t="shared" si="13"/>
        <v>0</v>
      </c>
      <c r="I22" s="15">
        <f t="shared" si="14"/>
        <v>0</v>
      </c>
      <c r="J22" s="49">
        <f t="shared" si="15"/>
        <v>1E-8</v>
      </c>
      <c r="K22" s="55">
        <f t="shared" si="16"/>
        <v>1E-8</v>
      </c>
      <c r="L22" s="7">
        <f t="shared" si="17"/>
        <v>0</v>
      </c>
      <c r="M22" s="8">
        <f t="shared" si="18"/>
        <v>0</v>
      </c>
      <c r="N22" s="7">
        <f t="shared" si="19"/>
        <v>0</v>
      </c>
      <c r="O22" s="8">
        <f t="shared" si="20"/>
        <v>0</v>
      </c>
      <c r="P22" s="2"/>
      <c r="Q22" s="25">
        <f>'[1]T 26-27'!$D$8</f>
        <v>0</v>
      </c>
      <c r="R22" s="26">
        <f>'[1]T 26-27'!$E$8</f>
        <v>0</v>
      </c>
      <c r="S22" s="24">
        <f>'[1]T 26-27'!$F$8</f>
        <v>0</v>
      </c>
      <c r="T22" s="15">
        <f>'[1]T 26-27'!$M$8</f>
        <v>0</v>
      </c>
      <c r="U22" s="9">
        <f>'[1]T 26-27'!$G$8</f>
        <v>0</v>
      </c>
      <c r="V22" s="10">
        <f>'[1]T 26-27'!$H$8</f>
        <v>0</v>
      </c>
      <c r="W22" s="9">
        <f>'[1]T 26-27'!$K$8</f>
        <v>0</v>
      </c>
      <c r="X22" s="10">
        <f>'[1]T 26-27'!$L$8</f>
        <v>0</v>
      </c>
      <c r="Y22" s="2"/>
      <c r="Z22" s="25">
        <f>'[2]T 26-27'!$D$8</f>
        <v>0</v>
      </c>
      <c r="AA22" s="26">
        <f>'[2]T 26-27'!$E$8</f>
        <v>0</v>
      </c>
      <c r="AB22" s="24">
        <f>'[2]T 26-27'!$F$8</f>
        <v>0</v>
      </c>
      <c r="AC22" s="15">
        <f>'[2]T 26-27'!$M$8</f>
        <v>0</v>
      </c>
      <c r="AD22" s="11">
        <f>'[2]T 26-27'!$G$8</f>
        <v>0</v>
      </c>
      <c r="AE22" s="12">
        <f>'[2]T 26-27'!$H$8</f>
        <v>0</v>
      </c>
      <c r="AF22" s="11">
        <f>'[2]T 26-27'!$K$8</f>
        <v>0</v>
      </c>
      <c r="AG22" s="12">
        <f>'[2]T 26-27'!$L$8</f>
        <v>0</v>
      </c>
      <c r="AI22" s="7">
        <f t="shared" si="21"/>
        <v>0</v>
      </c>
      <c r="AJ22" s="8">
        <f t="shared" si="22"/>
        <v>0</v>
      </c>
      <c r="AK22" s="7">
        <f t="shared" si="23"/>
        <v>0</v>
      </c>
      <c r="AL22" s="8">
        <f t="shared" si="24"/>
        <v>0</v>
      </c>
      <c r="AM22" s="9">
        <f>'[1]T 26-27'!$Y$8</f>
        <v>0</v>
      </c>
      <c r="AN22" s="10">
        <f>'[1]T 26-27'!$Z$8</f>
        <v>0</v>
      </c>
      <c r="AO22" s="9">
        <f>'[1]T 26-27'!$AC$8</f>
        <v>0</v>
      </c>
      <c r="AP22" s="10">
        <f>'[1]T 26-27'!$AD$8</f>
        <v>0</v>
      </c>
      <c r="AQ22" s="11">
        <f>'[2]T 26-27'!$Y$8</f>
        <v>0</v>
      </c>
      <c r="AR22" s="12">
        <f>'[2]T 26-27'!$Z$8</f>
        <v>0</v>
      </c>
      <c r="AS22" s="11">
        <f>'[2]T 26-27'!$AC$8</f>
        <v>0</v>
      </c>
      <c r="AT22" s="12">
        <f>'[2]T 26-27'!$AD$8</f>
        <v>0</v>
      </c>
      <c r="AV22" s="7">
        <f t="shared" si="25"/>
        <v>0</v>
      </c>
      <c r="AW22" s="8">
        <f t="shared" si="26"/>
        <v>0</v>
      </c>
      <c r="AX22" s="9">
        <f>'[1]T 26-27'!$AL$8</f>
        <v>0</v>
      </c>
      <c r="AY22" s="10">
        <f>'[1]T 26-27'!$AM$8</f>
        <v>0</v>
      </c>
      <c r="AZ22" s="11">
        <f>'[2]T 26-27'!$AL$8</f>
        <v>0</v>
      </c>
      <c r="BA22" s="12">
        <f>'[2]T 26-27'!$AM$8</f>
        <v>0</v>
      </c>
      <c r="BC22" s="7">
        <f t="shared" si="27"/>
        <v>0</v>
      </c>
      <c r="BD22" s="8">
        <f t="shared" si="28"/>
        <v>0</v>
      </c>
      <c r="BE22" s="9">
        <f>'[1]T 26-27'!$AS$8</f>
        <v>0</v>
      </c>
      <c r="BF22" s="10">
        <f>'[1]T 26-27'!$AT$8</f>
        <v>0</v>
      </c>
      <c r="BG22" s="11">
        <f>'[2]T 26-27'!$AS$8</f>
        <v>0</v>
      </c>
      <c r="BH22" s="12">
        <f>'[2]T 26-27'!$AT$8</f>
        <v>0</v>
      </c>
      <c r="BI22" s="6"/>
      <c r="BJ22" s="3" t="b">
        <v>1</v>
      </c>
      <c r="BK22" s="3" t="b">
        <v>1</v>
      </c>
      <c r="BL22" s="6"/>
      <c r="BM22" s="4" t="b">
        <v>1</v>
      </c>
      <c r="BN22" s="4" t="b">
        <v>1</v>
      </c>
      <c r="BO22" s="6"/>
      <c r="BP22" s="21" t="str">
        <f>[45]Trophies!$B$3</f>
        <v xml:space="preserve"> 2026/2027</v>
      </c>
      <c r="BQ22" s="20" t="str">
        <f>[45]Trophies!$C$3</f>
        <v/>
      </c>
    </row>
    <row r="23" spans="3:69" ht="16.5" customHeight="1" thickBot="1" x14ac:dyDescent="0.3">
      <c r="C23" s="2"/>
      <c r="D23" s="4" t="b">
        <f t="shared" si="10"/>
        <v>1</v>
      </c>
      <c r="E23" s="2"/>
      <c r="F23" s="25">
        <f t="shared" si="11"/>
        <v>0</v>
      </c>
      <c r="G23" s="26">
        <f t="shared" si="12"/>
        <v>0</v>
      </c>
      <c r="H23" s="24">
        <f t="shared" si="13"/>
        <v>0</v>
      </c>
      <c r="I23" s="15">
        <f t="shared" si="14"/>
        <v>0</v>
      </c>
      <c r="J23" s="49">
        <f t="shared" si="15"/>
        <v>1E-8</v>
      </c>
      <c r="K23" s="55">
        <f t="shared" si="16"/>
        <v>1E-8</v>
      </c>
      <c r="L23" s="7">
        <f t="shared" si="17"/>
        <v>0</v>
      </c>
      <c r="M23" s="8">
        <f t="shared" si="18"/>
        <v>0</v>
      </c>
      <c r="N23" s="7">
        <f t="shared" si="19"/>
        <v>0</v>
      </c>
      <c r="O23" s="8">
        <f t="shared" si="20"/>
        <v>0</v>
      </c>
      <c r="P23" s="2"/>
      <c r="Q23" s="25">
        <f>'[1]T 26-27'!$D$8</f>
        <v>0</v>
      </c>
      <c r="R23" s="26">
        <f>'[1]T 26-27'!$E$8</f>
        <v>0</v>
      </c>
      <c r="S23" s="24">
        <f>'[1]T 26-27'!$F$8</f>
        <v>0</v>
      </c>
      <c r="T23" s="15">
        <f>'[1]T 26-27'!$M$8</f>
        <v>0</v>
      </c>
      <c r="U23" s="9">
        <f>'[1]T 26-27'!$G$8</f>
        <v>0</v>
      </c>
      <c r="V23" s="10">
        <f>'[1]T 26-27'!$H$8</f>
        <v>0</v>
      </c>
      <c r="W23" s="9">
        <f>'[1]T 26-27'!$K$8</f>
        <v>0</v>
      </c>
      <c r="X23" s="10">
        <f>'[1]T 26-27'!$L$8</f>
        <v>0</v>
      </c>
      <c r="Y23" s="2"/>
      <c r="Z23" s="25">
        <f>'[2]T 26-27'!$D$8</f>
        <v>0</v>
      </c>
      <c r="AA23" s="26">
        <f>'[2]T 26-27'!$E$8</f>
        <v>0</v>
      </c>
      <c r="AB23" s="24">
        <f>'[2]T 26-27'!$F$8</f>
        <v>0</v>
      </c>
      <c r="AC23" s="15">
        <f>'[2]T 26-27'!$M$8</f>
        <v>0</v>
      </c>
      <c r="AD23" s="11">
        <f>'[2]T 26-27'!$G$8</f>
        <v>0</v>
      </c>
      <c r="AE23" s="12">
        <f>'[2]T 26-27'!$H$8</f>
        <v>0</v>
      </c>
      <c r="AF23" s="11">
        <f>'[2]T 26-27'!$K$8</f>
        <v>0</v>
      </c>
      <c r="AG23" s="12">
        <f>'[2]T 26-27'!$L$8</f>
        <v>0</v>
      </c>
      <c r="AI23" s="7">
        <f t="shared" si="21"/>
        <v>0</v>
      </c>
      <c r="AJ23" s="8">
        <f t="shared" si="22"/>
        <v>0</v>
      </c>
      <c r="AK23" s="7">
        <f t="shared" si="23"/>
        <v>0</v>
      </c>
      <c r="AL23" s="8">
        <f t="shared" si="24"/>
        <v>0</v>
      </c>
      <c r="AM23" s="9">
        <f>'[1]T 26-27'!$Y$8</f>
        <v>0</v>
      </c>
      <c r="AN23" s="10">
        <f>'[1]T 26-27'!$Z$8</f>
        <v>0</v>
      </c>
      <c r="AO23" s="9">
        <f>'[1]T 26-27'!$AC$8</f>
        <v>0</v>
      </c>
      <c r="AP23" s="10">
        <f>'[1]T 26-27'!$AD$8</f>
        <v>0</v>
      </c>
      <c r="AQ23" s="11">
        <f>'[2]T 26-27'!$Y$8</f>
        <v>0</v>
      </c>
      <c r="AR23" s="12">
        <f>'[2]T 26-27'!$Z$8</f>
        <v>0</v>
      </c>
      <c r="AS23" s="11">
        <f>'[2]T 26-27'!$AC$8</f>
        <v>0</v>
      </c>
      <c r="AT23" s="12">
        <f>'[2]T 26-27'!$AD$8</f>
        <v>0</v>
      </c>
      <c r="AV23" s="7">
        <f t="shared" si="25"/>
        <v>0</v>
      </c>
      <c r="AW23" s="8">
        <f t="shared" si="26"/>
        <v>0</v>
      </c>
      <c r="AX23" s="9">
        <f>'[1]T 26-27'!$AL$8</f>
        <v>0</v>
      </c>
      <c r="AY23" s="10">
        <f>'[1]T 26-27'!$AM$8</f>
        <v>0</v>
      </c>
      <c r="AZ23" s="11">
        <f>'[2]T 26-27'!$AL$8</f>
        <v>0</v>
      </c>
      <c r="BA23" s="12">
        <f>'[2]T 26-27'!$AM$8</f>
        <v>0</v>
      </c>
      <c r="BC23" s="7">
        <f t="shared" si="27"/>
        <v>0</v>
      </c>
      <c r="BD23" s="8">
        <f t="shared" si="28"/>
        <v>0</v>
      </c>
      <c r="BE23" s="9">
        <f>'[1]T 26-27'!$AS$8</f>
        <v>0</v>
      </c>
      <c r="BF23" s="10">
        <f>'[1]T 26-27'!$AT$8</f>
        <v>0</v>
      </c>
      <c r="BG23" s="11">
        <f>'[2]T 26-27'!$AS$8</f>
        <v>0</v>
      </c>
      <c r="BH23" s="12">
        <f>'[2]T 26-27'!$AT$8</f>
        <v>0</v>
      </c>
      <c r="BI23" s="6"/>
      <c r="BJ23" s="3" t="b">
        <v>1</v>
      </c>
      <c r="BK23" s="3" t="b">
        <v>1</v>
      </c>
      <c r="BL23" s="6"/>
      <c r="BM23" s="4" t="b">
        <v>1</v>
      </c>
      <c r="BN23" s="4" t="b">
        <v>1</v>
      </c>
      <c r="BO23" s="6"/>
      <c r="BP23" s="21" t="str">
        <f>[33]Trophies!$B$3</f>
        <v xml:space="preserve"> 2026/2027</v>
      </c>
      <c r="BQ23" s="20" t="str">
        <f>[33]Trophies!$C$3</f>
        <v/>
      </c>
    </row>
    <row r="24" spans="3:69" ht="16.5" customHeight="1" thickBot="1" x14ac:dyDescent="0.3">
      <c r="C24" s="2"/>
      <c r="D24" s="4" t="b">
        <f t="shared" si="10"/>
        <v>1</v>
      </c>
      <c r="E24" s="2"/>
      <c r="F24" s="25">
        <f t="shared" si="11"/>
        <v>0</v>
      </c>
      <c r="G24" s="26">
        <f t="shared" si="12"/>
        <v>0</v>
      </c>
      <c r="H24" s="24">
        <f t="shared" si="13"/>
        <v>0</v>
      </c>
      <c r="I24" s="15">
        <f t="shared" si="14"/>
        <v>0</v>
      </c>
      <c r="J24" s="49">
        <f t="shared" si="15"/>
        <v>1E-8</v>
      </c>
      <c r="K24" s="55">
        <f t="shared" si="16"/>
        <v>1E-8</v>
      </c>
      <c r="L24" s="7">
        <f t="shared" si="17"/>
        <v>0</v>
      </c>
      <c r="M24" s="8">
        <f t="shared" si="18"/>
        <v>0</v>
      </c>
      <c r="N24" s="7">
        <f t="shared" si="19"/>
        <v>0</v>
      </c>
      <c r="O24" s="8">
        <f t="shared" si="20"/>
        <v>0</v>
      </c>
      <c r="P24" s="2"/>
      <c r="Q24" s="25">
        <f>'[1]T 26-27'!$D$8</f>
        <v>0</v>
      </c>
      <c r="R24" s="26">
        <f>'[1]T 26-27'!$E$8</f>
        <v>0</v>
      </c>
      <c r="S24" s="24">
        <f>'[1]T 26-27'!$F$8</f>
        <v>0</v>
      </c>
      <c r="T24" s="15">
        <f>'[1]T 26-27'!$M$8</f>
        <v>0</v>
      </c>
      <c r="U24" s="9">
        <f>'[1]T 26-27'!$G$8</f>
        <v>0</v>
      </c>
      <c r="V24" s="10">
        <f>'[1]T 26-27'!$H$8</f>
        <v>0</v>
      </c>
      <c r="W24" s="9">
        <f>'[1]T 26-27'!$K$8</f>
        <v>0</v>
      </c>
      <c r="X24" s="10">
        <f>'[1]T 26-27'!$L$8</f>
        <v>0</v>
      </c>
      <c r="Y24" s="2"/>
      <c r="Z24" s="25">
        <f>'[2]T 26-27'!$D$8</f>
        <v>0</v>
      </c>
      <c r="AA24" s="26">
        <f>'[2]T 26-27'!$E$8</f>
        <v>0</v>
      </c>
      <c r="AB24" s="24">
        <f>'[2]T 26-27'!$F$8</f>
        <v>0</v>
      </c>
      <c r="AC24" s="15">
        <f>'[2]T 26-27'!$M$8</f>
        <v>0</v>
      </c>
      <c r="AD24" s="11">
        <f>'[2]T 26-27'!$G$8</f>
        <v>0</v>
      </c>
      <c r="AE24" s="12">
        <f>'[2]T 26-27'!$H$8</f>
        <v>0</v>
      </c>
      <c r="AF24" s="11">
        <f>'[2]T 26-27'!$K$8</f>
        <v>0</v>
      </c>
      <c r="AG24" s="12">
        <f>'[2]T 26-27'!$L$8</f>
        <v>0</v>
      </c>
      <c r="AI24" s="7">
        <f t="shared" si="21"/>
        <v>0</v>
      </c>
      <c r="AJ24" s="8">
        <f t="shared" si="22"/>
        <v>0</v>
      </c>
      <c r="AK24" s="7">
        <f t="shared" si="23"/>
        <v>0</v>
      </c>
      <c r="AL24" s="8">
        <f t="shared" si="24"/>
        <v>0</v>
      </c>
      <c r="AM24" s="9">
        <f>'[1]T 26-27'!$Y$8</f>
        <v>0</v>
      </c>
      <c r="AN24" s="10">
        <f>'[1]T 26-27'!$Z$8</f>
        <v>0</v>
      </c>
      <c r="AO24" s="9">
        <f>'[1]T 26-27'!$AC$8</f>
        <v>0</v>
      </c>
      <c r="AP24" s="10">
        <f>'[1]T 26-27'!$AD$8</f>
        <v>0</v>
      </c>
      <c r="AQ24" s="11">
        <f>'[2]T 26-27'!$Y$8</f>
        <v>0</v>
      </c>
      <c r="AR24" s="12">
        <f>'[2]T 26-27'!$Z$8</f>
        <v>0</v>
      </c>
      <c r="AS24" s="11">
        <f>'[2]T 26-27'!$AC$8</f>
        <v>0</v>
      </c>
      <c r="AT24" s="12">
        <f>'[2]T 26-27'!$AD$8</f>
        <v>0</v>
      </c>
      <c r="AV24" s="7">
        <f t="shared" si="25"/>
        <v>0</v>
      </c>
      <c r="AW24" s="8">
        <f t="shared" si="26"/>
        <v>0</v>
      </c>
      <c r="AX24" s="9">
        <f>'[1]T 26-27'!$AL$8</f>
        <v>0</v>
      </c>
      <c r="AY24" s="10">
        <f>'[1]T 26-27'!$AM$8</f>
        <v>0</v>
      </c>
      <c r="AZ24" s="11">
        <f>'[2]T 26-27'!$AL$8</f>
        <v>0</v>
      </c>
      <c r="BA24" s="12">
        <f>'[2]T 26-27'!$AM$8</f>
        <v>0</v>
      </c>
      <c r="BC24" s="7">
        <f t="shared" si="27"/>
        <v>0</v>
      </c>
      <c r="BD24" s="8">
        <f t="shared" si="28"/>
        <v>0</v>
      </c>
      <c r="BE24" s="9">
        <f>'[1]T 26-27'!$AS$8</f>
        <v>0</v>
      </c>
      <c r="BF24" s="10">
        <f>'[1]T 26-27'!$AT$8</f>
        <v>0</v>
      </c>
      <c r="BG24" s="11">
        <f>'[2]T 26-27'!$AS$8</f>
        <v>0</v>
      </c>
      <c r="BH24" s="12">
        <f>'[2]T 26-27'!$AT$8</f>
        <v>0</v>
      </c>
      <c r="BI24" s="6"/>
      <c r="BJ24" s="3" t="b">
        <v>1</v>
      </c>
      <c r="BK24" s="3" t="b">
        <v>1</v>
      </c>
      <c r="BL24" s="6"/>
      <c r="BM24" s="4" t="b">
        <v>1</v>
      </c>
      <c r="BN24" s="4" t="b">
        <v>1</v>
      </c>
      <c r="BO24" s="6"/>
      <c r="BP24" s="21" t="str">
        <f>[49]Trophies!$B$3</f>
        <v xml:space="preserve"> 2026/2027</v>
      </c>
      <c r="BQ24" s="20" t="str">
        <f>[49]Trophies!$C$3</f>
        <v/>
      </c>
    </row>
    <row r="25" spans="3:69" ht="16.5" customHeight="1" thickBot="1" x14ac:dyDescent="0.3">
      <c r="C25" s="2"/>
      <c r="D25" s="4" t="b">
        <f t="shared" si="10"/>
        <v>1</v>
      </c>
      <c r="E25" s="2"/>
      <c r="F25" s="25">
        <f t="shared" si="11"/>
        <v>0</v>
      </c>
      <c r="G25" s="26">
        <f t="shared" si="12"/>
        <v>0</v>
      </c>
      <c r="H25" s="24">
        <f t="shared" si="13"/>
        <v>0</v>
      </c>
      <c r="I25" s="15">
        <f t="shared" si="14"/>
        <v>0</v>
      </c>
      <c r="J25" s="49">
        <f t="shared" si="15"/>
        <v>1E-8</v>
      </c>
      <c r="K25" s="55">
        <f t="shared" si="16"/>
        <v>1E-8</v>
      </c>
      <c r="L25" s="7">
        <f t="shared" si="17"/>
        <v>0</v>
      </c>
      <c r="M25" s="8">
        <f t="shared" si="18"/>
        <v>0</v>
      </c>
      <c r="N25" s="7">
        <f t="shared" si="19"/>
        <v>0</v>
      </c>
      <c r="O25" s="8">
        <f t="shared" si="20"/>
        <v>0</v>
      </c>
      <c r="P25" s="2"/>
      <c r="Q25" s="25">
        <f>'[1]T 26-27'!$D$8</f>
        <v>0</v>
      </c>
      <c r="R25" s="26">
        <f>'[1]T 26-27'!$E$8</f>
        <v>0</v>
      </c>
      <c r="S25" s="24">
        <f>'[1]T 26-27'!$F$8</f>
        <v>0</v>
      </c>
      <c r="T25" s="15">
        <f>'[1]T 26-27'!$M$8</f>
        <v>0</v>
      </c>
      <c r="U25" s="9">
        <f>'[1]T 26-27'!$G$8</f>
        <v>0</v>
      </c>
      <c r="V25" s="10">
        <f>'[1]T 26-27'!$H$8</f>
        <v>0</v>
      </c>
      <c r="W25" s="9">
        <f>'[1]T 26-27'!$K$8</f>
        <v>0</v>
      </c>
      <c r="X25" s="10">
        <f>'[1]T 26-27'!$L$8</f>
        <v>0</v>
      </c>
      <c r="Y25" s="2"/>
      <c r="Z25" s="25">
        <f>'[2]T 26-27'!$D$8</f>
        <v>0</v>
      </c>
      <c r="AA25" s="26">
        <f>'[2]T 26-27'!$E$8</f>
        <v>0</v>
      </c>
      <c r="AB25" s="24">
        <f>'[2]T 26-27'!$F$8</f>
        <v>0</v>
      </c>
      <c r="AC25" s="15">
        <f>'[2]T 26-27'!$M$8</f>
        <v>0</v>
      </c>
      <c r="AD25" s="11">
        <f>'[2]T 26-27'!$G$8</f>
        <v>0</v>
      </c>
      <c r="AE25" s="12">
        <f>'[2]T 26-27'!$H$8</f>
        <v>0</v>
      </c>
      <c r="AF25" s="11">
        <f>'[2]T 26-27'!$K$8</f>
        <v>0</v>
      </c>
      <c r="AG25" s="12">
        <f>'[2]T 26-27'!$L$8</f>
        <v>0</v>
      </c>
      <c r="AI25" s="7">
        <f t="shared" si="21"/>
        <v>0</v>
      </c>
      <c r="AJ25" s="8">
        <f t="shared" si="22"/>
        <v>0</v>
      </c>
      <c r="AK25" s="7">
        <f t="shared" si="23"/>
        <v>0</v>
      </c>
      <c r="AL25" s="8">
        <f t="shared" si="24"/>
        <v>0</v>
      </c>
      <c r="AM25" s="9">
        <f>'[1]T 26-27'!$Y$8</f>
        <v>0</v>
      </c>
      <c r="AN25" s="10">
        <f>'[1]T 26-27'!$Z$8</f>
        <v>0</v>
      </c>
      <c r="AO25" s="9">
        <f>'[1]T 26-27'!$AC$8</f>
        <v>0</v>
      </c>
      <c r="AP25" s="10">
        <f>'[1]T 26-27'!$AD$8</f>
        <v>0</v>
      </c>
      <c r="AQ25" s="11">
        <f>'[2]T 26-27'!$Y$8</f>
        <v>0</v>
      </c>
      <c r="AR25" s="12">
        <f>'[2]T 26-27'!$Z$8</f>
        <v>0</v>
      </c>
      <c r="AS25" s="11">
        <f>'[2]T 26-27'!$AC$8</f>
        <v>0</v>
      </c>
      <c r="AT25" s="12">
        <f>'[2]T 26-27'!$AD$8</f>
        <v>0</v>
      </c>
      <c r="AV25" s="7">
        <f t="shared" si="25"/>
        <v>0</v>
      </c>
      <c r="AW25" s="8">
        <f t="shared" si="26"/>
        <v>0</v>
      </c>
      <c r="AX25" s="9">
        <f>'[1]T 26-27'!$AL$8</f>
        <v>0</v>
      </c>
      <c r="AY25" s="10">
        <f>'[1]T 26-27'!$AM$8</f>
        <v>0</v>
      </c>
      <c r="AZ25" s="11">
        <f>'[2]T 26-27'!$AL$8</f>
        <v>0</v>
      </c>
      <c r="BA25" s="12">
        <f>'[2]T 26-27'!$AM$8</f>
        <v>0</v>
      </c>
      <c r="BC25" s="7">
        <f t="shared" si="27"/>
        <v>0</v>
      </c>
      <c r="BD25" s="8">
        <f t="shared" si="28"/>
        <v>0</v>
      </c>
      <c r="BE25" s="9">
        <f>'[1]T 26-27'!$AS$8</f>
        <v>0</v>
      </c>
      <c r="BF25" s="10">
        <f>'[1]T 26-27'!$AT$8</f>
        <v>0</v>
      </c>
      <c r="BG25" s="11">
        <f>'[2]T 26-27'!$AS$8</f>
        <v>0</v>
      </c>
      <c r="BH25" s="12">
        <f>'[2]T 26-27'!$AT$8</f>
        <v>0</v>
      </c>
      <c r="BI25" s="6"/>
      <c r="BJ25" s="3" t="b">
        <v>1</v>
      </c>
      <c r="BK25" s="3" t="b">
        <v>1</v>
      </c>
      <c r="BL25" s="6"/>
      <c r="BM25" s="4" t="b">
        <v>1</v>
      </c>
      <c r="BN25" s="4" t="b">
        <v>1</v>
      </c>
      <c r="BO25" s="6"/>
      <c r="BP25" s="21" t="str">
        <f>[37]Trophies!$B$3</f>
        <v xml:space="preserve"> 2026/2027</v>
      </c>
      <c r="BQ25" s="20" t="str">
        <f>[37]Trophies!$C$3</f>
        <v/>
      </c>
    </row>
    <row r="26" spans="3:69" ht="16.5" customHeight="1" thickBot="1" x14ac:dyDescent="0.3">
      <c r="C26" s="2"/>
      <c r="D26" s="4" t="b">
        <f t="shared" si="10"/>
        <v>1</v>
      </c>
      <c r="E26" s="2"/>
      <c r="F26" s="25">
        <f t="shared" si="11"/>
        <v>0</v>
      </c>
      <c r="G26" s="26">
        <f t="shared" si="12"/>
        <v>0</v>
      </c>
      <c r="H26" s="24">
        <f t="shared" si="13"/>
        <v>0</v>
      </c>
      <c r="I26" s="15">
        <f t="shared" si="14"/>
        <v>0</v>
      </c>
      <c r="J26" s="49">
        <f t="shared" si="15"/>
        <v>1E-8</v>
      </c>
      <c r="K26" s="55">
        <f t="shared" si="16"/>
        <v>1E-8</v>
      </c>
      <c r="L26" s="7">
        <f t="shared" si="17"/>
        <v>0</v>
      </c>
      <c r="M26" s="8">
        <f t="shared" si="18"/>
        <v>0</v>
      </c>
      <c r="N26" s="7">
        <f t="shared" si="19"/>
        <v>0</v>
      </c>
      <c r="O26" s="8">
        <f t="shared" si="20"/>
        <v>0</v>
      </c>
      <c r="P26" s="2"/>
      <c r="Q26" s="25">
        <f>'[1]T 26-27'!$D$8</f>
        <v>0</v>
      </c>
      <c r="R26" s="26">
        <f>'[1]T 26-27'!$E$8</f>
        <v>0</v>
      </c>
      <c r="S26" s="24">
        <f>'[1]T 26-27'!$F$8</f>
        <v>0</v>
      </c>
      <c r="T26" s="15">
        <f>'[1]T 26-27'!$M$8</f>
        <v>0</v>
      </c>
      <c r="U26" s="9">
        <f>'[1]T 26-27'!$G$8</f>
        <v>0</v>
      </c>
      <c r="V26" s="10">
        <f>'[1]T 26-27'!$H$8</f>
        <v>0</v>
      </c>
      <c r="W26" s="9">
        <f>'[1]T 26-27'!$K$8</f>
        <v>0</v>
      </c>
      <c r="X26" s="10">
        <f>'[1]T 26-27'!$L$8</f>
        <v>0</v>
      </c>
      <c r="Y26" s="2"/>
      <c r="Z26" s="25">
        <f>'[2]T 26-27'!$D$8</f>
        <v>0</v>
      </c>
      <c r="AA26" s="26">
        <f>'[2]T 26-27'!$E$8</f>
        <v>0</v>
      </c>
      <c r="AB26" s="24">
        <f>'[2]T 26-27'!$F$8</f>
        <v>0</v>
      </c>
      <c r="AC26" s="15">
        <f>'[2]T 26-27'!$M$8</f>
        <v>0</v>
      </c>
      <c r="AD26" s="11">
        <f>'[2]T 26-27'!$G$8</f>
        <v>0</v>
      </c>
      <c r="AE26" s="12">
        <f>'[2]T 26-27'!$H$8</f>
        <v>0</v>
      </c>
      <c r="AF26" s="11">
        <f>'[2]T 26-27'!$K$8</f>
        <v>0</v>
      </c>
      <c r="AG26" s="12">
        <f>'[2]T 26-27'!$L$8</f>
        <v>0</v>
      </c>
      <c r="AI26" s="7">
        <f t="shared" si="21"/>
        <v>0</v>
      </c>
      <c r="AJ26" s="8">
        <f t="shared" si="22"/>
        <v>0</v>
      </c>
      <c r="AK26" s="7">
        <f t="shared" si="23"/>
        <v>0</v>
      </c>
      <c r="AL26" s="8">
        <f t="shared" si="24"/>
        <v>0</v>
      </c>
      <c r="AM26" s="9">
        <f>'[1]T 26-27'!$Y$8</f>
        <v>0</v>
      </c>
      <c r="AN26" s="10">
        <f>'[1]T 26-27'!$Z$8</f>
        <v>0</v>
      </c>
      <c r="AO26" s="9">
        <f>'[1]T 26-27'!$AC$8</f>
        <v>0</v>
      </c>
      <c r="AP26" s="10">
        <f>'[1]T 26-27'!$AD$8</f>
        <v>0</v>
      </c>
      <c r="AQ26" s="11">
        <f>'[2]T 26-27'!$Y$8</f>
        <v>0</v>
      </c>
      <c r="AR26" s="12">
        <f>'[2]T 26-27'!$Z$8</f>
        <v>0</v>
      </c>
      <c r="AS26" s="11">
        <f>'[2]T 26-27'!$AC$8</f>
        <v>0</v>
      </c>
      <c r="AT26" s="12">
        <f>'[2]T 26-27'!$AD$8</f>
        <v>0</v>
      </c>
      <c r="AV26" s="7">
        <f t="shared" si="25"/>
        <v>0</v>
      </c>
      <c r="AW26" s="8">
        <f t="shared" si="26"/>
        <v>0</v>
      </c>
      <c r="AX26" s="9">
        <f>'[1]T 26-27'!$AL$8</f>
        <v>0</v>
      </c>
      <c r="AY26" s="10">
        <f>'[1]T 26-27'!$AM$8</f>
        <v>0</v>
      </c>
      <c r="AZ26" s="11">
        <f>'[2]T 26-27'!$AL$8</f>
        <v>0</v>
      </c>
      <c r="BA26" s="12">
        <f>'[2]T 26-27'!$AM$8</f>
        <v>0</v>
      </c>
      <c r="BC26" s="7">
        <f t="shared" si="27"/>
        <v>0</v>
      </c>
      <c r="BD26" s="8">
        <f t="shared" si="28"/>
        <v>0</v>
      </c>
      <c r="BE26" s="9">
        <f>'[1]T 26-27'!$AS$8</f>
        <v>0</v>
      </c>
      <c r="BF26" s="10">
        <f>'[1]T 26-27'!$AT$8</f>
        <v>0</v>
      </c>
      <c r="BG26" s="11">
        <f>'[2]T 26-27'!$AS$8</f>
        <v>0</v>
      </c>
      <c r="BH26" s="12">
        <f>'[2]T 26-27'!$AT$8</f>
        <v>0</v>
      </c>
      <c r="BI26" s="6"/>
      <c r="BJ26" s="3" t="b">
        <v>1</v>
      </c>
      <c r="BK26" s="3" t="b">
        <v>1</v>
      </c>
      <c r="BL26" s="6"/>
      <c r="BM26" s="4" t="b">
        <v>1</v>
      </c>
      <c r="BN26" s="4" t="b">
        <v>1</v>
      </c>
      <c r="BO26" s="6"/>
      <c r="BP26" s="21" t="str">
        <f>[39]Trophies!$B$3</f>
        <v xml:space="preserve"> 2026/2027</v>
      </c>
      <c r="BQ26" s="20" t="str">
        <f>[39]Trophies!$C$3</f>
        <v/>
      </c>
    </row>
  </sheetData>
  <mergeCells count="29">
    <mergeCell ref="F4:O4"/>
    <mergeCell ref="Q4:X4"/>
    <mergeCell ref="Z4:AG4"/>
    <mergeCell ref="AI4:AL4"/>
    <mergeCell ref="AM4:AP4"/>
    <mergeCell ref="AI2:AT2"/>
    <mergeCell ref="AV2:BA2"/>
    <mergeCell ref="BC2:BH2"/>
    <mergeCell ref="AQ4:AT4"/>
    <mergeCell ref="AV4:AW5"/>
    <mergeCell ref="AO5:AP5"/>
    <mergeCell ref="AQ5:AR5"/>
    <mergeCell ref="AS5:AT5"/>
    <mergeCell ref="BM4:BN4"/>
    <mergeCell ref="L5:M5"/>
    <mergeCell ref="N5:O5"/>
    <mergeCell ref="U5:V5"/>
    <mergeCell ref="W5:X5"/>
    <mergeCell ref="AD5:AE5"/>
    <mergeCell ref="AF5:AG5"/>
    <mergeCell ref="AI5:AJ5"/>
    <mergeCell ref="AK5:AL5"/>
    <mergeCell ref="AM5:AN5"/>
    <mergeCell ref="AX4:AY5"/>
    <mergeCell ref="AZ4:BA5"/>
    <mergeCell ref="BC4:BD5"/>
    <mergeCell ref="BE4:BF5"/>
    <mergeCell ref="BG4:BH5"/>
    <mergeCell ref="BJ4:BK4"/>
  </mergeCells>
  <conditionalFormatting sqref="D7:D26">
    <cfRule type="cellIs" dxfId="41" priority="1" operator="equal">
      <formula>FALSE</formula>
    </cfRule>
    <cfRule type="cellIs" dxfId="40" priority="2" operator="equal">
      <formula>TRUE</formula>
    </cfRule>
  </conditionalFormatting>
  <conditionalFormatting sqref="BJ7:BK26">
    <cfRule type="cellIs" dxfId="39" priority="5" operator="equal">
      <formula>FALSE</formula>
    </cfRule>
    <cfRule type="cellIs" dxfId="38" priority="6" operator="equal">
      <formula>TRUE</formula>
    </cfRule>
  </conditionalFormatting>
  <conditionalFormatting sqref="BM7:BN26">
    <cfRule type="cellIs" dxfId="37" priority="3" operator="equal">
      <formula>FALSE</formula>
    </cfRule>
    <cfRule type="cellIs" dxfId="36" priority="4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28"/>
  <dimension ref="B1:BQ26"/>
  <sheetViews>
    <sheetView topLeftCell="B1" workbookViewId="0">
      <selection activeCell="B1" sqref="B1:B1048576"/>
    </sheetView>
  </sheetViews>
  <sheetFormatPr defaultColWidth="9.140625" defaultRowHeight="15" x14ac:dyDescent="0.25"/>
  <cols>
    <col min="1" max="1" width="2.42578125" style="1" customWidth="1"/>
    <col min="2" max="2" width="17.42578125" style="22" bestFit="1" customWidth="1"/>
    <col min="3" max="3" width="1.7109375" style="1" customWidth="1"/>
    <col min="4" max="4" width="8.85546875"/>
    <col min="5" max="5" width="1.7109375" style="1" customWidth="1"/>
    <col min="6" max="9" width="3.28515625" style="1" customWidth="1"/>
    <col min="10" max="10" width="1.85546875" style="1" bestFit="1" customWidth="1"/>
    <col min="11" max="11" width="2.7109375" style="1" bestFit="1" customWidth="1"/>
    <col min="12" max="15" width="3.28515625" style="1" customWidth="1"/>
    <col min="16" max="16" width="1.7109375" style="1" customWidth="1"/>
    <col min="17" max="24" width="3.28515625" style="1" customWidth="1"/>
    <col min="25" max="25" width="1.7109375" style="1" customWidth="1"/>
    <col min="26" max="33" width="3.28515625" style="1" customWidth="1"/>
    <col min="34" max="34" width="1.7109375" style="1" customWidth="1"/>
    <col min="35" max="46" width="3.28515625" style="1" customWidth="1"/>
    <col min="47" max="47" width="1.7109375" style="1" customWidth="1"/>
    <col min="48" max="53" width="3.28515625" style="1" customWidth="1"/>
    <col min="54" max="54" width="1.7109375" style="1" customWidth="1"/>
    <col min="55" max="60" width="3.28515625" style="1" customWidth="1"/>
    <col min="61" max="61" width="1.7109375" style="1" customWidth="1"/>
    <col min="62" max="62" width="5.7109375" style="1" bestFit="1" customWidth="1"/>
    <col min="63" max="63" width="6" style="1" bestFit="1" customWidth="1"/>
    <col min="64" max="64" width="1.7109375" style="1" customWidth="1"/>
    <col min="65" max="65" width="5.7109375" style="1" bestFit="1" customWidth="1"/>
    <col min="66" max="66" width="6" style="1" bestFit="1" customWidth="1"/>
    <col min="67" max="67" width="1.7109375" style="1" customWidth="1"/>
    <col min="68" max="68" width="19.42578125" style="19" bestFit="1" customWidth="1"/>
    <col min="69" max="69" width="19" style="19" bestFit="1" customWidth="1"/>
    <col min="70" max="70" width="1.5703125" style="1" customWidth="1"/>
    <col min="71" max="16384" width="9.140625" style="1"/>
  </cols>
  <sheetData>
    <row r="1" spans="3:69" ht="22.5" customHeight="1" thickBot="1" x14ac:dyDescent="0.3"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</row>
    <row r="2" spans="3:69" ht="15.75" customHeight="1" thickBot="1" x14ac:dyDescent="0.3"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I2" s="147" t="s">
        <v>5</v>
      </c>
      <c r="AJ2" s="148"/>
      <c r="AK2" s="148"/>
      <c r="AL2" s="148"/>
      <c r="AM2" s="148"/>
      <c r="AN2" s="148"/>
      <c r="AO2" s="148"/>
      <c r="AP2" s="148"/>
      <c r="AQ2" s="148"/>
      <c r="AR2" s="148"/>
      <c r="AS2" s="148"/>
      <c r="AT2" s="149"/>
      <c r="AV2" s="147" t="s">
        <v>6</v>
      </c>
      <c r="AW2" s="148"/>
      <c r="AX2" s="148"/>
      <c r="AY2" s="148"/>
      <c r="AZ2" s="148"/>
      <c r="BA2" s="149"/>
      <c r="BC2" s="147" t="s">
        <v>7</v>
      </c>
      <c r="BD2" s="148"/>
      <c r="BE2" s="148"/>
      <c r="BF2" s="148"/>
      <c r="BG2" s="148"/>
      <c r="BH2" s="149"/>
    </row>
    <row r="3" spans="3:69" ht="8.25" customHeight="1" thickBot="1" x14ac:dyDescent="0.3"/>
    <row r="4" spans="3:69" ht="15.75" thickBot="1" x14ac:dyDescent="0.3">
      <c r="F4" s="150" t="s">
        <v>12</v>
      </c>
      <c r="G4" s="151"/>
      <c r="H4" s="151"/>
      <c r="I4" s="151"/>
      <c r="J4" s="151"/>
      <c r="K4" s="151"/>
      <c r="L4" s="151"/>
      <c r="M4" s="151"/>
      <c r="N4" s="151"/>
      <c r="O4" s="151"/>
      <c r="P4" s="6"/>
      <c r="Q4" s="150" t="s">
        <v>13</v>
      </c>
      <c r="R4" s="151"/>
      <c r="S4" s="151"/>
      <c r="T4" s="151"/>
      <c r="U4" s="151"/>
      <c r="V4" s="151"/>
      <c r="W4" s="151"/>
      <c r="X4" s="152"/>
      <c r="Z4" s="150" t="s">
        <v>14</v>
      </c>
      <c r="AA4" s="151"/>
      <c r="AB4" s="151"/>
      <c r="AC4" s="151"/>
      <c r="AD4" s="151"/>
      <c r="AE4" s="151"/>
      <c r="AF4" s="151"/>
      <c r="AG4" s="152"/>
      <c r="AI4" s="150" t="s">
        <v>0</v>
      </c>
      <c r="AJ4" s="151"/>
      <c r="AK4" s="151"/>
      <c r="AL4" s="152"/>
      <c r="AM4" s="150" t="s">
        <v>1</v>
      </c>
      <c r="AN4" s="151"/>
      <c r="AO4" s="151"/>
      <c r="AP4" s="152"/>
      <c r="AQ4" s="150" t="s">
        <v>2</v>
      </c>
      <c r="AR4" s="151"/>
      <c r="AS4" s="151"/>
      <c r="AT4" s="152"/>
      <c r="AV4" s="143" t="s">
        <v>0</v>
      </c>
      <c r="AW4" s="144"/>
      <c r="AX4" s="143" t="s">
        <v>1</v>
      </c>
      <c r="AY4" s="144"/>
      <c r="AZ4" s="143" t="s">
        <v>2</v>
      </c>
      <c r="BA4" s="144"/>
      <c r="BC4" s="143" t="s">
        <v>0</v>
      </c>
      <c r="BD4" s="144"/>
      <c r="BE4" s="143" t="s">
        <v>1</v>
      </c>
      <c r="BF4" s="144"/>
      <c r="BG4" s="143" t="s">
        <v>2</v>
      </c>
      <c r="BH4" s="144"/>
      <c r="BJ4" s="139" t="s">
        <v>15</v>
      </c>
      <c r="BK4" s="140"/>
      <c r="BM4" s="139" t="s">
        <v>16</v>
      </c>
      <c r="BN4" s="140"/>
    </row>
    <row r="5" spans="3:69" ht="15.75" thickBot="1" x14ac:dyDescent="0.3">
      <c r="C5" s="2"/>
      <c r="E5" s="2"/>
      <c r="F5" s="16" t="s">
        <v>8</v>
      </c>
      <c r="G5" s="17" t="s">
        <v>9</v>
      </c>
      <c r="H5" s="18" t="s">
        <v>10</v>
      </c>
      <c r="I5" s="13" t="s">
        <v>11</v>
      </c>
      <c r="J5" s="23"/>
      <c r="K5" s="23"/>
      <c r="L5" s="141" t="s">
        <v>3</v>
      </c>
      <c r="M5" s="142"/>
      <c r="N5" s="141" t="s">
        <v>4</v>
      </c>
      <c r="O5" s="142"/>
      <c r="P5" s="2"/>
      <c r="Q5" s="16" t="s">
        <v>8</v>
      </c>
      <c r="R5" s="17" t="s">
        <v>9</v>
      </c>
      <c r="S5" s="18" t="s">
        <v>10</v>
      </c>
      <c r="T5" s="13" t="s">
        <v>11</v>
      </c>
      <c r="U5" s="141" t="s">
        <v>3</v>
      </c>
      <c r="V5" s="142"/>
      <c r="W5" s="141" t="s">
        <v>4</v>
      </c>
      <c r="X5" s="142"/>
      <c r="Y5" s="2"/>
      <c r="Z5" s="16" t="s">
        <v>8</v>
      </c>
      <c r="AA5" s="17" t="s">
        <v>9</v>
      </c>
      <c r="AB5" s="18" t="s">
        <v>10</v>
      </c>
      <c r="AC5" s="13" t="s">
        <v>11</v>
      </c>
      <c r="AD5" s="141" t="s">
        <v>3</v>
      </c>
      <c r="AE5" s="142"/>
      <c r="AF5" s="141" t="s">
        <v>4</v>
      </c>
      <c r="AG5" s="142"/>
      <c r="AI5" s="141" t="s">
        <v>3</v>
      </c>
      <c r="AJ5" s="142"/>
      <c r="AK5" s="141" t="s">
        <v>4</v>
      </c>
      <c r="AL5" s="142"/>
      <c r="AM5" s="141" t="s">
        <v>3</v>
      </c>
      <c r="AN5" s="142"/>
      <c r="AO5" s="141" t="s">
        <v>4</v>
      </c>
      <c r="AP5" s="142"/>
      <c r="AQ5" s="141" t="s">
        <v>3</v>
      </c>
      <c r="AR5" s="142"/>
      <c r="AS5" s="141" t="s">
        <v>4</v>
      </c>
      <c r="AT5" s="142"/>
      <c r="AV5" s="145"/>
      <c r="AW5" s="146"/>
      <c r="AX5" s="145"/>
      <c r="AY5" s="146"/>
      <c r="AZ5" s="145"/>
      <c r="BA5" s="146"/>
      <c r="BC5" s="145"/>
      <c r="BD5" s="146"/>
      <c r="BE5" s="145"/>
      <c r="BF5" s="146"/>
      <c r="BG5" s="145"/>
      <c r="BH5" s="146"/>
      <c r="BI5" s="6"/>
      <c r="BJ5" s="4" t="s">
        <v>1</v>
      </c>
      <c r="BK5" s="4" t="s">
        <v>2</v>
      </c>
      <c r="BL5" s="6"/>
      <c r="BM5" s="4" t="s">
        <v>1</v>
      </c>
      <c r="BN5" s="4" t="s">
        <v>2</v>
      </c>
      <c r="BO5" s="5"/>
    </row>
    <row r="6" spans="3:69" ht="13.5" customHeight="1" thickBot="1" x14ac:dyDescent="0.3">
      <c r="C6" s="2"/>
      <c r="E6" s="2"/>
      <c r="P6" s="2"/>
      <c r="Y6" s="2"/>
      <c r="BJ6" s="2"/>
      <c r="BK6" s="2"/>
      <c r="BM6" s="2"/>
      <c r="BN6" s="2"/>
    </row>
    <row r="7" spans="3:69" ht="16.5" customHeight="1" thickBot="1" x14ac:dyDescent="0.3">
      <c r="C7" s="2"/>
      <c r="D7" s="4" t="b">
        <f t="shared" ref="D7" si="0">IF((BJ7=TRUE)*AND(BK7=TRUE)*AND(BM7=TRUE)*AND(BN7=TRUE),TRUE,FALSE)</f>
        <v>1</v>
      </c>
      <c r="E7" s="2"/>
      <c r="F7" s="25">
        <f t="shared" ref="F7" si="1">Z7+Q7</f>
        <v>0</v>
      </c>
      <c r="G7" s="26">
        <f t="shared" ref="G7" si="2">AA7+R7</f>
        <v>0</v>
      </c>
      <c r="H7" s="24">
        <f t="shared" ref="H7" si="3">AB7+S7</f>
        <v>0</v>
      </c>
      <c r="I7" s="15">
        <f t="shared" ref="I7" si="4">AC7+T7</f>
        <v>0</v>
      </c>
      <c r="J7" s="49">
        <f>I7+(N7-O7)/100+N7/1000+0.00000001</f>
        <v>1E-8</v>
      </c>
      <c r="K7" s="27">
        <f>J7</f>
        <v>1E-8</v>
      </c>
      <c r="L7" s="7">
        <f t="shared" ref="L7" si="5">AD7+U7</f>
        <v>0</v>
      </c>
      <c r="M7" s="8">
        <f t="shared" ref="M7" si="6">AE7+V7</f>
        <v>0</v>
      </c>
      <c r="N7" s="7">
        <f t="shared" ref="N7" si="7">AF7+W7</f>
        <v>0</v>
      </c>
      <c r="O7" s="8">
        <f t="shared" ref="O7" si="8">AG7+X7</f>
        <v>0</v>
      </c>
      <c r="P7" s="2"/>
      <c r="Q7" s="25">
        <f>'[1]T 25-26'!$D$8</f>
        <v>0</v>
      </c>
      <c r="R7" s="26">
        <f>'[1]T 25-26'!$E$8</f>
        <v>0</v>
      </c>
      <c r="S7" s="24">
        <f>'[1]T 25-26'!$F$8</f>
        <v>0</v>
      </c>
      <c r="T7" s="15">
        <f>'[1]T 25-26'!$M$8</f>
        <v>0</v>
      </c>
      <c r="U7" s="9">
        <f>'[1]T 25-26'!$G$8</f>
        <v>0</v>
      </c>
      <c r="V7" s="10">
        <f>'[1]T 25-26'!$H$8</f>
        <v>0</v>
      </c>
      <c r="W7" s="9">
        <f>'[1]T 25-26'!$K$8</f>
        <v>0</v>
      </c>
      <c r="X7" s="10">
        <f>'[1]T 25-26'!$L$8</f>
        <v>0</v>
      </c>
      <c r="Y7" s="2"/>
      <c r="Z7" s="25">
        <f>'[2]T 25-26'!$D$8</f>
        <v>0</v>
      </c>
      <c r="AA7" s="26">
        <f>'[2]T 25-26'!$E$8</f>
        <v>0</v>
      </c>
      <c r="AB7" s="24">
        <f>'[2]T 25-26'!$F$8</f>
        <v>0</v>
      </c>
      <c r="AC7" s="15">
        <f>'[2]T 25-26'!$M$8</f>
        <v>0</v>
      </c>
      <c r="AD7" s="11">
        <f>'[2]T 25-26'!$G$8</f>
        <v>0</v>
      </c>
      <c r="AE7" s="12">
        <f>'[2]T 25-26'!$H$8</f>
        <v>0</v>
      </c>
      <c r="AF7" s="11">
        <f>'[2]T 25-26'!$K$8</f>
        <v>0</v>
      </c>
      <c r="AG7" s="12">
        <f>'[2]T 25-26'!$L$8</f>
        <v>0</v>
      </c>
      <c r="AI7" s="7">
        <f>AM7+AQ7</f>
        <v>0</v>
      </c>
      <c r="AJ7" s="8">
        <f>AN7+AR7</f>
        <v>0</v>
      </c>
      <c r="AK7" s="7">
        <f>AO7+AS7</f>
        <v>0</v>
      </c>
      <c r="AL7" s="8">
        <f>AP7+AT7</f>
        <v>0</v>
      </c>
      <c r="AM7" s="9">
        <f>'[1]T 25-26'!$Y$8</f>
        <v>0</v>
      </c>
      <c r="AN7" s="10">
        <f>'[1]T 25-26'!$Z$8</f>
        <v>0</v>
      </c>
      <c r="AO7" s="9">
        <f>'[1]T 25-26'!$AC$8</f>
        <v>0</v>
      </c>
      <c r="AP7" s="10">
        <f>'[1]T 25-26'!$AD$8</f>
        <v>0</v>
      </c>
      <c r="AQ7" s="11">
        <f>'[2]T 25-26'!$Y$8</f>
        <v>0</v>
      </c>
      <c r="AR7" s="12">
        <f>'[2]T 25-26'!$Z$8</f>
        <v>0</v>
      </c>
      <c r="AS7" s="11">
        <f>'[2]T 25-26'!$AC$8</f>
        <v>0</v>
      </c>
      <c r="AT7" s="12">
        <f>'[2]T 25-26'!$AD$8</f>
        <v>0</v>
      </c>
      <c r="AV7" s="7">
        <f>AX7+AZ7</f>
        <v>0</v>
      </c>
      <c r="AW7" s="8">
        <f>AY7+BA7</f>
        <v>0</v>
      </c>
      <c r="AX7" s="9">
        <f>'[1]T 25-26'!$AL$8</f>
        <v>0</v>
      </c>
      <c r="AY7" s="10">
        <f>'[1]T 25-26'!$AM$8</f>
        <v>0</v>
      </c>
      <c r="AZ7" s="11">
        <f>'[2]T 25-26'!$AL$8</f>
        <v>0</v>
      </c>
      <c r="BA7" s="12">
        <f>'[2]T 25-26'!$AM$8</f>
        <v>0</v>
      </c>
      <c r="BC7" s="7">
        <f>BE7+BG7</f>
        <v>0</v>
      </c>
      <c r="BD7" s="8">
        <f>BF7+BH7</f>
        <v>0</v>
      </c>
      <c r="BE7" s="9">
        <f>'[1]T 25-26'!$AS$8</f>
        <v>0</v>
      </c>
      <c r="BF7" s="10">
        <f>'[1]T 25-26'!$AT$8</f>
        <v>0</v>
      </c>
      <c r="BG7" s="11">
        <f>'[2]T 25-26'!$AS$8</f>
        <v>0</v>
      </c>
      <c r="BH7" s="12">
        <f>'[2]T 25-26'!$AT$8</f>
        <v>0</v>
      </c>
      <c r="BI7" s="6"/>
      <c r="BJ7" s="3" t="b">
        <v>1</v>
      </c>
      <c r="BK7" s="3" t="b">
        <v>1</v>
      </c>
      <c r="BL7" s="6"/>
      <c r="BM7" s="4" t="b">
        <v>1</v>
      </c>
      <c r="BN7" s="4" t="b">
        <v>1</v>
      </c>
      <c r="BO7" s="6"/>
      <c r="BP7" s="21" t="str">
        <f>[1]Trophies!$B$4</f>
        <v xml:space="preserve"> 2025/2026</v>
      </c>
      <c r="BQ7" s="20" t="str">
        <f>[1]Trophies!$C$4</f>
        <v/>
      </c>
    </row>
    <row r="8" spans="3:69" ht="16.5" customHeight="1" thickBot="1" x14ac:dyDescent="0.3">
      <c r="C8" s="2"/>
      <c r="D8" s="4" t="b">
        <f t="shared" ref="D8:D26" si="9">IF((BJ8=TRUE)*AND(BK8=TRUE)*AND(BM8=TRUE)*AND(BN8=TRUE),TRUE,FALSE)</f>
        <v>1</v>
      </c>
      <c r="E8" s="2"/>
      <c r="F8" s="25">
        <f t="shared" ref="F8:F26" si="10">Z8+Q8</f>
        <v>0</v>
      </c>
      <c r="G8" s="26">
        <f t="shared" ref="G8:G26" si="11">AA8+R8</f>
        <v>0</v>
      </c>
      <c r="H8" s="24">
        <f t="shared" ref="H8:H26" si="12">AB8+S8</f>
        <v>0</v>
      </c>
      <c r="I8" s="15">
        <f t="shared" ref="I8:I26" si="13">AC8+T8</f>
        <v>0</v>
      </c>
      <c r="J8" s="49">
        <f t="shared" ref="J8:J26" si="14">I8+(N8-O8)/100+N8/1000+0.00000001</f>
        <v>1E-8</v>
      </c>
      <c r="K8" s="27">
        <f t="shared" ref="K8:K26" si="15">J8</f>
        <v>1E-8</v>
      </c>
      <c r="L8" s="7">
        <f t="shared" ref="L8:L26" si="16">AD8+U8</f>
        <v>0</v>
      </c>
      <c r="M8" s="8">
        <f t="shared" ref="M8:M26" si="17">AE8+V8</f>
        <v>0</v>
      </c>
      <c r="N8" s="7">
        <f t="shared" ref="N8:N26" si="18">AF8+W8</f>
        <v>0</v>
      </c>
      <c r="O8" s="8">
        <f t="shared" ref="O8:O26" si="19">AG8+X8</f>
        <v>0</v>
      </c>
      <c r="P8" s="2"/>
      <c r="Q8" s="25">
        <f>'[1]T 25-26'!$D$8</f>
        <v>0</v>
      </c>
      <c r="R8" s="26">
        <f>'[1]T 25-26'!$E$8</f>
        <v>0</v>
      </c>
      <c r="S8" s="24">
        <f>'[1]T 25-26'!$F$8</f>
        <v>0</v>
      </c>
      <c r="T8" s="15">
        <f>'[1]T 25-26'!$M$8</f>
        <v>0</v>
      </c>
      <c r="U8" s="9">
        <f>'[1]T 25-26'!$G$8</f>
        <v>0</v>
      </c>
      <c r="V8" s="10">
        <f>'[1]T 25-26'!$H$8</f>
        <v>0</v>
      </c>
      <c r="W8" s="9">
        <f>'[1]T 25-26'!$K$8</f>
        <v>0</v>
      </c>
      <c r="X8" s="10">
        <f>'[1]T 25-26'!$L$8</f>
        <v>0</v>
      </c>
      <c r="Y8" s="2"/>
      <c r="Z8" s="25">
        <f>'[2]T 25-26'!$D$8</f>
        <v>0</v>
      </c>
      <c r="AA8" s="26">
        <f>'[2]T 25-26'!$E$8</f>
        <v>0</v>
      </c>
      <c r="AB8" s="24">
        <f>'[2]T 25-26'!$F$8</f>
        <v>0</v>
      </c>
      <c r="AC8" s="15">
        <f>'[2]T 25-26'!$M$8</f>
        <v>0</v>
      </c>
      <c r="AD8" s="11">
        <f>'[2]T 25-26'!$G$8</f>
        <v>0</v>
      </c>
      <c r="AE8" s="12">
        <f>'[2]T 25-26'!$H$8</f>
        <v>0</v>
      </c>
      <c r="AF8" s="11">
        <f>'[2]T 25-26'!$K$8</f>
        <v>0</v>
      </c>
      <c r="AG8" s="12">
        <f>'[2]T 25-26'!$L$8</f>
        <v>0</v>
      </c>
      <c r="AI8" s="7">
        <f t="shared" ref="AI8:AI26" si="20">AM8+AQ8</f>
        <v>0</v>
      </c>
      <c r="AJ8" s="8">
        <f t="shared" ref="AJ8:AJ26" si="21">AN8+AR8</f>
        <v>0</v>
      </c>
      <c r="AK8" s="7">
        <f t="shared" ref="AK8:AK26" si="22">AO8+AS8</f>
        <v>0</v>
      </c>
      <c r="AL8" s="8">
        <f t="shared" ref="AL8:AL26" si="23">AP8+AT8</f>
        <v>0</v>
      </c>
      <c r="AM8" s="9">
        <f>'[1]T 25-26'!$Y$8</f>
        <v>0</v>
      </c>
      <c r="AN8" s="10">
        <f>'[1]T 25-26'!$Z$8</f>
        <v>0</v>
      </c>
      <c r="AO8" s="9">
        <f>'[1]T 25-26'!$AC$8</f>
        <v>0</v>
      </c>
      <c r="AP8" s="10">
        <f>'[1]T 25-26'!$AD$8</f>
        <v>0</v>
      </c>
      <c r="AQ8" s="11">
        <f>'[2]T 25-26'!$Y$8</f>
        <v>0</v>
      </c>
      <c r="AR8" s="12">
        <f>'[2]T 25-26'!$Z$8</f>
        <v>0</v>
      </c>
      <c r="AS8" s="11">
        <f>'[2]T 25-26'!$AC$8</f>
        <v>0</v>
      </c>
      <c r="AT8" s="12">
        <f>'[2]T 25-26'!$AD$8</f>
        <v>0</v>
      </c>
      <c r="AV8" s="7">
        <f t="shared" ref="AV8:AV26" si="24">AX8+AZ8</f>
        <v>0</v>
      </c>
      <c r="AW8" s="8">
        <f t="shared" ref="AW8:AW26" si="25">AY8+BA8</f>
        <v>0</v>
      </c>
      <c r="AX8" s="9">
        <f>'[1]T 25-26'!$AL$8</f>
        <v>0</v>
      </c>
      <c r="AY8" s="10">
        <f>'[1]T 25-26'!$AM$8</f>
        <v>0</v>
      </c>
      <c r="AZ8" s="11">
        <f>'[2]T 25-26'!$AL$8</f>
        <v>0</v>
      </c>
      <c r="BA8" s="12">
        <f>'[2]T 25-26'!$AM$8</f>
        <v>0</v>
      </c>
      <c r="BC8" s="7">
        <f t="shared" ref="BC8:BC26" si="26">BE8+BG8</f>
        <v>0</v>
      </c>
      <c r="BD8" s="8">
        <f t="shared" ref="BD8:BD26" si="27">BF8+BH8</f>
        <v>0</v>
      </c>
      <c r="BE8" s="9">
        <f>'[1]T 25-26'!$AS$8</f>
        <v>0</v>
      </c>
      <c r="BF8" s="10">
        <f>'[1]T 25-26'!$AT$8</f>
        <v>0</v>
      </c>
      <c r="BG8" s="11">
        <f>'[2]T 25-26'!$AS$8</f>
        <v>0</v>
      </c>
      <c r="BH8" s="12">
        <f>'[2]T 25-26'!$AT$8</f>
        <v>0</v>
      </c>
      <c r="BI8" s="6"/>
      <c r="BJ8" s="3" t="b">
        <v>1</v>
      </c>
      <c r="BK8" s="3" t="b">
        <v>1</v>
      </c>
      <c r="BL8" s="6"/>
      <c r="BM8" s="4" t="b">
        <v>1</v>
      </c>
      <c r="BN8" s="4" t="b">
        <v>1</v>
      </c>
      <c r="BO8" s="6"/>
      <c r="BP8" s="21" t="str">
        <f>[3]Trophies!$B$4</f>
        <v xml:space="preserve"> 2025/2026</v>
      </c>
      <c r="BQ8" s="20" t="str">
        <f>[3]Trophies!$C$4</f>
        <v/>
      </c>
    </row>
    <row r="9" spans="3:69" ht="16.5" customHeight="1" thickBot="1" x14ac:dyDescent="0.3">
      <c r="C9" s="2"/>
      <c r="D9" s="4" t="b">
        <f t="shared" si="9"/>
        <v>1</v>
      </c>
      <c r="E9" s="2"/>
      <c r="F9" s="25">
        <f t="shared" si="10"/>
        <v>0</v>
      </c>
      <c r="G9" s="26">
        <f t="shared" si="11"/>
        <v>0</v>
      </c>
      <c r="H9" s="24">
        <f t="shared" si="12"/>
        <v>0</v>
      </c>
      <c r="I9" s="15">
        <f t="shared" si="13"/>
        <v>0</v>
      </c>
      <c r="J9" s="49">
        <f t="shared" si="14"/>
        <v>1E-8</v>
      </c>
      <c r="K9" s="27">
        <f t="shared" si="15"/>
        <v>1E-8</v>
      </c>
      <c r="L9" s="7">
        <f t="shared" si="16"/>
        <v>0</v>
      </c>
      <c r="M9" s="8">
        <f t="shared" si="17"/>
        <v>0</v>
      </c>
      <c r="N9" s="7">
        <f t="shared" si="18"/>
        <v>0</v>
      </c>
      <c r="O9" s="8">
        <f t="shared" si="19"/>
        <v>0</v>
      </c>
      <c r="P9" s="2"/>
      <c r="Q9" s="25">
        <f>'[1]T 25-26'!$D$8</f>
        <v>0</v>
      </c>
      <c r="R9" s="26">
        <f>'[1]T 25-26'!$E$8</f>
        <v>0</v>
      </c>
      <c r="S9" s="24">
        <f>'[1]T 25-26'!$F$8</f>
        <v>0</v>
      </c>
      <c r="T9" s="15">
        <f>'[1]T 25-26'!$M$8</f>
        <v>0</v>
      </c>
      <c r="U9" s="9">
        <f>'[1]T 25-26'!$G$8</f>
        <v>0</v>
      </c>
      <c r="V9" s="10">
        <f>'[1]T 25-26'!$H$8</f>
        <v>0</v>
      </c>
      <c r="W9" s="9">
        <f>'[1]T 25-26'!$K$8</f>
        <v>0</v>
      </c>
      <c r="X9" s="10">
        <f>'[1]T 25-26'!$L$8</f>
        <v>0</v>
      </c>
      <c r="Y9" s="2"/>
      <c r="Z9" s="25">
        <f>'[2]T 25-26'!$D$8</f>
        <v>0</v>
      </c>
      <c r="AA9" s="26">
        <f>'[2]T 25-26'!$E$8</f>
        <v>0</v>
      </c>
      <c r="AB9" s="24">
        <f>'[2]T 25-26'!$F$8</f>
        <v>0</v>
      </c>
      <c r="AC9" s="15">
        <f>'[2]T 25-26'!$M$8</f>
        <v>0</v>
      </c>
      <c r="AD9" s="11">
        <f>'[2]T 25-26'!$G$8</f>
        <v>0</v>
      </c>
      <c r="AE9" s="12">
        <f>'[2]T 25-26'!$H$8</f>
        <v>0</v>
      </c>
      <c r="AF9" s="11">
        <f>'[2]T 25-26'!$K$8</f>
        <v>0</v>
      </c>
      <c r="AG9" s="12">
        <f>'[2]T 25-26'!$L$8</f>
        <v>0</v>
      </c>
      <c r="AI9" s="7">
        <f t="shared" si="20"/>
        <v>0</v>
      </c>
      <c r="AJ9" s="8">
        <f t="shared" si="21"/>
        <v>0</v>
      </c>
      <c r="AK9" s="7">
        <f t="shared" si="22"/>
        <v>0</v>
      </c>
      <c r="AL9" s="8">
        <f t="shared" si="23"/>
        <v>0</v>
      </c>
      <c r="AM9" s="9">
        <f>'[1]T 25-26'!$Y$8</f>
        <v>0</v>
      </c>
      <c r="AN9" s="10">
        <f>'[1]T 25-26'!$Z$8</f>
        <v>0</v>
      </c>
      <c r="AO9" s="9">
        <f>'[1]T 25-26'!$AC$8</f>
        <v>0</v>
      </c>
      <c r="AP9" s="10">
        <f>'[1]T 25-26'!$AD$8</f>
        <v>0</v>
      </c>
      <c r="AQ9" s="11">
        <f>'[2]T 25-26'!$Y$8</f>
        <v>0</v>
      </c>
      <c r="AR9" s="12">
        <f>'[2]T 25-26'!$Z$8</f>
        <v>0</v>
      </c>
      <c r="AS9" s="11">
        <f>'[2]T 25-26'!$AC$8</f>
        <v>0</v>
      </c>
      <c r="AT9" s="12">
        <f>'[2]T 25-26'!$AD$8</f>
        <v>0</v>
      </c>
      <c r="AV9" s="7">
        <f t="shared" si="24"/>
        <v>0</v>
      </c>
      <c r="AW9" s="8">
        <f t="shared" si="25"/>
        <v>0</v>
      </c>
      <c r="AX9" s="9">
        <f>'[1]T 25-26'!$AL$8</f>
        <v>0</v>
      </c>
      <c r="AY9" s="10">
        <f>'[1]T 25-26'!$AM$8</f>
        <v>0</v>
      </c>
      <c r="AZ9" s="11">
        <f>'[2]T 25-26'!$AL$8</f>
        <v>0</v>
      </c>
      <c r="BA9" s="12">
        <f>'[2]T 25-26'!$AM$8</f>
        <v>0</v>
      </c>
      <c r="BC9" s="7">
        <f t="shared" si="26"/>
        <v>0</v>
      </c>
      <c r="BD9" s="8">
        <f t="shared" si="27"/>
        <v>0</v>
      </c>
      <c r="BE9" s="9">
        <f>'[1]T 25-26'!$AS$8</f>
        <v>0</v>
      </c>
      <c r="BF9" s="10">
        <f>'[1]T 25-26'!$AT$8</f>
        <v>0</v>
      </c>
      <c r="BG9" s="11">
        <f>'[2]T 25-26'!$AS$8</f>
        <v>0</v>
      </c>
      <c r="BH9" s="12">
        <f>'[2]T 25-26'!$AT$8</f>
        <v>0</v>
      </c>
      <c r="BI9" s="6"/>
      <c r="BJ9" s="3" t="b">
        <v>1</v>
      </c>
      <c r="BK9" s="3" t="b">
        <v>1</v>
      </c>
      <c r="BL9" s="6"/>
      <c r="BM9" s="4" t="b">
        <v>1</v>
      </c>
      <c r="BN9" s="4" t="b">
        <v>1</v>
      </c>
      <c r="BO9" s="6"/>
      <c r="BP9" s="21" t="str">
        <f>[5]Trophies!$B$4</f>
        <v xml:space="preserve"> 2025/2026</v>
      </c>
      <c r="BQ9" s="20" t="str">
        <f>[5]Trophies!$C$4</f>
        <v/>
      </c>
    </row>
    <row r="10" spans="3:69" ht="16.5" customHeight="1" thickBot="1" x14ac:dyDescent="0.3">
      <c r="C10" s="2"/>
      <c r="D10" s="4" t="b">
        <f t="shared" si="9"/>
        <v>1</v>
      </c>
      <c r="E10" s="2"/>
      <c r="F10" s="25">
        <f t="shared" si="10"/>
        <v>0</v>
      </c>
      <c r="G10" s="26">
        <f t="shared" si="11"/>
        <v>0</v>
      </c>
      <c r="H10" s="24">
        <f t="shared" si="12"/>
        <v>0</v>
      </c>
      <c r="I10" s="15">
        <f t="shared" si="13"/>
        <v>0</v>
      </c>
      <c r="J10" s="49">
        <f t="shared" si="14"/>
        <v>1E-8</v>
      </c>
      <c r="K10" s="27">
        <f t="shared" si="15"/>
        <v>1E-8</v>
      </c>
      <c r="L10" s="7">
        <f t="shared" si="16"/>
        <v>0</v>
      </c>
      <c r="M10" s="8">
        <f t="shared" si="17"/>
        <v>0</v>
      </c>
      <c r="N10" s="7">
        <f t="shared" si="18"/>
        <v>0</v>
      </c>
      <c r="O10" s="8">
        <f t="shared" si="19"/>
        <v>0</v>
      </c>
      <c r="P10" s="2"/>
      <c r="Q10" s="25">
        <f>'[1]T 25-26'!$D$8</f>
        <v>0</v>
      </c>
      <c r="R10" s="26">
        <f>'[1]T 25-26'!$E$8</f>
        <v>0</v>
      </c>
      <c r="S10" s="24">
        <f>'[1]T 25-26'!$F$8</f>
        <v>0</v>
      </c>
      <c r="T10" s="15">
        <f>'[1]T 25-26'!$M$8</f>
        <v>0</v>
      </c>
      <c r="U10" s="9">
        <f>'[1]T 25-26'!$G$8</f>
        <v>0</v>
      </c>
      <c r="V10" s="10">
        <f>'[1]T 25-26'!$H$8</f>
        <v>0</v>
      </c>
      <c r="W10" s="9">
        <f>'[1]T 25-26'!$K$8</f>
        <v>0</v>
      </c>
      <c r="X10" s="10">
        <f>'[1]T 25-26'!$L$8</f>
        <v>0</v>
      </c>
      <c r="Y10" s="2"/>
      <c r="Z10" s="25">
        <f>'[2]T 25-26'!$D$8</f>
        <v>0</v>
      </c>
      <c r="AA10" s="26">
        <f>'[2]T 25-26'!$E$8</f>
        <v>0</v>
      </c>
      <c r="AB10" s="24">
        <f>'[2]T 25-26'!$F$8</f>
        <v>0</v>
      </c>
      <c r="AC10" s="15">
        <f>'[2]T 25-26'!$M$8</f>
        <v>0</v>
      </c>
      <c r="AD10" s="11">
        <f>'[2]T 25-26'!$G$8</f>
        <v>0</v>
      </c>
      <c r="AE10" s="12">
        <f>'[2]T 25-26'!$H$8</f>
        <v>0</v>
      </c>
      <c r="AF10" s="11">
        <f>'[2]T 25-26'!$K$8</f>
        <v>0</v>
      </c>
      <c r="AG10" s="12">
        <f>'[2]T 25-26'!$L$8</f>
        <v>0</v>
      </c>
      <c r="AI10" s="7">
        <f t="shared" si="20"/>
        <v>0</v>
      </c>
      <c r="AJ10" s="8">
        <f t="shared" si="21"/>
        <v>0</v>
      </c>
      <c r="AK10" s="7">
        <f t="shared" si="22"/>
        <v>0</v>
      </c>
      <c r="AL10" s="8">
        <f t="shared" si="23"/>
        <v>0</v>
      </c>
      <c r="AM10" s="9">
        <f>'[1]T 25-26'!$Y$8</f>
        <v>0</v>
      </c>
      <c r="AN10" s="10">
        <f>'[1]T 25-26'!$Z$8</f>
        <v>0</v>
      </c>
      <c r="AO10" s="9">
        <f>'[1]T 25-26'!$AC$8</f>
        <v>0</v>
      </c>
      <c r="AP10" s="10">
        <f>'[1]T 25-26'!$AD$8</f>
        <v>0</v>
      </c>
      <c r="AQ10" s="11">
        <f>'[2]T 25-26'!$Y$8</f>
        <v>0</v>
      </c>
      <c r="AR10" s="12">
        <f>'[2]T 25-26'!$Z$8</f>
        <v>0</v>
      </c>
      <c r="AS10" s="11">
        <f>'[2]T 25-26'!$AC$8</f>
        <v>0</v>
      </c>
      <c r="AT10" s="12">
        <f>'[2]T 25-26'!$AD$8</f>
        <v>0</v>
      </c>
      <c r="AV10" s="7">
        <f t="shared" si="24"/>
        <v>0</v>
      </c>
      <c r="AW10" s="8">
        <f t="shared" si="25"/>
        <v>0</v>
      </c>
      <c r="AX10" s="9">
        <f>'[1]T 25-26'!$AL$8</f>
        <v>0</v>
      </c>
      <c r="AY10" s="10">
        <f>'[1]T 25-26'!$AM$8</f>
        <v>0</v>
      </c>
      <c r="AZ10" s="11">
        <f>'[2]T 25-26'!$AL$8</f>
        <v>0</v>
      </c>
      <c r="BA10" s="12">
        <f>'[2]T 25-26'!$AM$8</f>
        <v>0</v>
      </c>
      <c r="BC10" s="7">
        <f t="shared" si="26"/>
        <v>0</v>
      </c>
      <c r="BD10" s="8">
        <f t="shared" si="27"/>
        <v>0</v>
      </c>
      <c r="BE10" s="9">
        <f>'[1]T 25-26'!$AS$8</f>
        <v>0</v>
      </c>
      <c r="BF10" s="10">
        <f>'[1]T 25-26'!$AT$8</f>
        <v>0</v>
      </c>
      <c r="BG10" s="11">
        <f>'[2]T 25-26'!$AS$8</f>
        <v>0</v>
      </c>
      <c r="BH10" s="12">
        <f>'[2]T 25-26'!$AT$8</f>
        <v>0</v>
      </c>
      <c r="BI10" s="6"/>
      <c r="BJ10" s="3" t="b">
        <v>1</v>
      </c>
      <c r="BK10" s="3" t="b">
        <v>1</v>
      </c>
      <c r="BL10" s="6"/>
      <c r="BM10" s="4" t="b">
        <v>1</v>
      </c>
      <c r="BN10" s="4" t="b">
        <v>1</v>
      </c>
      <c r="BO10" s="6"/>
      <c r="BP10" s="21" t="str">
        <f>[7]Trophies!$B$4</f>
        <v xml:space="preserve"> 2025/2026</v>
      </c>
      <c r="BQ10" s="20" t="str">
        <f>[7]Trophies!$C$4</f>
        <v/>
      </c>
    </row>
    <row r="11" spans="3:69" ht="16.5" customHeight="1" thickBot="1" x14ac:dyDescent="0.3">
      <c r="C11" s="2"/>
      <c r="D11" s="4" t="b">
        <f t="shared" si="9"/>
        <v>1</v>
      </c>
      <c r="E11" s="2"/>
      <c r="F11" s="25">
        <f t="shared" si="10"/>
        <v>0</v>
      </c>
      <c r="G11" s="26">
        <f t="shared" si="11"/>
        <v>0</v>
      </c>
      <c r="H11" s="24">
        <f t="shared" si="12"/>
        <v>0</v>
      </c>
      <c r="I11" s="15">
        <f t="shared" si="13"/>
        <v>0</v>
      </c>
      <c r="J11" s="49">
        <f t="shared" si="14"/>
        <v>1E-8</v>
      </c>
      <c r="K11" s="27">
        <f t="shared" si="15"/>
        <v>1E-8</v>
      </c>
      <c r="L11" s="7">
        <f t="shared" si="16"/>
        <v>0</v>
      </c>
      <c r="M11" s="8">
        <f t="shared" si="17"/>
        <v>0</v>
      </c>
      <c r="N11" s="7">
        <f t="shared" si="18"/>
        <v>0</v>
      </c>
      <c r="O11" s="8">
        <f t="shared" si="19"/>
        <v>0</v>
      </c>
      <c r="P11" s="2"/>
      <c r="Q11" s="25">
        <f>'[1]T 25-26'!$D$8</f>
        <v>0</v>
      </c>
      <c r="R11" s="26">
        <f>'[1]T 25-26'!$E$8</f>
        <v>0</v>
      </c>
      <c r="S11" s="24">
        <f>'[1]T 25-26'!$F$8</f>
        <v>0</v>
      </c>
      <c r="T11" s="15">
        <f>'[1]T 25-26'!$M$8</f>
        <v>0</v>
      </c>
      <c r="U11" s="9">
        <f>'[1]T 25-26'!$G$8</f>
        <v>0</v>
      </c>
      <c r="V11" s="10">
        <f>'[1]T 25-26'!$H$8</f>
        <v>0</v>
      </c>
      <c r="W11" s="9">
        <f>'[1]T 25-26'!$K$8</f>
        <v>0</v>
      </c>
      <c r="X11" s="10">
        <f>'[1]T 25-26'!$L$8</f>
        <v>0</v>
      </c>
      <c r="Y11" s="2"/>
      <c r="Z11" s="25">
        <f>'[2]T 25-26'!$D$8</f>
        <v>0</v>
      </c>
      <c r="AA11" s="26">
        <f>'[2]T 25-26'!$E$8</f>
        <v>0</v>
      </c>
      <c r="AB11" s="24">
        <f>'[2]T 25-26'!$F$8</f>
        <v>0</v>
      </c>
      <c r="AC11" s="15">
        <f>'[2]T 25-26'!$M$8</f>
        <v>0</v>
      </c>
      <c r="AD11" s="11">
        <f>'[2]T 25-26'!$G$8</f>
        <v>0</v>
      </c>
      <c r="AE11" s="12">
        <f>'[2]T 25-26'!$H$8</f>
        <v>0</v>
      </c>
      <c r="AF11" s="11">
        <f>'[2]T 25-26'!$K$8</f>
        <v>0</v>
      </c>
      <c r="AG11" s="12">
        <f>'[2]T 25-26'!$L$8</f>
        <v>0</v>
      </c>
      <c r="AI11" s="7">
        <f t="shared" si="20"/>
        <v>0</v>
      </c>
      <c r="AJ11" s="8">
        <f t="shared" si="21"/>
        <v>0</v>
      </c>
      <c r="AK11" s="7">
        <f t="shared" si="22"/>
        <v>0</v>
      </c>
      <c r="AL11" s="8">
        <f t="shared" si="23"/>
        <v>0</v>
      </c>
      <c r="AM11" s="9">
        <f>'[1]T 25-26'!$Y$8</f>
        <v>0</v>
      </c>
      <c r="AN11" s="10">
        <f>'[1]T 25-26'!$Z$8</f>
        <v>0</v>
      </c>
      <c r="AO11" s="9">
        <f>'[1]T 25-26'!$AC$8</f>
        <v>0</v>
      </c>
      <c r="AP11" s="10">
        <f>'[1]T 25-26'!$AD$8</f>
        <v>0</v>
      </c>
      <c r="AQ11" s="11">
        <f>'[2]T 25-26'!$Y$8</f>
        <v>0</v>
      </c>
      <c r="AR11" s="12">
        <f>'[2]T 25-26'!$Z$8</f>
        <v>0</v>
      </c>
      <c r="AS11" s="11">
        <f>'[2]T 25-26'!$AC$8</f>
        <v>0</v>
      </c>
      <c r="AT11" s="12">
        <f>'[2]T 25-26'!$AD$8</f>
        <v>0</v>
      </c>
      <c r="AV11" s="7">
        <f t="shared" si="24"/>
        <v>0</v>
      </c>
      <c r="AW11" s="8">
        <f t="shared" si="25"/>
        <v>0</v>
      </c>
      <c r="AX11" s="9">
        <f>'[1]T 25-26'!$AL$8</f>
        <v>0</v>
      </c>
      <c r="AY11" s="10">
        <f>'[1]T 25-26'!$AM$8</f>
        <v>0</v>
      </c>
      <c r="AZ11" s="11">
        <f>'[2]T 25-26'!$AL$8</f>
        <v>0</v>
      </c>
      <c r="BA11" s="12">
        <f>'[2]T 25-26'!$AM$8</f>
        <v>0</v>
      </c>
      <c r="BC11" s="7">
        <f t="shared" si="26"/>
        <v>0</v>
      </c>
      <c r="BD11" s="8">
        <f t="shared" si="27"/>
        <v>0</v>
      </c>
      <c r="BE11" s="9">
        <f>'[1]T 25-26'!$AS$8</f>
        <v>0</v>
      </c>
      <c r="BF11" s="10">
        <f>'[1]T 25-26'!$AT$8</f>
        <v>0</v>
      </c>
      <c r="BG11" s="11">
        <f>'[2]T 25-26'!$AS$8</f>
        <v>0</v>
      </c>
      <c r="BH11" s="12">
        <f>'[2]T 25-26'!$AT$8</f>
        <v>0</v>
      </c>
      <c r="BI11" s="6"/>
      <c r="BJ11" s="3" t="b">
        <v>1</v>
      </c>
      <c r="BK11" s="3" t="b">
        <v>1</v>
      </c>
      <c r="BL11" s="6"/>
      <c r="BM11" s="4" t="b">
        <v>1</v>
      </c>
      <c r="BN11" s="4" t="b">
        <v>1</v>
      </c>
      <c r="BO11" s="6"/>
      <c r="BP11" s="21" t="str">
        <f>[17]Trophies!$B$4</f>
        <v xml:space="preserve"> 2025/2026</v>
      </c>
      <c r="BQ11" s="20" t="str">
        <f>[17]Trophies!$C$4</f>
        <v/>
      </c>
    </row>
    <row r="12" spans="3:69" ht="16.5" customHeight="1" thickBot="1" x14ac:dyDescent="0.3">
      <c r="C12" s="2"/>
      <c r="D12" s="4" t="b">
        <f t="shared" si="9"/>
        <v>1</v>
      </c>
      <c r="E12" s="2"/>
      <c r="F12" s="25">
        <f t="shared" si="10"/>
        <v>0</v>
      </c>
      <c r="G12" s="26">
        <f t="shared" si="11"/>
        <v>0</v>
      </c>
      <c r="H12" s="24">
        <f t="shared" si="12"/>
        <v>0</v>
      </c>
      <c r="I12" s="15">
        <f t="shared" si="13"/>
        <v>0</v>
      </c>
      <c r="J12" s="49">
        <f t="shared" si="14"/>
        <v>1E-8</v>
      </c>
      <c r="K12" s="27">
        <f t="shared" si="15"/>
        <v>1E-8</v>
      </c>
      <c r="L12" s="7">
        <f t="shared" si="16"/>
        <v>0</v>
      </c>
      <c r="M12" s="8">
        <f t="shared" si="17"/>
        <v>0</v>
      </c>
      <c r="N12" s="7">
        <f t="shared" si="18"/>
        <v>0</v>
      </c>
      <c r="O12" s="8">
        <f t="shared" si="19"/>
        <v>0</v>
      </c>
      <c r="P12" s="2"/>
      <c r="Q12" s="25">
        <f>'[1]T 25-26'!$D$8</f>
        <v>0</v>
      </c>
      <c r="R12" s="26">
        <f>'[1]T 25-26'!$E$8</f>
        <v>0</v>
      </c>
      <c r="S12" s="24">
        <f>'[1]T 25-26'!$F$8</f>
        <v>0</v>
      </c>
      <c r="T12" s="15">
        <f>'[1]T 25-26'!$M$8</f>
        <v>0</v>
      </c>
      <c r="U12" s="9">
        <f>'[1]T 25-26'!$G$8</f>
        <v>0</v>
      </c>
      <c r="V12" s="10">
        <f>'[1]T 25-26'!$H$8</f>
        <v>0</v>
      </c>
      <c r="W12" s="9">
        <f>'[1]T 25-26'!$K$8</f>
        <v>0</v>
      </c>
      <c r="X12" s="10">
        <f>'[1]T 25-26'!$L$8</f>
        <v>0</v>
      </c>
      <c r="Y12" s="2"/>
      <c r="Z12" s="25">
        <f>'[2]T 25-26'!$D$8</f>
        <v>0</v>
      </c>
      <c r="AA12" s="26">
        <f>'[2]T 25-26'!$E$8</f>
        <v>0</v>
      </c>
      <c r="AB12" s="24">
        <f>'[2]T 25-26'!$F$8</f>
        <v>0</v>
      </c>
      <c r="AC12" s="15">
        <f>'[2]T 25-26'!$M$8</f>
        <v>0</v>
      </c>
      <c r="AD12" s="11">
        <f>'[2]T 25-26'!$G$8</f>
        <v>0</v>
      </c>
      <c r="AE12" s="12">
        <f>'[2]T 25-26'!$H$8</f>
        <v>0</v>
      </c>
      <c r="AF12" s="11">
        <f>'[2]T 25-26'!$K$8</f>
        <v>0</v>
      </c>
      <c r="AG12" s="12">
        <f>'[2]T 25-26'!$L$8</f>
        <v>0</v>
      </c>
      <c r="AI12" s="7">
        <f t="shared" si="20"/>
        <v>0</v>
      </c>
      <c r="AJ12" s="8">
        <f t="shared" si="21"/>
        <v>0</v>
      </c>
      <c r="AK12" s="7">
        <f t="shared" si="22"/>
        <v>0</v>
      </c>
      <c r="AL12" s="8">
        <f t="shared" si="23"/>
        <v>0</v>
      </c>
      <c r="AM12" s="9">
        <f>'[1]T 25-26'!$Y$8</f>
        <v>0</v>
      </c>
      <c r="AN12" s="10">
        <f>'[1]T 25-26'!$Z$8</f>
        <v>0</v>
      </c>
      <c r="AO12" s="9">
        <f>'[1]T 25-26'!$AC$8</f>
        <v>0</v>
      </c>
      <c r="AP12" s="10">
        <f>'[1]T 25-26'!$AD$8</f>
        <v>0</v>
      </c>
      <c r="AQ12" s="11">
        <f>'[2]T 25-26'!$Y$8</f>
        <v>0</v>
      </c>
      <c r="AR12" s="12">
        <f>'[2]T 25-26'!$Z$8</f>
        <v>0</v>
      </c>
      <c r="AS12" s="11">
        <f>'[2]T 25-26'!$AC$8</f>
        <v>0</v>
      </c>
      <c r="AT12" s="12">
        <f>'[2]T 25-26'!$AD$8</f>
        <v>0</v>
      </c>
      <c r="AV12" s="7">
        <f t="shared" si="24"/>
        <v>0</v>
      </c>
      <c r="AW12" s="8">
        <f t="shared" si="25"/>
        <v>0</v>
      </c>
      <c r="AX12" s="9">
        <f>'[1]T 25-26'!$AL$8</f>
        <v>0</v>
      </c>
      <c r="AY12" s="10">
        <f>'[1]T 25-26'!$AM$8</f>
        <v>0</v>
      </c>
      <c r="AZ12" s="11">
        <f>'[2]T 25-26'!$AL$8</f>
        <v>0</v>
      </c>
      <c r="BA12" s="12">
        <f>'[2]T 25-26'!$AM$8</f>
        <v>0</v>
      </c>
      <c r="BC12" s="7">
        <f t="shared" si="26"/>
        <v>0</v>
      </c>
      <c r="BD12" s="8">
        <f t="shared" si="27"/>
        <v>0</v>
      </c>
      <c r="BE12" s="9">
        <f>'[1]T 25-26'!$AS$8</f>
        <v>0</v>
      </c>
      <c r="BF12" s="10">
        <f>'[1]T 25-26'!$AT$8</f>
        <v>0</v>
      </c>
      <c r="BG12" s="11">
        <f>'[2]T 25-26'!$AS$8</f>
        <v>0</v>
      </c>
      <c r="BH12" s="12">
        <f>'[2]T 25-26'!$AT$8</f>
        <v>0</v>
      </c>
      <c r="BI12" s="6"/>
      <c r="BJ12" s="3" t="b">
        <v>1</v>
      </c>
      <c r="BK12" s="3" t="b">
        <v>1</v>
      </c>
      <c r="BL12" s="6"/>
      <c r="BM12" s="4" t="b">
        <v>1</v>
      </c>
      <c r="BN12" s="4" t="b">
        <v>1</v>
      </c>
      <c r="BO12" s="6"/>
      <c r="BP12" s="21" t="str">
        <f>[11]Trophies!$B$4</f>
        <v xml:space="preserve"> 2025/2026</v>
      </c>
      <c r="BQ12" s="20" t="str">
        <f>[11]Trophies!$C$4</f>
        <v/>
      </c>
    </row>
    <row r="13" spans="3:69" ht="16.5" customHeight="1" thickBot="1" x14ac:dyDescent="0.3">
      <c r="C13" s="2"/>
      <c r="D13" s="4" t="b">
        <f t="shared" si="9"/>
        <v>1</v>
      </c>
      <c r="E13" s="2"/>
      <c r="F13" s="25">
        <f t="shared" si="10"/>
        <v>0</v>
      </c>
      <c r="G13" s="26">
        <f t="shared" si="11"/>
        <v>0</v>
      </c>
      <c r="H13" s="24">
        <f t="shared" si="12"/>
        <v>0</v>
      </c>
      <c r="I13" s="15">
        <f t="shared" si="13"/>
        <v>0</v>
      </c>
      <c r="J13" s="49">
        <f t="shared" si="14"/>
        <v>1E-8</v>
      </c>
      <c r="K13" s="27">
        <f t="shared" si="15"/>
        <v>1E-8</v>
      </c>
      <c r="L13" s="7">
        <f t="shared" si="16"/>
        <v>0</v>
      </c>
      <c r="M13" s="8">
        <f t="shared" si="17"/>
        <v>0</v>
      </c>
      <c r="N13" s="7">
        <f t="shared" si="18"/>
        <v>0</v>
      </c>
      <c r="O13" s="8">
        <f t="shared" si="19"/>
        <v>0</v>
      </c>
      <c r="P13" s="2"/>
      <c r="Q13" s="25">
        <f>'[1]T 25-26'!$D$8</f>
        <v>0</v>
      </c>
      <c r="R13" s="26">
        <f>'[1]T 25-26'!$E$8</f>
        <v>0</v>
      </c>
      <c r="S13" s="24">
        <f>'[1]T 25-26'!$F$8</f>
        <v>0</v>
      </c>
      <c r="T13" s="15">
        <f>'[1]T 25-26'!$M$8</f>
        <v>0</v>
      </c>
      <c r="U13" s="9">
        <f>'[1]T 25-26'!$G$8</f>
        <v>0</v>
      </c>
      <c r="V13" s="10">
        <f>'[1]T 25-26'!$H$8</f>
        <v>0</v>
      </c>
      <c r="W13" s="9">
        <f>'[1]T 25-26'!$K$8</f>
        <v>0</v>
      </c>
      <c r="X13" s="10">
        <f>'[1]T 25-26'!$L$8</f>
        <v>0</v>
      </c>
      <c r="Y13" s="2"/>
      <c r="Z13" s="25">
        <f>'[2]T 25-26'!$D$8</f>
        <v>0</v>
      </c>
      <c r="AA13" s="26">
        <f>'[2]T 25-26'!$E$8</f>
        <v>0</v>
      </c>
      <c r="AB13" s="24">
        <f>'[2]T 25-26'!$F$8</f>
        <v>0</v>
      </c>
      <c r="AC13" s="15">
        <f>'[2]T 25-26'!$M$8</f>
        <v>0</v>
      </c>
      <c r="AD13" s="11">
        <f>'[2]T 25-26'!$G$8</f>
        <v>0</v>
      </c>
      <c r="AE13" s="12">
        <f>'[2]T 25-26'!$H$8</f>
        <v>0</v>
      </c>
      <c r="AF13" s="11">
        <f>'[2]T 25-26'!$K$8</f>
        <v>0</v>
      </c>
      <c r="AG13" s="12">
        <f>'[2]T 25-26'!$L$8</f>
        <v>0</v>
      </c>
      <c r="AI13" s="7">
        <f t="shared" si="20"/>
        <v>0</v>
      </c>
      <c r="AJ13" s="8">
        <f t="shared" si="21"/>
        <v>0</v>
      </c>
      <c r="AK13" s="7">
        <f t="shared" si="22"/>
        <v>0</v>
      </c>
      <c r="AL13" s="8">
        <f t="shared" si="23"/>
        <v>0</v>
      </c>
      <c r="AM13" s="9">
        <f>'[1]T 25-26'!$Y$8</f>
        <v>0</v>
      </c>
      <c r="AN13" s="10">
        <f>'[1]T 25-26'!$Z$8</f>
        <v>0</v>
      </c>
      <c r="AO13" s="9">
        <f>'[1]T 25-26'!$AC$8</f>
        <v>0</v>
      </c>
      <c r="AP13" s="10">
        <f>'[1]T 25-26'!$AD$8</f>
        <v>0</v>
      </c>
      <c r="AQ13" s="11">
        <f>'[2]T 25-26'!$Y$8</f>
        <v>0</v>
      </c>
      <c r="AR13" s="12">
        <f>'[2]T 25-26'!$Z$8</f>
        <v>0</v>
      </c>
      <c r="AS13" s="11">
        <f>'[2]T 25-26'!$AC$8</f>
        <v>0</v>
      </c>
      <c r="AT13" s="12">
        <f>'[2]T 25-26'!$AD$8</f>
        <v>0</v>
      </c>
      <c r="AV13" s="7">
        <f t="shared" si="24"/>
        <v>0</v>
      </c>
      <c r="AW13" s="8">
        <f t="shared" si="25"/>
        <v>0</v>
      </c>
      <c r="AX13" s="9">
        <f>'[1]T 25-26'!$AL$8</f>
        <v>0</v>
      </c>
      <c r="AY13" s="10">
        <f>'[1]T 25-26'!$AM$8</f>
        <v>0</v>
      </c>
      <c r="AZ13" s="11">
        <f>'[2]T 25-26'!$AL$8</f>
        <v>0</v>
      </c>
      <c r="BA13" s="12">
        <f>'[2]T 25-26'!$AM$8</f>
        <v>0</v>
      </c>
      <c r="BC13" s="7">
        <f t="shared" si="26"/>
        <v>0</v>
      </c>
      <c r="BD13" s="8">
        <f t="shared" si="27"/>
        <v>0</v>
      </c>
      <c r="BE13" s="9">
        <f>'[1]T 25-26'!$AS$8</f>
        <v>0</v>
      </c>
      <c r="BF13" s="10">
        <f>'[1]T 25-26'!$AT$8</f>
        <v>0</v>
      </c>
      <c r="BG13" s="11">
        <f>'[2]T 25-26'!$AS$8</f>
        <v>0</v>
      </c>
      <c r="BH13" s="12">
        <f>'[2]T 25-26'!$AT$8</f>
        <v>0</v>
      </c>
      <c r="BI13" s="6"/>
      <c r="BJ13" s="3" t="b">
        <v>1</v>
      </c>
      <c r="BK13" s="3" t="b">
        <v>1</v>
      </c>
      <c r="BL13" s="6"/>
      <c r="BM13" s="4" t="b">
        <v>1</v>
      </c>
      <c r="BN13" s="4" t="b">
        <v>1</v>
      </c>
      <c r="BO13" s="6"/>
      <c r="BP13" s="21" t="str">
        <f>[13]Trophies!$B$4</f>
        <v xml:space="preserve"> 2025/2026</v>
      </c>
      <c r="BQ13" s="20" t="str">
        <f>[13]Trophies!$C$4</f>
        <v/>
      </c>
    </row>
    <row r="14" spans="3:69" ht="16.5" customHeight="1" thickBot="1" x14ac:dyDescent="0.3">
      <c r="C14" s="2"/>
      <c r="D14" s="4" t="b">
        <f t="shared" si="9"/>
        <v>1</v>
      </c>
      <c r="E14" s="2"/>
      <c r="F14" s="25">
        <f t="shared" si="10"/>
        <v>0</v>
      </c>
      <c r="G14" s="26">
        <f t="shared" si="11"/>
        <v>0</v>
      </c>
      <c r="H14" s="24">
        <f t="shared" si="12"/>
        <v>0</v>
      </c>
      <c r="I14" s="15">
        <f t="shared" si="13"/>
        <v>0</v>
      </c>
      <c r="J14" s="49">
        <f t="shared" si="14"/>
        <v>1E-8</v>
      </c>
      <c r="K14" s="27">
        <f t="shared" si="15"/>
        <v>1E-8</v>
      </c>
      <c r="L14" s="7">
        <f t="shared" si="16"/>
        <v>0</v>
      </c>
      <c r="M14" s="8">
        <f t="shared" si="17"/>
        <v>0</v>
      </c>
      <c r="N14" s="7">
        <f t="shared" si="18"/>
        <v>0</v>
      </c>
      <c r="O14" s="8">
        <f t="shared" si="19"/>
        <v>0</v>
      </c>
      <c r="P14" s="2"/>
      <c r="Q14" s="25">
        <f>'[1]T 25-26'!$D$8</f>
        <v>0</v>
      </c>
      <c r="R14" s="26">
        <f>'[1]T 25-26'!$E$8</f>
        <v>0</v>
      </c>
      <c r="S14" s="24">
        <f>'[1]T 25-26'!$F$8</f>
        <v>0</v>
      </c>
      <c r="T14" s="15">
        <f>'[1]T 25-26'!$M$8</f>
        <v>0</v>
      </c>
      <c r="U14" s="9">
        <f>'[1]T 25-26'!$G$8</f>
        <v>0</v>
      </c>
      <c r="V14" s="10">
        <f>'[1]T 25-26'!$H$8</f>
        <v>0</v>
      </c>
      <c r="W14" s="9">
        <f>'[1]T 25-26'!$K$8</f>
        <v>0</v>
      </c>
      <c r="X14" s="10">
        <f>'[1]T 25-26'!$L$8</f>
        <v>0</v>
      </c>
      <c r="Y14" s="2"/>
      <c r="Z14" s="25">
        <f>'[2]T 25-26'!$D$8</f>
        <v>0</v>
      </c>
      <c r="AA14" s="26">
        <f>'[2]T 25-26'!$E$8</f>
        <v>0</v>
      </c>
      <c r="AB14" s="24">
        <f>'[2]T 25-26'!$F$8</f>
        <v>0</v>
      </c>
      <c r="AC14" s="15">
        <f>'[2]T 25-26'!$M$8</f>
        <v>0</v>
      </c>
      <c r="AD14" s="11">
        <f>'[2]T 25-26'!$G$8</f>
        <v>0</v>
      </c>
      <c r="AE14" s="12">
        <f>'[2]T 25-26'!$H$8</f>
        <v>0</v>
      </c>
      <c r="AF14" s="11">
        <f>'[2]T 25-26'!$K$8</f>
        <v>0</v>
      </c>
      <c r="AG14" s="12">
        <f>'[2]T 25-26'!$L$8</f>
        <v>0</v>
      </c>
      <c r="AI14" s="7">
        <f t="shared" si="20"/>
        <v>0</v>
      </c>
      <c r="AJ14" s="8">
        <f t="shared" si="21"/>
        <v>0</v>
      </c>
      <c r="AK14" s="7">
        <f t="shared" si="22"/>
        <v>0</v>
      </c>
      <c r="AL14" s="8">
        <f t="shared" si="23"/>
        <v>0</v>
      </c>
      <c r="AM14" s="9">
        <f>'[1]T 25-26'!$Y$8</f>
        <v>0</v>
      </c>
      <c r="AN14" s="10">
        <f>'[1]T 25-26'!$Z$8</f>
        <v>0</v>
      </c>
      <c r="AO14" s="9">
        <f>'[1]T 25-26'!$AC$8</f>
        <v>0</v>
      </c>
      <c r="AP14" s="10">
        <f>'[1]T 25-26'!$AD$8</f>
        <v>0</v>
      </c>
      <c r="AQ14" s="11">
        <f>'[2]T 25-26'!$Y$8</f>
        <v>0</v>
      </c>
      <c r="AR14" s="12">
        <f>'[2]T 25-26'!$Z$8</f>
        <v>0</v>
      </c>
      <c r="AS14" s="11">
        <f>'[2]T 25-26'!$AC$8</f>
        <v>0</v>
      </c>
      <c r="AT14" s="12">
        <f>'[2]T 25-26'!$AD$8</f>
        <v>0</v>
      </c>
      <c r="AV14" s="7">
        <f t="shared" si="24"/>
        <v>0</v>
      </c>
      <c r="AW14" s="8">
        <f t="shared" si="25"/>
        <v>0</v>
      </c>
      <c r="AX14" s="9">
        <f>'[1]T 25-26'!$AL$8</f>
        <v>0</v>
      </c>
      <c r="AY14" s="10">
        <f>'[1]T 25-26'!$AM$8</f>
        <v>0</v>
      </c>
      <c r="AZ14" s="11">
        <f>'[2]T 25-26'!$AL$8</f>
        <v>0</v>
      </c>
      <c r="BA14" s="12">
        <f>'[2]T 25-26'!$AM$8</f>
        <v>0</v>
      </c>
      <c r="BC14" s="7">
        <f t="shared" si="26"/>
        <v>0</v>
      </c>
      <c r="BD14" s="8">
        <f t="shared" si="27"/>
        <v>0</v>
      </c>
      <c r="BE14" s="9">
        <f>'[1]T 25-26'!$AS$8</f>
        <v>0</v>
      </c>
      <c r="BF14" s="10">
        <f>'[1]T 25-26'!$AT$8</f>
        <v>0</v>
      </c>
      <c r="BG14" s="11">
        <f>'[2]T 25-26'!$AS$8</f>
        <v>0</v>
      </c>
      <c r="BH14" s="12">
        <f>'[2]T 25-26'!$AT$8</f>
        <v>0</v>
      </c>
      <c r="BI14" s="6"/>
      <c r="BJ14" s="3" t="b">
        <v>1</v>
      </c>
      <c r="BK14" s="3" t="b">
        <v>1</v>
      </c>
      <c r="BL14" s="6"/>
      <c r="BM14" s="4" t="b">
        <v>1</v>
      </c>
      <c r="BN14" s="4" t="b">
        <v>1</v>
      </c>
      <c r="BO14" s="6"/>
      <c r="BP14" s="21" t="str">
        <f>[15]Trophies!$B$4</f>
        <v xml:space="preserve"> 2025/2026</v>
      </c>
      <c r="BQ14" s="20" t="str">
        <f>[15]Trophies!$C$4</f>
        <v/>
      </c>
    </row>
    <row r="15" spans="3:69" ht="16.5" customHeight="1" thickBot="1" x14ac:dyDescent="0.3">
      <c r="C15" s="2"/>
      <c r="D15" s="4" t="b">
        <f t="shared" si="9"/>
        <v>1</v>
      </c>
      <c r="E15" s="2"/>
      <c r="F15" s="25">
        <f t="shared" si="10"/>
        <v>0</v>
      </c>
      <c r="G15" s="26">
        <f t="shared" si="11"/>
        <v>0</v>
      </c>
      <c r="H15" s="24">
        <f t="shared" si="12"/>
        <v>0</v>
      </c>
      <c r="I15" s="15">
        <f t="shared" si="13"/>
        <v>0</v>
      </c>
      <c r="J15" s="49">
        <f t="shared" si="14"/>
        <v>1E-8</v>
      </c>
      <c r="K15" s="27">
        <f t="shared" si="15"/>
        <v>1E-8</v>
      </c>
      <c r="L15" s="7">
        <f t="shared" si="16"/>
        <v>0</v>
      </c>
      <c r="M15" s="8">
        <f t="shared" si="17"/>
        <v>0</v>
      </c>
      <c r="N15" s="7">
        <f t="shared" si="18"/>
        <v>0</v>
      </c>
      <c r="O15" s="8">
        <f t="shared" si="19"/>
        <v>0</v>
      </c>
      <c r="P15" s="2"/>
      <c r="Q15" s="25">
        <f>'[1]T 25-26'!$D$8</f>
        <v>0</v>
      </c>
      <c r="R15" s="26">
        <f>'[1]T 25-26'!$E$8</f>
        <v>0</v>
      </c>
      <c r="S15" s="24">
        <f>'[1]T 25-26'!$F$8</f>
        <v>0</v>
      </c>
      <c r="T15" s="15">
        <f>'[1]T 25-26'!$M$8</f>
        <v>0</v>
      </c>
      <c r="U15" s="9">
        <f>'[1]T 25-26'!$G$8</f>
        <v>0</v>
      </c>
      <c r="V15" s="10">
        <f>'[1]T 25-26'!$H$8</f>
        <v>0</v>
      </c>
      <c r="W15" s="9">
        <f>'[1]T 25-26'!$K$8</f>
        <v>0</v>
      </c>
      <c r="X15" s="10">
        <f>'[1]T 25-26'!$L$8</f>
        <v>0</v>
      </c>
      <c r="Y15" s="2"/>
      <c r="Z15" s="25">
        <f>'[2]T 25-26'!$D$8</f>
        <v>0</v>
      </c>
      <c r="AA15" s="26">
        <f>'[2]T 25-26'!$E$8</f>
        <v>0</v>
      </c>
      <c r="AB15" s="24">
        <f>'[2]T 25-26'!$F$8</f>
        <v>0</v>
      </c>
      <c r="AC15" s="15">
        <f>'[2]T 25-26'!$M$8</f>
        <v>0</v>
      </c>
      <c r="AD15" s="11">
        <f>'[2]T 25-26'!$G$8</f>
        <v>0</v>
      </c>
      <c r="AE15" s="12">
        <f>'[2]T 25-26'!$H$8</f>
        <v>0</v>
      </c>
      <c r="AF15" s="11">
        <f>'[2]T 25-26'!$K$8</f>
        <v>0</v>
      </c>
      <c r="AG15" s="12">
        <f>'[2]T 25-26'!$L$8</f>
        <v>0</v>
      </c>
      <c r="AI15" s="7">
        <f t="shared" si="20"/>
        <v>0</v>
      </c>
      <c r="AJ15" s="8">
        <f t="shared" si="21"/>
        <v>0</v>
      </c>
      <c r="AK15" s="7">
        <f t="shared" si="22"/>
        <v>0</v>
      </c>
      <c r="AL15" s="8">
        <f t="shared" si="23"/>
        <v>0</v>
      </c>
      <c r="AM15" s="9">
        <f>'[1]T 25-26'!$Y$8</f>
        <v>0</v>
      </c>
      <c r="AN15" s="10">
        <f>'[1]T 25-26'!$Z$8</f>
        <v>0</v>
      </c>
      <c r="AO15" s="9">
        <f>'[1]T 25-26'!$AC$8</f>
        <v>0</v>
      </c>
      <c r="AP15" s="10">
        <f>'[1]T 25-26'!$AD$8</f>
        <v>0</v>
      </c>
      <c r="AQ15" s="11">
        <f>'[2]T 25-26'!$Y$8</f>
        <v>0</v>
      </c>
      <c r="AR15" s="12">
        <f>'[2]T 25-26'!$Z$8</f>
        <v>0</v>
      </c>
      <c r="AS15" s="11">
        <f>'[2]T 25-26'!$AC$8</f>
        <v>0</v>
      </c>
      <c r="AT15" s="12">
        <f>'[2]T 25-26'!$AD$8</f>
        <v>0</v>
      </c>
      <c r="AV15" s="7">
        <f t="shared" si="24"/>
        <v>0</v>
      </c>
      <c r="AW15" s="8">
        <f t="shared" si="25"/>
        <v>0</v>
      </c>
      <c r="AX15" s="9">
        <f>'[1]T 25-26'!$AL$8</f>
        <v>0</v>
      </c>
      <c r="AY15" s="10">
        <f>'[1]T 25-26'!$AM$8</f>
        <v>0</v>
      </c>
      <c r="AZ15" s="11">
        <f>'[2]T 25-26'!$AL$8</f>
        <v>0</v>
      </c>
      <c r="BA15" s="12">
        <f>'[2]T 25-26'!$AM$8</f>
        <v>0</v>
      </c>
      <c r="BC15" s="7">
        <f t="shared" si="26"/>
        <v>0</v>
      </c>
      <c r="BD15" s="8">
        <f t="shared" si="27"/>
        <v>0</v>
      </c>
      <c r="BE15" s="9">
        <f>'[1]T 25-26'!$AS$8</f>
        <v>0</v>
      </c>
      <c r="BF15" s="10">
        <f>'[1]T 25-26'!$AT$8</f>
        <v>0</v>
      </c>
      <c r="BG15" s="11">
        <f>'[2]T 25-26'!$AS$8</f>
        <v>0</v>
      </c>
      <c r="BH15" s="12">
        <f>'[2]T 25-26'!$AT$8</f>
        <v>0</v>
      </c>
      <c r="BI15" s="6"/>
      <c r="BJ15" s="3" t="b">
        <v>1</v>
      </c>
      <c r="BK15" s="3" t="b">
        <v>1</v>
      </c>
      <c r="BL15" s="6"/>
      <c r="BM15" s="4" t="b">
        <v>1</v>
      </c>
      <c r="BN15" s="4" t="b">
        <v>1</v>
      </c>
      <c r="BO15" s="6"/>
      <c r="BP15" s="21" t="str">
        <f>[41]Trophies!$B$4</f>
        <v xml:space="preserve"> 2025/2026</v>
      </c>
      <c r="BQ15" s="20" t="str">
        <f>[41]Trophies!$C$4</f>
        <v/>
      </c>
    </row>
    <row r="16" spans="3:69" ht="16.5" customHeight="1" thickBot="1" x14ac:dyDescent="0.3">
      <c r="C16" s="2"/>
      <c r="D16" s="4" t="b">
        <f t="shared" si="9"/>
        <v>1</v>
      </c>
      <c r="E16" s="2"/>
      <c r="F16" s="25">
        <f t="shared" si="10"/>
        <v>0</v>
      </c>
      <c r="G16" s="26">
        <f t="shared" si="11"/>
        <v>0</v>
      </c>
      <c r="H16" s="24">
        <f t="shared" si="12"/>
        <v>0</v>
      </c>
      <c r="I16" s="15">
        <f t="shared" si="13"/>
        <v>0</v>
      </c>
      <c r="J16" s="49">
        <f t="shared" si="14"/>
        <v>1E-8</v>
      </c>
      <c r="K16" s="27">
        <f t="shared" si="15"/>
        <v>1E-8</v>
      </c>
      <c r="L16" s="7">
        <f t="shared" si="16"/>
        <v>0</v>
      </c>
      <c r="M16" s="8">
        <f t="shared" si="17"/>
        <v>0</v>
      </c>
      <c r="N16" s="7">
        <f t="shared" si="18"/>
        <v>0</v>
      </c>
      <c r="O16" s="8">
        <f t="shared" si="19"/>
        <v>0</v>
      </c>
      <c r="P16" s="2"/>
      <c r="Q16" s="25">
        <f>'[1]T 25-26'!$D$8</f>
        <v>0</v>
      </c>
      <c r="R16" s="26">
        <f>'[1]T 25-26'!$E$8</f>
        <v>0</v>
      </c>
      <c r="S16" s="24">
        <f>'[1]T 25-26'!$F$8</f>
        <v>0</v>
      </c>
      <c r="T16" s="15">
        <f>'[1]T 25-26'!$M$8</f>
        <v>0</v>
      </c>
      <c r="U16" s="9">
        <f>'[1]T 25-26'!$G$8</f>
        <v>0</v>
      </c>
      <c r="V16" s="10">
        <f>'[1]T 25-26'!$H$8</f>
        <v>0</v>
      </c>
      <c r="W16" s="9">
        <f>'[1]T 25-26'!$K$8</f>
        <v>0</v>
      </c>
      <c r="X16" s="10">
        <f>'[1]T 25-26'!$L$8</f>
        <v>0</v>
      </c>
      <c r="Y16" s="2"/>
      <c r="Z16" s="25">
        <f>'[2]T 25-26'!$D$8</f>
        <v>0</v>
      </c>
      <c r="AA16" s="26">
        <f>'[2]T 25-26'!$E$8</f>
        <v>0</v>
      </c>
      <c r="AB16" s="24">
        <f>'[2]T 25-26'!$F$8</f>
        <v>0</v>
      </c>
      <c r="AC16" s="15">
        <f>'[2]T 25-26'!$M$8</f>
        <v>0</v>
      </c>
      <c r="AD16" s="11">
        <f>'[2]T 25-26'!$G$8</f>
        <v>0</v>
      </c>
      <c r="AE16" s="12">
        <f>'[2]T 25-26'!$H$8</f>
        <v>0</v>
      </c>
      <c r="AF16" s="11">
        <f>'[2]T 25-26'!$K$8</f>
        <v>0</v>
      </c>
      <c r="AG16" s="12">
        <f>'[2]T 25-26'!$L$8</f>
        <v>0</v>
      </c>
      <c r="AI16" s="7">
        <f t="shared" si="20"/>
        <v>0</v>
      </c>
      <c r="AJ16" s="8">
        <f t="shared" si="21"/>
        <v>0</v>
      </c>
      <c r="AK16" s="7">
        <f t="shared" si="22"/>
        <v>0</v>
      </c>
      <c r="AL16" s="8">
        <f t="shared" si="23"/>
        <v>0</v>
      </c>
      <c r="AM16" s="9">
        <f>'[1]T 25-26'!$Y$8</f>
        <v>0</v>
      </c>
      <c r="AN16" s="10">
        <f>'[1]T 25-26'!$Z$8</f>
        <v>0</v>
      </c>
      <c r="AO16" s="9">
        <f>'[1]T 25-26'!$AC$8</f>
        <v>0</v>
      </c>
      <c r="AP16" s="10">
        <f>'[1]T 25-26'!$AD$8</f>
        <v>0</v>
      </c>
      <c r="AQ16" s="11">
        <f>'[2]T 25-26'!$Y$8</f>
        <v>0</v>
      </c>
      <c r="AR16" s="12">
        <f>'[2]T 25-26'!$Z$8</f>
        <v>0</v>
      </c>
      <c r="AS16" s="11">
        <f>'[2]T 25-26'!$AC$8</f>
        <v>0</v>
      </c>
      <c r="AT16" s="12">
        <f>'[2]T 25-26'!$AD$8</f>
        <v>0</v>
      </c>
      <c r="AV16" s="7">
        <f t="shared" si="24"/>
        <v>0</v>
      </c>
      <c r="AW16" s="8">
        <f t="shared" si="25"/>
        <v>0</v>
      </c>
      <c r="AX16" s="9">
        <f>'[1]T 25-26'!$AL$8</f>
        <v>0</v>
      </c>
      <c r="AY16" s="10">
        <f>'[1]T 25-26'!$AM$8</f>
        <v>0</v>
      </c>
      <c r="AZ16" s="11">
        <f>'[2]T 25-26'!$AL$8</f>
        <v>0</v>
      </c>
      <c r="BA16" s="12">
        <f>'[2]T 25-26'!$AM$8</f>
        <v>0</v>
      </c>
      <c r="BC16" s="7">
        <f t="shared" si="26"/>
        <v>0</v>
      </c>
      <c r="BD16" s="8">
        <f t="shared" si="27"/>
        <v>0</v>
      </c>
      <c r="BE16" s="9">
        <f>'[1]T 25-26'!$AS$8</f>
        <v>0</v>
      </c>
      <c r="BF16" s="10">
        <f>'[1]T 25-26'!$AT$8</f>
        <v>0</v>
      </c>
      <c r="BG16" s="11">
        <f>'[2]T 25-26'!$AS$8</f>
        <v>0</v>
      </c>
      <c r="BH16" s="12">
        <f>'[2]T 25-26'!$AT$8</f>
        <v>0</v>
      </c>
      <c r="BI16" s="6"/>
      <c r="BJ16" s="3" t="b">
        <v>1</v>
      </c>
      <c r="BK16" s="3" t="b">
        <v>1</v>
      </c>
      <c r="BL16" s="6"/>
      <c r="BM16" s="4" t="b">
        <v>1</v>
      </c>
      <c r="BN16" s="4" t="b">
        <v>1</v>
      </c>
      <c r="BO16" s="6"/>
      <c r="BP16" s="21" t="str">
        <f>[43]Trophies!$B$4</f>
        <v xml:space="preserve"> 2025/2026</v>
      </c>
      <c r="BQ16" s="20" t="str">
        <f>[43]Trophies!$C$4</f>
        <v/>
      </c>
    </row>
    <row r="17" spans="3:69" ht="17.25" customHeight="1" thickBot="1" x14ac:dyDescent="0.3">
      <c r="C17" s="2"/>
      <c r="D17" s="4" t="b">
        <f t="shared" si="9"/>
        <v>1</v>
      </c>
      <c r="E17" s="2"/>
      <c r="F17" s="25">
        <f t="shared" si="10"/>
        <v>0</v>
      </c>
      <c r="G17" s="26">
        <f t="shared" si="11"/>
        <v>0</v>
      </c>
      <c r="H17" s="24">
        <f t="shared" si="12"/>
        <v>0</v>
      </c>
      <c r="I17" s="15">
        <f t="shared" si="13"/>
        <v>0</v>
      </c>
      <c r="J17" s="49">
        <f t="shared" si="14"/>
        <v>1E-8</v>
      </c>
      <c r="K17" s="27">
        <f t="shared" si="15"/>
        <v>1E-8</v>
      </c>
      <c r="L17" s="7">
        <f t="shared" si="16"/>
        <v>0</v>
      </c>
      <c r="M17" s="8">
        <f t="shared" si="17"/>
        <v>0</v>
      </c>
      <c r="N17" s="7">
        <f t="shared" si="18"/>
        <v>0</v>
      </c>
      <c r="O17" s="8">
        <f t="shared" si="19"/>
        <v>0</v>
      </c>
      <c r="P17" s="2"/>
      <c r="Q17" s="25">
        <f>'[1]T 25-26'!$D$8</f>
        <v>0</v>
      </c>
      <c r="R17" s="26">
        <f>'[1]T 25-26'!$E$8</f>
        <v>0</v>
      </c>
      <c r="S17" s="24">
        <f>'[1]T 25-26'!$F$8</f>
        <v>0</v>
      </c>
      <c r="T17" s="15">
        <f>'[1]T 25-26'!$M$8</f>
        <v>0</v>
      </c>
      <c r="U17" s="9">
        <f>'[1]T 25-26'!$G$8</f>
        <v>0</v>
      </c>
      <c r="V17" s="10">
        <f>'[1]T 25-26'!$H$8</f>
        <v>0</v>
      </c>
      <c r="W17" s="9">
        <f>'[1]T 25-26'!$K$8</f>
        <v>0</v>
      </c>
      <c r="X17" s="10">
        <f>'[1]T 25-26'!$L$8</f>
        <v>0</v>
      </c>
      <c r="Y17" s="2"/>
      <c r="Z17" s="25">
        <f>'[2]T 25-26'!$D$8</f>
        <v>0</v>
      </c>
      <c r="AA17" s="26">
        <f>'[2]T 25-26'!$E$8</f>
        <v>0</v>
      </c>
      <c r="AB17" s="24">
        <f>'[2]T 25-26'!$F$8</f>
        <v>0</v>
      </c>
      <c r="AC17" s="15">
        <f>'[2]T 25-26'!$M$8</f>
        <v>0</v>
      </c>
      <c r="AD17" s="11">
        <f>'[2]T 25-26'!$G$8</f>
        <v>0</v>
      </c>
      <c r="AE17" s="12">
        <f>'[2]T 25-26'!$H$8</f>
        <v>0</v>
      </c>
      <c r="AF17" s="11">
        <f>'[2]T 25-26'!$K$8</f>
        <v>0</v>
      </c>
      <c r="AG17" s="12">
        <f>'[2]T 25-26'!$L$8</f>
        <v>0</v>
      </c>
      <c r="AI17" s="7">
        <f t="shared" si="20"/>
        <v>0</v>
      </c>
      <c r="AJ17" s="8">
        <f t="shared" si="21"/>
        <v>0</v>
      </c>
      <c r="AK17" s="7">
        <f t="shared" si="22"/>
        <v>0</v>
      </c>
      <c r="AL17" s="8">
        <f t="shared" si="23"/>
        <v>0</v>
      </c>
      <c r="AM17" s="9">
        <f>'[1]T 25-26'!$Y$8</f>
        <v>0</v>
      </c>
      <c r="AN17" s="10">
        <f>'[1]T 25-26'!$Z$8</f>
        <v>0</v>
      </c>
      <c r="AO17" s="9">
        <f>'[1]T 25-26'!$AC$8</f>
        <v>0</v>
      </c>
      <c r="AP17" s="10">
        <f>'[1]T 25-26'!$AD$8</f>
        <v>0</v>
      </c>
      <c r="AQ17" s="11">
        <f>'[2]T 25-26'!$Y$8</f>
        <v>0</v>
      </c>
      <c r="AR17" s="12">
        <f>'[2]T 25-26'!$Z$8</f>
        <v>0</v>
      </c>
      <c r="AS17" s="11">
        <f>'[2]T 25-26'!$AC$8</f>
        <v>0</v>
      </c>
      <c r="AT17" s="12">
        <f>'[2]T 25-26'!$AD$8</f>
        <v>0</v>
      </c>
      <c r="AV17" s="7">
        <f t="shared" si="24"/>
        <v>0</v>
      </c>
      <c r="AW17" s="8">
        <f t="shared" si="25"/>
        <v>0</v>
      </c>
      <c r="AX17" s="9">
        <f>'[1]T 25-26'!$AL$8</f>
        <v>0</v>
      </c>
      <c r="AY17" s="10">
        <f>'[1]T 25-26'!$AM$8</f>
        <v>0</v>
      </c>
      <c r="AZ17" s="11">
        <f>'[2]T 25-26'!$AL$8</f>
        <v>0</v>
      </c>
      <c r="BA17" s="12">
        <f>'[2]T 25-26'!$AM$8</f>
        <v>0</v>
      </c>
      <c r="BC17" s="7">
        <f t="shared" si="26"/>
        <v>0</v>
      </c>
      <c r="BD17" s="8">
        <f t="shared" si="27"/>
        <v>0</v>
      </c>
      <c r="BE17" s="9">
        <f>'[1]T 25-26'!$AS$8</f>
        <v>0</v>
      </c>
      <c r="BF17" s="10">
        <f>'[1]T 25-26'!$AT$8</f>
        <v>0</v>
      </c>
      <c r="BG17" s="11">
        <f>'[2]T 25-26'!$AS$8</f>
        <v>0</v>
      </c>
      <c r="BH17" s="12">
        <f>'[2]T 25-26'!$AT$8</f>
        <v>0</v>
      </c>
      <c r="BI17" s="6"/>
      <c r="BJ17" s="3" t="b">
        <v>1</v>
      </c>
      <c r="BK17" s="3" t="b">
        <v>1</v>
      </c>
      <c r="BL17" s="6"/>
      <c r="BM17" s="4" t="b">
        <v>1</v>
      </c>
      <c r="BN17" s="4" t="b">
        <v>1</v>
      </c>
      <c r="BO17" s="6"/>
      <c r="BP17" s="21" t="str">
        <f>[21]Trophies!$B$4</f>
        <v xml:space="preserve"> 2025/2026</v>
      </c>
      <c r="BQ17" s="20" t="str">
        <f>[21]Trophies!$C$4</f>
        <v/>
      </c>
    </row>
    <row r="18" spans="3:69" ht="16.5" customHeight="1" thickBot="1" x14ac:dyDescent="0.3">
      <c r="C18" s="2"/>
      <c r="D18" s="4" t="b">
        <f t="shared" si="9"/>
        <v>1</v>
      </c>
      <c r="E18" s="2"/>
      <c r="F18" s="25">
        <f t="shared" si="10"/>
        <v>0</v>
      </c>
      <c r="G18" s="26">
        <f t="shared" si="11"/>
        <v>0</v>
      </c>
      <c r="H18" s="24">
        <f t="shared" si="12"/>
        <v>0</v>
      </c>
      <c r="I18" s="15">
        <f t="shared" si="13"/>
        <v>0</v>
      </c>
      <c r="J18" s="49">
        <f t="shared" si="14"/>
        <v>1E-8</v>
      </c>
      <c r="K18" s="27">
        <f t="shared" si="15"/>
        <v>1E-8</v>
      </c>
      <c r="L18" s="7">
        <f t="shared" si="16"/>
        <v>0</v>
      </c>
      <c r="M18" s="8">
        <f t="shared" si="17"/>
        <v>0</v>
      </c>
      <c r="N18" s="7">
        <f t="shared" si="18"/>
        <v>0</v>
      </c>
      <c r="O18" s="8">
        <f t="shared" si="19"/>
        <v>0</v>
      </c>
      <c r="P18" s="2"/>
      <c r="Q18" s="25">
        <f>'[1]T 25-26'!$D$8</f>
        <v>0</v>
      </c>
      <c r="R18" s="26">
        <f>'[1]T 25-26'!$E$8</f>
        <v>0</v>
      </c>
      <c r="S18" s="24">
        <f>'[1]T 25-26'!$F$8</f>
        <v>0</v>
      </c>
      <c r="T18" s="15">
        <f>'[1]T 25-26'!$M$8</f>
        <v>0</v>
      </c>
      <c r="U18" s="9">
        <f>'[1]T 25-26'!$G$8</f>
        <v>0</v>
      </c>
      <c r="V18" s="10">
        <f>'[1]T 25-26'!$H$8</f>
        <v>0</v>
      </c>
      <c r="W18" s="9">
        <f>'[1]T 25-26'!$K$8</f>
        <v>0</v>
      </c>
      <c r="X18" s="10">
        <f>'[1]T 25-26'!$L$8</f>
        <v>0</v>
      </c>
      <c r="Y18" s="2"/>
      <c r="Z18" s="25">
        <f>'[2]T 25-26'!$D$8</f>
        <v>0</v>
      </c>
      <c r="AA18" s="26">
        <f>'[2]T 25-26'!$E$8</f>
        <v>0</v>
      </c>
      <c r="AB18" s="24">
        <f>'[2]T 25-26'!$F$8</f>
        <v>0</v>
      </c>
      <c r="AC18" s="15">
        <f>'[2]T 25-26'!$M$8</f>
        <v>0</v>
      </c>
      <c r="AD18" s="11">
        <f>'[2]T 25-26'!$G$8</f>
        <v>0</v>
      </c>
      <c r="AE18" s="12">
        <f>'[2]T 25-26'!$H$8</f>
        <v>0</v>
      </c>
      <c r="AF18" s="11">
        <f>'[2]T 25-26'!$K$8</f>
        <v>0</v>
      </c>
      <c r="AG18" s="12">
        <f>'[2]T 25-26'!$L$8</f>
        <v>0</v>
      </c>
      <c r="AI18" s="7">
        <f t="shared" si="20"/>
        <v>0</v>
      </c>
      <c r="AJ18" s="8">
        <f t="shared" si="21"/>
        <v>0</v>
      </c>
      <c r="AK18" s="7">
        <f t="shared" si="22"/>
        <v>0</v>
      </c>
      <c r="AL18" s="8">
        <f t="shared" si="23"/>
        <v>0</v>
      </c>
      <c r="AM18" s="9">
        <f>'[1]T 25-26'!$Y$8</f>
        <v>0</v>
      </c>
      <c r="AN18" s="10">
        <f>'[1]T 25-26'!$Z$8</f>
        <v>0</v>
      </c>
      <c r="AO18" s="9">
        <f>'[1]T 25-26'!$AC$8</f>
        <v>0</v>
      </c>
      <c r="AP18" s="10">
        <f>'[1]T 25-26'!$AD$8</f>
        <v>0</v>
      </c>
      <c r="AQ18" s="11">
        <f>'[2]T 25-26'!$Y$8</f>
        <v>0</v>
      </c>
      <c r="AR18" s="12">
        <f>'[2]T 25-26'!$Z$8</f>
        <v>0</v>
      </c>
      <c r="AS18" s="11">
        <f>'[2]T 25-26'!$AC$8</f>
        <v>0</v>
      </c>
      <c r="AT18" s="12">
        <f>'[2]T 25-26'!$AD$8</f>
        <v>0</v>
      </c>
      <c r="AV18" s="7">
        <f t="shared" si="24"/>
        <v>0</v>
      </c>
      <c r="AW18" s="8">
        <f t="shared" si="25"/>
        <v>0</v>
      </c>
      <c r="AX18" s="9">
        <f>'[1]T 25-26'!$AL$8</f>
        <v>0</v>
      </c>
      <c r="AY18" s="10">
        <f>'[1]T 25-26'!$AM$8</f>
        <v>0</v>
      </c>
      <c r="AZ18" s="11">
        <f>'[2]T 25-26'!$AL$8</f>
        <v>0</v>
      </c>
      <c r="BA18" s="12">
        <f>'[2]T 25-26'!$AM$8</f>
        <v>0</v>
      </c>
      <c r="BC18" s="7">
        <f t="shared" si="26"/>
        <v>0</v>
      </c>
      <c r="BD18" s="8">
        <f t="shared" si="27"/>
        <v>0</v>
      </c>
      <c r="BE18" s="9">
        <f>'[1]T 25-26'!$AS$8</f>
        <v>0</v>
      </c>
      <c r="BF18" s="10">
        <f>'[1]T 25-26'!$AT$8</f>
        <v>0</v>
      </c>
      <c r="BG18" s="11">
        <f>'[2]T 25-26'!$AS$8</f>
        <v>0</v>
      </c>
      <c r="BH18" s="12">
        <f>'[2]T 25-26'!$AT$8</f>
        <v>0</v>
      </c>
      <c r="BI18" s="6"/>
      <c r="BJ18" s="3" t="b">
        <v>1</v>
      </c>
      <c r="BK18" s="3" t="b">
        <v>1</v>
      </c>
      <c r="BL18" s="6"/>
      <c r="BM18" s="4" t="b">
        <v>1</v>
      </c>
      <c r="BN18" s="4" t="b">
        <v>1</v>
      </c>
      <c r="BO18" s="6"/>
      <c r="BP18" s="21" t="str">
        <f>[23]Trophies!$B$4</f>
        <v xml:space="preserve"> 2025/2026</v>
      </c>
      <c r="BQ18" s="20" t="str">
        <f>[23]Trophies!$C$4</f>
        <v/>
      </c>
    </row>
    <row r="19" spans="3:69" ht="17.25" customHeight="1" thickBot="1" x14ac:dyDescent="0.3">
      <c r="C19" s="2"/>
      <c r="D19" s="4" t="b">
        <f t="shared" si="9"/>
        <v>1</v>
      </c>
      <c r="E19" s="2"/>
      <c r="F19" s="25">
        <f t="shared" si="10"/>
        <v>0</v>
      </c>
      <c r="G19" s="26">
        <f t="shared" si="11"/>
        <v>0</v>
      </c>
      <c r="H19" s="24">
        <f t="shared" si="12"/>
        <v>0</v>
      </c>
      <c r="I19" s="15">
        <f t="shared" si="13"/>
        <v>0</v>
      </c>
      <c r="J19" s="49">
        <f t="shared" si="14"/>
        <v>1E-8</v>
      </c>
      <c r="K19" s="27">
        <f t="shared" si="15"/>
        <v>1E-8</v>
      </c>
      <c r="L19" s="7">
        <f t="shared" si="16"/>
        <v>0</v>
      </c>
      <c r="M19" s="8">
        <f t="shared" si="17"/>
        <v>0</v>
      </c>
      <c r="N19" s="7">
        <f t="shared" si="18"/>
        <v>0</v>
      </c>
      <c r="O19" s="8">
        <f t="shared" si="19"/>
        <v>0</v>
      </c>
      <c r="P19" s="2"/>
      <c r="Q19" s="25">
        <f>'[1]T 25-26'!$D$8</f>
        <v>0</v>
      </c>
      <c r="R19" s="26">
        <f>'[1]T 25-26'!$E$8</f>
        <v>0</v>
      </c>
      <c r="S19" s="24">
        <f>'[1]T 25-26'!$F$8</f>
        <v>0</v>
      </c>
      <c r="T19" s="15">
        <f>'[1]T 25-26'!$M$8</f>
        <v>0</v>
      </c>
      <c r="U19" s="9">
        <f>'[1]T 25-26'!$G$8</f>
        <v>0</v>
      </c>
      <c r="V19" s="10">
        <f>'[1]T 25-26'!$H$8</f>
        <v>0</v>
      </c>
      <c r="W19" s="9">
        <f>'[1]T 25-26'!$K$8</f>
        <v>0</v>
      </c>
      <c r="X19" s="10">
        <f>'[1]T 25-26'!$L$8</f>
        <v>0</v>
      </c>
      <c r="Y19" s="2"/>
      <c r="Z19" s="25">
        <f>'[2]T 25-26'!$D$8</f>
        <v>0</v>
      </c>
      <c r="AA19" s="26">
        <f>'[2]T 25-26'!$E$8</f>
        <v>0</v>
      </c>
      <c r="AB19" s="24">
        <f>'[2]T 25-26'!$F$8</f>
        <v>0</v>
      </c>
      <c r="AC19" s="15">
        <f>'[2]T 25-26'!$M$8</f>
        <v>0</v>
      </c>
      <c r="AD19" s="11">
        <f>'[2]T 25-26'!$G$8</f>
        <v>0</v>
      </c>
      <c r="AE19" s="12">
        <f>'[2]T 25-26'!$H$8</f>
        <v>0</v>
      </c>
      <c r="AF19" s="11">
        <f>'[2]T 25-26'!$K$8</f>
        <v>0</v>
      </c>
      <c r="AG19" s="12">
        <f>'[2]T 25-26'!$L$8</f>
        <v>0</v>
      </c>
      <c r="AI19" s="7">
        <f t="shared" si="20"/>
        <v>0</v>
      </c>
      <c r="AJ19" s="8">
        <f t="shared" si="21"/>
        <v>0</v>
      </c>
      <c r="AK19" s="7">
        <f t="shared" si="22"/>
        <v>0</v>
      </c>
      <c r="AL19" s="8">
        <f t="shared" si="23"/>
        <v>0</v>
      </c>
      <c r="AM19" s="9">
        <f>'[1]T 25-26'!$Y$8</f>
        <v>0</v>
      </c>
      <c r="AN19" s="10">
        <f>'[1]T 25-26'!$Z$8</f>
        <v>0</v>
      </c>
      <c r="AO19" s="9">
        <f>'[1]T 25-26'!$AC$8</f>
        <v>0</v>
      </c>
      <c r="AP19" s="10">
        <f>'[1]T 25-26'!$AD$8</f>
        <v>0</v>
      </c>
      <c r="AQ19" s="11">
        <f>'[2]T 25-26'!$Y$8</f>
        <v>0</v>
      </c>
      <c r="AR19" s="12">
        <f>'[2]T 25-26'!$Z$8</f>
        <v>0</v>
      </c>
      <c r="AS19" s="11">
        <f>'[2]T 25-26'!$AC$8</f>
        <v>0</v>
      </c>
      <c r="AT19" s="12">
        <f>'[2]T 25-26'!$AD$8</f>
        <v>0</v>
      </c>
      <c r="AV19" s="7">
        <f t="shared" si="24"/>
        <v>0</v>
      </c>
      <c r="AW19" s="8">
        <f t="shared" si="25"/>
        <v>0</v>
      </c>
      <c r="AX19" s="9">
        <f>'[1]T 25-26'!$AL$8</f>
        <v>0</v>
      </c>
      <c r="AY19" s="10">
        <f>'[1]T 25-26'!$AM$8</f>
        <v>0</v>
      </c>
      <c r="AZ19" s="11">
        <f>'[2]T 25-26'!$AL$8</f>
        <v>0</v>
      </c>
      <c r="BA19" s="12">
        <f>'[2]T 25-26'!$AM$8</f>
        <v>0</v>
      </c>
      <c r="BC19" s="7">
        <f t="shared" si="26"/>
        <v>0</v>
      </c>
      <c r="BD19" s="8">
        <f t="shared" si="27"/>
        <v>0</v>
      </c>
      <c r="BE19" s="9">
        <f>'[1]T 25-26'!$AS$8</f>
        <v>0</v>
      </c>
      <c r="BF19" s="10">
        <f>'[1]T 25-26'!$AT$8</f>
        <v>0</v>
      </c>
      <c r="BG19" s="11">
        <f>'[2]T 25-26'!$AS$8</f>
        <v>0</v>
      </c>
      <c r="BH19" s="12">
        <f>'[2]T 25-26'!$AT$8</f>
        <v>0</v>
      </c>
      <c r="BI19" s="6"/>
      <c r="BJ19" s="3" t="b">
        <v>1</v>
      </c>
      <c r="BK19" s="3" t="b">
        <v>1</v>
      </c>
      <c r="BL19" s="6"/>
      <c r="BM19" s="4" t="b">
        <v>1</v>
      </c>
      <c r="BN19" s="4" t="b">
        <v>1</v>
      </c>
      <c r="BO19" s="6"/>
      <c r="BP19" s="21" t="str">
        <f>[25]Trophies!$B$4</f>
        <v xml:space="preserve"> 2025/2026</v>
      </c>
      <c r="BQ19" s="20" t="str">
        <f>[25]Trophies!$C$4</f>
        <v/>
      </c>
    </row>
    <row r="20" spans="3:69" ht="17.25" customHeight="1" thickBot="1" x14ac:dyDescent="0.3">
      <c r="C20" s="2"/>
      <c r="D20" s="4" t="b">
        <f t="shared" si="9"/>
        <v>1</v>
      </c>
      <c r="E20" s="2"/>
      <c r="F20" s="25">
        <f t="shared" si="10"/>
        <v>0</v>
      </c>
      <c r="G20" s="26">
        <f t="shared" si="11"/>
        <v>0</v>
      </c>
      <c r="H20" s="24">
        <f t="shared" si="12"/>
        <v>0</v>
      </c>
      <c r="I20" s="15">
        <f t="shared" si="13"/>
        <v>0</v>
      </c>
      <c r="J20" s="49">
        <f t="shared" si="14"/>
        <v>1E-8</v>
      </c>
      <c r="K20" s="27">
        <f t="shared" si="15"/>
        <v>1E-8</v>
      </c>
      <c r="L20" s="7">
        <f t="shared" si="16"/>
        <v>0</v>
      </c>
      <c r="M20" s="8">
        <f t="shared" si="17"/>
        <v>0</v>
      </c>
      <c r="N20" s="7">
        <f t="shared" si="18"/>
        <v>0</v>
      </c>
      <c r="O20" s="8">
        <f t="shared" si="19"/>
        <v>0</v>
      </c>
      <c r="P20" s="2"/>
      <c r="Q20" s="25">
        <f>'[1]T 25-26'!$D$8</f>
        <v>0</v>
      </c>
      <c r="R20" s="26">
        <f>'[1]T 25-26'!$E$8</f>
        <v>0</v>
      </c>
      <c r="S20" s="24">
        <f>'[1]T 25-26'!$F$8</f>
        <v>0</v>
      </c>
      <c r="T20" s="15">
        <f>'[1]T 25-26'!$M$8</f>
        <v>0</v>
      </c>
      <c r="U20" s="9">
        <f>'[1]T 25-26'!$G$8</f>
        <v>0</v>
      </c>
      <c r="V20" s="10">
        <f>'[1]T 25-26'!$H$8</f>
        <v>0</v>
      </c>
      <c r="W20" s="9">
        <f>'[1]T 25-26'!$K$8</f>
        <v>0</v>
      </c>
      <c r="X20" s="10">
        <f>'[1]T 25-26'!$L$8</f>
        <v>0</v>
      </c>
      <c r="Y20" s="2"/>
      <c r="Z20" s="25">
        <f>'[2]T 25-26'!$D$8</f>
        <v>0</v>
      </c>
      <c r="AA20" s="26">
        <f>'[2]T 25-26'!$E$8</f>
        <v>0</v>
      </c>
      <c r="AB20" s="24">
        <f>'[2]T 25-26'!$F$8</f>
        <v>0</v>
      </c>
      <c r="AC20" s="15">
        <f>'[2]T 25-26'!$M$8</f>
        <v>0</v>
      </c>
      <c r="AD20" s="11">
        <f>'[2]T 25-26'!$G$8</f>
        <v>0</v>
      </c>
      <c r="AE20" s="12">
        <f>'[2]T 25-26'!$H$8</f>
        <v>0</v>
      </c>
      <c r="AF20" s="11">
        <f>'[2]T 25-26'!$K$8</f>
        <v>0</v>
      </c>
      <c r="AG20" s="12">
        <f>'[2]T 25-26'!$L$8</f>
        <v>0</v>
      </c>
      <c r="AI20" s="7">
        <f t="shared" si="20"/>
        <v>0</v>
      </c>
      <c r="AJ20" s="8">
        <f t="shared" si="21"/>
        <v>0</v>
      </c>
      <c r="AK20" s="7">
        <f t="shared" si="22"/>
        <v>0</v>
      </c>
      <c r="AL20" s="8">
        <f t="shared" si="23"/>
        <v>0</v>
      </c>
      <c r="AM20" s="9">
        <f>'[1]T 25-26'!$Y$8</f>
        <v>0</v>
      </c>
      <c r="AN20" s="10">
        <f>'[1]T 25-26'!$Z$8</f>
        <v>0</v>
      </c>
      <c r="AO20" s="9">
        <f>'[1]T 25-26'!$AC$8</f>
        <v>0</v>
      </c>
      <c r="AP20" s="10">
        <f>'[1]T 25-26'!$AD$8</f>
        <v>0</v>
      </c>
      <c r="AQ20" s="11">
        <f>'[2]T 25-26'!$Y$8</f>
        <v>0</v>
      </c>
      <c r="AR20" s="12">
        <f>'[2]T 25-26'!$Z$8</f>
        <v>0</v>
      </c>
      <c r="AS20" s="11">
        <f>'[2]T 25-26'!$AC$8</f>
        <v>0</v>
      </c>
      <c r="AT20" s="12">
        <f>'[2]T 25-26'!$AD$8</f>
        <v>0</v>
      </c>
      <c r="AV20" s="7">
        <f t="shared" si="24"/>
        <v>0</v>
      </c>
      <c r="AW20" s="8">
        <f t="shared" si="25"/>
        <v>0</v>
      </c>
      <c r="AX20" s="9">
        <f>'[1]T 25-26'!$AL$8</f>
        <v>0</v>
      </c>
      <c r="AY20" s="10">
        <f>'[1]T 25-26'!$AM$8</f>
        <v>0</v>
      </c>
      <c r="AZ20" s="11">
        <f>'[2]T 25-26'!$AL$8</f>
        <v>0</v>
      </c>
      <c r="BA20" s="12">
        <f>'[2]T 25-26'!$AM$8</f>
        <v>0</v>
      </c>
      <c r="BC20" s="7">
        <f t="shared" si="26"/>
        <v>0</v>
      </c>
      <c r="BD20" s="8">
        <f t="shared" si="27"/>
        <v>0</v>
      </c>
      <c r="BE20" s="9">
        <f>'[1]T 25-26'!$AS$8</f>
        <v>0</v>
      </c>
      <c r="BF20" s="10">
        <f>'[1]T 25-26'!$AT$8</f>
        <v>0</v>
      </c>
      <c r="BG20" s="11">
        <f>'[2]T 25-26'!$AS$8</f>
        <v>0</v>
      </c>
      <c r="BH20" s="12">
        <f>'[2]T 25-26'!$AT$8</f>
        <v>0</v>
      </c>
      <c r="BI20" s="6"/>
      <c r="BJ20" s="3" t="b">
        <v>1</v>
      </c>
      <c r="BK20" s="3" t="b">
        <v>1</v>
      </c>
      <c r="BL20" s="6"/>
      <c r="BM20" s="4" t="b">
        <v>1</v>
      </c>
      <c r="BN20" s="4" t="b">
        <v>1</v>
      </c>
      <c r="BO20" s="6"/>
      <c r="BP20" s="21" t="str">
        <f>[27]Trophies!$B$4</f>
        <v xml:space="preserve"> 2025/2026</v>
      </c>
      <c r="BQ20" s="20" t="str">
        <f>[27]Trophies!$C$4</f>
        <v/>
      </c>
    </row>
    <row r="21" spans="3:69" ht="16.5" customHeight="1" thickBot="1" x14ac:dyDescent="0.3">
      <c r="C21" s="2"/>
      <c r="D21" s="4" t="b">
        <f t="shared" si="9"/>
        <v>1</v>
      </c>
      <c r="E21" s="2"/>
      <c r="F21" s="25">
        <f t="shared" si="10"/>
        <v>0</v>
      </c>
      <c r="G21" s="26">
        <f t="shared" si="11"/>
        <v>0</v>
      </c>
      <c r="H21" s="24">
        <f t="shared" si="12"/>
        <v>0</v>
      </c>
      <c r="I21" s="15">
        <f t="shared" si="13"/>
        <v>0</v>
      </c>
      <c r="J21" s="49">
        <f t="shared" si="14"/>
        <v>1E-8</v>
      </c>
      <c r="K21" s="27">
        <f t="shared" si="15"/>
        <v>1E-8</v>
      </c>
      <c r="L21" s="7">
        <f t="shared" si="16"/>
        <v>0</v>
      </c>
      <c r="M21" s="8">
        <f t="shared" si="17"/>
        <v>0</v>
      </c>
      <c r="N21" s="7">
        <f t="shared" si="18"/>
        <v>0</v>
      </c>
      <c r="O21" s="8">
        <f t="shared" si="19"/>
        <v>0</v>
      </c>
      <c r="P21" s="2"/>
      <c r="Q21" s="25">
        <f>'[1]T 25-26'!$D$8</f>
        <v>0</v>
      </c>
      <c r="R21" s="26">
        <f>'[1]T 25-26'!$E$8</f>
        <v>0</v>
      </c>
      <c r="S21" s="24">
        <f>'[1]T 25-26'!$F$8</f>
        <v>0</v>
      </c>
      <c r="T21" s="15">
        <f>'[1]T 25-26'!$M$8</f>
        <v>0</v>
      </c>
      <c r="U21" s="9">
        <f>'[1]T 25-26'!$G$8</f>
        <v>0</v>
      </c>
      <c r="V21" s="10">
        <f>'[1]T 25-26'!$H$8</f>
        <v>0</v>
      </c>
      <c r="W21" s="9">
        <f>'[1]T 25-26'!$K$8</f>
        <v>0</v>
      </c>
      <c r="X21" s="10">
        <f>'[1]T 25-26'!$L$8</f>
        <v>0</v>
      </c>
      <c r="Y21" s="2"/>
      <c r="Z21" s="25">
        <f>'[2]T 25-26'!$D$8</f>
        <v>0</v>
      </c>
      <c r="AA21" s="26">
        <f>'[2]T 25-26'!$E$8</f>
        <v>0</v>
      </c>
      <c r="AB21" s="24">
        <f>'[2]T 25-26'!$F$8</f>
        <v>0</v>
      </c>
      <c r="AC21" s="15">
        <f>'[2]T 25-26'!$M$8</f>
        <v>0</v>
      </c>
      <c r="AD21" s="11">
        <f>'[2]T 25-26'!$G$8</f>
        <v>0</v>
      </c>
      <c r="AE21" s="12">
        <f>'[2]T 25-26'!$H$8</f>
        <v>0</v>
      </c>
      <c r="AF21" s="11">
        <f>'[2]T 25-26'!$K$8</f>
        <v>0</v>
      </c>
      <c r="AG21" s="12">
        <f>'[2]T 25-26'!$L$8</f>
        <v>0</v>
      </c>
      <c r="AI21" s="7">
        <f t="shared" si="20"/>
        <v>0</v>
      </c>
      <c r="AJ21" s="8">
        <f t="shared" si="21"/>
        <v>0</v>
      </c>
      <c r="AK21" s="7">
        <f t="shared" si="22"/>
        <v>0</v>
      </c>
      <c r="AL21" s="8">
        <f t="shared" si="23"/>
        <v>0</v>
      </c>
      <c r="AM21" s="9">
        <f>'[1]T 25-26'!$Y$8</f>
        <v>0</v>
      </c>
      <c r="AN21" s="10">
        <f>'[1]T 25-26'!$Z$8</f>
        <v>0</v>
      </c>
      <c r="AO21" s="9">
        <f>'[1]T 25-26'!$AC$8</f>
        <v>0</v>
      </c>
      <c r="AP21" s="10">
        <f>'[1]T 25-26'!$AD$8</f>
        <v>0</v>
      </c>
      <c r="AQ21" s="11">
        <f>'[2]T 25-26'!$Y$8</f>
        <v>0</v>
      </c>
      <c r="AR21" s="12">
        <f>'[2]T 25-26'!$Z$8</f>
        <v>0</v>
      </c>
      <c r="AS21" s="11">
        <f>'[2]T 25-26'!$AC$8</f>
        <v>0</v>
      </c>
      <c r="AT21" s="12">
        <f>'[2]T 25-26'!$AD$8</f>
        <v>0</v>
      </c>
      <c r="AV21" s="7">
        <f t="shared" si="24"/>
        <v>0</v>
      </c>
      <c r="AW21" s="8">
        <f t="shared" si="25"/>
        <v>0</v>
      </c>
      <c r="AX21" s="9">
        <f>'[1]T 25-26'!$AL$8</f>
        <v>0</v>
      </c>
      <c r="AY21" s="10">
        <f>'[1]T 25-26'!$AM$8</f>
        <v>0</v>
      </c>
      <c r="AZ21" s="11">
        <f>'[2]T 25-26'!$AL$8</f>
        <v>0</v>
      </c>
      <c r="BA21" s="12">
        <f>'[2]T 25-26'!$AM$8</f>
        <v>0</v>
      </c>
      <c r="BC21" s="7">
        <f t="shared" si="26"/>
        <v>0</v>
      </c>
      <c r="BD21" s="8">
        <f t="shared" si="27"/>
        <v>0</v>
      </c>
      <c r="BE21" s="9">
        <f>'[1]T 25-26'!$AS$8</f>
        <v>0</v>
      </c>
      <c r="BF21" s="10">
        <f>'[1]T 25-26'!$AT$8</f>
        <v>0</v>
      </c>
      <c r="BG21" s="11">
        <f>'[2]T 25-26'!$AS$8</f>
        <v>0</v>
      </c>
      <c r="BH21" s="12">
        <f>'[2]T 25-26'!$AT$8</f>
        <v>0</v>
      </c>
      <c r="BI21" s="6"/>
      <c r="BJ21" s="3" t="b">
        <v>1</v>
      </c>
      <c r="BK21" s="3" t="b">
        <v>1</v>
      </c>
      <c r="BL21" s="6"/>
      <c r="BM21" s="4" t="b">
        <v>1</v>
      </c>
      <c r="BN21" s="4" t="b">
        <v>1</v>
      </c>
      <c r="BO21" s="6"/>
      <c r="BP21" s="21" t="str">
        <f>[47]Trophies!$B$4</f>
        <v xml:space="preserve"> 2025/2026</v>
      </c>
      <c r="BQ21" s="20" t="str">
        <f>[47]Trophies!$C$4</f>
        <v/>
      </c>
    </row>
    <row r="22" spans="3:69" ht="16.5" customHeight="1" thickBot="1" x14ac:dyDescent="0.3">
      <c r="C22" s="2"/>
      <c r="D22" s="4" t="b">
        <f t="shared" si="9"/>
        <v>1</v>
      </c>
      <c r="E22" s="2"/>
      <c r="F22" s="25">
        <f t="shared" si="10"/>
        <v>0</v>
      </c>
      <c r="G22" s="26">
        <f t="shared" si="11"/>
        <v>0</v>
      </c>
      <c r="H22" s="24">
        <f t="shared" si="12"/>
        <v>0</v>
      </c>
      <c r="I22" s="15">
        <f t="shared" si="13"/>
        <v>0</v>
      </c>
      <c r="J22" s="49">
        <f t="shared" si="14"/>
        <v>1E-8</v>
      </c>
      <c r="K22" s="27">
        <f t="shared" si="15"/>
        <v>1E-8</v>
      </c>
      <c r="L22" s="7">
        <f t="shared" si="16"/>
        <v>0</v>
      </c>
      <c r="M22" s="8">
        <f t="shared" si="17"/>
        <v>0</v>
      </c>
      <c r="N22" s="7">
        <f t="shared" si="18"/>
        <v>0</v>
      </c>
      <c r="O22" s="8">
        <f t="shared" si="19"/>
        <v>0</v>
      </c>
      <c r="P22" s="2"/>
      <c r="Q22" s="25">
        <f>'[1]T 25-26'!$D$8</f>
        <v>0</v>
      </c>
      <c r="R22" s="26">
        <f>'[1]T 25-26'!$E$8</f>
        <v>0</v>
      </c>
      <c r="S22" s="24">
        <f>'[1]T 25-26'!$F$8</f>
        <v>0</v>
      </c>
      <c r="T22" s="15">
        <f>'[1]T 25-26'!$M$8</f>
        <v>0</v>
      </c>
      <c r="U22" s="9">
        <f>'[1]T 25-26'!$G$8</f>
        <v>0</v>
      </c>
      <c r="V22" s="10">
        <f>'[1]T 25-26'!$H$8</f>
        <v>0</v>
      </c>
      <c r="W22" s="9">
        <f>'[1]T 25-26'!$K$8</f>
        <v>0</v>
      </c>
      <c r="X22" s="10">
        <f>'[1]T 25-26'!$L$8</f>
        <v>0</v>
      </c>
      <c r="Y22" s="2"/>
      <c r="Z22" s="25">
        <f>'[2]T 25-26'!$D$8</f>
        <v>0</v>
      </c>
      <c r="AA22" s="26">
        <f>'[2]T 25-26'!$E$8</f>
        <v>0</v>
      </c>
      <c r="AB22" s="24">
        <f>'[2]T 25-26'!$F$8</f>
        <v>0</v>
      </c>
      <c r="AC22" s="15">
        <f>'[2]T 25-26'!$M$8</f>
        <v>0</v>
      </c>
      <c r="AD22" s="11">
        <f>'[2]T 25-26'!$G$8</f>
        <v>0</v>
      </c>
      <c r="AE22" s="12">
        <f>'[2]T 25-26'!$H$8</f>
        <v>0</v>
      </c>
      <c r="AF22" s="11">
        <f>'[2]T 25-26'!$K$8</f>
        <v>0</v>
      </c>
      <c r="AG22" s="12">
        <f>'[2]T 25-26'!$L$8</f>
        <v>0</v>
      </c>
      <c r="AI22" s="7">
        <f t="shared" si="20"/>
        <v>0</v>
      </c>
      <c r="AJ22" s="8">
        <f t="shared" si="21"/>
        <v>0</v>
      </c>
      <c r="AK22" s="7">
        <f t="shared" si="22"/>
        <v>0</v>
      </c>
      <c r="AL22" s="8">
        <f t="shared" si="23"/>
        <v>0</v>
      </c>
      <c r="AM22" s="9">
        <f>'[1]T 25-26'!$Y$8</f>
        <v>0</v>
      </c>
      <c r="AN22" s="10">
        <f>'[1]T 25-26'!$Z$8</f>
        <v>0</v>
      </c>
      <c r="AO22" s="9">
        <f>'[1]T 25-26'!$AC$8</f>
        <v>0</v>
      </c>
      <c r="AP22" s="10">
        <f>'[1]T 25-26'!$AD$8</f>
        <v>0</v>
      </c>
      <c r="AQ22" s="11">
        <f>'[2]T 25-26'!$Y$8</f>
        <v>0</v>
      </c>
      <c r="AR22" s="12">
        <f>'[2]T 25-26'!$Z$8</f>
        <v>0</v>
      </c>
      <c r="AS22" s="11">
        <f>'[2]T 25-26'!$AC$8</f>
        <v>0</v>
      </c>
      <c r="AT22" s="12">
        <f>'[2]T 25-26'!$AD$8</f>
        <v>0</v>
      </c>
      <c r="AV22" s="7">
        <f t="shared" si="24"/>
        <v>0</v>
      </c>
      <c r="AW22" s="8">
        <f t="shared" si="25"/>
        <v>0</v>
      </c>
      <c r="AX22" s="9">
        <f>'[1]T 25-26'!$AL$8</f>
        <v>0</v>
      </c>
      <c r="AY22" s="10">
        <f>'[1]T 25-26'!$AM$8</f>
        <v>0</v>
      </c>
      <c r="AZ22" s="11">
        <f>'[2]T 25-26'!$AL$8</f>
        <v>0</v>
      </c>
      <c r="BA22" s="12">
        <f>'[2]T 25-26'!$AM$8</f>
        <v>0</v>
      </c>
      <c r="BC22" s="7">
        <f t="shared" si="26"/>
        <v>0</v>
      </c>
      <c r="BD22" s="8">
        <f t="shared" si="27"/>
        <v>0</v>
      </c>
      <c r="BE22" s="9">
        <f>'[1]T 25-26'!$AS$8</f>
        <v>0</v>
      </c>
      <c r="BF22" s="10">
        <f>'[1]T 25-26'!$AT$8</f>
        <v>0</v>
      </c>
      <c r="BG22" s="11">
        <f>'[2]T 25-26'!$AS$8</f>
        <v>0</v>
      </c>
      <c r="BH22" s="12">
        <f>'[2]T 25-26'!$AT$8</f>
        <v>0</v>
      </c>
      <c r="BI22" s="6"/>
      <c r="BJ22" s="3" t="b">
        <v>1</v>
      </c>
      <c r="BK22" s="3" t="b">
        <v>1</v>
      </c>
      <c r="BL22" s="6"/>
      <c r="BM22" s="4" t="b">
        <v>1</v>
      </c>
      <c r="BN22" s="4" t="b">
        <v>1</v>
      </c>
      <c r="BO22" s="6"/>
      <c r="BP22" s="21" t="str">
        <f>[45]Trophies!$B$4</f>
        <v xml:space="preserve"> 2025/2026</v>
      </c>
      <c r="BQ22" s="20" t="str">
        <f>[45]Trophies!$C$4</f>
        <v/>
      </c>
    </row>
    <row r="23" spans="3:69" ht="16.5" customHeight="1" thickBot="1" x14ac:dyDescent="0.3">
      <c r="C23" s="2"/>
      <c r="D23" s="4" t="b">
        <f t="shared" si="9"/>
        <v>1</v>
      </c>
      <c r="E23" s="2"/>
      <c r="F23" s="25">
        <f t="shared" si="10"/>
        <v>0</v>
      </c>
      <c r="G23" s="26">
        <f t="shared" si="11"/>
        <v>0</v>
      </c>
      <c r="H23" s="24">
        <f t="shared" si="12"/>
        <v>0</v>
      </c>
      <c r="I23" s="15">
        <f t="shared" si="13"/>
        <v>0</v>
      </c>
      <c r="J23" s="49">
        <f t="shared" si="14"/>
        <v>1E-8</v>
      </c>
      <c r="K23" s="27">
        <f t="shared" si="15"/>
        <v>1E-8</v>
      </c>
      <c r="L23" s="7">
        <f t="shared" si="16"/>
        <v>0</v>
      </c>
      <c r="M23" s="8">
        <f t="shared" si="17"/>
        <v>0</v>
      </c>
      <c r="N23" s="7">
        <f t="shared" si="18"/>
        <v>0</v>
      </c>
      <c r="O23" s="8">
        <f t="shared" si="19"/>
        <v>0</v>
      </c>
      <c r="P23" s="2"/>
      <c r="Q23" s="25">
        <f>'[1]T 25-26'!$D$8</f>
        <v>0</v>
      </c>
      <c r="R23" s="26">
        <f>'[1]T 25-26'!$E$8</f>
        <v>0</v>
      </c>
      <c r="S23" s="24">
        <f>'[1]T 25-26'!$F$8</f>
        <v>0</v>
      </c>
      <c r="T23" s="15">
        <f>'[1]T 25-26'!$M$8</f>
        <v>0</v>
      </c>
      <c r="U23" s="9">
        <f>'[1]T 25-26'!$G$8</f>
        <v>0</v>
      </c>
      <c r="V23" s="10">
        <f>'[1]T 25-26'!$H$8</f>
        <v>0</v>
      </c>
      <c r="W23" s="9">
        <f>'[1]T 25-26'!$K$8</f>
        <v>0</v>
      </c>
      <c r="X23" s="10">
        <f>'[1]T 25-26'!$L$8</f>
        <v>0</v>
      </c>
      <c r="Y23" s="2"/>
      <c r="Z23" s="25">
        <f>'[2]T 25-26'!$D$8</f>
        <v>0</v>
      </c>
      <c r="AA23" s="26">
        <f>'[2]T 25-26'!$E$8</f>
        <v>0</v>
      </c>
      <c r="AB23" s="24">
        <f>'[2]T 25-26'!$F$8</f>
        <v>0</v>
      </c>
      <c r="AC23" s="15">
        <f>'[2]T 25-26'!$M$8</f>
        <v>0</v>
      </c>
      <c r="AD23" s="11">
        <f>'[2]T 25-26'!$G$8</f>
        <v>0</v>
      </c>
      <c r="AE23" s="12">
        <f>'[2]T 25-26'!$H$8</f>
        <v>0</v>
      </c>
      <c r="AF23" s="11">
        <f>'[2]T 25-26'!$K$8</f>
        <v>0</v>
      </c>
      <c r="AG23" s="12">
        <f>'[2]T 25-26'!$L$8</f>
        <v>0</v>
      </c>
      <c r="AI23" s="7">
        <f t="shared" si="20"/>
        <v>0</v>
      </c>
      <c r="AJ23" s="8">
        <f t="shared" si="21"/>
        <v>0</v>
      </c>
      <c r="AK23" s="7">
        <f t="shared" si="22"/>
        <v>0</v>
      </c>
      <c r="AL23" s="8">
        <f t="shared" si="23"/>
        <v>0</v>
      </c>
      <c r="AM23" s="9">
        <f>'[1]T 25-26'!$Y$8</f>
        <v>0</v>
      </c>
      <c r="AN23" s="10">
        <f>'[1]T 25-26'!$Z$8</f>
        <v>0</v>
      </c>
      <c r="AO23" s="9">
        <f>'[1]T 25-26'!$AC$8</f>
        <v>0</v>
      </c>
      <c r="AP23" s="10">
        <f>'[1]T 25-26'!$AD$8</f>
        <v>0</v>
      </c>
      <c r="AQ23" s="11">
        <f>'[2]T 25-26'!$Y$8</f>
        <v>0</v>
      </c>
      <c r="AR23" s="12">
        <f>'[2]T 25-26'!$Z$8</f>
        <v>0</v>
      </c>
      <c r="AS23" s="11">
        <f>'[2]T 25-26'!$AC$8</f>
        <v>0</v>
      </c>
      <c r="AT23" s="12">
        <f>'[2]T 25-26'!$AD$8</f>
        <v>0</v>
      </c>
      <c r="AV23" s="7">
        <f t="shared" si="24"/>
        <v>0</v>
      </c>
      <c r="AW23" s="8">
        <f t="shared" si="25"/>
        <v>0</v>
      </c>
      <c r="AX23" s="9">
        <f>'[1]T 25-26'!$AL$8</f>
        <v>0</v>
      </c>
      <c r="AY23" s="10">
        <f>'[1]T 25-26'!$AM$8</f>
        <v>0</v>
      </c>
      <c r="AZ23" s="11">
        <f>'[2]T 25-26'!$AL$8</f>
        <v>0</v>
      </c>
      <c r="BA23" s="12">
        <f>'[2]T 25-26'!$AM$8</f>
        <v>0</v>
      </c>
      <c r="BC23" s="7">
        <f t="shared" si="26"/>
        <v>0</v>
      </c>
      <c r="BD23" s="8">
        <f t="shared" si="27"/>
        <v>0</v>
      </c>
      <c r="BE23" s="9">
        <f>'[1]T 25-26'!$AS$8</f>
        <v>0</v>
      </c>
      <c r="BF23" s="10">
        <f>'[1]T 25-26'!$AT$8</f>
        <v>0</v>
      </c>
      <c r="BG23" s="11">
        <f>'[2]T 25-26'!$AS$8</f>
        <v>0</v>
      </c>
      <c r="BH23" s="12">
        <f>'[2]T 25-26'!$AT$8</f>
        <v>0</v>
      </c>
      <c r="BI23" s="6"/>
      <c r="BJ23" s="3" t="b">
        <v>1</v>
      </c>
      <c r="BK23" s="3" t="b">
        <v>1</v>
      </c>
      <c r="BL23" s="6"/>
      <c r="BM23" s="4" t="b">
        <v>1</v>
      </c>
      <c r="BN23" s="4" t="b">
        <v>1</v>
      </c>
      <c r="BO23" s="6"/>
      <c r="BP23" s="21" t="str">
        <f>[33]Trophies!$B$4</f>
        <v xml:space="preserve"> 2025/2026</v>
      </c>
      <c r="BQ23" s="20" t="str">
        <f>[33]Trophies!$C$4</f>
        <v/>
      </c>
    </row>
    <row r="24" spans="3:69" ht="16.5" customHeight="1" thickBot="1" x14ac:dyDescent="0.3">
      <c r="C24" s="2"/>
      <c r="D24" s="4" t="b">
        <f t="shared" si="9"/>
        <v>1</v>
      </c>
      <c r="E24" s="2"/>
      <c r="F24" s="25">
        <f t="shared" si="10"/>
        <v>0</v>
      </c>
      <c r="G24" s="26">
        <f t="shared" si="11"/>
        <v>0</v>
      </c>
      <c r="H24" s="24">
        <f t="shared" si="12"/>
        <v>0</v>
      </c>
      <c r="I24" s="15">
        <f t="shared" si="13"/>
        <v>0</v>
      </c>
      <c r="J24" s="49">
        <f t="shared" si="14"/>
        <v>1E-8</v>
      </c>
      <c r="K24" s="27">
        <f t="shared" si="15"/>
        <v>1E-8</v>
      </c>
      <c r="L24" s="7">
        <f t="shared" si="16"/>
        <v>0</v>
      </c>
      <c r="M24" s="8">
        <f t="shared" si="17"/>
        <v>0</v>
      </c>
      <c r="N24" s="7">
        <f t="shared" si="18"/>
        <v>0</v>
      </c>
      <c r="O24" s="8">
        <f t="shared" si="19"/>
        <v>0</v>
      </c>
      <c r="P24" s="2"/>
      <c r="Q24" s="25">
        <f>'[1]T 25-26'!$D$8</f>
        <v>0</v>
      </c>
      <c r="R24" s="26">
        <f>'[1]T 25-26'!$E$8</f>
        <v>0</v>
      </c>
      <c r="S24" s="24">
        <f>'[1]T 25-26'!$F$8</f>
        <v>0</v>
      </c>
      <c r="T24" s="15">
        <f>'[1]T 25-26'!$M$8</f>
        <v>0</v>
      </c>
      <c r="U24" s="9">
        <f>'[1]T 25-26'!$G$8</f>
        <v>0</v>
      </c>
      <c r="V24" s="10">
        <f>'[1]T 25-26'!$H$8</f>
        <v>0</v>
      </c>
      <c r="W24" s="9">
        <f>'[1]T 25-26'!$K$8</f>
        <v>0</v>
      </c>
      <c r="X24" s="10">
        <f>'[1]T 25-26'!$L$8</f>
        <v>0</v>
      </c>
      <c r="Y24" s="2"/>
      <c r="Z24" s="25">
        <f>'[2]T 25-26'!$D$8</f>
        <v>0</v>
      </c>
      <c r="AA24" s="26">
        <f>'[2]T 25-26'!$E$8</f>
        <v>0</v>
      </c>
      <c r="AB24" s="24">
        <f>'[2]T 25-26'!$F$8</f>
        <v>0</v>
      </c>
      <c r="AC24" s="15">
        <f>'[2]T 25-26'!$M$8</f>
        <v>0</v>
      </c>
      <c r="AD24" s="11">
        <f>'[2]T 25-26'!$G$8</f>
        <v>0</v>
      </c>
      <c r="AE24" s="12">
        <f>'[2]T 25-26'!$H$8</f>
        <v>0</v>
      </c>
      <c r="AF24" s="11">
        <f>'[2]T 25-26'!$K$8</f>
        <v>0</v>
      </c>
      <c r="AG24" s="12">
        <f>'[2]T 25-26'!$L$8</f>
        <v>0</v>
      </c>
      <c r="AI24" s="7">
        <f t="shared" si="20"/>
        <v>0</v>
      </c>
      <c r="AJ24" s="8">
        <f t="shared" si="21"/>
        <v>0</v>
      </c>
      <c r="AK24" s="7">
        <f t="shared" si="22"/>
        <v>0</v>
      </c>
      <c r="AL24" s="8">
        <f t="shared" si="23"/>
        <v>0</v>
      </c>
      <c r="AM24" s="9">
        <f>'[1]T 25-26'!$Y$8</f>
        <v>0</v>
      </c>
      <c r="AN24" s="10">
        <f>'[1]T 25-26'!$Z$8</f>
        <v>0</v>
      </c>
      <c r="AO24" s="9">
        <f>'[1]T 25-26'!$AC$8</f>
        <v>0</v>
      </c>
      <c r="AP24" s="10">
        <f>'[1]T 25-26'!$AD$8</f>
        <v>0</v>
      </c>
      <c r="AQ24" s="11">
        <f>'[2]T 25-26'!$Y$8</f>
        <v>0</v>
      </c>
      <c r="AR24" s="12">
        <f>'[2]T 25-26'!$Z$8</f>
        <v>0</v>
      </c>
      <c r="AS24" s="11">
        <f>'[2]T 25-26'!$AC$8</f>
        <v>0</v>
      </c>
      <c r="AT24" s="12">
        <f>'[2]T 25-26'!$AD$8</f>
        <v>0</v>
      </c>
      <c r="AV24" s="7">
        <f t="shared" si="24"/>
        <v>0</v>
      </c>
      <c r="AW24" s="8">
        <f t="shared" si="25"/>
        <v>0</v>
      </c>
      <c r="AX24" s="9">
        <f>'[1]T 25-26'!$AL$8</f>
        <v>0</v>
      </c>
      <c r="AY24" s="10">
        <f>'[1]T 25-26'!$AM$8</f>
        <v>0</v>
      </c>
      <c r="AZ24" s="11">
        <f>'[2]T 25-26'!$AL$8</f>
        <v>0</v>
      </c>
      <c r="BA24" s="12">
        <f>'[2]T 25-26'!$AM$8</f>
        <v>0</v>
      </c>
      <c r="BC24" s="7">
        <f t="shared" si="26"/>
        <v>0</v>
      </c>
      <c r="BD24" s="8">
        <f t="shared" si="27"/>
        <v>0</v>
      </c>
      <c r="BE24" s="9">
        <f>'[1]T 25-26'!$AS$8</f>
        <v>0</v>
      </c>
      <c r="BF24" s="10">
        <f>'[1]T 25-26'!$AT$8</f>
        <v>0</v>
      </c>
      <c r="BG24" s="11">
        <f>'[2]T 25-26'!$AS$8</f>
        <v>0</v>
      </c>
      <c r="BH24" s="12">
        <f>'[2]T 25-26'!$AT$8</f>
        <v>0</v>
      </c>
      <c r="BI24" s="6"/>
      <c r="BJ24" s="3" t="b">
        <v>1</v>
      </c>
      <c r="BK24" s="3" t="b">
        <v>1</v>
      </c>
      <c r="BL24" s="6"/>
      <c r="BM24" s="4" t="b">
        <v>1</v>
      </c>
      <c r="BN24" s="4" t="b">
        <v>1</v>
      </c>
      <c r="BO24" s="6"/>
      <c r="BP24" s="21" t="str">
        <f>[49]Trophies!$B$4</f>
        <v xml:space="preserve"> 2025/2026</v>
      </c>
      <c r="BQ24" s="20" t="str">
        <f>[49]Trophies!$C$4</f>
        <v/>
      </c>
    </row>
    <row r="25" spans="3:69" ht="16.5" customHeight="1" thickBot="1" x14ac:dyDescent="0.3">
      <c r="C25" s="2"/>
      <c r="D25" s="4" t="b">
        <f t="shared" si="9"/>
        <v>1</v>
      </c>
      <c r="E25" s="2"/>
      <c r="F25" s="25">
        <f t="shared" si="10"/>
        <v>0</v>
      </c>
      <c r="G25" s="26">
        <f t="shared" si="11"/>
        <v>0</v>
      </c>
      <c r="H25" s="24">
        <f t="shared" si="12"/>
        <v>0</v>
      </c>
      <c r="I25" s="15">
        <f t="shared" si="13"/>
        <v>0</v>
      </c>
      <c r="J25" s="49">
        <f t="shared" si="14"/>
        <v>1E-8</v>
      </c>
      <c r="K25" s="27">
        <f t="shared" si="15"/>
        <v>1E-8</v>
      </c>
      <c r="L25" s="7">
        <f t="shared" si="16"/>
        <v>0</v>
      </c>
      <c r="M25" s="8">
        <f t="shared" si="17"/>
        <v>0</v>
      </c>
      <c r="N25" s="7">
        <f t="shared" si="18"/>
        <v>0</v>
      </c>
      <c r="O25" s="8">
        <f t="shared" si="19"/>
        <v>0</v>
      </c>
      <c r="P25" s="2"/>
      <c r="Q25" s="25">
        <f>'[1]T 25-26'!$D$8</f>
        <v>0</v>
      </c>
      <c r="R25" s="26">
        <f>'[1]T 25-26'!$E$8</f>
        <v>0</v>
      </c>
      <c r="S25" s="24">
        <f>'[1]T 25-26'!$F$8</f>
        <v>0</v>
      </c>
      <c r="T25" s="15">
        <f>'[1]T 25-26'!$M$8</f>
        <v>0</v>
      </c>
      <c r="U25" s="9">
        <f>'[1]T 25-26'!$G$8</f>
        <v>0</v>
      </c>
      <c r="V25" s="10">
        <f>'[1]T 25-26'!$H$8</f>
        <v>0</v>
      </c>
      <c r="W25" s="9">
        <f>'[1]T 25-26'!$K$8</f>
        <v>0</v>
      </c>
      <c r="X25" s="10">
        <f>'[1]T 25-26'!$L$8</f>
        <v>0</v>
      </c>
      <c r="Y25" s="2"/>
      <c r="Z25" s="25">
        <f>'[2]T 25-26'!$D$8</f>
        <v>0</v>
      </c>
      <c r="AA25" s="26">
        <f>'[2]T 25-26'!$E$8</f>
        <v>0</v>
      </c>
      <c r="AB25" s="24">
        <f>'[2]T 25-26'!$F$8</f>
        <v>0</v>
      </c>
      <c r="AC25" s="15">
        <f>'[2]T 25-26'!$M$8</f>
        <v>0</v>
      </c>
      <c r="AD25" s="11">
        <f>'[2]T 25-26'!$G$8</f>
        <v>0</v>
      </c>
      <c r="AE25" s="12">
        <f>'[2]T 25-26'!$H$8</f>
        <v>0</v>
      </c>
      <c r="AF25" s="11">
        <f>'[2]T 25-26'!$K$8</f>
        <v>0</v>
      </c>
      <c r="AG25" s="12">
        <f>'[2]T 25-26'!$L$8</f>
        <v>0</v>
      </c>
      <c r="AI25" s="7">
        <f t="shared" si="20"/>
        <v>0</v>
      </c>
      <c r="AJ25" s="8">
        <f t="shared" si="21"/>
        <v>0</v>
      </c>
      <c r="AK25" s="7">
        <f t="shared" si="22"/>
        <v>0</v>
      </c>
      <c r="AL25" s="8">
        <f t="shared" si="23"/>
        <v>0</v>
      </c>
      <c r="AM25" s="9">
        <f>'[1]T 25-26'!$Y$8</f>
        <v>0</v>
      </c>
      <c r="AN25" s="10">
        <f>'[1]T 25-26'!$Z$8</f>
        <v>0</v>
      </c>
      <c r="AO25" s="9">
        <f>'[1]T 25-26'!$AC$8</f>
        <v>0</v>
      </c>
      <c r="AP25" s="10">
        <f>'[1]T 25-26'!$AD$8</f>
        <v>0</v>
      </c>
      <c r="AQ25" s="11">
        <f>'[2]T 25-26'!$Y$8</f>
        <v>0</v>
      </c>
      <c r="AR25" s="12">
        <f>'[2]T 25-26'!$Z$8</f>
        <v>0</v>
      </c>
      <c r="AS25" s="11">
        <f>'[2]T 25-26'!$AC$8</f>
        <v>0</v>
      </c>
      <c r="AT25" s="12">
        <f>'[2]T 25-26'!$AD$8</f>
        <v>0</v>
      </c>
      <c r="AV25" s="7">
        <f t="shared" si="24"/>
        <v>0</v>
      </c>
      <c r="AW25" s="8">
        <f t="shared" si="25"/>
        <v>0</v>
      </c>
      <c r="AX25" s="9">
        <f>'[1]T 25-26'!$AL$8</f>
        <v>0</v>
      </c>
      <c r="AY25" s="10">
        <f>'[1]T 25-26'!$AM$8</f>
        <v>0</v>
      </c>
      <c r="AZ25" s="11">
        <f>'[2]T 25-26'!$AL$8</f>
        <v>0</v>
      </c>
      <c r="BA25" s="12">
        <f>'[2]T 25-26'!$AM$8</f>
        <v>0</v>
      </c>
      <c r="BC25" s="7">
        <f t="shared" si="26"/>
        <v>0</v>
      </c>
      <c r="BD25" s="8">
        <f t="shared" si="27"/>
        <v>0</v>
      </c>
      <c r="BE25" s="9">
        <f>'[1]T 25-26'!$AS$8</f>
        <v>0</v>
      </c>
      <c r="BF25" s="10">
        <f>'[1]T 25-26'!$AT$8</f>
        <v>0</v>
      </c>
      <c r="BG25" s="11">
        <f>'[2]T 25-26'!$AS$8</f>
        <v>0</v>
      </c>
      <c r="BH25" s="12">
        <f>'[2]T 25-26'!$AT$8</f>
        <v>0</v>
      </c>
      <c r="BI25" s="6"/>
      <c r="BJ25" s="3" t="b">
        <v>1</v>
      </c>
      <c r="BK25" s="3" t="b">
        <v>1</v>
      </c>
      <c r="BL25" s="6"/>
      <c r="BM25" s="4" t="b">
        <v>1</v>
      </c>
      <c r="BN25" s="4" t="b">
        <v>1</v>
      </c>
      <c r="BO25" s="6"/>
      <c r="BP25" s="21" t="str">
        <f>[37]Trophies!$B$4</f>
        <v xml:space="preserve"> 2025/2026</v>
      </c>
      <c r="BQ25" s="20" t="str">
        <f>[37]Trophies!$C$4</f>
        <v/>
      </c>
    </row>
    <row r="26" spans="3:69" ht="16.5" customHeight="1" thickBot="1" x14ac:dyDescent="0.3">
      <c r="C26" s="2"/>
      <c r="D26" s="4" t="b">
        <f t="shared" si="9"/>
        <v>1</v>
      </c>
      <c r="E26" s="2"/>
      <c r="F26" s="25">
        <f t="shared" si="10"/>
        <v>0</v>
      </c>
      <c r="G26" s="26">
        <f t="shared" si="11"/>
        <v>0</v>
      </c>
      <c r="H26" s="24">
        <f t="shared" si="12"/>
        <v>0</v>
      </c>
      <c r="I26" s="15">
        <f t="shared" si="13"/>
        <v>0</v>
      </c>
      <c r="J26" s="49">
        <f t="shared" si="14"/>
        <v>1E-8</v>
      </c>
      <c r="K26" s="27">
        <f t="shared" si="15"/>
        <v>1E-8</v>
      </c>
      <c r="L26" s="7">
        <f t="shared" si="16"/>
        <v>0</v>
      </c>
      <c r="M26" s="8">
        <f t="shared" si="17"/>
        <v>0</v>
      </c>
      <c r="N26" s="7">
        <f t="shared" si="18"/>
        <v>0</v>
      </c>
      <c r="O26" s="8">
        <f t="shared" si="19"/>
        <v>0</v>
      </c>
      <c r="P26" s="2"/>
      <c r="Q26" s="25">
        <f>'[1]T 25-26'!$D$8</f>
        <v>0</v>
      </c>
      <c r="R26" s="26">
        <f>'[1]T 25-26'!$E$8</f>
        <v>0</v>
      </c>
      <c r="S26" s="24">
        <f>'[1]T 25-26'!$F$8</f>
        <v>0</v>
      </c>
      <c r="T26" s="15">
        <f>'[1]T 25-26'!$M$8</f>
        <v>0</v>
      </c>
      <c r="U26" s="9">
        <f>'[1]T 25-26'!$G$8</f>
        <v>0</v>
      </c>
      <c r="V26" s="10">
        <f>'[1]T 25-26'!$H$8</f>
        <v>0</v>
      </c>
      <c r="W26" s="9">
        <f>'[1]T 25-26'!$K$8</f>
        <v>0</v>
      </c>
      <c r="X26" s="10">
        <f>'[1]T 25-26'!$L$8</f>
        <v>0</v>
      </c>
      <c r="Y26" s="2"/>
      <c r="Z26" s="25">
        <f>'[2]T 25-26'!$D$8</f>
        <v>0</v>
      </c>
      <c r="AA26" s="26">
        <f>'[2]T 25-26'!$E$8</f>
        <v>0</v>
      </c>
      <c r="AB26" s="24">
        <f>'[2]T 25-26'!$F$8</f>
        <v>0</v>
      </c>
      <c r="AC26" s="15">
        <f>'[2]T 25-26'!$M$8</f>
        <v>0</v>
      </c>
      <c r="AD26" s="11">
        <f>'[2]T 25-26'!$G$8</f>
        <v>0</v>
      </c>
      <c r="AE26" s="12">
        <f>'[2]T 25-26'!$H$8</f>
        <v>0</v>
      </c>
      <c r="AF26" s="11">
        <f>'[2]T 25-26'!$K$8</f>
        <v>0</v>
      </c>
      <c r="AG26" s="12">
        <f>'[2]T 25-26'!$L$8</f>
        <v>0</v>
      </c>
      <c r="AI26" s="7">
        <f t="shared" si="20"/>
        <v>0</v>
      </c>
      <c r="AJ26" s="8">
        <f t="shared" si="21"/>
        <v>0</v>
      </c>
      <c r="AK26" s="7">
        <f t="shared" si="22"/>
        <v>0</v>
      </c>
      <c r="AL26" s="8">
        <f t="shared" si="23"/>
        <v>0</v>
      </c>
      <c r="AM26" s="9">
        <f>'[1]T 25-26'!$Y$8</f>
        <v>0</v>
      </c>
      <c r="AN26" s="10">
        <f>'[1]T 25-26'!$Z$8</f>
        <v>0</v>
      </c>
      <c r="AO26" s="9">
        <f>'[1]T 25-26'!$AC$8</f>
        <v>0</v>
      </c>
      <c r="AP26" s="10">
        <f>'[1]T 25-26'!$AD$8</f>
        <v>0</v>
      </c>
      <c r="AQ26" s="11">
        <f>'[2]T 25-26'!$Y$8</f>
        <v>0</v>
      </c>
      <c r="AR26" s="12">
        <f>'[2]T 25-26'!$Z$8</f>
        <v>0</v>
      </c>
      <c r="AS26" s="11">
        <f>'[2]T 25-26'!$AC$8</f>
        <v>0</v>
      </c>
      <c r="AT26" s="12">
        <f>'[2]T 25-26'!$AD$8</f>
        <v>0</v>
      </c>
      <c r="AV26" s="7">
        <f t="shared" si="24"/>
        <v>0</v>
      </c>
      <c r="AW26" s="8">
        <f t="shared" si="25"/>
        <v>0</v>
      </c>
      <c r="AX26" s="9">
        <f>'[1]T 25-26'!$AL$8</f>
        <v>0</v>
      </c>
      <c r="AY26" s="10">
        <f>'[1]T 25-26'!$AM$8</f>
        <v>0</v>
      </c>
      <c r="AZ26" s="11">
        <f>'[2]T 25-26'!$AL$8</f>
        <v>0</v>
      </c>
      <c r="BA26" s="12">
        <f>'[2]T 25-26'!$AM$8</f>
        <v>0</v>
      </c>
      <c r="BC26" s="7">
        <f t="shared" si="26"/>
        <v>0</v>
      </c>
      <c r="BD26" s="8">
        <f t="shared" si="27"/>
        <v>0</v>
      </c>
      <c r="BE26" s="9">
        <f>'[1]T 25-26'!$AS$8</f>
        <v>0</v>
      </c>
      <c r="BF26" s="10">
        <f>'[1]T 25-26'!$AT$8</f>
        <v>0</v>
      </c>
      <c r="BG26" s="11">
        <f>'[2]T 25-26'!$AS$8</f>
        <v>0</v>
      </c>
      <c r="BH26" s="12">
        <f>'[2]T 25-26'!$AT$8</f>
        <v>0</v>
      </c>
      <c r="BI26" s="6"/>
      <c r="BJ26" s="3" t="b">
        <v>1</v>
      </c>
      <c r="BK26" s="3" t="b">
        <v>1</v>
      </c>
      <c r="BL26" s="6"/>
      <c r="BM26" s="4" t="b">
        <v>1</v>
      </c>
      <c r="BN26" s="4" t="b">
        <v>1</v>
      </c>
      <c r="BO26" s="6"/>
      <c r="BP26" s="21" t="str">
        <f>[39]Trophies!$B$4</f>
        <v xml:space="preserve"> 2025/2026</v>
      </c>
      <c r="BQ26" s="20" t="str">
        <f>[39]Trophies!$C$4</f>
        <v/>
      </c>
    </row>
  </sheetData>
  <mergeCells count="29">
    <mergeCell ref="F4:O4"/>
    <mergeCell ref="Q4:X4"/>
    <mergeCell ref="Z4:AG4"/>
    <mergeCell ref="AI4:AL4"/>
    <mergeCell ref="AM4:AP4"/>
    <mergeCell ref="AI2:AT2"/>
    <mergeCell ref="AV2:BA2"/>
    <mergeCell ref="BC2:BH2"/>
    <mergeCell ref="AQ4:AT4"/>
    <mergeCell ref="AV4:AW5"/>
    <mergeCell ref="AO5:AP5"/>
    <mergeCell ref="AQ5:AR5"/>
    <mergeCell ref="AS5:AT5"/>
    <mergeCell ref="BM4:BN4"/>
    <mergeCell ref="L5:M5"/>
    <mergeCell ref="N5:O5"/>
    <mergeCell ref="U5:V5"/>
    <mergeCell ref="W5:X5"/>
    <mergeCell ref="AD5:AE5"/>
    <mergeCell ref="AF5:AG5"/>
    <mergeCell ref="AI5:AJ5"/>
    <mergeCell ref="AK5:AL5"/>
    <mergeCell ref="AM5:AN5"/>
    <mergeCell ref="AX4:AY5"/>
    <mergeCell ref="AZ4:BA5"/>
    <mergeCell ref="BC4:BD5"/>
    <mergeCell ref="BE4:BF5"/>
    <mergeCell ref="BG4:BH5"/>
    <mergeCell ref="BJ4:BK4"/>
  </mergeCells>
  <conditionalFormatting sqref="D7:D26">
    <cfRule type="cellIs" dxfId="35" priority="1" operator="equal">
      <formula>FALSE</formula>
    </cfRule>
    <cfRule type="cellIs" dxfId="34" priority="2" operator="equal">
      <formula>TRUE</formula>
    </cfRule>
  </conditionalFormatting>
  <conditionalFormatting sqref="BJ7:BK26">
    <cfRule type="cellIs" dxfId="33" priority="5" operator="equal">
      <formula>FALSE</formula>
    </cfRule>
    <cfRule type="cellIs" dxfId="32" priority="6" operator="equal">
      <formula>TRUE</formula>
    </cfRule>
  </conditionalFormatting>
  <conditionalFormatting sqref="BM7:BN26">
    <cfRule type="cellIs" dxfId="31" priority="3" operator="equal">
      <formula>FALSE</formula>
    </cfRule>
    <cfRule type="cellIs" dxfId="30" priority="4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30"/>
  <dimension ref="B1:BQ26"/>
  <sheetViews>
    <sheetView topLeftCell="B1" workbookViewId="0">
      <selection activeCell="B1" sqref="B1:B1048576"/>
    </sheetView>
  </sheetViews>
  <sheetFormatPr defaultColWidth="9.140625" defaultRowHeight="15" x14ac:dyDescent="0.25"/>
  <cols>
    <col min="1" max="1" width="2.42578125" style="1" customWidth="1"/>
    <col min="2" max="2" width="17.42578125" style="22" bestFit="1" customWidth="1"/>
    <col min="3" max="3" width="1.7109375" style="1" customWidth="1"/>
    <col min="4" max="4" width="8.85546875"/>
    <col min="5" max="5" width="1.7109375" style="1" customWidth="1"/>
    <col min="6" max="9" width="3.28515625" style="1" customWidth="1"/>
    <col min="10" max="10" width="1.85546875" style="1" bestFit="1" customWidth="1"/>
    <col min="11" max="11" width="2.7109375" style="1" bestFit="1" customWidth="1"/>
    <col min="12" max="15" width="3.28515625" style="1" customWidth="1"/>
    <col min="16" max="16" width="1.7109375" style="1" customWidth="1"/>
    <col min="17" max="24" width="3.28515625" style="1" customWidth="1"/>
    <col min="25" max="25" width="1.7109375" style="1" customWidth="1"/>
    <col min="26" max="33" width="3.28515625" style="1" customWidth="1"/>
    <col min="34" max="34" width="1.7109375" style="1" customWidth="1"/>
    <col min="35" max="46" width="3.28515625" style="1" customWidth="1"/>
    <col min="47" max="47" width="1.7109375" style="1" customWidth="1"/>
    <col min="48" max="53" width="3.28515625" style="1" customWidth="1"/>
    <col min="54" max="54" width="1.7109375" style="1" customWidth="1"/>
    <col min="55" max="60" width="3.28515625" style="1" customWidth="1"/>
    <col min="61" max="61" width="1.7109375" style="1" customWidth="1"/>
    <col min="62" max="62" width="5.7109375" style="1" bestFit="1" customWidth="1"/>
    <col min="63" max="63" width="6" style="1" bestFit="1" customWidth="1"/>
    <col min="64" max="64" width="1.7109375" style="1" customWidth="1"/>
    <col min="65" max="65" width="5.7109375" style="1" bestFit="1" customWidth="1"/>
    <col min="66" max="66" width="6" style="1" bestFit="1" customWidth="1"/>
    <col min="67" max="67" width="1.7109375" style="1" customWidth="1"/>
    <col min="68" max="68" width="19.42578125" style="19" bestFit="1" customWidth="1"/>
    <col min="69" max="69" width="19" style="19" bestFit="1" customWidth="1"/>
    <col min="70" max="70" width="1.5703125" style="1" customWidth="1"/>
    <col min="71" max="16384" width="9.140625" style="1"/>
  </cols>
  <sheetData>
    <row r="1" spans="3:69" ht="22.5" customHeight="1" thickBot="1" x14ac:dyDescent="0.3"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</row>
    <row r="2" spans="3:69" ht="15.75" customHeight="1" thickBot="1" x14ac:dyDescent="0.3"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I2" s="147" t="s">
        <v>5</v>
      </c>
      <c r="AJ2" s="148"/>
      <c r="AK2" s="148"/>
      <c r="AL2" s="148"/>
      <c r="AM2" s="148"/>
      <c r="AN2" s="148"/>
      <c r="AO2" s="148"/>
      <c r="AP2" s="148"/>
      <c r="AQ2" s="148"/>
      <c r="AR2" s="148"/>
      <c r="AS2" s="148"/>
      <c r="AT2" s="149"/>
      <c r="AV2" s="147" t="s">
        <v>6</v>
      </c>
      <c r="AW2" s="148"/>
      <c r="AX2" s="148"/>
      <c r="AY2" s="148"/>
      <c r="AZ2" s="148"/>
      <c r="BA2" s="149"/>
      <c r="BC2" s="147" t="s">
        <v>7</v>
      </c>
      <c r="BD2" s="148"/>
      <c r="BE2" s="148"/>
      <c r="BF2" s="148"/>
      <c r="BG2" s="148"/>
      <c r="BH2" s="149"/>
    </row>
    <row r="3" spans="3:69" ht="8.25" customHeight="1" thickBot="1" x14ac:dyDescent="0.3"/>
    <row r="4" spans="3:69" ht="15.75" thickBot="1" x14ac:dyDescent="0.3">
      <c r="F4" s="150" t="s">
        <v>12</v>
      </c>
      <c r="G4" s="151"/>
      <c r="H4" s="151"/>
      <c r="I4" s="151"/>
      <c r="J4" s="151"/>
      <c r="K4" s="151"/>
      <c r="L4" s="151"/>
      <c r="M4" s="151"/>
      <c r="N4" s="151"/>
      <c r="O4" s="151"/>
      <c r="P4" s="6"/>
      <c r="Q4" s="150" t="s">
        <v>13</v>
      </c>
      <c r="R4" s="151"/>
      <c r="S4" s="151"/>
      <c r="T4" s="151"/>
      <c r="U4" s="151"/>
      <c r="V4" s="151"/>
      <c r="W4" s="151"/>
      <c r="X4" s="152"/>
      <c r="Z4" s="150" t="s">
        <v>14</v>
      </c>
      <c r="AA4" s="151"/>
      <c r="AB4" s="151"/>
      <c r="AC4" s="151"/>
      <c r="AD4" s="151"/>
      <c r="AE4" s="151"/>
      <c r="AF4" s="151"/>
      <c r="AG4" s="152"/>
      <c r="AI4" s="150" t="s">
        <v>0</v>
      </c>
      <c r="AJ4" s="151"/>
      <c r="AK4" s="151"/>
      <c r="AL4" s="152"/>
      <c r="AM4" s="150" t="s">
        <v>1</v>
      </c>
      <c r="AN4" s="151"/>
      <c r="AO4" s="151"/>
      <c r="AP4" s="152"/>
      <c r="AQ4" s="150" t="s">
        <v>2</v>
      </c>
      <c r="AR4" s="151"/>
      <c r="AS4" s="151"/>
      <c r="AT4" s="152"/>
      <c r="AV4" s="143" t="s">
        <v>0</v>
      </c>
      <c r="AW4" s="144"/>
      <c r="AX4" s="143" t="s">
        <v>1</v>
      </c>
      <c r="AY4" s="144"/>
      <c r="AZ4" s="143" t="s">
        <v>2</v>
      </c>
      <c r="BA4" s="144"/>
      <c r="BC4" s="143" t="s">
        <v>0</v>
      </c>
      <c r="BD4" s="144"/>
      <c r="BE4" s="143" t="s">
        <v>1</v>
      </c>
      <c r="BF4" s="144"/>
      <c r="BG4" s="143" t="s">
        <v>2</v>
      </c>
      <c r="BH4" s="144"/>
      <c r="BJ4" s="139" t="s">
        <v>15</v>
      </c>
      <c r="BK4" s="140"/>
      <c r="BM4" s="139" t="s">
        <v>16</v>
      </c>
      <c r="BN4" s="140"/>
    </row>
    <row r="5" spans="3:69" ht="15.75" thickBot="1" x14ac:dyDescent="0.3">
      <c r="C5" s="2"/>
      <c r="E5" s="2"/>
      <c r="F5" s="16" t="s">
        <v>8</v>
      </c>
      <c r="G5" s="17" t="s">
        <v>9</v>
      </c>
      <c r="H5" s="18" t="s">
        <v>10</v>
      </c>
      <c r="I5" s="13" t="s">
        <v>11</v>
      </c>
      <c r="J5" s="23"/>
      <c r="K5" s="23"/>
      <c r="L5" s="141" t="s">
        <v>3</v>
      </c>
      <c r="M5" s="142"/>
      <c r="N5" s="141" t="s">
        <v>4</v>
      </c>
      <c r="O5" s="142"/>
      <c r="P5" s="2"/>
      <c r="Q5" s="16" t="s">
        <v>8</v>
      </c>
      <c r="R5" s="17" t="s">
        <v>9</v>
      </c>
      <c r="S5" s="18" t="s">
        <v>10</v>
      </c>
      <c r="T5" s="13" t="s">
        <v>11</v>
      </c>
      <c r="U5" s="141" t="s">
        <v>3</v>
      </c>
      <c r="V5" s="142"/>
      <c r="W5" s="141" t="s">
        <v>4</v>
      </c>
      <c r="X5" s="142"/>
      <c r="Y5" s="2"/>
      <c r="Z5" s="16" t="s">
        <v>8</v>
      </c>
      <c r="AA5" s="17" t="s">
        <v>9</v>
      </c>
      <c r="AB5" s="18" t="s">
        <v>10</v>
      </c>
      <c r="AC5" s="13" t="s">
        <v>11</v>
      </c>
      <c r="AD5" s="141" t="s">
        <v>3</v>
      </c>
      <c r="AE5" s="142"/>
      <c r="AF5" s="141" t="s">
        <v>4</v>
      </c>
      <c r="AG5" s="142"/>
      <c r="AI5" s="141" t="s">
        <v>3</v>
      </c>
      <c r="AJ5" s="142"/>
      <c r="AK5" s="141" t="s">
        <v>4</v>
      </c>
      <c r="AL5" s="142"/>
      <c r="AM5" s="141" t="s">
        <v>3</v>
      </c>
      <c r="AN5" s="142"/>
      <c r="AO5" s="141" t="s">
        <v>4</v>
      </c>
      <c r="AP5" s="142"/>
      <c r="AQ5" s="141" t="s">
        <v>3</v>
      </c>
      <c r="AR5" s="142"/>
      <c r="AS5" s="141" t="s">
        <v>4</v>
      </c>
      <c r="AT5" s="142"/>
      <c r="AV5" s="145"/>
      <c r="AW5" s="146"/>
      <c r="AX5" s="145"/>
      <c r="AY5" s="146"/>
      <c r="AZ5" s="145"/>
      <c r="BA5" s="146"/>
      <c r="BC5" s="145"/>
      <c r="BD5" s="146"/>
      <c r="BE5" s="145"/>
      <c r="BF5" s="146"/>
      <c r="BG5" s="145"/>
      <c r="BH5" s="146"/>
      <c r="BI5" s="6"/>
      <c r="BJ5" s="4" t="s">
        <v>1</v>
      </c>
      <c r="BK5" s="4" t="s">
        <v>2</v>
      </c>
      <c r="BL5" s="6"/>
      <c r="BM5" s="4" t="s">
        <v>1</v>
      </c>
      <c r="BN5" s="4" t="s">
        <v>2</v>
      </c>
      <c r="BO5" s="5"/>
    </row>
    <row r="6" spans="3:69" ht="13.5" customHeight="1" thickBot="1" x14ac:dyDescent="0.3">
      <c r="C6" s="2"/>
      <c r="E6" s="2"/>
      <c r="P6" s="2"/>
      <c r="Y6" s="2"/>
      <c r="BJ6" s="2"/>
      <c r="BK6" s="2"/>
      <c r="BM6" s="2"/>
      <c r="BN6" s="2"/>
    </row>
    <row r="7" spans="3:69" ht="16.5" customHeight="1" thickBot="1" x14ac:dyDescent="0.3">
      <c r="C7" s="2"/>
      <c r="D7" s="4" t="b">
        <f t="shared" ref="D7" si="0">IF((BJ7=TRUE)*AND(BK7=TRUE)*AND(BM7=TRUE)*AND(BN7=TRUE),TRUE,FALSE)</f>
        <v>1</v>
      </c>
      <c r="E7" s="2"/>
      <c r="F7" s="25">
        <f t="shared" ref="F7" si="1">Z7+Q7</f>
        <v>0</v>
      </c>
      <c r="G7" s="26">
        <f t="shared" ref="G7" si="2">AA7+R7</f>
        <v>0</v>
      </c>
      <c r="H7" s="24">
        <f t="shared" ref="H7" si="3">AB7+S7</f>
        <v>0</v>
      </c>
      <c r="I7" s="15">
        <f t="shared" ref="I7" si="4">AC7+T7</f>
        <v>0</v>
      </c>
      <c r="J7" s="49">
        <f>I7+(N7-O7)/100+N7/1000+0.00000001</f>
        <v>1E-8</v>
      </c>
      <c r="K7" s="27">
        <f>J7</f>
        <v>1E-8</v>
      </c>
      <c r="L7" s="7">
        <f t="shared" ref="L7" si="5">AD7+U7</f>
        <v>0</v>
      </c>
      <c r="M7" s="8">
        <f t="shared" ref="M7" si="6">AE7+V7</f>
        <v>0</v>
      </c>
      <c r="N7" s="7">
        <f t="shared" ref="N7" si="7">AF7+W7</f>
        <v>0</v>
      </c>
      <c r="O7" s="8">
        <f t="shared" ref="O7" si="8">AG7+X7</f>
        <v>0</v>
      </c>
      <c r="P7" s="2"/>
      <c r="Q7" s="25">
        <f>'[1]T 24-25'!$D$8</f>
        <v>0</v>
      </c>
      <c r="R7" s="26">
        <f>'[1]T 24-25'!$E$8</f>
        <v>0</v>
      </c>
      <c r="S7" s="24">
        <f>'[1]T 24-25'!$F$8</f>
        <v>0</v>
      </c>
      <c r="T7" s="15">
        <f>'[1]T 24-25'!$M$8</f>
        <v>0</v>
      </c>
      <c r="U7" s="9">
        <f>'[1]T 24-25'!$G$8</f>
        <v>0</v>
      </c>
      <c r="V7" s="10">
        <f>'[1]T 24-25'!$H$8</f>
        <v>0</v>
      </c>
      <c r="W7" s="9">
        <f>'[1]T 24-25'!$K$8</f>
        <v>0</v>
      </c>
      <c r="X7" s="10">
        <f>'[1]T 24-25'!$L$8</f>
        <v>0</v>
      </c>
      <c r="Y7" s="2"/>
      <c r="Z7" s="25">
        <f>'[2]T 24-25'!$D$8</f>
        <v>0</v>
      </c>
      <c r="AA7" s="26">
        <f>'[2]T 24-25'!$E$8</f>
        <v>0</v>
      </c>
      <c r="AB7" s="24">
        <f>'[2]T 24-25'!$F$8</f>
        <v>0</v>
      </c>
      <c r="AC7" s="15">
        <f>'[2]T 24-25'!$M$8</f>
        <v>0</v>
      </c>
      <c r="AD7" s="11">
        <f>'[2]T 24-25'!$G$8</f>
        <v>0</v>
      </c>
      <c r="AE7" s="12">
        <f>'[2]T 24-25'!$H$8</f>
        <v>0</v>
      </c>
      <c r="AF7" s="11">
        <f>'[2]T 24-25'!$K$8</f>
        <v>0</v>
      </c>
      <c r="AG7" s="12">
        <f>'[2]T 24-25'!$L$8</f>
        <v>0</v>
      </c>
      <c r="AI7" s="7">
        <f>AM7+AQ7</f>
        <v>0</v>
      </c>
      <c r="AJ7" s="8">
        <f>AN7+AR7</f>
        <v>0</v>
      </c>
      <c r="AK7" s="7">
        <f>AO7+AS7</f>
        <v>0</v>
      </c>
      <c r="AL7" s="8">
        <f>AP7+AT7</f>
        <v>0</v>
      </c>
      <c r="AM7" s="9">
        <f>'[1]T 24-25'!$Y$8</f>
        <v>0</v>
      </c>
      <c r="AN7" s="10">
        <f>'[1]T 24-25'!$Z$8</f>
        <v>0</v>
      </c>
      <c r="AO7" s="9">
        <f>'[1]T 24-25'!$AC$8</f>
        <v>0</v>
      </c>
      <c r="AP7" s="10">
        <f>'[1]T 24-25'!$AD$8</f>
        <v>0</v>
      </c>
      <c r="AQ7" s="11">
        <f>'[2]T 24-25'!$Y$8</f>
        <v>0</v>
      </c>
      <c r="AR7" s="12">
        <f>'[2]T 24-25'!$Z$8</f>
        <v>0</v>
      </c>
      <c r="AS7" s="11">
        <f>'[2]T 24-25'!$AC$8</f>
        <v>0</v>
      </c>
      <c r="AT7" s="12">
        <f>'[2]T 24-25'!$AD$8</f>
        <v>0</v>
      </c>
      <c r="AV7" s="7">
        <f>AX7+AZ7</f>
        <v>0</v>
      </c>
      <c r="AW7" s="8">
        <f>AY7+BA7</f>
        <v>0</v>
      </c>
      <c r="AX7" s="9">
        <f>'[1]T 24-25'!$AL$8</f>
        <v>0</v>
      </c>
      <c r="AY7" s="10">
        <f>'[1]T 24-25'!$AM$8</f>
        <v>0</v>
      </c>
      <c r="AZ7" s="11">
        <f>'[2]T 24-25'!$AL$8</f>
        <v>0</v>
      </c>
      <c r="BA7" s="12">
        <f>'[2]T 24-25'!$AM$8</f>
        <v>0</v>
      </c>
      <c r="BC7" s="7">
        <f>BE7+BG7</f>
        <v>0</v>
      </c>
      <c r="BD7" s="8">
        <f>BF7+BH7</f>
        <v>0</v>
      </c>
      <c r="BE7" s="9">
        <f>'[1]T 24-25'!$AS$8</f>
        <v>0</v>
      </c>
      <c r="BF7" s="10">
        <f>'[1]T 24-25'!$AT$8</f>
        <v>0</v>
      </c>
      <c r="BG7" s="11">
        <f>'[2]T 24-25'!$AS$8</f>
        <v>0</v>
      </c>
      <c r="BH7" s="12">
        <f>'[2]T 24-25'!$AT$8</f>
        <v>0</v>
      </c>
      <c r="BI7" s="6"/>
      <c r="BJ7" s="3" t="b">
        <v>1</v>
      </c>
      <c r="BK7" s="3" t="b">
        <v>1</v>
      </c>
      <c r="BL7" s="6"/>
      <c r="BM7" s="4" t="b">
        <v>1</v>
      </c>
      <c r="BN7" s="4" t="b">
        <v>1</v>
      </c>
      <c r="BO7" s="6"/>
      <c r="BP7" s="21" t="str">
        <f>[1]Trophies!$B$5</f>
        <v xml:space="preserve"> 2024/2025</v>
      </c>
      <c r="BQ7" s="20" t="str">
        <f>[1]Trophies!$C$5</f>
        <v/>
      </c>
    </row>
    <row r="8" spans="3:69" ht="16.5" customHeight="1" thickBot="1" x14ac:dyDescent="0.3">
      <c r="C8" s="2"/>
      <c r="D8" s="4" t="b">
        <f t="shared" ref="D8:D26" si="9">IF((BJ8=TRUE)*AND(BK8=TRUE)*AND(BM8=TRUE)*AND(BN8=TRUE),TRUE,FALSE)</f>
        <v>1</v>
      </c>
      <c r="E8" s="2"/>
      <c r="F8" s="25">
        <f t="shared" ref="F8:F26" si="10">Z8+Q8</f>
        <v>0</v>
      </c>
      <c r="G8" s="26">
        <f t="shared" ref="G8:G26" si="11">AA8+R8</f>
        <v>0</v>
      </c>
      <c r="H8" s="24">
        <f t="shared" ref="H8:H26" si="12">AB8+S8</f>
        <v>0</v>
      </c>
      <c r="I8" s="15">
        <f t="shared" ref="I8:I26" si="13">AC8+T8</f>
        <v>0</v>
      </c>
      <c r="J8" s="49">
        <f t="shared" ref="J8:J26" si="14">I8+(N8-O8)/100+N8/1000+0.00000001</f>
        <v>1E-8</v>
      </c>
      <c r="K8" s="27">
        <f t="shared" ref="K8:K26" si="15">J8</f>
        <v>1E-8</v>
      </c>
      <c r="L8" s="7">
        <f t="shared" ref="L8:L26" si="16">AD8+U8</f>
        <v>0</v>
      </c>
      <c r="M8" s="8">
        <f t="shared" ref="M8:M26" si="17">AE8+V8</f>
        <v>0</v>
      </c>
      <c r="N8" s="7">
        <f t="shared" ref="N8:N26" si="18">AF8+W8</f>
        <v>0</v>
      </c>
      <c r="O8" s="8">
        <f t="shared" ref="O8:O26" si="19">AG8+X8</f>
        <v>0</v>
      </c>
      <c r="P8" s="2"/>
      <c r="Q8" s="25">
        <f>'[1]T 24-25'!$D$8</f>
        <v>0</v>
      </c>
      <c r="R8" s="26">
        <f>'[1]T 24-25'!$E$8</f>
        <v>0</v>
      </c>
      <c r="S8" s="24">
        <f>'[1]T 24-25'!$F$8</f>
        <v>0</v>
      </c>
      <c r="T8" s="15">
        <f>'[1]T 24-25'!$M$8</f>
        <v>0</v>
      </c>
      <c r="U8" s="9">
        <f>'[1]T 24-25'!$G$8</f>
        <v>0</v>
      </c>
      <c r="V8" s="10">
        <f>'[1]T 24-25'!$H$8</f>
        <v>0</v>
      </c>
      <c r="W8" s="9">
        <f>'[1]T 24-25'!$K$8</f>
        <v>0</v>
      </c>
      <c r="X8" s="10">
        <f>'[1]T 24-25'!$L$8</f>
        <v>0</v>
      </c>
      <c r="Y8" s="2"/>
      <c r="Z8" s="25">
        <f>'[2]T 24-25'!$D$8</f>
        <v>0</v>
      </c>
      <c r="AA8" s="26">
        <f>'[2]T 24-25'!$E$8</f>
        <v>0</v>
      </c>
      <c r="AB8" s="24">
        <f>'[2]T 24-25'!$F$8</f>
        <v>0</v>
      </c>
      <c r="AC8" s="15">
        <f>'[2]T 24-25'!$M$8</f>
        <v>0</v>
      </c>
      <c r="AD8" s="11">
        <f>'[2]T 24-25'!$G$8</f>
        <v>0</v>
      </c>
      <c r="AE8" s="12">
        <f>'[2]T 24-25'!$H$8</f>
        <v>0</v>
      </c>
      <c r="AF8" s="11">
        <f>'[2]T 24-25'!$K$8</f>
        <v>0</v>
      </c>
      <c r="AG8" s="12">
        <f>'[2]T 24-25'!$L$8</f>
        <v>0</v>
      </c>
      <c r="AI8" s="7">
        <f t="shared" ref="AI8:AI26" si="20">AM8+AQ8</f>
        <v>0</v>
      </c>
      <c r="AJ8" s="8">
        <f t="shared" ref="AJ8:AJ26" si="21">AN8+AR8</f>
        <v>0</v>
      </c>
      <c r="AK8" s="7">
        <f t="shared" ref="AK8:AK26" si="22">AO8+AS8</f>
        <v>0</v>
      </c>
      <c r="AL8" s="8">
        <f t="shared" ref="AL8:AL26" si="23">AP8+AT8</f>
        <v>0</v>
      </c>
      <c r="AM8" s="9">
        <f>'[1]T 24-25'!$Y$8</f>
        <v>0</v>
      </c>
      <c r="AN8" s="10">
        <f>'[1]T 24-25'!$Z$8</f>
        <v>0</v>
      </c>
      <c r="AO8" s="9">
        <f>'[1]T 24-25'!$AC$8</f>
        <v>0</v>
      </c>
      <c r="AP8" s="10">
        <f>'[1]T 24-25'!$AD$8</f>
        <v>0</v>
      </c>
      <c r="AQ8" s="11">
        <f>'[2]T 24-25'!$Y$8</f>
        <v>0</v>
      </c>
      <c r="AR8" s="12">
        <f>'[2]T 24-25'!$Z$8</f>
        <v>0</v>
      </c>
      <c r="AS8" s="11">
        <f>'[2]T 24-25'!$AC$8</f>
        <v>0</v>
      </c>
      <c r="AT8" s="12">
        <f>'[2]T 24-25'!$AD$8</f>
        <v>0</v>
      </c>
      <c r="AV8" s="7">
        <f t="shared" ref="AV8:AV26" si="24">AX8+AZ8</f>
        <v>0</v>
      </c>
      <c r="AW8" s="8">
        <f t="shared" ref="AW8:AW26" si="25">AY8+BA8</f>
        <v>0</v>
      </c>
      <c r="AX8" s="9">
        <f>'[1]T 24-25'!$AL$8</f>
        <v>0</v>
      </c>
      <c r="AY8" s="10">
        <f>'[1]T 24-25'!$AM$8</f>
        <v>0</v>
      </c>
      <c r="AZ8" s="11">
        <f>'[2]T 24-25'!$AL$8</f>
        <v>0</v>
      </c>
      <c r="BA8" s="12">
        <f>'[2]T 24-25'!$AM$8</f>
        <v>0</v>
      </c>
      <c r="BC8" s="7">
        <f t="shared" ref="BC8:BC26" si="26">BE8+BG8</f>
        <v>0</v>
      </c>
      <c r="BD8" s="8">
        <f t="shared" ref="BD8:BD26" si="27">BF8+BH8</f>
        <v>0</v>
      </c>
      <c r="BE8" s="9">
        <f>'[1]T 24-25'!$AS$8</f>
        <v>0</v>
      </c>
      <c r="BF8" s="10">
        <f>'[1]T 24-25'!$AT$8</f>
        <v>0</v>
      </c>
      <c r="BG8" s="11">
        <f>'[2]T 24-25'!$AS$8</f>
        <v>0</v>
      </c>
      <c r="BH8" s="12">
        <f>'[2]T 24-25'!$AT$8</f>
        <v>0</v>
      </c>
      <c r="BI8" s="6"/>
      <c r="BJ8" s="3" t="b">
        <v>1</v>
      </c>
      <c r="BK8" s="3" t="b">
        <v>1</v>
      </c>
      <c r="BL8" s="6"/>
      <c r="BM8" s="4" t="b">
        <v>1</v>
      </c>
      <c r="BN8" s="4" t="b">
        <v>1</v>
      </c>
      <c r="BO8" s="6"/>
      <c r="BP8" s="21" t="str">
        <f>[3]Trophies!$B$5</f>
        <v xml:space="preserve"> 2024/2025</v>
      </c>
      <c r="BQ8" s="20" t="str">
        <f>[3]Trophies!$C$5</f>
        <v/>
      </c>
    </row>
    <row r="9" spans="3:69" ht="16.5" customHeight="1" thickBot="1" x14ac:dyDescent="0.3">
      <c r="C9" s="2"/>
      <c r="D9" s="4" t="b">
        <f t="shared" si="9"/>
        <v>1</v>
      </c>
      <c r="E9" s="2"/>
      <c r="F9" s="25">
        <f t="shared" si="10"/>
        <v>0</v>
      </c>
      <c r="G9" s="26">
        <f t="shared" si="11"/>
        <v>0</v>
      </c>
      <c r="H9" s="24">
        <f t="shared" si="12"/>
        <v>0</v>
      </c>
      <c r="I9" s="15">
        <f t="shared" si="13"/>
        <v>0</v>
      </c>
      <c r="J9" s="49">
        <f t="shared" si="14"/>
        <v>1E-8</v>
      </c>
      <c r="K9" s="27">
        <f t="shared" si="15"/>
        <v>1E-8</v>
      </c>
      <c r="L9" s="7">
        <f t="shared" si="16"/>
        <v>0</v>
      </c>
      <c r="M9" s="8">
        <f t="shared" si="17"/>
        <v>0</v>
      </c>
      <c r="N9" s="7">
        <f t="shared" si="18"/>
        <v>0</v>
      </c>
      <c r="O9" s="8">
        <f t="shared" si="19"/>
        <v>0</v>
      </c>
      <c r="P9" s="2"/>
      <c r="Q9" s="25">
        <f>'[1]T 24-25'!$D$8</f>
        <v>0</v>
      </c>
      <c r="R9" s="26">
        <f>'[1]T 24-25'!$E$8</f>
        <v>0</v>
      </c>
      <c r="S9" s="24">
        <f>'[1]T 24-25'!$F$8</f>
        <v>0</v>
      </c>
      <c r="T9" s="15">
        <f>'[1]T 24-25'!$M$8</f>
        <v>0</v>
      </c>
      <c r="U9" s="9">
        <f>'[1]T 24-25'!$G$8</f>
        <v>0</v>
      </c>
      <c r="V9" s="10">
        <f>'[1]T 24-25'!$H$8</f>
        <v>0</v>
      </c>
      <c r="W9" s="9">
        <f>'[1]T 24-25'!$K$8</f>
        <v>0</v>
      </c>
      <c r="X9" s="10">
        <f>'[1]T 24-25'!$L$8</f>
        <v>0</v>
      </c>
      <c r="Y9" s="2"/>
      <c r="Z9" s="25">
        <f>'[2]T 24-25'!$D$8</f>
        <v>0</v>
      </c>
      <c r="AA9" s="26">
        <f>'[2]T 24-25'!$E$8</f>
        <v>0</v>
      </c>
      <c r="AB9" s="24">
        <f>'[2]T 24-25'!$F$8</f>
        <v>0</v>
      </c>
      <c r="AC9" s="15">
        <f>'[2]T 24-25'!$M$8</f>
        <v>0</v>
      </c>
      <c r="AD9" s="11">
        <f>'[2]T 24-25'!$G$8</f>
        <v>0</v>
      </c>
      <c r="AE9" s="12">
        <f>'[2]T 24-25'!$H$8</f>
        <v>0</v>
      </c>
      <c r="AF9" s="11">
        <f>'[2]T 24-25'!$K$8</f>
        <v>0</v>
      </c>
      <c r="AG9" s="12">
        <f>'[2]T 24-25'!$L$8</f>
        <v>0</v>
      </c>
      <c r="AI9" s="7">
        <f t="shared" si="20"/>
        <v>0</v>
      </c>
      <c r="AJ9" s="8">
        <f t="shared" si="21"/>
        <v>0</v>
      </c>
      <c r="AK9" s="7">
        <f t="shared" si="22"/>
        <v>0</v>
      </c>
      <c r="AL9" s="8">
        <f t="shared" si="23"/>
        <v>0</v>
      </c>
      <c r="AM9" s="9">
        <f>'[1]T 24-25'!$Y$8</f>
        <v>0</v>
      </c>
      <c r="AN9" s="10">
        <f>'[1]T 24-25'!$Z$8</f>
        <v>0</v>
      </c>
      <c r="AO9" s="9">
        <f>'[1]T 24-25'!$AC$8</f>
        <v>0</v>
      </c>
      <c r="AP9" s="10">
        <f>'[1]T 24-25'!$AD$8</f>
        <v>0</v>
      </c>
      <c r="AQ9" s="11">
        <f>'[2]T 24-25'!$Y$8</f>
        <v>0</v>
      </c>
      <c r="AR9" s="12">
        <f>'[2]T 24-25'!$Z$8</f>
        <v>0</v>
      </c>
      <c r="AS9" s="11">
        <f>'[2]T 24-25'!$AC$8</f>
        <v>0</v>
      </c>
      <c r="AT9" s="12">
        <f>'[2]T 24-25'!$AD$8</f>
        <v>0</v>
      </c>
      <c r="AV9" s="7">
        <f t="shared" si="24"/>
        <v>0</v>
      </c>
      <c r="AW9" s="8">
        <f t="shared" si="25"/>
        <v>0</v>
      </c>
      <c r="AX9" s="9">
        <f>'[1]T 24-25'!$AL$8</f>
        <v>0</v>
      </c>
      <c r="AY9" s="10">
        <f>'[1]T 24-25'!$AM$8</f>
        <v>0</v>
      </c>
      <c r="AZ9" s="11">
        <f>'[2]T 24-25'!$AL$8</f>
        <v>0</v>
      </c>
      <c r="BA9" s="12">
        <f>'[2]T 24-25'!$AM$8</f>
        <v>0</v>
      </c>
      <c r="BC9" s="7">
        <f t="shared" si="26"/>
        <v>0</v>
      </c>
      <c r="BD9" s="8">
        <f t="shared" si="27"/>
        <v>0</v>
      </c>
      <c r="BE9" s="9">
        <f>'[1]T 24-25'!$AS$8</f>
        <v>0</v>
      </c>
      <c r="BF9" s="10">
        <f>'[1]T 24-25'!$AT$8</f>
        <v>0</v>
      </c>
      <c r="BG9" s="11">
        <f>'[2]T 24-25'!$AS$8</f>
        <v>0</v>
      </c>
      <c r="BH9" s="12">
        <f>'[2]T 24-25'!$AT$8</f>
        <v>0</v>
      </c>
      <c r="BI9" s="6"/>
      <c r="BJ9" s="3" t="b">
        <v>1</v>
      </c>
      <c r="BK9" s="3" t="b">
        <v>1</v>
      </c>
      <c r="BL9" s="6"/>
      <c r="BM9" s="4" t="b">
        <v>1</v>
      </c>
      <c r="BN9" s="4" t="b">
        <v>1</v>
      </c>
      <c r="BO9" s="6"/>
      <c r="BP9" s="21" t="str">
        <f>[5]Trophies!$B$5</f>
        <v xml:space="preserve"> 2024/2025</v>
      </c>
      <c r="BQ9" s="20" t="str">
        <f>[5]Trophies!$C$5</f>
        <v/>
      </c>
    </row>
    <row r="10" spans="3:69" ht="16.5" customHeight="1" thickBot="1" x14ac:dyDescent="0.3">
      <c r="C10" s="2"/>
      <c r="D10" s="4" t="b">
        <f t="shared" si="9"/>
        <v>1</v>
      </c>
      <c r="E10" s="2"/>
      <c r="F10" s="25">
        <f t="shared" si="10"/>
        <v>0</v>
      </c>
      <c r="G10" s="26">
        <f t="shared" si="11"/>
        <v>0</v>
      </c>
      <c r="H10" s="24">
        <f t="shared" si="12"/>
        <v>0</v>
      </c>
      <c r="I10" s="15">
        <f t="shared" si="13"/>
        <v>0</v>
      </c>
      <c r="J10" s="49">
        <f t="shared" si="14"/>
        <v>1E-8</v>
      </c>
      <c r="K10" s="27">
        <f t="shared" si="15"/>
        <v>1E-8</v>
      </c>
      <c r="L10" s="7">
        <f t="shared" si="16"/>
        <v>0</v>
      </c>
      <c r="M10" s="8">
        <f t="shared" si="17"/>
        <v>0</v>
      </c>
      <c r="N10" s="7">
        <f t="shared" si="18"/>
        <v>0</v>
      </c>
      <c r="O10" s="8">
        <f t="shared" si="19"/>
        <v>0</v>
      </c>
      <c r="P10" s="2"/>
      <c r="Q10" s="25">
        <f>'[1]T 24-25'!$D$8</f>
        <v>0</v>
      </c>
      <c r="R10" s="26">
        <f>'[1]T 24-25'!$E$8</f>
        <v>0</v>
      </c>
      <c r="S10" s="24">
        <f>'[1]T 24-25'!$F$8</f>
        <v>0</v>
      </c>
      <c r="T10" s="15">
        <f>'[1]T 24-25'!$M$8</f>
        <v>0</v>
      </c>
      <c r="U10" s="9">
        <f>'[1]T 24-25'!$G$8</f>
        <v>0</v>
      </c>
      <c r="V10" s="10">
        <f>'[1]T 24-25'!$H$8</f>
        <v>0</v>
      </c>
      <c r="W10" s="9">
        <f>'[1]T 24-25'!$K$8</f>
        <v>0</v>
      </c>
      <c r="X10" s="10">
        <f>'[1]T 24-25'!$L$8</f>
        <v>0</v>
      </c>
      <c r="Y10" s="2"/>
      <c r="Z10" s="25">
        <f>'[2]T 24-25'!$D$8</f>
        <v>0</v>
      </c>
      <c r="AA10" s="26">
        <f>'[2]T 24-25'!$E$8</f>
        <v>0</v>
      </c>
      <c r="AB10" s="24">
        <f>'[2]T 24-25'!$F$8</f>
        <v>0</v>
      </c>
      <c r="AC10" s="15">
        <f>'[2]T 24-25'!$M$8</f>
        <v>0</v>
      </c>
      <c r="AD10" s="11">
        <f>'[2]T 24-25'!$G$8</f>
        <v>0</v>
      </c>
      <c r="AE10" s="12">
        <f>'[2]T 24-25'!$H$8</f>
        <v>0</v>
      </c>
      <c r="AF10" s="11">
        <f>'[2]T 24-25'!$K$8</f>
        <v>0</v>
      </c>
      <c r="AG10" s="12">
        <f>'[2]T 24-25'!$L$8</f>
        <v>0</v>
      </c>
      <c r="AI10" s="7">
        <f t="shared" si="20"/>
        <v>0</v>
      </c>
      <c r="AJ10" s="8">
        <f t="shared" si="21"/>
        <v>0</v>
      </c>
      <c r="AK10" s="7">
        <f t="shared" si="22"/>
        <v>0</v>
      </c>
      <c r="AL10" s="8">
        <f t="shared" si="23"/>
        <v>0</v>
      </c>
      <c r="AM10" s="9">
        <f>'[1]T 24-25'!$Y$8</f>
        <v>0</v>
      </c>
      <c r="AN10" s="10">
        <f>'[1]T 24-25'!$Z$8</f>
        <v>0</v>
      </c>
      <c r="AO10" s="9">
        <f>'[1]T 24-25'!$AC$8</f>
        <v>0</v>
      </c>
      <c r="AP10" s="10">
        <f>'[1]T 24-25'!$AD$8</f>
        <v>0</v>
      </c>
      <c r="AQ10" s="11">
        <f>'[2]T 24-25'!$Y$8</f>
        <v>0</v>
      </c>
      <c r="AR10" s="12">
        <f>'[2]T 24-25'!$Z$8</f>
        <v>0</v>
      </c>
      <c r="AS10" s="11">
        <f>'[2]T 24-25'!$AC$8</f>
        <v>0</v>
      </c>
      <c r="AT10" s="12">
        <f>'[2]T 24-25'!$AD$8</f>
        <v>0</v>
      </c>
      <c r="AV10" s="7">
        <f t="shared" si="24"/>
        <v>0</v>
      </c>
      <c r="AW10" s="8">
        <f t="shared" si="25"/>
        <v>0</v>
      </c>
      <c r="AX10" s="9">
        <f>'[1]T 24-25'!$AL$8</f>
        <v>0</v>
      </c>
      <c r="AY10" s="10">
        <f>'[1]T 24-25'!$AM$8</f>
        <v>0</v>
      </c>
      <c r="AZ10" s="11">
        <f>'[2]T 24-25'!$AL$8</f>
        <v>0</v>
      </c>
      <c r="BA10" s="12">
        <f>'[2]T 24-25'!$AM$8</f>
        <v>0</v>
      </c>
      <c r="BC10" s="7">
        <f t="shared" si="26"/>
        <v>0</v>
      </c>
      <c r="BD10" s="8">
        <f t="shared" si="27"/>
        <v>0</v>
      </c>
      <c r="BE10" s="9">
        <f>'[1]T 24-25'!$AS$8</f>
        <v>0</v>
      </c>
      <c r="BF10" s="10">
        <f>'[1]T 24-25'!$AT$8</f>
        <v>0</v>
      </c>
      <c r="BG10" s="11">
        <f>'[2]T 24-25'!$AS$8</f>
        <v>0</v>
      </c>
      <c r="BH10" s="12">
        <f>'[2]T 24-25'!$AT$8</f>
        <v>0</v>
      </c>
      <c r="BI10" s="6"/>
      <c r="BJ10" s="3" t="b">
        <v>1</v>
      </c>
      <c r="BK10" s="3" t="b">
        <v>1</v>
      </c>
      <c r="BL10" s="6"/>
      <c r="BM10" s="4" t="b">
        <v>1</v>
      </c>
      <c r="BN10" s="4" t="b">
        <v>1</v>
      </c>
      <c r="BO10" s="6"/>
      <c r="BP10" s="21" t="str">
        <f>[7]Trophies!$B$5</f>
        <v xml:space="preserve"> 2024/2025</v>
      </c>
      <c r="BQ10" s="20" t="str">
        <f>[7]Trophies!$C$5</f>
        <v/>
      </c>
    </row>
    <row r="11" spans="3:69" ht="16.5" customHeight="1" thickBot="1" x14ac:dyDescent="0.3">
      <c r="C11" s="2"/>
      <c r="D11" s="4" t="b">
        <f t="shared" si="9"/>
        <v>1</v>
      </c>
      <c r="E11" s="2"/>
      <c r="F11" s="25">
        <f t="shared" si="10"/>
        <v>0</v>
      </c>
      <c r="G11" s="26">
        <f t="shared" si="11"/>
        <v>0</v>
      </c>
      <c r="H11" s="24">
        <f t="shared" si="12"/>
        <v>0</v>
      </c>
      <c r="I11" s="15">
        <f t="shared" si="13"/>
        <v>0</v>
      </c>
      <c r="J11" s="49">
        <f t="shared" si="14"/>
        <v>1E-8</v>
      </c>
      <c r="K11" s="27">
        <f t="shared" si="15"/>
        <v>1E-8</v>
      </c>
      <c r="L11" s="7">
        <f t="shared" si="16"/>
        <v>0</v>
      </c>
      <c r="M11" s="8">
        <f t="shared" si="17"/>
        <v>0</v>
      </c>
      <c r="N11" s="7">
        <f t="shared" si="18"/>
        <v>0</v>
      </c>
      <c r="O11" s="8">
        <f t="shared" si="19"/>
        <v>0</v>
      </c>
      <c r="P11" s="2"/>
      <c r="Q11" s="25">
        <f>'[1]T 24-25'!$D$8</f>
        <v>0</v>
      </c>
      <c r="R11" s="26">
        <f>'[1]T 24-25'!$E$8</f>
        <v>0</v>
      </c>
      <c r="S11" s="24">
        <f>'[1]T 24-25'!$F$8</f>
        <v>0</v>
      </c>
      <c r="T11" s="15">
        <f>'[1]T 24-25'!$M$8</f>
        <v>0</v>
      </c>
      <c r="U11" s="9">
        <f>'[1]T 24-25'!$G$8</f>
        <v>0</v>
      </c>
      <c r="V11" s="10">
        <f>'[1]T 24-25'!$H$8</f>
        <v>0</v>
      </c>
      <c r="W11" s="9">
        <f>'[1]T 24-25'!$K$8</f>
        <v>0</v>
      </c>
      <c r="X11" s="10">
        <f>'[1]T 24-25'!$L$8</f>
        <v>0</v>
      </c>
      <c r="Y11" s="2"/>
      <c r="Z11" s="25">
        <f>'[2]T 24-25'!$D$8</f>
        <v>0</v>
      </c>
      <c r="AA11" s="26">
        <f>'[2]T 24-25'!$E$8</f>
        <v>0</v>
      </c>
      <c r="AB11" s="24">
        <f>'[2]T 24-25'!$F$8</f>
        <v>0</v>
      </c>
      <c r="AC11" s="15">
        <f>'[2]T 24-25'!$M$8</f>
        <v>0</v>
      </c>
      <c r="AD11" s="11">
        <f>'[2]T 24-25'!$G$8</f>
        <v>0</v>
      </c>
      <c r="AE11" s="12">
        <f>'[2]T 24-25'!$H$8</f>
        <v>0</v>
      </c>
      <c r="AF11" s="11">
        <f>'[2]T 24-25'!$K$8</f>
        <v>0</v>
      </c>
      <c r="AG11" s="12">
        <f>'[2]T 24-25'!$L$8</f>
        <v>0</v>
      </c>
      <c r="AI11" s="7">
        <f t="shared" si="20"/>
        <v>0</v>
      </c>
      <c r="AJ11" s="8">
        <f t="shared" si="21"/>
        <v>0</v>
      </c>
      <c r="AK11" s="7">
        <f t="shared" si="22"/>
        <v>0</v>
      </c>
      <c r="AL11" s="8">
        <f t="shared" si="23"/>
        <v>0</v>
      </c>
      <c r="AM11" s="9">
        <f>'[1]T 24-25'!$Y$8</f>
        <v>0</v>
      </c>
      <c r="AN11" s="10">
        <f>'[1]T 24-25'!$Z$8</f>
        <v>0</v>
      </c>
      <c r="AO11" s="9">
        <f>'[1]T 24-25'!$AC$8</f>
        <v>0</v>
      </c>
      <c r="AP11" s="10">
        <f>'[1]T 24-25'!$AD$8</f>
        <v>0</v>
      </c>
      <c r="AQ11" s="11">
        <f>'[2]T 24-25'!$Y$8</f>
        <v>0</v>
      </c>
      <c r="AR11" s="12">
        <f>'[2]T 24-25'!$Z$8</f>
        <v>0</v>
      </c>
      <c r="AS11" s="11">
        <f>'[2]T 24-25'!$AC$8</f>
        <v>0</v>
      </c>
      <c r="AT11" s="12">
        <f>'[2]T 24-25'!$AD$8</f>
        <v>0</v>
      </c>
      <c r="AV11" s="7">
        <f t="shared" si="24"/>
        <v>0</v>
      </c>
      <c r="AW11" s="8">
        <f t="shared" si="25"/>
        <v>0</v>
      </c>
      <c r="AX11" s="9">
        <f>'[1]T 24-25'!$AL$8</f>
        <v>0</v>
      </c>
      <c r="AY11" s="10">
        <f>'[1]T 24-25'!$AM$8</f>
        <v>0</v>
      </c>
      <c r="AZ11" s="11">
        <f>'[2]T 24-25'!$AL$8</f>
        <v>0</v>
      </c>
      <c r="BA11" s="12">
        <f>'[2]T 24-25'!$AM$8</f>
        <v>0</v>
      </c>
      <c r="BC11" s="7">
        <f t="shared" si="26"/>
        <v>0</v>
      </c>
      <c r="BD11" s="8">
        <f t="shared" si="27"/>
        <v>0</v>
      </c>
      <c r="BE11" s="9">
        <f>'[1]T 24-25'!$AS$8</f>
        <v>0</v>
      </c>
      <c r="BF11" s="10">
        <f>'[1]T 24-25'!$AT$8</f>
        <v>0</v>
      </c>
      <c r="BG11" s="11">
        <f>'[2]T 24-25'!$AS$8</f>
        <v>0</v>
      </c>
      <c r="BH11" s="12">
        <f>'[2]T 24-25'!$AT$8</f>
        <v>0</v>
      </c>
      <c r="BI11" s="6"/>
      <c r="BJ11" s="3" t="b">
        <v>1</v>
      </c>
      <c r="BK11" s="3" t="b">
        <v>1</v>
      </c>
      <c r="BL11" s="6"/>
      <c r="BM11" s="4" t="b">
        <v>1</v>
      </c>
      <c r="BN11" s="4" t="b">
        <v>1</v>
      </c>
      <c r="BO11" s="6"/>
      <c r="BP11" s="21" t="str">
        <f>[17]Trophies!$B$5</f>
        <v xml:space="preserve"> 2024/2025</v>
      </c>
      <c r="BQ11" s="20" t="str">
        <f>[17]Trophies!$C$5</f>
        <v/>
      </c>
    </row>
    <row r="12" spans="3:69" ht="16.5" customHeight="1" thickBot="1" x14ac:dyDescent="0.3">
      <c r="C12" s="2"/>
      <c r="D12" s="4" t="b">
        <f t="shared" si="9"/>
        <v>1</v>
      </c>
      <c r="E12" s="2"/>
      <c r="F12" s="25">
        <f t="shared" si="10"/>
        <v>0</v>
      </c>
      <c r="G12" s="26">
        <f t="shared" si="11"/>
        <v>0</v>
      </c>
      <c r="H12" s="24">
        <f t="shared" si="12"/>
        <v>0</v>
      </c>
      <c r="I12" s="15">
        <f t="shared" si="13"/>
        <v>0</v>
      </c>
      <c r="J12" s="49">
        <f t="shared" si="14"/>
        <v>1E-8</v>
      </c>
      <c r="K12" s="27">
        <f t="shared" si="15"/>
        <v>1E-8</v>
      </c>
      <c r="L12" s="7">
        <f t="shared" si="16"/>
        <v>0</v>
      </c>
      <c r="M12" s="8">
        <f t="shared" si="17"/>
        <v>0</v>
      </c>
      <c r="N12" s="7">
        <f t="shared" si="18"/>
        <v>0</v>
      </c>
      <c r="O12" s="8">
        <f t="shared" si="19"/>
        <v>0</v>
      </c>
      <c r="P12" s="2"/>
      <c r="Q12" s="25">
        <f>'[1]T 24-25'!$D$8</f>
        <v>0</v>
      </c>
      <c r="R12" s="26">
        <f>'[1]T 24-25'!$E$8</f>
        <v>0</v>
      </c>
      <c r="S12" s="24">
        <f>'[1]T 24-25'!$F$8</f>
        <v>0</v>
      </c>
      <c r="T12" s="15">
        <f>'[1]T 24-25'!$M$8</f>
        <v>0</v>
      </c>
      <c r="U12" s="9">
        <f>'[1]T 24-25'!$G$8</f>
        <v>0</v>
      </c>
      <c r="V12" s="10">
        <f>'[1]T 24-25'!$H$8</f>
        <v>0</v>
      </c>
      <c r="W12" s="9">
        <f>'[1]T 24-25'!$K$8</f>
        <v>0</v>
      </c>
      <c r="X12" s="10">
        <f>'[1]T 24-25'!$L$8</f>
        <v>0</v>
      </c>
      <c r="Y12" s="2"/>
      <c r="Z12" s="25">
        <f>'[2]T 24-25'!$D$8</f>
        <v>0</v>
      </c>
      <c r="AA12" s="26">
        <f>'[2]T 24-25'!$E$8</f>
        <v>0</v>
      </c>
      <c r="AB12" s="24">
        <f>'[2]T 24-25'!$F$8</f>
        <v>0</v>
      </c>
      <c r="AC12" s="15">
        <f>'[2]T 24-25'!$M$8</f>
        <v>0</v>
      </c>
      <c r="AD12" s="11">
        <f>'[2]T 24-25'!$G$8</f>
        <v>0</v>
      </c>
      <c r="AE12" s="12">
        <f>'[2]T 24-25'!$H$8</f>
        <v>0</v>
      </c>
      <c r="AF12" s="11">
        <f>'[2]T 24-25'!$K$8</f>
        <v>0</v>
      </c>
      <c r="AG12" s="12">
        <f>'[2]T 24-25'!$L$8</f>
        <v>0</v>
      </c>
      <c r="AI12" s="7">
        <f t="shared" si="20"/>
        <v>0</v>
      </c>
      <c r="AJ12" s="8">
        <f t="shared" si="21"/>
        <v>0</v>
      </c>
      <c r="AK12" s="7">
        <f t="shared" si="22"/>
        <v>0</v>
      </c>
      <c r="AL12" s="8">
        <f t="shared" si="23"/>
        <v>0</v>
      </c>
      <c r="AM12" s="9">
        <f>'[1]T 24-25'!$Y$8</f>
        <v>0</v>
      </c>
      <c r="AN12" s="10">
        <f>'[1]T 24-25'!$Z$8</f>
        <v>0</v>
      </c>
      <c r="AO12" s="9">
        <f>'[1]T 24-25'!$AC$8</f>
        <v>0</v>
      </c>
      <c r="AP12" s="10">
        <f>'[1]T 24-25'!$AD$8</f>
        <v>0</v>
      </c>
      <c r="AQ12" s="11">
        <f>'[2]T 24-25'!$Y$8</f>
        <v>0</v>
      </c>
      <c r="AR12" s="12">
        <f>'[2]T 24-25'!$Z$8</f>
        <v>0</v>
      </c>
      <c r="AS12" s="11">
        <f>'[2]T 24-25'!$AC$8</f>
        <v>0</v>
      </c>
      <c r="AT12" s="12">
        <f>'[2]T 24-25'!$AD$8</f>
        <v>0</v>
      </c>
      <c r="AV12" s="7">
        <f t="shared" si="24"/>
        <v>0</v>
      </c>
      <c r="AW12" s="8">
        <f t="shared" si="25"/>
        <v>0</v>
      </c>
      <c r="AX12" s="9">
        <f>'[1]T 24-25'!$AL$8</f>
        <v>0</v>
      </c>
      <c r="AY12" s="10">
        <f>'[1]T 24-25'!$AM$8</f>
        <v>0</v>
      </c>
      <c r="AZ12" s="11">
        <f>'[2]T 24-25'!$AL$8</f>
        <v>0</v>
      </c>
      <c r="BA12" s="12">
        <f>'[2]T 24-25'!$AM$8</f>
        <v>0</v>
      </c>
      <c r="BC12" s="7">
        <f t="shared" si="26"/>
        <v>0</v>
      </c>
      <c r="BD12" s="8">
        <f t="shared" si="27"/>
        <v>0</v>
      </c>
      <c r="BE12" s="9">
        <f>'[1]T 24-25'!$AS$8</f>
        <v>0</v>
      </c>
      <c r="BF12" s="10">
        <f>'[1]T 24-25'!$AT$8</f>
        <v>0</v>
      </c>
      <c r="BG12" s="11">
        <f>'[2]T 24-25'!$AS$8</f>
        <v>0</v>
      </c>
      <c r="BH12" s="12">
        <f>'[2]T 24-25'!$AT$8</f>
        <v>0</v>
      </c>
      <c r="BI12" s="6"/>
      <c r="BJ12" s="3" t="b">
        <v>1</v>
      </c>
      <c r="BK12" s="3" t="b">
        <v>1</v>
      </c>
      <c r="BL12" s="6"/>
      <c r="BM12" s="4" t="b">
        <v>1</v>
      </c>
      <c r="BN12" s="4" t="b">
        <v>1</v>
      </c>
      <c r="BO12" s="6"/>
      <c r="BP12" s="21" t="str">
        <f>[11]Trophies!$B$5</f>
        <v xml:space="preserve"> 2024/2025</v>
      </c>
      <c r="BQ12" s="20" t="str">
        <f>[11]Trophies!$C$5</f>
        <v/>
      </c>
    </row>
    <row r="13" spans="3:69" ht="16.5" customHeight="1" thickBot="1" x14ac:dyDescent="0.3">
      <c r="C13" s="2"/>
      <c r="D13" s="4" t="b">
        <f t="shared" si="9"/>
        <v>1</v>
      </c>
      <c r="E13" s="2"/>
      <c r="F13" s="25">
        <f t="shared" si="10"/>
        <v>0</v>
      </c>
      <c r="G13" s="26">
        <f t="shared" si="11"/>
        <v>0</v>
      </c>
      <c r="H13" s="24">
        <f t="shared" si="12"/>
        <v>0</v>
      </c>
      <c r="I13" s="15">
        <f t="shared" si="13"/>
        <v>0</v>
      </c>
      <c r="J13" s="49">
        <f t="shared" si="14"/>
        <v>1E-8</v>
      </c>
      <c r="K13" s="27">
        <f t="shared" si="15"/>
        <v>1E-8</v>
      </c>
      <c r="L13" s="7">
        <f t="shared" si="16"/>
        <v>0</v>
      </c>
      <c r="M13" s="8">
        <f t="shared" si="17"/>
        <v>0</v>
      </c>
      <c r="N13" s="7">
        <f t="shared" si="18"/>
        <v>0</v>
      </c>
      <c r="O13" s="8">
        <f t="shared" si="19"/>
        <v>0</v>
      </c>
      <c r="P13" s="2"/>
      <c r="Q13" s="25">
        <f>'[1]T 24-25'!$D$8</f>
        <v>0</v>
      </c>
      <c r="R13" s="26">
        <f>'[1]T 24-25'!$E$8</f>
        <v>0</v>
      </c>
      <c r="S13" s="24">
        <f>'[1]T 24-25'!$F$8</f>
        <v>0</v>
      </c>
      <c r="T13" s="15">
        <f>'[1]T 24-25'!$M$8</f>
        <v>0</v>
      </c>
      <c r="U13" s="9">
        <f>'[1]T 24-25'!$G$8</f>
        <v>0</v>
      </c>
      <c r="V13" s="10">
        <f>'[1]T 24-25'!$H$8</f>
        <v>0</v>
      </c>
      <c r="W13" s="9">
        <f>'[1]T 24-25'!$K$8</f>
        <v>0</v>
      </c>
      <c r="X13" s="10">
        <f>'[1]T 24-25'!$L$8</f>
        <v>0</v>
      </c>
      <c r="Y13" s="2"/>
      <c r="Z13" s="25">
        <f>'[2]T 24-25'!$D$8</f>
        <v>0</v>
      </c>
      <c r="AA13" s="26">
        <f>'[2]T 24-25'!$E$8</f>
        <v>0</v>
      </c>
      <c r="AB13" s="24">
        <f>'[2]T 24-25'!$F$8</f>
        <v>0</v>
      </c>
      <c r="AC13" s="15">
        <f>'[2]T 24-25'!$M$8</f>
        <v>0</v>
      </c>
      <c r="AD13" s="11">
        <f>'[2]T 24-25'!$G$8</f>
        <v>0</v>
      </c>
      <c r="AE13" s="12">
        <f>'[2]T 24-25'!$H$8</f>
        <v>0</v>
      </c>
      <c r="AF13" s="11">
        <f>'[2]T 24-25'!$K$8</f>
        <v>0</v>
      </c>
      <c r="AG13" s="12">
        <f>'[2]T 24-25'!$L$8</f>
        <v>0</v>
      </c>
      <c r="AI13" s="7">
        <f t="shared" si="20"/>
        <v>0</v>
      </c>
      <c r="AJ13" s="8">
        <f t="shared" si="21"/>
        <v>0</v>
      </c>
      <c r="AK13" s="7">
        <f t="shared" si="22"/>
        <v>0</v>
      </c>
      <c r="AL13" s="8">
        <f t="shared" si="23"/>
        <v>0</v>
      </c>
      <c r="AM13" s="9">
        <f>'[1]T 24-25'!$Y$8</f>
        <v>0</v>
      </c>
      <c r="AN13" s="10">
        <f>'[1]T 24-25'!$Z$8</f>
        <v>0</v>
      </c>
      <c r="AO13" s="9">
        <f>'[1]T 24-25'!$AC$8</f>
        <v>0</v>
      </c>
      <c r="AP13" s="10">
        <f>'[1]T 24-25'!$AD$8</f>
        <v>0</v>
      </c>
      <c r="AQ13" s="11">
        <f>'[2]T 24-25'!$Y$8</f>
        <v>0</v>
      </c>
      <c r="AR13" s="12">
        <f>'[2]T 24-25'!$Z$8</f>
        <v>0</v>
      </c>
      <c r="AS13" s="11">
        <f>'[2]T 24-25'!$AC$8</f>
        <v>0</v>
      </c>
      <c r="AT13" s="12">
        <f>'[2]T 24-25'!$AD$8</f>
        <v>0</v>
      </c>
      <c r="AV13" s="7">
        <f t="shared" si="24"/>
        <v>0</v>
      </c>
      <c r="AW13" s="8">
        <f t="shared" si="25"/>
        <v>0</v>
      </c>
      <c r="AX13" s="9">
        <f>'[1]T 24-25'!$AL$8</f>
        <v>0</v>
      </c>
      <c r="AY13" s="10">
        <f>'[1]T 24-25'!$AM$8</f>
        <v>0</v>
      </c>
      <c r="AZ13" s="11">
        <f>'[2]T 24-25'!$AL$8</f>
        <v>0</v>
      </c>
      <c r="BA13" s="12">
        <f>'[2]T 24-25'!$AM$8</f>
        <v>0</v>
      </c>
      <c r="BC13" s="7">
        <f t="shared" si="26"/>
        <v>0</v>
      </c>
      <c r="BD13" s="8">
        <f t="shared" si="27"/>
        <v>0</v>
      </c>
      <c r="BE13" s="9">
        <f>'[1]T 24-25'!$AS$8</f>
        <v>0</v>
      </c>
      <c r="BF13" s="10">
        <f>'[1]T 24-25'!$AT$8</f>
        <v>0</v>
      </c>
      <c r="BG13" s="11">
        <f>'[2]T 24-25'!$AS$8</f>
        <v>0</v>
      </c>
      <c r="BH13" s="12">
        <f>'[2]T 24-25'!$AT$8</f>
        <v>0</v>
      </c>
      <c r="BI13" s="6"/>
      <c r="BJ13" s="3" t="b">
        <v>1</v>
      </c>
      <c r="BK13" s="3" t="b">
        <v>1</v>
      </c>
      <c r="BL13" s="6"/>
      <c r="BM13" s="4" t="b">
        <v>1</v>
      </c>
      <c r="BN13" s="4" t="b">
        <v>1</v>
      </c>
      <c r="BO13" s="6"/>
      <c r="BP13" s="21" t="str">
        <f>[13]Trophies!$B$5</f>
        <v xml:space="preserve"> 2024/2025</v>
      </c>
      <c r="BQ13" s="20" t="str">
        <f>[13]Trophies!$C$5</f>
        <v/>
      </c>
    </row>
    <row r="14" spans="3:69" ht="16.5" customHeight="1" thickBot="1" x14ac:dyDescent="0.3">
      <c r="C14" s="2"/>
      <c r="D14" s="4" t="b">
        <f t="shared" si="9"/>
        <v>1</v>
      </c>
      <c r="E14" s="2"/>
      <c r="F14" s="25">
        <f t="shared" si="10"/>
        <v>0</v>
      </c>
      <c r="G14" s="26">
        <f t="shared" si="11"/>
        <v>0</v>
      </c>
      <c r="H14" s="24">
        <f t="shared" si="12"/>
        <v>0</v>
      </c>
      <c r="I14" s="15">
        <f t="shared" si="13"/>
        <v>0</v>
      </c>
      <c r="J14" s="49">
        <f t="shared" si="14"/>
        <v>1E-8</v>
      </c>
      <c r="K14" s="27">
        <f t="shared" si="15"/>
        <v>1E-8</v>
      </c>
      <c r="L14" s="7">
        <f t="shared" si="16"/>
        <v>0</v>
      </c>
      <c r="M14" s="8">
        <f t="shared" si="17"/>
        <v>0</v>
      </c>
      <c r="N14" s="7">
        <f t="shared" si="18"/>
        <v>0</v>
      </c>
      <c r="O14" s="8">
        <f t="shared" si="19"/>
        <v>0</v>
      </c>
      <c r="P14" s="2"/>
      <c r="Q14" s="25">
        <f>'[1]T 24-25'!$D$8</f>
        <v>0</v>
      </c>
      <c r="R14" s="26">
        <f>'[1]T 24-25'!$E$8</f>
        <v>0</v>
      </c>
      <c r="S14" s="24">
        <f>'[1]T 24-25'!$F$8</f>
        <v>0</v>
      </c>
      <c r="T14" s="15">
        <f>'[1]T 24-25'!$M$8</f>
        <v>0</v>
      </c>
      <c r="U14" s="9">
        <f>'[1]T 24-25'!$G$8</f>
        <v>0</v>
      </c>
      <c r="V14" s="10">
        <f>'[1]T 24-25'!$H$8</f>
        <v>0</v>
      </c>
      <c r="W14" s="9">
        <f>'[1]T 24-25'!$K$8</f>
        <v>0</v>
      </c>
      <c r="X14" s="10">
        <f>'[1]T 24-25'!$L$8</f>
        <v>0</v>
      </c>
      <c r="Y14" s="2"/>
      <c r="Z14" s="25">
        <f>'[2]T 24-25'!$D$8</f>
        <v>0</v>
      </c>
      <c r="AA14" s="26">
        <f>'[2]T 24-25'!$E$8</f>
        <v>0</v>
      </c>
      <c r="AB14" s="24">
        <f>'[2]T 24-25'!$F$8</f>
        <v>0</v>
      </c>
      <c r="AC14" s="15">
        <f>'[2]T 24-25'!$M$8</f>
        <v>0</v>
      </c>
      <c r="AD14" s="11">
        <f>'[2]T 24-25'!$G$8</f>
        <v>0</v>
      </c>
      <c r="AE14" s="12">
        <f>'[2]T 24-25'!$H$8</f>
        <v>0</v>
      </c>
      <c r="AF14" s="11">
        <f>'[2]T 24-25'!$K$8</f>
        <v>0</v>
      </c>
      <c r="AG14" s="12">
        <f>'[2]T 24-25'!$L$8</f>
        <v>0</v>
      </c>
      <c r="AI14" s="7">
        <f t="shared" si="20"/>
        <v>0</v>
      </c>
      <c r="AJ14" s="8">
        <f t="shared" si="21"/>
        <v>0</v>
      </c>
      <c r="AK14" s="7">
        <f t="shared" si="22"/>
        <v>0</v>
      </c>
      <c r="AL14" s="8">
        <f t="shared" si="23"/>
        <v>0</v>
      </c>
      <c r="AM14" s="9">
        <f>'[1]T 24-25'!$Y$8</f>
        <v>0</v>
      </c>
      <c r="AN14" s="10">
        <f>'[1]T 24-25'!$Z$8</f>
        <v>0</v>
      </c>
      <c r="AO14" s="9">
        <f>'[1]T 24-25'!$AC$8</f>
        <v>0</v>
      </c>
      <c r="AP14" s="10">
        <f>'[1]T 24-25'!$AD$8</f>
        <v>0</v>
      </c>
      <c r="AQ14" s="11">
        <f>'[2]T 24-25'!$Y$8</f>
        <v>0</v>
      </c>
      <c r="AR14" s="12">
        <f>'[2]T 24-25'!$Z$8</f>
        <v>0</v>
      </c>
      <c r="AS14" s="11">
        <f>'[2]T 24-25'!$AC$8</f>
        <v>0</v>
      </c>
      <c r="AT14" s="12">
        <f>'[2]T 24-25'!$AD$8</f>
        <v>0</v>
      </c>
      <c r="AV14" s="7">
        <f t="shared" si="24"/>
        <v>0</v>
      </c>
      <c r="AW14" s="8">
        <f t="shared" si="25"/>
        <v>0</v>
      </c>
      <c r="AX14" s="9">
        <f>'[1]T 24-25'!$AL$8</f>
        <v>0</v>
      </c>
      <c r="AY14" s="10">
        <f>'[1]T 24-25'!$AM$8</f>
        <v>0</v>
      </c>
      <c r="AZ14" s="11">
        <f>'[2]T 24-25'!$AL$8</f>
        <v>0</v>
      </c>
      <c r="BA14" s="12">
        <f>'[2]T 24-25'!$AM$8</f>
        <v>0</v>
      </c>
      <c r="BC14" s="7">
        <f t="shared" si="26"/>
        <v>0</v>
      </c>
      <c r="BD14" s="8">
        <f t="shared" si="27"/>
        <v>0</v>
      </c>
      <c r="BE14" s="9">
        <f>'[1]T 24-25'!$AS$8</f>
        <v>0</v>
      </c>
      <c r="BF14" s="10">
        <f>'[1]T 24-25'!$AT$8</f>
        <v>0</v>
      </c>
      <c r="BG14" s="11">
        <f>'[2]T 24-25'!$AS$8</f>
        <v>0</v>
      </c>
      <c r="BH14" s="12">
        <f>'[2]T 24-25'!$AT$8</f>
        <v>0</v>
      </c>
      <c r="BI14" s="6"/>
      <c r="BJ14" s="3" t="b">
        <v>1</v>
      </c>
      <c r="BK14" s="3" t="b">
        <v>1</v>
      </c>
      <c r="BL14" s="6"/>
      <c r="BM14" s="4" t="b">
        <v>1</v>
      </c>
      <c r="BN14" s="4" t="b">
        <v>1</v>
      </c>
      <c r="BO14" s="6"/>
      <c r="BP14" s="21" t="str">
        <f>[15]Trophies!$B$5</f>
        <v xml:space="preserve"> 2024/2025</v>
      </c>
      <c r="BQ14" s="20" t="str">
        <f>[15]Trophies!$C$5</f>
        <v/>
      </c>
    </row>
    <row r="15" spans="3:69" ht="16.5" customHeight="1" thickBot="1" x14ac:dyDescent="0.3">
      <c r="C15" s="2"/>
      <c r="D15" s="4" t="b">
        <f t="shared" si="9"/>
        <v>1</v>
      </c>
      <c r="E15" s="2"/>
      <c r="F15" s="25">
        <f t="shared" si="10"/>
        <v>0</v>
      </c>
      <c r="G15" s="26">
        <f t="shared" si="11"/>
        <v>0</v>
      </c>
      <c r="H15" s="24">
        <f t="shared" si="12"/>
        <v>0</v>
      </c>
      <c r="I15" s="15">
        <f t="shared" si="13"/>
        <v>0</v>
      </c>
      <c r="J15" s="49">
        <f t="shared" si="14"/>
        <v>1E-8</v>
      </c>
      <c r="K15" s="27">
        <f t="shared" si="15"/>
        <v>1E-8</v>
      </c>
      <c r="L15" s="7">
        <f t="shared" si="16"/>
        <v>0</v>
      </c>
      <c r="M15" s="8">
        <f t="shared" si="17"/>
        <v>0</v>
      </c>
      <c r="N15" s="7">
        <f t="shared" si="18"/>
        <v>0</v>
      </c>
      <c r="O15" s="8">
        <f t="shared" si="19"/>
        <v>0</v>
      </c>
      <c r="P15" s="2"/>
      <c r="Q15" s="25">
        <f>'[1]T 24-25'!$D$8</f>
        <v>0</v>
      </c>
      <c r="R15" s="26">
        <f>'[1]T 24-25'!$E$8</f>
        <v>0</v>
      </c>
      <c r="S15" s="24">
        <f>'[1]T 24-25'!$F$8</f>
        <v>0</v>
      </c>
      <c r="T15" s="15">
        <f>'[1]T 24-25'!$M$8</f>
        <v>0</v>
      </c>
      <c r="U15" s="9">
        <f>'[1]T 24-25'!$G$8</f>
        <v>0</v>
      </c>
      <c r="V15" s="10">
        <f>'[1]T 24-25'!$H$8</f>
        <v>0</v>
      </c>
      <c r="W15" s="9">
        <f>'[1]T 24-25'!$K$8</f>
        <v>0</v>
      </c>
      <c r="X15" s="10">
        <f>'[1]T 24-25'!$L$8</f>
        <v>0</v>
      </c>
      <c r="Y15" s="2"/>
      <c r="Z15" s="25">
        <f>'[2]T 24-25'!$D$8</f>
        <v>0</v>
      </c>
      <c r="AA15" s="26">
        <f>'[2]T 24-25'!$E$8</f>
        <v>0</v>
      </c>
      <c r="AB15" s="24">
        <f>'[2]T 24-25'!$F$8</f>
        <v>0</v>
      </c>
      <c r="AC15" s="15">
        <f>'[2]T 24-25'!$M$8</f>
        <v>0</v>
      </c>
      <c r="AD15" s="11">
        <f>'[2]T 24-25'!$G$8</f>
        <v>0</v>
      </c>
      <c r="AE15" s="12">
        <f>'[2]T 24-25'!$H$8</f>
        <v>0</v>
      </c>
      <c r="AF15" s="11">
        <f>'[2]T 24-25'!$K$8</f>
        <v>0</v>
      </c>
      <c r="AG15" s="12">
        <f>'[2]T 24-25'!$L$8</f>
        <v>0</v>
      </c>
      <c r="AI15" s="7">
        <f t="shared" si="20"/>
        <v>0</v>
      </c>
      <c r="AJ15" s="8">
        <f t="shared" si="21"/>
        <v>0</v>
      </c>
      <c r="AK15" s="7">
        <f t="shared" si="22"/>
        <v>0</v>
      </c>
      <c r="AL15" s="8">
        <f t="shared" si="23"/>
        <v>0</v>
      </c>
      <c r="AM15" s="9">
        <f>'[1]T 24-25'!$Y$8</f>
        <v>0</v>
      </c>
      <c r="AN15" s="10">
        <f>'[1]T 24-25'!$Z$8</f>
        <v>0</v>
      </c>
      <c r="AO15" s="9">
        <f>'[1]T 24-25'!$AC$8</f>
        <v>0</v>
      </c>
      <c r="AP15" s="10">
        <f>'[1]T 24-25'!$AD$8</f>
        <v>0</v>
      </c>
      <c r="AQ15" s="11">
        <f>'[2]T 24-25'!$Y$8</f>
        <v>0</v>
      </c>
      <c r="AR15" s="12">
        <f>'[2]T 24-25'!$Z$8</f>
        <v>0</v>
      </c>
      <c r="AS15" s="11">
        <f>'[2]T 24-25'!$AC$8</f>
        <v>0</v>
      </c>
      <c r="AT15" s="12">
        <f>'[2]T 24-25'!$AD$8</f>
        <v>0</v>
      </c>
      <c r="AV15" s="7">
        <f t="shared" si="24"/>
        <v>0</v>
      </c>
      <c r="AW15" s="8">
        <f t="shared" si="25"/>
        <v>0</v>
      </c>
      <c r="AX15" s="9">
        <f>'[1]T 24-25'!$AL$8</f>
        <v>0</v>
      </c>
      <c r="AY15" s="10">
        <f>'[1]T 24-25'!$AM$8</f>
        <v>0</v>
      </c>
      <c r="AZ15" s="11">
        <f>'[2]T 24-25'!$AL$8</f>
        <v>0</v>
      </c>
      <c r="BA15" s="12">
        <f>'[2]T 24-25'!$AM$8</f>
        <v>0</v>
      </c>
      <c r="BC15" s="7">
        <f t="shared" si="26"/>
        <v>0</v>
      </c>
      <c r="BD15" s="8">
        <f t="shared" si="27"/>
        <v>0</v>
      </c>
      <c r="BE15" s="9">
        <f>'[1]T 24-25'!$AS$8</f>
        <v>0</v>
      </c>
      <c r="BF15" s="10">
        <f>'[1]T 24-25'!$AT$8</f>
        <v>0</v>
      </c>
      <c r="BG15" s="11">
        <f>'[2]T 24-25'!$AS$8</f>
        <v>0</v>
      </c>
      <c r="BH15" s="12">
        <f>'[2]T 24-25'!$AT$8</f>
        <v>0</v>
      </c>
      <c r="BI15" s="6"/>
      <c r="BJ15" s="3" t="b">
        <v>1</v>
      </c>
      <c r="BK15" s="3" t="b">
        <v>1</v>
      </c>
      <c r="BL15" s="6"/>
      <c r="BM15" s="4" t="b">
        <v>1</v>
      </c>
      <c r="BN15" s="4" t="b">
        <v>1</v>
      </c>
      <c r="BO15" s="6"/>
      <c r="BP15" s="21" t="str">
        <f>[41]Trophies!$B$5</f>
        <v xml:space="preserve"> 2024/2025</v>
      </c>
      <c r="BQ15" s="20" t="str">
        <f>[41]Trophies!$C$5</f>
        <v/>
      </c>
    </row>
    <row r="16" spans="3:69" ht="16.5" customHeight="1" thickBot="1" x14ac:dyDescent="0.3">
      <c r="C16" s="2"/>
      <c r="D16" s="4" t="b">
        <f t="shared" si="9"/>
        <v>1</v>
      </c>
      <c r="E16" s="2"/>
      <c r="F16" s="25">
        <f t="shared" si="10"/>
        <v>0</v>
      </c>
      <c r="G16" s="26">
        <f t="shared" si="11"/>
        <v>0</v>
      </c>
      <c r="H16" s="24">
        <f t="shared" si="12"/>
        <v>0</v>
      </c>
      <c r="I16" s="15">
        <f t="shared" si="13"/>
        <v>0</v>
      </c>
      <c r="J16" s="49">
        <f t="shared" si="14"/>
        <v>1E-8</v>
      </c>
      <c r="K16" s="27">
        <f t="shared" si="15"/>
        <v>1E-8</v>
      </c>
      <c r="L16" s="7">
        <f t="shared" si="16"/>
        <v>0</v>
      </c>
      <c r="M16" s="8">
        <f t="shared" si="17"/>
        <v>0</v>
      </c>
      <c r="N16" s="7">
        <f t="shared" si="18"/>
        <v>0</v>
      </c>
      <c r="O16" s="8">
        <f t="shared" si="19"/>
        <v>0</v>
      </c>
      <c r="P16" s="2"/>
      <c r="Q16" s="25">
        <f>'[1]T 24-25'!$D$8</f>
        <v>0</v>
      </c>
      <c r="R16" s="26">
        <f>'[1]T 24-25'!$E$8</f>
        <v>0</v>
      </c>
      <c r="S16" s="24">
        <f>'[1]T 24-25'!$F$8</f>
        <v>0</v>
      </c>
      <c r="T16" s="15">
        <f>'[1]T 24-25'!$M$8</f>
        <v>0</v>
      </c>
      <c r="U16" s="9">
        <f>'[1]T 24-25'!$G$8</f>
        <v>0</v>
      </c>
      <c r="V16" s="10">
        <f>'[1]T 24-25'!$H$8</f>
        <v>0</v>
      </c>
      <c r="W16" s="9">
        <f>'[1]T 24-25'!$K$8</f>
        <v>0</v>
      </c>
      <c r="X16" s="10">
        <f>'[1]T 24-25'!$L$8</f>
        <v>0</v>
      </c>
      <c r="Y16" s="2"/>
      <c r="Z16" s="25">
        <f>'[2]T 24-25'!$D$8</f>
        <v>0</v>
      </c>
      <c r="AA16" s="26">
        <f>'[2]T 24-25'!$E$8</f>
        <v>0</v>
      </c>
      <c r="AB16" s="24">
        <f>'[2]T 24-25'!$F$8</f>
        <v>0</v>
      </c>
      <c r="AC16" s="15">
        <f>'[2]T 24-25'!$M$8</f>
        <v>0</v>
      </c>
      <c r="AD16" s="11">
        <f>'[2]T 24-25'!$G$8</f>
        <v>0</v>
      </c>
      <c r="AE16" s="12">
        <f>'[2]T 24-25'!$H$8</f>
        <v>0</v>
      </c>
      <c r="AF16" s="11">
        <f>'[2]T 24-25'!$K$8</f>
        <v>0</v>
      </c>
      <c r="AG16" s="12">
        <f>'[2]T 24-25'!$L$8</f>
        <v>0</v>
      </c>
      <c r="AI16" s="7">
        <f t="shared" si="20"/>
        <v>0</v>
      </c>
      <c r="AJ16" s="8">
        <f t="shared" si="21"/>
        <v>0</v>
      </c>
      <c r="AK16" s="7">
        <f t="shared" si="22"/>
        <v>0</v>
      </c>
      <c r="AL16" s="8">
        <f t="shared" si="23"/>
        <v>0</v>
      </c>
      <c r="AM16" s="9">
        <f>'[1]T 24-25'!$Y$8</f>
        <v>0</v>
      </c>
      <c r="AN16" s="10">
        <f>'[1]T 24-25'!$Z$8</f>
        <v>0</v>
      </c>
      <c r="AO16" s="9">
        <f>'[1]T 24-25'!$AC$8</f>
        <v>0</v>
      </c>
      <c r="AP16" s="10">
        <f>'[1]T 24-25'!$AD$8</f>
        <v>0</v>
      </c>
      <c r="AQ16" s="11">
        <f>'[2]T 24-25'!$Y$8</f>
        <v>0</v>
      </c>
      <c r="AR16" s="12">
        <f>'[2]T 24-25'!$Z$8</f>
        <v>0</v>
      </c>
      <c r="AS16" s="11">
        <f>'[2]T 24-25'!$AC$8</f>
        <v>0</v>
      </c>
      <c r="AT16" s="12">
        <f>'[2]T 24-25'!$AD$8</f>
        <v>0</v>
      </c>
      <c r="AV16" s="7">
        <f t="shared" si="24"/>
        <v>0</v>
      </c>
      <c r="AW16" s="8">
        <f t="shared" si="25"/>
        <v>0</v>
      </c>
      <c r="AX16" s="9">
        <f>'[1]T 24-25'!$AL$8</f>
        <v>0</v>
      </c>
      <c r="AY16" s="10">
        <f>'[1]T 24-25'!$AM$8</f>
        <v>0</v>
      </c>
      <c r="AZ16" s="11">
        <f>'[2]T 24-25'!$AL$8</f>
        <v>0</v>
      </c>
      <c r="BA16" s="12">
        <f>'[2]T 24-25'!$AM$8</f>
        <v>0</v>
      </c>
      <c r="BC16" s="7">
        <f t="shared" si="26"/>
        <v>0</v>
      </c>
      <c r="BD16" s="8">
        <f t="shared" si="27"/>
        <v>0</v>
      </c>
      <c r="BE16" s="9">
        <f>'[1]T 24-25'!$AS$8</f>
        <v>0</v>
      </c>
      <c r="BF16" s="10">
        <f>'[1]T 24-25'!$AT$8</f>
        <v>0</v>
      </c>
      <c r="BG16" s="11">
        <f>'[2]T 24-25'!$AS$8</f>
        <v>0</v>
      </c>
      <c r="BH16" s="12">
        <f>'[2]T 24-25'!$AT$8</f>
        <v>0</v>
      </c>
      <c r="BI16" s="6"/>
      <c r="BJ16" s="3" t="b">
        <v>1</v>
      </c>
      <c r="BK16" s="3" t="b">
        <v>1</v>
      </c>
      <c r="BL16" s="6"/>
      <c r="BM16" s="4" t="b">
        <v>1</v>
      </c>
      <c r="BN16" s="4" t="b">
        <v>1</v>
      </c>
      <c r="BO16" s="6"/>
      <c r="BP16" s="21" t="str">
        <f>[43]Trophies!$B$5</f>
        <v xml:space="preserve"> 2024/2025</v>
      </c>
      <c r="BQ16" s="20" t="str">
        <f>[43]Trophies!$C$5</f>
        <v/>
      </c>
    </row>
    <row r="17" spans="3:69" ht="17.25" customHeight="1" thickBot="1" x14ac:dyDescent="0.3">
      <c r="C17" s="2"/>
      <c r="D17" s="4" t="b">
        <f t="shared" si="9"/>
        <v>1</v>
      </c>
      <c r="E17" s="2"/>
      <c r="F17" s="25">
        <f t="shared" si="10"/>
        <v>0</v>
      </c>
      <c r="G17" s="26">
        <f t="shared" si="11"/>
        <v>0</v>
      </c>
      <c r="H17" s="24">
        <f t="shared" si="12"/>
        <v>0</v>
      </c>
      <c r="I17" s="15">
        <f t="shared" si="13"/>
        <v>0</v>
      </c>
      <c r="J17" s="49">
        <f t="shared" si="14"/>
        <v>1E-8</v>
      </c>
      <c r="K17" s="27">
        <f t="shared" si="15"/>
        <v>1E-8</v>
      </c>
      <c r="L17" s="7">
        <f t="shared" si="16"/>
        <v>0</v>
      </c>
      <c r="M17" s="8">
        <f t="shared" si="17"/>
        <v>0</v>
      </c>
      <c r="N17" s="7">
        <f t="shared" si="18"/>
        <v>0</v>
      </c>
      <c r="O17" s="8">
        <f t="shared" si="19"/>
        <v>0</v>
      </c>
      <c r="P17" s="2"/>
      <c r="Q17" s="25">
        <f>'[1]T 24-25'!$D$8</f>
        <v>0</v>
      </c>
      <c r="R17" s="26">
        <f>'[1]T 24-25'!$E$8</f>
        <v>0</v>
      </c>
      <c r="S17" s="24">
        <f>'[1]T 24-25'!$F$8</f>
        <v>0</v>
      </c>
      <c r="T17" s="15">
        <f>'[1]T 24-25'!$M$8</f>
        <v>0</v>
      </c>
      <c r="U17" s="9">
        <f>'[1]T 24-25'!$G$8</f>
        <v>0</v>
      </c>
      <c r="V17" s="10">
        <f>'[1]T 24-25'!$H$8</f>
        <v>0</v>
      </c>
      <c r="W17" s="9">
        <f>'[1]T 24-25'!$K$8</f>
        <v>0</v>
      </c>
      <c r="X17" s="10">
        <f>'[1]T 24-25'!$L$8</f>
        <v>0</v>
      </c>
      <c r="Y17" s="2"/>
      <c r="Z17" s="25">
        <f>'[2]T 24-25'!$D$8</f>
        <v>0</v>
      </c>
      <c r="AA17" s="26">
        <f>'[2]T 24-25'!$E$8</f>
        <v>0</v>
      </c>
      <c r="AB17" s="24">
        <f>'[2]T 24-25'!$F$8</f>
        <v>0</v>
      </c>
      <c r="AC17" s="15">
        <f>'[2]T 24-25'!$M$8</f>
        <v>0</v>
      </c>
      <c r="AD17" s="11">
        <f>'[2]T 24-25'!$G$8</f>
        <v>0</v>
      </c>
      <c r="AE17" s="12">
        <f>'[2]T 24-25'!$H$8</f>
        <v>0</v>
      </c>
      <c r="AF17" s="11">
        <f>'[2]T 24-25'!$K$8</f>
        <v>0</v>
      </c>
      <c r="AG17" s="12">
        <f>'[2]T 24-25'!$L$8</f>
        <v>0</v>
      </c>
      <c r="AI17" s="7">
        <f t="shared" si="20"/>
        <v>0</v>
      </c>
      <c r="AJ17" s="8">
        <f t="shared" si="21"/>
        <v>0</v>
      </c>
      <c r="AK17" s="7">
        <f t="shared" si="22"/>
        <v>0</v>
      </c>
      <c r="AL17" s="8">
        <f t="shared" si="23"/>
        <v>0</v>
      </c>
      <c r="AM17" s="9">
        <f>'[1]T 24-25'!$Y$8</f>
        <v>0</v>
      </c>
      <c r="AN17" s="10">
        <f>'[1]T 24-25'!$Z$8</f>
        <v>0</v>
      </c>
      <c r="AO17" s="9">
        <f>'[1]T 24-25'!$AC$8</f>
        <v>0</v>
      </c>
      <c r="AP17" s="10">
        <f>'[1]T 24-25'!$AD$8</f>
        <v>0</v>
      </c>
      <c r="AQ17" s="11">
        <f>'[2]T 24-25'!$Y$8</f>
        <v>0</v>
      </c>
      <c r="AR17" s="12">
        <f>'[2]T 24-25'!$Z$8</f>
        <v>0</v>
      </c>
      <c r="AS17" s="11">
        <f>'[2]T 24-25'!$AC$8</f>
        <v>0</v>
      </c>
      <c r="AT17" s="12">
        <f>'[2]T 24-25'!$AD$8</f>
        <v>0</v>
      </c>
      <c r="AV17" s="7">
        <f t="shared" si="24"/>
        <v>0</v>
      </c>
      <c r="AW17" s="8">
        <f t="shared" si="25"/>
        <v>0</v>
      </c>
      <c r="AX17" s="9">
        <f>'[1]T 24-25'!$AL$8</f>
        <v>0</v>
      </c>
      <c r="AY17" s="10">
        <f>'[1]T 24-25'!$AM$8</f>
        <v>0</v>
      </c>
      <c r="AZ17" s="11">
        <f>'[2]T 24-25'!$AL$8</f>
        <v>0</v>
      </c>
      <c r="BA17" s="12">
        <f>'[2]T 24-25'!$AM$8</f>
        <v>0</v>
      </c>
      <c r="BC17" s="7">
        <f t="shared" si="26"/>
        <v>0</v>
      </c>
      <c r="BD17" s="8">
        <f t="shared" si="27"/>
        <v>0</v>
      </c>
      <c r="BE17" s="9">
        <f>'[1]T 24-25'!$AS$8</f>
        <v>0</v>
      </c>
      <c r="BF17" s="10">
        <f>'[1]T 24-25'!$AT$8</f>
        <v>0</v>
      </c>
      <c r="BG17" s="11">
        <f>'[2]T 24-25'!$AS$8</f>
        <v>0</v>
      </c>
      <c r="BH17" s="12">
        <f>'[2]T 24-25'!$AT$8</f>
        <v>0</v>
      </c>
      <c r="BI17" s="6"/>
      <c r="BJ17" s="3" t="b">
        <v>1</v>
      </c>
      <c r="BK17" s="3" t="b">
        <v>1</v>
      </c>
      <c r="BL17" s="6"/>
      <c r="BM17" s="4" t="b">
        <v>1</v>
      </c>
      <c r="BN17" s="4" t="b">
        <v>1</v>
      </c>
      <c r="BO17" s="6"/>
      <c r="BP17" s="21" t="str">
        <f>[21]Trophies!$B$5</f>
        <v xml:space="preserve"> 2024/2025</v>
      </c>
      <c r="BQ17" s="20" t="str">
        <f>[21]Trophies!$C$5</f>
        <v/>
      </c>
    </row>
    <row r="18" spans="3:69" ht="16.5" customHeight="1" thickBot="1" x14ac:dyDescent="0.3">
      <c r="C18" s="2"/>
      <c r="D18" s="4" t="b">
        <f t="shared" si="9"/>
        <v>1</v>
      </c>
      <c r="E18" s="2"/>
      <c r="F18" s="25">
        <f t="shared" si="10"/>
        <v>0</v>
      </c>
      <c r="G18" s="26">
        <f t="shared" si="11"/>
        <v>0</v>
      </c>
      <c r="H18" s="24">
        <f t="shared" si="12"/>
        <v>0</v>
      </c>
      <c r="I18" s="15">
        <f t="shared" si="13"/>
        <v>0</v>
      </c>
      <c r="J18" s="49">
        <f t="shared" si="14"/>
        <v>1E-8</v>
      </c>
      <c r="K18" s="27">
        <f t="shared" si="15"/>
        <v>1E-8</v>
      </c>
      <c r="L18" s="7">
        <f t="shared" si="16"/>
        <v>0</v>
      </c>
      <c r="M18" s="8">
        <f t="shared" si="17"/>
        <v>0</v>
      </c>
      <c r="N18" s="7">
        <f t="shared" si="18"/>
        <v>0</v>
      </c>
      <c r="O18" s="8">
        <f t="shared" si="19"/>
        <v>0</v>
      </c>
      <c r="P18" s="2"/>
      <c r="Q18" s="25">
        <f>'[1]T 24-25'!$D$8</f>
        <v>0</v>
      </c>
      <c r="R18" s="26">
        <f>'[1]T 24-25'!$E$8</f>
        <v>0</v>
      </c>
      <c r="S18" s="24">
        <f>'[1]T 24-25'!$F$8</f>
        <v>0</v>
      </c>
      <c r="T18" s="15">
        <f>'[1]T 24-25'!$M$8</f>
        <v>0</v>
      </c>
      <c r="U18" s="9">
        <f>'[1]T 24-25'!$G$8</f>
        <v>0</v>
      </c>
      <c r="V18" s="10">
        <f>'[1]T 24-25'!$H$8</f>
        <v>0</v>
      </c>
      <c r="W18" s="9">
        <f>'[1]T 24-25'!$K$8</f>
        <v>0</v>
      </c>
      <c r="X18" s="10">
        <f>'[1]T 24-25'!$L$8</f>
        <v>0</v>
      </c>
      <c r="Y18" s="2"/>
      <c r="Z18" s="25">
        <f>'[2]T 24-25'!$D$8</f>
        <v>0</v>
      </c>
      <c r="AA18" s="26">
        <f>'[2]T 24-25'!$E$8</f>
        <v>0</v>
      </c>
      <c r="AB18" s="24">
        <f>'[2]T 24-25'!$F$8</f>
        <v>0</v>
      </c>
      <c r="AC18" s="15">
        <f>'[2]T 24-25'!$M$8</f>
        <v>0</v>
      </c>
      <c r="AD18" s="11">
        <f>'[2]T 24-25'!$G$8</f>
        <v>0</v>
      </c>
      <c r="AE18" s="12">
        <f>'[2]T 24-25'!$H$8</f>
        <v>0</v>
      </c>
      <c r="AF18" s="11">
        <f>'[2]T 24-25'!$K$8</f>
        <v>0</v>
      </c>
      <c r="AG18" s="12">
        <f>'[2]T 24-25'!$L$8</f>
        <v>0</v>
      </c>
      <c r="AI18" s="7">
        <f t="shared" si="20"/>
        <v>0</v>
      </c>
      <c r="AJ18" s="8">
        <f t="shared" si="21"/>
        <v>0</v>
      </c>
      <c r="AK18" s="7">
        <f t="shared" si="22"/>
        <v>0</v>
      </c>
      <c r="AL18" s="8">
        <f t="shared" si="23"/>
        <v>0</v>
      </c>
      <c r="AM18" s="9">
        <f>'[1]T 24-25'!$Y$8</f>
        <v>0</v>
      </c>
      <c r="AN18" s="10">
        <f>'[1]T 24-25'!$Z$8</f>
        <v>0</v>
      </c>
      <c r="AO18" s="9">
        <f>'[1]T 24-25'!$AC$8</f>
        <v>0</v>
      </c>
      <c r="AP18" s="10">
        <f>'[1]T 24-25'!$AD$8</f>
        <v>0</v>
      </c>
      <c r="AQ18" s="11">
        <f>'[2]T 24-25'!$Y$8</f>
        <v>0</v>
      </c>
      <c r="AR18" s="12">
        <f>'[2]T 24-25'!$Z$8</f>
        <v>0</v>
      </c>
      <c r="AS18" s="11">
        <f>'[2]T 24-25'!$AC$8</f>
        <v>0</v>
      </c>
      <c r="AT18" s="12">
        <f>'[2]T 24-25'!$AD$8</f>
        <v>0</v>
      </c>
      <c r="AV18" s="7">
        <f t="shared" si="24"/>
        <v>0</v>
      </c>
      <c r="AW18" s="8">
        <f t="shared" si="25"/>
        <v>0</v>
      </c>
      <c r="AX18" s="9">
        <f>'[1]T 24-25'!$AL$8</f>
        <v>0</v>
      </c>
      <c r="AY18" s="10">
        <f>'[1]T 24-25'!$AM$8</f>
        <v>0</v>
      </c>
      <c r="AZ18" s="11">
        <f>'[2]T 24-25'!$AL$8</f>
        <v>0</v>
      </c>
      <c r="BA18" s="12">
        <f>'[2]T 24-25'!$AM$8</f>
        <v>0</v>
      </c>
      <c r="BC18" s="7">
        <f t="shared" si="26"/>
        <v>0</v>
      </c>
      <c r="BD18" s="8">
        <f t="shared" si="27"/>
        <v>0</v>
      </c>
      <c r="BE18" s="9">
        <f>'[1]T 24-25'!$AS$8</f>
        <v>0</v>
      </c>
      <c r="BF18" s="10">
        <f>'[1]T 24-25'!$AT$8</f>
        <v>0</v>
      </c>
      <c r="BG18" s="11">
        <f>'[2]T 24-25'!$AS$8</f>
        <v>0</v>
      </c>
      <c r="BH18" s="12">
        <f>'[2]T 24-25'!$AT$8</f>
        <v>0</v>
      </c>
      <c r="BI18" s="6"/>
      <c r="BJ18" s="3" t="b">
        <v>1</v>
      </c>
      <c r="BK18" s="3" t="b">
        <v>1</v>
      </c>
      <c r="BL18" s="6"/>
      <c r="BM18" s="4" t="b">
        <v>1</v>
      </c>
      <c r="BN18" s="4" t="b">
        <v>1</v>
      </c>
      <c r="BO18" s="6"/>
      <c r="BP18" s="21" t="str">
        <f>[23]Trophies!$B$5</f>
        <v xml:space="preserve"> 2024/2025</v>
      </c>
      <c r="BQ18" s="20" t="str">
        <f>[23]Trophies!$C$5</f>
        <v/>
      </c>
    </row>
    <row r="19" spans="3:69" ht="17.25" customHeight="1" thickBot="1" x14ac:dyDescent="0.3">
      <c r="C19" s="2"/>
      <c r="D19" s="4" t="b">
        <f t="shared" si="9"/>
        <v>1</v>
      </c>
      <c r="E19" s="2"/>
      <c r="F19" s="25">
        <f t="shared" si="10"/>
        <v>0</v>
      </c>
      <c r="G19" s="26">
        <f t="shared" si="11"/>
        <v>0</v>
      </c>
      <c r="H19" s="24">
        <f t="shared" si="12"/>
        <v>0</v>
      </c>
      <c r="I19" s="15">
        <f t="shared" si="13"/>
        <v>0</v>
      </c>
      <c r="J19" s="49">
        <f t="shared" si="14"/>
        <v>1E-8</v>
      </c>
      <c r="K19" s="27">
        <f t="shared" si="15"/>
        <v>1E-8</v>
      </c>
      <c r="L19" s="7">
        <f t="shared" si="16"/>
        <v>0</v>
      </c>
      <c r="M19" s="8">
        <f t="shared" si="17"/>
        <v>0</v>
      </c>
      <c r="N19" s="7">
        <f t="shared" si="18"/>
        <v>0</v>
      </c>
      <c r="O19" s="8">
        <f t="shared" si="19"/>
        <v>0</v>
      </c>
      <c r="P19" s="2"/>
      <c r="Q19" s="25">
        <f>'[1]T 24-25'!$D$8</f>
        <v>0</v>
      </c>
      <c r="R19" s="26">
        <f>'[1]T 24-25'!$E$8</f>
        <v>0</v>
      </c>
      <c r="S19" s="24">
        <f>'[1]T 24-25'!$F$8</f>
        <v>0</v>
      </c>
      <c r="T19" s="15">
        <f>'[1]T 24-25'!$M$8</f>
        <v>0</v>
      </c>
      <c r="U19" s="9">
        <f>'[1]T 24-25'!$G$8</f>
        <v>0</v>
      </c>
      <c r="V19" s="10">
        <f>'[1]T 24-25'!$H$8</f>
        <v>0</v>
      </c>
      <c r="W19" s="9">
        <f>'[1]T 24-25'!$K$8</f>
        <v>0</v>
      </c>
      <c r="X19" s="10">
        <f>'[1]T 24-25'!$L$8</f>
        <v>0</v>
      </c>
      <c r="Y19" s="2"/>
      <c r="Z19" s="25">
        <f>'[2]T 24-25'!$D$8</f>
        <v>0</v>
      </c>
      <c r="AA19" s="26">
        <f>'[2]T 24-25'!$E$8</f>
        <v>0</v>
      </c>
      <c r="AB19" s="24">
        <f>'[2]T 24-25'!$F$8</f>
        <v>0</v>
      </c>
      <c r="AC19" s="15">
        <f>'[2]T 24-25'!$M$8</f>
        <v>0</v>
      </c>
      <c r="AD19" s="11">
        <f>'[2]T 24-25'!$G$8</f>
        <v>0</v>
      </c>
      <c r="AE19" s="12">
        <f>'[2]T 24-25'!$H$8</f>
        <v>0</v>
      </c>
      <c r="AF19" s="11">
        <f>'[2]T 24-25'!$K$8</f>
        <v>0</v>
      </c>
      <c r="AG19" s="12">
        <f>'[2]T 24-25'!$L$8</f>
        <v>0</v>
      </c>
      <c r="AI19" s="7">
        <f t="shared" si="20"/>
        <v>0</v>
      </c>
      <c r="AJ19" s="8">
        <f t="shared" si="21"/>
        <v>0</v>
      </c>
      <c r="AK19" s="7">
        <f t="shared" si="22"/>
        <v>0</v>
      </c>
      <c r="AL19" s="8">
        <f t="shared" si="23"/>
        <v>0</v>
      </c>
      <c r="AM19" s="9">
        <f>'[1]T 24-25'!$Y$8</f>
        <v>0</v>
      </c>
      <c r="AN19" s="10">
        <f>'[1]T 24-25'!$Z$8</f>
        <v>0</v>
      </c>
      <c r="AO19" s="9">
        <f>'[1]T 24-25'!$AC$8</f>
        <v>0</v>
      </c>
      <c r="AP19" s="10">
        <f>'[1]T 24-25'!$AD$8</f>
        <v>0</v>
      </c>
      <c r="AQ19" s="11">
        <f>'[2]T 24-25'!$Y$8</f>
        <v>0</v>
      </c>
      <c r="AR19" s="12">
        <f>'[2]T 24-25'!$Z$8</f>
        <v>0</v>
      </c>
      <c r="AS19" s="11">
        <f>'[2]T 24-25'!$AC$8</f>
        <v>0</v>
      </c>
      <c r="AT19" s="12">
        <f>'[2]T 24-25'!$AD$8</f>
        <v>0</v>
      </c>
      <c r="AV19" s="7">
        <f t="shared" si="24"/>
        <v>0</v>
      </c>
      <c r="AW19" s="8">
        <f t="shared" si="25"/>
        <v>0</v>
      </c>
      <c r="AX19" s="9">
        <f>'[1]T 24-25'!$AL$8</f>
        <v>0</v>
      </c>
      <c r="AY19" s="10">
        <f>'[1]T 24-25'!$AM$8</f>
        <v>0</v>
      </c>
      <c r="AZ19" s="11">
        <f>'[2]T 24-25'!$AL$8</f>
        <v>0</v>
      </c>
      <c r="BA19" s="12">
        <f>'[2]T 24-25'!$AM$8</f>
        <v>0</v>
      </c>
      <c r="BC19" s="7">
        <f t="shared" si="26"/>
        <v>0</v>
      </c>
      <c r="BD19" s="8">
        <f t="shared" si="27"/>
        <v>0</v>
      </c>
      <c r="BE19" s="9">
        <f>'[1]T 24-25'!$AS$8</f>
        <v>0</v>
      </c>
      <c r="BF19" s="10">
        <f>'[1]T 24-25'!$AT$8</f>
        <v>0</v>
      </c>
      <c r="BG19" s="11">
        <f>'[2]T 24-25'!$AS$8</f>
        <v>0</v>
      </c>
      <c r="BH19" s="12">
        <f>'[2]T 24-25'!$AT$8</f>
        <v>0</v>
      </c>
      <c r="BI19" s="6"/>
      <c r="BJ19" s="3" t="b">
        <v>1</v>
      </c>
      <c r="BK19" s="3" t="b">
        <v>1</v>
      </c>
      <c r="BL19" s="6"/>
      <c r="BM19" s="4" t="b">
        <v>1</v>
      </c>
      <c r="BN19" s="4" t="b">
        <v>1</v>
      </c>
      <c r="BO19" s="6"/>
      <c r="BP19" s="21" t="str">
        <f>[25]Trophies!$B$5</f>
        <v xml:space="preserve"> 2024/2025</v>
      </c>
      <c r="BQ19" s="20" t="str">
        <f>[25]Trophies!$C$5</f>
        <v/>
      </c>
    </row>
    <row r="20" spans="3:69" ht="17.25" customHeight="1" thickBot="1" x14ac:dyDescent="0.3">
      <c r="C20" s="2"/>
      <c r="D20" s="4" t="b">
        <f t="shared" si="9"/>
        <v>1</v>
      </c>
      <c r="E20" s="2"/>
      <c r="F20" s="25">
        <f t="shared" si="10"/>
        <v>0</v>
      </c>
      <c r="G20" s="26">
        <f t="shared" si="11"/>
        <v>0</v>
      </c>
      <c r="H20" s="24">
        <f t="shared" si="12"/>
        <v>0</v>
      </c>
      <c r="I20" s="15">
        <f t="shared" si="13"/>
        <v>0</v>
      </c>
      <c r="J20" s="49">
        <f t="shared" si="14"/>
        <v>1E-8</v>
      </c>
      <c r="K20" s="27">
        <f t="shared" si="15"/>
        <v>1E-8</v>
      </c>
      <c r="L20" s="7">
        <f t="shared" si="16"/>
        <v>0</v>
      </c>
      <c r="M20" s="8">
        <f t="shared" si="17"/>
        <v>0</v>
      </c>
      <c r="N20" s="7">
        <f t="shared" si="18"/>
        <v>0</v>
      </c>
      <c r="O20" s="8">
        <f t="shared" si="19"/>
        <v>0</v>
      </c>
      <c r="P20" s="2"/>
      <c r="Q20" s="25">
        <f>'[1]T 24-25'!$D$8</f>
        <v>0</v>
      </c>
      <c r="R20" s="26">
        <f>'[1]T 24-25'!$E$8</f>
        <v>0</v>
      </c>
      <c r="S20" s="24">
        <f>'[1]T 24-25'!$F$8</f>
        <v>0</v>
      </c>
      <c r="T20" s="15">
        <f>'[1]T 24-25'!$M$8</f>
        <v>0</v>
      </c>
      <c r="U20" s="9">
        <f>'[1]T 24-25'!$G$8</f>
        <v>0</v>
      </c>
      <c r="V20" s="10">
        <f>'[1]T 24-25'!$H$8</f>
        <v>0</v>
      </c>
      <c r="W20" s="9">
        <f>'[1]T 24-25'!$K$8</f>
        <v>0</v>
      </c>
      <c r="X20" s="10">
        <f>'[1]T 24-25'!$L$8</f>
        <v>0</v>
      </c>
      <c r="Y20" s="2"/>
      <c r="Z20" s="25">
        <f>'[2]T 24-25'!$D$8</f>
        <v>0</v>
      </c>
      <c r="AA20" s="26">
        <f>'[2]T 24-25'!$E$8</f>
        <v>0</v>
      </c>
      <c r="AB20" s="24">
        <f>'[2]T 24-25'!$F$8</f>
        <v>0</v>
      </c>
      <c r="AC20" s="15">
        <f>'[2]T 24-25'!$M$8</f>
        <v>0</v>
      </c>
      <c r="AD20" s="11">
        <f>'[2]T 24-25'!$G$8</f>
        <v>0</v>
      </c>
      <c r="AE20" s="12">
        <f>'[2]T 24-25'!$H$8</f>
        <v>0</v>
      </c>
      <c r="AF20" s="11">
        <f>'[2]T 24-25'!$K$8</f>
        <v>0</v>
      </c>
      <c r="AG20" s="12">
        <f>'[2]T 24-25'!$L$8</f>
        <v>0</v>
      </c>
      <c r="AI20" s="7">
        <f t="shared" si="20"/>
        <v>0</v>
      </c>
      <c r="AJ20" s="8">
        <f t="shared" si="21"/>
        <v>0</v>
      </c>
      <c r="AK20" s="7">
        <f t="shared" si="22"/>
        <v>0</v>
      </c>
      <c r="AL20" s="8">
        <f t="shared" si="23"/>
        <v>0</v>
      </c>
      <c r="AM20" s="9">
        <f>'[1]T 24-25'!$Y$8</f>
        <v>0</v>
      </c>
      <c r="AN20" s="10">
        <f>'[1]T 24-25'!$Z$8</f>
        <v>0</v>
      </c>
      <c r="AO20" s="9">
        <f>'[1]T 24-25'!$AC$8</f>
        <v>0</v>
      </c>
      <c r="AP20" s="10">
        <f>'[1]T 24-25'!$AD$8</f>
        <v>0</v>
      </c>
      <c r="AQ20" s="11">
        <f>'[2]T 24-25'!$Y$8</f>
        <v>0</v>
      </c>
      <c r="AR20" s="12">
        <f>'[2]T 24-25'!$Z$8</f>
        <v>0</v>
      </c>
      <c r="AS20" s="11">
        <f>'[2]T 24-25'!$AC$8</f>
        <v>0</v>
      </c>
      <c r="AT20" s="12">
        <f>'[2]T 24-25'!$AD$8</f>
        <v>0</v>
      </c>
      <c r="AV20" s="7">
        <f t="shared" si="24"/>
        <v>0</v>
      </c>
      <c r="AW20" s="8">
        <f t="shared" si="25"/>
        <v>0</v>
      </c>
      <c r="AX20" s="9">
        <f>'[1]T 24-25'!$AL$8</f>
        <v>0</v>
      </c>
      <c r="AY20" s="10">
        <f>'[1]T 24-25'!$AM$8</f>
        <v>0</v>
      </c>
      <c r="AZ20" s="11">
        <f>'[2]T 24-25'!$AL$8</f>
        <v>0</v>
      </c>
      <c r="BA20" s="12">
        <f>'[2]T 24-25'!$AM$8</f>
        <v>0</v>
      </c>
      <c r="BC20" s="7">
        <f t="shared" si="26"/>
        <v>0</v>
      </c>
      <c r="BD20" s="8">
        <f t="shared" si="27"/>
        <v>0</v>
      </c>
      <c r="BE20" s="9">
        <f>'[1]T 24-25'!$AS$8</f>
        <v>0</v>
      </c>
      <c r="BF20" s="10">
        <f>'[1]T 24-25'!$AT$8</f>
        <v>0</v>
      </c>
      <c r="BG20" s="11">
        <f>'[2]T 24-25'!$AS$8</f>
        <v>0</v>
      </c>
      <c r="BH20" s="12">
        <f>'[2]T 24-25'!$AT$8</f>
        <v>0</v>
      </c>
      <c r="BI20" s="6"/>
      <c r="BJ20" s="3" t="b">
        <v>1</v>
      </c>
      <c r="BK20" s="3" t="b">
        <v>1</v>
      </c>
      <c r="BL20" s="6"/>
      <c r="BM20" s="4" t="b">
        <v>1</v>
      </c>
      <c r="BN20" s="4" t="b">
        <v>1</v>
      </c>
      <c r="BO20" s="6"/>
      <c r="BP20" s="21" t="str">
        <f>[27]Trophies!$B$5</f>
        <v xml:space="preserve"> 2024/2025</v>
      </c>
      <c r="BQ20" s="20" t="str">
        <f>[27]Trophies!$C$5</f>
        <v/>
      </c>
    </row>
    <row r="21" spans="3:69" ht="16.5" customHeight="1" thickBot="1" x14ac:dyDescent="0.3">
      <c r="C21" s="2"/>
      <c r="D21" s="4" t="b">
        <f t="shared" si="9"/>
        <v>1</v>
      </c>
      <c r="E21" s="2"/>
      <c r="F21" s="25">
        <f t="shared" si="10"/>
        <v>0</v>
      </c>
      <c r="G21" s="26">
        <f t="shared" si="11"/>
        <v>0</v>
      </c>
      <c r="H21" s="24">
        <f t="shared" si="12"/>
        <v>0</v>
      </c>
      <c r="I21" s="15">
        <f t="shared" si="13"/>
        <v>0</v>
      </c>
      <c r="J21" s="49">
        <f t="shared" si="14"/>
        <v>1E-8</v>
      </c>
      <c r="K21" s="27">
        <f t="shared" si="15"/>
        <v>1E-8</v>
      </c>
      <c r="L21" s="7">
        <f t="shared" si="16"/>
        <v>0</v>
      </c>
      <c r="M21" s="8">
        <f t="shared" si="17"/>
        <v>0</v>
      </c>
      <c r="N21" s="7">
        <f t="shared" si="18"/>
        <v>0</v>
      </c>
      <c r="O21" s="8">
        <f t="shared" si="19"/>
        <v>0</v>
      </c>
      <c r="P21" s="2"/>
      <c r="Q21" s="25">
        <f>'[1]T 24-25'!$D$8</f>
        <v>0</v>
      </c>
      <c r="R21" s="26">
        <f>'[1]T 24-25'!$E$8</f>
        <v>0</v>
      </c>
      <c r="S21" s="24">
        <f>'[1]T 24-25'!$F$8</f>
        <v>0</v>
      </c>
      <c r="T21" s="15">
        <f>'[1]T 24-25'!$M$8</f>
        <v>0</v>
      </c>
      <c r="U21" s="9">
        <f>'[1]T 24-25'!$G$8</f>
        <v>0</v>
      </c>
      <c r="V21" s="10">
        <f>'[1]T 24-25'!$H$8</f>
        <v>0</v>
      </c>
      <c r="W21" s="9">
        <f>'[1]T 24-25'!$K$8</f>
        <v>0</v>
      </c>
      <c r="X21" s="10">
        <f>'[1]T 24-25'!$L$8</f>
        <v>0</v>
      </c>
      <c r="Y21" s="2"/>
      <c r="Z21" s="25">
        <f>'[2]T 24-25'!$D$8</f>
        <v>0</v>
      </c>
      <c r="AA21" s="26">
        <f>'[2]T 24-25'!$E$8</f>
        <v>0</v>
      </c>
      <c r="AB21" s="24">
        <f>'[2]T 24-25'!$F$8</f>
        <v>0</v>
      </c>
      <c r="AC21" s="15">
        <f>'[2]T 24-25'!$M$8</f>
        <v>0</v>
      </c>
      <c r="AD21" s="11">
        <f>'[2]T 24-25'!$G$8</f>
        <v>0</v>
      </c>
      <c r="AE21" s="12">
        <f>'[2]T 24-25'!$H$8</f>
        <v>0</v>
      </c>
      <c r="AF21" s="11">
        <f>'[2]T 24-25'!$K$8</f>
        <v>0</v>
      </c>
      <c r="AG21" s="12">
        <f>'[2]T 24-25'!$L$8</f>
        <v>0</v>
      </c>
      <c r="AI21" s="7">
        <f t="shared" si="20"/>
        <v>0</v>
      </c>
      <c r="AJ21" s="8">
        <f t="shared" si="21"/>
        <v>0</v>
      </c>
      <c r="AK21" s="7">
        <f t="shared" si="22"/>
        <v>0</v>
      </c>
      <c r="AL21" s="8">
        <f t="shared" si="23"/>
        <v>0</v>
      </c>
      <c r="AM21" s="9">
        <f>'[1]T 24-25'!$Y$8</f>
        <v>0</v>
      </c>
      <c r="AN21" s="10">
        <f>'[1]T 24-25'!$Z$8</f>
        <v>0</v>
      </c>
      <c r="AO21" s="9">
        <f>'[1]T 24-25'!$AC$8</f>
        <v>0</v>
      </c>
      <c r="AP21" s="10">
        <f>'[1]T 24-25'!$AD$8</f>
        <v>0</v>
      </c>
      <c r="AQ21" s="11">
        <f>'[2]T 24-25'!$Y$8</f>
        <v>0</v>
      </c>
      <c r="AR21" s="12">
        <f>'[2]T 24-25'!$Z$8</f>
        <v>0</v>
      </c>
      <c r="AS21" s="11">
        <f>'[2]T 24-25'!$AC$8</f>
        <v>0</v>
      </c>
      <c r="AT21" s="12">
        <f>'[2]T 24-25'!$AD$8</f>
        <v>0</v>
      </c>
      <c r="AV21" s="7">
        <f t="shared" si="24"/>
        <v>0</v>
      </c>
      <c r="AW21" s="8">
        <f t="shared" si="25"/>
        <v>0</v>
      </c>
      <c r="AX21" s="9">
        <f>'[1]T 24-25'!$AL$8</f>
        <v>0</v>
      </c>
      <c r="AY21" s="10">
        <f>'[1]T 24-25'!$AM$8</f>
        <v>0</v>
      </c>
      <c r="AZ21" s="11">
        <f>'[2]T 24-25'!$AL$8</f>
        <v>0</v>
      </c>
      <c r="BA21" s="12">
        <f>'[2]T 24-25'!$AM$8</f>
        <v>0</v>
      </c>
      <c r="BC21" s="7">
        <f t="shared" si="26"/>
        <v>0</v>
      </c>
      <c r="BD21" s="8">
        <f t="shared" si="27"/>
        <v>0</v>
      </c>
      <c r="BE21" s="9">
        <f>'[1]T 24-25'!$AS$8</f>
        <v>0</v>
      </c>
      <c r="BF21" s="10">
        <f>'[1]T 24-25'!$AT$8</f>
        <v>0</v>
      </c>
      <c r="BG21" s="11">
        <f>'[2]T 24-25'!$AS$8</f>
        <v>0</v>
      </c>
      <c r="BH21" s="12">
        <f>'[2]T 24-25'!$AT$8</f>
        <v>0</v>
      </c>
      <c r="BI21" s="6"/>
      <c r="BJ21" s="3" t="b">
        <v>1</v>
      </c>
      <c r="BK21" s="3" t="b">
        <v>1</v>
      </c>
      <c r="BL21" s="6"/>
      <c r="BM21" s="4" t="b">
        <v>1</v>
      </c>
      <c r="BN21" s="4" t="b">
        <v>1</v>
      </c>
      <c r="BO21" s="6"/>
      <c r="BP21" s="21" t="str">
        <f>[47]Trophies!$B$5</f>
        <v xml:space="preserve"> 2024/2025</v>
      </c>
      <c r="BQ21" s="20" t="str">
        <f>[47]Trophies!$C$5</f>
        <v/>
      </c>
    </row>
    <row r="22" spans="3:69" ht="16.5" customHeight="1" thickBot="1" x14ac:dyDescent="0.3">
      <c r="C22" s="2"/>
      <c r="D22" s="4" t="b">
        <f t="shared" si="9"/>
        <v>1</v>
      </c>
      <c r="E22" s="2"/>
      <c r="F22" s="25">
        <f t="shared" si="10"/>
        <v>0</v>
      </c>
      <c r="G22" s="26">
        <f t="shared" si="11"/>
        <v>0</v>
      </c>
      <c r="H22" s="24">
        <f t="shared" si="12"/>
        <v>0</v>
      </c>
      <c r="I22" s="15">
        <f t="shared" si="13"/>
        <v>0</v>
      </c>
      <c r="J22" s="49">
        <f t="shared" si="14"/>
        <v>1E-8</v>
      </c>
      <c r="K22" s="27">
        <f t="shared" si="15"/>
        <v>1E-8</v>
      </c>
      <c r="L22" s="7">
        <f t="shared" si="16"/>
        <v>0</v>
      </c>
      <c r="M22" s="8">
        <f t="shared" si="17"/>
        <v>0</v>
      </c>
      <c r="N22" s="7">
        <f t="shared" si="18"/>
        <v>0</v>
      </c>
      <c r="O22" s="8">
        <f t="shared" si="19"/>
        <v>0</v>
      </c>
      <c r="P22" s="2"/>
      <c r="Q22" s="25">
        <f>'[1]T 24-25'!$D$8</f>
        <v>0</v>
      </c>
      <c r="R22" s="26">
        <f>'[1]T 24-25'!$E$8</f>
        <v>0</v>
      </c>
      <c r="S22" s="24">
        <f>'[1]T 24-25'!$F$8</f>
        <v>0</v>
      </c>
      <c r="T22" s="15">
        <f>'[1]T 24-25'!$M$8</f>
        <v>0</v>
      </c>
      <c r="U22" s="9">
        <f>'[1]T 24-25'!$G$8</f>
        <v>0</v>
      </c>
      <c r="V22" s="10">
        <f>'[1]T 24-25'!$H$8</f>
        <v>0</v>
      </c>
      <c r="W22" s="9">
        <f>'[1]T 24-25'!$K$8</f>
        <v>0</v>
      </c>
      <c r="X22" s="10">
        <f>'[1]T 24-25'!$L$8</f>
        <v>0</v>
      </c>
      <c r="Y22" s="2"/>
      <c r="Z22" s="25">
        <f>'[2]T 24-25'!$D$8</f>
        <v>0</v>
      </c>
      <c r="AA22" s="26">
        <f>'[2]T 24-25'!$E$8</f>
        <v>0</v>
      </c>
      <c r="AB22" s="24">
        <f>'[2]T 24-25'!$F$8</f>
        <v>0</v>
      </c>
      <c r="AC22" s="15">
        <f>'[2]T 24-25'!$M$8</f>
        <v>0</v>
      </c>
      <c r="AD22" s="11">
        <f>'[2]T 24-25'!$G$8</f>
        <v>0</v>
      </c>
      <c r="AE22" s="12">
        <f>'[2]T 24-25'!$H$8</f>
        <v>0</v>
      </c>
      <c r="AF22" s="11">
        <f>'[2]T 24-25'!$K$8</f>
        <v>0</v>
      </c>
      <c r="AG22" s="12">
        <f>'[2]T 24-25'!$L$8</f>
        <v>0</v>
      </c>
      <c r="AI22" s="7">
        <f t="shared" si="20"/>
        <v>0</v>
      </c>
      <c r="AJ22" s="8">
        <f t="shared" si="21"/>
        <v>0</v>
      </c>
      <c r="AK22" s="7">
        <f t="shared" si="22"/>
        <v>0</v>
      </c>
      <c r="AL22" s="8">
        <f t="shared" si="23"/>
        <v>0</v>
      </c>
      <c r="AM22" s="9">
        <f>'[1]T 24-25'!$Y$8</f>
        <v>0</v>
      </c>
      <c r="AN22" s="10">
        <f>'[1]T 24-25'!$Z$8</f>
        <v>0</v>
      </c>
      <c r="AO22" s="9">
        <f>'[1]T 24-25'!$AC$8</f>
        <v>0</v>
      </c>
      <c r="AP22" s="10">
        <f>'[1]T 24-25'!$AD$8</f>
        <v>0</v>
      </c>
      <c r="AQ22" s="11">
        <f>'[2]T 24-25'!$Y$8</f>
        <v>0</v>
      </c>
      <c r="AR22" s="12">
        <f>'[2]T 24-25'!$Z$8</f>
        <v>0</v>
      </c>
      <c r="AS22" s="11">
        <f>'[2]T 24-25'!$AC$8</f>
        <v>0</v>
      </c>
      <c r="AT22" s="12">
        <f>'[2]T 24-25'!$AD$8</f>
        <v>0</v>
      </c>
      <c r="AV22" s="7">
        <f t="shared" si="24"/>
        <v>0</v>
      </c>
      <c r="AW22" s="8">
        <f t="shared" si="25"/>
        <v>0</v>
      </c>
      <c r="AX22" s="9">
        <f>'[1]T 24-25'!$AL$8</f>
        <v>0</v>
      </c>
      <c r="AY22" s="10">
        <f>'[1]T 24-25'!$AM$8</f>
        <v>0</v>
      </c>
      <c r="AZ22" s="11">
        <f>'[2]T 24-25'!$AL$8</f>
        <v>0</v>
      </c>
      <c r="BA22" s="12">
        <f>'[2]T 24-25'!$AM$8</f>
        <v>0</v>
      </c>
      <c r="BC22" s="7">
        <f t="shared" si="26"/>
        <v>0</v>
      </c>
      <c r="BD22" s="8">
        <f t="shared" si="27"/>
        <v>0</v>
      </c>
      <c r="BE22" s="9">
        <f>'[1]T 24-25'!$AS$8</f>
        <v>0</v>
      </c>
      <c r="BF22" s="10">
        <f>'[1]T 24-25'!$AT$8</f>
        <v>0</v>
      </c>
      <c r="BG22" s="11">
        <f>'[2]T 24-25'!$AS$8</f>
        <v>0</v>
      </c>
      <c r="BH22" s="12">
        <f>'[2]T 24-25'!$AT$8</f>
        <v>0</v>
      </c>
      <c r="BI22" s="6"/>
      <c r="BJ22" s="3" t="b">
        <v>1</v>
      </c>
      <c r="BK22" s="3" t="b">
        <v>1</v>
      </c>
      <c r="BL22" s="6"/>
      <c r="BM22" s="4" t="b">
        <v>1</v>
      </c>
      <c r="BN22" s="4" t="b">
        <v>1</v>
      </c>
      <c r="BO22" s="6"/>
      <c r="BP22" s="21" t="str">
        <f>[45]Trophies!$B$5</f>
        <v xml:space="preserve"> 2024/2025</v>
      </c>
      <c r="BQ22" s="20" t="str">
        <f>[45]Trophies!$C$5</f>
        <v/>
      </c>
    </row>
    <row r="23" spans="3:69" ht="16.5" customHeight="1" thickBot="1" x14ac:dyDescent="0.3">
      <c r="C23" s="2"/>
      <c r="D23" s="4" t="b">
        <f t="shared" si="9"/>
        <v>1</v>
      </c>
      <c r="E23" s="2"/>
      <c r="F23" s="25">
        <f t="shared" si="10"/>
        <v>0</v>
      </c>
      <c r="G23" s="26">
        <f t="shared" si="11"/>
        <v>0</v>
      </c>
      <c r="H23" s="24">
        <f t="shared" si="12"/>
        <v>0</v>
      </c>
      <c r="I23" s="15">
        <f t="shared" si="13"/>
        <v>0</v>
      </c>
      <c r="J23" s="49">
        <f t="shared" si="14"/>
        <v>1E-8</v>
      </c>
      <c r="K23" s="27">
        <f t="shared" si="15"/>
        <v>1E-8</v>
      </c>
      <c r="L23" s="7">
        <f t="shared" si="16"/>
        <v>0</v>
      </c>
      <c r="M23" s="8">
        <f t="shared" si="17"/>
        <v>0</v>
      </c>
      <c r="N23" s="7">
        <f t="shared" si="18"/>
        <v>0</v>
      </c>
      <c r="O23" s="8">
        <f t="shared" si="19"/>
        <v>0</v>
      </c>
      <c r="P23" s="2"/>
      <c r="Q23" s="25">
        <f>'[1]T 24-25'!$D$8</f>
        <v>0</v>
      </c>
      <c r="R23" s="26">
        <f>'[1]T 24-25'!$E$8</f>
        <v>0</v>
      </c>
      <c r="S23" s="24">
        <f>'[1]T 24-25'!$F$8</f>
        <v>0</v>
      </c>
      <c r="T23" s="15">
        <f>'[1]T 24-25'!$M$8</f>
        <v>0</v>
      </c>
      <c r="U23" s="9">
        <f>'[1]T 24-25'!$G$8</f>
        <v>0</v>
      </c>
      <c r="V23" s="10">
        <f>'[1]T 24-25'!$H$8</f>
        <v>0</v>
      </c>
      <c r="W23" s="9">
        <f>'[1]T 24-25'!$K$8</f>
        <v>0</v>
      </c>
      <c r="X23" s="10">
        <f>'[1]T 24-25'!$L$8</f>
        <v>0</v>
      </c>
      <c r="Y23" s="2"/>
      <c r="Z23" s="25">
        <f>'[2]T 24-25'!$D$8</f>
        <v>0</v>
      </c>
      <c r="AA23" s="26">
        <f>'[2]T 24-25'!$E$8</f>
        <v>0</v>
      </c>
      <c r="AB23" s="24">
        <f>'[2]T 24-25'!$F$8</f>
        <v>0</v>
      </c>
      <c r="AC23" s="15">
        <f>'[2]T 24-25'!$M$8</f>
        <v>0</v>
      </c>
      <c r="AD23" s="11">
        <f>'[2]T 24-25'!$G$8</f>
        <v>0</v>
      </c>
      <c r="AE23" s="12">
        <f>'[2]T 24-25'!$H$8</f>
        <v>0</v>
      </c>
      <c r="AF23" s="11">
        <f>'[2]T 24-25'!$K$8</f>
        <v>0</v>
      </c>
      <c r="AG23" s="12">
        <f>'[2]T 24-25'!$L$8</f>
        <v>0</v>
      </c>
      <c r="AI23" s="7">
        <f t="shared" si="20"/>
        <v>0</v>
      </c>
      <c r="AJ23" s="8">
        <f t="shared" si="21"/>
        <v>0</v>
      </c>
      <c r="AK23" s="7">
        <f t="shared" si="22"/>
        <v>0</v>
      </c>
      <c r="AL23" s="8">
        <f t="shared" si="23"/>
        <v>0</v>
      </c>
      <c r="AM23" s="9">
        <f>'[1]T 24-25'!$Y$8</f>
        <v>0</v>
      </c>
      <c r="AN23" s="10">
        <f>'[1]T 24-25'!$Z$8</f>
        <v>0</v>
      </c>
      <c r="AO23" s="9">
        <f>'[1]T 24-25'!$AC$8</f>
        <v>0</v>
      </c>
      <c r="AP23" s="10">
        <f>'[1]T 24-25'!$AD$8</f>
        <v>0</v>
      </c>
      <c r="AQ23" s="11">
        <f>'[2]T 24-25'!$Y$8</f>
        <v>0</v>
      </c>
      <c r="AR23" s="12">
        <f>'[2]T 24-25'!$Z$8</f>
        <v>0</v>
      </c>
      <c r="AS23" s="11">
        <f>'[2]T 24-25'!$AC$8</f>
        <v>0</v>
      </c>
      <c r="AT23" s="12">
        <f>'[2]T 24-25'!$AD$8</f>
        <v>0</v>
      </c>
      <c r="AV23" s="7">
        <f t="shared" si="24"/>
        <v>0</v>
      </c>
      <c r="AW23" s="8">
        <f t="shared" si="25"/>
        <v>0</v>
      </c>
      <c r="AX23" s="9">
        <f>'[1]T 24-25'!$AL$8</f>
        <v>0</v>
      </c>
      <c r="AY23" s="10">
        <f>'[1]T 24-25'!$AM$8</f>
        <v>0</v>
      </c>
      <c r="AZ23" s="11">
        <f>'[2]T 24-25'!$AL$8</f>
        <v>0</v>
      </c>
      <c r="BA23" s="12">
        <f>'[2]T 24-25'!$AM$8</f>
        <v>0</v>
      </c>
      <c r="BC23" s="7">
        <f t="shared" si="26"/>
        <v>0</v>
      </c>
      <c r="BD23" s="8">
        <f t="shared" si="27"/>
        <v>0</v>
      </c>
      <c r="BE23" s="9">
        <f>'[1]T 24-25'!$AS$8</f>
        <v>0</v>
      </c>
      <c r="BF23" s="10">
        <f>'[1]T 24-25'!$AT$8</f>
        <v>0</v>
      </c>
      <c r="BG23" s="11">
        <f>'[2]T 24-25'!$AS$8</f>
        <v>0</v>
      </c>
      <c r="BH23" s="12">
        <f>'[2]T 24-25'!$AT$8</f>
        <v>0</v>
      </c>
      <c r="BI23" s="6"/>
      <c r="BJ23" s="3" t="b">
        <v>1</v>
      </c>
      <c r="BK23" s="3" t="b">
        <v>1</v>
      </c>
      <c r="BL23" s="6"/>
      <c r="BM23" s="4" t="b">
        <v>1</v>
      </c>
      <c r="BN23" s="4" t="b">
        <v>1</v>
      </c>
      <c r="BO23" s="6"/>
      <c r="BP23" s="21" t="str">
        <f>[33]Trophies!$B$5</f>
        <v xml:space="preserve"> 2024/2025</v>
      </c>
      <c r="BQ23" s="20" t="str">
        <f>[33]Trophies!$C$5</f>
        <v/>
      </c>
    </row>
    <row r="24" spans="3:69" ht="16.5" customHeight="1" thickBot="1" x14ac:dyDescent="0.3">
      <c r="C24" s="2"/>
      <c r="D24" s="4" t="b">
        <f t="shared" si="9"/>
        <v>1</v>
      </c>
      <c r="E24" s="2"/>
      <c r="F24" s="25">
        <f t="shared" si="10"/>
        <v>0</v>
      </c>
      <c r="G24" s="26">
        <f t="shared" si="11"/>
        <v>0</v>
      </c>
      <c r="H24" s="24">
        <f t="shared" si="12"/>
        <v>0</v>
      </c>
      <c r="I24" s="15">
        <f t="shared" si="13"/>
        <v>0</v>
      </c>
      <c r="J24" s="49">
        <f t="shared" si="14"/>
        <v>1E-8</v>
      </c>
      <c r="K24" s="27">
        <f t="shared" si="15"/>
        <v>1E-8</v>
      </c>
      <c r="L24" s="7">
        <f t="shared" si="16"/>
        <v>0</v>
      </c>
      <c r="M24" s="8">
        <f t="shared" si="17"/>
        <v>0</v>
      </c>
      <c r="N24" s="7">
        <f t="shared" si="18"/>
        <v>0</v>
      </c>
      <c r="O24" s="8">
        <f t="shared" si="19"/>
        <v>0</v>
      </c>
      <c r="P24" s="2"/>
      <c r="Q24" s="25">
        <f>'[1]T 24-25'!$D$8</f>
        <v>0</v>
      </c>
      <c r="R24" s="26">
        <f>'[1]T 24-25'!$E$8</f>
        <v>0</v>
      </c>
      <c r="S24" s="24">
        <f>'[1]T 24-25'!$F$8</f>
        <v>0</v>
      </c>
      <c r="T24" s="15">
        <f>'[1]T 24-25'!$M$8</f>
        <v>0</v>
      </c>
      <c r="U24" s="9">
        <f>'[1]T 24-25'!$G$8</f>
        <v>0</v>
      </c>
      <c r="V24" s="10">
        <f>'[1]T 24-25'!$H$8</f>
        <v>0</v>
      </c>
      <c r="W24" s="9">
        <f>'[1]T 24-25'!$K$8</f>
        <v>0</v>
      </c>
      <c r="X24" s="10">
        <f>'[1]T 24-25'!$L$8</f>
        <v>0</v>
      </c>
      <c r="Y24" s="2"/>
      <c r="Z24" s="25">
        <f>'[2]T 24-25'!$D$8</f>
        <v>0</v>
      </c>
      <c r="AA24" s="26">
        <f>'[2]T 24-25'!$E$8</f>
        <v>0</v>
      </c>
      <c r="AB24" s="24">
        <f>'[2]T 24-25'!$F$8</f>
        <v>0</v>
      </c>
      <c r="AC24" s="15">
        <f>'[2]T 24-25'!$M$8</f>
        <v>0</v>
      </c>
      <c r="AD24" s="11">
        <f>'[2]T 24-25'!$G$8</f>
        <v>0</v>
      </c>
      <c r="AE24" s="12">
        <f>'[2]T 24-25'!$H$8</f>
        <v>0</v>
      </c>
      <c r="AF24" s="11">
        <f>'[2]T 24-25'!$K$8</f>
        <v>0</v>
      </c>
      <c r="AG24" s="12">
        <f>'[2]T 24-25'!$L$8</f>
        <v>0</v>
      </c>
      <c r="AI24" s="7">
        <f t="shared" si="20"/>
        <v>0</v>
      </c>
      <c r="AJ24" s="8">
        <f t="shared" si="21"/>
        <v>0</v>
      </c>
      <c r="AK24" s="7">
        <f t="shared" si="22"/>
        <v>0</v>
      </c>
      <c r="AL24" s="8">
        <f t="shared" si="23"/>
        <v>0</v>
      </c>
      <c r="AM24" s="9">
        <f>'[1]T 24-25'!$Y$8</f>
        <v>0</v>
      </c>
      <c r="AN24" s="10">
        <f>'[1]T 24-25'!$Z$8</f>
        <v>0</v>
      </c>
      <c r="AO24" s="9">
        <f>'[1]T 24-25'!$AC$8</f>
        <v>0</v>
      </c>
      <c r="AP24" s="10">
        <f>'[1]T 24-25'!$AD$8</f>
        <v>0</v>
      </c>
      <c r="AQ24" s="11">
        <f>'[2]T 24-25'!$Y$8</f>
        <v>0</v>
      </c>
      <c r="AR24" s="12">
        <f>'[2]T 24-25'!$Z$8</f>
        <v>0</v>
      </c>
      <c r="AS24" s="11">
        <f>'[2]T 24-25'!$AC$8</f>
        <v>0</v>
      </c>
      <c r="AT24" s="12">
        <f>'[2]T 24-25'!$AD$8</f>
        <v>0</v>
      </c>
      <c r="AV24" s="7">
        <f t="shared" si="24"/>
        <v>0</v>
      </c>
      <c r="AW24" s="8">
        <f t="shared" si="25"/>
        <v>0</v>
      </c>
      <c r="AX24" s="9">
        <f>'[1]T 24-25'!$AL$8</f>
        <v>0</v>
      </c>
      <c r="AY24" s="10">
        <f>'[1]T 24-25'!$AM$8</f>
        <v>0</v>
      </c>
      <c r="AZ24" s="11">
        <f>'[2]T 24-25'!$AL$8</f>
        <v>0</v>
      </c>
      <c r="BA24" s="12">
        <f>'[2]T 24-25'!$AM$8</f>
        <v>0</v>
      </c>
      <c r="BC24" s="7">
        <f t="shared" si="26"/>
        <v>0</v>
      </c>
      <c r="BD24" s="8">
        <f t="shared" si="27"/>
        <v>0</v>
      </c>
      <c r="BE24" s="9">
        <f>'[1]T 24-25'!$AS$8</f>
        <v>0</v>
      </c>
      <c r="BF24" s="10">
        <f>'[1]T 24-25'!$AT$8</f>
        <v>0</v>
      </c>
      <c r="BG24" s="11">
        <f>'[2]T 24-25'!$AS$8</f>
        <v>0</v>
      </c>
      <c r="BH24" s="12">
        <f>'[2]T 24-25'!$AT$8</f>
        <v>0</v>
      </c>
      <c r="BI24" s="6"/>
      <c r="BJ24" s="3" t="b">
        <v>1</v>
      </c>
      <c r="BK24" s="3" t="b">
        <v>1</v>
      </c>
      <c r="BL24" s="6"/>
      <c r="BM24" s="4" t="b">
        <v>1</v>
      </c>
      <c r="BN24" s="4" t="b">
        <v>1</v>
      </c>
      <c r="BO24" s="6"/>
      <c r="BP24" s="21" t="str">
        <f>[49]Trophies!$B$5</f>
        <v xml:space="preserve"> 2024/2025</v>
      </c>
      <c r="BQ24" s="20" t="str">
        <f>[49]Trophies!$C$5</f>
        <v/>
      </c>
    </row>
    <row r="25" spans="3:69" ht="16.5" customHeight="1" thickBot="1" x14ac:dyDescent="0.3">
      <c r="C25" s="2"/>
      <c r="D25" s="4" t="b">
        <f t="shared" si="9"/>
        <v>1</v>
      </c>
      <c r="E25" s="2"/>
      <c r="F25" s="25">
        <f t="shared" si="10"/>
        <v>0</v>
      </c>
      <c r="G25" s="26">
        <f t="shared" si="11"/>
        <v>0</v>
      </c>
      <c r="H25" s="24">
        <f t="shared" si="12"/>
        <v>0</v>
      </c>
      <c r="I25" s="15">
        <f t="shared" si="13"/>
        <v>0</v>
      </c>
      <c r="J25" s="49">
        <f t="shared" si="14"/>
        <v>1E-8</v>
      </c>
      <c r="K25" s="27">
        <f t="shared" si="15"/>
        <v>1E-8</v>
      </c>
      <c r="L25" s="7">
        <f t="shared" si="16"/>
        <v>0</v>
      </c>
      <c r="M25" s="8">
        <f t="shared" si="17"/>
        <v>0</v>
      </c>
      <c r="N25" s="7">
        <f t="shared" si="18"/>
        <v>0</v>
      </c>
      <c r="O25" s="8">
        <f t="shared" si="19"/>
        <v>0</v>
      </c>
      <c r="P25" s="2"/>
      <c r="Q25" s="25">
        <f>'[1]T 24-25'!$D$8</f>
        <v>0</v>
      </c>
      <c r="R25" s="26">
        <f>'[1]T 24-25'!$E$8</f>
        <v>0</v>
      </c>
      <c r="S25" s="24">
        <f>'[1]T 24-25'!$F$8</f>
        <v>0</v>
      </c>
      <c r="T25" s="15">
        <f>'[1]T 24-25'!$M$8</f>
        <v>0</v>
      </c>
      <c r="U25" s="9">
        <f>'[1]T 24-25'!$G$8</f>
        <v>0</v>
      </c>
      <c r="V25" s="10">
        <f>'[1]T 24-25'!$H$8</f>
        <v>0</v>
      </c>
      <c r="W25" s="9">
        <f>'[1]T 24-25'!$K$8</f>
        <v>0</v>
      </c>
      <c r="X25" s="10">
        <f>'[1]T 24-25'!$L$8</f>
        <v>0</v>
      </c>
      <c r="Y25" s="2"/>
      <c r="Z25" s="25">
        <f>'[2]T 24-25'!$D$8</f>
        <v>0</v>
      </c>
      <c r="AA25" s="26">
        <f>'[2]T 24-25'!$E$8</f>
        <v>0</v>
      </c>
      <c r="AB25" s="24">
        <f>'[2]T 24-25'!$F$8</f>
        <v>0</v>
      </c>
      <c r="AC25" s="15">
        <f>'[2]T 24-25'!$M$8</f>
        <v>0</v>
      </c>
      <c r="AD25" s="11">
        <f>'[2]T 24-25'!$G$8</f>
        <v>0</v>
      </c>
      <c r="AE25" s="12">
        <f>'[2]T 24-25'!$H$8</f>
        <v>0</v>
      </c>
      <c r="AF25" s="11">
        <f>'[2]T 24-25'!$K$8</f>
        <v>0</v>
      </c>
      <c r="AG25" s="12">
        <f>'[2]T 24-25'!$L$8</f>
        <v>0</v>
      </c>
      <c r="AI25" s="7">
        <f t="shared" si="20"/>
        <v>0</v>
      </c>
      <c r="AJ25" s="8">
        <f t="shared" si="21"/>
        <v>0</v>
      </c>
      <c r="AK25" s="7">
        <f t="shared" si="22"/>
        <v>0</v>
      </c>
      <c r="AL25" s="8">
        <f t="shared" si="23"/>
        <v>0</v>
      </c>
      <c r="AM25" s="9">
        <f>'[1]T 24-25'!$Y$8</f>
        <v>0</v>
      </c>
      <c r="AN25" s="10">
        <f>'[1]T 24-25'!$Z$8</f>
        <v>0</v>
      </c>
      <c r="AO25" s="9">
        <f>'[1]T 24-25'!$AC$8</f>
        <v>0</v>
      </c>
      <c r="AP25" s="10">
        <f>'[1]T 24-25'!$AD$8</f>
        <v>0</v>
      </c>
      <c r="AQ25" s="11">
        <f>'[2]T 24-25'!$Y$8</f>
        <v>0</v>
      </c>
      <c r="AR25" s="12">
        <f>'[2]T 24-25'!$Z$8</f>
        <v>0</v>
      </c>
      <c r="AS25" s="11">
        <f>'[2]T 24-25'!$AC$8</f>
        <v>0</v>
      </c>
      <c r="AT25" s="12">
        <f>'[2]T 24-25'!$AD$8</f>
        <v>0</v>
      </c>
      <c r="AV25" s="7">
        <f t="shared" si="24"/>
        <v>0</v>
      </c>
      <c r="AW25" s="8">
        <f t="shared" si="25"/>
        <v>0</v>
      </c>
      <c r="AX25" s="9">
        <f>'[1]T 24-25'!$AL$8</f>
        <v>0</v>
      </c>
      <c r="AY25" s="10">
        <f>'[1]T 24-25'!$AM$8</f>
        <v>0</v>
      </c>
      <c r="AZ25" s="11">
        <f>'[2]T 24-25'!$AL$8</f>
        <v>0</v>
      </c>
      <c r="BA25" s="12">
        <f>'[2]T 24-25'!$AM$8</f>
        <v>0</v>
      </c>
      <c r="BC25" s="7">
        <f t="shared" si="26"/>
        <v>0</v>
      </c>
      <c r="BD25" s="8">
        <f t="shared" si="27"/>
        <v>0</v>
      </c>
      <c r="BE25" s="9">
        <f>'[1]T 24-25'!$AS$8</f>
        <v>0</v>
      </c>
      <c r="BF25" s="10">
        <f>'[1]T 24-25'!$AT$8</f>
        <v>0</v>
      </c>
      <c r="BG25" s="11">
        <f>'[2]T 24-25'!$AS$8</f>
        <v>0</v>
      </c>
      <c r="BH25" s="12">
        <f>'[2]T 24-25'!$AT$8</f>
        <v>0</v>
      </c>
      <c r="BI25" s="6"/>
      <c r="BJ25" s="3" t="b">
        <v>1</v>
      </c>
      <c r="BK25" s="3" t="b">
        <v>1</v>
      </c>
      <c r="BL25" s="6"/>
      <c r="BM25" s="4" t="b">
        <v>1</v>
      </c>
      <c r="BN25" s="4" t="b">
        <v>1</v>
      </c>
      <c r="BO25" s="6"/>
      <c r="BP25" s="21" t="str">
        <f>[37]Trophies!$B$5</f>
        <v xml:space="preserve"> 2024/2025</v>
      </c>
      <c r="BQ25" s="20" t="str">
        <f>[37]Trophies!$C$5</f>
        <v/>
      </c>
    </row>
    <row r="26" spans="3:69" ht="16.5" customHeight="1" thickBot="1" x14ac:dyDescent="0.3">
      <c r="C26" s="2"/>
      <c r="D26" s="4" t="b">
        <f t="shared" si="9"/>
        <v>1</v>
      </c>
      <c r="E26" s="2"/>
      <c r="F26" s="25">
        <f t="shared" si="10"/>
        <v>0</v>
      </c>
      <c r="G26" s="26">
        <f t="shared" si="11"/>
        <v>0</v>
      </c>
      <c r="H26" s="24">
        <f t="shared" si="12"/>
        <v>0</v>
      </c>
      <c r="I26" s="15">
        <f t="shared" si="13"/>
        <v>0</v>
      </c>
      <c r="J26" s="49">
        <f t="shared" si="14"/>
        <v>1E-8</v>
      </c>
      <c r="K26" s="27">
        <f t="shared" si="15"/>
        <v>1E-8</v>
      </c>
      <c r="L26" s="7">
        <f t="shared" si="16"/>
        <v>0</v>
      </c>
      <c r="M26" s="8">
        <f t="shared" si="17"/>
        <v>0</v>
      </c>
      <c r="N26" s="7">
        <f t="shared" si="18"/>
        <v>0</v>
      </c>
      <c r="O26" s="8">
        <f t="shared" si="19"/>
        <v>0</v>
      </c>
      <c r="P26" s="2"/>
      <c r="Q26" s="25">
        <f>'[1]T 24-25'!$D$8</f>
        <v>0</v>
      </c>
      <c r="R26" s="26">
        <f>'[1]T 24-25'!$E$8</f>
        <v>0</v>
      </c>
      <c r="S26" s="24">
        <f>'[1]T 24-25'!$F$8</f>
        <v>0</v>
      </c>
      <c r="T26" s="15">
        <f>'[1]T 24-25'!$M$8</f>
        <v>0</v>
      </c>
      <c r="U26" s="9">
        <f>'[1]T 24-25'!$G$8</f>
        <v>0</v>
      </c>
      <c r="V26" s="10">
        <f>'[1]T 24-25'!$H$8</f>
        <v>0</v>
      </c>
      <c r="W26" s="9">
        <f>'[1]T 24-25'!$K$8</f>
        <v>0</v>
      </c>
      <c r="X26" s="10">
        <f>'[1]T 24-25'!$L$8</f>
        <v>0</v>
      </c>
      <c r="Y26" s="2"/>
      <c r="Z26" s="25">
        <f>'[2]T 24-25'!$D$8</f>
        <v>0</v>
      </c>
      <c r="AA26" s="26">
        <f>'[2]T 24-25'!$E$8</f>
        <v>0</v>
      </c>
      <c r="AB26" s="24">
        <f>'[2]T 24-25'!$F$8</f>
        <v>0</v>
      </c>
      <c r="AC26" s="15">
        <f>'[2]T 24-25'!$M$8</f>
        <v>0</v>
      </c>
      <c r="AD26" s="11">
        <f>'[2]T 24-25'!$G$8</f>
        <v>0</v>
      </c>
      <c r="AE26" s="12">
        <f>'[2]T 24-25'!$H$8</f>
        <v>0</v>
      </c>
      <c r="AF26" s="11">
        <f>'[2]T 24-25'!$K$8</f>
        <v>0</v>
      </c>
      <c r="AG26" s="12">
        <f>'[2]T 24-25'!$L$8</f>
        <v>0</v>
      </c>
      <c r="AI26" s="7">
        <f t="shared" si="20"/>
        <v>0</v>
      </c>
      <c r="AJ26" s="8">
        <f t="shared" si="21"/>
        <v>0</v>
      </c>
      <c r="AK26" s="7">
        <f t="shared" si="22"/>
        <v>0</v>
      </c>
      <c r="AL26" s="8">
        <f t="shared" si="23"/>
        <v>0</v>
      </c>
      <c r="AM26" s="9">
        <f>'[1]T 24-25'!$Y$8</f>
        <v>0</v>
      </c>
      <c r="AN26" s="10">
        <f>'[1]T 24-25'!$Z$8</f>
        <v>0</v>
      </c>
      <c r="AO26" s="9">
        <f>'[1]T 24-25'!$AC$8</f>
        <v>0</v>
      </c>
      <c r="AP26" s="10">
        <f>'[1]T 24-25'!$AD$8</f>
        <v>0</v>
      </c>
      <c r="AQ26" s="11">
        <f>'[2]T 24-25'!$Y$8</f>
        <v>0</v>
      </c>
      <c r="AR26" s="12">
        <f>'[2]T 24-25'!$Z$8</f>
        <v>0</v>
      </c>
      <c r="AS26" s="11">
        <f>'[2]T 24-25'!$AC$8</f>
        <v>0</v>
      </c>
      <c r="AT26" s="12">
        <f>'[2]T 24-25'!$AD$8</f>
        <v>0</v>
      </c>
      <c r="AV26" s="7">
        <f t="shared" si="24"/>
        <v>0</v>
      </c>
      <c r="AW26" s="8">
        <f t="shared" si="25"/>
        <v>0</v>
      </c>
      <c r="AX26" s="9">
        <f>'[1]T 24-25'!$AL$8</f>
        <v>0</v>
      </c>
      <c r="AY26" s="10">
        <f>'[1]T 24-25'!$AM$8</f>
        <v>0</v>
      </c>
      <c r="AZ26" s="11">
        <f>'[2]T 24-25'!$AL$8</f>
        <v>0</v>
      </c>
      <c r="BA26" s="12">
        <f>'[2]T 24-25'!$AM$8</f>
        <v>0</v>
      </c>
      <c r="BC26" s="7">
        <f t="shared" si="26"/>
        <v>0</v>
      </c>
      <c r="BD26" s="8">
        <f t="shared" si="27"/>
        <v>0</v>
      </c>
      <c r="BE26" s="9">
        <f>'[1]T 24-25'!$AS$8</f>
        <v>0</v>
      </c>
      <c r="BF26" s="10">
        <f>'[1]T 24-25'!$AT$8</f>
        <v>0</v>
      </c>
      <c r="BG26" s="11">
        <f>'[2]T 24-25'!$AS$8</f>
        <v>0</v>
      </c>
      <c r="BH26" s="12">
        <f>'[2]T 24-25'!$AT$8</f>
        <v>0</v>
      </c>
      <c r="BI26" s="6"/>
      <c r="BJ26" s="3" t="b">
        <v>1</v>
      </c>
      <c r="BK26" s="3" t="b">
        <v>1</v>
      </c>
      <c r="BL26" s="6"/>
      <c r="BM26" s="4" t="b">
        <v>1</v>
      </c>
      <c r="BN26" s="4" t="b">
        <v>1</v>
      </c>
      <c r="BO26" s="6"/>
      <c r="BP26" s="21" t="str">
        <f>[39]Trophies!$B$5</f>
        <v xml:space="preserve"> 2024/2025</v>
      </c>
      <c r="BQ26" s="20" t="str">
        <f>[39]Trophies!$C$5</f>
        <v/>
      </c>
    </row>
  </sheetData>
  <mergeCells count="29">
    <mergeCell ref="F4:O4"/>
    <mergeCell ref="Q4:X4"/>
    <mergeCell ref="Z4:AG4"/>
    <mergeCell ref="AI4:AL4"/>
    <mergeCell ref="AM4:AP4"/>
    <mergeCell ref="AI2:AT2"/>
    <mergeCell ref="AV2:BA2"/>
    <mergeCell ref="BC2:BH2"/>
    <mergeCell ref="AQ4:AT4"/>
    <mergeCell ref="AV4:AW5"/>
    <mergeCell ref="AO5:AP5"/>
    <mergeCell ref="AQ5:AR5"/>
    <mergeCell ref="AS5:AT5"/>
    <mergeCell ref="BM4:BN4"/>
    <mergeCell ref="L5:M5"/>
    <mergeCell ref="N5:O5"/>
    <mergeCell ref="U5:V5"/>
    <mergeCell ref="W5:X5"/>
    <mergeCell ref="AD5:AE5"/>
    <mergeCell ref="AF5:AG5"/>
    <mergeCell ref="AI5:AJ5"/>
    <mergeCell ref="AK5:AL5"/>
    <mergeCell ref="AM5:AN5"/>
    <mergeCell ref="AX4:AY5"/>
    <mergeCell ref="AZ4:BA5"/>
    <mergeCell ref="BC4:BD5"/>
    <mergeCell ref="BE4:BF5"/>
    <mergeCell ref="BG4:BH5"/>
    <mergeCell ref="BJ4:BK4"/>
  </mergeCells>
  <conditionalFormatting sqref="D7:D26">
    <cfRule type="cellIs" dxfId="29" priority="1" operator="equal">
      <formula>FALSE</formula>
    </cfRule>
    <cfRule type="cellIs" dxfId="28" priority="2" operator="equal">
      <formula>TRUE</formula>
    </cfRule>
  </conditionalFormatting>
  <conditionalFormatting sqref="BJ7:BK26">
    <cfRule type="cellIs" dxfId="27" priority="5" operator="equal">
      <formula>FALSE</formula>
    </cfRule>
    <cfRule type="cellIs" dxfId="26" priority="6" operator="equal">
      <formula>TRUE</formula>
    </cfRule>
  </conditionalFormatting>
  <conditionalFormatting sqref="BM7:BN26">
    <cfRule type="cellIs" dxfId="25" priority="3" operator="equal">
      <formula>FALSE</formula>
    </cfRule>
    <cfRule type="cellIs" dxfId="24" priority="4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9"/>
  <dimension ref="B1:BQ27"/>
  <sheetViews>
    <sheetView workbookViewId="0">
      <selection activeCell="B7" sqref="B7:B27"/>
    </sheetView>
  </sheetViews>
  <sheetFormatPr defaultColWidth="9.140625" defaultRowHeight="15" x14ac:dyDescent="0.25"/>
  <cols>
    <col min="1" max="1" width="2.42578125" style="1" customWidth="1"/>
    <col min="2" max="2" width="17.42578125" style="22" bestFit="1" customWidth="1"/>
    <col min="3" max="3" width="1.7109375" style="1" customWidth="1"/>
    <col min="4" max="4" width="8.85546875"/>
    <col min="5" max="5" width="1.7109375" style="1" customWidth="1"/>
    <col min="6" max="8" width="3.28515625" style="1" customWidth="1"/>
    <col min="9" max="9" width="3.42578125" style="1" customWidth="1"/>
    <col min="10" max="10" width="10.85546875" style="1" bestFit="1" customWidth="1"/>
    <col min="11" max="11" width="2.7109375" style="1" bestFit="1" customWidth="1"/>
    <col min="12" max="15" width="3.28515625" style="1" customWidth="1"/>
    <col min="16" max="16" width="1.7109375" style="1" customWidth="1"/>
    <col min="17" max="24" width="3.28515625" style="1" customWidth="1"/>
    <col min="25" max="25" width="1.7109375" style="1" customWidth="1"/>
    <col min="26" max="33" width="3.28515625" style="1" customWidth="1"/>
    <col min="34" max="34" width="1.7109375" style="1" customWidth="1"/>
    <col min="35" max="46" width="3.28515625" style="1" customWidth="1"/>
    <col min="47" max="47" width="1.7109375" style="1" customWidth="1"/>
    <col min="48" max="53" width="3.28515625" style="1" customWidth="1"/>
    <col min="54" max="54" width="1.7109375" style="1" customWidth="1"/>
    <col min="55" max="60" width="3.28515625" style="1" customWidth="1"/>
    <col min="61" max="61" width="1.7109375" style="1" customWidth="1"/>
    <col min="62" max="62" width="5.7109375" style="1" bestFit="1" customWidth="1"/>
    <col min="63" max="63" width="6" style="1" bestFit="1" customWidth="1"/>
    <col min="64" max="64" width="1.7109375" style="1" customWidth="1"/>
    <col min="65" max="65" width="5.7109375" style="1" bestFit="1" customWidth="1"/>
    <col min="66" max="66" width="6" style="1" bestFit="1" customWidth="1"/>
    <col min="67" max="67" width="1.7109375" style="1" customWidth="1"/>
    <col min="68" max="68" width="19.42578125" style="19" bestFit="1" customWidth="1"/>
    <col min="69" max="69" width="19" style="19" bestFit="1" customWidth="1"/>
    <col min="70" max="70" width="1.5703125" style="1" customWidth="1"/>
    <col min="71" max="16384" width="9.140625" style="1"/>
  </cols>
  <sheetData>
    <row r="1" spans="2:69" ht="22.5" customHeight="1" thickBot="1" x14ac:dyDescent="0.3"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</row>
    <row r="2" spans="2:69" ht="15.75" customHeight="1" thickBot="1" x14ac:dyDescent="0.3"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I2" s="147" t="s">
        <v>5</v>
      </c>
      <c r="AJ2" s="148"/>
      <c r="AK2" s="148"/>
      <c r="AL2" s="148"/>
      <c r="AM2" s="148"/>
      <c r="AN2" s="148"/>
      <c r="AO2" s="148"/>
      <c r="AP2" s="148"/>
      <c r="AQ2" s="148"/>
      <c r="AR2" s="148"/>
      <c r="AS2" s="148"/>
      <c r="AT2" s="149"/>
      <c r="AV2" s="147" t="s">
        <v>6</v>
      </c>
      <c r="AW2" s="148"/>
      <c r="AX2" s="148"/>
      <c r="AY2" s="148"/>
      <c r="AZ2" s="148"/>
      <c r="BA2" s="149"/>
      <c r="BC2" s="147" t="s">
        <v>7</v>
      </c>
      <c r="BD2" s="148"/>
      <c r="BE2" s="148"/>
      <c r="BF2" s="148"/>
      <c r="BG2" s="148"/>
      <c r="BH2" s="149"/>
    </row>
    <row r="3" spans="2:69" ht="8.25" customHeight="1" thickBot="1" x14ac:dyDescent="0.3"/>
    <row r="4" spans="2:69" ht="15.75" thickBot="1" x14ac:dyDescent="0.3">
      <c r="F4" s="150" t="s">
        <v>12</v>
      </c>
      <c r="G4" s="151"/>
      <c r="H4" s="151"/>
      <c r="I4" s="151"/>
      <c r="J4" s="151"/>
      <c r="K4" s="151"/>
      <c r="L4" s="151"/>
      <c r="M4" s="151"/>
      <c r="N4" s="151"/>
      <c r="O4" s="151"/>
      <c r="P4" s="6"/>
      <c r="Q4" s="150" t="s">
        <v>13</v>
      </c>
      <c r="R4" s="151"/>
      <c r="S4" s="151"/>
      <c r="T4" s="151"/>
      <c r="U4" s="151"/>
      <c r="V4" s="151"/>
      <c r="W4" s="151"/>
      <c r="X4" s="152"/>
      <c r="Z4" s="150" t="s">
        <v>14</v>
      </c>
      <c r="AA4" s="151"/>
      <c r="AB4" s="151"/>
      <c r="AC4" s="151"/>
      <c r="AD4" s="151"/>
      <c r="AE4" s="151"/>
      <c r="AF4" s="151"/>
      <c r="AG4" s="152"/>
      <c r="AI4" s="150" t="s">
        <v>0</v>
      </c>
      <c r="AJ4" s="151"/>
      <c r="AK4" s="151"/>
      <c r="AL4" s="152"/>
      <c r="AM4" s="150" t="s">
        <v>1</v>
      </c>
      <c r="AN4" s="151"/>
      <c r="AO4" s="151"/>
      <c r="AP4" s="152"/>
      <c r="AQ4" s="150" t="s">
        <v>2</v>
      </c>
      <c r="AR4" s="151"/>
      <c r="AS4" s="151"/>
      <c r="AT4" s="152"/>
      <c r="AV4" s="143" t="s">
        <v>0</v>
      </c>
      <c r="AW4" s="144"/>
      <c r="AX4" s="143" t="s">
        <v>1</v>
      </c>
      <c r="AY4" s="144"/>
      <c r="AZ4" s="143" t="s">
        <v>2</v>
      </c>
      <c r="BA4" s="144"/>
      <c r="BC4" s="143" t="s">
        <v>0</v>
      </c>
      <c r="BD4" s="144"/>
      <c r="BE4" s="143" t="s">
        <v>1</v>
      </c>
      <c r="BF4" s="144"/>
      <c r="BG4" s="143" t="s">
        <v>2</v>
      </c>
      <c r="BH4" s="144"/>
      <c r="BJ4" s="139" t="s">
        <v>15</v>
      </c>
      <c r="BK4" s="140"/>
      <c r="BM4" s="139" t="s">
        <v>16</v>
      </c>
      <c r="BN4" s="140"/>
    </row>
    <row r="5" spans="2:69" ht="15.75" thickBot="1" x14ac:dyDescent="0.3">
      <c r="C5" s="2"/>
      <c r="E5" s="2"/>
      <c r="F5" s="16" t="s">
        <v>8</v>
      </c>
      <c r="G5" s="17" t="s">
        <v>9</v>
      </c>
      <c r="H5" s="18" t="s">
        <v>10</v>
      </c>
      <c r="I5" s="13" t="s">
        <v>11</v>
      </c>
      <c r="J5" s="23"/>
      <c r="K5" s="23"/>
      <c r="L5" s="141" t="s">
        <v>3</v>
      </c>
      <c r="M5" s="142"/>
      <c r="N5" s="141" t="s">
        <v>4</v>
      </c>
      <c r="O5" s="142"/>
      <c r="P5" s="2"/>
      <c r="Q5" s="16" t="s">
        <v>8</v>
      </c>
      <c r="R5" s="17" t="s">
        <v>9</v>
      </c>
      <c r="S5" s="18" t="s">
        <v>10</v>
      </c>
      <c r="T5" s="13" t="s">
        <v>11</v>
      </c>
      <c r="U5" s="141" t="s">
        <v>3</v>
      </c>
      <c r="V5" s="142"/>
      <c r="W5" s="141" t="s">
        <v>4</v>
      </c>
      <c r="X5" s="142"/>
      <c r="Y5" s="2"/>
      <c r="Z5" s="16" t="s">
        <v>8</v>
      </c>
      <c r="AA5" s="17" t="s">
        <v>9</v>
      </c>
      <c r="AB5" s="18" t="s">
        <v>10</v>
      </c>
      <c r="AC5" s="13" t="s">
        <v>11</v>
      </c>
      <c r="AD5" s="141" t="s">
        <v>3</v>
      </c>
      <c r="AE5" s="142"/>
      <c r="AF5" s="141" t="s">
        <v>4</v>
      </c>
      <c r="AG5" s="142"/>
      <c r="AI5" s="141" t="s">
        <v>3</v>
      </c>
      <c r="AJ5" s="142"/>
      <c r="AK5" s="141" t="s">
        <v>4</v>
      </c>
      <c r="AL5" s="142"/>
      <c r="AM5" s="141" t="s">
        <v>3</v>
      </c>
      <c r="AN5" s="142"/>
      <c r="AO5" s="141" t="s">
        <v>4</v>
      </c>
      <c r="AP5" s="142"/>
      <c r="AQ5" s="141" t="s">
        <v>3</v>
      </c>
      <c r="AR5" s="142"/>
      <c r="AS5" s="141" t="s">
        <v>4</v>
      </c>
      <c r="AT5" s="142"/>
      <c r="AV5" s="145"/>
      <c r="AW5" s="146"/>
      <c r="AX5" s="145"/>
      <c r="AY5" s="146"/>
      <c r="AZ5" s="145"/>
      <c r="BA5" s="146"/>
      <c r="BC5" s="145"/>
      <c r="BD5" s="146"/>
      <c r="BE5" s="145"/>
      <c r="BF5" s="146"/>
      <c r="BG5" s="145"/>
      <c r="BH5" s="146"/>
      <c r="BI5" s="6"/>
      <c r="BJ5" s="4" t="s">
        <v>1</v>
      </c>
      <c r="BK5" s="4" t="s">
        <v>2</v>
      </c>
      <c r="BL5" s="6"/>
      <c r="BM5" s="4" t="s">
        <v>1</v>
      </c>
      <c r="BN5" s="4" t="s">
        <v>2</v>
      </c>
      <c r="BO5" s="5"/>
    </row>
    <row r="6" spans="2:69" ht="13.5" customHeight="1" thickBot="1" x14ac:dyDescent="0.3">
      <c r="C6" s="2"/>
      <c r="E6" s="2"/>
      <c r="P6" s="2"/>
      <c r="Y6" s="2"/>
      <c r="BJ6" s="2"/>
      <c r="BK6" s="2"/>
      <c r="BM6" s="2"/>
      <c r="BN6" s="2"/>
    </row>
    <row r="7" spans="2:69" ht="16.5" customHeight="1" thickBot="1" x14ac:dyDescent="0.3">
      <c r="B7" s="132" t="str">
        <f>'[1]23-24'!$B$2</f>
        <v>Arsenal</v>
      </c>
      <c r="C7" s="2"/>
      <c r="D7" s="4" t="b">
        <f t="shared" ref="D7:D26" si="0">IF((BJ7=TRUE)*AND(BK7=TRUE)*AND(BM7=TRUE)*AND(BN7=TRUE),TRUE,FALSE)</f>
        <v>1</v>
      </c>
      <c r="E7" s="2"/>
      <c r="F7" s="25">
        <f t="shared" ref="F7:F26" si="1">Z7+Q7</f>
        <v>1</v>
      </c>
      <c r="G7" s="26">
        <f t="shared" ref="G7:G26" si="2">AA7+R7</f>
        <v>0</v>
      </c>
      <c r="H7" s="24">
        <f t="shared" ref="H7:H26" si="3">AB7+S7</f>
        <v>0</v>
      </c>
      <c r="I7" s="15">
        <f t="shared" ref="I7:I26" si="4">AC7+T7</f>
        <v>3</v>
      </c>
      <c r="J7" s="49">
        <f>I7+(N7-O7)/100+N7/1000+0.00000001</f>
        <v>3.0120000099999995</v>
      </c>
      <c r="K7" s="27">
        <f>J7</f>
        <v>3.0120000099999995</v>
      </c>
      <c r="L7" s="7">
        <f t="shared" ref="L7:L26" si="5">AD7+U7</f>
        <v>2</v>
      </c>
      <c r="M7" s="8">
        <f t="shared" ref="M7:M26" si="6">AE7+V7</f>
        <v>0</v>
      </c>
      <c r="N7" s="7">
        <f t="shared" ref="N7:N26" si="7">AF7+W7</f>
        <v>2</v>
      </c>
      <c r="O7" s="8">
        <f t="shared" ref="O7:O26" si="8">AG7+X7</f>
        <v>1</v>
      </c>
      <c r="P7" s="2"/>
      <c r="Q7" s="25">
        <f>'[1]T 23-24'!$D$8</f>
        <v>1</v>
      </c>
      <c r="R7" s="26">
        <f>'[1]T 23-24'!$E$8</f>
        <v>0</v>
      </c>
      <c r="S7" s="24">
        <f>'[1]T 23-24'!$F$8</f>
        <v>0</v>
      </c>
      <c r="T7" s="15">
        <f>'[1]T 23-24'!$M$8</f>
        <v>3</v>
      </c>
      <c r="U7" s="9">
        <f>'[1]T 23-24'!$G$8</f>
        <v>2</v>
      </c>
      <c r="V7" s="10">
        <f>'[1]T 23-24'!$H$8</f>
        <v>0</v>
      </c>
      <c r="W7" s="9">
        <f>'[1]T 23-24'!$K$8</f>
        <v>2</v>
      </c>
      <c r="X7" s="10">
        <f>'[1]T 23-24'!$L$8</f>
        <v>1</v>
      </c>
      <c r="Y7" s="2"/>
      <c r="Z7" s="25">
        <f>'[2]T 23-24'!$D$8</f>
        <v>0</v>
      </c>
      <c r="AA7" s="26">
        <f>'[2]T 23-24'!$E$8</f>
        <v>0</v>
      </c>
      <c r="AB7" s="24">
        <f>'[2]T 23-24'!$F$8</f>
        <v>0</v>
      </c>
      <c r="AC7" s="15">
        <f>'[2]T 23-24'!$M$8</f>
        <v>0</v>
      </c>
      <c r="AD7" s="11">
        <f>'[2]T 23-24'!$G$8</f>
        <v>0</v>
      </c>
      <c r="AE7" s="12">
        <f>'[2]T 23-24'!$H$8</f>
        <v>0</v>
      </c>
      <c r="AF7" s="11">
        <f>'[2]T 23-24'!$K$8</f>
        <v>0</v>
      </c>
      <c r="AG7" s="12">
        <f>'[2]T 23-24'!$L$8</f>
        <v>0</v>
      </c>
      <c r="AI7" s="7">
        <f>AM7+AQ7</f>
        <v>5</v>
      </c>
      <c r="AJ7" s="8">
        <f>AN7+AR7</f>
        <v>0</v>
      </c>
      <c r="AK7" s="7">
        <f>AO7+AS7</f>
        <v>8</v>
      </c>
      <c r="AL7" s="8">
        <f>AP7+AT7</f>
        <v>3</v>
      </c>
      <c r="AM7" s="9">
        <f>'[1]T 23-24'!$Y$8</f>
        <v>5</v>
      </c>
      <c r="AN7" s="10">
        <f>'[1]T 23-24'!$Z$8</f>
        <v>0</v>
      </c>
      <c r="AO7" s="9">
        <f>'[1]T 23-24'!$AC$8</f>
        <v>8</v>
      </c>
      <c r="AP7" s="10">
        <f>'[1]T 23-24'!$AD$8</f>
        <v>3</v>
      </c>
      <c r="AQ7" s="11">
        <f>'[2]T 23-24'!$Y$8</f>
        <v>0</v>
      </c>
      <c r="AR7" s="12">
        <f>'[2]T 23-24'!$Z$8</f>
        <v>0</v>
      </c>
      <c r="AS7" s="11">
        <f>'[2]T 23-24'!$AC$8</f>
        <v>0</v>
      </c>
      <c r="AT7" s="12">
        <f>'[2]T 23-24'!$AD$8</f>
        <v>0</v>
      </c>
      <c r="AV7" s="7">
        <f>AX7+AZ7</f>
        <v>2</v>
      </c>
      <c r="AW7" s="8">
        <f>AY7+BA7</f>
        <v>2</v>
      </c>
      <c r="AX7" s="9">
        <f>'[1]T 23-24'!$AL$8</f>
        <v>2</v>
      </c>
      <c r="AY7" s="10">
        <f>'[1]T 23-24'!$AM$8</f>
        <v>2</v>
      </c>
      <c r="AZ7" s="11">
        <f>'[2]T 23-24'!$AL$8</f>
        <v>0</v>
      </c>
      <c r="BA7" s="12">
        <f>'[2]T 23-24'!$AM$8</f>
        <v>0</v>
      </c>
      <c r="BC7" s="7">
        <f>BE7+BG7</f>
        <v>0</v>
      </c>
      <c r="BD7" s="8">
        <f>BF7+BH7</f>
        <v>0</v>
      </c>
      <c r="BE7" s="9">
        <f>'[1]T 23-24'!$AS$8</f>
        <v>0</v>
      </c>
      <c r="BF7" s="10">
        <f>'[1]T 23-24'!$AT$8</f>
        <v>0</v>
      </c>
      <c r="BG7" s="11">
        <f>'[2]T 23-24'!$AS$8</f>
        <v>0</v>
      </c>
      <c r="BH7" s="12">
        <f>'[2]T 23-24'!$AT$8</f>
        <v>0</v>
      </c>
      <c r="BI7" s="6"/>
      <c r="BJ7" s="3" t="b">
        <v>1</v>
      </c>
      <c r="BK7" s="3" t="b">
        <v>1</v>
      </c>
      <c r="BL7" s="6"/>
      <c r="BM7" s="4" t="b">
        <v>1</v>
      </c>
      <c r="BN7" s="4" t="b">
        <v>1</v>
      </c>
      <c r="BO7" s="6"/>
      <c r="BP7" s="21" t="str">
        <f>[1]Trophies!$B$6</f>
        <v xml:space="preserve"> 2023/2024</v>
      </c>
      <c r="BQ7" s="20">
        <f>[1]Trophies!$C$6</f>
        <v>0</v>
      </c>
    </row>
    <row r="8" spans="2:69" ht="16.5" customHeight="1" thickBot="1" x14ac:dyDescent="0.3">
      <c r="B8" s="132" t="str">
        <f>'[3]23-24'!$B$2</f>
        <v>Aston Villa</v>
      </c>
      <c r="C8" s="2"/>
      <c r="D8" s="4" t="b">
        <f t="shared" si="0"/>
        <v>1</v>
      </c>
      <c r="E8" s="2"/>
      <c r="F8" s="25">
        <f t="shared" si="1"/>
        <v>0</v>
      </c>
      <c r="G8" s="26">
        <f t="shared" si="2"/>
        <v>0</v>
      </c>
      <c r="H8" s="24">
        <f t="shared" si="3"/>
        <v>1</v>
      </c>
      <c r="I8" s="15">
        <f t="shared" si="4"/>
        <v>0</v>
      </c>
      <c r="J8" s="49">
        <f>I8+(N8-O8)/100+N8/1000+0.00000002</f>
        <v>-3.8999979999999997E-2</v>
      </c>
      <c r="K8" s="27">
        <f t="shared" ref="K8:K26" si="9">J8</f>
        <v>-3.8999979999999997E-2</v>
      </c>
      <c r="L8" s="7">
        <f t="shared" si="5"/>
        <v>1</v>
      </c>
      <c r="M8" s="8">
        <f t="shared" si="6"/>
        <v>2</v>
      </c>
      <c r="N8" s="7">
        <f t="shared" si="7"/>
        <v>1</v>
      </c>
      <c r="O8" s="8">
        <f t="shared" si="8"/>
        <v>5</v>
      </c>
      <c r="P8" s="2"/>
      <c r="Q8" s="25">
        <f>'[3]T 23-24'!$D$8</f>
        <v>0</v>
      </c>
      <c r="R8" s="26">
        <f>'[3]T 23-24'!$E$8</f>
        <v>0</v>
      </c>
      <c r="S8" s="24">
        <f>'[3]T 23-24'!$F$8</f>
        <v>0</v>
      </c>
      <c r="T8" s="15">
        <f>'[3]T 23-24'!$M$8</f>
        <v>0</v>
      </c>
      <c r="U8" s="9">
        <f>'[3]T 23-24'!$G$8</f>
        <v>0</v>
      </c>
      <c r="V8" s="10">
        <f>'[3]T 23-24'!$H$8</f>
        <v>0</v>
      </c>
      <c r="W8" s="9">
        <f>'[3]T 23-24'!$K$8</f>
        <v>0</v>
      </c>
      <c r="X8" s="10">
        <f>'[3]T 23-24'!$L$8</f>
        <v>0</v>
      </c>
      <c r="Y8" s="2"/>
      <c r="Z8" s="25">
        <f>'[4]T 23-24'!$D$8</f>
        <v>0</v>
      </c>
      <c r="AA8" s="26">
        <f>'[4]T 23-24'!$E$8</f>
        <v>0</v>
      </c>
      <c r="AB8" s="24">
        <f>'[4]T 23-24'!$F$8</f>
        <v>1</v>
      </c>
      <c r="AC8" s="15">
        <f>'[4]T 23-24'!$M$8</f>
        <v>0</v>
      </c>
      <c r="AD8" s="11">
        <f>'[4]T 23-24'!$G$8</f>
        <v>1</v>
      </c>
      <c r="AE8" s="12">
        <f>'[4]T 23-24'!$H$8</f>
        <v>2</v>
      </c>
      <c r="AF8" s="11">
        <f>'[4]T 23-24'!$K$8</f>
        <v>1</v>
      </c>
      <c r="AG8" s="12">
        <f>'[4]T 23-24'!$L$8</f>
        <v>5</v>
      </c>
      <c r="AI8" s="7">
        <f t="shared" ref="AI8:AL26" si="10">AM8+AQ8</f>
        <v>1</v>
      </c>
      <c r="AJ8" s="8">
        <f t="shared" si="10"/>
        <v>1</v>
      </c>
      <c r="AK8" s="7">
        <f t="shared" si="10"/>
        <v>5</v>
      </c>
      <c r="AL8" s="8">
        <f t="shared" si="10"/>
        <v>6</v>
      </c>
      <c r="AM8" s="9">
        <f>'[3]T 23-24'!$Y$8</f>
        <v>0</v>
      </c>
      <c r="AN8" s="10">
        <f>'[3]T 23-24'!$Z$8</f>
        <v>0</v>
      </c>
      <c r="AO8" s="9">
        <f>'[3]T 23-24'!$AC$8</f>
        <v>0</v>
      </c>
      <c r="AP8" s="10">
        <f>'[3]T 23-24'!$AD$8</f>
        <v>0</v>
      </c>
      <c r="AQ8" s="11">
        <f>'[4]T 23-24'!$Y$8</f>
        <v>1</v>
      </c>
      <c r="AR8" s="12">
        <f>'[4]T 23-24'!$Z$8</f>
        <v>1</v>
      </c>
      <c r="AS8" s="11">
        <f>'[4]T 23-24'!$AC$8</f>
        <v>5</v>
      </c>
      <c r="AT8" s="12">
        <f>'[4]T 23-24'!$AD$8</f>
        <v>6</v>
      </c>
      <c r="AV8" s="7">
        <f t="shared" ref="AV8:AW26" si="11">AX8+AZ8</f>
        <v>4</v>
      </c>
      <c r="AW8" s="8">
        <f t="shared" si="11"/>
        <v>4</v>
      </c>
      <c r="AX8" s="9">
        <f>'[3]T 23-24'!$AL$8</f>
        <v>0</v>
      </c>
      <c r="AY8" s="10">
        <f>'[3]T 23-24'!$AM$8</f>
        <v>0</v>
      </c>
      <c r="AZ8" s="11">
        <f>'[4]T 23-24'!$AL$8</f>
        <v>4</v>
      </c>
      <c r="BA8" s="12">
        <f>'[4]T 23-24'!$AM$8</f>
        <v>4</v>
      </c>
      <c r="BC8" s="7">
        <f t="shared" ref="BC8:BD26" si="12">BE8+BG8</f>
        <v>0</v>
      </c>
      <c r="BD8" s="8">
        <f t="shared" si="12"/>
        <v>0</v>
      </c>
      <c r="BE8" s="9">
        <f>'[3]T 23-24'!$AS$8</f>
        <v>0</v>
      </c>
      <c r="BF8" s="10">
        <f>'[3]T 23-24'!$AT$8</f>
        <v>0</v>
      </c>
      <c r="BG8" s="11">
        <f>'[4]T 23-24'!$AS$8</f>
        <v>0</v>
      </c>
      <c r="BH8" s="12">
        <f>'[4]T 23-24'!$AT$8</f>
        <v>0</v>
      </c>
      <c r="BI8" s="6"/>
      <c r="BJ8" s="3" t="b">
        <v>1</v>
      </c>
      <c r="BK8" s="3" t="b">
        <v>1</v>
      </c>
      <c r="BL8" s="6"/>
      <c r="BM8" s="4" t="b">
        <v>1</v>
      </c>
      <c r="BN8" s="4" t="b">
        <v>1</v>
      </c>
      <c r="BO8" s="6"/>
      <c r="BP8" s="21" t="str">
        <f>[3]Trophies!$B$6</f>
        <v xml:space="preserve"> 2023/2024</v>
      </c>
      <c r="BQ8" s="20">
        <f>[3]Trophies!$C$6</f>
        <v>0</v>
      </c>
    </row>
    <row r="9" spans="2:69" ht="16.5" customHeight="1" thickBot="1" x14ac:dyDescent="0.3">
      <c r="B9" s="132" t="str">
        <f>'[5]23-24'!$B$2</f>
        <v>Brentford</v>
      </c>
      <c r="C9" s="2"/>
      <c r="D9" s="4" t="b">
        <f t="shared" si="0"/>
        <v>1</v>
      </c>
      <c r="E9" s="2"/>
      <c r="F9" s="25">
        <f t="shared" si="1"/>
        <v>0</v>
      </c>
      <c r="G9" s="26">
        <f t="shared" si="2"/>
        <v>1</v>
      </c>
      <c r="H9" s="24">
        <f t="shared" si="3"/>
        <v>0</v>
      </c>
      <c r="I9" s="15">
        <f t="shared" si="4"/>
        <v>1</v>
      </c>
      <c r="J9" s="49">
        <f>I9+(N9-O9)/100+N9/1000+0.00000003</f>
        <v>1.00200003</v>
      </c>
      <c r="K9" s="27">
        <f t="shared" si="9"/>
        <v>1.00200003</v>
      </c>
      <c r="L9" s="7">
        <f t="shared" si="5"/>
        <v>2</v>
      </c>
      <c r="M9" s="8">
        <f t="shared" si="6"/>
        <v>2</v>
      </c>
      <c r="N9" s="7">
        <f t="shared" si="7"/>
        <v>2</v>
      </c>
      <c r="O9" s="8">
        <f t="shared" si="8"/>
        <v>2</v>
      </c>
      <c r="P9" s="2"/>
      <c r="Q9" s="25">
        <f>'[5]T 23-24'!$D$8</f>
        <v>0</v>
      </c>
      <c r="R9" s="26">
        <f>'[5]T 23-24'!$E$8</f>
        <v>1</v>
      </c>
      <c r="S9" s="24">
        <f>'[5]T 23-24'!$F$8</f>
        <v>0</v>
      </c>
      <c r="T9" s="15">
        <f>'[5]T 23-24'!$M$8</f>
        <v>1</v>
      </c>
      <c r="U9" s="9">
        <f>'[5]T 23-24'!$G$8</f>
        <v>2</v>
      </c>
      <c r="V9" s="10">
        <f>'[5]T 23-24'!$H$8</f>
        <v>2</v>
      </c>
      <c r="W9" s="9">
        <f>'[5]T 23-24'!$K$8</f>
        <v>2</v>
      </c>
      <c r="X9" s="10">
        <f>'[5]T 23-24'!$L$8</f>
        <v>2</v>
      </c>
      <c r="Y9" s="2"/>
      <c r="Z9" s="25">
        <f>'[6]T 23-24'!$D$8</f>
        <v>0</v>
      </c>
      <c r="AA9" s="26">
        <f>'[6]T 23-24'!$E$8</f>
        <v>0</v>
      </c>
      <c r="AB9" s="24">
        <f>'[6]T 23-24'!$F$8</f>
        <v>0</v>
      </c>
      <c r="AC9" s="15">
        <f>'[6]T 23-24'!$M$8</f>
        <v>0</v>
      </c>
      <c r="AD9" s="11">
        <f>'[6]T 23-24'!$G$8</f>
        <v>0</v>
      </c>
      <c r="AE9" s="12">
        <f>'[6]T 23-24'!$H$8</f>
        <v>0</v>
      </c>
      <c r="AF9" s="11">
        <f>'[6]T 23-24'!$K$8</f>
        <v>0</v>
      </c>
      <c r="AG9" s="12">
        <f>'[6]T 23-24'!$L$8</f>
        <v>0</v>
      </c>
      <c r="AI9" s="7">
        <f t="shared" si="10"/>
        <v>3</v>
      </c>
      <c r="AJ9" s="8">
        <f t="shared" si="10"/>
        <v>1</v>
      </c>
      <c r="AK9" s="7">
        <f t="shared" si="10"/>
        <v>3</v>
      </c>
      <c r="AL9" s="8">
        <f t="shared" si="10"/>
        <v>6</v>
      </c>
      <c r="AM9" s="9">
        <f>'[5]T 23-24'!$Y$8</f>
        <v>3</v>
      </c>
      <c r="AN9" s="10">
        <f>'[5]T 23-24'!$Z$8</f>
        <v>1</v>
      </c>
      <c r="AO9" s="9">
        <f>'[5]T 23-24'!$AC$8</f>
        <v>3</v>
      </c>
      <c r="AP9" s="10">
        <f>'[5]T 23-24'!$AD$8</f>
        <v>6</v>
      </c>
      <c r="AQ9" s="11">
        <f>'[6]T 23-24'!$Y$8</f>
        <v>0</v>
      </c>
      <c r="AR9" s="12">
        <f>'[6]T 23-24'!$Z$8</f>
        <v>0</v>
      </c>
      <c r="AS9" s="11">
        <f>'[6]T 23-24'!$AC$8</f>
        <v>0</v>
      </c>
      <c r="AT9" s="12">
        <f>'[6]T 23-24'!$AD$8</f>
        <v>0</v>
      </c>
      <c r="AV9" s="7">
        <f t="shared" si="11"/>
        <v>1</v>
      </c>
      <c r="AW9" s="8">
        <f t="shared" si="11"/>
        <v>4</v>
      </c>
      <c r="AX9" s="9">
        <f>'[5]T 23-24'!$AL$8</f>
        <v>1</v>
      </c>
      <c r="AY9" s="10">
        <f>'[5]T 23-24'!$AM$8</f>
        <v>4</v>
      </c>
      <c r="AZ9" s="11">
        <f>'[6]T 23-24'!$AL$8</f>
        <v>0</v>
      </c>
      <c r="BA9" s="12">
        <f>'[6]T 23-24'!$AM$8</f>
        <v>0</v>
      </c>
      <c r="BC9" s="7">
        <f t="shared" si="12"/>
        <v>0</v>
      </c>
      <c r="BD9" s="8">
        <f t="shared" si="12"/>
        <v>0</v>
      </c>
      <c r="BE9" s="9">
        <f>'[5]T 23-24'!$AS$8</f>
        <v>0</v>
      </c>
      <c r="BF9" s="10">
        <f>'[5]T 23-24'!$AT$8</f>
        <v>0</v>
      </c>
      <c r="BG9" s="11">
        <f>'[6]T 23-24'!$AS$8</f>
        <v>0</v>
      </c>
      <c r="BH9" s="12">
        <f>'[6]T 23-24'!$AT$8</f>
        <v>0</v>
      </c>
      <c r="BI9" s="6"/>
      <c r="BJ9" s="3" t="b">
        <v>1</v>
      </c>
      <c r="BK9" s="3" t="b">
        <v>1</v>
      </c>
      <c r="BL9" s="6"/>
      <c r="BM9" s="4" t="b">
        <v>1</v>
      </c>
      <c r="BN9" s="4" t="b">
        <v>1</v>
      </c>
      <c r="BO9" s="6"/>
      <c r="BP9" s="21" t="str">
        <f>[5]Trophies!$B$6</f>
        <v xml:space="preserve"> 2023/2024</v>
      </c>
      <c r="BQ9" s="20">
        <f>[5]Trophies!$C$6</f>
        <v>0</v>
      </c>
    </row>
    <row r="10" spans="2:69" ht="16.5" customHeight="1" thickBot="1" x14ac:dyDescent="0.3">
      <c r="B10" s="132" t="str">
        <f>'[7]23-24'!$B$2</f>
        <v>Brighton</v>
      </c>
      <c r="C10" s="2"/>
      <c r="D10" s="4" t="b">
        <f t="shared" si="0"/>
        <v>1</v>
      </c>
      <c r="E10" s="2"/>
      <c r="F10" s="25">
        <f t="shared" si="1"/>
        <v>1</v>
      </c>
      <c r="G10" s="26">
        <f t="shared" si="2"/>
        <v>0</v>
      </c>
      <c r="H10" s="24">
        <f t="shared" si="3"/>
        <v>0</v>
      </c>
      <c r="I10" s="15">
        <f t="shared" si="4"/>
        <v>3</v>
      </c>
      <c r="J10" s="49">
        <f>I10+(N10-O10)/100+N10/1000+0.00000004</f>
        <v>3.03400004</v>
      </c>
      <c r="K10" s="27">
        <f t="shared" si="9"/>
        <v>3.03400004</v>
      </c>
      <c r="L10" s="7">
        <f t="shared" si="5"/>
        <v>1</v>
      </c>
      <c r="M10" s="8">
        <f t="shared" si="6"/>
        <v>0</v>
      </c>
      <c r="N10" s="7">
        <f t="shared" si="7"/>
        <v>4</v>
      </c>
      <c r="O10" s="8">
        <f t="shared" si="8"/>
        <v>1</v>
      </c>
      <c r="P10" s="2"/>
      <c r="Q10" s="25">
        <f>'[7]T 23-24'!$D$8</f>
        <v>1</v>
      </c>
      <c r="R10" s="26">
        <f>'[7]T 23-24'!$E$8</f>
        <v>0</v>
      </c>
      <c r="S10" s="24">
        <f>'[7]T 23-24'!$F$8</f>
        <v>0</v>
      </c>
      <c r="T10" s="15">
        <f>'[7]T 23-24'!$M$8</f>
        <v>3</v>
      </c>
      <c r="U10" s="9">
        <f>'[7]T 23-24'!$G$8</f>
        <v>1</v>
      </c>
      <c r="V10" s="10">
        <f>'[7]T 23-24'!$H$8</f>
        <v>0</v>
      </c>
      <c r="W10" s="9">
        <f>'[7]T 23-24'!$K$8</f>
        <v>4</v>
      </c>
      <c r="X10" s="10">
        <f>'[7]T 23-24'!$L$8</f>
        <v>1</v>
      </c>
      <c r="Y10" s="2"/>
      <c r="Z10" s="25">
        <f>'[8]T 23-24'!$D$8</f>
        <v>0</v>
      </c>
      <c r="AA10" s="26">
        <f>'[8]T 23-24'!$E$8</f>
        <v>0</v>
      </c>
      <c r="AB10" s="24">
        <f>'[8]T 23-24'!$F$8</f>
        <v>0</v>
      </c>
      <c r="AC10" s="15">
        <f>'[8]T 23-24'!$M$8</f>
        <v>0</v>
      </c>
      <c r="AD10" s="11">
        <f>'[8]T 23-24'!$G$8</f>
        <v>0</v>
      </c>
      <c r="AE10" s="12">
        <f>'[8]T 23-24'!$H$8</f>
        <v>0</v>
      </c>
      <c r="AF10" s="11">
        <f>'[8]T 23-24'!$K$8</f>
        <v>0</v>
      </c>
      <c r="AG10" s="12">
        <f>'[8]T 23-24'!$L$8</f>
        <v>0</v>
      </c>
      <c r="AI10" s="7">
        <f t="shared" si="10"/>
        <v>3</v>
      </c>
      <c r="AJ10" s="8">
        <f t="shared" si="10"/>
        <v>3</v>
      </c>
      <c r="AK10" s="7">
        <f t="shared" si="10"/>
        <v>6</v>
      </c>
      <c r="AL10" s="8">
        <f t="shared" si="10"/>
        <v>7</v>
      </c>
      <c r="AM10" s="9">
        <f>'[7]T 23-24'!$Y$8</f>
        <v>3</v>
      </c>
      <c r="AN10" s="10">
        <f>'[7]T 23-24'!$Z$8</f>
        <v>3</v>
      </c>
      <c r="AO10" s="9">
        <f>'[7]T 23-24'!$AC$8</f>
        <v>6</v>
      </c>
      <c r="AP10" s="10">
        <f>'[7]T 23-24'!$AD$8</f>
        <v>7</v>
      </c>
      <c r="AQ10" s="11">
        <f>'[8]T 23-24'!$Y$8</f>
        <v>0</v>
      </c>
      <c r="AR10" s="12">
        <f>'[8]T 23-24'!$Z$8</f>
        <v>0</v>
      </c>
      <c r="AS10" s="11">
        <f>'[8]T 23-24'!$AC$8</f>
        <v>0</v>
      </c>
      <c r="AT10" s="12">
        <f>'[8]T 23-24'!$AD$8</f>
        <v>0</v>
      </c>
      <c r="AV10" s="7">
        <f t="shared" si="11"/>
        <v>2</v>
      </c>
      <c r="AW10" s="8">
        <f t="shared" si="11"/>
        <v>2</v>
      </c>
      <c r="AX10" s="9">
        <f>'[7]T 23-24'!$AL$8</f>
        <v>2</v>
      </c>
      <c r="AY10" s="10">
        <f>'[7]T 23-24'!$AM$8</f>
        <v>2</v>
      </c>
      <c r="AZ10" s="11">
        <f>'[8]T 23-24'!$AL$8</f>
        <v>0</v>
      </c>
      <c r="BA10" s="12">
        <f>'[8]T 23-24'!$AM$8</f>
        <v>0</v>
      </c>
      <c r="BC10" s="7">
        <f t="shared" si="12"/>
        <v>0</v>
      </c>
      <c r="BD10" s="8">
        <f t="shared" si="12"/>
        <v>0</v>
      </c>
      <c r="BE10" s="9">
        <f>'[7]T 23-24'!$AS$8</f>
        <v>0</v>
      </c>
      <c r="BF10" s="10">
        <f>'[7]T 23-24'!$AT$8</f>
        <v>0</v>
      </c>
      <c r="BG10" s="11">
        <f>'[8]T 23-24'!$AS$8</f>
        <v>0</v>
      </c>
      <c r="BH10" s="12">
        <f>'[8]T 23-24'!$AT$8</f>
        <v>0</v>
      </c>
      <c r="BI10" s="6"/>
      <c r="BJ10" s="3" t="b">
        <v>1</v>
      </c>
      <c r="BK10" s="3" t="b">
        <v>1</v>
      </c>
      <c r="BL10" s="6"/>
      <c r="BM10" s="4" t="b">
        <v>1</v>
      </c>
      <c r="BN10" s="4" t="b">
        <v>1</v>
      </c>
      <c r="BO10" s="6"/>
      <c r="BP10" s="21" t="str">
        <f>[7]Trophies!$B$6</f>
        <v xml:space="preserve"> 2023/2024</v>
      </c>
      <c r="BQ10" s="20">
        <f>[7]Trophies!$C$6</f>
        <v>0</v>
      </c>
    </row>
    <row r="11" spans="2:69" ht="16.5" customHeight="1" thickBot="1" x14ac:dyDescent="0.3">
      <c r="B11" s="132" t="str">
        <f>'[9]23-24'!$B$2</f>
        <v>Nottingham</v>
      </c>
      <c r="C11" s="2"/>
      <c r="D11" s="4" t="b">
        <f t="shared" si="0"/>
        <v>1</v>
      </c>
      <c r="E11" s="2"/>
      <c r="F11" s="25">
        <f t="shared" si="1"/>
        <v>0</v>
      </c>
      <c r="G11" s="26">
        <f t="shared" si="2"/>
        <v>0</v>
      </c>
      <c r="H11" s="24">
        <f t="shared" si="3"/>
        <v>1</v>
      </c>
      <c r="I11" s="15">
        <f t="shared" si="4"/>
        <v>0</v>
      </c>
      <c r="J11" s="49">
        <f>I11+(N11-O11)/100+N11/1000+0.00000005</f>
        <v>-8.9999500000000014E-3</v>
      </c>
      <c r="K11" s="27">
        <f t="shared" si="9"/>
        <v>-8.9999500000000014E-3</v>
      </c>
      <c r="L11" s="7">
        <f t="shared" si="5"/>
        <v>0</v>
      </c>
      <c r="M11" s="8">
        <f t="shared" si="6"/>
        <v>2</v>
      </c>
      <c r="N11" s="7">
        <f t="shared" si="7"/>
        <v>1</v>
      </c>
      <c r="O11" s="8">
        <f t="shared" si="8"/>
        <v>2</v>
      </c>
      <c r="P11" s="2"/>
      <c r="Q11" s="25">
        <f>'[9]T 23-24'!$D$8</f>
        <v>0</v>
      </c>
      <c r="R11" s="26">
        <f>'[9]T 23-24'!$E$8</f>
        <v>0</v>
      </c>
      <c r="S11" s="24">
        <f>'[9]T 23-24'!$F$8</f>
        <v>0</v>
      </c>
      <c r="T11" s="15">
        <f>'[9]T 23-24'!$M$8</f>
        <v>0</v>
      </c>
      <c r="U11" s="9">
        <f>'[9]T 23-24'!$G$8</f>
        <v>0</v>
      </c>
      <c r="V11" s="10">
        <f>'[9]T 23-24'!$H$8</f>
        <v>0</v>
      </c>
      <c r="W11" s="9">
        <f>'[9]T 23-24'!$K$8</f>
        <v>0</v>
      </c>
      <c r="X11" s="10">
        <f>'[9]T 23-24'!$L$8</f>
        <v>0</v>
      </c>
      <c r="Y11" s="2"/>
      <c r="Z11" s="25">
        <f>'[10]T 23-24'!$D$8</f>
        <v>0</v>
      </c>
      <c r="AA11" s="26">
        <f>'[10]T 23-24'!$E$8</f>
        <v>0</v>
      </c>
      <c r="AB11" s="24">
        <f>'[10]T 23-24'!$F$8</f>
        <v>1</v>
      </c>
      <c r="AC11" s="15">
        <f>'[10]T 23-24'!$M$8</f>
        <v>0</v>
      </c>
      <c r="AD11" s="11">
        <f>'[10]T 23-24'!$G$8</f>
        <v>0</v>
      </c>
      <c r="AE11" s="12">
        <f>'[10]T 23-24'!$H$8</f>
        <v>2</v>
      </c>
      <c r="AF11" s="11">
        <f>'[10]T 23-24'!$K$8</f>
        <v>1</v>
      </c>
      <c r="AG11" s="12">
        <f>'[10]T 23-24'!$L$8</f>
        <v>2</v>
      </c>
      <c r="AI11" s="7">
        <f t="shared" si="10"/>
        <v>0</v>
      </c>
      <c r="AJ11" s="8">
        <f t="shared" si="10"/>
        <v>5</v>
      </c>
      <c r="AK11" s="7">
        <f t="shared" si="10"/>
        <v>3</v>
      </c>
      <c r="AL11" s="8">
        <f t="shared" si="10"/>
        <v>8</v>
      </c>
      <c r="AM11" s="9">
        <f>'[9]T 23-24'!$Y$8</f>
        <v>0</v>
      </c>
      <c r="AN11" s="10">
        <f>'[9]T 23-24'!$Z$8</f>
        <v>0</v>
      </c>
      <c r="AO11" s="9">
        <f>'[9]T 23-24'!$AC$8</f>
        <v>0</v>
      </c>
      <c r="AP11" s="10">
        <f>'[9]T 23-24'!$AD$8</f>
        <v>0</v>
      </c>
      <c r="AQ11" s="11">
        <f>'[10]T 23-24'!$Y$8</f>
        <v>0</v>
      </c>
      <c r="AR11" s="12">
        <f>'[10]T 23-24'!$Z$8</f>
        <v>5</v>
      </c>
      <c r="AS11" s="11">
        <f>'[10]T 23-24'!$AC$8</f>
        <v>3</v>
      </c>
      <c r="AT11" s="12">
        <f>'[10]T 23-24'!$AD$8</f>
        <v>8</v>
      </c>
      <c r="AV11" s="7">
        <f t="shared" si="11"/>
        <v>2</v>
      </c>
      <c r="AW11" s="8">
        <f t="shared" si="11"/>
        <v>2</v>
      </c>
      <c r="AX11" s="9">
        <f>'[9]T 23-24'!$AL$8</f>
        <v>0</v>
      </c>
      <c r="AY11" s="10">
        <f>'[9]T 23-24'!$AM$8</f>
        <v>0</v>
      </c>
      <c r="AZ11" s="11">
        <f>'[10]T 23-24'!$AL$8</f>
        <v>2</v>
      </c>
      <c r="BA11" s="12">
        <f>'[10]T 23-24'!$AM$8</f>
        <v>2</v>
      </c>
      <c r="BC11" s="7">
        <f t="shared" si="12"/>
        <v>0</v>
      </c>
      <c r="BD11" s="8">
        <f t="shared" si="12"/>
        <v>0</v>
      </c>
      <c r="BE11" s="9">
        <f>'[9]T 23-24'!$AS$8</f>
        <v>0</v>
      </c>
      <c r="BF11" s="10">
        <f>'[9]T 23-24'!$AT$8</f>
        <v>0</v>
      </c>
      <c r="BG11" s="11">
        <f>'[10]T 23-24'!$AS$8</f>
        <v>0</v>
      </c>
      <c r="BH11" s="12">
        <f>'[10]T 23-24'!$AT$8</f>
        <v>0</v>
      </c>
      <c r="BI11" s="6"/>
      <c r="BJ11" s="3" t="b">
        <v>1</v>
      </c>
      <c r="BK11" s="3" t="b">
        <v>1</v>
      </c>
      <c r="BL11" s="6"/>
      <c r="BM11" s="4" t="b">
        <v>1</v>
      </c>
      <c r="BN11" s="4" t="b">
        <v>1</v>
      </c>
      <c r="BO11" s="6"/>
      <c r="BP11" s="21" t="str">
        <f>[9]Trophies!$B$6</f>
        <v xml:space="preserve"> 2023/2024</v>
      </c>
      <c r="BQ11" s="20">
        <f>[9]Trophies!$C$6</f>
        <v>0</v>
      </c>
    </row>
    <row r="12" spans="2:69" ht="16.5" customHeight="1" thickBot="1" x14ac:dyDescent="0.3">
      <c r="B12" s="132" t="str">
        <f>'[11]23-24'!$B$2</f>
        <v>Chelsea</v>
      </c>
      <c r="C12" s="2"/>
      <c r="D12" s="4" t="b">
        <f t="shared" si="0"/>
        <v>1</v>
      </c>
      <c r="E12" s="2"/>
      <c r="F12" s="25">
        <f t="shared" si="1"/>
        <v>0</v>
      </c>
      <c r="G12" s="26">
        <f t="shared" si="2"/>
        <v>1</v>
      </c>
      <c r="H12" s="24">
        <f t="shared" si="3"/>
        <v>0</v>
      </c>
      <c r="I12" s="15">
        <f t="shared" si="4"/>
        <v>1</v>
      </c>
      <c r="J12" s="49">
        <f>I12+(N12-O12)/100+N12/1000+0.00000006</f>
        <v>1.00100006</v>
      </c>
      <c r="K12" s="27">
        <f t="shared" si="9"/>
        <v>1.00100006</v>
      </c>
      <c r="L12" s="7">
        <f t="shared" si="5"/>
        <v>1</v>
      </c>
      <c r="M12" s="8">
        <f t="shared" si="6"/>
        <v>1</v>
      </c>
      <c r="N12" s="7">
        <f t="shared" si="7"/>
        <v>1</v>
      </c>
      <c r="O12" s="8">
        <f t="shared" si="8"/>
        <v>1</v>
      </c>
      <c r="P12" s="2"/>
      <c r="Q12" s="25">
        <f>'[11]T 23-24'!$D$8</f>
        <v>0</v>
      </c>
      <c r="R12" s="26">
        <f>'[11]T 23-24'!$E$8</f>
        <v>1</v>
      </c>
      <c r="S12" s="24">
        <f>'[11]T 23-24'!$F$8</f>
        <v>0</v>
      </c>
      <c r="T12" s="15">
        <f>'[11]T 23-24'!$M$8</f>
        <v>1</v>
      </c>
      <c r="U12" s="9">
        <f>'[11]T 23-24'!$G$8</f>
        <v>1</v>
      </c>
      <c r="V12" s="10">
        <f>'[11]T 23-24'!$H$8</f>
        <v>1</v>
      </c>
      <c r="W12" s="9">
        <f>'[11]T 23-24'!$K$8</f>
        <v>1</v>
      </c>
      <c r="X12" s="10">
        <f>'[11]T 23-24'!$L$8</f>
        <v>1</v>
      </c>
      <c r="Y12" s="2"/>
      <c r="Z12" s="25">
        <f>'[12]T 23-24'!$D$8</f>
        <v>0</v>
      </c>
      <c r="AA12" s="26">
        <f>'[12]T 23-24'!$E$8</f>
        <v>0</v>
      </c>
      <c r="AB12" s="24">
        <f>'[12]T 23-24'!$F$8</f>
        <v>0</v>
      </c>
      <c r="AC12" s="15">
        <f>'[12]T 23-24'!$M$8</f>
        <v>0</v>
      </c>
      <c r="AD12" s="11">
        <f>'[12]T 23-24'!$G$8</f>
        <v>0</v>
      </c>
      <c r="AE12" s="12">
        <f>'[12]T 23-24'!$H$8</f>
        <v>0</v>
      </c>
      <c r="AF12" s="11">
        <f>'[12]T 23-24'!$K$8</f>
        <v>0</v>
      </c>
      <c r="AG12" s="12">
        <f>'[12]T 23-24'!$L$8</f>
        <v>0</v>
      </c>
      <c r="AI12" s="7">
        <f t="shared" si="10"/>
        <v>2</v>
      </c>
      <c r="AJ12" s="8">
        <f t="shared" si="10"/>
        <v>0</v>
      </c>
      <c r="AK12" s="7">
        <f t="shared" si="10"/>
        <v>4</v>
      </c>
      <c r="AL12" s="8">
        <f t="shared" si="10"/>
        <v>4</v>
      </c>
      <c r="AM12" s="9">
        <f>'[11]T 23-24'!$Y$8</f>
        <v>2</v>
      </c>
      <c r="AN12" s="10">
        <f>'[11]T 23-24'!$Z$8</f>
        <v>0</v>
      </c>
      <c r="AO12" s="9">
        <f>'[11]T 23-24'!$AC$8</f>
        <v>4</v>
      </c>
      <c r="AP12" s="10">
        <f>'[11]T 23-24'!$AD$8</f>
        <v>4</v>
      </c>
      <c r="AQ12" s="11">
        <f>'[12]T 23-24'!$Y$8</f>
        <v>0</v>
      </c>
      <c r="AR12" s="12">
        <f>'[12]T 23-24'!$Z$8</f>
        <v>0</v>
      </c>
      <c r="AS12" s="11">
        <f>'[12]T 23-24'!$AC$8</f>
        <v>0</v>
      </c>
      <c r="AT12" s="12">
        <f>'[12]T 23-24'!$AD$8</f>
        <v>0</v>
      </c>
      <c r="AV12" s="7">
        <f t="shared" si="11"/>
        <v>3</v>
      </c>
      <c r="AW12" s="8">
        <f t="shared" si="11"/>
        <v>4</v>
      </c>
      <c r="AX12" s="9">
        <f>'[11]T 23-24'!$AL$8</f>
        <v>3</v>
      </c>
      <c r="AY12" s="10">
        <f>'[11]T 23-24'!$AM$8</f>
        <v>4</v>
      </c>
      <c r="AZ12" s="11">
        <f>'[12]T 23-24'!$AL$8</f>
        <v>0</v>
      </c>
      <c r="BA12" s="12">
        <f>'[12]T 23-24'!$AM$8</f>
        <v>0</v>
      </c>
      <c r="BC12" s="7">
        <f t="shared" si="12"/>
        <v>0</v>
      </c>
      <c r="BD12" s="8">
        <f t="shared" si="12"/>
        <v>0</v>
      </c>
      <c r="BE12" s="9">
        <f>'[11]T 23-24'!$AS$8</f>
        <v>0</v>
      </c>
      <c r="BF12" s="10">
        <f>'[11]T 23-24'!$AT$8</f>
        <v>0</v>
      </c>
      <c r="BG12" s="11">
        <f>'[12]T 23-24'!$AS$8</f>
        <v>0</v>
      </c>
      <c r="BH12" s="12">
        <f>'[12]T 23-24'!$AT$8</f>
        <v>0</v>
      </c>
      <c r="BI12" s="6"/>
      <c r="BJ12" s="3" t="b">
        <v>1</v>
      </c>
      <c r="BK12" s="3" t="b">
        <v>1</v>
      </c>
      <c r="BL12" s="6"/>
      <c r="BM12" s="4" t="b">
        <v>1</v>
      </c>
      <c r="BN12" s="4" t="b">
        <v>1</v>
      </c>
      <c r="BO12" s="6"/>
      <c r="BP12" s="21" t="str">
        <f>[11]Trophies!$B$6</f>
        <v xml:space="preserve"> 2023/2024</v>
      </c>
      <c r="BQ12" s="20">
        <f>[11]Trophies!$C$6</f>
        <v>0</v>
      </c>
    </row>
    <row r="13" spans="2:69" ht="16.5" customHeight="1" thickBot="1" x14ac:dyDescent="0.3">
      <c r="B13" s="132" t="str">
        <f>'[13]23-24'!$B$2</f>
        <v>Crystal P</v>
      </c>
      <c r="C13" s="2"/>
      <c r="D13" s="4" t="b">
        <f t="shared" si="0"/>
        <v>1</v>
      </c>
      <c r="E13" s="2"/>
      <c r="F13" s="25">
        <f t="shared" si="1"/>
        <v>1</v>
      </c>
      <c r="G13" s="26">
        <f t="shared" si="2"/>
        <v>0</v>
      </c>
      <c r="H13" s="24">
        <f t="shared" si="3"/>
        <v>0</v>
      </c>
      <c r="I13" s="15">
        <f t="shared" si="4"/>
        <v>3</v>
      </c>
      <c r="J13" s="49">
        <f>I13+(N13-O13)/100+N13/1000+0.00000007</f>
        <v>3.0110000699999997</v>
      </c>
      <c r="K13" s="27">
        <f t="shared" si="9"/>
        <v>3.0110000699999997</v>
      </c>
      <c r="L13" s="7">
        <f t="shared" si="5"/>
        <v>0</v>
      </c>
      <c r="M13" s="8">
        <f t="shared" si="6"/>
        <v>0</v>
      </c>
      <c r="N13" s="7">
        <f t="shared" si="7"/>
        <v>1</v>
      </c>
      <c r="O13" s="8">
        <f t="shared" si="8"/>
        <v>0</v>
      </c>
      <c r="P13" s="2"/>
      <c r="Q13" s="25">
        <f>'[13]T 23-24'!$D$8</f>
        <v>0</v>
      </c>
      <c r="R13" s="26">
        <f>'[13]T 23-24'!$E$8</f>
        <v>0</v>
      </c>
      <c r="S13" s="24">
        <f>'[13]T 23-24'!$F$8</f>
        <v>0</v>
      </c>
      <c r="T13" s="15">
        <f>'[13]T 23-24'!$M$8</f>
        <v>0</v>
      </c>
      <c r="U13" s="9">
        <f>'[13]T 23-24'!$G$8</f>
        <v>0</v>
      </c>
      <c r="V13" s="10">
        <f>'[13]T 23-24'!$H$8</f>
        <v>0</v>
      </c>
      <c r="W13" s="9">
        <f>'[13]T 23-24'!$K$8</f>
        <v>0</v>
      </c>
      <c r="X13" s="10">
        <f>'[13]T 23-24'!$L$8</f>
        <v>0</v>
      </c>
      <c r="Y13" s="2"/>
      <c r="Z13" s="25">
        <f>'[14]T 23-24'!$D$8</f>
        <v>1</v>
      </c>
      <c r="AA13" s="26">
        <f>'[14]T 23-24'!$E$8</f>
        <v>0</v>
      </c>
      <c r="AB13" s="24">
        <f>'[14]T 23-24'!$F$8</f>
        <v>0</v>
      </c>
      <c r="AC13" s="15">
        <f>'[14]T 23-24'!$M$8</f>
        <v>3</v>
      </c>
      <c r="AD13" s="11">
        <f>'[14]T 23-24'!$G$8</f>
        <v>0</v>
      </c>
      <c r="AE13" s="12">
        <f>'[14]T 23-24'!$H$8</f>
        <v>0</v>
      </c>
      <c r="AF13" s="11">
        <f>'[14]T 23-24'!$K$8</f>
        <v>1</v>
      </c>
      <c r="AG13" s="12">
        <f>'[14]T 23-24'!$L$8</f>
        <v>0</v>
      </c>
      <c r="AI13" s="7">
        <f t="shared" si="10"/>
        <v>4</v>
      </c>
      <c r="AJ13" s="8">
        <f t="shared" si="10"/>
        <v>4</v>
      </c>
      <c r="AK13" s="7">
        <f t="shared" si="10"/>
        <v>5</v>
      </c>
      <c r="AL13" s="8">
        <f t="shared" si="10"/>
        <v>5</v>
      </c>
      <c r="AM13" s="9">
        <f>'[13]T 23-24'!$Y$8</f>
        <v>0</v>
      </c>
      <c r="AN13" s="10">
        <f>'[13]T 23-24'!$Z$8</f>
        <v>0</v>
      </c>
      <c r="AO13" s="9">
        <f>'[13]T 23-24'!$AC$8</f>
        <v>0</v>
      </c>
      <c r="AP13" s="10">
        <f>'[13]T 23-24'!$AD$8</f>
        <v>0</v>
      </c>
      <c r="AQ13" s="11">
        <f>'[14]T 23-24'!$Y$8</f>
        <v>4</v>
      </c>
      <c r="AR13" s="12">
        <f>'[14]T 23-24'!$Z$8</f>
        <v>4</v>
      </c>
      <c r="AS13" s="11">
        <f>'[14]T 23-24'!$AC$8</f>
        <v>5</v>
      </c>
      <c r="AT13" s="12">
        <f>'[14]T 23-24'!$AD$8</f>
        <v>5</v>
      </c>
      <c r="AV13" s="7">
        <f t="shared" si="11"/>
        <v>0</v>
      </c>
      <c r="AW13" s="8">
        <f t="shared" si="11"/>
        <v>3</v>
      </c>
      <c r="AX13" s="9">
        <f>'[13]T 23-24'!$AL$8</f>
        <v>0</v>
      </c>
      <c r="AY13" s="10">
        <f>'[13]T 23-24'!$AM$8</f>
        <v>0</v>
      </c>
      <c r="AZ13" s="11">
        <f>'[14]T 23-24'!$AL$8</f>
        <v>0</v>
      </c>
      <c r="BA13" s="12">
        <f>'[14]T 23-24'!$AM$8</f>
        <v>3</v>
      </c>
      <c r="BC13" s="7">
        <f t="shared" si="12"/>
        <v>0</v>
      </c>
      <c r="BD13" s="8">
        <f t="shared" si="12"/>
        <v>0</v>
      </c>
      <c r="BE13" s="9">
        <f>'[13]T 23-24'!$AS$8</f>
        <v>0</v>
      </c>
      <c r="BF13" s="10">
        <f>'[13]T 23-24'!$AT$8</f>
        <v>0</v>
      </c>
      <c r="BG13" s="11">
        <f>'[14]T 23-24'!$AS$8</f>
        <v>0</v>
      </c>
      <c r="BH13" s="12">
        <f>'[14]T 23-24'!$AT$8</f>
        <v>0</v>
      </c>
      <c r="BI13" s="6"/>
      <c r="BJ13" s="3" t="b">
        <v>1</v>
      </c>
      <c r="BK13" s="3" t="b">
        <v>1</v>
      </c>
      <c r="BL13" s="6"/>
      <c r="BM13" s="4" t="b">
        <v>1</v>
      </c>
      <c r="BN13" s="4" t="b">
        <v>1</v>
      </c>
      <c r="BO13" s="6"/>
      <c r="BP13" s="21" t="str">
        <f>[13]Trophies!$B$6</f>
        <v xml:space="preserve"> 2023/2024</v>
      </c>
      <c r="BQ13" s="20">
        <f>[13]Trophies!$C$6</f>
        <v>0</v>
      </c>
    </row>
    <row r="14" spans="2:69" ht="16.5" customHeight="1" thickBot="1" x14ac:dyDescent="0.3">
      <c r="B14" s="132" t="str">
        <f>'[15]23-24'!$B$2</f>
        <v>Everton</v>
      </c>
      <c r="C14" s="2"/>
      <c r="D14" s="4" t="b">
        <f t="shared" si="0"/>
        <v>1</v>
      </c>
      <c r="E14" s="2"/>
      <c r="F14" s="25">
        <f t="shared" si="1"/>
        <v>0</v>
      </c>
      <c r="G14" s="26">
        <f t="shared" si="2"/>
        <v>0</v>
      </c>
      <c r="H14" s="24">
        <f t="shared" si="3"/>
        <v>1</v>
      </c>
      <c r="I14" s="15">
        <f t="shared" si="4"/>
        <v>0</v>
      </c>
      <c r="J14" s="49">
        <f>I14+(N14-O14)/100+N14/1000+0.00000008</f>
        <v>-9.9999200000000007E-3</v>
      </c>
      <c r="K14" s="27">
        <f t="shared" si="9"/>
        <v>-9.9999200000000007E-3</v>
      </c>
      <c r="L14" s="7">
        <f t="shared" si="5"/>
        <v>0</v>
      </c>
      <c r="M14" s="8">
        <f t="shared" si="6"/>
        <v>0</v>
      </c>
      <c r="N14" s="7">
        <f t="shared" si="7"/>
        <v>0</v>
      </c>
      <c r="O14" s="8">
        <f t="shared" si="8"/>
        <v>1</v>
      </c>
      <c r="P14" s="2"/>
      <c r="Q14" s="25">
        <f>'[15]T 23-24'!$D$8</f>
        <v>0</v>
      </c>
      <c r="R14" s="26">
        <f>'[15]T 23-24'!$E$8</f>
        <v>0</v>
      </c>
      <c r="S14" s="24">
        <f>'[15]T 23-24'!$F$8</f>
        <v>1</v>
      </c>
      <c r="T14" s="15">
        <f>'[15]T 23-24'!$M$8</f>
        <v>0</v>
      </c>
      <c r="U14" s="9">
        <f>'[15]T 23-24'!$G$8</f>
        <v>0</v>
      </c>
      <c r="V14" s="10">
        <f>'[15]T 23-24'!$H$8</f>
        <v>0</v>
      </c>
      <c r="W14" s="9">
        <f>'[15]T 23-24'!$K$8</f>
        <v>0</v>
      </c>
      <c r="X14" s="10">
        <f>'[15]T 23-24'!$L$8</f>
        <v>1</v>
      </c>
      <c r="Y14" s="2"/>
      <c r="Z14" s="25">
        <f>'[16]T 23-24'!$D$8</f>
        <v>0</v>
      </c>
      <c r="AA14" s="26">
        <f>'[16]T 23-24'!$E$8</f>
        <v>0</v>
      </c>
      <c r="AB14" s="24">
        <f>'[16]T 23-24'!$F$8</f>
        <v>0</v>
      </c>
      <c r="AC14" s="15">
        <f>'[16]T 23-24'!$M$8</f>
        <v>0</v>
      </c>
      <c r="AD14" s="11">
        <f>'[16]T 23-24'!$G$8</f>
        <v>0</v>
      </c>
      <c r="AE14" s="12">
        <f>'[16]T 23-24'!$H$8</f>
        <v>0</v>
      </c>
      <c r="AF14" s="11">
        <f>'[16]T 23-24'!$K$8</f>
        <v>0</v>
      </c>
      <c r="AG14" s="12">
        <f>'[16]T 23-24'!$L$8</f>
        <v>0</v>
      </c>
      <c r="AI14" s="7">
        <f t="shared" si="10"/>
        <v>4</v>
      </c>
      <c r="AJ14" s="8">
        <f t="shared" si="10"/>
        <v>1</v>
      </c>
      <c r="AK14" s="7">
        <f t="shared" si="10"/>
        <v>10</v>
      </c>
      <c r="AL14" s="8">
        <f t="shared" si="10"/>
        <v>4</v>
      </c>
      <c r="AM14" s="9">
        <f>'[15]T 23-24'!$Y$8</f>
        <v>4</v>
      </c>
      <c r="AN14" s="10">
        <f>'[15]T 23-24'!$Z$8</f>
        <v>1</v>
      </c>
      <c r="AO14" s="9">
        <f>'[15]T 23-24'!$AC$8</f>
        <v>10</v>
      </c>
      <c r="AP14" s="10">
        <f>'[15]T 23-24'!$AD$8</f>
        <v>4</v>
      </c>
      <c r="AQ14" s="11">
        <f>'[16]T 23-24'!$Y$8</f>
        <v>0</v>
      </c>
      <c r="AR14" s="12">
        <f>'[16]T 23-24'!$Z$8</f>
        <v>0</v>
      </c>
      <c r="AS14" s="11">
        <f>'[16]T 23-24'!$AC$8</f>
        <v>0</v>
      </c>
      <c r="AT14" s="12">
        <f>'[16]T 23-24'!$AD$8</f>
        <v>0</v>
      </c>
      <c r="AV14" s="7">
        <f t="shared" si="11"/>
        <v>0</v>
      </c>
      <c r="AW14" s="8">
        <f t="shared" si="11"/>
        <v>2</v>
      </c>
      <c r="AX14" s="9">
        <f>'[15]T 23-24'!$AL$8</f>
        <v>0</v>
      </c>
      <c r="AY14" s="10">
        <f>'[15]T 23-24'!$AM$8</f>
        <v>2</v>
      </c>
      <c r="AZ14" s="11">
        <f>'[16]T 23-24'!$AL$8</f>
        <v>0</v>
      </c>
      <c r="BA14" s="12">
        <f>'[16]T 23-24'!$AM$8</f>
        <v>0</v>
      </c>
      <c r="BC14" s="7">
        <f t="shared" si="12"/>
        <v>0</v>
      </c>
      <c r="BD14" s="8">
        <f t="shared" si="12"/>
        <v>0</v>
      </c>
      <c r="BE14" s="9">
        <f>'[15]T 23-24'!$AS$8</f>
        <v>0</v>
      </c>
      <c r="BF14" s="10">
        <f>'[15]T 23-24'!$AT$8</f>
        <v>0</v>
      </c>
      <c r="BG14" s="11">
        <f>'[16]T 23-24'!$AS$8</f>
        <v>0</v>
      </c>
      <c r="BH14" s="12">
        <f>'[16]T 23-24'!$AT$8</f>
        <v>0</v>
      </c>
      <c r="BI14" s="6"/>
      <c r="BJ14" s="3" t="b">
        <v>1</v>
      </c>
      <c r="BK14" s="3" t="b">
        <v>1</v>
      </c>
      <c r="BL14" s="6"/>
      <c r="BM14" s="4" t="b">
        <v>1</v>
      </c>
      <c r="BN14" s="4" t="b">
        <v>1</v>
      </c>
      <c r="BO14" s="6"/>
      <c r="BP14" s="21" t="str">
        <f>[15]Trophies!$B$6</f>
        <v xml:space="preserve"> 2023/2024</v>
      </c>
      <c r="BQ14" s="20">
        <f>[15]Trophies!$C$6</f>
        <v>0</v>
      </c>
    </row>
    <row r="15" spans="2:69" ht="16.5" customHeight="1" thickBot="1" x14ac:dyDescent="0.3">
      <c r="B15" s="132" t="str">
        <f>'[17]23-24'!$B$2</f>
        <v>Burnley</v>
      </c>
      <c r="C15" s="2"/>
      <c r="D15" s="4" t="b">
        <f t="shared" si="0"/>
        <v>1</v>
      </c>
      <c r="E15" s="2"/>
      <c r="F15" s="25">
        <f t="shared" si="1"/>
        <v>0</v>
      </c>
      <c r="G15" s="26">
        <f t="shared" si="2"/>
        <v>0</v>
      </c>
      <c r="H15" s="24">
        <f t="shared" si="3"/>
        <v>1</v>
      </c>
      <c r="I15" s="15">
        <f t="shared" si="4"/>
        <v>0</v>
      </c>
      <c r="J15" s="49">
        <f>I15+(N15-O15)/100+N15/1000+0.00000009</f>
        <v>-2.9999909999999998E-2</v>
      </c>
      <c r="K15" s="27">
        <f t="shared" si="9"/>
        <v>-2.9999909999999998E-2</v>
      </c>
      <c r="L15" s="7">
        <f t="shared" si="5"/>
        <v>0</v>
      </c>
      <c r="M15" s="8">
        <f t="shared" si="6"/>
        <v>2</v>
      </c>
      <c r="N15" s="7">
        <f t="shared" si="7"/>
        <v>0</v>
      </c>
      <c r="O15" s="8">
        <f t="shared" si="8"/>
        <v>3</v>
      </c>
      <c r="P15" s="2"/>
      <c r="Q15" s="25">
        <f>'[17]T 23-24'!$D$8</f>
        <v>0</v>
      </c>
      <c r="R15" s="26">
        <f>'[17]T 23-24'!$E$8</f>
        <v>0</v>
      </c>
      <c r="S15" s="24">
        <f>'[17]T 23-24'!$F$8</f>
        <v>1</v>
      </c>
      <c r="T15" s="15">
        <f>'[17]T 23-24'!$M$8</f>
        <v>0</v>
      </c>
      <c r="U15" s="9">
        <f>'[17]T 23-24'!$G$8</f>
        <v>0</v>
      </c>
      <c r="V15" s="10">
        <f>'[17]T 23-24'!$H$8</f>
        <v>2</v>
      </c>
      <c r="W15" s="9">
        <f>'[17]T 23-24'!$K$8</f>
        <v>0</v>
      </c>
      <c r="X15" s="10">
        <f>'[17]T 23-24'!$L$8</f>
        <v>3</v>
      </c>
      <c r="Y15" s="2"/>
      <c r="Z15" s="25">
        <f>'[18]T 23-24'!$D$8</f>
        <v>0</v>
      </c>
      <c r="AA15" s="26">
        <f>'[18]T 23-24'!$E$8</f>
        <v>0</v>
      </c>
      <c r="AB15" s="24">
        <f>'[18]T 23-24'!$F$8</f>
        <v>0</v>
      </c>
      <c r="AC15" s="15">
        <f>'[18]T 23-24'!$M$8</f>
        <v>0</v>
      </c>
      <c r="AD15" s="11">
        <f>'[18]T 23-24'!$G$8</f>
        <v>0</v>
      </c>
      <c r="AE15" s="12">
        <f>'[18]T 23-24'!$H$8</f>
        <v>0</v>
      </c>
      <c r="AF15" s="11">
        <f>'[18]T 23-24'!$K$8</f>
        <v>0</v>
      </c>
      <c r="AG15" s="12">
        <f>'[18]T 23-24'!$L$8</f>
        <v>0</v>
      </c>
      <c r="AI15" s="7">
        <f t="shared" si="10"/>
        <v>1</v>
      </c>
      <c r="AJ15" s="8">
        <f t="shared" si="10"/>
        <v>1</v>
      </c>
      <c r="AK15" s="7">
        <f t="shared" si="10"/>
        <v>6</v>
      </c>
      <c r="AL15" s="8">
        <f t="shared" si="10"/>
        <v>5</v>
      </c>
      <c r="AM15" s="9">
        <f>'[17]T 23-24'!$Y$8</f>
        <v>1</v>
      </c>
      <c r="AN15" s="10">
        <f>'[17]T 23-24'!$Z$8</f>
        <v>1</v>
      </c>
      <c r="AO15" s="9">
        <f>'[17]T 23-24'!$AC$8</f>
        <v>6</v>
      </c>
      <c r="AP15" s="10">
        <f>'[17]T 23-24'!$AD$8</f>
        <v>5</v>
      </c>
      <c r="AQ15" s="11">
        <f>'[18]T 23-24'!$Y$8</f>
        <v>0</v>
      </c>
      <c r="AR15" s="12">
        <f>'[18]T 23-24'!$Z$8</f>
        <v>0</v>
      </c>
      <c r="AS15" s="11">
        <f>'[18]T 23-24'!$AC$8</f>
        <v>0</v>
      </c>
      <c r="AT15" s="12">
        <f>'[18]T 23-24'!$AD$8</f>
        <v>0</v>
      </c>
      <c r="AV15" s="7">
        <f t="shared" si="11"/>
        <v>0</v>
      </c>
      <c r="AW15" s="8">
        <f t="shared" si="11"/>
        <v>0</v>
      </c>
      <c r="AX15" s="9">
        <f>'[17]T 23-24'!$AL$8</f>
        <v>0</v>
      </c>
      <c r="AY15" s="10">
        <f>'[17]T 23-24'!$AM$8</f>
        <v>0</v>
      </c>
      <c r="AZ15" s="11">
        <f>'[18]T 23-24'!$AL$8</f>
        <v>0</v>
      </c>
      <c r="BA15" s="12">
        <f>'[18]T 23-24'!$AM$8</f>
        <v>0</v>
      </c>
      <c r="BC15" s="7">
        <f t="shared" si="12"/>
        <v>1</v>
      </c>
      <c r="BD15" s="8">
        <f t="shared" si="12"/>
        <v>0</v>
      </c>
      <c r="BE15" s="9">
        <f>'[17]T 23-24'!$AS$8</f>
        <v>1</v>
      </c>
      <c r="BF15" s="10">
        <f>'[17]T 23-24'!$AT$8</f>
        <v>0</v>
      </c>
      <c r="BG15" s="11">
        <f>'[18]T 23-24'!$AS$8</f>
        <v>0</v>
      </c>
      <c r="BH15" s="12">
        <f>'[18]T 23-24'!$AT$8</f>
        <v>0</v>
      </c>
      <c r="BI15" s="6"/>
      <c r="BJ15" s="3" t="b">
        <v>1</v>
      </c>
      <c r="BK15" s="3" t="b">
        <v>1</v>
      </c>
      <c r="BL15" s="6"/>
      <c r="BM15" s="4" t="b">
        <v>1</v>
      </c>
      <c r="BN15" s="4" t="b">
        <v>1</v>
      </c>
      <c r="BO15" s="6"/>
      <c r="BP15" s="21" t="str">
        <f>[17]Trophies!$B$6</f>
        <v xml:space="preserve"> 2023/2024</v>
      </c>
      <c r="BQ15" s="20">
        <f>[17]Trophies!$C$6</f>
        <v>0</v>
      </c>
    </row>
    <row r="16" spans="2:69" ht="16.5" customHeight="1" thickBot="1" x14ac:dyDescent="0.3">
      <c r="B16" s="132" t="str">
        <f>'[19]23-24'!$B$2</f>
        <v>Sheffield</v>
      </c>
      <c r="C16" s="2"/>
      <c r="D16" s="4" t="b">
        <f t="shared" si="0"/>
        <v>1</v>
      </c>
      <c r="E16" s="2"/>
      <c r="F16" s="25">
        <f t="shared" si="1"/>
        <v>0</v>
      </c>
      <c r="G16" s="26">
        <f t="shared" si="2"/>
        <v>0</v>
      </c>
      <c r="H16" s="24">
        <f t="shared" si="3"/>
        <v>1</v>
      </c>
      <c r="I16" s="15">
        <f t="shared" si="4"/>
        <v>0</v>
      </c>
      <c r="J16" s="49">
        <f>I16+(N16-O16)/100+N16/1000+0.0000001</f>
        <v>-9.9999000000000008E-3</v>
      </c>
      <c r="K16" s="27">
        <f t="shared" si="9"/>
        <v>-9.9999000000000008E-3</v>
      </c>
      <c r="L16" s="7">
        <f t="shared" si="5"/>
        <v>0</v>
      </c>
      <c r="M16" s="8">
        <f t="shared" si="6"/>
        <v>0</v>
      </c>
      <c r="N16" s="7">
        <f t="shared" si="7"/>
        <v>0</v>
      </c>
      <c r="O16" s="8">
        <f t="shared" si="8"/>
        <v>1</v>
      </c>
      <c r="P16" s="2"/>
      <c r="Q16" s="25">
        <f>'[19]T 23-24'!$D$8</f>
        <v>0</v>
      </c>
      <c r="R16" s="26">
        <f>'[19]T 23-24'!$E$8</f>
        <v>0</v>
      </c>
      <c r="S16" s="24">
        <f>'[19]T 23-24'!$F$8</f>
        <v>1</v>
      </c>
      <c r="T16" s="15">
        <f>'[19]T 23-24'!$M$8</f>
        <v>0</v>
      </c>
      <c r="U16" s="9">
        <f>'[19]T 23-24'!$G$8</f>
        <v>0</v>
      </c>
      <c r="V16" s="10">
        <f>'[19]T 23-24'!$H$8</f>
        <v>0</v>
      </c>
      <c r="W16" s="9">
        <f>'[19]T 23-24'!$K$8</f>
        <v>0</v>
      </c>
      <c r="X16" s="10">
        <f>'[19]T 23-24'!$L$8</f>
        <v>1</v>
      </c>
      <c r="Y16" s="2"/>
      <c r="Z16" s="25">
        <f>'[20]T 23-24'!$D$8</f>
        <v>0</v>
      </c>
      <c r="AA16" s="26">
        <f>'[20]T 23-24'!$E$8</f>
        <v>0</v>
      </c>
      <c r="AB16" s="24">
        <f>'[20]T 23-24'!$F$8</f>
        <v>0</v>
      </c>
      <c r="AC16" s="15">
        <f>'[20]T 23-24'!$M$8</f>
        <v>0</v>
      </c>
      <c r="AD16" s="11">
        <f>'[20]T 23-24'!$G$8</f>
        <v>0</v>
      </c>
      <c r="AE16" s="12">
        <f>'[20]T 23-24'!$H$8</f>
        <v>0</v>
      </c>
      <c r="AF16" s="11">
        <f>'[20]T 23-24'!$K$8</f>
        <v>0</v>
      </c>
      <c r="AG16" s="12">
        <f>'[20]T 23-24'!$L$8</f>
        <v>0</v>
      </c>
      <c r="AI16" s="7">
        <f t="shared" si="10"/>
        <v>4</v>
      </c>
      <c r="AJ16" s="8">
        <f t="shared" si="10"/>
        <v>4</v>
      </c>
      <c r="AK16" s="7">
        <f t="shared" si="10"/>
        <v>5</v>
      </c>
      <c r="AL16" s="8">
        <f t="shared" si="10"/>
        <v>5</v>
      </c>
      <c r="AM16" s="9">
        <f>'[19]T 23-24'!$Y$8</f>
        <v>4</v>
      </c>
      <c r="AN16" s="10">
        <f>'[19]T 23-24'!$Z$8</f>
        <v>4</v>
      </c>
      <c r="AO16" s="9">
        <f>'[19]T 23-24'!$AC$8</f>
        <v>5</v>
      </c>
      <c r="AP16" s="10">
        <f>'[19]T 23-24'!$AD$8</f>
        <v>5</v>
      </c>
      <c r="AQ16" s="11">
        <f>'[20]T 23-24'!$Y$8</f>
        <v>0</v>
      </c>
      <c r="AR16" s="12">
        <f>'[20]T 23-24'!$Z$8</f>
        <v>0</v>
      </c>
      <c r="AS16" s="11">
        <f>'[20]T 23-24'!$AC$8</f>
        <v>0</v>
      </c>
      <c r="AT16" s="12">
        <f>'[20]T 23-24'!$AD$8</f>
        <v>0</v>
      </c>
      <c r="AV16" s="7">
        <f t="shared" si="11"/>
        <v>3</v>
      </c>
      <c r="AW16" s="8">
        <f t="shared" si="11"/>
        <v>0</v>
      </c>
      <c r="AX16" s="9">
        <f>'[19]T 23-24'!$AL$8</f>
        <v>3</v>
      </c>
      <c r="AY16" s="10">
        <f>'[19]T 23-24'!$AM$8</f>
        <v>0</v>
      </c>
      <c r="AZ16" s="11">
        <f>'[20]T 23-24'!$AL$8</f>
        <v>0</v>
      </c>
      <c r="BA16" s="12">
        <f>'[20]T 23-24'!$AM$8</f>
        <v>0</v>
      </c>
      <c r="BC16" s="7">
        <f t="shared" si="12"/>
        <v>0</v>
      </c>
      <c r="BD16" s="8">
        <f t="shared" si="12"/>
        <v>0</v>
      </c>
      <c r="BE16" s="9">
        <f>'[19]T 23-24'!$AS$8</f>
        <v>0</v>
      </c>
      <c r="BF16" s="10">
        <f>'[19]T 23-24'!$AT$8</f>
        <v>0</v>
      </c>
      <c r="BG16" s="11">
        <f>'[20]T 23-24'!$AS$8</f>
        <v>0</v>
      </c>
      <c r="BH16" s="12">
        <f>'[20]T 23-24'!$AT$8</f>
        <v>0</v>
      </c>
      <c r="BI16" s="6"/>
      <c r="BJ16" s="3" t="b">
        <v>1</v>
      </c>
      <c r="BK16" s="3" t="b">
        <v>1</v>
      </c>
      <c r="BL16" s="6"/>
      <c r="BM16" s="4" t="b">
        <v>1</v>
      </c>
      <c r="BN16" s="4" t="b">
        <v>1</v>
      </c>
      <c r="BO16" s="6"/>
      <c r="BP16" s="21" t="str">
        <f>[19]Trophies!$B$6</f>
        <v xml:space="preserve"> 2023/2024</v>
      </c>
      <c r="BQ16" s="20">
        <f>[19]Trophies!$C$6</f>
        <v>0</v>
      </c>
    </row>
    <row r="17" spans="2:69" ht="17.25" customHeight="1" thickBot="1" x14ac:dyDescent="0.3">
      <c r="B17" s="132" t="str">
        <f>'[21]23-24'!$B$2</f>
        <v>Liverpool</v>
      </c>
      <c r="C17" s="2"/>
      <c r="D17" s="4" t="b">
        <f t="shared" si="0"/>
        <v>1</v>
      </c>
      <c r="E17" s="2"/>
      <c r="F17" s="25">
        <f t="shared" si="1"/>
        <v>0</v>
      </c>
      <c r="G17" s="26">
        <f t="shared" si="2"/>
        <v>1</v>
      </c>
      <c r="H17" s="24">
        <f t="shared" si="3"/>
        <v>0</v>
      </c>
      <c r="I17" s="15">
        <f t="shared" si="4"/>
        <v>1</v>
      </c>
      <c r="J17" s="49">
        <f>I17+(N17-O17)/100+N17/1000+0.00000011</f>
        <v>1.0010001099999999</v>
      </c>
      <c r="K17" s="27">
        <f t="shared" si="9"/>
        <v>1.0010001099999999</v>
      </c>
      <c r="L17" s="7">
        <f t="shared" si="5"/>
        <v>1</v>
      </c>
      <c r="M17" s="8">
        <f t="shared" si="6"/>
        <v>1</v>
      </c>
      <c r="N17" s="7">
        <f t="shared" si="7"/>
        <v>1</v>
      </c>
      <c r="O17" s="8">
        <f t="shared" si="8"/>
        <v>1</v>
      </c>
      <c r="P17" s="2"/>
      <c r="Q17" s="25">
        <f>'[21]T 23-24'!$D$8</f>
        <v>0</v>
      </c>
      <c r="R17" s="26">
        <f>'[21]T 23-24'!$E$8</f>
        <v>0</v>
      </c>
      <c r="S17" s="24">
        <f>'[21]T 23-24'!$F$8</f>
        <v>0</v>
      </c>
      <c r="T17" s="15">
        <f>'[21]T 23-24'!$M$8</f>
        <v>0</v>
      </c>
      <c r="U17" s="9">
        <f>'[21]T 23-24'!$G$8</f>
        <v>0</v>
      </c>
      <c r="V17" s="10">
        <f>'[21]T 23-24'!$H$8</f>
        <v>0</v>
      </c>
      <c r="W17" s="9">
        <f>'[21]T 23-24'!$K$8</f>
        <v>0</v>
      </c>
      <c r="X17" s="10">
        <f>'[21]T 23-24'!$L$8</f>
        <v>0</v>
      </c>
      <c r="Y17" s="2"/>
      <c r="Z17" s="25">
        <f>'[22]T 23-24'!$D$8</f>
        <v>0</v>
      </c>
      <c r="AA17" s="26">
        <f>'[22]T 23-24'!$E$8</f>
        <v>1</v>
      </c>
      <c r="AB17" s="24">
        <f>'[22]T 23-24'!$F$8</f>
        <v>0</v>
      </c>
      <c r="AC17" s="15">
        <f>'[22]T 23-24'!$M$8</f>
        <v>1</v>
      </c>
      <c r="AD17" s="11">
        <f>'[22]T 23-24'!$G$8</f>
        <v>1</v>
      </c>
      <c r="AE17" s="12">
        <f>'[22]T 23-24'!$H$8</f>
        <v>1</v>
      </c>
      <c r="AF17" s="11">
        <f>'[22]T 23-24'!$K$8</f>
        <v>1</v>
      </c>
      <c r="AG17" s="12">
        <f>'[22]T 23-24'!$L$8</f>
        <v>1</v>
      </c>
      <c r="AI17" s="7">
        <f t="shared" si="10"/>
        <v>0</v>
      </c>
      <c r="AJ17" s="8">
        <f t="shared" si="10"/>
        <v>2</v>
      </c>
      <c r="AK17" s="7">
        <f t="shared" si="10"/>
        <v>4</v>
      </c>
      <c r="AL17" s="8">
        <f t="shared" si="10"/>
        <v>4</v>
      </c>
      <c r="AM17" s="9">
        <f>'[21]T 23-24'!$Y$8</f>
        <v>0</v>
      </c>
      <c r="AN17" s="10">
        <f>'[21]T 23-24'!$Z$8</f>
        <v>0</v>
      </c>
      <c r="AO17" s="9">
        <f>'[21]T 23-24'!$AC$8</f>
        <v>0</v>
      </c>
      <c r="AP17" s="10">
        <f>'[21]T 23-24'!$AD$8</f>
        <v>0</v>
      </c>
      <c r="AQ17" s="11">
        <f>'[22]T 23-24'!$Y$8</f>
        <v>0</v>
      </c>
      <c r="AR17" s="12">
        <f>'[22]T 23-24'!$Z$8</f>
        <v>2</v>
      </c>
      <c r="AS17" s="11">
        <f>'[22]T 23-24'!$AC$8</f>
        <v>4</v>
      </c>
      <c r="AT17" s="12">
        <f>'[22]T 23-24'!$AD$8</f>
        <v>4</v>
      </c>
      <c r="AV17" s="7">
        <f t="shared" si="11"/>
        <v>4</v>
      </c>
      <c r="AW17" s="8">
        <f t="shared" si="11"/>
        <v>3</v>
      </c>
      <c r="AX17" s="9">
        <f>'[21]T 23-24'!$AL$8</f>
        <v>0</v>
      </c>
      <c r="AY17" s="10">
        <f>'[21]T 23-24'!$AM$8</f>
        <v>0</v>
      </c>
      <c r="AZ17" s="11">
        <f>'[22]T 23-24'!$AL$8</f>
        <v>4</v>
      </c>
      <c r="BA17" s="12">
        <f>'[22]T 23-24'!$AM$8</f>
        <v>3</v>
      </c>
      <c r="BC17" s="7">
        <f t="shared" si="12"/>
        <v>0</v>
      </c>
      <c r="BD17" s="8">
        <f t="shared" si="12"/>
        <v>0</v>
      </c>
      <c r="BE17" s="9">
        <f>'[21]T 23-24'!$AS$8</f>
        <v>0</v>
      </c>
      <c r="BF17" s="10">
        <f>'[21]T 23-24'!$AT$8</f>
        <v>0</v>
      </c>
      <c r="BG17" s="11">
        <f>'[22]T 23-24'!$AS$8</f>
        <v>0</v>
      </c>
      <c r="BH17" s="12">
        <f>'[22]T 23-24'!$AT$8</f>
        <v>0</v>
      </c>
      <c r="BI17" s="6"/>
      <c r="BJ17" s="3" t="b">
        <v>1</v>
      </c>
      <c r="BK17" s="3" t="b">
        <v>1</v>
      </c>
      <c r="BL17" s="6"/>
      <c r="BM17" s="4" t="b">
        <v>1</v>
      </c>
      <c r="BN17" s="4" t="b">
        <v>1</v>
      </c>
      <c r="BO17" s="6"/>
      <c r="BP17" s="21" t="str">
        <f>[21]Trophies!$B$6</f>
        <v xml:space="preserve"> 2023/2024</v>
      </c>
      <c r="BQ17" s="20">
        <f>[21]Trophies!$C$6</f>
        <v>0</v>
      </c>
    </row>
    <row r="18" spans="2:69" ht="16.5" customHeight="1" thickBot="1" x14ac:dyDescent="0.3">
      <c r="B18" s="132" t="str">
        <f>'[23]23-24'!$B$2</f>
        <v>Man City</v>
      </c>
      <c r="C18" s="2"/>
      <c r="D18" s="4" t="b">
        <f t="shared" si="0"/>
        <v>1</v>
      </c>
      <c r="E18" s="2"/>
      <c r="F18" s="25">
        <f t="shared" si="1"/>
        <v>1</v>
      </c>
      <c r="G18" s="26">
        <f t="shared" si="2"/>
        <v>0</v>
      </c>
      <c r="H18" s="24">
        <f t="shared" si="3"/>
        <v>0</v>
      </c>
      <c r="I18" s="15">
        <f t="shared" si="4"/>
        <v>3</v>
      </c>
      <c r="J18" s="49">
        <f>I18+(N18-O18)/100+N18/1000+0.00000012</f>
        <v>3.0330001200000001</v>
      </c>
      <c r="K18" s="27">
        <f t="shared" si="9"/>
        <v>3.0330001200000001</v>
      </c>
      <c r="L18" s="7">
        <f t="shared" si="5"/>
        <v>2</v>
      </c>
      <c r="M18" s="8">
        <f t="shared" si="6"/>
        <v>0</v>
      </c>
      <c r="N18" s="7">
        <f t="shared" si="7"/>
        <v>3</v>
      </c>
      <c r="O18" s="8">
        <f t="shared" si="8"/>
        <v>0</v>
      </c>
      <c r="P18" s="2"/>
      <c r="Q18" s="25">
        <f>'[23]T 23-24'!$D$8</f>
        <v>0</v>
      </c>
      <c r="R18" s="26">
        <f>'[23]T 23-24'!$E$8</f>
        <v>0</v>
      </c>
      <c r="S18" s="24">
        <f>'[23]T 23-24'!$F$8</f>
        <v>0</v>
      </c>
      <c r="T18" s="15">
        <f>'[23]T 23-24'!$M$8</f>
        <v>0</v>
      </c>
      <c r="U18" s="9">
        <f>'[23]T 23-24'!$G$8</f>
        <v>0</v>
      </c>
      <c r="V18" s="10">
        <f>'[23]T 23-24'!$H$8</f>
        <v>0</v>
      </c>
      <c r="W18" s="9">
        <f>'[23]T 23-24'!$K$8</f>
        <v>0</v>
      </c>
      <c r="X18" s="10">
        <f>'[23]T 23-24'!$L$8</f>
        <v>0</v>
      </c>
      <c r="Y18" s="2"/>
      <c r="Z18" s="25">
        <f>'[24]T 23-24'!$D$8</f>
        <v>1</v>
      </c>
      <c r="AA18" s="26">
        <f>'[24]T 23-24'!$E$8</f>
        <v>0</v>
      </c>
      <c r="AB18" s="24">
        <f>'[24]T 23-24'!$F$8</f>
        <v>0</v>
      </c>
      <c r="AC18" s="15">
        <f>'[24]T 23-24'!$M$8</f>
        <v>3</v>
      </c>
      <c r="AD18" s="11">
        <f>'[24]T 23-24'!$G$8</f>
        <v>2</v>
      </c>
      <c r="AE18" s="12">
        <f>'[24]T 23-24'!$H$8</f>
        <v>0</v>
      </c>
      <c r="AF18" s="11">
        <f>'[24]T 23-24'!$K$8</f>
        <v>3</v>
      </c>
      <c r="AG18" s="12">
        <f>'[24]T 23-24'!$L$8</f>
        <v>0</v>
      </c>
      <c r="AI18" s="7">
        <f t="shared" si="10"/>
        <v>1</v>
      </c>
      <c r="AJ18" s="8">
        <f t="shared" si="10"/>
        <v>1</v>
      </c>
      <c r="AK18" s="7">
        <f t="shared" si="10"/>
        <v>5</v>
      </c>
      <c r="AL18" s="8">
        <f t="shared" si="10"/>
        <v>6</v>
      </c>
      <c r="AM18" s="9">
        <f>'[23]T 23-24'!$Y$8</f>
        <v>0</v>
      </c>
      <c r="AN18" s="10">
        <f>'[23]T 23-24'!$Z$8</f>
        <v>0</v>
      </c>
      <c r="AO18" s="9">
        <f>'[23]T 23-24'!$AC$8</f>
        <v>0</v>
      </c>
      <c r="AP18" s="10">
        <f>'[23]T 23-24'!$AD$8</f>
        <v>0</v>
      </c>
      <c r="AQ18" s="11">
        <f>'[24]T 23-24'!$Y$8</f>
        <v>1</v>
      </c>
      <c r="AR18" s="12">
        <f>'[24]T 23-24'!$Z$8</f>
        <v>1</v>
      </c>
      <c r="AS18" s="11">
        <f>'[24]T 23-24'!$AC$8</f>
        <v>5</v>
      </c>
      <c r="AT18" s="12">
        <f>'[24]T 23-24'!$AD$8</f>
        <v>6</v>
      </c>
      <c r="AV18" s="7">
        <f t="shared" si="11"/>
        <v>0</v>
      </c>
      <c r="AW18" s="8">
        <f t="shared" si="11"/>
        <v>0</v>
      </c>
      <c r="AX18" s="9">
        <f>'[23]T 23-24'!$AL$8</f>
        <v>0</v>
      </c>
      <c r="AY18" s="10">
        <f>'[23]T 23-24'!$AM$8</f>
        <v>0</v>
      </c>
      <c r="AZ18" s="11">
        <f>'[24]T 23-24'!$AL$8</f>
        <v>0</v>
      </c>
      <c r="BA18" s="12">
        <f>'[24]T 23-24'!$AM$8</f>
        <v>0</v>
      </c>
      <c r="BC18" s="7">
        <f t="shared" si="12"/>
        <v>0</v>
      </c>
      <c r="BD18" s="8">
        <f t="shared" si="12"/>
        <v>1</v>
      </c>
      <c r="BE18" s="9">
        <f>'[23]T 23-24'!$AS$8</f>
        <v>0</v>
      </c>
      <c r="BF18" s="10">
        <f>'[23]T 23-24'!$AT$8</f>
        <v>0</v>
      </c>
      <c r="BG18" s="11">
        <f>'[24]T 23-24'!$AS$8</f>
        <v>0</v>
      </c>
      <c r="BH18" s="12">
        <f>'[24]T 23-24'!$AT$8</f>
        <v>1</v>
      </c>
      <c r="BI18" s="6"/>
      <c r="BJ18" s="3" t="b">
        <v>1</v>
      </c>
      <c r="BK18" s="3" t="b">
        <v>1</v>
      </c>
      <c r="BL18" s="6"/>
      <c r="BM18" s="4" t="b">
        <v>1</v>
      </c>
      <c r="BN18" s="4" t="b">
        <v>1</v>
      </c>
      <c r="BO18" s="6"/>
      <c r="BP18" s="21" t="str">
        <f>[23]Trophies!$B$6</f>
        <v xml:space="preserve"> 2023/2024</v>
      </c>
      <c r="BQ18" s="20">
        <f>[23]Trophies!$C$6</f>
        <v>0</v>
      </c>
    </row>
    <row r="19" spans="2:69" ht="17.25" customHeight="1" thickBot="1" x14ac:dyDescent="0.3">
      <c r="B19" s="132" t="str">
        <f>'[25]23-24'!$B$2</f>
        <v>Man Utd</v>
      </c>
      <c r="C19" s="2"/>
      <c r="D19" s="4" t="b">
        <f t="shared" si="0"/>
        <v>1</v>
      </c>
      <c r="E19" s="2"/>
      <c r="F19" s="25">
        <f t="shared" si="1"/>
        <v>1</v>
      </c>
      <c r="G19" s="26">
        <f t="shared" si="2"/>
        <v>0</v>
      </c>
      <c r="H19" s="24">
        <f t="shared" si="3"/>
        <v>0</v>
      </c>
      <c r="I19" s="15">
        <f t="shared" si="4"/>
        <v>3</v>
      </c>
      <c r="J19" s="49">
        <f>I19+(N19-O19)/100+N19/1000+0.00000013</f>
        <v>3.0110001299999998</v>
      </c>
      <c r="K19" s="27">
        <f t="shared" si="9"/>
        <v>3.0110001299999998</v>
      </c>
      <c r="L19" s="7">
        <f t="shared" si="5"/>
        <v>0</v>
      </c>
      <c r="M19" s="8">
        <f t="shared" si="6"/>
        <v>0</v>
      </c>
      <c r="N19" s="7">
        <f t="shared" si="7"/>
        <v>1</v>
      </c>
      <c r="O19" s="8">
        <f t="shared" si="8"/>
        <v>0</v>
      </c>
      <c r="P19" s="2"/>
      <c r="Q19" s="25">
        <f>'[25]T 23-24'!$D$8</f>
        <v>1</v>
      </c>
      <c r="R19" s="26">
        <f>'[25]T 23-24'!$E$8</f>
        <v>0</v>
      </c>
      <c r="S19" s="24">
        <f>'[25]T 23-24'!$F$8</f>
        <v>0</v>
      </c>
      <c r="T19" s="15">
        <f>'[25]T 23-24'!$M$8</f>
        <v>3</v>
      </c>
      <c r="U19" s="9">
        <f>'[25]T 23-24'!$G$8</f>
        <v>0</v>
      </c>
      <c r="V19" s="10">
        <f>'[25]T 23-24'!$H$8</f>
        <v>0</v>
      </c>
      <c r="W19" s="9">
        <f>'[25]T 23-24'!$K$8</f>
        <v>1</v>
      </c>
      <c r="X19" s="10">
        <f>'[25]T 23-24'!$L$8</f>
        <v>0</v>
      </c>
      <c r="Y19" s="2"/>
      <c r="Z19" s="25">
        <f>'[26]T 23-24'!$D$8</f>
        <v>0</v>
      </c>
      <c r="AA19" s="26">
        <f>'[26]T 23-24'!$E$8</f>
        <v>0</v>
      </c>
      <c r="AB19" s="24">
        <f>'[26]T 23-24'!$F$8</f>
        <v>0</v>
      </c>
      <c r="AC19" s="15">
        <f>'[26]T 23-24'!$M$8</f>
        <v>0</v>
      </c>
      <c r="AD19" s="11">
        <f>'[26]T 23-24'!$G$8</f>
        <v>0</v>
      </c>
      <c r="AE19" s="12">
        <f>'[26]T 23-24'!$H$8</f>
        <v>0</v>
      </c>
      <c r="AF19" s="11">
        <f>'[26]T 23-24'!$K$8</f>
        <v>0</v>
      </c>
      <c r="AG19" s="12">
        <f>'[26]T 23-24'!$L$8</f>
        <v>0</v>
      </c>
      <c r="AI19" s="7">
        <f t="shared" si="10"/>
        <v>4</v>
      </c>
      <c r="AJ19" s="8">
        <f t="shared" si="10"/>
        <v>1</v>
      </c>
      <c r="AK19" s="7">
        <f t="shared" si="10"/>
        <v>8</v>
      </c>
      <c r="AL19" s="8">
        <f t="shared" si="10"/>
        <v>7</v>
      </c>
      <c r="AM19" s="9">
        <f>'[25]T 23-24'!$Y$8</f>
        <v>4</v>
      </c>
      <c r="AN19" s="10">
        <f>'[25]T 23-24'!$Z$8</f>
        <v>1</v>
      </c>
      <c r="AO19" s="9">
        <f>'[25]T 23-24'!$AC$8</f>
        <v>8</v>
      </c>
      <c r="AP19" s="10">
        <f>'[25]T 23-24'!$AD$8</f>
        <v>7</v>
      </c>
      <c r="AQ19" s="11">
        <f>'[26]T 23-24'!$Y$8</f>
        <v>0</v>
      </c>
      <c r="AR19" s="12">
        <f>'[26]T 23-24'!$Z$8</f>
        <v>0</v>
      </c>
      <c r="AS19" s="11">
        <f>'[26]T 23-24'!$AC$8</f>
        <v>0</v>
      </c>
      <c r="AT19" s="12">
        <f>'[26]T 23-24'!$AD$8</f>
        <v>0</v>
      </c>
      <c r="AV19" s="7">
        <f t="shared" si="11"/>
        <v>2</v>
      </c>
      <c r="AW19" s="8">
        <f t="shared" si="11"/>
        <v>3</v>
      </c>
      <c r="AX19" s="9">
        <f>'[25]T 23-24'!$AL$8</f>
        <v>2</v>
      </c>
      <c r="AY19" s="10">
        <f>'[25]T 23-24'!$AM$8</f>
        <v>3</v>
      </c>
      <c r="AZ19" s="11">
        <f>'[26]T 23-24'!$AL$8</f>
        <v>0</v>
      </c>
      <c r="BA19" s="12">
        <f>'[26]T 23-24'!$AM$8</f>
        <v>0</v>
      </c>
      <c r="BC19" s="7">
        <f t="shared" si="12"/>
        <v>0</v>
      </c>
      <c r="BD19" s="8">
        <f t="shared" si="12"/>
        <v>0</v>
      </c>
      <c r="BE19" s="9">
        <f>'[25]T 23-24'!$AS$8</f>
        <v>0</v>
      </c>
      <c r="BF19" s="10">
        <f>'[25]T 23-24'!$AT$8</f>
        <v>0</v>
      </c>
      <c r="BG19" s="11">
        <f>'[26]T 23-24'!$AS$8</f>
        <v>0</v>
      </c>
      <c r="BH19" s="12">
        <f>'[26]T 23-24'!$AT$8</f>
        <v>0</v>
      </c>
      <c r="BI19" s="6"/>
      <c r="BJ19" s="3" t="b">
        <v>1</v>
      </c>
      <c r="BK19" s="3" t="b">
        <v>1</v>
      </c>
      <c r="BL19" s="6"/>
      <c r="BM19" s="4" t="b">
        <v>1</v>
      </c>
      <c r="BN19" s="4" t="b">
        <v>1</v>
      </c>
      <c r="BO19" s="6"/>
      <c r="BP19" s="21" t="str">
        <f>[25]Trophies!$B$6</f>
        <v xml:space="preserve"> 2023/2024</v>
      </c>
      <c r="BQ19" s="20">
        <f>[25]Trophies!$C$6</f>
        <v>0</v>
      </c>
    </row>
    <row r="20" spans="2:69" ht="17.25" customHeight="1" thickBot="1" x14ac:dyDescent="0.3">
      <c r="B20" s="132" t="str">
        <f>'[27]23-24'!$B$2</f>
        <v>Newcastle</v>
      </c>
      <c r="C20" s="2"/>
      <c r="D20" s="4" t="b">
        <f t="shared" si="0"/>
        <v>1</v>
      </c>
      <c r="E20" s="2"/>
      <c r="F20" s="25">
        <f t="shared" si="1"/>
        <v>1</v>
      </c>
      <c r="G20" s="26">
        <f t="shared" si="2"/>
        <v>0</v>
      </c>
      <c r="H20" s="24">
        <f t="shared" si="3"/>
        <v>0</v>
      </c>
      <c r="I20" s="15">
        <f t="shared" si="4"/>
        <v>3</v>
      </c>
      <c r="J20" s="49">
        <f>I20+(N20-O20)/100+N20/1000+0.00000014</f>
        <v>3.04500014</v>
      </c>
      <c r="K20" s="27">
        <f t="shared" si="9"/>
        <v>3.04500014</v>
      </c>
      <c r="L20" s="7">
        <f t="shared" si="5"/>
        <v>2</v>
      </c>
      <c r="M20" s="8">
        <f t="shared" si="6"/>
        <v>1</v>
      </c>
      <c r="N20" s="7">
        <f t="shared" si="7"/>
        <v>5</v>
      </c>
      <c r="O20" s="8">
        <f t="shared" si="8"/>
        <v>1</v>
      </c>
      <c r="P20" s="2"/>
      <c r="Q20" s="25">
        <f>'[27]T 23-24'!$D$8</f>
        <v>1</v>
      </c>
      <c r="R20" s="26">
        <f>'[27]T 23-24'!$E$8</f>
        <v>0</v>
      </c>
      <c r="S20" s="24">
        <f>'[27]T 23-24'!$F$8</f>
        <v>0</v>
      </c>
      <c r="T20" s="15">
        <f>'[27]T 23-24'!$M$8</f>
        <v>3</v>
      </c>
      <c r="U20" s="9">
        <f>'[27]T 23-24'!$G$8</f>
        <v>2</v>
      </c>
      <c r="V20" s="10">
        <f>'[27]T 23-24'!$H$8</f>
        <v>1</v>
      </c>
      <c r="W20" s="9">
        <f>'[27]T 23-24'!$K$8</f>
        <v>5</v>
      </c>
      <c r="X20" s="10">
        <f>'[27]T 23-24'!$L$8</f>
        <v>1</v>
      </c>
      <c r="Y20" s="2"/>
      <c r="Z20" s="25">
        <f>'[28]T 23-24'!$D$8</f>
        <v>0</v>
      </c>
      <c r="AA20" s="26">
        <f>'[28]T 23-24'!$E$8</f>
        <v>0</v>
      </c>
      <c r="AB20" s="24">
        <f>'[28]T 23-24'!$F$8</f>
        <v>0</v>
      </c>
      <c r="AC20" s="15">
        <f>'[28]T 23-24'!$M$8</f>
        <v>0</v>
      </c>
      <c r="AD20" s="11">
        <f>'[28]T 23-24'!$G$8</f>
        <v>0</v>
      </c>
      <c r="AE20" s="12">
        <f>'[28]T 23-24'!$H$8</f>
        <v>0</v>
      </c>
      <c r="AF20" s="11">
        <f>'[28]T 23-24'!$K$8</f>
        <v>0</v>
      </c>
      <c r="AG20" s="12">
        <f>'[28]T 23-24'!$L$8</f>
        <v>0</v>
      </c>
      <c r="AI20" s="7">
        <f t="shared" si="10"/>
        <v>1</v>
      </c>
      <c r="AJ20" s="8">
        <f t="shared" si="10"/>
        <v>1</v>
      </c>
      <c r="AK20" s="7">
        <f t="shared" si="10"/>
        <v>6</v>
      </c>
      <c r="AL20" s="8">
        <f t="shared" si="10"/>
        <v>5</v>
      </c>
      <c r="AM20" s="9">
        <f>'[27]T 23-24'!$Y$8</f>
        <v>1</v>
      </c>
      <c r="AN20" s="10">
        <f>'[27]T 23-24'!$Z$8</f>
        <v>1</v>
      </c>
      <c r="AO20" s="9">
        <f>'[27]T 23-24'!$AC$8</f>
        <v>6</v>
      </c>
      <c r="AP20" s="10">
        <f>'[27]T 23-24'!$AD$8</f>
        <v>5</v>
      </c>
      <c r="AQ20" s="11">
        <f>'[28]T 23-24'!$Y$8</f>
        <v>0</v>
      </c>
      <c r="AR20" s="12">
        <f>'[28]T 23-24'!$Z$8</f>
        <v>0</v>
      </c>
      <c r="AS20" s="11">
        <f>'[28]T 23-24'!$AC$8</f>
        <v>0</v>
      </c>
      <c r="AT20" s="12">
        <f>'[28]T 23-24'!$AD$8</f>
        <v>0</v>
      </c>
      <c r="AV20" s="7">
        <f t="shared" si="11"/>
        <v>4</v>
      </c>
      <c r="AW20" s="8">
        <f t="shared" si="11"/>
        <v>4</v>
      </c>
      <c r="AX20" s="9">
        <f>'[27]T 23-24'!$AL$8</f>
        <v>4</v>
      </c>
      <c r="AY20" s="10">
        <f>'[27]T 23-24'!$AM$8</f>
        <v>4</v>
      </c>
      <c r="AZ20" s="11">
        <f>'[28]T 23-24'!$AL$8</f>
        <v>0</v>
      </c>
      <c r="BA20" s="12">
        <f>'[28]T 23-24'!$AM$8</f>
        <v>0</v>
      </c>
      <c r="BC20" s="7">
        <f t="shared" si="12"/>
        <v>0</v>
      </c>
      <c r="BD20" s="8">
        <f t="shared" si="12"/>
        <v>0</v>
      </c>
      <c r="BE20" s="9">
        <f>'[27]T 23-24'!$AS$8</f>
        <v>0</v>
      </c>
      <c r="BF20" s="10">
        <f>'[27]T 23-24'!$AT$8</f>
        <v>0</v>
      </c>
      <c r="BG20" s="11">
        <f>'[28]T 23-24'!$AS$8</f>
        <v>0</v>
      </c>
      <c r="BH20" s="12">
        <f>'[28]T 23-24'!$AT$8</f>
        <v>0</v>
      </c>
      <c r="BI20" s="6"/>
      <c r="BJ20" s="3" t="b">
        <v>1</v>
      </c>
      <c r="BK20" s="3" t="b">
        <v>1</v>
      </c>
      <c r="BL20" s="6"/>
      <c r="BM20" s="4" t="b">
        <v>1</v>
      </c>
      <c r="BN20" s="4" t="b">
        <v>1</v>
      </c>
      <c r="BO20" s="6"/>
      <c r="BP20" s="21" t="str">
        <f>[27]Trophies!$B$6</f>
        <v xml:space="preserve"> 2023/2024</v>
      </c>
      <c r="BQ20" s="20">
        <f>[27]Trophies!$C$6</f>
        <v>0</v>
      </c>
    </row>
    <row r="21" spans="2:69" ht="16.5" customHeight="1" thickBot="1" x14ac:dyDescent="0.3">
      <c r="B21" s="132" t="str">
        <f>'[29]23-24'!$B$2</f>
        <v>Bournemouth</v>
      </c>
      <c r="C21" s="2"/>
      <c r="D21" s="4" t="b">
        <f t="shared" si="0"/>
        <v>1</v>
      </c>
      <c r="E21" s="2"/>
      <c r="F21" s="25">
        <f t="shared" si="1"/>
        <v>0</v>
      </c>
      <c r="G21" s="26">
        <f t="shared" si="2"/>
        <v>1</v>
      </c>
      <c r="H21" s="24">
        <f t="shared" si="3"/>
        <v>0</v>
      </c>
      <c r="I21" s="15">
        <f t="shared" si="4"/>
        <v>1</v>
      </c>
      <c r="J21" s="49">
        <f>I21+(N21-O21)/100+N21/1000+0.00000015</f>
        <v>1.0010001499999999</v>
      </c>
      <c r="K21" s="27">
        <f t="shared" si="9"/>
        <v>1.0010001499999999</v>
      </c>
      <c r="L21" s="7">
        <f t="shared" si="5"/>
        <v>0</v>
      </c>
      <c r="M21" s="8">
        <f t="shared" si="6"/>
        <v>0</v>
      </c>
      <c r="N21" s="7">
        <f t="shared" si="7"/>
        <v>1</v>
      </c>
      <c r="O21" s="8">
        <f t="shared" si="8"/>
        <v>1</v>
      </c>
      <c r="P21" s="2"/>
      <c r="Q21" s="25">
        <f>'[29]T 23-24'!$D$8</f>
        <v>0</v>
      </c>
      <c r="R21" s="26">
        <f>'[29]T 23-24'!$E$8</f>
        <v>1</v>
      </c>
      <c r="S21" s="24">
        <f>'[29]T 23-24'!$F$8</f>
        <v>0</v>
      </c>
      <c r="T21" s="15">
        <f>'[29]T 23-24'!$M$8</f>
        <v>1</v>
      </c>
      <c r="U21" s="9">
        <f>'[29]T 23-24'!$G$8</f>
        <v>0</v>
      </c>
      <c r="V21" s="10">
        <f>'[29]T 23-24'!$H$8</f>
        <v>0</v>
      </c>
      <c r="W21" s="9">
        <f>'[29]T 23-24'!$K$8</f>
        <v>1</v>
      </c>
      <c r="X21" s="10">
        <f>'[29]T 23-24'!$L$8</f>
        <v>1</v>
      </c>
      <c r="Y21" s="2"/>
      <c r="Z21" s="25">
        <f>'[30]T 23-24'!$D$8</f>
        <v>0</v>
      </c>
      <c r="AA21" s="26">
        <f>'[30]T 23-24'!$E$8</f>
        <v>0</v>
      </c>
      <c r="AB21" s="24">
        <f>'[30]T 23-24'!$F$8</f>
        <v>0</v>
      </c>
      <c r="AC21" s="15">
        <f>'[30]T 23-24'!$M$8</f>
        <v>0</v>
      </c>
      <c r="AD21" s="11">
        <f>'[30]T 23-24'!$G$8</f>
        <v>0</v>
      </c>
      <c r="AE21" s="12">
        <f>'[30]T 23-24'!$H$8</f>
        <v>0</v>
      </c>
      <c r="AF21" s="11">
        <f>'[30]T 23-24'!$K$8</f>
        <v>0</v>
      </c>
      <c r="AG21" s="12">
        <f>'[30]T 23-24'!$L$8</f>
        <v>0</v>
      </c>
      <c r="AI21" s="7">
        <f t="shared" si="10"/>
        <v>4</v>
      </c>
      <c r="AJ21" s="8">
        <f t="shared" si="10"/>
        <v>3</v>
      </c>
      <c r="AK21" s="7">
        <f t="shared" si="10"/>
        <v>10</v>
      </c>
      <c r="AL21" s="8">
        <f t="shared" si="10"/>
        <v>4</v>
      </c>
      <c r="AM21" s="9">
        <f>'[29]T 23-24'!$Y$8</f>
        <v>4</v>
      </c>
      <c r="AN21" s="10">
        <f>'[29]T 23-24'!$Z$8</f>
        <v>3</v>
      </c>
      <c r="AO21" s="9">
        <f>'[29]T 23-24'!$AC$8</f>
        <v>10</v>
      </c>
      <c r="AP21" s="10">
        <f>'[29]T 23-24'!$AD$8</f>
        <v>4</v>
      </c>
      <c r="AQ21" s="11">
        <f>'[30]T 23-24'!$Y$8</f>
        <v>0</v>
      </c>
      <c r="AR21" s="12">
        <f>'[30]T 23-24'!$Z$8</f>
        <v>0</v>
      </c>
      <c r="AS21" s="11">
        <f>'[30]T 23-24'!$AC$8</f>
        <v>0</v>
      </c>
      <c r="AT21" s="12">
        <f>'[30]T 23-24'!$AD$8</f>
        <v>0</v>
      </c>
      <c r="AV21" s="7">
        <f t="shared" si="11"/>
        <v>1</v>
      </c>
      <c r="AW21" s="8">
        <f t="shared" si="11"/>
        <v>4</v>
      </c>
      <c r="AX21" s="9">
        <f>'[29]T 23-24'!$AL$8</f>
        <v>1</v>
      </c>
      <c r="AY21" s="10">
        <f>'[29]T 23-24'!$AM$8</f>
        <v>4</v>
      </c>
      <c r="AZ21" s="11">
        <f>'[30]T 23-24'!$AL$8</f>
        <v>0</v>
      </c>
      <c r="BA21" s="12">
        <f>'[30]T 23-24'!$AM$8</f>
        <v>0</v>
      </c>
      <c r="BC21" s="7">
        <f t="shared" si="12"/>
        <v>0</v>
      </c>
      <c r="BD21" s="8">
        <f t="shared" si="12"/>
        <v>0</v>
      </c>
      <c r="BE21" s="9">
        <f>'[29]T 23-24'!$AS$8</f>
        <v>0</v>
      </c>
      <c r="BF21" s="10">
        <f>'[29]T 23-24'!$AT$8</f>
        <v>0</v>
      </c>
      <c r="BG21" s="11">
        <f>'[30]T 23-24'!$AS$8</f>
        <v>0</v>
      </c>
      <c r="BH21" s="12">
        <f>'[30]T 23-24'!$AT$8</f>
        <v>0</v>
      </c>
      <c r="BI21" s="6"/>
      <c r="BJ21" s="3" t="b">
        <v>1</v>
      </c>
      <c r="BK21" s="3" t="b">
        <v>1</v>
      </c>
      <c r="BL21" s="6"/>
      <c r="BM21" s="4" t="b">
        <v>1</v>
      </c>
      <c r="BN21" s="4" t="b">
        <v>1</v>
      </c>
      <c r="BO21" s="6"/>
      <c r="BP21" s="21" t="str">
        <f>[29]Trophies!$B$6</f>
        <v xml:space="preserve"> 2023/2024</v>
      </c>
      <c r="BQ21" s="20">
        <f>[29]Trophies!$C$6</f>
        <v>0</v>
      </c>
    </row>
    <row r="22" spans="2:69" ht="16.5" customHeight="1" thickBot="1" x14ac:dyDescent="0.3">
      <c r="B22" s="132" t="str">
        <f>'[31]23-24'!$B$2</f>
        <v>Luton</v>
      </c>
      <c r="C22" s="2"/>
      <c r="D22" s="4" t="b">
        <f t="shared" si="0"/>
        <v>1</v>
      </c>
      <c r="E22" s="2"/>
      <c r="F22" s="25">
        <f t="shared" si="1"/>
        <v>0</v>
      </c>
      <c r="G22" s="26">
        <f t="shared" si="2"/>
        <v>0</v>
      </c>
      <c r="H22" s="24">
        <f t="shared" si="3"/>
        <v>1</v>
      </c>
      <c r="I22" s="15">
        <f t="shared" si="4"/>
        <v>0</v>
      </c>
      <c r="J22" s="49">
        <f>I22+(N22-O22)/100+N22/1000+0.00000016</f>
        <v>-2.8999839999999999E-2</v>
      </c>
      <c r="K22" s="27">
        <f t="shared" si="9"/>
        <v>-2.8999839999999999E-2</v>
      </c>
      <c r="L22" s="7">
        <f t="shared" si="5"/>
        <v>0</v>
      </c>
      <c r="M22" s="8">
        <f t="shared" si="6"/>
        <v>1</v>
      </c>
      <c r="N22" s="7">
        <f t="shared" si="7"/>
        <v>1</v>
      </c>
      <c r="O22" s="8">
        <f t="shared" si="8"/>
        <v>4</v>
      </c>
      <c r="P22" s="2"/>
      <c r="Q22" s="25">
        <f>'[31]T 23-24'!$D$8</f>
        <v>0</v>
      </c>
      <c r="R22" s="26">
        <f>'[31]T 23-24'!$E$8</f>
        <v>0</v>
      </c>
      <c r="S22" s="24">
        <f>'[31]T 23-24'!$F$8</f>
        <v>0</v>
      </c>
      <c r="T22" s="15">
        <f>'[31]T 23-24'!$M$8</f>
        <v>0</v>
      </c>
      <c r="U22" s="9">
        <f>'[31]T 23-24'!$G$8</f>
        <v>0</v>
      </c>
      <c r="V22" s="10">
        <f>'[31]T 23-24'!$H$8</f>
        <v>0</v>
      </c>
      <c r="W22" s="9">
        <f>'[31]T 23-24'!$K$8</f>
        <v>0</v>
      </c>
      <c r="X22" s="10">
        <f>'[31]T 23-24'!$L$8</f>
        <v>0</v>
      </c>
      <c r="Y22" s="2"/>
      <c r="Z22" s="25">
        <f>'[32]T 23-24'!$D$8</f>
        <v>0</v>
      </c>
      <c r="AA22" s="26">
        <f>'[32]T 23-24'!$E$8</f>
        <v>0</v>
      </c>
      <c r="AB22" s="24">
        <f>'[32]T 23-24'!$F$8</f>
        <v>1</v>
      </c>
      <c r="AC22" s="15">
        <f>'[32]T 23-24'!$M$8</f>
        <v>0</v>
      </c>
      <c r="AD22" s="11">
        <f>'[32]T 23-24'!$G$8</f>
        <v>0</v>
      </c>
      <c r="AE22" s="12">
        <f>'[32]T 23-24'!$H$8</f>
        <v>1</v>
      </c>
      <c r="AF22" s="11">
        <f>'[32]T 23-24'!$K$8</f>
        <v>1</v>
      </c>
      <c r="AG22" s="12">
        <f>'[32]T 23-24'!$L$8</f>
        <v>4</v>
      </c>
      <c r="AI22" s="7">
        <f t="shared" si="10"/>
        <v>3</v>
      </c>
      <c r="AJ22" s="8">
        <f t="shared" si="10"/>
        <v>3</v>
      </c>
      <c r="AK22" s="7">
        <f t="shared" si="10"/>
        <v>7</v>
      </c>
      <c r="AL22" s="8">
        <f t="shared" si="10"/>
        <v>6</v>
      </c>
      <c r="AM22" s="9">
        <f>'[31]T 23-24'!$Y$8</f>
        <v>0</v>
      </c>
      <c r="AN22" s="10">
        <f>'[31]T 23-24'!$Z$8</f>
        <v>0</v>
      </c>
      <c r="AO22" s="9">
        <f>'[31]T 23-24'!$AC$8</f>
        <v>0</v>
      </c>
      <c r="AP22" s="10">
        <f>'[31]T 23-24'!$AD$8</f>
        <v>0</v>
      </c>
      <c r="AQ22" s="11">
        <f>'[32]T 23-24'!$Y$8</f>
        <v>3</v>
      </c>
      <c r="AR22" s="12">
        <f>'[32]T 23-24'!$Z$8</f>
        <v>3</v>
      </c>
      <c r="AS22" s="11">
        <f>'[32]T 23-24'!$AC$8</f>
        <v>7</v>
      </c>
      <c r="AT22" s="12">
        <f>'[32]T 23-24'!$AD$8</f>
        <v>6</v>
      </c>
      <c r="AV22" s="7">
        <f t="shared" si="11"/>
        <v>2</v>
      </c>
      <c r="AW22" s="8">
        <f t="shared" si="11"/>
        <v>2</v>
      </c>
      <c r="AX22" s="9">
        <f>'[31]T 23-24'!$AL$8</f>
        <v>0</v>
      </c>
      <c r="AY22" s="10">
        <f>'[31]T 23-24'!$AM$8</f>
        <v>0</v>
      </c>
      <c r="AZ22" s="11">
        <f>'[32]T 23-24'!$AL$8</f>
        <v>2</v>
      </c>
      <c r="BA22" s="12">
        <f>'[32]T 23-24'!$AM$8</f>
        <v>2</v>
      </c>
      <c r="BC22" s="7">
        <f t="shared" si="12"/>
        <v>0</v>
      </c>
      <c r="BD22" s="8">
        <f t="shared" si="12"/>
        <v>0</v>
      </c>
      <c r="BE22" s="9">
        <f>'[31]T 23-24'!$AS$8</f>
        <v>0</v>
      </c>
      <c r="BF22" s="10">
        <f>'[31]T 23-24'!$AT$8</f>
        <v>0</v>
      </c>
      <c r="BG22" s="11">
        <f>'[32]T 23-24'!$AS$8</f>
        <v>0</v>
      </c>
      <c r="BH22" s="12">
        <f>'[32]T 23-24'!$AT$8</f>
        <v>0</v>
      </c>
      <c r="BI22" s="6"/>
      <c r="BJ22" s="3" t="b">
        <v>1</v>
      </c>
      <c r="BK22" s="3" t="b">
        <v>1</v>
      </c>
      <c r="BL22" s="6"/>
      <c r="BM22" s="4" t="b">
        <v>1</v>
      </c>
      <c r="BN22" s="4" t="b">
        <v>1</v>
      </c>
      <c r="BO22" s="6"/>
      <c r="BP22" s="21" t="str">
        <f>[31]Trophies!$B$6</f>
        <v xml:space="preserve"> 2023/2024</v>
      </c>
      <c r="BQ22" s="20">
        <f>[31]Trophies!$C$6</f>
        <v>0</v>
      </c>
    </row>
    <row r="23" spans="2:69" ht="16.5" customHeight="1" thickBot="1" x14ac:dyDescent="0.3">
      <c r="B23" s="132" t="str">
        <f>'[33]23-24'!$B$2</f>
        <v>Tottenham</v>
      </c>
      <c r="C23" s="2"/>
      <c r="D23" s="4" t="b">
        <f t="shared" si="0"/>
        <v>1</v>
      </c>
      <c r="E23" s="2"/>
      <c r="F23" s="25">
        <f t="shared" si="1"/>
        <v>0</v>
      </c>
      <c r="G23" s="26">
        <f t="shared" si="2"/>
        <v>1</v>
      </c>
      <c r="H23" s="24">
        <f t="shared" si="3"/>
        <v>0</v>
      </c>
      <c r="I23" s="15">
        <f t="shared" si="4"/>
        <v>1</v>
      </c>
      <c r="J23" s="49">
        <f>I23+(N23-O23)/100+N23/1000+0.00000017</f>
        <v>1.0020001700000001</v>
      </c>
      <c r="K23" s="27">
        <f t="shared" si="9"/>
        <v>1.0020001700000001</v>
      </c>
      <c r="L23" s="7">
        <f t="shared" si="5"/>
        <v>2</v>
      </c>
      <c r="M23" s="8">
        <f t="shared" si="6"/>
        <v>2</v>
      </c>
      <c r="N23" s="7">
        <f t="shared" si="7"/>
        <v>2</v>
      </c>
      <c r="O23" s="8">
        <f t="shared" si="8"/>
        <v>2</v>
      </c>
      <c r="P23" s="2"/>
      <c r="Q23" s="25">
        <f>'[33]T 23-24'!$D$8</f>
        <v>0</v>
      </c>
      <c r="R23" s="26">
        <f>'[33]T 23-24'!$E$8</f>
        <v>0</v>
      </c>
      <c r="S23" s="24">
        <f>'[33]T 23-24'!$F$8</f>
        <v>0</v>
      </c>
      <c r="T23" s="15">
        <f>'[33]T 23-24'!$M$8</f>
        <v>0</v>
      </c>
      <c r="U23" s="9">
        <f>'[33]T 23-24'!$G$8</f>
        <v>0</v>
      </c>
      <c r="V23" s="10">
        <f>'[33]T 23-24'!$H$8</f>
        <v>0</v>
      </c>
      <c r="W23" s="9">
        <f>'[33]T 23-24'!$K$8</f>
        <v>0</v>
      </c>
      <c r="X23" s="10">
        <f>'[33]T 23-24'!$L$8</f>
        <v>0</v>
      </c>
      <c r="Y23" s="2"/>
      <c r="Z23" s="25">
        <f>'[34]T 23-24'!$D$8</f>
        <v>0</v>
      </c>
      <c r="AA23" s="26">
        <f>'[34]T 23-24'!$E$8</f>
        <v>1</v>
      </c>
      <c r="AB23" s="24">
        <f>'[34]T 23-24'!$F$8</f>
        <v>0</v>
      </c>
      <c r="AC23" s="15">
        <f>'[34]T 23-24'!$M$8</f>
        <v>1</v>
      </c>
      <c r="AD23" s="11">
        <f>'[34]T 23-24'!$G$8</f>
        <v>2</v>
      </c>
      <c r="AE23" s="12">
        <f>'[34]T 23-24'!$H$8</f>
        <v>2</v>
      </c>
      <c r="AF23" s="11">
        <f>'[34]T 23-24'!$K$8</f>
        <v>2</v>
      </c>
      <c r="AG23" s="12">
        <f>'[34]T 23-24'!$L$8</f>
        <v>2</v>
      </c>
      <c r="AI23" s="7">
        <f t="shared" si="10"/>
        <v>1</v>
      </c>
      <c r="AJ23" s="8">
        <f t="shared" si="10"/>
        <v>3</v>
      </c>
      <c r="AK23" s="7">
        <f t="shared" si="10"/>
        <v>6</v>
      </c>
      <c r="AL23" s="8">
        <f t="shared" si="10"/>
        <v>3</v>
      </c>
      <c r="AM23" s="9">
        <f>'[33]T 23-24'!$Y$8</f>
        <v>0</v>
      </c>
      <c r="AN23" s="10">
        <f>'[33]T 23-24'!$Z$8</f>
        <v>0</v>
      </c>
      <c r="AO23" s="9">
        <f>'[33]T 23-24'!$AC$8</f>
        <v>0</v>
      </c>
      <c r="AP23" s="10">
        <f>'[33]T 23-24'!$AD$8</f>
        <v>0</v>
      </c>
      <c r="AQ23" s="11">
        <f>'[34]T 23-24'!$Y$8</f>
        <v>1</v>
      </c>
      <c r="AR23" s="12">
        <f>'[34]T 23-24'!$Z$8</f>
        <v>3</v>
      </c>
      <c r="AS23" s="11">
        <f>'[34]T 23-24'!$AC$8</f>
        <v>6</v>
      </c>
      <c r="AT23" s="12">
        <f>'[34]T 23-24'!$AD$8</f>
        <v>3</v>
      </c>
      <c r="AV23" s="7">
        <f t="shared" si="11"/>
        <v>4</v>
      </c>
      <c r="AW23" s="8">
        <f t="shared" si="11"/>
        <v>1</v>
      </c>
      <c r="AX23" s="9">
        <f>'[33]T 23-24'!$AL$8</f>
        <v>0</v>
      </c>
      <c r="AY23" s="10">
        <f>'[33]T 23-24'!$AM$8</f>
        <v>0</v>
      </c>
      <c r="AZ23" s="11">
        <f>'[34]T 23-24'!$AL$8</f>
        <v>4</v>
      </c>
      <c r="BA23" s="12">
        <f>'[34]T 23-24'!$AM$8</f>
        <v>1</v>
      </c>
      <c r="BC23" s="7">
        <f t="shared" si="12"/>
        <v>0</v>
      </c>
      <c r="BD23" s="8">
        <f t="shared" si="12"/>
        <v>0</v>
      </c>
      <c r="BE23" s="9">
        <f>'[33]T 23-24'!$AS$8</f>
        <v>0</v>
      </c>
      <c r="BF23" s="10">
        <f>'[33]T 23-24'!$AT$8</f>
        <v>0</v>
      </c>
      <c r="BG23" s="11">
        <f>'[34]T 23-24'!$AS$8</f>
        <v>0</v>
      </c>
      <c r="BH23" s="12">
        <f>'[34]T 23-24'!$AT$8</f>
        <v>0</v>
      </c>
      <c r="BI23" s="6"/>
      <c r="BJ23" s="3" t="b">
        <v>1</v>
      </c>
      <c r="BK23" s="3" t="b">
        <v>1</v>
      </c>
      <c r="BL23" s="6"/>
      <c r="BM23" s="4" t="b">
        <v>1</v>
      </c>
      <c r="BN23" s="4" t="b">
        <v>1</v>
      </c>
      <c r="BO23" s="6"/>
      <c r="BP23" s="21" t="str">
        <f>[33]Trophies!$B$6</f>
        <v xml:space="preserve"> 2023/2024</v>
      </c>
      <c r="BQ23" s="20">
        <f>[33]Trophies!$C$6</f>
        <v>0</v>
      </c>
    </row>
    <row r="24" spans="2:69" ht="16.5" customHeight="1" thickBot="1" x14ac:dyDescent="0.3">
      <c r="B24" s="132" t="str">
        <f>'[35]23-24'!$B$2</f>
        <v>Fulham</v>
      </c>
      <c r="C24" s="2"/>
      <c r="D24" s="4" t="b">
        <f t="shared" si="0"/>
        <v>1</v>
      </c>
      <c r="E24" s="2"/>
      <c r="F24" s="25">
        <f t="shared" si="1"/>
        <v>1</v>
      </c>
      <c r="G24" s="26">
        <f t="shared" si="2"/>
        <v>0</v>
      </c>
      <c r="H24" s="24">
        <f t="shared" si="3"/>
        <v>0</v>
      </c>
      <c r="I24" s="15">
        <f t="shared" si="4"/>
        <v>3</v>
      </c>
      <c r="J24" s="49">
        <f>I24+(N24-O24)/100+N24/1000+0.00000018</f>
        <v>3.0110001799999995</v>
      </c>
      <c r="K24" s="27">
        <f t="shared" si="9"/>
        <v>3.0110001799999995</v>
      </c>
      <c r="L24" s="7">
        <f t="shared" si="5"/>
        <v>0</v>
      </c>
      <c r="M24" s="8">
        <f t="shared" si="6"/>
        <v>0</v>
      </c>
      <c r="N24" s="7">
        <f t="shared" si="7"/>
        <v>1</v>
      </c>
      <c r="O24" s="8">
        <f t="shared" si="8"/>
        <v>0</v>
      </c>
      <c r="P24" s="2"/>
      <c r="Q24" s="25">
        <f>'[35]T 23-24'!$D$8</f>
        <v>0</v>
      </c>
      <c r="R24" s="26">
        <f>'[35]T 23-24'!$E$8</f>
        <v>0</v>
      </c>
      <c r="S24" s="24">
        <f>'[35]T 23-24'!$F$8</f>
        <v>0</v>
      </c>
      <c r="T24" s="15">
        <f>'[35]T 23-24'!$M$8</f>
        <v>0</v>
      </c>
      <c r="U24" s="9">
        <f>'[35]T 23-24'!$G$8</f>
        <v>0</v>
      </c>
      <c r="V24" s="10">
        <f>'[35]T 23-24'!$H$8</f>
        <v>0</v>
      </c>
      <c r="W24" s="9">
        <f>'[35]T 23-24'!$K$8</f>
        <v>0</v>
      </c>
      <c r="X24" s="10">
        <f>'[35]T 23-24'!$L$8</f>
        <v>0</v>
      </c>
      <c r="Y24" s="2"/>
      <c r="Z24" s="25">
        <f>'[36]T 23-24'!$D$8</f>
        <v>1</v>
      </c>
      <c r="AA24" s="26">
        <f>'[36]T 23-24'!$E$8</f>
        <v>0</v>
      </c>
      <c r="AB24" s="24">
        <f>'[36]T 23-24'!$F$8</f>
        <v>0</v>
      </c>
      <c r="AC24" s="15">
        <f>'[36]T 23-24'!$M$8</f>
        <v>3</v>
      </c>
      <c r="AD24" s="11">
        <f>'[36]T 23-24'!$G$8</f>
        <v>0</v>
      </c>
      <c r="AE24" s="12">
        <f>'[36]T 23-24'!$H$8</f>
        <v>0</v>
      </c>
      <c r="AF24" s="11">
        <f>'[36]T 23-24'!$K$8</f>
        <v>1</v>
      </c>
      <c r="AG24" s="12">
        <f>'[36]T 23-24'!$L$8</f>
        <v>0</v>
      </c>
      <c r="AI24" s="7">
        <f t="shared" si="10"/>
        <v>1</v>
      </c>
      <c r="AJ24" s="8">
        <f t="shared" si="10"/>
        <v>4</v>
      </c>
      <c r="AK24" s="7">
        <f t="shared" si="10"/>
        <v>4</v>
      </c>
      <c r="AL24" s="8">
        <f t="shared" si="10"/>
        <v>10</v>
      </c>
      <c r="AM24" s="9">
        <f>'[35]T 23-24'!$Y$8</f>
        <v>0</v>
      </c>
      <c r="AN24" s="10">
        <f>'[35]T 23-24'!$Z$8</f>
        <v>0</v>
      </c>
      <c r="AO24" s="9">
        <f>'[35]T 23-24'!$AC$8</f>
        <v>0</v>
      </c>
      <c r="AP24" s="10">
        <f>'[35]T 23-24'!$AD$8</f>
        <v>0</v>
      </c>
      <c r="AQ24" s="11">
        <f>'[36]T 23-24'!$Y$8</f>
        <v>1</v>
      </c>
      <c r="AR24" s="12">
        <f>'[36]T 23-24'!$Z$8</f>
        <v>4</v>
      </c>
      <c r="AS24" s="11">
        <f>'[36]T 23-24'!$AC$8</f>
        <v>4</v>
      </c>
      <c r="AT24" s="12">
        <f>'[36]T 23-24'!$AD$8</f>
        <v>10</v>
      </c>
      <c r="AV24" s="7">
        <f t="shared" si="11"/>
        <v>2</v>
      </c>
      <c r="AW24" s="8">
        <f t="shared" si="11"/>
        <v>0</v>
      </c>
      <c r="AX24" s="9">
        <f>'[35]T 23-24'!$AL$8</f>
        <v>0</v>
      </c>
      <c r="AY24" s="10">
        <f>'[35]T 23-24'!$AM$8</f>
        <v>0</v>
      </c>
      <c r="AZ24" s="11">
        <f>'[36]T 23-24'!$AL$8</f>
        <v>2</v>
      </c>
      <c r="BA24" s="12">
        <f>'[36]T 23-24'!$AM$8</f>
        <v>0</v>
      </c>
      <c r="BC24" s="7">
        <f t="shared" si="12"/>
        <v>0</v>
      </c>
      <c r="BD24" s="8">
        <f t="shared" si="12"/>
        <v>0</v>
      </c>
      <c r="BE24" s="9">
        <f>'[35]T 23-24'!$AS$8</f>
        <v>0</v>
      </c>
      <c r="BF24" s="10">
        <f>'[35]T 23-24'!$AT$8</f>
        <v>0</v>
      </c>
      <c r="BG24" s="11">
        <f>'[36]T 23-24'!$AS$8</f>
        <v>0</v>
      </c>
      <c r="BH24" s="12">
        <f>'[36]T 23-24'!$AT$8</f>
        <v>0</v>
      </c>
      <c r="BI24" s="6"/>
      <c r="BJ24" s="3" t="b">
        <v>1</v>
      </c>
      <c r="BK24" s="3" t="b">
        <v>1</v>
      </c>
      <c r="BL24" s="6"/>
      <c r="BM24" s="4" t="b">
        <v>1</v>
      </c>
      <c r="BN24" s="4" t="b">
        <v>1</v>
      </c>
      <c r="BO24" s="6"/>
      <c r="BP24" s="21" t="str">
        <f>[35]Trophies!$B$6</f>
        <v xml:space="preserve"> 2023/2024</v>
      </c>
      <c r="BQ24" s="20">
        <f>[35]Trophies!$C$6</f>
        <v>0</v>
      </c>
    </row>
    <row r="25" spans="2:69" ht="16.5" customHeight="1" thickBot="1" x14ac:dyDescent="0.3">
      <c r="B25" s="132" t="str">
        <f>'[37]23-24'!$B$2</f>
        <v>West Ham</v>
      </c>
      <c r="C25" s="2"/>
      <c r="D25" s="4" t="b">
        <f t="shared" si="0"/>
        <v>1</v>
      </c>
      <c r="E25" s="2"/>
      <c r="F25" s="25">
        <f t="shared" si="1"/>
        <v>0</v>
      </c>
      <c r="G25" s="26">
        <f t="shared" si="2"/>
        <v>1</v>
      </c>
      <c r="H25" s="24">
        <f t="shared" si="3"/>
        <v>0</v>
      </c>
      <c r="I25" s="15">
        <f t="shared" si="4"/>
        <v>1</v>
      </c>
      <c r="J25" s="49">
        <f>I25+(N25-O25)/100+N25/1000+0.00000019</f>
        <v>1.0010001899999998</v>
      </c>
      <c r="K25" s="27">
        <f t="shared" si="9"/>
        <v>1.0010001899999998</v>
      </c>
      <c r="L25" s="7">
        <f t="shared" si="5"/>
        <v>0</v>
      </c>
      <c r="M25" s="8">
        <f t="shared" si="6"/>
        <v>0</v>
      </c>
      <c r="N25" s="7">
        <f t="shared" si="7"/>
        <v>1</v>
      </c>
      <c r="O25" s="8">
        <f t="shared" si="8"/>
        <v>1</v>
      </c>
      <c r="P25" s="2"/>
      <c r="Q25" s="25">
        <f>'[37]T 23-24'!$D$8</f>
        <v>0</v>
      </c>
      <c r="R25" s="26">
        <f>'[37]T 23-24'!$E$8</f>
        <v>0</v>
      </c>
      <c r="S25" s="24">
        <f>'[37]T 23-24'!$F$8</f>
        <v>0</v>
      </c>
      <c r="T25" s="15">
        <f>'[37]T 23-24'!$M$8</f>
        <v>0</v>
      </c>
      <c r="U25" s="9">
        <f>'[37]T 23-24'!$G$8</f>
        <v>0</v>
      </c>
      <c r="V25" s="10">
        <f>'[37]T 23-24'!$H$8</f>
        <v>0</v>
      </c>
      <c r="W25" s="9">
        <f>'[37]T 23-24'!$K$8</f>
        <v>0</v>
      </c>
      <c r="X25" s="10">
        <f>'[37]T 23-24'!$L$8</f>
        <v>0</v>
      </c>
      <c r="Y25" s="2"/>
      <c r="Z25" s="25">
        <f>'[38]T 23-24'!$D$8</f>
        <v>0</v>
      </c>
      <c r="AA25" s="26">
        <f>'[38]T 23-24'!$E$8</f>
        <v>1</v>
      </c>
      <c r="AB25" s="24">
        <f>'[38]T 23-24'!$F$8</f>
        <v>0</v>
      </c>
      <c r="AC25" s="15">
        <f>'[38]T 23-24'!$M$8</f>
        <v>1</v>
      </c>
      <c r="AD25" s="11">
        <f>'[38]T 23-24'!$G$8</f>
        <v>0</v>
      </c>
      <c r="AE25" s="12">
        <f>'[38]T 23-24'!$H$8</f>
        <v>0</v>
      </c>
      <c r="AF25" s="11">
        <f>'[38]T 23-24'!$K$8</f>
        <v>1</v>
      </c>
      <c r="AG25" s="12">
        <f>'[38]T 23-24'!$L$8</f>
        <v>1</v>
      </c>
      <c r="AI25" s="7">
        <f t="shared" si="10"/>
        <v>3</v>
      </c>
      <c r="AJ25" s="8">
        <f t="shared" si="10"/>
        <v>4</v>
      </c>
      <c r="AK25" s="7">
        <f t="shared" si="10"/>
        <v>4</v>
      </c>
      <c r="AL25" s="8">
        <f t="shared" si="10"/>
        <v>10</v>
      </c>
      <c r="AM25" s="9">
        <f>'[37]T 23-24'!$Y$8</f>
        <v>0</v>
      </c>
      <c r="AN25" s="10">
        <f>'[37]T 23-24'!$Z$8</f>
        <v>0</v>
      </c>
      <c r="AO25" s="9">
        <f>'[37]T 23-24'!$AC$8</f>
        <v>0</v>
      </c>
      <c r="AP25" s="10">
        <f>'[37]T 23-24'!$AD$8</f>
        <v>0</v>
      </c>
      <c r="AQ25" s="11">
        <f>'[38]T 23-24'!$Y$8</f>
        <v>3</v>
      </c>
      <c r="AR25" s="12">
        <f>'[38]T 23-24'!$Z$8</f>
        <v>4</v>
      </c>
      <c r="AS25" s="11">
        <f>'[38]T 23-24'!$AC$8</f>
        <v>4</v>
      </c>
      <c r="AT25" s="12">
        <f>'[38]T 23-24'!$AD$8</f>
        <v>10</v>
      </c>
      <c r="AV25" s="7">
        <f t="shared" si="11"/>
        <v>4</v>
      </c>
      <c r="AW25" s="8">
        <f t="shared" si="11"/>
        <v>1</v>
      </c>
      <c r="AX25" s="9">
        <f>'[37]T 23-24'!$AL$8</f>
        <v>0</v>
      </c>
      <c r="AY25" s="10">
        <f>'[37]T 23-24'!$AM$8</f>
        <v>0</v>
      </c>
      <c r="AZ25" s="11">
        <f>'[38]T 23-24'!$AL$8</f>
        <v>4</v>
      </c>
      <c r="BA25" s="12">
        <f>'[38]T 23-24'!$AM$8</f>
        <v>1</v>
      </c>
      <c r="BC25" s="7">
        <f t="shared" si="12"/>
        <v>0</v>
      </c>
      <c r="BD25" s="8">
        <f t="shared" si="12"/>
        <v>0</v>
      </c>
      <c r="BE25" s="9">
        <f>'[37]T 23-24'!$AS$8</f>
        <v>0</v>
      </c>
      <c r="BF25" s="10">
        <f>'[37]T 23-24'!$AT$8</f>
        <v>0</v>
      </c>
      <c r="BG25" s="11">
        <f>'[38]T 23-24'!$AS$8</f>
        <v>0</v>
      </c>
      <c r="BH25" s="12">
        <f>'[38]T 23-24'!$AT$8</f>
        <v>0</v>
      </c>
      <c r="BI25" s="6"/>
      <c r="BJ25" s="3" t="b">
        <v>1</v>
      </c>
      <c r="BK25" s="3" t="b">
        <v>1</v>
      </c>
      <c r="BL25" s="6"/>
      <c r="BM25" s="4" t="b">
        <v>1</v>
      </c>
      <c r="BN25" s="4" t="b">
        <v>1</v>
      </c>
      <c r="BO25" s="6"/>
      <c r="BP25" s="21" t="str">
        <f>[37]Trophies!$B$6</f>
        <v xml:space="preserve"> 2023/2024</v>
      </c>
      <c r="BQ25" s="20">
        <f>[37]Trophies!$C$6</f>
        <v>0</v>
      </c>
    </row>
    <row r="26" spans="2:69" ht="16.5" customHeight="1" thickBot="1" x14ac:dyDescent="0.3">
      <c r="B26" s="132" t="str">
        <f ca="1">'[39]23-24'!$B$2</f>
        <v>Wolves</v>
      </c>
      <c r="C26" s="2"/>
      <c r="D26" s="4" t="b">
        <f t="shared" si="0"/>
        <v>1</v>
      </c>
      <c r="E26" s="2"/>
      <c r="F26" s="25">
        <f t="shared" si="1"/>
        <v>1</v>
      </c>
      <c r="G26" s="26">
        <f t="shared" si="2"/>
        <v>0</v>
      </c>
      <c r="H26" s="24">
        <f t="shared" si="3"/>
        <v>0</v>
      </c>
      <c r="I26" s="15">
        <f t="shared" si="4"/>
        <v>3</v>
      </c>
      <c r="J26" s="49">
        <f>I26+(N26-O26)/100+N26/1000+0.0000002</f>
        <v>3.0110001999999998</v>
      </c>
      <c r="K26" s="27">
        <f t="shared" si="9"/>
        <v>3.0110001999999998</v>
      </c>
      <c r="L26" s="7">
        <f t="shared" si="5"/>
        <v>0</v>
      </c>
      <c r="M26" s="8">
        <f t="shared" si="6"/>
        <v>0</v>
      </c>
      <c r="N26" s="7">
        <f t="shared" si="7"/>
        <v>1</v>
      </c>
      <c r="O26" s="8">
        <f t="shared" si="8"/>
        <v>0</v>
      </c>
      <c r="P26" s="2"/>
      <c r="Q26" s="25">
        <f>'[39]T 23-24'!$D$8</f>
        <v>0</v>
      </c>
      <c r="R26" s="26">
        <f>'[39]T 23-24'!$E$8</f>
        <v>0</v>
      </c>
      <c r="S26" s="24">
        <f>'[39]T 23-24'!$F$8</f>
        <v>0</v>
      </c>
      <c r="T26" s="15">
        <f>'[39]T 23-24'!$M$8</f>
        <v>0</v>
      </c>
      <c r="U26" s="9">
        <f>'[39]T 23-24'!$G$8</f>
        <v>0</v>
      </c>
      <c r="V26" s="10">
        <f>'[39]T 23-24'!$H$8</f>
        <v>0</v>
      </c>
      <c r="W26" s="9">
        <f>'[39]T 23-24'!$K$8</f>
        <v>0</v>
      </c>
      <c r="X26" s="10">
        <f>'[39]T 23-24'!$L$8</f>
        <v>0</v>
      </c>
      <c r="Y26" s="2"/>
      <c r="Z26" s="25">
        <f>'[40]T 23-24'!$D$8</f>
        <v>1</v>
      </c>
      <c r="AA26" s="26">
        <f>'[40]T 23-24'!$E$8</f>
        <v>0</v>
      </c>
      <c r="AB26" s="24">
        <f>'[40]T 23-24'!$F$8</f>
        <v>0</v>
      </c>
      <c r="AC26" s="15">
        <f>'[40]T 23-24'!$M$8</f>
        <v>3</v>
      </c>
      <c r="AD26" s="11">
        <f>'[40]T 23-24'!$G$8</f>
        <v>0</v>
      </c>
      <c r="AE26" s="12">
        <f>'[40]T 23-24'!$H$8</f>
        <v>0</v>
      </c>
      <c r="AF26" s="11">
        <f>'[40]T 23-24'!$K$8</f>
        <v>1</v>
      </c>
      <c r="AG26" s="12">
        <f>'[40]T 23-24'!$L$8</f>
        <v>0</v>
      </c>
      <c r="AI26" s="7">
        <f t="shared" si="10"/>
        <v>1</v>
      </c>
      <c r="AJ26" s="8">
        <f t="shared" si="10"/>
        <v>4</v>
      </c>
      <c r="AK26" s="7">
        <f t="shared" si="10"/>
        <v>7</v>
      </c>
      <c r="AL26" s="8">
        <f t="shared" si="10"/>
        <v>8</v>
      </c>
      <c r="AM26" s="9">
        <f>'[39]T 23-24'!$Y$8</f>
        <v>0</v>
      </c>
      <c r="AN26" s="10">
        <f>'[39]T 23-24'!$Z$8</f>
        <v>0</v>
      </c>
      <c r="AO26" s="9">
        <f>'[39]T 23-24'!$AC$8</f>
        <v>0</v>
      </c>
      <c r="AP26" s="10">
        <f>'[39]T 23-24'!$AD$8</f>
        <v>0</v>
      </c>
      <c r="AQ26" s="11">
        <f>'[40]T 23-24'!$Y$8</f>
        <v>1</v>
      </c>
      <c r="AR26" s="12">
        <f>'[40]T 23-24'!$Z$8</f>
        <v>4</v>
      </c>
      <c r="AS26" s="11">
        <f>'[40]T 23-24'!$AC$8</f>
        <v>7</v>
      </c>
      <c r="AT26" s="12">
        <f>'[40]T 23-24'!$AD$8</f>
        <v>8</v>
      </c>
      <c r="AV26" s="7">
        <f t="shared" si="11"/>
        <v>3</v>
      </c>
      <c r="AW26" s="8">
        <f t="shared" si="11"/>
        <v>2</v>
      </c>
      <c r="AX26" s="9">
        <f>'[39]T 23-24'!$AL$8</f>
        <v>0</v>
      </c>
      <c r="AY26" s="10">
        <f>'[39]T 23-24'!$AM$8</f>
        <v>0</v>
      </c>
      <c r="AZ26" s="11">
        <f>'[40]T 23-24'!$AL$8</f>
        <v>3</v>
      </c>
      <c r="BA26" s="12">
        <f>'[40]T 23-24'!$AM$8</f>
        <v>2</v>
      </c>
      <c r="BC26" s="7">
        <f t="shared" si="12"/>
        <v>0</v>
      </c>
      <c r="BD26" s="8">
        <f t="shared" si="12"/>
        <v>0</v>
      </c>
      <c r="BE26" s="9">
        <f>'[39]T 23-24'!$AS$8</f>
        <v>0</v>
      </c>
      <c r="BF26" s="10">
        <f>'[39]T 23-24'!$AT$8</f>
        <v>0</v>
      </c>
      <c r="BG26" s="11">
        <f>'[40]T 23-24'!$AS$8</f>
        <v>0</v>
      </c>
      <c r="BH26" s="12">
        <f>'[40]T 23-24'!$AT$8</f>
        <v>0</v>
      </c>
      <c r="BI26" s="6"/>
      <c r="BJ26" s="3" t="b">
        <v>1</v>
      </c>
      <c r="BK26" s="3" t="b">
        <v>1</v>
      </c>
      <c r="BL26" s="6"/>
      <c r="BM26" s="4" t="b">
        <v>1</v>
      </c>
      <c r="BN26" s="4" t="b">
        <v>1</v>
      </c>
      <c r="BO26" s="6"/>
      <c r="BP26" s="21" t="str">
        <f>[39]Trophies!$B$6</f>
        <v xml:space="preserve"> 2023/2024</v>
      </c>
      <c r="BQ26" s="20">
        <f ca="1">[39]Trophies!$C$6</f>
        <v>0</v>
      </c>
    </row>
    <row r="27" spans="2:69" x14ac:dyDescent="0.25">
      <c r="B27" s="132"/>
    </row>
  </sheetData>
  <mergeCells count="29">
    <mergeCell ref="F4:O4"/>
    <mergeCell ref="Q4:X4"/>
    <mergeCell ref="Z4:AG4"/>
    <mergeCell ref="AI4:AL4"/>
    <mergeCell ref="AM4:AP4"/>
    <mergeCell ref="AI2:AT2"/>
    <mergeCell ref="AV2:BA2"/>
    <mergeCell ref="BC2:BH2"/>
    <mergeCell ref="AQ4:AT4"/>
    <mergeCell ref="AV4:AW5"/>
    <mergeCell ref="AO5:AP5"/>
    <mergeCell ref="AQ5:AR5"/>
    <mergeCell ref="AS5:AT5"/>
    <mergeCell ref="BM4:BN4"/>
    <mergeCell ref="L5:M5"/>
    <mergeCell ref="N5:O5"/>
    <mergeCell ref="U5:V5"/>
    <mergeCell ref="W5:X5"/>
    <mergeCell ref="AD5:AE5"/>
    <mergeCell ref="AF5:AG5"/>
    <mergeCell ref="AI5:AJ5"/>
    <mergeCell ref="AK5:AL5"/>
    <mergeCell ref="AM5:AN5"/>
    <mergeCell ref="AX4:AY5"/>
    <mergeCell ref="AZ4:BA5"/>
    <mergeCell ref="BC4:BD5"/>
    <mergeCell ref="BE4:BF5"/>
    <mergeCell ref="BG4:BH5"/>
    <mergeCell ref="BJ4:BK4"/>
  </mergeCells>
  <conditionalFormatting sqref="D7:D26">
    <cfRule type="cellIs" dxfId="23" priority="1" operator="equal">
      <formula>FALSE</formula>
    </cfRule>
    <cfRule type="cellIs" dxfId="22" priority="2" operator="equal">
      <formula>TRUE</formula>
    </cfRule>
  </conditionalFormatting>
  <conditionalFormatting sqref="BJ7:BK26">
    <cfRule type="cellIs" dxfId="21" priority="5" operator="equal">
      <formula>FALSE</formula>
    </cfRule>
    <cfRule type="cellIs" dxfId="20" priority="6" operator="equal">
      <formula>TRUE</formula>
    </cfRule>
  </conditionalFormatting>
  <conditionalFormatting sqref="BM7:BN26">
    <cfRule type="cellIs" dxfId="19" priority="3" operator="equal">
      <formula>FALSE</formula>
    </cfRule>
    <cfRule type="cellIs" dxfId="18" priority="4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31"/>
  <dimension ref="B1:BQ26"/>
  <sheetViews>
    <sheetView workbookViewId="0">
      <selection activeCell="BE33" sqref="BE33"/>
    </sheetView>
  </sheetViews>
  <sheetFormatPr defaultColWidth="9.140625" defaultRowHeight="15" x14ac:dyDescent="0.25"/>
  <cols>
    <col min="1" max="1" width="2.42578125" style="1" customWidth="1"/>
    <col min="2" max="2" width="17.42578125" style="22" bestFit="1" customWidth="1"/>
    <col min="3" max="3" width="1.7109375" style="1" customWidth="1"/>
    <col min="4" max="4" width="8.85546875"/>
    <col min="5" max="5" width="1.7109375" style="1" customWidth="1"/>
    <col min="6" max="9" width="3.28515625" style="1" customWidth="1"/>
    <col min="10" max="10" width="1.85546875" style="1" bestFit="1" customWidth="1"/>
    <col min="11" max="11" width="2.7109375" style="1" bestFit="1" customWidth="1"/>
    <col min="12" max="15" width="3.28515625" style="1" customWidth="1"/>
    <col min="16" max="16" width="1.7109375" style="1" customWidth="1"/>
    <col min="17" max="24" width="3.28515625" style="1" customWidth="1"/>
    <col min="25" max="25" width="1.7109375" style="1" customWidth="1"/>
    <col min="26" max="33" width="3.28515625" style="1" customWidth="1"/>
    <col min="34" max="34" width="1.7109375" style="1" customWidth="1"/>
    <col min="35" max="46" width="3.28515625" style="1" customWidth="1"/>
    <col min="47" max="47" width="1.7109375" style="1" customWidth="1"/>
    <col min="48" max="53" width="3.28515625" style="1" customWidth="1"/>
    <col min="54" max="54" width="1.7109375" style="1" customWidth="1"/>
    <col min="55" max="60" width="3.28515625" style="1" customWidth="1"/>
    <col min="61" max="61" width="1.7109375" style="1" customWidth="1"/>
    <col min="62" max="62" width="5.7109375" style="1" bestFit="1" customWidth="1"/>
    <col min="63" max="63" width="6" style="1" bestFit="1" customWidth="1"/>
    <col min="64" max="64" width="1.7109375" style="1" customWidth="1"/>
    <col min="65" max="65" width="5.7109375" style="1" bestFit="1" customWidth="1"/>
    <col min="66" max="66" width="6" style="1" bestFit="1" customWidth="1"/>
    <col min="67" max="67" width="1.7109375" style="1" customWidth="1"/>
    <col min="68" max="68" width="19.42578125" style="19" bestFit="1" customWidth="1"/>
    <col min="69" max="69" width="19" style="19" bestFit="1" customWidth="1"/>
    <col min="70" max="70" width="1.5703125" style="1" customWidth="1"/>
    <col min="71" max="16384" width="9.140625" style="1"/>
  </cols>
  <sheetData>
    <row r="1" spans="2:69" ht="22.5" customHeight="1" thickBot="1" x14ac:dyDescent="0.3"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</row>
    <row r="2" spans="2:69" ht="15.75" customHeight="1" thickBot="1" x14ac:dyDescent="0.3"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I2" s="147" t="s">
        <v>5</v>
      </c>
      <c r="AJ2" s="148"/>
      <c r="AK2" s="148"/>
      <c r="AL2" s="148"/>
      <c r="AM2" s="148"/>
      <c r="AN2" s="148"/>
      <c r="AO2" s="148"/>
      <c r="AP2" s="148"/>
      <c r="AQ2" s="148"/>
      <c r="AR2" s="148"/>
      <c r="AS2" s="148"/>
      <c r="AT2" s="149"/>
      <c r="AV2" s="147" t="s">
        <v>6</v>
      </c>
      <c r="AW2" s="148"/>
      <c r="AX2" s="148"/>
      <c r="AY2" s="148"/>
      <c r="AZ2" s="148"/>
      <c r="BA2" s="149"/>
      <c r="BC2" s="147" t="s">
        <v>7</v>
      </c>
      <c r="BD2" s="148"/>
      <c r="BE2" s="148"/>
      <c r="BF2" s="148"/>
      <c r="BG2" s="148"/>
      <c r="BH2" s="149"/>
    </row>
    <row r="3" spans="2:69" ht="8.25" customHeight="1" thickBot="1" x14ac:dyDescent="0.3"/>
    <row r="4" spans="2:69" ht="15.75" thickBot="1" x14ac:dyDescent="0.3">
      <c r="F4" s="150" t="s">
        <v>12</v>
      </c>
      <c r="G4" s="151"/>
      <c r="H4" s="151"/>
      <c r="I4" s="151"/>
      <c r="J4" s="151"/>
      <c r="K4" s="151"/>
      <c r="L4" s="151"/>
      <c r="M4" s="151"/>
      <c r="N4" s="151"/>
      <c r="O4" s="151"/>
      <c r="P4" s="6"/>
      <c r="Q4" s="150" t="s">
        <v>13</v>
      </c>
      <c r="R4" s="151"/>
      <c r="S4" s="151"/>
      <c r="T4" s="151"/>
      <c r="U4" s="151"/>
      <c r="V4" s="151"/>
      <c r="W4" s="151"/>
      <c r="X4" s="152"/>
      <c r="Z4" s="150" t="s">
        <v>14</v>
      </c>
      <c r="AA4" s="151"/>
      <c r="AB4" s="151"/>
      <c r="AC4" s="151"/>
      <c r="AD4" s="151"/>
      <c r="AE4" s="151"/>
      <c r="AF4" s="151"/>
      <c r="AG4" s="152"/>
      <c r="AI4" s="150" t="s">
        <v>0</v>
      </c>
      <c r="AJ4" s="151"/>
      <c r="AK4" s="151"/>
      <c r="AL4" s="152"/>
      <c r="AM4" s="150" t="s">
        <v>1</v>
      </c>
      <c r="AN4" s="151"/>
      <c r="AO4" s="151"/>
      <c r="AP4" s="152"/>
      <c r="AQ4" s="150" t="s">
        <v>2</v>
      </c>
      <c r="AR4" s="151"/>
      <c r="AS4" s="151"/>
      <c r="AT4" s="152"/>
      <c r="AV4" s="143" t="s">
        <v>0</v>
      </c>
      <c r="AW4" s="144"/>
      <c r="AX4" s="143" t="s">
        <v>1</v>
      </c>
      <c r="AY4" s="144"/>
      <c r="AZ4" s="143" t="s">
        <v>2</v>
      </c>
      <c r="BA4" s="144"/>
      <c r="BC4" s="143" t="s">
        <v>0</v>
      </c>
      <c r="BD4" s="144"/>
      <c r="BE4" s="143" t="s">
        <v>1</v>
      </c>
      <c r="BF4" s="144"/>
      <c r="BG4" s="143" t="s">
        <v>2</v>
      </c>
      <c r="BH4" s="144"/>
      <c r="BJ4" s="139" t="s">
        <v>15</v>
      </c>
      <c r="BK4" s="140"/>
      <c r="BM4" s="139" t="s">
        <v>16</v>
      </c>
      <c r="BN4" s="140"/>
    </row>
    <row r="5" spans="2:69" ht="15.75" thickBot="1" x14ac:dyDescent="0.3">
      <c r="C5" s="2"/>
      <c r="E5" s="2"/>
      <c r="F5" s="16" t="s">
        <v>8</v>
      </c>
      <c r="G5" s="17" t="s">
        <v>9</v>
      </c>
      <c r="H5" s="18" t="s">
        <v>10</v>
      </c>
      <c r="I5" s="13" t="s">
        <v>11</v>
      </c>
      <c r="J5" s="23"/>
      <c r="K5" s="23"/>
      <c r="L5" s="141" t="s">
        <v>3</v>
      </c>
      <c r="M5" s="142"/>
      <c r="N5" s="141" t="s">
        <v>4</v>
      </c>
      <c r="O5" s="142"/>
      <c r="P5" s="2"/>
      <c r="Q5" s="16" t="s">
        <v>8</v>
      </c>
      <c r="R5" s="17" t="s">
        <v>9</v>
      </c>
      <c r="S5" s="18" t="s">
        <v>10</v>
      </c>
      <c r="T5" s="13" t="s">
        <v>11</v>
      </c>
      <c r="U5" s="141" t="s">
        <v>3</v>
      </c>
      <c r="V5" s="142"/>
      <c r="W5" s="141" t="s">
        <v>4</v>
      </c>
      <c r="X5" s="142"/>
      <c r="Y5" s="2"/>
      <c r="Z5" s="16" t="s">
        <v>8</v>
      </c>
      <c r="AA5" s="17" t="s">
        <v>9</v>
      </c>
      <c r="AB5" s="18" t="s">
        <v>10</v>
      </c>
      <c r="AC5" s="13" t="s">
        <v>11</v>
      </c>
      <c r="AD5" s="141" t="s">
        <v>3</v>
      </c>
      <c r="AE5" s="142"/>
      <c r="AF5" s="141" t="s">
        <v>4</v>
      </c>
      <c r="AG5" s="142"/>
      <c r="AI5" s="141" t="s">
        <v>3</v>
      </c>
      <c r="AJ5" s="142"/>
      <c r="AK5" s="141" t="s">
        <v>4</v>
      </c>
      <c r="AL5" s="142"/>
      <c r="AM5" s="141" t="s">
        <v>3</v>
      </c>
      <c r="AN5" s="142"/>
      <c r="AO5" s="141" t="s">
        <v>4</v>
      </c>
      <c r="AP5" s="142"/>
      <c r="AQ5" s="141" t="s">
        <v>3</v>
      </c>
      <c r="AR5" s="142"/>
      <c r="AS5" s="141" t="s">
        <v>4</v>
      </c>
      <c r="AT5" s="142"/>
      <c r="AV5" s="145"/>
      <c r="AW5" s="146"/>
      <c r="AX5" s="145"/>
      <c r="AY5" s="146"/>
      <c r="AZ5" s="145"/>
      <c r="BA5" s="146"/>
      <c r="BC5" s="145"/>
      <c r="BD5" s="146"/>
      <c r="BE5" s="145"/>
      <c r="BF5" s="146"/>
      <c r="BG5" s="145"/>
      <c r="BH5" s="146"/>
      <c r="BI5" s="6"/>
      <c r="BJ5" s="4" t="s">
        <v>1</v>
      </c>
      <c r="BK5" s="4" t="s">
        <v>2</v>
      </c>
      <c r="BL5" s="6"/>
      <c r="BM5" s="4" t="s">
        <v>1</v>
      </c>
      <c r="BN5" s="4" t="s">
        <v>2</v>
      </c>
      <c r="BO5" s="5"/>
    </row>
    <row r="6" spans="2:69" ht="13.5" customHeight="1" thickBot="1" x14ac:dyDescent="0.3">
      <c r="C6" s="2"/>
      <c r="E6" s="2"/>
      <c r="P6" s="2"/>
      <c r="Y6" s="2"/>
      <c r="BJ6" s="2"/>
      <c r="BK6" s="2"/>
      <c r="BM6" s="2"/>
      <c r="BN6" s="2"/>
    </row>
    <row r="7" spans="2:69" ht="16.5" customHeight="1" thickBot="1" x14ac:dyDescent="0.3">
      <c r="B7" s="22" t="str">
        <f>'[1]22-23'!$B$2</f>
        <v>Arsenal</v>
      </c>
      <c r="C7" s="2"/>
      <c r="D7" s="4" t="b">
        <f t="shared" ref="D7:D26" si="0">IF((BJ7=TRUE)*AND(BK7=TRUE)*AND(BM7=TRUE)*AND(BN7=TRUE),TRUE,FALSE)</f>
        <v>1</v>
      </c>
      <c r="E7" s="2"/>
      <c r="F7" s="25">
        <f t="shared" ref="F7:F26" si="1">Z7+Q7</f>
        <v>26</v>
      </c>
      <c r="G7" s="26">
        <f t="shared" ref="G7:G26" si="2">AA7+R7</f>
        <v>6</v>
      </c>
      <c r="H7" s="24">
        <f t="shared" ref="H7:H26" si="3">AB7+S7</f>
        <v>6</v>
      </c>
      <c r="I7" s="15">
        <f t="shared" ref="I7:I26" si="4">AC7+T7</f>
        <v>84</v>
      </c>
      <c r="J7" s="49">
        <f>I7+(N7-O7)/100+N7/1000+0.00000001</f>
        <v>84.53800000999999</v>
      </c>
      <c r="K7" s="27">
        <f>J7</f>
        <v>84.53800000999999</v>
      </c>
      <c r="L7" s="7">
        <f t="shared" ref="L7:L26" si="5">AD7+U7</f>
        <v>41</v>
      </c>
      <c r="M7" s="8">
        <f t="shared" ref="M7:M26" si="6">AE7+V7</f>
        <v>16</v>
      </c>
      <c r="N7" s="7">
        <f t="shared" ref="N7:N26" si="7">AF7+W7</f>
        <v>88</v>
      </c>
      <c r="O7" s="8">
        <f t="shared" ref="O7:O26" si="8">AG7+X7</f>
        <v>43</v>
      </c>
      <c r="P7" s="2"/>
      <c r="Q7" s="25">
        <f>'[1]T 22-23'!$D$8</f>
        <v>14</v>
      </c>
      <c r="R7" s="26">
        <f>'[1]T 22-23'!$E$8</f>
        <v>3</v>
      </c>
      <c r="S7" s="24">
        <f>'[1]T 22-23'!$F$8</f>
        <v>2</v>
      </c>
      <c r="T7" s="15">
        <f>'[1]T 22-23'!$M$8</f>
        <v>45</v>
      </c>
      <c r="U7" s="9">
        <f>'[1]T 22-23'!$G$8</f>
        <v>21</v>
      </c>
      <c r="V7" s="10">
        <f>'[1]T 22-23'!$H$8</f>
        <v>8</v>
      </c>
      <c r="W7" s="9">
        <f>'[1]T 22-23'!$K$8</f>
        <v>53</v>
      </c>
      <c r="X7" s="10">
        <f>'[1]T 22-23'!$L$8</f>
        <v>25</v>
      </c>
      <c r="Y7" s="2"/>
      <c r="Z7" s="25">
        <f>'[2]T 22-23'!$D$8</f>
        <v>12</v>
      </c>
      <c r="AA7" s="26">
        <f>'[2]T 22-23'!$E$8</f>
        <v>3</v>
      </c>
      <c r="AB7" s="24">
        <f>'[2]T 22-23'!$F$8</f>
        <v>4</v>
      </c>
      <c r="AC7" s="15">
        <f>'[2]T 22-23'!$M$8</f>
        <v>39</v>
      </c>
      <c r="AD7" s="11">
        <f>'[2]T 22-23'!$G$8</f>
        <v>20</v>
      </c>
      <c r="AE7" s="12">
        <f>'[2]T 22-23'!$H$8</f>
        <v>8</v>
      </c>
      <c r="AF7" s="11">
        <f>'[2]T 22-23'!$K$8</f>
        <v>35</v>
      </c>
      <c r="AG7" s="12">
        <f>'[2]T 22-23'!$L$8</f>
        <v>18</v>
      </c>
      <c r="AI7" s="7">
        <f>AM7+AQ7</f>
        <v>105</v>
      </c>
      <c r="AJ7" s="8">
        <f>AN7+AR7</f>
        <v>54</v>
      </c>
      <c r="AK7" s="7">
        <f>AO7+AS7</f>
        <v>223</v>
      </c>
      <c r="AL7" s="8">
        <f>AP7+AT7</f>
        <v>140</v>
      </c>
      <c r="AM7" s="9">
        <f>'[1]T 22-23'!$Y$8</f>
        <v>60</v>
      </c>
      <c r="AN7" s="10">
        <f>'[1]T 22-23'!$Z$8</f>
        <v>22</v>
      </c>
      <c r="AO7" s="9">
        <f>'[1]T 22-23'!$AC$8</f>
        <v>133</v>
      </c>
      <c r="AP7" s="10">
        <f>'[1]T 22-23'!$AD$8</f>
        <v>55</v>
      </c>
      <c r="AQ7" s="11">
        <f>'[2]T 22-23'!$Y$8</f>
        <v>45</v>
      </c>
      <c r="AR7" s="12">
        <f>'[2]T 22-23'!$Z$8</f>
        <v>32</v>
      </c>
      <c r="AS7" s="11">
        <f>'[2]T 22-23'!$AC$8</f>
        <v>90</v>
      </c>
      <c r="AT7" s="12">
        <f>'[2]T 22-23'!$AD$8</f>
        <v>85</v>
      </c>
      <c r="AV7" s="7">
        <f>AX7+AZ7</f>
        <v>51</v>
      </c>
      <c r="AW7" s="8">
        <f>AY7+BA7</f>
        <v>83</v>
      </c>
      <c r="AX7" s="9">
        <f>'[1]T 22-23'!$AL$8</f>
        <v>17</v>
      </c>
      <c r="AY7" s="10">
        <f>'[1]T 22-23'!$AM$8</f>
        <v>41</v>
      </c>
      <c r="AZ7" s="11">
        <f>'[2]T 22-23'!$AL$8</f>
        <v>34</v>
      </c>
      <c r="BA7" s="12">
        <f>'[2]T 22-23'!$AM$8</f>
        <v>42</v>
      </c>
      <c r="BC7" s="7">
        <f>BE7+BG7</f>
        <v>0</v>
      </c>
      <c r="BD7" s="8">
        <f>BF7+BH7</f>
        <v>1</v>
      </c>
      <c r="BE7" s="9">
        <f>'[1]T 22-23'!$AS$8</f>
        <v>0</v>
      </c>
      <c r="BF7" s="10">
        <f>'[1]T 22-23'!$AT$8</f>
        <v>1</v>
      </c>
      <c r="BG7" s="11">
        <f>'[2]T 22-23'!$AS$8</f>
        <v>0</v>
      </c>
      <c r="BH7" s="12">
        <f>'[2]T 22-23'!$AT$8</f>
        <v>0</v>
      </c>
      <c r="BI7" s="6"/>
      <c r="BJ7" s="3" t="b">
        <v>1</v>
      </c>
      <c r="BK7" s="3" t="b">
        <v>1</v>
      </c>
      <c r="BL7" s="6"/>
      <c r="BM7" s="4" t="b">
        <v>1</v>
      </c>
      <c r="BN7" s="4" t="b">
        <v>1</v>
      </c>
      <c r="BO7" s="6"/>
      <c r="BP7" s="21" t="str">
        <f>[1]Trophies!$B$7</f>
        <v xml:space="preserve"> 2022/2023</v>
      </c>
      <c r="BQ7" s="20" t="str">
        <f>[1]Trophies!$C$7</f>
        <v>Runner-up</v>
      </c>
    </row>
    <row r="8" spans="2:69" ht="16.5" customHeight="1" thickBot="1" x14ac:dyDescent="0.3">
      <c r="B8" s="22" t="str">
        <f>'[3]22-23'!$B$2</f>
        <v>Aston Villa</v>
      </c>
      <c r="C8" s="2"/>
      <c r="D8" s="4" t="b">
        <f t="shared" si="0"/>
        <v>1</v>
      </c>
      <c r="E8" s="2"/>
      <c r="F8" s="25">
        <f t="shared" si="1"/>
        <v>18</v>
      </c>
      <c r="G8" s="26">
        <f t="shared" si="2"/>
        <v>7</v>
      </c>
      <c r="H8" s="24">
        <f t="shared" si="3"/>
        <v>13</v>
      </c>
      <c r="I8" s="15">
        <f t="shared" si="4"/>
        <v>61</v>
      </c>
      <c r="J8" s="49">
        <f>I8+(N8-O8)/100+N8/1000+0.00000002</f>
        <v>61.101000020000001</v>
      </c>
      <c r="K8" s="27">
        <f t="shared" ref="K8:K26" si="9">J8</f>
        <v>61.101000020000001</v>
      </c>
      <c r="L8" s="7">
        <f>AD8+U8</f>
        <v>26</v>
      </c>
      <c r="M8" s="8">
        <f t="shared" si="6"/>
        <v>24</v>
      </c>
      <c r="N8" s="7">
        <f t="shared" si="7"/>
        <v>51</v>
      </c>
      <c r="O8" s="8">
        <f t="shared" si="8"/>
        <v>46</v>
      </c>
      <c r="P8" s="2"/>
      <c r="Q8" s="25">
        <f>'[3]T 22-23'!$D$8</f>
        <v>12</v>
      </c>
      <c r="R8" s="26">
        <f>'[3]T 22-23'!$E$8</f>
        <v>2</v>
      </c>
      <c r="S8" s="24">
        <f>'[3]T 22-23'!$F$8</f>
        <v>5</v>
      </c>
      <c r="T8" s="15">
        <f>'[3]T 22-23'!$M$8</f>
        <v>38</v>
      </c>
      <c r="U8" s="9">
        <f>'[3]T 22-23'!$G$8</f>
        <v>19</v>
      </c>
      <c r="V8" s="10">
        <f>'[3]T 22-23'!$H$8</f>
        <v>10</v>
      </c>
      <c r="W8" s="9">
        <f>'[3]T 22-23'!$K$8</f>
        <v>33</v>
      </c>
      <c r="X8" s="10">
        <f>'[3]T 22-23'!$L$8</f>
        <v>21</v>
      </c>
      <c r="Y8" s="2"/>
      <c r="Z8" s="25">
        <f>'[4]T 22-23'!$D$8</f>
        <v>6</v>
      </c>
      <c r="AA8" s="26">
        <f>'[4]T 22-23'!$E$8</f>
        <v>5</v>
      </c>
      <c r="AB8" s="24">
        <f>'[4]T 22-23'!$F$8</f>
        <v>8</v>
      </c>
      <c r="AC8" s="15">
        <f>'[4]T 22-23'!$M$8</f>
        <v>23</v>
      </c>
      <c r="AD8" s="11">
        <f>'[4]T 22-23'!$G$8</f>
        <v>7</v>
      </c>
      <c r="AE8" s="12">
        <f>'[4]T 22-23'!$H$8</f>
        <v>14</v>
      </c>
      <c r="AF8" s="11">
        <f>'[4]T 22-23'!$K$8</f>
        <v>18</v>
      </c>
      <c r="AG8" s="12">
        <f>'[4]T 22-23'!$L$8</f>
        <v>25</v>
      </c>
      <c r="AI8" s="7">
        <f t="shared" ref="AI8:AL26" si="10">AM8+AQ8</f>
        <v>78</v>
      </c>
      <c r="AJ8" s="8">
        <f t="shared" si="10"/>
        <v>109</v>
      </c>
      <c r="AK8" s="7">
        <f t="shared" si="10"/>
        <v>163</v>
      </c>
      <c r="AL8" s="8">
        <f t="shared" si="10"/>
        <v>211</v>
      </c>
      <c r="AM8" s="9">
        <f>'[3]T 22-23'!$Y$8</f>
        <v>44</v>
      </c>
      <c r="AN8" s="10">
        <f>'[3]T 22-23'!$Z$8</f>
        <v>46</v>
      </c>
      <c r="AO8" s="9">
        <f>'[3]T 22-23'!$AC$8</f>
        <v>90</v>
      </c>
      <c r="AP8" s="10">
        <f>'[3]T 22-23'!$AD$8</f>
        <v>94</v>
      </c>
      <c r="AQ8" s="11">
        <f>'[4]T 22-23'!$Y$8</f>
        <v>34</v>
      </c>
      <c r="AR8" s="12">
        <f>'[4]T 22-23'!$Z$8</f>
        <v>63</v>
      </c>
      <c r="AS8" s="11">
        <f>'[4]T 22-23'!$AC$8</f>
        <v>73</v>
      </c>
      <c r="AT8" s="12">
        <f>'[4]T 22-23'!$AD$8</f>
        <v>117</v>
      </c>
      <c r="AV8" s="7">
        <f t="shared" ref="AV8:AW26" si="11">AX8+AZ8</f>
        <v>80</v>
      </c>
      <c r="AW8" s="8">
        <f t="shared" si="11"/>
        <v>82</v>
      </c>
      <c r="AX8" s="9">
        <f>'[3]T 22-23'!$AL$8</f>
        <v>37</v>
      </c>
      <c r="AY8" s="10">
        <f>'[3]T 22-23'!$AM$8</f>
        <v>39</v>
      </c>
      <c r="AZ8" s="11">
        <f>'[4]T 22-23'!$AL$8</f>
        <v>43</v>
      </c>
      <c r="BA8" s="12">
        <f>'[4]T 22-23'!$AM$8</f>
        <v>43</v>
      </c>
      <c r="BC8" s="7">
        <f t="shared" ref="BC8:BD26" si="12">BE8+BG8</f>
        <v>1</v>
      </c>
      <c r="BD8" s="8">
        <f t="shared" si="12"/>
        <v>3</v>
      </c>
      <c r="BE8" s="9">
        <f>'[3]T 22-23'!$AS$8</f>
        <v>0</v>
      </c>
      <c r="BF8" s="10">
        <f>'[3]T 22-23'!$AT$8</f>
        <v>1</v>
      </c>
      <c r="BG8" s="11">
        <f>'[4]T 22-23'!$AS$8</f>
        <v>1</v>
      </c>
      <c r="BH8" s="12">
        <f>'[4]T 22-23'!$AT$8</f>
        <v>2</v>
      </c>
      <c r="BI8" s="6"/>
      <c r="BJ8" s="3" t="b">
        <v>1</v>
      </c>
      <c r="BK8" s="3" t="b">
        <v>1</v>
      </c>
      <c r="BL8" s="6"/>
      <c r="BM8" s="4" t="b">
        <v>1</v>
      </c>
      <c r="BN8" s="4" t="b">
        <v>1</v>
      </c>
      <c r="BO8" s="6"/>
      <c r="BP8" s="21" t="str">
        <f>[3]Trophies!$B$7</f>
        <v xml:space="preserve"> 2022/2023</v>
      </c>
      <c r="BQ8" s="20" t="str">
        <f>[3]Trophies!$C$7</f>
        <v>7th place</v>
      </c>
    </row>
    <row r="9" spans="2:69" ht="16.5" customHeight="1" thickBot="1" x14ac:dyDescent="0.3">
      <c r="B9" s="22" t="str">
        <f>'[5]22-23'!$B$2</f>
        <v>Brentford</v>
      </c>
      <c r="C9" s="2"/>
      <c r="D9" s="4" t="b">
        <f t="shared" si="0"/>
        <v>1</v>
      </c>
      <c r="E9" s="2"/>
      <c r="F9" s="25">
        <f t="shared" si="1"/>
        <v>15</v>
      </c>
      <c r="G9" s="26">
        <f t="shared" si="2"/>
        <v>14</v>
      </c>
      <c r="H9" s="24">
        <f t="shared" si="3"/>
        <v>9</v>
      </c>
      <c r="I9" s="15">
        <f t="shared" si="4"/>
        <v>59</v>
      </c>
      <c r="J9" s="49">
        <f>I9+(N9-O9)/100+N9/1000+0.00000003</f>
        <v>59.17800003</v>
      </c>
      <c r="K9" s="27">
        <f t="shared" si="9"/>
        <v>59.17800003</v>
      </c>
      <c r="L9" s="7">
        <f t="shared" si="5"/>
        <v>27</v>
      </c>
      <c r="M9" s="8">
        <f t="shared" si="6"/>
        <v>23</v>
      </c>
      <c r="N9" s="7">
        <f t="shared" si="7"/>
        <v>58</v>
      </c>
      <c r="O9" s="8">
        <f t="shared" si="8"/>
        <v>46</v>
      </c>
      <c r="P9" s="2"/>
      <c r="Q9" s="25">
        <f>'[5]T 22-23'!$D$8</f>
        <v>10</v>
      </c>
      <c r="R9" s="26">
        <f>'[5]T 22-23'!$E$8</f>
        <v>7</v>
      </c>
      <c r="S9" s="24">
        <f>'[5]T 22-23'!$F$8</f>
        <v>2</v>
      </c>
      <c r="T9" s="15">
        <f>'[5]T 22-23'!$M$8</f>
        <v>37</v>
      </c>
      <c r="U9" s="9">
        <f>'[5]T 22-23'!$G$8</f>
        <v>18</v>
      </c>
      <c r="V9" s="10">
        <f>'[5]T 22-23'!$H$8</f>
        <v>6</v>
      </c>
      <c r="W9" s="9">
        <f>'[5]T 22-23'!$K$8</f>
        <v>35</v>
      </c>
      <c r="X9" s="10">
        <f>'[5]T 22-23'!$L$8</f>
        <v>18</v>
      </c>
      <c r="Y9" s="2"/>
      <c r="Z9" s="25">
        <f>'[6]T 22-23'!$D$8</f>
        <v>5</v>
      </c>
      <c r="AA9" s="26">
        <f>'[6]T 22-23'!$E$8</f>
        <v>7</v>
      </c>
      <c r="AB9" s="24">
        <f>'[6]T 22-23'!$F$8</f>
        <v>7</v>
      </c>
      <c r="AC9" s="15">
        <f>'[6]T 22-23'!$M$8</f>
        <v>22</v>
      </c>
      <c r="AD9" s="11">
        <f>'[6]T 22-23'!$G$8</f>
        <v>9</v>
      </c>
      <c r="AE9" s="12">
        <f>'[6]T 22-23'!$H$8</f>
        <v>17</v>
      </c>
      <c r="AF9" s="11">
        <f>'[6]T 22-23'!$K$8</f>
        <v>23</v>
      </c>
      <c r="AG9" s="12">
        <f>'[6]T 22-23'!$L$8</f>
        <v>28</v>
      </c>
      <c r="AI9" s="7">
        <f t="shared" si="10"/>
        <v>85</v>
      </c>
      <c r="AJ9" s="8">
        <f t="shared" si="10"/>
        <v>99</v>
      </c>
      <c r="AK9" s="7">
        <f t="shared" si="10"/>
        <v>163</v>
      </c>
      <c r="AL9" s="8">
        <f t="shared" si="10"/>
        <v>214</v>
      </c>
      <c r="AM9" s="9">
        <f>'[5]T 22-23'!$Y$8</f>
        <v>53</v>
      </c>
      <c r="AN9" s="10">
        <f>'[5]T 22-23'!$Z$8</f>
        <v>33</v>
      </c>
      <c r="AO9" s="9">
        <f>'[5]T 22-23'!$AC$8</f>
        <v>93</v>
      </c>
      <c r="AP9" s="10">
        <f>'[5]T 22-23'!$AD$8</f>
        <v>87</v>
      </c>
      <c r="AQ9" s="11">
        <f>'[6]T 22-23'!$Y$8</f>
        <v>32</v>
      </c>
      <c r="AR9" s="12">
        <f>'[6]T 22-23'!$Z$8</f>
        <v>66</v>
      </c>
      <c r="AS9" s="11">
        <f>'[6]T 22-23'!$AC$8</f>
        <v>70</v>
      </c>
      <c r="AT9" s="12">
        <f>'[6]T 22-23'!$AD$8</f>
        <v>127</v>
      </c>
      <c r="AV9" s="7">
        <f t="shared" si="11"/>
        <v>56</v>
      </c>
      <c r="AW9" s="8">
        <f t="shared" si="11"/>
        <v>62</v>
      </c>
      <c r="AX9" s="9">
        <f>'[5]T 22-23'!$AL$8</f>
        <v>29</v>
      </c>
      <c r="AY9" s="10">
        <f>'[5]T 22-23'!$AM$8</f>
        <v>34</v>
      </c>
      <c r="AZ9" s="11">
        <f>'[6]T 22-23'!$AL$8</f>
        <v>27</v>
      </c>
      <c r="BA9" s="12">
        <f>'[6]T 22-23'!$AM$8</f>
        <v>28</v>
      </c>
      <c r="BC9" s="7">
        <f t="shared" si="12"/>
        <v>1</v>
      </c>
      <c r="BD9" s="8">
        <f t="shared" si="12"/>
        <v>1</v>
      </c>
      <c r="BE9" s="9">
        <f>'[5]T 22-23'!$AS$8</f>
        <v>1</v>
      </c>
      <c r="BF9" s="10">
        <f>'[5]T 22-23'!$AT$8</f>
        <v>1</v>
      </c>
      <c r="BG9" s="11">
        <f>'[6]T 22-23'!$AS$8</f>
        <v>0</v>
      </c>
      <c r="BH9" s="12">
        <f>'[6]T 22-23'!$AT$8</f>
        <v>0</v>
      </c>
      <c r="BI9" s="6"/>
      <c r="BJ9" s="3" t="b">
        <v>1</v>
      </c>
      <c r="BK9" s="3" t="b">
        <v>1</v>
      </c>
      <c r="BL9" s="6"/>
      <c r="BM9" s="4" t="b">
        <v>1</v>
      </c>
      <c r="BN9" s="4" t="b">
        <v>1</v>
      </c>
      <c r="BO9" s="6"/>
      <c r="BP9" s="21" t="str">
        <f>[5]Trophies!$B$7</f>
        <v xml:space="preserve"> 2022/2023</v>
      </c>
      <c r="BQ9" s="20" t="str">
        <f>[5]Trophies!$C$7</f>
        <v>9th place</v>
      </c>
    </row>
    <row r="10" spans="2:69" ht="16.5" customHeight="1" thickBot="1" x14ac:dyDescent="0.3">
      <c r="B10" s="22" t="str">
        <f>'[7]22-23'!$B$2</f>
        <v>Brighton</v>
      </c>
      <c r="C10" s="2"/>
      <c r="D10" s="4" t="b">
        <f t="shared" si="0"/>
        <v>1</v>
      </c>
      <c r="E10" s="2"/>
      <c r="F10" s="25">
        <f t="shared" si="1"/>
        <v>18</v>
      </c>
      <c r="G10" s="26">
        <f t="shared" si="2"/>
        <v>8</v>
      </c>
      <c r="H10" s="24">
        <f t="shared" si="3"/>
        <v>12</v>
      </c>
      <c r="I10" s="15">
        <f t="shared" si="4"/>
        <v>62</v>
      </c>
      <c r="J10" s="49">
        <f>I10+(N10-O10)/100+N10/1000+0.00000004</f>
        <v>62.262000040000004</v>
      </c>
      <c r="K10" s="27">
        <f t="shared" si="9"/>
        <v>62.262000040000004</v>
      </c>
      <c r="L10" s="7">
        <f t="shared" si="5"/>
        <v>34</v>
      </c>
      <c r="M10" s="8">
        <f t="shared" si="6"/>
        <v>27</v>
      </c>
      <c r="N10" s="7">
        <f t="shared" si="7"/>
        <v>72</v>
      </c>
      <c r="O10" s="8">
        <f t="shared" si="8"/>
        <v>53</v>
      </c>
      <c r="P10" s="2"/>
      <c r="Q10" s="25">
        <f>'[7]T 22-23'!$D$8</f>
        <v>10</v>
      </c>
      <c r="R10" s="26">
        <f>'[7]T 22-23'!$E$8</f>
        <v>4</v>
      </c>
      <c r="S10" s="24">
        <f>'[7]T 22-23'!$F$8</f>
        <v>5</v>
      </c>
      <c r="T10" s="15">
        <f>'[7]T 22-23'!$M$8</f>
        <v>34</v>
      </c>
      <c r="U10" s="9">
        <f>'[7]T 22-23'!$G$8</f>
        <v>17</v>
      </c>
      <c r="V10" s="10">
        <f>'[7]T 22-23'!$H$8</f>
        <v>12</v>
      </c>
      <c r="W10" s="9">
        <f>'[7]T 22-23'!$K$8</f>
        <v>37</v>
      </c>
      <c r="X10" s="10">
        <f>'[7]T 22-23'!$L$8</f>
        <v>21</v>
      </c>
      <c r="Y10" s="2"/>
      <c r="Z10" s="25">
        <f>'[8]T 22-23'!$D$8</f>
        <v>8</v>
      </c>
      <c r="AA10" s="26">
        <f>'[8]T 22-23'!$E$8</f>
        <v>4</v>
      </c>
      <c r="AB10" s="24">
        <f>'[8]T 22-23'!$F$8</f>
        <v>7</v>
      </c>
      <c r="AC10" s="15">
        <f>'[8]T 22-23'!$M$8</f>
        <v>28</v>
      </c>
      <c r="AD10" s="11">
        <f>'[8]T 22-23'!$G$8</f>
        <v>17</v>
      </c>
      <c r="AE10" s="12">
        <f>'[8]T 22-23'!$H$8</f>
        <v>15</v>
      </c>
      <c r="AF10" s="11">
        <f>'[8]T 22-23'!$K$8</f>
        <v>35</v>
      </c>
      <c r="AG10" s="12">
        <f>'[8]T 22-23'!$L$8</f>
        <v>32</v>
      </c>
      <c r="AI10" s="7">
        <f t="shared" si="10"/>
        <v>109</v>
      </c>
      <c r="AJ10" s="8">
        <f t="shared" si="10"/>
        <v>69</v>
      </c>
      <c r="AK10" s="7">
        <f t="shared" si="10"/>
        <v>233</v>
      </c>
      <c r="AL10" s="8">
        <f t="shared" si="10"/>
        <v>134</v>
      </c>
      <c r="AM10" s="9">
        <f>'[7]T 22-23'!$Y$8</f>
        <v>69</v>
      </c>
      <c r="AN10" s="10">
        <f>'[7]T 22-23'!$Z$8</f>
        <v>30</v>
      </c>
      <c r="AO10" s="9">
        <f>'[7]T 22-23'!$AC$8</f>
        <v>143</v>
      </c>
      <c r="AP10" s="10">
        <f>'[7]T 22-23'!$AD$8</f>
        <v>54</v>
      </c>
      <c r="AQ10" s="11">
        <f>'[8]T 22-23'!$Y$8</f>
        <v>40</v>
      </c>
      <c r="AR10" s="12">
        <f>'[8]T 22-23'!$Z$8</f>
        <v>39</v>
      </c>
      <c r="AS10" s="11">
        <f>'[8]T 22-23'!$AC$8</f>
        <v>90</v>
      </c>
      <c r="AT10" s="12">
        <f>'[8]T 22-23'!$AD$8</f>
        <v>80</v>
      </c>
      <c r="AV10" s="7">
        <f t="shared" si="11"/>
        <v>59</v>
      </c>
      <c r="AW10" s="8">
        <f t="shared" si="11"/>
        <v>91</v>
      </c>
      <c r="AX10" s="9">
        <f>'[7]T 22-23'!$AL$8</f>
        <v>32</v>
      </c>
      <c r="AY10" s="10">
        <f>'[7]T 22-23'!$AM$8</f>
        <v>52</v>
      </c>
      <c r="AZ10" s="11">
        <f>'[8]T 22-23'!$AL$8</f>
        <v>27</v>
      </c>
      <c r="BA10" s="12">
        <f>'[8]T 22-23'!$AM$8</f>
        <v>39</v>
      </c>
      <c r="BC10" s="7">
        <f t="shared" si="12"/>
        <v>0</v>
      </c>
      <c r="BD10" s="8">
        <f t="shared" si="12"/>
        <v>1</v>
      </c>
      <c r="BE10" s="9">
        <f>'[7]T 22-23'!$AS$8</f>
        <v>0</v>
      </c>
      <c r="BF10" s="10">
        <f>'[7]T 22-23'!$AT$8</f>
        <v>0</v>
      </c>
      <c r="BG10" s="11">
        <f>'[8]T 22-23'!$AS$8</f>
        <v>0</v>
      </c>
      <c r="BH10" s="12">
        <f>'[8]T 22-23'!$AT$8</f>
        <v>1</v>
      </c>
      <c r="BI10" s="6"/>
      <c r="BJ10" s="3" t="b">
        <v>1</v>
      </c>
      <c r="BK10" s="3" t="b">
        <v>1</v>
      </c>
      <c r="BL10" s="6"/>
      <c r="BM10" s="4" t="b">
        <v>1</v>
      </c>
      <c r="BN10" s="4" t="b">
        <v>1</v>
      </c>
      <c r="BO10" s="6"/>
      <c r="BP10" s="21" t="str">
        <f>[7]Trophies!$B$7</f>
        <v xml:space="preserve"> 2022/2023</v>
      </c>
      <c r="BQ10" s="20" t="str">
        <f>[7]Trophies!$C$7</f>
        <v>6th place</v>
      </c>
    </row>
    <row r="11" spans="2:69" ht="16.5" customHeight="1" thickBot="1" x14ac:dyDescent="0.3">
      <c r="B11" s="22" t="str">
        <f>'[35]22-23'!$B$2</f>
        <v>Fulham</v>
      </c>
      <c r="C11" s="2"/>
      <c r="D11" s="4" t="b">
        <f t="shared" si="0"/>
        <v>1</v>
      </c>
      <c r="E11" s="2"/>
      <c r="F11" s="25">
        <f t="shared" si="1"/>
        <v>15</v>
      </c>
      <c r="G11" s="26">
        <f t="shared" si="2"/>
        <v>7</v>
      </c>
      <c r="H11" s="24">
        <f t="shared" si="3"/>
        <v>16</v>
      </c>
      <c r="I11" s="15">
        <f t="shared" si="4"/>
        <v>52</v>
      </c>
      <c r="J11" s="49">
        <f>I11+(N11-O11)/100+N11/1000+0.00000005</f>
        <v>52.07500005</v>
      </c>
      <c r="K11" s="27">
        <f t="shared" si="9"/>
        <v>52.07500005</v>
      </c>
      <c r="L11" s="7">
        <f t="shared" si="5"/>
        <v>22</v>
      </c>
      <c r="M11" s="8">
        <f t="shared" si="6"/>
        <v>26</v>
      </c>
      <c r="N11" s="7">
        <f t="shared" si="7"/>
        <v>55</v>
      </c>
      <c r="O11" s="8">
        <f t="shared" si="8"/>
        <v>53</v>
      </c>
      <c r="P11" s="2"/>
      <c r="Q11" s="25">
        <f>'[35]T 22-23'!$D$8</f>
        <v>8</v>
      </c>
      <c r="R11" s="26">
        <f>'[35]T 22-23'!$E$8</f>
        <v>5</v>
      </c>
      <c r="S11" s="24">
        <f>'[35]T 22-23'!$F$8</f>
        <v>6</v>
      </c>
      <c r="T11" s="15">
        <f>'[35]T 22-23'!$M$8</f>
        <v>29</v>
      </c>
      <c r="U11" s="9">
        <f>'[35]T 22-23'!$G$8</f>
        <v>13</v>
      </c>
      <c r="V11" s="10">
        <f>'[35]T 22-23'!$H$8</f>
        <v>16</v>
      </c>
      <c r="W11" s="9">
        <f>'[35]T 22-23'!$K$8</f>
        <v>31</v>
      </c>
      <c r="X11" s="10">
        <f>'[35]T 22-23'!$L$8</f>
        <v>29</v>
      </c>
      <c r="Y11" s="2"/>
      <c r="Z11" s="25">
        <f>'[36]T 22-23'!$D$8</f>
        <v>7</v>
      </c>
      <c r="AA11" s="26">
        <f>'[36]T 22-23'!$E$8</f>
        <v>2</v>
      </c>
      <c r="AB11" s="24">
        <f>'[36]T 22-23'!$F$8</f>
        <v>10</v>
      </c>
      <c r="AC11" s="15">
        <f>'[36]T 22-23'!$M$8</f>
        <v>23</v>
      </c>
      <c r="AD11" s="11">
        <f>'[36]T 22-23'!$G$8</f>
        <v>9</v>
      </c>
      <c r="AE11" s="12">
        <f>'[36]T 22-23'!$H$8</f>
        <v>10</v>
      </c>
      <c r="AF11" s="11">
        <f>'[36]T 22-23'!$K$8</f>
        <v>24</v>
      </c>
      <c r="AG11" s="12">
        <f>'[36]T 22-23'!$L$8</f>
        <v>24</v>
      </c>
      <c r="AI11" s="7">
        <f t="shared" si="10"/>
        <v>89</v>
      </c>
      <c r="AJ11" s="8">
        <f t="shared" si="10"/>
        <v>99</v>
      </c>
      <c r="AK11" s="7">
        <f t="shared" si="10"/>
        <v>182</v>
      </c>
      <c r="AL11" s="8">
        <f t="shared" si="10"/>
        <v>204</v>
      </c>
      <c r="AM11" s="9">
        <f>'[35]T 22-23'!$Y$8</f>
        <v>52</v>
      </c>
      <c r="AN11" s="10">
        <f>'[35]T 22-23'!$Z$8</f>
        <v>41</v>
      </c>
      <c r="AO11" s="9">
        <f>'[35]T 22-23'!$AC$8</f>
        <v>105</v>
      </c>
      <c r="AP11" s="10">
        <f>'[35]T 22-23'!$AD$8</f>
        <v>98</v>
      </c>
      <c r="AQ11" s="11">
        <f>'[36]T 22-23'!$Y$8</f>
        <v>37</v>
      </c>
      <c r="AR11" s="12">
        <f>'[36]T 22-23'!$Z$8</f>
        <v>58</v>
      </c>
      <c r="AS11" s="11">
        <f>'[36]T 22-23'!$AC$8</f>
        <v>77</v>
      </c>
      <c r="AT11" s="12">
        <f>'[36]T 22-23'!$AD$8</f>
        <v>106</v>
      </c>
      <c r="AV11" s="7">
        <f t="shared" si="11"/>
        <v>80</v>
      </c>
      <c r="AW11" s="8">
        <f t="shared" si="11"/>
        <v>56</v>
      </c>
      <c r="AX11" s="9">
        <f>'[35]T 22-23'!$AL$8</f>
        <v>27</v>
      </c>
      <c r="AY11" s="10">
        <f>'[35]T 22-23'!$AM$8</f>
        <v>27</v>
      </c>
      <c r="AZ11" s="11">
        <f>'[36]T 22-23'!$AL$8</f>
        <v>53</v>
      </c>
      <c r="BA11" s="12">
        <f>'[36]T 22-23'!$AM$8</f>
        <v>29</v>
      </c>
      <c r="BC11" s="7">
        <f t="shared" si="12"/>
        <v>1</v>
      </c>
      <c r="BD11" s="8">
        <f t="shared" si="12"/>
        <v>5</v>
      </c>
      <c r="BE11" s="9">
        <f>'[35]T 22-23'!$AS$8</f>
        <v>1</v>
      </c>
      <c r="BF11" s="10">
        <f>'[35]T 22-23'!$AT$8</f>
        <v>2</v>
      </c>
      <c r="BG11" s="11">
        <f>'[36]T 22-23'!$AS$8</f>
        <v>0</v>
      </c>
      <c r="BH11" s="12">
        <f>'[36]T 22-23'!$AT$8</f>
        <v>3</v>
      </c>
      <c r="BI11" s="6"/>
      <c r="BJ11" s="3" t="b">
        <v>1</v>
      </c>
      <c r="BK11" s="3" t="b">
        <v>1</v>
      </c>
      <c r="BL11" s="6"/>
      <c r="BM11" s="4" t="b">
        <v>1</v>
      </c>
      <c r="BN11" s="4" t="b">
        <v>1</v>
      </c>
      <c r="BO11" s="6"/>
      <c r="BP11" s="21" t="str">
        <f>[35]Trophies!$B$7</f>
        <v xml:space="preserve"> 2022/2023</v>
      </c>
      <c r="BQ11" s="20" t="str">
        <f>[35]Trophies!$C$7</f>
        <v>10th place</v>
      </c>
    </row>
    <row r="12" spans="2:69" ht="16.5" customHeight="1" thickBot="1" x14ac:dyDescent="0.3">
      <c r="B12" s="22" t="str">
        <f>'[11]22-23'!$B$2</f>
        <v>Chelsea</v>
      </c>
      <c r="C12" s="2"/>
      <c r="D12" s="4" t="b">
        <f t="shared" si="0"/>
        <v>1</v>
      </c>
      <c r="E12" s="2"/>
      <c r="F12" s="25">
        <f t="shared" si="1"/>
        <v>11</v>
      </c>
      <c r="G12" s="26">
        <f t="shared" si="2"/>
        <v>11</v>
      </c>
      <c r="H12" s="24">
        <f t="shared" si="3"/>
        <v>16</v>
      </c>
      <c r="I12" s="15">
        <f t="shared" si="4"/>
        <v>44</v>
      </c>
      <c r="J12" s="49">
        <f>I12+(N12-O12)/100+N12/1000+0.00000006</f>
        <v>43.948000059999991</v>
      </c>
      <c r="K12" s="27">
        <f t="shared" si="9"/>
        <v>43.948000059999991</v>
      </c>
      <c r="L12" s="7">
        <f t="shared" si="5"/>
        <v>15</v>
      </c>
      <c r="M12" s="8">
        <f t="shared" si="6"/>
        <v>25</v>
      </c>
      <c r="N12" s="7">
        <f t="shared" si="7"/>
        <v>38</v>
      </c>
      <c r="O12" s="8">
        <f t="shared" si="8"/>
        <v>47</v>
      </c>
      <c r="P12" s="2"/>
      <c r="Q12" s="25">
        <f>'[11]T 22-23'!$D$8</f>
        <v>6</v>
      </c>
      <c r="R12" s="26">
        <f>'[11]T 22-23'!$E$8</f>
        <v>7</v>
      </c>
      <c r="S12" s="24">
        <f>'[11]T 22-23'!$F$8</f>
        <v>6</v>
      </c>
      <c r="T12" s="15">
        <f>'[11]T 22-23'!$M$8</f>
        <v>25</v>
      </c>
      <c r="U12" s="9">
        <f>'[11]T 22-23'!$G$8</f>
        <v>6</v>
      </c>
      <c r="V12" s="10">
        <f>'[11]T 22-23'!$H$8</f>
        <v>6</v>
      </c>
      <c r="W12" s="9">
        <f>'[11]T 22-23'!$K$8</f>
        <v>20</v>
      </c>
      <c r="X12" s="10">
        <f>'[11]T 22-23'!$L$8</f>
        <v>19</v>
      </c>
      <c r="Y12" s="2"/>
      <c r="Z12" s="25">
        <f>'[12]T 22-23'!$D$8</f>
        <v>5</v>
      </c>
      <c r="AA12" s="26">
        <f>'[12]T 22-23'!$E$8</f>
        <v>4</v>
      </c>
      <c r="AB12" s="24">
        <f>'[12]T 22-23'!$F$8</f>
        <v>10</v>
      </c>
      <c r="AC12" s="15">
        <f>'[12]T 22-23'!$M$8</f>
        <v>19</v>
      </c>
      <c r="AD12" s="11">
        <f>'[12]T 22-23'!$G$8</f>
        <v>9</v>
      </c>
      <c r="AE12" s="12">
        <f>'[12]T 22-23'!$H$8</f>
        <v>19</v>
      </c>
      <c r="AF12" s="11">
        <f>'[12]T 22-23'!$K$8</f>
        <v>18</v>
      </c>
      <c r="AG12" s="12">
        <f>'[12]T 22-23'!$L$8</f>
        <v>28</v>
      </c>
      <c r="AI12" s="7">
        <f t="shared" si="10"/>
        <v>112</v>
      </c>
      <c r="AJ12" s="8">
        <f t="shared" si="10"/>
        <v>84</v>
      </c>
      <c r="AK12" s="7">
        <f t="shared" si="10"/>
        <v>209</v>
      </c>
      <c r="AL12" s="8">
        <f t="shared" si="10"/>
        <v>182</v>
      </c>
      <c r="AM12" s="9">
        <f>'[11]T 22-23'!$Y$8</f>
        <v>63</v>
      </c>
      <c r="AN12" s="10">
        <f>'[11]T 22-23'!$Z$8</f>
        <v>35</v>
      </c>
      <c r="AO12" s="9">
        <f>'[11]T 22-23'!$AC$8</f>
        <v>117</v>
      </c>
      <c r="AP12" s="10">
        <f>'[11]T 22-23'!$AD$8</f>
        <v>86</v>
      </c>
      <c r="AQ12" s="11">
        <f>'[12]T 22-23'!$Y$8</f>
        <v>49</v>
      </c>
      <c r="AR12" s="12">
        <f>'[12]T 22-23'!$Z$8</f>
        <v>49</v>
      </c>
      <c r="AS12" s="11">
        <f>'[12]T 22-23'!$AC$8</f>
        <v>92</v>
      </c>
      <c r="AT12" s="12">
        <f>'[12]T 22-23'!$AD$8</f>
        <v>96</v>
      </c>
      <c r="AV12" s="7">
        <f t="shared" si="11"/>
        <v>79</v>
      </c>
      <c r="AW12" s="8">
        <f t="shared" si="11"/>
        <v>67</v>
      </c>
      <c r="AX12" s="9">
        <f>'[11]T 22-23'!$AL$8</f>
        <v>39</v>
      </c>
      <c r="AY12" s="10">
        <f>'[11]T 22-23'!$AM$8</f>
        <v>39</v>
      </c>
      <c r="AZ12" s="11">
        <f>'[12]T 22-23'!$AL$8</f>
        <v>40</v>
      </c>
      <c r="BA12" s="12">
        <f>'[12]T 22-23'!$AM$8</f>
        <v>28</v>
      </c>
      <c r="BC12" s="7">
        <f t="shared" si="12"/>
        <v>3</v>
      </c>
      <c r="BD12" s="8">
        <f t="shared" si="12"/>
        <v>1</v>
      </c>
      <c r="BE12" s="9">
        <f>'[11]T 22-23'!$AS$8</f>
        <v>1</v>
      </c>
      <c r="BF12" s="10">
        <f>'[11]T 22-23'!$AT$8</f>
        <v>0</v>
      </c>
      <c r="BG12" s="11">
        <f>'[12]T 22-23'!$AS$8</f>
        <v>2</v>
      </c>
      <c r="BH12" s="12">
        <f>'[12]T 22-23'!$AT$8</f>
        <v>1</v>
      </c>
      <c r="BI12" s="6"/>
      <c r="BJ12" s="3" t="b">
        <v>1</v>
      </c>
      <c r="BK12" s="3" t="b">
        <v>1</v>
      </c>
      <c r="BL12" s="6"/>
      <c r="BM12" s="4" t="b">
        <v>1</v>
      </c>
      <c r="BN12" s="4" t="b">
        <v>1</v>
      </c>
      <c r="BO12" s="6"/>
      <c r="BP12" s="21" t="str">
        <f>[11]Trophies!$B$7</f>
        <v xml:space="preserve"> 2022/2023</v>
      </c>
      <c r="BQ12" s="20" t="str">
        <f>[11]Trophies!$C$7</f>
        <v>12th place</v>
      </c>
    </row>
    <row r="13" spans="2:69" ht="16.5" customHeight="1" thickBot="1" x14ac:dyDescent="0.3">
      <c r="B13" s="22" t="str">
        <f>'[13]22-23'!$B$2</f>
        <v>Crystal P</v>
      </c>
      <c r="C13" s="2"/>
      <c r="D13" s="4" t="b">
        <f t="shared" si="0"/>
        <v>1</v>
      </c>
      <c r="E13" s="2"/>
      <c r="F13" s="25">
        <f t="shared" si="1"/>
        <v>11</v>
      </c>
      <c r="G13" s="26">
        <f t="shared" si="2"/>
        <v>12</v>
      </c>
      <c r="H13" s="24">
        <f t="shared" si="3"/>
        <v>15</v>
      </c>
      <c r="I13" s="15">
        <f t="shared" si="4"/>
        <v>45</v>
      </c>
      <c r="J13" s="49">
        <f>I13+(N13-O13)/100+N13/1000+0.00000007</f>
        <v>44.950000069999994</v>
      </c>
      <c r="K13" s="27">
        <f t="shared" si="9"/>
        <v>44.950000069999994</v>
      </c>
      <c r="L13" s="7">
        <f t="shared" si="5"/>
        <v>16</v>
      </c>
      <c r="M13" s="8">
        <f t="shared" si="6"/>
        <v>21</v>
      </c>
      <c r="N13" s="7">
        <f t="shared" si="7"/>
        <v>40</v>
      </c>
      <c r="O13" s="8">
        <f t="shared" si="8"/>
        <v>49</v>
      </c>
      <c r="P13" s="2"/>
      <c r="Q13" s="25">
        <f>'[13]T 22-23'!$D$8</f>
        <v>7</v>
      </c>
      <c r="R13" s="26">
        <f>'[13]T 22-23'!$E$8</f>
        <v>7</v>
      </c>
      <c r="S13" s="24">
        <f>'[13]T 22-23'!$F$8</f>
        <v>5</v>
      </c>
      <c r="T13" s="15">
        <f>'[13]T 22-23'!$M$8</f>
        <v>28</v>
      </c>
      <c r="U13" s="9">
        <f>'[13]T 22-23'!$G$8</f>
        <v>8</v>
      </c>
      <c r="V13" s="10">
        <f>'[13]T 22-23'!$H$8</f>
        <v>10</v>
      </c>
      <c r="W13" s="9">
        <f>'[13]T 22-23'!$K$8</f>
        <v>21</v>
      </c>
      <c r="X13" s="10">
        <f>'[13]T 22-23'!$L$8</f>
        <v>23</v>
      </c>
      <c r="Y13" s="2"/>
      <c r="Z13" s="25">
        <f>'[14]T 22-23'!$D$8</f>
        <v>4</v>
      </c>
      <c r="AA13" s="26">
        <f>'[14]T 22-23'!$E$8</f>
        <v>5</v>
      </c>
      <c r="AB13" s="24">
        <f>'[14]T 22-23'!$F$8</f>
        <v>10</v>
      </c>
      <c r="AC13" s="15">
        <f>'[14]T 22-23'!$M$8</f>
        <v>17</v>
      </c>
      <c r="AD13" s="11">
        <f>'[14]T 22-23'!$G$8</f>
        <v>8</v>
      </c>
      <c r="AE13" s="12">
        <f>'[14]T 22-23'!$H$8</f>
        <v>11</v>
      </c>
      <c r="AF13" s="11">
        <f>'[14]T 22-23'!$K$8</f>
        <v>19</v>
      </c>
      <c r="AG13" s="12">
        <f>'[14]T 22-23'!$L$8</f>
        <v>26</v>
      </c>
      <c r="AI13" s="7">
        <f t="shared" si="10"/>
        <v>92</v>
      </c>
      <c r="AJ13" s="8">
        <f t="shared" si="10"/>
        <v>91</v>
      </c>
      <c r="AK13" s="7">
        <f t="shared" si="10"/>
        <v>186</v>
      </c>
      <c r="AL13" s="8">
        <f t="shared" si="10"/>
        <v>176</v>
      </c>
      <c r="AM13" s="9">
        <f>'[13]T 22-23'!$Y$8</f>
        <v>51</v>
      </c>
      <c r="AN13" s="10">
        <f>'[13]T 22-23'!$Z$8</f>
        <v>31</v>
      </c>
      <c r="AO13" s="9">
        <f>'[13]T 22-23'!$AC$8</f>
        <v>100</v>
      </c>
      <c r="AP13" s="10">
        <f>'[13]T 22-23'!$AD$8</f>
        <v>81</v>
      </c>
      <c r="AQ13" s="11">
        <f>'[14]T 22-23'!$Y$8</f>
        <v>41</v>
      </c>
      <c r="AR13" s="12">
        <f>'[14]T 22-23'!$Z$8</f>
        <v>60</v>
      </c>
      <c r="AS13" s="11">
        <f>'[14]T 22-23'!$AC$8</f>
        <v>86</v>
      </c>
      <c r="AT13" s="12">
        <f>'[14]T 22-23'!$AD$8</f>
        <v>95</v>
      </c>
      <c r="AV13" s="7">
        <f t="shared" si="11"/>
        <v>80</v>
      </c>
      <c r="AW13" s="8">
        <f t="shared" si="11"/>
        <v>82</v>
      </c>
      <c r="AX13" s="9">
        <f>'[13]T 22-23'!$AL$8</f>
        <v>34</v>
      </c>
      <c r="AY13" s="10">
        <f>'[13]T 22-23'!$AM$8</f>
        <v>41</v>
      </c>
      <c r="AZ13" s="11">
        <f>'[14]T 22-23'!$AL$8</f>
        <v>46</v>
      </c>
      <c r="BA13" s="12">
        <f>'[14]T 22-23'!$AM$8</f>
        <v>41</v>
      </c>
      <c r="BC13" s="7">
        <f t="shared" si="12"/>
        <v>3</v>
      </c>
      <c r="BD13" s="8">
        <f t="shared" si="12"/>
        <v>3</v>
      </c>
      <c r="BE13" s="9">
        <f>'[13]T 22-23'!$AS$8</f>
        <v>2</v>
      </c>
      <c r="BF13" s="10">
        <f>'[13]T 22-23'!$AT$8</f>
        <v>1</v>
      </c>
      <c r="BG13" s="11">
        <f>'[14]T 22-23'!$AS$8</f>
        <v>1</v>
      </c>
      <c r="BH13" s="12">
        <f>'[14]T 22-23'!$AT$8</f>
        <v>2</v>
      </c>
      <c r="BI13" s="6"/>
      <c r="BJ13" s="3" t="b">
        <v>1</v>
      </c>
      <c r="BK13" s="3" t="b">
        <v>1</v>
      </c>
      <c r="BL13" s="6"/>
      <c r="BM13" s="4" t="b">
        <v>1</v>
      </c>
      <c r="BN13" s="4" t="b">
        <v>1</v>
      </c>
      <c r="BO13" s="6"/>
      <c r="BP13" s="21" t="str">
        <f>[13]Trophies!$B$7</f>
        <v xml:space="preserve"> 2022/2023</v>
      </c>
      <c r="BQ13" s="20" t="str">
        <f>[13]Trophies!$C$7</f>
        <v>11th place</v>
      </c>
    </row>
    <row r="14" spans="2:69" ht="16.5" customHeight="1" thickBot="1" x14ac:dyDescent="0.3">
      <c r="B14" s="22" t="str">
        <f>'[15]22-23'!$B$2</f>
        <v>Everton</v>
      </c>
      <c r="C14" s="2"/>
      <c r="D14" s="4" t="b">
        <f t="shared" si="0"/>
        <v>1</v>
      </c>
      <c r="E14" s="2"/>
      <c r="F14" s="25">
        <f t="shared" si="1"/>
        <v>8</v>
      </c>
      <c r="G14" s="26">
        <f t="shared" si="2"/>
        <v>12</v>
      </c>
      <c r="H14" s="24">
        <f t="shared" si="3"/>
        <v>18</v>
      </c>
      <c r="I14" s="15">
        <f t="shared" si="4"/>
        <v>36</v>
      </c>
      <c r="J14" s="49">
        <f>I14+(N14-O14)/100+N14/1000+0.00000008</f>
        <v>35.804000080000002</v>
      </c>
      <c r="K14" s="27">
        <f t="shared" si="9"/>
        <v>35.804000080000002</v>
      </c>
      <c r="L14" s="7">
        <f t="shared" si="5"/>
        <v>14</v>
      </c>
      <c r="M14" s="8">
        <f t="shared" si="6"/>
        <v>25</v>
      </c>
      <c r="N14" s="7">
        <f t="shared" si="7"/>
        <v>34</v>
      </c>
      <c r="O14" s="8">
        <f t="shared" si="8"/>
        <v>57</v>
      </c>
      <c r="P14" s="2"/>
      <c r="Q14" s="25">
        <f>'[15]T 22-23'!$D$8</f>
        <v>6</v>
      </c>
      <c r="R14" s="26">
        <f>'[15]T 22-23'!$E$8</f>
        <v>3</v>
      </c>
      <c r="S14" s="24">
        <f>'[15]T 22-23'!$F$8</f>
        <v>10</v>
      </c>
      <c r="T14" s="15">
        <f>'[15]T 22-23'!$M$8</f>
        <v>21</v>
      </c>
      <c r="U14" s="9">
        <f>'[15]T 22-23'!$G$8</f>
        <v>6</v>
      </c>
      <c r="V14" s="10">
        <f>'[15]T 22-23'!$H$8</f>
        <v>10</v>
      </c>
      <c r="W14" s="9">
        <f>'[15]T 22-23'!$K$8</f>
        <v>16</v>
      </c>
      <c r="X14" s="10">
        <f>'[15]T 22-23'!$L$8</f>
        <v>27</v>
      </c>
      <c r="Y14" s="2"/>
      <c r="Z14" s="25">
        <f>'[16]T 22-23'!$D$8</f>
        <v>2</v>
      </c>
      <c r="AA14" s="26">
        <f>'[16]T 22-23'!$E$8</f>
        <v>9</v>
      </c>
      <c r="AB14" s="24">
        <f>'[16]T 22-23'!$F$8</f>
        <v>8</v>
      </c>
      <c r="AC14" s="15">
        <f>'[16]T 22-23'!$M$8</f>
        <v>15</v>
      </c>
      <c r="AD14" s="11">
        <f>'[16]T 22-23'!$G$8</f>
        <v>8</v>
      </c>
      <c r="AE14" s="12">
        <f>'[16]T 22-23'!$H$8</f>
        <v>15</v>
      </c>
      <c r="AF14" s="11">
        <f>'[16]T 22-23'!$K$8</f>
        <v>18</v>
      </c>
      <c r="AG14" s="12">
        <f>'[16]T 22-23'!$L$8</f>
        <v>30</v>
      </c>
      <c r="AI14" s="7">
        <f t="shared" si="10"/>
        <v>90</v>
      </c>
      <c r="AJ14" s="8">
        <f t="shared" si="10"/>
        <v>100</v>
      </c>
      <c r="AK14" s="7">
        <f t="shared" si="10"/>
        <v>175</v>
      </c>
      <c r="AL14" s="8">
        <f t="shared" si="10"/>
        <v>238</v>
      </c>
      <c r="AM14" s="9">
        <f>'[15]T 22-23'!$Y$8</f>
        <v>49</v>
      </c>
      <c r="AN14" s="10">
        <f>'[15]T 22-23'!$Z$8</f>
        <v>52</v>
      </c>
      <c r="AO14" s="9">
        <f>'[15]T 22-23'!$AC$8</f>
        <v>101</v>
      </c>
      <c r="AP14" s="10">
        <f>'[15]T 22-23'!$AD$8</f>
        <v>111</v>
      </c>
      <c r="AQ14" s="11">
        <f>'[16]T 22-23'!$Y$8</f>
        <v>41</v>
      </c>
      <c r="AR14" s="12">
        <f>'[16]T 22-23'!$Z$8</f>
        <v>48</v>
      </c>
      <c r="AS14" s="11">
        <f>'[16]T 22-23'!$AC$8</f>
        <v>74</v>
      </c>
      <c r="AT14" s="12">
        <f>'[16]T 22-23'!$AD$8</f>
        <v>127</v>
      </c>
      <c r="AV14" s="7">
        <f t="shared" si="11"/>
        <v>79</v>
      </c>
      <c r="AW14" s="8">
        <f t="shared" si="11"/>
        <v>75</v>
      </c>
      <c r="AX14" s="9">
        <f>'[15]T 22-23'!$AL$8</f>
        <v>37</v>
      </c>
      <c r="AY14" s="10">
        <f>'[15]T 22-23'!$AM$8</f>
        <v>36</v>
      </c>
      <c r="AZ14" s="11">
        <f>'[16]T 22-23'!$AL$8</f>
        <v>42</v>
      </c>
      <c r="BA14" s="12">
        <f>'[16]T 22-23'!$AM$8</f>
        <v>39</v>
      </c>
      <c r="BC14" s="7">
        <f t="shared" si="12"/>
        <v>2</v>
      </c>
      <c r="BD14" s="8">
        <f t="shared" si="12"/>
        <v>1</v>
      </c>
      <c r="BE14" s="9">
        <f>'[15]T 22-23'!$AS$8</f>
        <v>1</v>
      </c>
      <c r="BF14" s="10">
        <f>'[15]T 22-23'!$AT$8</f>
        <v>1</v>
      </c>
      <c r="BG14" s="11">
        <f>'[16]T 22-23'!$AS$8</f>
        <v>1</v>
      </c>
      <c r="BH14" s="12">
        <f>'[16]T 22-23'!$AT$8</f>
        <v>0</v>
      </c>
      <c r="BI14" s="6"/>
      <c r="BJ14" s="3" t="b">
        <v>1</v>
      </c>
      <c r="BK14" s="3" t="b">
        <v>1</v>
      </c>
      <c r="BL14" s="6"/>
      <c r="BM14" s="4" t="b">
        <v>1</v>
      </c>
      <c r="BN14" s="4" t="b">
        <v>1</v>
      </c>
      <c r="BO14" s="6"/>
      <c r="BP14" s="21" t="str">
        <f>[15]Trophies!$B$7</f>
        <v xml:space="preserve"> 2022/2023</v>
      </c>
      <c r="BQ14" s="20" t="str">
        <f>[15]Trophies!$C$7</f>
        <v>17th place</v>
      </c>
    </row>
    <row r="15" spans="2:69" ht="16.5" customHeight="1" thickBot="1" x14ac:dyDescent="0.3">
      <c r="B15" s="22" t="str">
        <f>'[41]22-23'!$B$2</f>
        <v>Leeds</v>
      </c>
      <c r="C15" s="2"/>
      <c r="D15" s="4" t="b">
        <f t="shared" si="0"/>
        <v>1</v>
      </c>
      <c r="E15" s="2"/>
      <c r="F15" s="25">
        <f t="shared" si="1"/>
        <v>7</v>
      </c>
      <c r="G15" s="26">
        <f t="shared" si="2"/>
        <v>10</v>
      </c>
      <c r="H15" s="24">
        <f t="shared" si="3"/>
        <v>21</v>
      </c>
      <c r="I15" s="15">
        <f t="shared" si="4"/>
        <v>31</v>
      </c>
      <c r="J15" s="49">
        <f>I15+(N15-O15)/100+N15/1000+0.00000009</f>
        <v>30.748000089999998</v>
      </c>
      <c r="K15" s="27">
        <f t="shared" si="9"/>
        <v>30.748000089999998</v>
      </c>
      <c r="L15" s="7">
        <f t="shared" si="5"/>
        <v>21</v>
      </c>
      <c r="M15" s="8">
        <f t="shared" si="6"/>
        <v>30</v>
      </c>
      <c r="N15" s="7">
        <f t="shared" si="7"/>
        <v>48</v>
      </c>
      <c r="O15" s="8">
        <f t="shared" si="8"/>
        <v>78</v>
      </c>
      <c r="P15" s="2"/>
      <c r="Q15" s="25">
        <f>'[41]T 22-23'!$D$8</f>
        <v>5</v>
      </c>
      <c r="R15" s="26">
        <f>'[41]T 22-23'!$E$8</f>
        <v>7</v>
      </c>
      <c r="S15" s="24">
        <f>'[41]T 22-23'!$F$8</f>
        <v>7</v>
      </c>
      <c r="T15" s="15">
        <f>'[41]T 22-23'!$M$8</f>
        <v>22</v>
      </c>
      <c r="U15" s="9">
        <f>'[41]T 22-23'!$G$8</f>
        <v>12</v>
      </c>
      <c r="V15" s="10">
        <f>'[41]T 22-23'!$H$8</f>
        <v>15</v>
      </c>
      <c r="W15" s="9">
        <f>'[41]T 22-23'!$K$8</f>
        <v>26</v>
      </c>
      <c r="X15" s="10">
        <f>'[41]T 22-23'!$L$8</f>
        <v>37</v>
      </c>
      <c r="Y15" s="2"/>
      <c r="Z15" s="25">
        <f>'[42]T 22-23'!$D$8</f>
        <v>2</v>
      </c>
      <c r="AA15" s="26">
        <f>'[42]T 22-23'!$E$8</f>
        <v>3</v>
      </c>
      <c r="AB15" s="24">
        <f>'[42]T 22-23'!$F$8</f>
        <v>14</v>
      </c>
      <c r="AC15" s="15">
        <f>'[42]T 22-23'!$M$8</f>
        <v>9</v>
      </c>
      <c r="AD15" s="11">
        <f>'[42]T 22-23'!$G$8</f>
        <v>9</v>
      </c>
      <c r="AE15" s="12">
        <f>'[42]T 22-23'!$H$8</f>
        <v>15</v>
      </c>
      <c r="AF15" s="11">
        <f>'[42]T 22-23'!$K$8</f>
        <v>22</v>
      </c>
      <c r="AG15" s="12">
        <f>'[42]T 22-23'!$L$8</f>
        <v>41</v>
      </c>
      <c r="AI15" s="7">
        <f t="shared" si="10"/>
        <v>75</v>
      </c>
      <c r="AJ15" s="8">
        <f t="shared" si="10"/>
        <v>88</v>
      </c>
      <c r="AK15" s="7">
        <f t="shared" si="10"/>
        <v>199</v>
      </c>
      <c r="AL15" s="8">
        <f t="shared" si="10"/>
        <v>182</v>
      </c>
      <c r="AM15" s="9">
        <f>'[41]T 22-23'!$Y$8</f>
        <v>42</v>
      </c>
      <c r="AN15" s="10">
        <f>'[41]T 22-23'!$Z$8</f>
        <v>36</v>
      </c>
      <c r="AO15" s="9">
        <f>'[41]T 22-23'!$AC$8</f>
        <v>111</v>
      </c>
      <c r="AP15" s="10">
        <f>'[41]T 22-23'!$AD$8</f>
        <v>79</v>
      </c>
      <c r="AQ15" s="11">
        <f>'[42]T 22-23'!$Y$8</f>
        <v>33</v>
      </c>
      <c r="AR15" s="12">
        <f>'[42]T 22-23'!$Z$8</f>
        <v>52</v>
      </c>
      <c r="AS15" s="11">
        <f>'[42]T 22-23'!$AC$8</f>
        <v>88</v>
      </c>
      <c r="AT15" s="12">
        <f>'[42]T 22-23'!$AD$8</f>
        <v>103</v>
      </c>
      <c r="AV15" s="7">
        <f t="shared" si="11"/>
        <v>85</v>
      </c>
      <c r="AW15" s="8">
        <f t="shared" si="11"/>
        <v>65</v>
      </c>
      <c r="AX15" s="9">
        <f>'[41]T 22-23'!$AL$8</f>
        <v>39</v>
      </c>
      <c r="AY15" s="10">
        <f>'[41]T 22-23'!$AM$8</f>
        <v>34</v>
      </c>
      <c r="AZ15" s="11">
        <f>'[42]T 22-23'!$AL$8</f>
        <v>46</v>
      </c>
      <c r="BA15" s="12">
        <f>'[42]T 22-23'!$AM$8</f>
        <v>31</v>
      </c>
      <c r="BC15" s="7">
        <f t="shared" si="12"/>
        <v>2</v>
      </c>
      <c r="BD15" s="8">
        <f t="shared" si="12"/>
        <v>2</v>
      </c>
      <c r="BE15" s="9">
        <f>'[41]T 22-23'!$AS$8</f>
        <v>1</v>
      </c>
      <c r="BF15" s="10">
        <f>'[41]T 22-23'!$AT$8</f>
        <v>1</v>
      </c>
      <c r="BG15" s="11">
        <f>'[42]T 22-23'!$AS$8</f>
        <v>1</v>
      </c>
      <c r="BH15" s="12">
        <f>'[42]T 22-23'!$AT$8</f>
        <v>1</v>
      </c>
      <c r="BI15" s="6"/>
      <c r="BJ15" s="3" t="b">
        <v>1</v>
      </c>
      <c r="BK15" s="3" t="b">
        <v>1</v>
      </c>
      <c r="BL15" s="6"/>
      <c r="BM15" s="4" t="b">
        <v>1</v>
      </c>
      <c r="BN15" s="4" t="b">
        <v>1</v>
      </c>
      <c r="BO15" s="6"/>
      <c r="BP15" s="21" t="str">
        <f>[41]Trophies!$B$7</f>
        <v xml:space="preserve"> 2022/2023</v>
      </c>
      <c r="BQ15" s="20" t="str">
        <f>[41]Trophies!$C$7</f>
        <v>19th place</v>
      </c>
    </row>
    <row r="16" spans="2:69" ht="16.5" customHeight="1" thickBot="1" x14ac:dyDescent="0.3">
      <c r="B16" s="22" t="str">
        <f>'[43]22-23'!$B$2</f>
        <v>Leicester</v>
      </c>
      <c r="C16" s="2"/>
      <c r="D16" s="4" t="b">
        <f t="shared" si="0"/>
        <v>1</v>
      </c>
      <c r="E16" s="2"/>
      <c r="F16" s="25">
        <f t="shared" si="1"/>
        <v>9</v>
      </c>
      <c r="G16" s="26">
        <f t="shared" si="2"/>
        <v>7</v>
      </c>
      <c r="H16" s="24">
        <f t="shared" si="3"/>
        <v>22</v>
      </c>
      <c r="I16" s="15">
        <f t="shared" si="4"/>
        <v>34</v>
      </c>
      <c r="J16" s="49">
        <f>I16+(N16-O16)/100+N16/1000+0.00000001</f>
        <v>33.881000010000001</v>
      </c>
      <c r="K16" s="27">
        <f t="shared" si="9"/>
        <v>33.881000010000001</v>
      </c>
      <c r="L16" s="7">
        <f>AD16+U16</f>
        <v>29</v>
      </c>
      <c r="M16" s="8">
        <f t="shared" si="6"/>
        <v>35</v>
      </c>
      <c r="N16" s="7">
        <f t="shared" si="7"/>
        <v>51</v>
      </c>
      <c r="O16" s="8">
        <f t="shared" si="8"/>
        <v>68</v>
      </c>
      <c r="P16" s="2"/>
      <c r="Q16" s="25">
        <f>'[43]T 22-23'!$D$8</f>
        <v>5</v>
      </c>
      <c r="R16" s="26">
        <f>'[43]T 22-23'!$E$8</f>
        <v>4</v>
      </c>
      <c r="S16" s="24">
        <f>'[43]T 22-23'!$F$8</f>
        <v>10</v>
      </c>
      <c r="T16" s="15">
        <f>'[43]T 22-23'!$M$8</f>
        <v>19</v>
      </c>
      <c r="U16" s="9">
        <f>'[43]T 22-23'!$G$8</f>
        <v>16</v>
      </c>
      <c r="V16" s="10">
        <f>'[43]T 22-23'!$H$8</f>
        <v>15</v>
      </c>
      <c r="W16" s="9">
        <f>'[43]T 22-23'!$K$8</f>
        <v>23</v>
      </c>
      <c r="X16" s="10">
        <f>'[43]T 22-23'!$L$8</f>
        <v>27</v>
      </c>
      <c r="Y16" s="2"/>
      <c r="Z16" s="25">
        <f>'[44]T 22-23'!$D$8</f>
        <v>4</v>
      </c>
      <c r="AA16" s="26">
        <f>'[44]T 22-23'!$E$8</f>
        <v>3</v>
      </c>
      <c r="AB16" s="24">
        <f>'[44]T 22-23'!$F$8</f>
        <v>12</v>
      </c>
      <c r="AC16" s="15">
        <f>'[44]T 22-23'!$M$8</f>
        <v>15</v>
      </c>
      <c r="AD16" s="11">
        <f>'[44]T 22-23'!$G$8</f>
        <v>13</v>
      </c>
      <c r="AE16" s="12">
        <f>'[44]T 22-23'!$H$8</f>
        <v>20</v>
      </c>
      <c r="AF16" s="11">
        <f>'[44]T 22-23'!$K$8</f>
        <v>28</v>
      </c>
      <c r="AG16" s="12">
        <f>'[44]T 22-23'!$L$8</f>
        <v>41</v>
      </c>
      <c r="AI16" s="7">
        <f t="shared" si="10"/>
        <v>60</v>
      </c>
      <c r="AJ16" s="8">
        <f t="shared" si="10"/>
        <v>112</v>
      </c>
      <c r="AK16" s="7">
        <f t="shared" si="10"/>
        <v>135</v>
      </c>
      <c r="AL16" s="8">
        <f t="shared" si="10"/>
        <v>236</v>
      </c>
      <c r="AM16" s="9">
        <f>'[43]T 22-23'!$Y$8</f>
        <v>28</v>
      </c>
      <c r="AN16" s="10">
        <f>'[43]T 22-23'!$Z$8</f>
        <v>56</v>
      </c>
      <c r="AO16" s="9">
        <f>'[43]T 22-23'!$AC$8</f>
        <v>67</v>
      </c>
      <c r="AP16" s="10">
        <f>'[43]T 22-23'!$AD$8</f>
        <v>112</v>
      </c>
      <c r="AQ16" s="11">
        <f>'[44]T 22-23'!$Y$8</f>
        <v>32</v>
      </c>
      <c r="AR16" s="12">
        <f>'[44]T 22-23'!$Z$8</f>
        <v>56</v>
      </c>
      <c r="AS16" s="11">
        <f>'[44]T 22-23'!$AC$8</f>
        <v>68</v>
      </c>
      <c r="AT16" s="12">
        <f>'[44]T 22-23'!$AD$8</f>
        <v>124</v>
      </c>
      <c r="AV16" s="7">
        <f t="shared" si="11"/>
        <v>61</v>
      </c>
      <c r="AW16" s="8">
        <f t="shared" si="11"/>
        <v>61</v>
      </c>
      <c r="AX16" s="9">
        <f>'[43]T 22-23'!$AL$8</f>
        <v>29</v>
      </c>
      <c r="AY16" s="10">
        <f>'[43]T 22-23'!$AM$8</f>
        <v>34</v>
      </c>
      <c r="AZ16" s="11">
        <f>'[44]T 22-23'!$AL$8</f>
        <v>32</v>
      </c>
      <c r="BA16" s="12">
        <f>'[44]T 22-23'!$AM$8</f>
        <v>27</v>
      </c>
      <c r="BC16" s="7">
        <f t="shared" si="12"/>
        <v>2</v>
      </c>
      <c r="BD16" s="8">
        <f t="shared" si="12"/>
        <v>2</v>
      </c>
      <c r="BE16" s="9">
        <f>'[43]T 22-23'!$AS$8</f>
        <v>2</v>
      </c>
      <c r="BF16" s="10">
        <f>'[43]T 22-23'!$AT$8</f>
        <v>0</v>
      </c>
      <c r="BG16" s="11">
        <f>'[44]T 22-23'!$AS$8</f>
        <v>0</v>
      </c>
      <c r="BH16" s="12">
        <f>'[44]T 22-23'!$AT$8</f>
        <v>2</v>
      </c>
      <c r="BI16" s="6"/>
      <c r="BJ16" s="3" t="b">
        <v>1</v>
      </c>
      <c r="BK16" s="3" t="b">
        <v>1</v>
      </c>
      <c r="BL16" s="6"/>
      <c r="BM16" s="4" t="b">
        <v>1</v>
      </c>
      <c r="BN16" s="4" t="b">
        <v>1</v>
      </c>
      <c r="BO16" s="6"/>
      <c r="BP16" s="21" t="str">
        <f>[43]Trophies!$B$7</f>
        <v xml:space="preserve"> 2022/2023</v>
      </c>
      <c r="BQ16" s="20" t="str">
        <f>[43]Trophies!$C$7</f>
        <v>18th place</v>
      </c>
    </row>
    <row r="17" spans="2:69" ht="17.25" customHeight="1" thickBot="1" x14ac:dyDescent="0.3">
      <c r="B17" s="22" t="str">
        <f>'[21]22-23'!$B$2</f>
        <v>Liverpool</v>
      </c>
      <c r="C17" s="2"/>
      <c r="D17" s="4" t="b">
        <f t="shared" si="0"/>
        <v>1</v>
      </c>
      <c r="E17" s="2"/>
      <c r="F17" s="25">
        <f t="shared" si="1"/>
        <v>19</v>
      </c>
      <c r="G17" s="26">
        <f t="shared" si="2"/>
        <v>10</v>
      </c>
      <c r="H17" s="24">
        <f t="shared" si="3"/>
        <v>9</v>
      </c>
      <c r="I17" s="15">
        <f t="shared" si="4"/>
        <v>67</v>
      </c>
      <c r="J17" s="49">
        <f>I17+(N17-O17)/100+N17/1000+0.000000011</f>
        <v>67.355000011000001</v>
      </c>
      <c r="K17" s="27">
        <f t="shared" si="9"/>
        <v>67.355000011000001</v>
      </c>
      <c r="L17" s="7">
        <f t="shared" si="5"/>
        <v>36</v>
      </c>
      <c r="M17" s="8">
        <f t="shared" si="6"/>
        <v>24</v>
      </c>
      <c r="N17" s="7">
        <f t="shared" si="7"/>
        <v>75</v>
      </c>
      <c r="O17" s="8">
        <f t="shared" si="8"/>
        <v>47</v>
      </c>
      <c r="P17" s="2"/>
      <c r="Q17" s="25">
        <f>'[21]T 22-23'!$D$8</f>
        <v>13</v>
      </c>
      <c r="R17" s="26">
        <f>'[21]T 22-23'!$E$8</f>
        <v>5</v>
      </c>
      <c r="S17" s="24">
        <f>'[21]T 22-23'!$F$8</f>
        <v>1</v>
      </c>
      <c r="T17" s="15">
        <f>'[21]T 22-23'!$M$8</f>
        <v>44</v>
      </c>
      <c r="U17" s="9">
        <f>'[21]T 22-23'!$G$8</f>
        <v>21</v>
      </c>
      <c r="V17" s="10">
        <f>'[21]T 22-23'!$H$8</f>
        <v>11</v>
      </c>
      <c r="W17" s="9">
        <f>'[21]T 22-23'!$K$8</f>
        <v>46</v>
      </c>
      <c r="X17" s="10">
        <f>'[21]T 22-23'!$L$8</f>
        <v>17</v>
      </c>
      <c r="Y17" s="2"/>
      <c r="Z17" s="25">
        <f>'[22]T 22-23'!$D$8</f>
        <v>6</v>
      </c>
      <c r="AA17" s="26">
        <f>'[22]T 22-23'!$E$8</f>
        <v>5</v>
      </c>
      <c r="AB17" s="24">
        <f>'[22]T 22-23'!$F$8</f>
        <v>8</v>
      </c>
      <c r="AC17" s="15">
        <f>'[22]T 22-23'!$M$8</f>
        <v>23</v>
      </c>
      <c r="AD17" s="11">
        <f>'[22]T 22-23'!$G$8</f>
        <v>15</v>
      </c>
      <c r="AE17" s="12">
        <f>'[22]T 22-23'!$H$8</f>
        <v>13</v>
      </c>
      <c r="AF17" s="11">
        <f>'[22]T 22-23'!$K$8</f>
        <v>29</v>
      </c>
      <c r="AG17" s="12">
        <f>'[22]T 22-23'!$L$8</f>
        <v>30</v>
      </c>
      <c r="AI17" s="7">
        <f t="shared" si="10"/>
        <v>102</v>
      </c>
      <c r="AJ17" s="8">
        <f t="shared" si="10"/>
        <v>59</v>
      </c>
      <c r="AK17" s="7">
        <f t="shared" si="10"/>
        <v>235</v>
      </c>
      <c r="AL17" s="8">
        <f t="shared" si="10"/>
        <v>134</v>
      </c>
      <c r="AM17" s="9">
        <f>'[21]T 22-23'!$Y$8</f>
        <v>61</v>
      </c>
      <c r="AN17" s="10">
        <f>'[21]T 22-23'!$Z$8</f>
        <v>25</v>
      </c>
      <c r="AO17" s="9">
        <f>'[21]T 22-23'!$AC$8</f>
        <v>129</v>
      </c>
      <c r="AP17" s="10">
        <f>'[21]T 22-23'!$AD$8</f>
        <v>56</v>
      </c>
      <c r="AQ17" s="11">
        <f>'[22]T 22-23'!$Y$8</f>
        <v>41</v>
      </c>
      <c r="AR17" s="12">
        <f>'[22]T 22-23'!$Z$8</f>
        <v>34</v>
      </c>
      <c r="AS17" s="11">
        <f>'[22]T 22-23'!$AC$8</f>
        <v>106</v>
      </c>
      <c r="AT17" s="12">
        <f>'[22]T 22-23'!$AD$8</f>
        <v>78</v>
      </c>
      <c r="AV17" s="7">
        <f t="shared" si="11"/>
        <v>57</v>
      </c>
      <c r="AW17" s="8">
        <f t="shared" si="11"/>
        <v>59</v>
      </c>
      <c r="AX17" s="9">
        <f>'[21]T 22-23'!$AL$8</f>
        <v>28</v>
      </c>
      <c r="AY17" s="10">
        <f>'[21]T 22-23'!$AM$8</f>
        <v>37</v>
      </c>
      <c r="AZ17" s="11">
        <f>'[22]T 22-23'!$AL$8</f>
        <v>29</v>
      </c>
      <c r="BA17" s="12">
        <f>'[22]T 22-23'!$AM$8</f>
        <v>22</v>
      </c>
      <c r="BC17" s="7">
        <f t="shared" si="12"/>
        <v>1</v>
      </c>
      <c r="BD17" s="8">
        <f t="shared" si="12"/>
        <v>1</v>
      </c>
      <c r="BE17" s="9">
        <f>'[21]T 22-23'!$AS$8</f>
        <v>1</v>
      </c>
      <c r="BF17" s="10">
        <f>'[21]T 22-23'!$AT$8</f>
        <v>0</v>
      </c>
      <c r="BG17" s="11">
        <f>'[22]T 22-23'!$AS$8</f>
        <v>0</v>
      </c>
      <c r="BH17" s="12">
        <f>'[22]T 22-23'!$AT$8</f>
        <v>1</v>
      </c>
      <c r="BI17" s="6"/>
      <c r="BJ17" s="3" t="b">
        <v>1</v>
      </c>
      <c r="BK17" s="3" t="b">
        <v>1</v>
      </c>
      <c r="BL17" s="6"/>
      <c r="BM17" s="4" t="b">
        <v>1</v>
      </c>
      <c r="BN17" s="4" t="b">
        <v>1</v>
      </c>
      <c r="BO17" s="6"/>
      <c r="BP17" s="21" t="str">
        <f>[21]Trophies!$B$7</f>
        <v xml:space="preserve"> 2022/2023</v>
      </c>
      <c r="BQ17" s="20" t="str">
        <f>[21]Trophies!$C$7</f>
        <v>5th place</v>
      </c>
    </row>
    <row r="18" spans="2:69" ht="16.5" customHeight="1" thickBot="1" x14ac:dyDescent="0.3">
      <c r="B18" s="22" t="str">
        <f>'[23]22-23'!$B$2</f>
        <v>Man City</v>
      </c>
      <c r="C18" s="2"/>
      <c r="D18" s="4" t="b">
        <f t="shared" si="0"/>
        <v>1</v>
      </c>
      <c r="E18" s="2"/>
      <c r="F18" s="25">
        <f t="shared" si="1"/>
        <v>28</v>
      </c>
      <c r="G18" s="26">
        <f t="shared" si="2"/>
        <v>5</v>
      </c>
      <c r="H18" s="24">
        <f t="shared" si="3"/>
        <v>5</v>
      </c>
      <c r="I18" s="15">
        <f t="shared" si="4"/>
        <v>89</v>
      </c>
      <c r="J18" s="49">
        <f>I18+(N18-O18)/100+N18/1000+0.000000012</f>
        <v>89.704000011999995</v>
      </c>
      <c r="K18" s="27">
        <f t="shared" si="9"/>
        <v>89.704000011999995</v>
      </c>
      <c r="L18" s="7">
        <f t="shared" si="5"/>
        <v>47</v>
      </c>
      <c r="M18" s="8">
        <f t="shared" si="6"/>
        <v>13</v>
      </c>
      <c r="N18" s="7">
        <f t="shared" si="7"/>
        <v>94</v>
      </c>
      <c r="O18" s="8">
        <f t="shared" si="8"/>
        <v>33</v>
      </c>
      <c r="P18" s="2"/>
      <c r="Q18" s="25">
        <f>'[23]T 22-23'!$D$8</f>
        <v>17</v>
      </c>
      <c r="R18" s="26">
        <f>'[23]T 22-23'!$E$8</f>
        <v>1</v>
      </c>
      <c r="S18" s="24">
        <f>'[23]T 22-23'!$F$8</f>
        <v>1</v>
      </c>
      <c r="T18" s="15">
        <f>'[23]T 22-23'!$M$8</f>
        <v>52</v>
      </c>
      <c r="U18" s="9">
        <f>'[23]T 22-23'!$G$8</f>
        <v>31</v>
      </c>
      <c r="V18" s="10">
        <f>'[23]T 22-23'!$H$8</f>
        <v>7</v>
      </c>
      <c r="W18" s="9">
        <f>'[23]T 22-23'!$K$8</f>
        <v>60</v>
      </c>
      <c r="X18" s="10">
        <f>'[23]T 22-23'!$L$8</f>
        <v>17</v>
      </c>
      <c r="Y18" s="2"/>
      <c r="Z18" s="25">
        <f>'[24]T 22-23'!$D$8</f>
        <v>11</v>
      </c>
      <c r="AA18" s="26">
        <f>'[24]T 22-23'!$E$8</f>
        <v>4</v>
      </c>
      <c r="AB18" s="24">
        <f>'[24]T 22-23'!$F$8</f>
        <v>4</v>
      </c>
      <c r="AC18" s="15">
        <f>'[24]T 22-23'!$M$8</f>
        <v>37</v>
      </c>
      <c r="AD18" s="11">
        <f>'[24]T 22-23'!$G$8</f>
        <v>16</v>
      </c>
      <c r="AE18" s="12">
        <f>'[24]T 22-23'!$H$8</f>
        <v>6</v>
      </c>
      <c r="AF18" s="11">
        <f>'[24]T 22-23'!$K$8</f>
        <v>34</v>
      </c>
      <c r="AG18" s="12">
        <f>'[24]T 22-23'!$L$8</f>
        <v>16</v>
      </c>
      <c r="AI18" s="7">
        <f t="shared" si="10"/>
        <v>120</v>
      </c>
      <c r="AJ18" s="8">
        <f t="shared" si="10"/>
        <v>45</v>
      </c>
      <c r="AK18" s="7">
        <f t="shared" si="10"/>
        <v>238</v>
      </c>
      <c r="AL18" s="8">
        <f t="shared" si="10"/>
        <v>97</v>
      </c>
      <c r="AM18" s="9">
        <f>'[23]T 22-23'!$Y$8</f>
        <v>73</v>
      </c>
      <c r="AN18" s="10">
        <f>'[23]T 22-23'!$Z$8</f>
        <v>14</v>
      </c>
      <c r="AO18" s="9">
        <f>'[23]T 22-23'!$AC$8</f>
        <v>137</v>
      </c>
      <c r="AP18" s="10">
        <f>'[23]T 22-23'!$AD$8</f>
        <v>41</v>
      </c>
      <c r="AQ18" s="11">
        <f>'[24]T 22-23'!$Y$8</f>
        <v>47</v>
      </c>
      <c r="AR18" s="12">
        <f>'[24]T 22-23'!$Z$8</f>
        <v>31</v>
      </c>
      <c r="AS18" s="11">
        <f>'[24]T 22-23'!$AC$8</f>
        <v>101</v>
      </c>
      <c r="AT18" s="12">
        <f>'[24]T 22-23'!$AD$8</f>
        <v>56</v>
      </c>
      <c r="AV18" s="7">
        <f t="shared" si="11"/>
        <v>44</v>
      </c>
      <c r="AW18" s="8">
        <f t="shared" si="11"/>
        <v>79</v>
      </c>
      <c r="AX18" s="9">
        <f>'[23]T 22-23'!$AL$8</f>
        <v>19</v>
      </c>
      <c r="AY18" s="10">
        <f>'[23]T 22-23'!$AM$8</f>
        <v>42</v>
      </c>
      <c r="AZ18" s="11">
        <f>'[24]T 22-23'!$AL$8</f>
        <v>25</v>
      </c>
      <c r="BA18" s="12">
        <f>'[24]T 22-23'!$AM$8</f>
        <v>37</v>
      </c>
      <c r="BC18" s="7">
        <f t="shared" si="12"/>
        <v>1</v>
      </c>
      <c r="BD18" s="8">
        <f t="shared" si="12"/>
        <v>2</v>
      </c>
      <c r="BE18" s="9">
        <f>'[23]T 22-23'!$AS$8</f>
        <v>1</v>
      </c>
      <c r="BF18" s="10">
        <f>'[23]T 22-23'!$AT$8</f>
        <v>0</v>
      </c>
      <c r="BG18" s="11">
        <f>'[24]T 22-23'!$AS$8</f>
        <v>0</v>
      </c>
      <c r="BH18" s="12">
        <f>'[24]T 22-23'!$AT$8</f>
        <v>2</v>
      </c>
      <c r="BI18" s="6"/>
      <c r="BJ18" s="3" t="b">
        <v>1</v>
      </c>
      <c r="BK18" s="3" t="b">
        <v>1</v>
      </c>
      <c r="BL18" s="6"/>
      <c r="BM18" s="4" t="b">
        <v>1</v>
      </c>
      <c r="BN18" s="4" t="b">
        <v>1</v>
      </c>
      <c r="BO18" s="6"/>
      <c r="BP18" s="21" t="str">
        <f>[23]Trophies!$B$7</f>
        <v xml:space="preserve"> 2022/2023</v>
      </c>
      <c r="BQ18" s="20" t="str">
        <f>[23]Trophies!$C$7</f>
        <v>Winner</v>
      </c>
    </row>
    <row r="19" spans="2:69" ht="17.25" customHeight="1" thickBot="1" x14ac:dyDescent="0.3">
      <c r="B19" s="22" t="str">
        <f>'[25]22-23'!$B$2</f>
        <v>Man Utd</v>
      </c>
      <c r="C19" s="2"/>
      <c r="D19" s="4" t="b">
        <f t="shared" si="0"/>
        <v>1</v>
      </c>
      <c r="E19" s="2"/>
      <c r="F19" s="25">
        <f t="shared" si="1"/>
        <v>23</v>
      </c>
      <c r="G19" s="26">
        <f t="shared" si="2"/>
        <v>6</v>
      </c>
      <c r="H19" s="24">
        <f t="shared" si="3"/>
        <v>9</v>
      </c>
      <c r="I19" s="15">
        <f t="shared" si="4"/>
        <v>75</v>
      </c>
      <c r="J19" s="49">
        <f>I19+(N19-O19)/100+N19/1000+0.000000013</f>
        <v>75.208000013000017</v>
      </c>
      <c r="K19" s="27">
        <f t="shared" si="9"/>
        <v>75.208000013000017</v>
      </c>
      <c r="L19" s="7">
        <f t="shared" si="5"/>
        <v>26</v>
      </c>
      <c r="M19" s="8">
        <f t="shared" si="6"/>
        <v>18</v>
      </c>
      <c r="N19" s="7">
        <f t="shared" si="7"/>
        <v>58</v>
      </c>
      <c r="O19" s="8">
        <f t="shared" si="8"/>
        <v>43</v>
      </c>
      <c r="P19" s="2"/>
      <c r="Q19" s="25">
        <f>'[25]T 22-23'!$D$8</f>
        <v>15</v>
      </c>
      <c r="R19" s="26">
        <f>'[25]T 22-23'!$E$8</f>
        <v>3</v>
      </c>
      <c r="S19" s="24">
        <f>'[25]T 22-23'!$F$8</f>
        <v>1</v>
      </c>
      <c r="T19" s="15">
        <f>'[25]T 22-23'!$M$8</f>
        <v>48</v>
      </c>
      <c r="U19" s="9">
        <f>'[25]T 22-23'!$G$8</f>
        <v>15</v>
      </c>
      <c r="V19" s="10">
        <f>'[25]T 22-23'!$H$8</f>
        <v>4</v>
      </c>
      <c r="W19" s="9">
        <f>'[25]T 22-23'!$K$8</f>
        <v>36</v>
      </c>
      <c r="X19" s="10">
        <f>'[25]T 22-23'!$L$8</f>
        <v>10</v>
      </c>
      <c r="Y19" s="2"/>
      <c r="Z19" s="25">
        <f>'[26]T 22-23'!$D$8</f>
        <v>8</v>
      </c>
      <c r="AA19" s="26">
        <f>'[26]T 22-23'!$E$8</f>
        <v>3</v>
      </c>
      <c r="AB19" s="24">
        <f>'[26]T 22-23'!$F$8</f>
        <v>8</v>
      </c>
      <c r="AC19" s="15">
        <f>'[26]T 22-23'!$M$8</f>
        <v>27</v>
      </c>
      <c r="AD19" s="11">
        <f>'[26]T 22-23'!$G$8</f>
        <v>11</v>
      </c>
      <c r="AE19" s="12">
        <f>'[26]T 22-23'!$H$8</f>
        <v>14</v>
      </c>
      <c r="AF19" s="11">
        <f>'[26]T 22-23'!$K$8</f>
        <v>22</v>
      </c>
      <c r="AG19" s="12">
        <f>'[26]T 22-23'!$L$8</f>
        <v>33</v>
      </c>
      <c r="AI19" s="7">
        <f t="shared" si="10"/>
        <v>88</v>
      </c>
      <c r="AJ19" s="8">
        <f t="shared" si="10"/>
        <v>73</v>
      </c>
      <c r="AK19" s="7">
        <f t="shared" si="10"/>
        <v>195</v>
      </c>
      <c r="AL19" s="8">
        <f t="shared" si="10"/>
        <v>207</v>
      </c>
      <c r="AM19" s="9">
        <f>'[25]T 22-23'!$Y$8</f>
        <v>54</v>
      </c>
      <c r="AN19" s="10">
        <f>'[25]T 22-23'!$Z$8</f>
        <v>39</v>
      </c>
      <c r="AO19" s="9">
        <f>'[25]T 22-23'!$AC$8</f>
        <v>113</v>
      </c>
      <c r="AP19" s="10">
        <f>'[25]T 22-23'!$AD$8</f>
        <v>98</v>
      </c>
      <c r="AQ19" s="11">
        <f>'[26]T 22-23'!$Y$8</f>
        <v>34</v>
      </c>
      <c r="AR19" s="12">
        <f>'[26]T 22-23'!$Z$8</f>
        <v>34</v>
      </c>
      <c r="AS19" s="11">
        <f>'[26]T 22-23'!$AC$8</f>
        <v>82</v>
      </c>
      <c r="AT19" s="12">
        <f>'[26]T 22-23'!$AD$8</f>
        <v>109</v>
      </c>
      <c r="AV19" s="7">
        <f t="shared" si="11"/>
        <v>78</v>
      </c>
      <c r="AW19" s="8">
        <f t="shared" si="11"/>
        <v>50</v>
      </c>
      <c r="AX19" s="9">
        <f>'[25]T 22-23'!$AL$8</f>
        <v>35</v>
      </c>
      <c r="AY19" s="10">
        <f>'[25]T 22-23'!$AM$8</f>
        <v>27</v>
      </c>
      <c r="AZ19" s="11">
        <f>'[26]T 22-23'!$AL$8</f>
        <v>43</v>
      </c>
      <c r="BA19" s="12">
        <f>'[26]T 22-23'!$AM$8</f>
        <v>23</v>
      </c>
      <c r="BC19" s="7">
        <f t="shared" si="12"/>
        <v>2</v>
      </c>
      <c r="BD19" s="8">
        <f t="shared" si="12"/>
        <v>0</v>
      </c>
      <c r="BE19" s="9">
        <f>'[25]T 22-23'!$AS$8</f>
        <v>2</v>
      </c>
      <c r="BF19" s="10">
        <f>'[25]T 22-23'!$AT$8</f>
        <v>0</v>
      </c>
      <c r="BG19" s="11">
        <f>'[26]T 22-23'!$AS$8</f>
        <v>0</v>
      </c>
      <c r="BH19" s="12">
        <f>'[26]T 22-23'!$AT$8</f>
        <v>0</v>
      </c>
      <c r="BI19" s="6"/>
      <c r="BJ19" s="3" t="b">
        <v>1</v>
      </c>
      <c r="BK19" s="3" t="b">
        <v>1</v>
      </c>
      <c r="BL19" s="6"/>
      <c r="BM19" s="4" t="b">
        <v>1</v>
      </c>
      <c r="BN19" s="4" t="b">
        <v>1</v>
      </c>
      <c r="BO19" s="6"/>
      <c r="BP19" s="21" t="str">
        <f>[25]Trophies!$B$7</f>
        <v xml:space="preserve"> 2022/2023</v>
      </c>
      <c r="BQ19" s="20" t="str">
        <f>[25]Trophies!$C$7</f>
        <v>3rd place</v>
      </c>
    </row>
    <row r="20" spans="2:69" ht="17.25" customHeight="1" thickBot="1" x14ac:dyDescent="0.3">
      <c r="B20" s="22" t="str">
        <f>'[27]22-23'!$B$2</f>
        <v>Newcastle</v>
      </c>
      <c r="C20" s="2"/>
      <c r="D20" s="4" t="b">
        <f t="shared" si="0"/>
        <v>1</v>
      </c>
      <c r="E20" s="2"/>
      <c r="F20" s="25">
        <f t="shared" si="1"/>
        <v>19</v>
      </c>
      <c r="G20" s="26">
        <f t="shared" si="2"/>
        <v>14</v>
      </c>
      <c r="H20" s="24">
        <f t="shared" si="3"/>
        <v>5</v>
      </c>
      <c r="I20" s="15">
        <f t="shared" si="4"/>
        <v>71</v>
      </c>
      <c r="J20" s="49">
        <f>I20+(N20-O20)/100+N20/1000+0.000000014</f>
        <v>71.418000013999986</v>
      </c>
      <c r="K20" s="27">
        <f t="shared" si="9"/>
        <v>71.418000013999986</v>
      </c>
      <c r="L20" s="7">
        <f t="shared" si="5"/>
        <v>32</v>
      </c>
      <c r="M20" s="8">
        <f t="shared" si="6"/>
        <v>15</v>
      </c>
      <c r="N20" s="7">
        <f t="shared" si="7"/>
        <v>68</v>
      </c>
      <c r="O20" s="8">
        <f t="shared" si="8"/>
        <v>33</v>
      </c>
      <c r="P20" s="2"/>
      <c r="Q20" s="25">
        <f>'[27]T 22-23'!$D$8</f>
        <v>11</v>
      </c>
      <c r="R20" s="26">
        <f>'[27]T 22-23'!$E$8</f>
        <v>6</v>
      </c>
      <c r="S20" s="24">
        <f>'[27]T 22-23'!$F$8</f>
        <v>2</v>
      </c>
      <c r="T20" s="15">
        <f>'[27]T 22-23'!$M$8</f>
        <v>39</v>
      </c>
      <c r="U20" s="9">
        <f>'[27]T 22-23'!$G$8</f>
        <v>15</v>
      </c>
      <c r="V20" s="10">
        <f>'[27]T 22-23'!$H$8</f>
        <v>6</v>
      </c>
      <c r="W20" s="9">
        <f>'[27]T 22-23'!$K$8</f>
        <v>36</v>
      </c>
      <c r="X20" s="10">
        <f>'[27]T 22-23'!$L$8</f>
        <v>14</v>
      </c>
      <c r="Y20" s="2"/>
      <c r="Z20" s="25">
        <f>'[28]T 22-23'!$D$8</f>
        <v>8</v>
      </c>
      <c r="AA20" s="26">
        <f>'[28]T 22-23'!$E$8</f>
        <v>8</v>
      </c>
      <c r="AB20" s="24">
        <f>'[28]T 22-23'!$F$8</f>
        <v>3</v>
      </c>
      <c r="AC20" s="15">
        <f>'[28]T 22-23'!$M$8</f>
        <v>32</v>
      </c>
      <c r="AD20" s="11">
        <f>'[28]T 22-23'!$G$8</f>
        <v>17</v>
      </c>
      <c r="AE20" s="12">
        <f>'[28]T 22-23'!$H$8</f>
        <v>9</v>
      </c>
      <c r="AF20" s="11">
        <f>'[28]T 22-23'!$K$8</f>
        <v>32</v>
      </c>
      <c r="AG20" s="12">
        <f>'[28]T 22-23'!$L$8</f>
        <v>19</v>
      </c>
      <c r="AI20" s="7">
        <f t="shared" si="10"/>
        <v>131</v>
      </c>
      <c r="AJ20" s="8">
        <f t="shared" si="10"/>
        <v>67</v>
      </c>
      <c r="AK20" s="7">
        <f t="shared" si="10"/>
        <v>270</v>
      </c>
      <c r="AL20" s="8">
        <f t="shared" si="10"/>
        <v>163</v>
      </c>
      <c r="AM20" s="9">
        <f>'[27]T 22-23'!$Y$8</f>
        <v>84</v>
      </c>
      <c r="AN20" s="10">
        <f>'[27]T 22-23'!$Z$8</f>
        <v>18</v>
      </c>
      <c r="AO20" s="9">
        <f>'[27]T 22-23'!$AC$8</f>
        <v>155</v>
      </c>
      <c r="AP20" s="10">
        <f>'[27]T 22-23'!$AD$8</f>
        <v>57</v>
      </c>
      <c r="AQ20" s="11">
        <f>'[28]T 22-23'!$Y$8</f>
        <v>47</v>
      </c>
      <c r="AR20" s="12">
        <f>'[28]T 22-23'!$Z$8</f>
        <v>49</v>
      </c>
      <c r="AS20" s="11">
        <f>'[28]T 22-23'!$AC$8</f>
        <v>115</v>
      </c>
      <c r="AT20" s="12">
        <f>'[28]T 22-23'!$AD$8</f>
        <v>106</v>
      </c>
      <c r="AV20" s="7">
        <f t="shared" si="11"/>
        <v>59</v>
      </c>
      <c r="AW20" s="8">
        <f t="shared" si="11"/>
        <v>80</v>
      </c>
      <c r="AX20" s="9">
        <f>'[27]T 22-23'!$AL$8</f>
        <v>29</v>
      </c>
      <c r="AY20" s="10">
        <f>'[27]T 22-23'!$AM$8</f>
        <v>40</v>
      </c>
      <c r="AZ20" s="11">
        <f>'[28]T 22-23'!$AL$8</f>
        <v>30</v>
      </c>
      <c r="BA20" s="12">
        <f>'[28]T 22-23'!$AM$8</f>
        <v>40</v>
      </c>
      <c r="BC20" s="7">
        <f t="shared" si="12"/>
        <v>1</v>
      </c>
      <c r="BD20" s="8">
        <f t="shared" si="12"/>
        <v>1</v>
      </c>
      <c r="BE20" s="9">
        <f>'[27]T 22-23'!$AS$8</f>
        <v>1</v>
      </c>
      <c r="BF20" s="10">
        <f>'[27]T 22-23'!$AT$8</f>
        <v>0</v>
      </c>
      <c r="BG20" s="11">
        <f>'[28]T 22-23'!$AS$8</f>
        <v>0</v>
      </c>
      <c r="BH20" s="12">
        <f>'[28]T 22-23'!$AT$8</f>
        <v>1</v>
      </c>
      <c r="BI20" s="6"/>
      <c r="BJ20" s="3" t="b">
        <v>1</v>
      </c>
      <c r="BK20" s="3" t="b">
        <v>1</v>
      </c>
      <c r="BL20" s="6"/>
      <c r="BM20" s="4" t="b">
        <v>1</v>
      </c>
      <c r="BN20" s="4" t="b">
        <v>1</v>
      </c>
      <c r="BO20" s="6"/>
      <c r="BP20" s="21" t="str">
        <f>[27]Trophies!$B$7</f>
        <v xml:space="preserve"> 2022/2023</v>
      </c>
      <c r="BQ20" s="20" t="str">
        <f>[27]Trophies!$C$7</f>
        <v>4th place</v>
      </c>
    </row>
    <row r="21" spans="2:69" ht="16.5" customHeight="1" thickBot="1" x14ac:dyDescent="0.3">
      <c r="B21" s="22" t="str">
        <f>'[29]22-23'!$B$2</f>
        <v>Bournemouth</v>
      </c>
      <c r="C21" s="2"/>
      <c r="D21" s="4" t="b">
        <f t="shared" si="0"/>
        <v>1</v>
      </c>
      <c r="E21" s="2"/>
      <c r="F21" s="25">
        <f t="shared" si="1"/>
        <v>11</v>
      </c>
      <c r="G21" s="26">
        <f t="shared" si="2"/>
        <v>6</v>
      </c>
      <c r="H21" s="24">
        <f t="shared" si="3"/>
        <v>21</v>
      </c>
      <c r="I21" s="15">
        <f t="shared" si="4"/>
        <v>39</v>
      </c>
      <c r="J21" s="49">
        <f>I21+(N21-O21)/100+N21/1000+0.000000015</f>
        <v>38.697000014999993</v>
      </c>
      <c r="K21" s="27">
        <f t="shared" si="9"/>
        <v>38.697000014999993</v>
      </c>
      <c r="L21" s="7">
        <f t="shared" si="5"/>
        <v>17</v>
      </c>
      <c r="M21" s="8">
        <f t="shared" si="6"/>
        <v>38</v>
      </c>
      <c r="N21" s="7">
        <f t="shared" si="7"/>
        <v>37</v>
      </c>
      <c r="O21" s="8">
        <f t="shared" si="8"/>
        <v>71</v>
      </c>
      <c r="P21" s="2"/>
      <c r="Q21" s="25">
        <f>'[29]T 22-23'!$D$8</f>
        <v>6</v>
      </c>
      <c r="R21" s="26">
        <f>'[29]T 22-23'!$E$8</f>
        <v>4</v>
      </c>
      <c r="S21" s="24">
        <f>'[29]T 22-23'!$F$8</f>
        <v>9</v>
      </c>
      <c r="T21" s="15">
        <f>'[29]T 22-23'!$M$8</f>
        <v>22</v>
      </c>
      <c r="U21" s="9">
        <f>'[29]T 22-23'!$G$8</f>
        <v>10</v>
      </c>
      <c r="V21" s="10">
        <f>'[29]T 22-23'!$H$8</f>
        <v>18</v>
      </c>
      <c r="W21" s="9">
        <f>'[29]T 22-23'!$K$8</f>
        <v>20</v>
      </c>
      <c r="X21" s="10">
        <f>'[29]T 22-23'!$L$8</f>
        <v>28</v>
      </c>
      <c r="Y21" s="2"/>
      <c r="Z21" s="25">
        <f>'[30]T 22-23'!$D$8</f>
        <v>5</v>
      </c>
      <c r="AA21" s="26">
        <f>'[30]T 22-23'!$E$8</f>
        <v>2</v>
      </c>
      <c r="AB21" s="24">
        <f>'[30]T 22-23'!$F$8</f>
        <v>12</v>
      </c>
      <c r="AC21" s="15">
        <f>'[30]T 22-23'!$M$8</f>
        <v>17</v>
      </c>
      <c r="AD21" s="11">
        <f>'[30]T 22-23'!$G$8</f>
        <v>7</v>
      </c>
      <c r="AE21" s="12">
        <f>'[30]T 22-23'!$H$8</f>
        <v>20</v>
      </c>
      <c r="AF21" s="11">
        <f>'[30]T 22-23'!$K$8</f>
        <v>17</v>
      </c>
      <c r="AG21" s="12">
        <f>'[30]T 22-23'!$L$8</f>
        <v>43</v>
      </c>
      <c r="AI21" s="7">
        <f t="shared" si="10"/>
        <v>60</v>
      </c>
      <c r="AJ21" s="8">
        <f t="shared" si="10"/>
        <v>137</v>
      </c>
      <c r="AK21" s="7">
        <f t="shared" si="10"/>
        <v>144</v>
      </c>
      <c r="AL21" s="8">
        <f t="shared" si="10"/>
        <v>271</v>
      </c>
      <c r="AM21" s="9">
        <f>'[29]T 22-23'!$Y$8</f>
        <v>31</v>
      </c>
      <c r="AN21" s="10">
        <f>'[29]T 22-23'!$Z$8</f>
        <v>54</v>
      </c>
      <c r="AO21" s="9">
        <f>'[29]T 22-23'!$AC$8</f>
        <v>82</v>
      </c>
      <c r="AP21" s="10">
        <f>'[29]T 22-23'!$AD$8</f>
        <v>115</v>
      </c>
      <c r="AQ21" s="11">
        <f>'[30]T 22-23'!$Y$8</f>
        <v>29</v>
      </c>
      <c r="AR21" s="12">
        <f>'[30]T 22-23'!$Z$8</f>
        <v>83</v>
      </c>
      <c r="AS21" s="11">
        <f>'[30]T 22-23'!$AC$8</f>
        <v>62</v>
      </c>
      <c r="AT21" s="12">
        <f>'[30]T 22-23'!$AD$8</f>
        <v>156</v>
      </c>
      <c r="AV21" s="7">
        <f t="shared" si="11"/>
        <v>69</v>
      </c>
      <c r="AW21" s="8">
        <f t="shared" si="11"/>
        <v>51</v>
      </c>
      <c r="AX21" s="9">
        <f>'[29]T 22-23'!$AL$8</f>
        <v>30</v>
      </c>
      <c r="AY21" s="10">
        <f>'[29]T 22-23'!$AM$8</f>
        <v>33</v>
      </c>
      <c r="AZ21" s="11">
        <f>'[30]T 22-23'!$AL$8</f>
        <v>39</v>
      </c>
      <c r="BA21" s="12">
        <f>'[30]T 22-23'!$AM$8</f>
        <v>18</v>
      </c>
      <c r="BC21" s="7">
        <f t="shared" si="12"/>
        <v>0</v>
      </c>
      <c r="BD21" s="8">
        <f t="shared" si="12"/>
        <v>0</v>
      </c>
      <c r="BE21" s="9">
        <f>'[29]T 22-23'!$AS$8</f>
        <v>0</v>
      </c>
      <c r="BF21" s="10">
        <f>'[29]T 22-23'!$AT$8</f>
        <v>0</v>
      </c>
      <c r="BG21" s="11">
        <f>'[30]T 22-23'!$AS$8</f>
        <v>0</v>
      </c>
      <c r="BH21" s="12">
        <f>'[30]T 22-23'!$AT$8</f>
        <v>0</v>
      </c>
      <c r="BI21" s="6"/>
      <c r="BJ21" s="3" t="b">
        <v>1</v>
      </c>
      <c r="BK21" s="3" t="b">
        <v>1</v>
      </c>
      <c r="BL21" s="6"/>
      <c r="BM21" s="4" t="b">
        <v>1</v>
      </c>
      <c r="BN21" s="4" t="b">
        <v>1</v>
      </c>
      <c r="BO21" s="6"/>
      <c r="BP21" s="21" t="str">
        <f>[29]Trophies!$B$7</f>
        <v xml:space="preserve"> 2022/2023</v>
      </c>
      <c r="BQ21" s="20" t="str">
        <f>[29]Trophies!$C$7</f>
        <v>15th place</v>
      </c>
    </row>
    <row r="22" spans="2:69" ht="16.5" customHeight="1" thickBot="1" x14ac:dyDescent="0.3">
      <c r="B22" s="22" t="str">
        <f>'[45]22-23'!$B$2</f>
        <v>Southampton</v>
      </c>
      <c r="C22" s="2"/>
      <c r="D22" s="4" t="b">
        <f t="shared" si="0"/>
        <v>1</v>
      </c>
      <c r="E22" s="2"/>
      <c r="F22" s="25">
        <f t="shared" si="1"/>
        <v>6</v>
      </c>
      <c r="G22" s="26">
        <f t="shared" si="2"/>
        <v>7</v>
      </c>
      <c r="H22" s="24">
        <f t="shared" si="3"/>
        <v>25</v>
      </c>
      <c r="I22" s="15">
        <f t="shared" si="4"/>
        <v>25</v>
      </c>
      <c r="J22" s="49">
        <f>I22+(N22-O22)/100+N22/1000+0.00000008</f>
        <v>24.66600008</v>
      </c>
      <c r="K22" s="27">
        <f t="shared" si="9"/>
        <v>24.66600008</v>
      </c>
      <c r="L22" s="7">
        <f t="shared" si="5"/>
        <v>15</v>
      </c>
      <c r="M22" s="8">
        <f t="shared" si="6"/>
        <v>32</v>
      </c>
      <c r="N22" s="7">
        <f t="shared" si="7"/>
        <v>36</v>
      </c>
      <c r="O22" s="8">
        <f t="shared" si="8"/>
        <v>73</v>
      </c>
      <c r="P22" s="2"/>
      <c r="Q22" s="25">
        <f>'[45]T 22-23'!$D$8</f>
        <v>2</v>
      </c>
      <c r="R22" s="26">
        <f>'[45]T 22-23'!$E$8</f>
        <v>5</v>
      </c>
      <c r="S22" s="24">
        <f>'[45]T 22-23'!$F$8</f>
        <v>12</v>
      </c>
      <c r="T22" s="15">
        <f>'[45]T 22-23'!$M$8</f>
        <v>11</v>
      </c>
      <c r="U22" s="9">
        <f>'[45]T 22-23'!$G$8</f>
        <v>7</v>
      </c>
      <c r="V22" s="10">
        <f>'[45]T 22-23'!$H$8</f>
        <v>11</v>
      </c>
      <c r="W22" s="9">
        <f>'[45]T 22-23'!$K$8</f>
        <v>19</v>
      </c>
      <c r="X22" s="10">
        <f>'[45]T 22-23'!$L$8</f>
        <v>37</v>
      </c>
      <c r="Y22" s="2"/>
      <c r="Z22" s="25">
        <f>'[46]T 22-23'!$D$8</f>
        <v>4</v>
      </c>
      <c r="AA22" s="26">
        <f>'[46]T 22-23'!$E$8</f>
        <v>2</v>
      </c>
      <c r="AB22" s="24">
        <f>'[46]T 22-23'!$F$8</f>
        <v>13</v>
      </c>
      <c r="AC22" s="15">
        <f>'[46]T 22-23'!$M$8</f>
        <v>14</v>
      </c>
      <c r="AD22" s="11">
        <f>'[46]T 22-23'!$G$8</f>
        <v>8</v>
      </c>
      <c r="AE22" s="12">
        <f>'[46]T 22-23'!$H$8</f>
        <v>21</v>
      </c>
      <c r="AF22" s="11">
        <f>'[46]T 22-23'!$K$8</f>
        <v>17</v>
      </c>
      <c r="AG22" s="12">
        <f>'[46]T 22-23'!$L$8</f>
        <v>36</v>
      </c>
      <c r="AI22" s="7">
        <f t="shared" si="10"/>
        <v>73</v>
      </c>
      <c r="AJ22" s="8">
        <f t="shared" si="10"/>
        <v>98</v>
      </c>
      <c r="AK22" s="7">
        <f t="shared" si="10"/>
        <v>157</v>
      </c>
      <c r="AL22" s="8">
        <f t="shared" si="10"/>
        <v>208</v>
      </c>
      <c r="AM22" s="9">
        <f>'[45]T 22-23'!$Y$8</f>
        <v>47</v>
      </c>
      <c r="AN22" s="10">
        <f>'[45]T 22-23'!$Z$8</f>
        <v>45</v>
      </c>
      <c r="AO22" s="9">
        <f>'[45]T 22-23'!$AC$8</f>
        <v>88</v>
      </c>
      <c r="AP22" s="10">
        <f>'[45]T 22-23'!$AD$8</f>
        <v>88</v>
      </c>
      <c r="AQ22" s="11">
        <f>'[46]T 22-23'!$Y$8</f>
        <v>26</v>
      </c>
      <c r="AR22" s="12">
        <f>'[46]T 22-23'!$Z$8</f>
        <v>53</v>
      </c>
      <c r="AS22" s="11">
        <f>'[46]T 22-23'!$AC$8</f>
        <v>69</v>
      </c>
      <c r="AT22" s="12">
        <f>'[46]T 22-23'!$AD$8</f>
        <v>120</v>
      </c>
      <c r="AV22" s="7">
        <f t="shared" si="11"/>
        <v>73</v>
      </c>
      <c r="AW22" s="8">
        <f t="shared" si="11"/>
        <v>61</v>
      </c>
      <c r="AX22" s="9">
        <f>'[45]T 22-23'!$AL$8</f>
        <v>26</v>
      </c>
      <c r="AY22" s="10">
        <f>'[45]T 22-23'!$AM$8</f>
        <v>33</v>
      </c>
      <c r="AZ22" s="11">
        <f>'[46]T 22-23'!$AL$8</f>
        <v>47</v>
      </c>
      <c r="BA22" s="12">
        <f>'[46]T 22-23'!$AM$8</f>
        <v>28</v>
      </c>
      <c r="BC22" s="7">
        <f t="shared" si="12"/>
        <v>0</v>
      </c>
      <c r="BD22" s="8">
        <f t="shared" si="12"/>
        <v>2</v>
      </c>
      <c r="BE22" s="9">
        <f>'[45]T 22-23'!$AS$8</f>
        <v>0</v>
      </c>
      <c r="BF22" s="10">
        <f>'[45]T 22-23'!$AT$8</f>
        <v>1</v>
      </c>
      <c r="BG22" s="11">
        <f>'[46]T 22-23'!$AS$8</f>
        <v>0</v>
      </c>
      <c r="BH22" s="12">
        <f>'[46]T 22-23'!$AT$8</f>
        <v>1</v>
      </c>
      <c r="BI22" s="6"/>
      <c r="BJ22" s="3" t="b">
        <v>1</v>
      </c>
      <c r="BK22" s="3" t="b">
        <v>1</v>
      </c>
      <c r="BL22" s="6"/>
      <c r="BM22" s="4" t="b">
        <v>1</v>
      </c>
      <c r="BN22" s="4" t="b">
        <v>1</v>
      </c>
      <c r="BO22" s="6"/>
      <c r="BP22" s="21" t="str">
        <f>[45]Trophies!$B$7</f>
        <v xml:space="preserve"> 2022/2023</v>
      </c>
      <c r="BQ22" s="20" t="str">
        <f>[45]Trophies!$C$7</f>
        <v>20th place</v>
      </c>
    </row>
    <row r="23" spans="2:69" ht="16.5" customHeight="1" thickBot="1" x14ac:dyDescent="0.3">
      <c r="B23" s="22" t="str">
        <f>'[33]22-23'!$B$2</f>
        <v>Tottenham</v>
      </c>
      <c r="C23" s="2"/>
      <c r="D23" s="4" t="b">
        <f t="shared" si="0"/>
        <v>1</v>
      </c>
      <c r="E23" s="2"/>
      <c r="F23" s="25">
        <f t="shared" si="1"/>
        <v>18</v>
      </c>
      <c r="G23" s="26">
        <f t="shared" si="2"/>
        <v>6</v>
      </c>
      <c r="H23" s="24">
        <f t="shared" si="3"/>
        <v>14</v>
      </c>
      <c r="I23" s="15">
        <f t="shared" si="4"/>
        <v>60</v>
      </c>
      <c r="J23" s="49">
        <f>I23+(N23-O23)/100+N23/1000+0.000000017</f>
        <v>60.140000016999998</v>
      </c>
      <c r="K23" s="27">
        <f t="shared" si="9"/>
        <v>60.140000016999998</v>
      </c>
      <c r="L23" s="7">
        <f t="shared" si="5"/>
        <v>24</v>
      </c>
      <c r="M23" s="8">
        <f t="shared" si="6"/>
        <v>31</v>
      </c>
      <c r="N23" s="7">
        <f t="shared" si="7"/>
        <v>70</v>
      </c>
      <c r="O23" s="8">
        <f t="shared" si="8"/>
        <v>63</v>
      </c>
      <c r="P23" s="2"/>
      <c r="Q23" s="25">
        <f>'[33]T 22-23'!$D$8</f>
        <v>12</v>
      </c>
      <c r="R23" s="26">
        <f>'[33]T 22-23'!$E$8</f>
        <v>1</v>
      </c>
      <c r="S23" s="24">
        <f>'[33]T 22-23'!$F$8</f>
        <v>6</v>
      </c>
      <c r="T23" s="15">
        <f>'[33]T 22-23'!$M$8</f>
        <v>37</v>
      </c>
      <c r="U23" s="9">
        <f>'[33]T 22-23'!$G$8</f>
        <v>13</v>
      </c>
      <c r="V23" s="10">
        <f>'[33]T 22-23'!$H$8</f>
        <v>15</v>
      </c>
      <c r="W23" s="9">
        <f>'[33]T 22-23'!$K$8</f>
        <v>37</v>
      </c>
      <c r="X23" s="10">
        <f>'[33]T 22-23'!$L$8</f>
        <v>25</v>
      </c>
      <c r="Y23" s="2"/>
      <c r="Z23" s="25">
        <f>'[34]T 22-23'!$D$8</f>
        <v>6</v>
      </c>
      <c r="AA23" s="26">
        <f>'[34]T 22-23'!$E$8</f>
        <v>5</v>
      </c>
      <c r="AB23" s="24">
        <f>'[34]T 22-23'!$F$8</f>
        <v>8</v>
      </c>
      <c r="AC23" s="15">
        <f>'[34]T 22-23'!$M$8</f>
        <v>23</v>
      </c>
      <c r="AD23" s="11">
        <f>'[34]T 22-23'!$G$8</f>
        <v>11</v>
      </c>
      <c r="AE23" s="12">
        <f>'[34]T 22-23'!$H$8</f>
        <v>16</v>
      </c>
      <c r="AF23" s="11">
        <f>'[34]T 22-23'!$K$8</f>
        <v>33</v>
      </c>
      <c r="AG23" s="12">
        <f>'[34]T 22-23'!$L$8</f>
        <v>38</v>
      </c>
      <c r="AI23" s="7">
        <f t="shared" si="10"/>
        <v>91</v>
      </c>
      <c r="AJ23" s="8">
        <f t="shared" si="10"/>
        <v>106</v>
      </c>
      <c r="AK23" s="7">
        <f t="shared" si="10"/>
        <v>203</v>
      </c>
      <c r="AL23" s="8">
        <f t="shared" si="10"/>
        <v>196</v>
      </c>
      <c r="AM23" s="9">
        <f>'[33]T 22-23'!$Y$8</f>
        <v>56</v>
      </c>
      <c r="AN23" s="10">
        <f>'[33]T 22-23'!$Z$8</f>
        <v>31</v>
      </c>
      <c r="AO23" s="9">
        <f>'[33]T 22-23'!$AC$8</f>
        <v>117</v>
      </c>
      <c r="AP23" s="10">
        <f>'[33]T 22-23'!$AD$8</f>
        <v>80</v>
      </c>
      <c r="AQ23" s="11">
        <f>'[34]T 22-23'!$Y$8</f>
        <v>35</v>
      </c>
      <c r="AR23" s="12">
        <f>'[34]T 22-23'!$Z$8</f>
        <v>75</v>
      </c>
      <c r="AS23" s="11">
        <f>'[34]T 22-23'!$AC$8</f>
        <v>86</v>
      </c>
      <c r="AT23" s="12">
        <f>'[34]T 22-23'!$AD$8</f>
        <v>116</v>
      </c>
      <c r="AV23" s="7">
        <f t="shared" si="11"/>
        <v>75</v>
      </c>
      <c r="AW23" s="8">
        <f t="shared" si="11"/>
        <v>79</v>
      </c>
      <c r="AX23" s="9">
        <f>'[33]T 22-23'!$AL$8</f>
        <v>41</v>
      </c>
      <c r="AY23" s="10">
        <f>'[33]T 22-23'!$AM$8</f>
        <v>41</v>
      </c>
      <c r="AZ23" s="11">
        <f>'[34]T 22-23'!$AL$8</f>
        <v>34</v>
      </c>
      <c r="BA23" s="12">
        <f>'[34]T 22-23'!$AM$8</f>
        <v>38</v>
      </c>
      <c r="BC23" s="7">
        <f t="shared" si="12"/>
        <v>3</v>
      </c>
      <c r="BD23" s="8">
        <f t="shared" si="12"/>
        <v>2</v>
      </c>
      <c r="BE23" s="9">
        <f>'[33]T 22-23'!$AS$8</f>
        <v>1</v>
      </c>
      <c r="BF23" s="10">
        <f>'[33]T 22-23'!$AT$8</f>
        <v>1</v>
      </c>
      <c r="BG23" s="11">
        <f>'[34]T 22-23'!$AS$8</f>
        <v>2</v>
      </c>
      <c r="BH23" s="12">
        <f>'[34]T 22-23'!$AT$8</f>
        <v>1</v>
      </c>
      <c r="BI23" s="6"/>
      <c r="BJ23" s="3" t="b">
        <v>1</v>
      </c>
      <c r="BK23" s="3" t="b">
        <v>1</v>
      </c>
      <c r="BL23" s="6"/>
      <c r="BM23" s="4" t="b">
        <v>1</v>
      </c>
      <c r="BN23" s="4" t="b">
        <v>1</v>
      </c>
      <c r="BO23" s="6"/>
      <c r="BP23" s="21" t="str">
        <f>[33]Trophies!$B$7</f>
        <v xml:space="preserve"> 2022/2023</v>
      </c>
      <c r="BQ23" s="20" t="str">
        <f>[33]Trophies!$C$7</f>
        <v>8th place</v>
      </c>
    </row>
    <row r="24" spans="2:69" ht="16.5" customHeight="1" thickBot="1" x14ac:dyDescent="0.3">
      <c r="B24" s="22" t="str">
        <f>'[9]22-23'!$B$2</f>
        <v>Nottingham</v>
      </c>
      <c r="C24" s="2"/>
      <c r="D24" s="4" t="b">
        <f t="shared" si="0"/>
        <v>1</v>
      </c>
      <c r="E24" s="2"/>
      <c r="F24" s="25">
        <f t="shared" si="1"/>
        <v>9</v>
      </c>
      <c r="G24" s="26">
        <f t="shared" si="2"/>
        <v>11</v>
      </c>
      <c r="H24" s="24">
        <f t="shared" si="3"/>
        <v>18</v>
      </c>
      <c r="I24" s="15">
        <f t="shared" si="4"/>
        <v>38</v>
      </c>
      <c r="J24" s="49">
        <f>I24+(N24-O24)/100+N24/1000+0.000000018</f>
        <v>37.738000018000001</v>
      </c>
      <c r="K24" s="27">
        <f t="shared" si="9"/>
        <v>37.738000018000001</v>
      </c>
      <c r="L24" s="7">
        <f t="shared" si="5"/>
        <v>20</v>
      </c>
      <c r="M24" s="8">
        <f t="shared" si="6"/>
        <v>26</v>
      </c>
      <c r="N24" s="7">
        <f t="shared" si="7"/>
        <v>38</v>
      </c>
      <c r="O24" s="8">
        <f t="shared" si="8"/>
        <v>68</v>
      </c>
      <c r="P24" s="2"/>
      <c r="Q24" s="25">
        <f>'[9]T 22-23'!$D$8</f>
        <v>8</v>
      </c>
      <c r="R24" s="26">
        <f>'[9]T 22-23'!$E$8</f>
        <v>6</v>
      </c>
      <c r="S24" s="24">
        <f>'[9]T 22-23'!$F$8</f>
        <v>5</v>
      </c>
      <c r="T24" s="15">
        <f>'[9]T 22-23'!$M$8</f>
        <v>30</v>
      </c>
      <c r="U24" s="9">
        <f>'[9]T 22-23'!$G$8</f>
        <v>15</v>
      </c>
      <c r="V24" s="10">
        <f>'[9]T 22-23'!$H$8</f>
        <v>11</v>
      </c>
      <c r="W24" s="9">
        <f>'[9]T 22-23'!$K$8</f>
        <v>27</v>
      </c>
      <c r="X24" s="10">
        <f>'[9]T 22-23'!$L$8</f>
        <v>24</v>
      </c>
      <c r="Y24" s="2"/>
      <c r="Z24" s="25">
        <f>'[10]T 22-23'!$D$8</f>
        <v>1</v>
      </c>
      <c r="AA24" s="26">
        <f>'[10]T 22-23'!$E$8</f>
        <v>5</v>
      </c>
      <c r="AB24" s="24">
        <f>'[10]T 22-23'!$F$8</f>
        <v>13</v>
      </c>
      <c r="AC24" s="15">
        <f>'[10]T 22-23'!$M$8</f>
        <v>8</v>
      </c>
      <c r="AD24" s="11">
        <f>'[10]T 22-23'!$G$8</f>
        <v>5</v>
      </c>
      <c r="AE24" s="12">
        <f>'[10]T 22-23'!$H$8</f>
        <v>15</v>
      </c>
      <c r="AF24" s="11">
        <f>'[10]T 22-23'!$K$8</f>
        <v>11</v>
      </c>
      <c r="AG24" s="12">
        <f>'[10]T 22-23'!$L$8</f>
        <v>44</v>
      </c>
      <c r="AI24" s="7">
        <f t="shared" si="10"/>
        <v>58</v>
      </c>
      <c r="AJ24" s="8">
        <f t="shared" si="10"/>
        <v>113</v>
      </c>
      <c r="AK24" s="7">
        <f t="shared" si="10"/>
        <v>128</v>
      </c>
      <c r="AL24" s="8">
        <f t="shared" si="10"/>
        <v>239</v>
      </c>
      <c r="AM24" s="9">
        <f>'[9]T 22-23'!$Y$8</f>
        <v>27</v>
      </c>
      <c r="AN24" s="10">
        <f>'[9]T 22-23'!$Z$8</f>
        <v>50</v>
      </c>
      <c r="AO24" s="9">
        <f>'[9]T 22-23'!$AC$8</f>
        <v>50</v>
      </c>
      <c r="AP24" s="10">
        <f>'[9]T 22-23'!$AD$8</f>
        <v>112</v>
      </c>
      <c r="AQ24" s="11">
        <f>'[10]T 22-23'!$Y$8</f>
        <v>31</v>
      </c>
      <c r="AR24" s="12">
        <f>'[10]T 22-23'!$Z$8</f>
        <v>63</v>
      </c>
      <c r="AS24" s="11">
        <f>'[10]T 22-23'!$AC$8</f>
        <v>78</v>
      </c>
      <c r="AT24" s="12">
        <f>'[10]T 22-23'!$AD$8</f>
        <v>127</v>
      </c>
      <c r="AV24" s="7">
        <f t="shared" si="11"/>
        <v>84</v>
      </c>
      <c r="AW24" s="8">
        <f t="shared" si="11"/>
        <v>65</v>
      </c>
      <c r="AX24" s="9">
        <f>'[9]T 22-23'!$AL$8</f>
        <v>49</v>
      </c>
      <c r="AY24" s="10">
        <f>'[9]T 22-23'!$AM$8</f>
        <v>38</v>
      </c>
      <c r="AZ24" s="11">
        <f>'[10]T 22-23'!$AL$8</f>
        <v>35</v>
      </c>
      <c r="BA24" s="12">
        <f>'[10]T 22-23'!$AM$8</f>
        <v>27</v>
      </c>
      <c r="BC24" s="7">
        <f t="shared" si="12"/>
        <v>0</v>
      </c>
      <c r="BD24" s="8">
        <f t="shared" si="12"/>
        <v>0</v>
      </c>
      <c r="BE24" s="9">
        <f>'[9]T 22-23'!$AS$8</f>
        <v>0</v>
      </c>
      <c r="BF24" s="10">
        <f>'[9]T 22-23'!$AT$8</f>
        <v>0</v>
      </c>
      <c r="BG24" s="11">
        <f>'[10]T 22-23'!$AS$8</f>
        <v>0</v>
      </c>
      <c r="BH24" s="12">
        <f>'[10]T 22-23'!$AT$8</f>
        <v>0</v>
      </c>
      <c r="BI24" s="6"/>
      <c r="BJ24" s="3" t="b">
        <v>1</v>
      </c>
      <c r="BK24" s="3" t="b">
        <v>1</v>
      </c>
      <c r="BL24" s="6"/>
      <c r="BM24" s="4" t="b">
        <v>1</v>
      </c>
      <c r="BN24" s="4" t="b">
        <v>1</v>
      </c>
      <c r="BO24" s="6"/>
      <c r="BP24" s="21" t="str">
        <f>[9]Trophies!$B$7</f>
        <v xml:space="preserve"> 2022/2023</v>
      </c>
      <c r="BQ24" s="20" t="str">
        <f>[9]Trophies!$C$7</f>
        <v>16th place</v>
      </c>
    </row>
    <row r="25" spans="2:69" ht="16.5" customHeight="1" thickBot="1" x14ac:dyDescent="0.3">
      <c r="B25" s="22" t="str">
        <f>'[37]22-23'!$B$2</f>
        <v>West Ham</v>
      </c>
      <c r="C25" s="2"/>
      <c r="D25" s="4" t="b">
        <f t="shared" si="0"/>
        <v>1</v>
      </c>
      <c r="E25" s="2"/>
      <c r="F25" s="25">
        <f t="shared" si="1"/>
        <v>11</v>
      </c>
      <c r="G25" s="26">
        <f t="shared" si="2"/>
        <v>7</v>
      </c>
      <c r="H25" s="24">
        <f t="shared" si="3"/>
        <v>20</v>
      </c>
      <c r="I25" s="15">
        <f t="shared" si="4"/>
        <v>40</v>
      </c>
      <c r="J25" s="49">
        <f>I25+(N25-O25)/100+N25/1000+0.000000019</f>
        <v>39.912000018999997</v>
      </c>
      <c r="K25" s="27">
        <f t="shared" si="9"/>
        <v>39.912000018999997</v>
      </c>
      <c r="L25" s="7">
        <f t="shared" si="5"/>
        <v>23</v>
      </c>
      <c r="M25" s="8">
        <f t="shared" si="6"/>
        <v>29</v>
      </c>
      <c r="N25" s="7">
        <f t="shared" si="7"/>
        <v>42</v>
      </c>
      <c r="O25" s="8">
        <f t="shared" si="8"/>
        <v>55</v>
      </c>
      <c r="P25" s="2"/>
      <c r="Q25" s="25">
        <f>'[37]T 22-23'!$D$8</f>
        <v>8</v>
      </c>
      <c r="R25" s="26">
        <f>'[37]T 22-23'!$E$8</f>
        <v>4</v>
      </c>
      <c r="S25" s="24">
        <f>'[37]T 22-23'!$F$8</f>
        <v>7</v>
      </c>
      <c r="T25" s="15">
        <f>'[37]T 22-23'!$M$8</f>
        <v>28</v>
      </c>
      <c r="U25" s="9">
        <f>'[37]T 22-23'!$G$8</f>
        <v>14</v>
      </c>
      <c r="V25" s="10">
        <f>'[37]T 22-23'!$H$8</f>
        <v>16</v>
      </c>
      <c r="W25" s="9">
        <f>'[37]T 22-23'!$K$8</f>
        <v>26</v>
      </c>
      <c r="X25" s="10">
        <f>'[37]T 22-23'!$L$8</f>
        <v>24</v>
      </c>
      <c r="Y25" s="2"/>
      <c r="Z25" s="25">
        <f>'[38]T 22-23'!$D$8</f>
        <v>3</v>
      </c>
      <c r="AA25" s="26">
        <f>'[38]T 22-23'!$E$8</f>
        <v>3</v>
      </c>
      <c r="AB25" s="24">
        <f>'[38]T 22-23'!$F$8</f>
        <v>13</v>
      </c>
      <c r="AC25" s="15">
        <f>'[38]T 22-23'!$M$8</f>
        <v>12</v>
      </c>
      <c r="AD25" s="11">
        <f>'[38]T 22-23'!$G$8</f>
        <v>9</v>
      </c>
      <c r="AE25" s="12">
        <f>'[38]T 22-23'!$H$8</f>
        <v>13</v>
      </c>
      <c r="AF25" s="11">
        <f>'[38]T 22-23'!$K$8</f>
        <v>16</v>
      </c>
      <c r="AG25" s="12">
        <f>'[38]T 22-23'!$L$8</f>
        <v>31</v>
      </c>
      <c r="AI25" s="7">
        <f t="shared" si="10"/>
        <v>88</v>
      </c>
      <c r="AJ25" s="8">
        <f t="shared" si="10"/>
        <v>92</v>
      </c>
      <c r="AK25" s="7">
        <f t="shared" si="10"/>
        <v>206</v>
      </c>
      <c r="AL25" s="8">
        <f t="shared" si="10"/>
        <v>194</v>
      </c>
      <c r="AM25" s="9">
        <f>'[37]T 22-23'!$Y$8</f>
        <v>52</v>
      </c>
      <c r="AN25" s="10">
        <f>'[37]T 22-23'!$Z$8</f>
        <v>35</v>
      </c>
      <c r="AO25" s="9">
        <f>'[37]T 22-23'!$AC$8</f>
        <v>105</v>
      </c>
      <c r="AP25" s="10">
        <f>'[37]T 22-23'!$AD$8</f>
        <v>76</v>
      </c>
      <c r="AQ25" s="11">
        <f>'[38]T 22-23'!$Y$8</f>
        <v>36</v>
      </c>
      <c r="AR25" s="12">
        <f>'[38]T 22-23'!$Z$8</f>
        <v>57</v>
      </c>
      <c r="AS25" s="11">
        <f>'[38]T 22-23'!$AC$8</f>
        <v>101</v>
      </c>
      <c r="AT25" s="12">
        <f>'[38]T 22-23'!$AD$8</f>
        <v>118</v>
      </c>
      <c r="AV25" s="7">
        <f t="shared" si="11"/>
        <v>44</v>
      </c>
      <c r="AW25" s="8">
        <f t="shared" si="11"/>
        <v>54</v>
      </c>
      <c r="AX25" s="9">
        <f>'[37]T 22-23'!$AL$8</f>
        <v>19</v>
      </c>
      <c r="AY25" s="10">
        <f>'[37]T 22-23'!$AM$8</f>
        <v>27</v>
      </c>
      <c r="AZ25" s="11">
        <f>'[38]T 22-23'!$AL$8</f>
        <v>25</v>
      </c>
      <c r="BA25" s="12">
        <f>'[38]T 22-23'!$AM$8</f>
        <v>27</v>
      </c>
      <c r="BC25" s="7">
        <f t="shared" si="12"/>
        <v>0</v>
      </c>
      <c r="BD25" s="8">
        <f t="shared" si="12"/>
        <v>0</v>
      </c>
      <c r="BE25" s="9">
        <f>'[37]T 22-23'!$AS$8</f>
        <v>0</v>
      </c>
      <c r="BF25" s="10">
        <f>'[37]T 22-23'!$AT$8</f>
        <v>0</v>
      </c>
      <c r="BG25" s="11">
        <f>'[38]T 22-23'!$AS$8</f>
        <v>0</v>
      </c>
      <c r="BH25" s="12">
        <f>'[38]T 22-23'!$AT$8</f>
        <v>0</v>
      </c>
      <c r="BI25" s="6"/>
      <c r="BJ25" s="3" t="b">
        <v>1</v>
      </c>
      <c r="BK25" s="3" t="b">
        <v>1</v>
      </c>
      <c r="BL25" s="6"/>
      <c r="BM25" s="4" t="b">
        <v>1</v>
      </c>
      <c r="BN25" s="4" t="b">
        <v>1</v>
      </c>
      <c r="BO25" s="6"/>
      <c r="BP25" s="21" t="str">
        <f>[37]Trophies!$B$7</f>
        <v xml:space="preserve"> 2022/2023</v>
      </c>
      <c r="BQ25" s="20" t="str">
        <f>[37]Trophies!$C$7</f>
        <v>14th place</v>
      </c>
    </row>
    <row r="26" spans="2:69" ht="16.5" customHeight="1" thickBot="1" x14ac:dyDescent="0.3">
      <c r="B26" s="22" t="str">
        <f ca="1">'[39]22-23'!$B$2</f>
        <v>Wolves</v>
      </c>
      <c r="C26" s="2"/>
      <c r="D26" s="4" t="b">
        <f t="shared" si="0"/>
        <v>1</v>
      </c>
      <c r="E26" s="2"/>
      <c r="F26" s="25">
        <f t="shared" si="1"/>
        <v>11</v>
      </c>
      <c r="G26" s="26">
        <f t="shared" si="2"/>
        <v>8</v>
      </c>
      <c r="H26" s="24">
        <f t="shared" si="3"/>
        <v>19</v>
      </c>
      <c r="I26" s="15">
        <f t="shared" si="4"/>
        <v>41</v>
      </c>
      <c r="J26" s="49">
        <f>I26+(N26-O26)/100+N26/1000+0.00000002</f>
        <v>40.761000019999997</v>
      </c>
      <c r="K26" s="27">
        <f t="shared" si="9"/>
        <v>40.761000019999997</v>
      </c>
      <c r="L26" s="7">
        <f t="shared" si="5"/>
        <v>17</v>
      </c>
      <c r="M26" s="8">
        <f t="shared" si="6"/>
        <v>24</v>
      </c>
      <c r="N26" s="7">
        <f t="shared" si="7"/>
        <v>31</v>
      </c>
      <c r="O26" s="8">
        <f t="shared" si="8"/>
        <v>58</v>
      </c>
      <c r="P26" s="2"/>
      <c r="Q26" s="25">
        <f>'[39]T 22-23'!$D$8</f>
        <v>9</v>
      </c>
      <c r="R26" s="26">
        <f>'[39]T 22-23'!$E$8</f>
        <v>3</v>
      </c>
      <c r="S26" s="24">
        <f>'[39]T 22-23'!$F$8</f>
        <v>7</v>
      </c>
      <c r="T26" s="15">
        <f>'[39]T 22-23'!$M$8</f>
        <v>30</v>
      </c>
      <c r="U26" s="9">
        <f>'[39]T 22-23'!$G$8</f>
        <v>11</v>
      </c>
      <c r="V26" s="10">
        <f>'[39]T 22-23'!$H$8</f>
        <v>7</v>
      </c>
      <c r="W26" s="9">
        <f>'[39]T 22-23'!$K$8</f>
        <v>19</v>
      </c>
      <c r="X26" s="10">
        <f>'[39]T 22-23'!$L$8</f>
        <v>20</v>
      </c>
      <c r="Y26" s="2"/>
      <c r="Z26" s="25">
        <f>'[40]T 22-23'!$D$8</f>
        <v>2</v>
      </c>
      <c r="AA26" s="26">
        <f>'[40]T 22-23'!$E$8</f>
        <v>5</v>
      </c>
      <c r="AB26" s="24">
        <f>'[40]T 22-23'!$F$8</f>
        <v>12</v>
      </c>
      <c r="AC26" s="15">
        <f>'[40]T 22-23'!$M$8</f>
        <v>11</v>
      </c>
      <c r="AD26" s="11">
        <f>'[40]T 22-23'!$G$8</f>
        <v>6</v>
      </c>
      <c r="AE26" s="12">
        <f>'[40]T 22-23'!$H$8</f>
        <v>17</v>
      </c>
      <c r="AF26" s="11">
        <f>'[40]T 22-23'!$K$8</f>
        <v>12</v>
      </c>
      <c r="AG26" s="12">
        <f>'[40]T 22-23'!$L$8</f>
        <v>38</v>
      </c>
      <c r="AI26" s="7">
        <f t="shared" si="10"/>
        <v>83</v>
      </c>
      <c r="AJ26" s="8">
        <f t="shared" si="10"/>
        <v>94</v>
      </c>
      <c r="AK26" s="7">
        <f t="shared" si="10"/>
        <v>185</v>
      </c>
      <c r="AL26" s="8">
        <f t="shared" si="10"/>
        <v>203</v>
      </c>
      <c r="AM26" s="9">
        <f>'[39]T 22-23'!$Y$8</f>
        <v>49</v>
      </c>
      <c r="AN26" s="10">
        <f>'[39]T 22-23'!$Z$8</f>
        <v>51</v>
      </c>
      <c r="AO26" s="9">
        <f>'[39]T 22-23'!$AC$8</f>
        <v>101</v>
      </c>
      <c r="AP26" s="10">
        <f>'[39]T 22-23'!$AD$8</f>
        <v>112</v>
      </c>
      <c r="AQ26" s="11">
        <f>'[40]T 22-23'!$Y$8</f>
        <v>34</v>
      </c>
      <c r="AR26" s="12">
        <f>'[40]T 22-23'!$Z$8</f>
        <v>43</v>
      </c>
      <c r="AS26" s="11">
        <f>'[40]T 22-23'!$AC$8</f>
        <v>84</v>
      </c>
      <c r="AT26" s="12">
        <f>'[40]T 22-23'!$AD$8</f>
        <v>91</v>
      </c>
      <c r="AV26" s="7">
        <f t="shared" si="11"/>
        <v>84</v>
      </c>
      <c r="AW26" s="8">
        <f t="shared" si="11"/>
        <v>75</v>
      </c>
      <c r="AX26" s="9">
        <f>'[39]T 22-23'!$AL$8</f>
        <v>45</v>
      </c>
      <c r="AY26" s="10">
        <f>'[39]T 22-23'!$AM$8</f>
        <v>41</v>
      </c>
      <c r="AZ26" s="11">
        <f>'[40]T 22-23'!$AL$8</f>
        <v>39</v>
      </c>
      <c r="BA26" s="12">
        <f>'[40]T 22-23'!$AM$8</f>
        <v>34</v>
      </c>
      <c r="BC26" s="7">
        <f t="shared" si="12"/>
        <v>5</v>
      </c>
      <c r="BD26" s="8">
        <f t="shared" si="12"/>
        <v>0</v>
      </c>
      <c r="BE26" s="9">
        <f>'[39]T 22-23'!$AS$8</f>
        <v>3</v>
      </c>
      <c r="BF26" s="10">
        <f>'[39]T 22-23'!$AT$8</f>
        <v>0</v>
      </c>
      <c r="BG26" s="11">
        <f>'[40]T 22-23'!$AS$8</f>
        <v>2</v>
      </c>
      <c r="BH26" s="12">
        <f>'[40]T 22-23'!$AT$8</f>
        <v>0</v>
      </c>
      <c r="BI26" s="6"/>
      <c r="BJ26" s="3" t="b">
        <v>1</v>
      </c>
      <c r="BK26" s="3" t="b">
        <v>1</v>
      </c>
      <c r="BL26" s="6"/>
      <c r="BM26" s="4" t="b">
        <v>1</v>
      </c>
      <c r="BN26" s="4" t="b">
        <v>1</v>
      </c>
      <c r="BO26" s="6"/>
      <c r="BP26" s="21" t="str">
        <f>[39]Trophies!$B$7</f>
        <v xml:space="preserve"> 2022/2023</v>
      </c>
      <c r="BQ26" s="20" t="str">
        <f ca="1">[39]Trophies!$C$7</f>
        <v>13th place</v>
      </c>
    </row>
  </sheetData>
  <mergeCells count="29">
    <mergeCell ref="F4:O4"/>
    <mergeCell ref="Q4:X4"/>
    <mergeCell ref="Z4:AG4"/>
    <mergeCell ref="AI4:AL4"/>
    <mergeCell ref="AM4:AP4"/>
    <mergeCell ref="AI2:AT2"/>
    <mergeCell ref="AV2:BA2"/>
    <mergeCell ref="BC2:BH2"/>
    <mergeCell ref="AQ4:AT4"/>
    <mergeCell ref="AV4:AW5"/>
    <mergeCell ref="AO5:AP5"/>
    <mergeCell ref="AQ5:AR5"/>
    <mergeCell ref="AS5:AT5"/>
    <mergeCell ref="BM4:BN4"/>
    <mergeCell ref="L5:M5"/>
    <mergeCell ref="N5:O5"/>
    <mergeCell ref="U5:V5"/>
    <mergeCell ref="W5:X5"/>
    <mergeCell ref="AD5:AE5"/>
    <mergeCell ref="AF5:AG5"/>
    <mergeCell ref="AI5:AJ5"/>
    <mergeCell ref="AK5:AL5"/>
    <mergeCell ref="AM5:AN5"/>
    <mergeCell ref="AX4:AY5"/>
    <mergeCell ref="AZ4:BA5"/>
    <mergeCell ref="BC4:BD5"/>
    <mergeCell ref="BE4:BF5"/>
    <mergeCell ref="BG4:BH5"/>
    <mergeCell ref="BJ4:BK4"/>
  </mergeCells>
  <conditionalFormatting sqref="D7:D26">
    <cfRule type="cellIs" dxfId="17" priority="1" operator="equal">
      <formula>FALSE</formula>
    </cfRule>
    <cfRule type="cellIs" dxfId="16" priority="2" operator="equal">
      <formula>TRUE</formula>
    </cfRule>
  </conditionalFormatting>
  <conditionalFormatting sqref="BJ7:BK26">
    <cfRule type="cellIs" dxfId="15" priority="5" operator="equal">
      <formula>FALSE</formula>
    </cfRule>
    <cfRule type="cellIs" dxfId="14" priority="6" operator="equal">
      <formula>TRUE</formula>
    </cfRule>
  </conditionalFormatting>
  <conditionalFormatting sqref="BM7:BN26">
    <cfRule type="cellIs" dxfId="13" priority="3" operator="equal">
      <formula>FALSE</formula>
    </cfRule>
    <cfRule type="cellIs" dxfId="12" priority="4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32"/>
  <dimension ref="B1:BQ26"/>
  <sheetViews>
    <sheetView topLeftCell="D1" workbookViewId="0">
      <selection activeCell="BE33" sqref="BE33"/>
    </sheetView>
  </sheetViews>
  <sheetFormatPr defaultColWidth="9.140625" defaultRowHeight="15" x14ac:dyDescent="0.25"/>
  <cols>
    <col min="1" max="1" width="2.42578125" style="1" customWidth="1"/>
    <col min="2" max="2" width="17.42578125" style="22" bestFit="1" customWidth="1"/>
    <col min="3" max="3" width="1.7109375" style="1" customWidth="1"/>
    <col min="4" max="4" width="8.85546875"/>
    <col min="5" max="5" width="1.7109375" style="1" customWidth="1"/>
    <col min="6" max="9" width="3.28515625" style="1" customWidth="1"/>
    <col min="10" max="10" width="11.7109375" style="47" bestFit="1" customWidth="1"/>
    <col min="11" max="11" width="11.7109375" style="1" bestFit="1" customWidth="1"/>
    <col min="12" max="15" width="3.28515625" style="1" customWidth="1"/>
    <col min="16" max="16" width="1.7109375" style="1" customWidth="1"/>
    <col min="17" max="24" width="3.28515625" style="1" customWidth="1"/>
    <col min="25" max="25" width="1.7109375" style="1" customWidth="1"/>
    <col min="26" max="33" width="3.28515625" style="1" customWidth="1"/>
    <col min="34" max="34" width="1.7109375" style="1" customWidth="1"/>
    <col min="35" max="46" width="3.28515625" style="1" customWidth="1"/>
    <col min="47" max="47" width="1.7109375" style="1" customWidth="1"/>
    <col min="48" max="53" width="3.28515625" style="1" customWidth="1"/>
    <col min="54" max="54" width="1.7109375" style="1" customWidth="1"/>
    <col min="55" max="60" width="3.28515625" style="1" customWidth="1"/>
    <col min="61" max="61" width="1.7109375" style="1" customWidth="1"/>
    <col min="62" max="62" width="5.7109375" style="1" bestFit="1" customWidth="1"/>
    <col min="63" max="63" width="6" style="1" bestFit="1" customWidth="1"/>
    <col min="64" max="64" width="1.7109375" style="1" customWidth="1"/>
    <col min="65" max="65" width="5.7109375" style="1" bestFit="1" customWidth="1"/>
    <col min="66" max="66" width="6" style="1" bestFit="1" customWidth="1"/>
    <col min="67" max="67" width="1.7109375" style="1" customWidth="1"/>
    <col min="68" max="68" width="19.42578125" style="19" bestFit="1" customWidth="1"/>
    <col min="69" max="69" width="19" style="19" bestFit="1" customWidth="1"/>
    <col min="70" max="70" width="1.5703125" style="1" customWidth="1"/>
    <col min="71" max="16384" width="9.140625" style="1"/>
  </cols>
  <sheetData>
    <row r="1" spans="2:69" ht="22.5" customHeight="1" thickBot="1" x14ac:dyDescent="0.3">
      <c r="F1"/>
      <c r="G1"/>
      <c r="H1"/>
      <c r="I1"/>
      <c r="J1" s="46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</row>
    <row r="2" spans="2:69" ht="15.75" customHeight="1" thickBot="1" x14ac:dyDescent="0.3">
      <c r="F2"/>
      <c r="G2"/>
      <c r="H2"/>
      <c r="I2"/>
      <c r="J2" s="46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I2" s="147" t="s">
        <v>5</v>
      </c>
      <c r="AJ2" s="148"/>
      <c r="AK2" s="148"/>
      <c r="AL2" s="148"/>
      <c r="AM2" s="148"/>
      <c r="AN2" s="148"/>
      <c r="AO2" s="148"/>
      <c r="AP2" s="148"/>
      <c r="AQ2" s="148"/>
      <c r="AR2" s="148"/>
      <c r="AS2" s="148"/>
      <c r="AT2" s="149"/>
      <c r="AV2" s="147" t="s">
        <v>6</v>
      </c>
      <c r="AW2" s="148"/>
      <c r="AX2" s="148"/>
      <c r="AY2" s="148"/>
      <c r="AZ2" s="148"/>
      <c r="BA2" s="149"/>
      <c r="BC2" s="147" t="s">
        <v>7</v>
      </c>
      <c r="BD2" s="148"/>
      <c r="BE2" s="148"/>
      <c r="BF2" s="148"/>
      <c r="BG2" s="148"/>
      <c r="BH2" s="149"/>
    </row>
    <row r="3" spans="2:69" ht="8.25" customHeight="1" thickBot="1" x14ac:dyDescent="0.3"/>
    <row r="4" spans="2:69" ht="15.75" thickBot="1" x14ac:dyDescent="0.3">
      <c r="F4" s="150" t="s">
        <v>12</v>
      </c>
      <c r="G4" s="151"/>
      <c r="H4" s="151"/>
      <c r="I4" s="151"/>
      <c r="J4" s="151"/>
      <c r="K4" s="151"/>
      <c r="L4" s="151"/>
      <c r="M4" s="151"/>
      <c r="N4" s="151"/>
      <c r="O4" s="151"/>
      <c r="P4" s="6"/>
      <c r="Q4" s="150" t="s">
        <v>13</v>
      </c>
      <c r="R4" s="151"/>
      <c r="S4" s="151"/>
      <c r="T4" s="151"/>
      <c r="U4" s="151"/>
      <c r="V4" s="151"/>
      <c r="W4" s="151"/>
      <c r="X4" s="152"/>
      <c r="Z4" s="150" t="s">
        <v>14</v>
      </c>
      <c r="AA4" s="151"/>
      <c r="AB4" s="151"/>
      <c r="AC4" s="151"/>
      <c r="AD4" s="151"/>
      <c r="AE4" s="151"/>
      <c r="AF4" s="151"/>
      <c r="AG4" s="152"/>
      <c r="AI4" s="150" t="s">
        <v>0</v>
      </c>
      <c r="AJ4" s="151"/>
      <c r="AK4" s="151"/>
      <c r="AL4" s="152"/>
      <c r="AM4" s="150" t="s">
        <v>1</v>
      </c>
      <c r="AN4" s="151"/>
      <c r="AO4" s="151"/>
      <c r="AP4" s="152"/>
      <c r="AQ4" s="150" t="s">
        <v>2</v>
      </c>
      <c r="AR4" s="151"/>
      <c r="AS4" s="151"/>
      <c r="AT4" s="152"/>
      <c r="AV4" s="143" t="s">
        <v>0</v>
      </c>
      <c r="AW4" s="144"/>
      <c r="AX4" s="143" t="s">
        <v>1</v>
      </c>
      <c r="AY4" s="144"/>
      <c r="AZ4" s="143" t="s">
        <v>2</v>
      </c>
      <c r="BA4" s="144"/>
      <c r="BC4" s="143" t="s">
        <v>0</v>
      </c>
      <c r="BD4" s="144"/>
      <c r="BE4" s="143" t="s">
        <v>1</v>
      </c>
      <c r="BF4" s="144"/>
      <c r="BG4" s="143" t="s">
        <v>2</v>
      </c>
      <c r="BH4" s="144"/>
      <c r="BJ4" s="139" t="s">
        <v>15</v>
      </c>
      <c r="BK4" s="140"/>
      <c r="BM4" s="139" t="s">
        <v>16</v>
      </c>
      <c r="BN4" s="140"/>
    </row>
    <row r="5" spans="2:69" ht="15.75" thickBot="1" x14ac:dyDescent="0.3">
      <c r="C5" s="2"/>
      <c r="E5" s="2"/>
      <c r="F5" s="16" t="s">
        <v>8</v>
      </c>
      <c r="G5" s="17" t="s">
        <v>9</v>
      </c>
      <c r="H5" s="18" t="s">
        <v>10</v>
      </c>
      <c r="I5" s="13" t="s">
        <v>11</v>
      </c>
      <c r="J5" s="48"/>
      <c r="K5" s="23"/>
      <c r="L5" s="141" t="s">
        <v>3</v>
      </c>
      <c r="M5" s="142"/>
      <c r="N5" s="141" t="s">
        <v>4</v>
      </c>
      <c r="O5" s="142"/>
      <c r="P5" s="2"/>
      <c r="Q5" s="16" t="s">
        <v>8</v>
      </c>
      <c r="R5" s="17" t="s">
        <v>9</v>
      </c>
      <c r="S5" s="18" t="s">
        <v>10</v>
      </c>
      <c r="T5" s="13" t="s">
        <v>11</v>
      </c>
      <c r="U5" s="141" t="s">
        <v>3</v>
      </c>
      <c r="V5" s="142"/>
      <c r="W5" s="141" t="s">
        <v>4</v>
      </c>
      <c r="X5" s="142"/>
      <c r="Y5" s="2"/>
      <c r="Z5" s="16" t="s">
        <v>8</v>
      </c>
      <c r="AA5" s="17" t="s">
        <v>9</v>
      </c>
      <c r="AB5" s="18" t="s">
        <v>10</v>
      </c>
      <c r="AC5" s="13" t="s">
        <v>11</v>
      </c>
      <c r="AD5" s="141" t="s">
        <v>3</v>
      </c>
      <c r="AE5" s="142"/>
      <c r="AF5" s="141" t="s">
        <v>4</v>
      </c>
      <c r="AG5" s="142"/>
      <c r="AI5" s="141" t="s">
        <v>3</v>
      </c>
      <c r="AJ5" s="142"/>
      <c r="AK5" s="141" t="s">
        <v>4</v>
      </c>
      <c r="AL5" s="142"/>
      <c r="AM5" s="141" t="s">
        <v>3</v>
      </c>
      <c r="AN5" s="142"/>
      <c r="AO5" s="141" t="s">
        <v>4</v>
      </c>
      <c r="AP5" s="142"/>
      <c r="AQ5" s="141" t="s">
        <v>3</v>
      </c>
      <c r="AR5" s="142"/>
      <c r="AS5" s="141" t="s">
        <v>4</v>
      </c>
      <c r="AT5" s="142"/>
      <c r="AV5" s="145"/>
      <c r="AW5" s="146"/>
      <c r="AX5" s="145"/>
      <c r="AY5" s="146"/>
      <c r="AZ5" s="145"/>
      <c r="BA5" s="146"/>
      <c r="BC5" s="145"/>
      <c r="BD5" s="146"/>
      <c r="BE5" s="145"/>
      <c r="BF5" s="146"/>
      <c r="BG5" s="145"/>
      <c r="BH5" s="146"/>
      <c r="BI5" s="6"/>
      <c r="BJ5" s="4" t="s">
        <v>1</v>
      </c>
      <c r="BK5" s="4" t="s">
        <v>2</v>
      </c>
      <c r="BL5" s="6"/>
      <c r="BM5" s="4" t="s">
        <v>1</v>
      </c>
      <c r="BN5" s="4" t="s">
        <v>2</v>
      </c>
      <c r="BO5" s="5"/>
    </row>
    <row r="6" spans="2:69" ht="13.5" customHeight="1" thickBot="1" x14ac:dyDescent="0.3">
      <c r="C6" s="2"/>
      <c r="E6" s="2"/>
      <c r="P6" s="2"/>
      <c r="Y6" s="2"/>
      <c r="BJ6" s="2"/>
      <c r="BK6" s="2"/>
      <c r="BM6" s="2"/>
      <c r="BN6" s="2"/>
    </row>
    <row r="7" spans="2:69" ht="16.5" customHeight="1" thickBot="1" x14ac:dyDescent="0.3">
      <c r="B7" s="22" t="str">
        <f>'[1]21-22'!$B$2</f>
        <v>Arsenal</v>
      </c>
      <c r="C7" s="2"/>
      <c r="D7" s="4" t="b">
        <f t="shared" ref="D7:D26" si="0">IF((BJ7=TRUE)*AND(BK7=TRUE)*AND(BM7=TRUE)*AND(BN7=TRUE),TRUE,FALSE)</f>
        <v>1</v>
      </c>
      <c r="E7" s="2"/>
      <c r="F7" s="25">
        <f t="shared" ref="F7:F26" si="1">Z7+Q7</f>
        <v>22</v>
      </c>
      <c r="G7" s="26">
        <f t="shared" ref="G7:G26" si="2">AA7+R7</f>
        <v>3</v>
      </c>
      <c r="H7" s="24">
        <f t="shared" ref="H7:H26" si="3">AB7+S7</f>
        <v>13</v>
      </c>
      <c r="I7" s="15">
        <f t="shared" ref="I7:I26" si="4">AC7+T7</f>
        <v>69</v>
      </c>
      <c r="J7" s="49">
        <f>I7+(N7-O7)/100+N7/1000+0.00000001</f>
        <v>69.191000009999996</v>
      </c>
      <c r="K7" s="27">
        <f>J7</f>
        <v>69.191000009999996</v>
      </c>
      <c r="L7" s="7">
        <f t="shared" ref="L7:L26" si="5">AD7+U7</f>
        <v>33</v>
      </c>
      <c r="M7" s="8">
        <f t="shared" ref="M7:M26" si="6">AE7+V7</f>
        <v>21</v>
      </c>
      <c r="N7" s="7">
        <f t="shared" ref="N7:N26" si="7">AF7+W7</f>
        <v>61</v>
      </c>
      <c r="O7" s="8">
        <f t="shared" ref="O7:O26" si="8">AG7+X7</f>
        <v>48</v>
      </c>
      <c r="P7" s="2"/>
      <c r="Q7" s="25">
        <f>'[1]T 21-22'!$D$8</f>
        <v>13</v>
      </c>
      <c r="R7" s="26">
        <f>'[1]T 21-22'!$E$8</f>
        <v>2</v>
      </c>
      <c r="S7" s="24">
        <f>'[1]T 21-22'!$F$8</f>
        <v>4</v>
      </c>
      <c r="T7" s="15">
        <f>'[1]T 21-22'!$M$8</f>
        <v>41</v>
      </c>
      <c r="U7" s="9">
        <f>'[1]T 21-22'!$G$8</f>
        <v>16</v>
      </c>
      <c r="V7" s="10">
        <f>'[1]T 21-22'!$H$8</f>
        <v>6</v>
      </c>
      <c r="W7" s="9">
        <f>'[1]T 21-22'!$K$8</f>
        <v>35</v>
      </c>
      <c r="X7" s="10">
        <f>'[1]T 21-22'!$L$8</f>
        <v>17</v>
      </c>
      <c r="Y7" s="2"/>
      <c r="Z7" s="25">
        <f>'[2]T 21-22'!$D$8</f>
        <v>9</v>
      </c>
      <c r="AA7" s="26">
        <f>'[2]T 21-22'!$E$8</f>
        <v>1</v>
      </c>
      <c r="AB7" s="24">
        <f>'[2]T 21-22'!$F$8</f>
        <v>9</v>
      </c>
      <c r="AC7" s="15">
        <f>'[2]T 21-22'!$M$8</f>
        <v>28</v>
      </c>
      <c r="AD7" s="11">
        <f>'[2]T 21-22'!$G$8</f>
        <v>17</v>
      </c>
      <c r="AE7" s="12">
        <f>'[2]T 21-22'!$H$8</f>
        <v>15</v>
      </c>
      <c r="AF7" s="11">
        <f>'[2]T 21-22'!$K$8</f>
        <v>26</v>
      </c>
      <c r="AG7" s="12">
        <f>'[2]T 21-22'!$L$8</f>
        <v>31</v>
      </c>
      <c r="AI7" s="7">
        <f>AM7+AQ7</f>
        <v>96</v>
      </c>
      <c r="AJ7" s="8">
        <f>AN7+AR7</f>
        <v>88</v>
      </c>
      <c r="AK7" s="7">
        <f>AO7+AS7</f>
        <v>208</v>
      </c>
      <c r="AL7" s="8">
        <f>AP7+AT7</f>
        <v>175</v>
      </c>
      <c r="AM7" s="9">
        <f>'[1]T 21-22'!$Y$8</f>
        <v>59</v>
      </c>
      <c r="AN7" s="10">
        <f>'[1]T 21-22'!$Z$8</f>
        <v>40</v>
      </c>
      <c r="AO7" s="9">
        <f>'[1]T 21-22'!$AC$8</f>
        <v>127</v>
      </c>
      <c r="AP7" s="10">
        <f>'[1]T 21-22'!$AD$8</f>
        <v>77</v>
      </c>
      <c r="AQ7" s="11">
        <f>'[2]T 21-22'!$Y$8</f>
        <v>37</v>
      </c>
      <c r="AR7" s="12">
        <f>'[2]T 21-22'!$Z$8</f>
        <v>48</v>
      </c>
      <c r="AS7" s="11">
        <f>'[2]T 21-22'!$AC$8</f>
        <v>81</v>
      </c>
      <c r="AT7" s="12">
        <f>'[2]T 21-22'!$AD$8</f>
        <v>98</v>
      </c>
      <c r="AV7" s="7">
        <f>AX7+AZ7</f>
        <v>63</v>
      </c>
      <c r="AW7" s="8">
        <f>AY7+BA7</f>
        <v>67</v>
      </c>
      <c r="AX7" s="9">
        <f>'[1]T 21-22'!$AL$8</f>
        <v>32</v>
      </c>
      <c r="AY7" s="10">
        <f>'[1]T 21-22'!$AM$8</f>
        <v>37</v>
      </c>
      <c r="AZ7" s="11">
        <f>'[2]T 21-22'!$AL$8</f>
        <v>31</v>
      </c>
      <c r="BA7" s="12">
        <f>'[2]T 21-22'!$AM$8</f>
        <v>30</v>
      </c>
      <c r="BC7" s="7">
        <f>BE7+BG7</f>
        <v>4</v>
      </c>
      <c r="BD7" s="8">
        <f>BF7+BH7</f>
        <v>3</v>
      </c>
      <c r="BE7" s="9">
        <f>'[1]T 21-22'!$AS$8</f>
        <v>1</v>
      </c>
      <c r="BF7" s="10">
        <f>'[1]T 21-22'!$AT$8</f>
        <v>3</v>
      </c>
      <c r="BG7" s="11">
        <f>'[2]T 21-22'!$AS$8</f>
        <v>3</v>
      </c>
      <c r="BH7" s="12">
        <f>'[2]T 21-22'!$AT$8</f>
        <v>0</v>
      </c>
      <c r="BI7" s="6"/>
      <c r="BJ7" s="3" t="b">
        <v>1</v>
      </c>
      <c r="BK7" s="3" t="b">
        <v>1</v>
      </c>
      <c r="BL7" s="6"/>
      <c r="BM7" s="4" t="b">
        <v>1</v>
      </c>
      <c r="BN7" s="4" t="b">
        <v>1</v>
      </c>
      <c r="BO7" s="6"/>
      <c r="BP7" s="21" t="str">
        <f>[1]Trophies!$B$8</f>
        <v xml:space="preserve"> 2021/2022</v>
      </c>
      <c r="BQ7" s="20" t="str">
        <f>[1]Trophies!$C$8</f>
        <v>5th place</v>
      </c>
    </row>
    <row r="8" spans="2:69" ht="16.5" customHeight="1" thickBot="1" x14ac:dyDescent="0.3">
      <c r="B8" s="22" t="str">
        <f>'[3]21-22'!$B$2</f>
        <v>Aston Villa</v>
      </c>
      <c r="C8" s="2"/>
      <c r="D8" s="4" t="b">
        <f t="shared" si="0"/>
        <v>1</v>
      </c>
      <c r="E8" s="2"/>
      <c r="F8" s="25">
        <f t="shared" si="1"/>
        <v>13</v>
      </c>
      <c r="G8" s="26">
        <f t="shared" si="2"/>
        <v>6</v>
      </c>
      <c r="H8" s="24">
        <f t="shared" si="3"/>
        <v>19</v>
      </c>
      <c r="I8" s="15">
        <f t="shared" si="4"/>
        <v>45</v>
      </c>
      <c r="J8" s="49">
        <f>I8+(N8-O8)/100+N8/1000+0.00000002</f>
        <v>45.032000019999998</v>
      </c>
      <c r="K8" s="27">
        <f t="shared" ref="K8:K26" si="9">J8</f>
        <v>45.032000019999998</v>
      </c>
      <c r="L8" s="7">
        <f t="shared" si="5"/>
        <v>21</v>
      </c>
      <c r="M8" s="8">
        <f t="shared" si="6"/>
        <v>25</v>
      </c>
      <c r="N8" s="7">
        <f t="shared" si="7"/>
        <v>52</v>
      </c>
      <c r="O8" s="8">
        <f t="shared" si="8"/>
        <v>54</v>
      </c>
      <c r="P8" s="2"/>
      <c r="Q8" s="25">
        <f>'[3]T 21-22'!$D$8</f>
        <v>6</v>
      </c>
      <c r="R8" s="26">
        <f>'[3]T 21-22'!$E$8</f>
        <v>5</v>
      </c>
      <c r="S8" s="24">
        <f>'[3]T 21-22'!$F$8</f>
        <v>8</v>
      </c>
      <c r="T8" s="15">
        <f>'[3]T 21-22'!$M$8</f>
        <v>23</v>
      </c>
      <c r="U8" s="9">
        <f>'[3]T 21-22'!$G$8</f>
        <v>12</v>
      </c>
      <c r="V8" s="10">
        <f>'[3]T 21-22'!$H$8</f>
        <v>14</v>
      </c>
      <c r="W8" s="9">
        <f>'[3]T 21-22'!$K$8</f>
        <v>29</v>
      </c>
      <c r="X8" s="10">
        <f>'[3]T 21-22'!$L$8</f>
        <v>29</v>
      </c>
      <c r="Y8" s="2"/>
      <c r="Z8" s="25">
        <f>'[4]T 21-22'!$D$8</f>
        <v>7</v>
      </c>
      <c r="AA8" s="26">
        <f>'[4]T 21-22'!$E$8</f>
        <v>1</v>
      </c>
      <c r="AB8" s="24">
        <f>'[4]T 21-22'!$F$8</f>
        <v>11</v>
      </c>
      <c r="AC8" s="15">
        <f>'[4]T 21-22'!$M$8</f>
        <v>22</v>
      </c>
      <c r="AD8" s="11">
        <f>'[4]T 21-22'!$G$8</f>
        <v>9</v>
      </c>
      <c r="AE8" s="12">
        <f>'[4]T 21-22'!$H$8</f>
        <v>11</v>
      </c>
      <c r="AF8" s="11">
        <f>'[4]T 21-22'!$K$8</f>
        <v>23</v>
      </c>
      <c r="AG8" s="12">
        <f>'[4]T 21-22'!$L$8</f>
        <v>25</v>
      </c>
      <c r="AI8" s="7">
        <f t="shared" ref="AI8:AL26" si="10">AM8+AQ8</f>
        <v>101</v>
      </c>
      <c r="AJ8" s="8">
        <f t="shared" si="10"/>
        <v>114</v>
      </c>
      <c r="AK8" s="7">
        <f t="shared" si="10"/>
        <v>196</v>
      </c>
      <c r="AL8" s="8">
        <f t="shared" si="10"/>
        <v>220</v>
      </c>
      <c r="AM8" s="9">
        <f>'[3]T 21-22'!$Y$8</f>
        <v>54</v>
      </c>
      <c r="AN8" s="10">
        <f>'[3]T 21-22'!$Z$8</f>
        <v>49</v>
      </c>
      <c r="AO8" s="9">
        <f>'[3]T 21-22'!$AC$8</f>
        <v>90</v>
      </c>
      <c r="AP8" s="10">
        <f>'[3]T 21-22'!$AD$8</f>
        <v>104</v>
      </c>
      <c r="AQ8" s="11">
        <f>'[4]T 21-22'!$Y$8</f>
        <v>47</v>
      </c>
      <c r="AR8" s="12">
        <f>'[4]T 21-22'!$Z$8</f>
        <v>65</v>
      </c>
      <c r="AS8" s="11">
        <f>'[4]T 21-22'!$AC$8</f>
        <v>106</v>
      </c>
      <c r="AT8" s="12">
        <f>'[4]T 21-22'!$AD$8</f>
        <v>116</v>
      </c>
      <c r="AV8" s="7">
        <f t="shared" ref="AV8:AW26" si="11">AX8+AZ8</f>
        <v>80</v>
      </c>
      <c r="AW8" s="8">
        <f t="shared" si="11"/>
        <v>84</v>
      </c>
      <c r="AX8" s="9">
        <f>'[3]T 21-22'!$AL$8</f>
        <v>32</v>
      </c>
      <c r="AY8" s="10">
        <f>'[3]T 21-22'!$AM$8</f>
        <v>37</v>
      </c>
      <c r="AZ8" s="11">
        <f>'[4]T 21-22'!$AL$8</f>
        <v>48</v>
      </c>
      <c r="BA8" s="12">
        <f>'[4]T 21-22'!$AM$8</f>
        <v>47</v>
      </c>
      <c r="BC8" s="7">
        <f t="shared" ref="BC8:BD26" si="12">BE8+BG8</f>
        <v>2</v>
      </c>
      <c r="BD8" s="8">
        <f t="shared" si="12"/>
        <v>1</v>
      </c>
      <c r="BE8" s="9">
        <f>'[3]T 21-22'!$AS$8</f>
        <v>2</v>
      </c>
      <c r="BF8" s="10">
        <f>'[3]T 21-22'!$AT$8</f>
        <v>1</v>
      </c>
      <c r="BG8" s="11">
        <f>'[4]T 21-22'!$AS$8</f>
        <v>0</v>
      </c>
      <c r="BH8" s="12">
        <f>'[4]T 21-22'!$AT$8</f>
        <v>0</v>
      </c>
      <c r="BI8" s="6"/>
      <c r="BJ8" s="3" t="b">
        <v>1</v>
      </c>
      <c r="BK8" s="3" t="b">
        <v>1</v>
      </c>
      <c r="BL8" s="6"/>
      <c r="BM8" s="4" t="b">
        <v>1</v>
      </c>
      <c r="BN8" s="4" t="b">
        <v>1</v>
      </c>
      <c r="BO8" s="6"/>
      <c r="BP8" s="21" t="str">
        <f>[3]Trophies!$B$8</f>
        <v xml:space="preserve"> 2021/2022</v>
      </c>
      <c r="BQ8" s="20" t="str">
        <f>[3]Trophies!$C$8</f>
        <v>14th place</v>
      </c>
    </row>
    <row r="9" spans="2:69" ht="16.5" customHeight="1" thickBot="1" x14ac:dyDescent="0.3">
      <c r="B9" s="22" t="str">
        <f>'[5]21-22'!$B$2</f>
        <v>Brentford</v>
      </c>
      <c r="C9" s="2"/>
      <c r="D9" s="4" t="b">
        <f t="shared" si="0"/>
        <v>1</v>
      </c>
      <c r="E9" s="2"/>
      <c r="F9" s="25">
        <f t="shared" si="1"/>
        <v>13</v>
      </c>
      <c r="G9" s="26">
        <f t="shared" si="2"/>
        <v>7</v>
      </c>
      <c r="H9" s="24">
        <f t="shared" si="3"/>
        <v>18</v>
      </c>
      <c r="I9" s="15">
        <f t="shared" si="4"/>
        <v>46</v>
      </c>
      <c r="J9" s="49">
        <f>I9+(N9-O9)/100+N9/1000+0.00000003</f>
        <v>45.968000030000006</v>
      </c>
      <c r="K9" s="27">
        <f t="shared" si="9"/>
        <v>45.968000030000006</v>
      </c>
      <c r="L9" s="7">
        <f t="shared" si="5"/>
        <v>16</v>
      </c>
      <c r="M9" s="8">
        <f t="shared" si="6"/>
        <v>29</v>
      </c>
      <c r="N9" s="7">
        <f t="shared" si="7"/>
        <v>48</v>
      </c>
      <c r="O9" s="8">
        <f t="shared" si="8"/>
        <v>56</v>
      </c>
      <c r="P9" s="2"/>
      <c r="Q9" s="25">
        <f>'[5]T 21-22'!$D$8</f>
        <v>7</v>
      </c>
      <c r="R9" s="26">
        <f>'[5]T 21-22'!$E$8</f>
        <v>3</v>
      </c>
      <c r="S9" s="24">
        <f>'[5]T 21-22'!$F$8</f>
        <v>9</v>
      </c>
      <c r="T9" s="15">
        <f>'[5]T 21-22'!$M$8</f>
        <v>24</v>
      </c>
      <c r="U9" s="9">
        <f>'[5]T 21-22'!$G$8</f>
        <v>6</v>
      </c>
      <c r="V9" s="10">
        <f>'[5]T 21-22'!$H$8</f>
        <v>10</v>
      </c>
      <c r="W9" s="9">
        <f>'[5]T 21-22'!$K$8</f>
        <v>22</v>
      </c>
      <c r="X9" s="10">
        <f>'[5]T 21-22'!$L$8</f>
        <v>21</v>
      </c>
      <c r="Y9" s="2"/>
      <c r="Z9" s="25">
        <f>'[6]T 21-22'!$D$8</f>
        <v>6</v>
      </c>
      <c r="AA9" s="26">
        <f>'[6]T 21-22'!$E$8</f>
        <v>4</v>
      </c>
      <c r="AB9" s="24">
        <f>'[6]T 21-22'!$F$8</f>
        <v>9</v>
      </c>
      <c r="AC9" s="15">
        <f>'[6]T 21-22'!$M$8</f>
        <v>22</v>
      </c>
      <c r="AD9" s="11">
        <f>'[6]T 21-22'!$G$8</f>
        <v>10</v>
      </c>
      <c r="AE9" s="12">
        <f>'[6]T 21-22'!$H$8</f>
        <v>19</v>
      </c>
      <c r="AF9" s="11">
        <f>'[6]T 21-22'!$K$8</f>
        <v>26</v>
      </c>
      <c r="AG9" s="12">
        <f>'[6]T 21-22'!$L$8</f>
        <v>35</v>
      </c>
      <c r="AI9" s="7">
        <f t="shared" si="10"/>
        <v>79</v>
      </c>
      <c r="AJ9" s="8">
        <f t="shared" si="10"/>
        <v>124</v>
      </c>
      <c r="AK9" s="7">
        <f t="shared" si="10"/>
        <v>160</v>
      </c>
      <c r="AL9" s="8">
        <f t="shared" si="10"/>
        <v>229</v>
      </c>
      <c r="AM9" s="9">
        <f>'[5]T 21-22'!$Y$8</f>
        <v>51</v>
      </c>
      <c r="AN9" s="10">
        <f>'[5]T 21-22'!$Z$8</f>
        <v>52</v>
      </c>
      <c r="AO9" s="9">
        <f>'[5]T 21-22'!$AC$8</f>
        <v>89</v>
      </c>
      <c r="AP9" s="10">
        <f>'[5]T 21-22'!$AD$8</f>
        <v>106</v>
      </c>
      <c r="AQ9" s="11">
        <f>'[6]T 21-22'!$Y$8</f>
        <v>28</v>
      </c>
      <c r="AR9" s="12">
        <f>'[6]T 21-22'!$Z$8</f>
        <v>72</v>
      </c>
      <c r="AS9" s="11">
        <f>'[6]T 21-22'!$AC$8</f>
        <v>71</v>
      </c>
      <c r="AT9" s="12">
        <f>'[6]T 21-22'!$AD$8</f>
        <v>123</v>
      </c>
      <c r="AV9" s="7">
        <f t="shared" si="11"/>
        <v>63</v>
      </c>
      <c r="AW9" s="8">
        <f t="shared" si="11"/>
        <v>50</v>
      </c>
      <c r="AX9" s="9">
        <f>'[5]T 21-22'!$AL$8</f>
        <v>30</v>
      </c>
      <c r="AY9" s="10">
        <f>'[5]T 21-22'!$AM$8</f>
        <v>22</v>
      </c>
      <c r="AZ9" s="11">
        <f>'[6]T 21-22'!$AL$8</f>
        <v>33</v>
      </c>
      <c r="BA9" s="12">
        <f>'[6]T 21-22'!$AM$8</f>
        <v>28</v>
      </c>
      <c r="BC9" s="7">
        <f t="shared" si="12"/>
        <v>3</v>
      </c>
      <c r="BD9" s="8">
        <f t="shared" si="12"/>
        <v>3</v>
      </c>
      <c r="BE9" s="9">
        <f>'[5]T 21-22'!$AS$8</f>
        <v>2</v>
      </c>
      <c r="BF9" s="10">
        <f>'[5]T 21-22'!$AT$8</f>
        <v>1</v>
      </c>
      <c r="BG9" s="11">
        <f>'[6]T 21-22'!$AS$8</f>
        <v>1</v>
      </c>
      <c r="BH9" s="12">
        <f>'[6]T 21-22'!$AT$8</f>
        <v>2</v>
      </c>
      <c r="BI9" s="6"/>
      <c r="BJ9" s="3" t="b">
        <v>1</v>
      </c>
      <c r="BK9" s="3" t="b">
        <v>1</v>
      </c>
      <c r="BL9" s="6"/>
      <c r="BM9" s="4" t="b">
        <v>1</v>
      </c>
      <c r="BN9" s="4" t="b">
        <v>1</v>
      </c>
      <c r="BO9" s="6"/>
      <c r="BP9" s="21" t="str">
        <f>[5]Trophies!$B$8</f>
        <v xml:space="preserve"> 2021/2022</v>
      </c>
      <c r="BQ9" s="20" t="str">
        <f>[5]Trophies!$C$8</f>
        <v>13th place</v>
      </c>
    </row>
    <row r="10" spans="2:69" ht="16.5" customHeight="1" thickBot="1" x14ac:dyDescent="0.3">
      <c r="B10" s="22" t="str">
        <f>'[7]21-22'!$B$2</f>
        <v>Brighton</v>
      </c>
      <c r="C10" s="2"/>
      <c r="D10" s="4" t="b">
        <f t="shared" si="0"/>
        <v>1</v>
      </c>
      <c r="E10" s="2"/>
      <c r="F10" s="25">
        <f t="shared" si="1"/>
        <v>12</v>
      </c>
      <c r="G10" s="26">
        <f t="shared" si="2"/>
        <v>15</v>
      </c>
      <c r="H10" s="24">
        <f t="shared" si="3"/>
        <v>11</v>
      </c>
      <c r="I10" s="15">
        <f t="shared" si="4"/>
        <v>51</v>
      </c>
      <c r="J10" s="49">
        <f>I10+(N10-O10)/100+N10/1000+0.00000004</f>
        <v>51.022000040000002</v>
      </c>
      <c r="K10" s="27">
        <f t="shared" si="9"/>
        <v>51.022000040000002</v>
      </c>
      <c r="L10" s="7">
        <f t="shared" si="5"/>
        <v>16</v>
      </c>
      <c r="M10" s="8">
        <f t="shared" si="6"/>
        <v>22</v>
      </c>
      <c r="N10" s="7">
        <f t="shared" si="7"/>
        <v>42</v>
      </c>
      <c r="O10" s="8">
        <f t="shared" si="8"/>
        <v>44</v>
      </c>
      <c r="P10" s="2"/>
      <c r="Q10" s="25">
        <f>'[7]T 21-22'!$D$8</f>
        <v>5</v>
      </c>
      <c r="R10" s="26">
        <f>'[7]T 21-22'!$E$8</f>
        <v>7</v>
      </c>
      <c r="S10" s="24">
        <f>'[7]T 21-22'!$F$8</f>
        <v>7</v>
      </c>
      <c r="T10" s="15">
        <f>'[7]T 21-22'!$M$8</f>
        <v>22</v>
      </c>
      <c r="U10" s="9">
        <f>'[7]T 21-22'!$G$8</f>
        <v>9</v>
      </c>
      <c r="V10" s="10">
        <f>'[7]T 21-22'!$H$8</f>
        <v>13</v>
      </c>
      <c r="W10" s="9">
        <f>'[7]T 21-22'!$K$8</f>
        <v>19</v>
      </c>
      <c r="X10" s="10">
        <f>'[7]T 21-22'!$L$8</f>
        <v>23</v>
      </c>
      <c r="Y10" s="2"/>
      <c r="Z10" s="25">
        <f>'[8]T 21-22'!$D$8</f>
        <v>7</v>
      </c>
      <c r="AA10" s="26">
        <f>'[8]T 21-22'!$E$8</f>
        <v>8</v>
      </c>
      <c r="AB10" s="24">
        <f>'[8]T 21-22'!$F$8</f>
        <v>4</v>
      </c>
      <c r="AC10" s="15">
        <f>'[8]T 21-22'!$M$8</f>
        <v>29</v>
      </c>
      <c r="AD10" s="11">
        <f>'[8]T 21-22'!$G$8</f>
        <v>7</v>
      </c>
      <c r="AE10" s="12">
        <f>'[8]T 21-22'!$H$8</f>
        <v>9</v>
      </c>
      <c r="AF10" s="11">
        <f>'[8]T 21-22'!$K$8</f>
        <v>23</v>
      </c>
      <c r="AG10" s="12">
        <f>'[8]T 21-22'!$L$8</f>
        <v>21</v>
      </c>
      <c r="AI10" s="7">
        <f t="shared" si="10"/>
        <v>94</v>
      </c>
      <c r="AJ10" s="8">
        <f t="shared" si="10"/>
        <v>90</v>
      </c>
      <c r="AK10" s="7">
        <f t="shared" si="10"/>
        <v>200</v>
      </c>
      <c r="AL10" s="8">
        <f t="shared" si="10"/>
        <v>211</v>
      </c>
      <c r="AM10" s="9">
        <f>'[7]T 21-22'!$Y$8</f>
        <v>54</v>
      </c>
      <c r="AN10" s="10">
        <f>'[7]T 21-22'!$Z$8</f>
        <v>35</v>
      </c>
      <c r="AO10" s="9">
        <f>'[7]T 21-22'!$AC$8</f>
        <v>118</v>
      </c>
      <c r="AP10" s="10">
        <f>'[7]T 21-22'!$AD$8</f>
        <v>87</v>
      </c>
      <c r="AQ10" s="11">
        <f>'[8]T 21-22'!$Y$8</f>
        <v>40</v>
      </c>
      <c r="AR10" s="12">
        <f>'[8]T 21-22'!$Z$8</f>
        <v>55</v>
      </c>
      <c r="AS10" s="11">
        <f>'[8]T 21-22'!$AC$8</f>
        <v>82</v>
      </c>
      <c r="AT10" s="12">
        <f>'[8]T 21-22'!$AD$8</f>
        <v>124</v>
      </c>
      <c r="AV10" s="7">
        <f t="shared" si="11"/>
        <v>72</v>
      </c>
      <c r="AW10" s="8">
        <f t="shared" si="11"/>
        <v>79</v>
      </c>
      <c r="AX10" s="9">
        <f>'[7]T 21-22'!$AL$8</f>
        <v>32</v>
      </c>
      <c r="AY10" s="10">
        <f>'[7]T 21-22'!$AM$8</f>
        <v>37</v>
      </c>
      <c r="AZ10" s="11">
        <f>'[8]T 21-22'!$AL$8</f>
        <v>40</v>
      </c>
      <c r="BA10" s="12">
        <f>'[8]T 21-22'!$AM$8</f>
        <v>42</v>
      </c>
      <c r="BC10" s="7">
        <f>BE10+BG10</f>
        <v>2</v>
      </c>
      <c r="BD10" s="8">
        <f>BF10+BH10</f>
        <v>0</v>
      </c>
      <c r="BE10" s="9">
        <f>'[7]T 21-22'!$AS$8</f>
        <v>1</v>
      </c>
      <c r="BF10" s="10">
        <f>'[7]T 21-22'!$AT$8</f>
        <v>0</v>
      </c>
      <c r="BG10" s="11">
        <f>'[8]T 21-22'!$AS$8</f>
        <v>1</v>
      </c>
      <c r="BH10" s="12">
        <f>'[8]T 21-22'!$AT$8</f>
        <v>0</v>
      </c>
      <c r="BI10" s="6"/>
      <c r="BJ10" s="3" t="b">
        <v>1</v>
      </c>
      <c r="BK10" s="3" t="b">
        <v>1</v>
      </c>
      <c r="BL10" s="6"/>
      <c r="BM10" s="4" t="b">
        <v>1</v>
      </c>
      <c r="BN10" s="4" t="b">
        <v>1</v>
      </c>
      <c r="BO10" s="6"/>
      <c r="BP10" s="21" t="str">
        <f>[7]Trophies!$B$8</f>
        <v xml:space="preserve"> 2021/2022</v>
      </c>
      <c r="BQ10" s="20" t="str">
        <f>[7]Trophies!$C$8</f>
        <v>9th place</v>
      </c>
    </row>
    <row r="11" spans="2:69" ht="16.5" customHeight="1" thickBot="1" x14ac:dyDescent="0.3">
      <c r="B11" s="22" t="str">
        <f>'[17]21-22'!$B$2</f>
        <v>Burnley</v>
      </c>
      <c r="C11" s="2"/>
      <c r="D11" s="4" t="b">
        <f t="shared" si="0"/>
        <v>1</v>
      </c>
      <c r="E11" s="2"/>
      <c r="F11" s="25">
        <f t="shared" si="1"/>
        <v>7</v>
      </c>
      <c r="G11" s="26">
        <f t="shared" si="2"/>
        <v>14</v>
      </c>
      <c r="H11" s="24">
        <f t="shared" si="3"/>
        <v>17</v>
      </c>
      <c r="I11" s="15">
        <f t="shared" si="4"/>
        <v>35</v>
      </c>
      <c r="J11" s="49">
        <f>I11+(N11-O11)/100+N11/1000+0.00000005</f>
        <v>34.844000049999998</v>
      </c>
      <c r="K11" s="27">
        <f t="shared" si="9"/>
        <v>34.844000049999998</v>
      </c>
      <c r="L11" s="7">
        <f t="shared" si="5"/>
        <v>17</v>
      </c>
      <c r="M11" s="8">
        <f t="shared" si="6"/>
        <v>27</v>
      </c>
      <c r="N11" s="7">
        <f t="shared" si="7"/>
        <v>34</v>
      </c>
      <c r="O11" s="8">
        <f t="shared" si="8"/>
        <v>53</v>
      </c>
      <c r="P11" s="2"/>
      <c r="Q11" s="25">
        <f>'[17]T 21-22'!$D$8</f>
        <v>5</v>
      </c>
      <c r="R11" s="26">
        <f>'[17]T 21-22'!$E$8</f>
        <v>6</v>
      </c>
      <c r="S11" s="24">
        <f>'[17]T 21-22'!$F$8</f>
        <v>8</v>
      </c>
      <c r="T11" s="15">
        <f>'[17]T 21-22'!$M$8</f>
        <v>21</v>
      </c>
      <c r="U11" s="9">
        <f>'[17]T 21-22'!$G$8</f>
        <v>9</v>
      </c>
      <c r="V11" s="10">
        <f>'[17]T 21-22'!$H$8</f>
        <v>13</v>
      </c>
      <c r="W11" s="9">
        <f>'[17]T 21-22'!$K$8</f>
        <v>18</v>
      </c>
      <c r="X11" s="10">
        <f>'[17]T 21-22'!$L$8</f>
        <v>25</v>
      </c>
      <c r="Y11" s="2"/>
      <c r="Z11" s="25">
        <f>'[18]T 21-22'!$D$8</f>
        <v>2</v>
      </c>
      <c r="AA11" s="26">
        <f>'[18]T 21-22'!$E$8</f>
        <v>8</v>
      </c>
      <c r="AB11" s="24">
        <f>'[18]T 21-22'!$F$8</f>
        <v>9</v>
      </c>
      <c r="AC11" s="15">
        <f>'[18]T 21-22'!$M$8</f>
        <v>14</v>
      </c>
      <c r="AD11" s="11">
        <f>'[18]T 21-22'!$G$8</f>
        <v>8</v>
      </c>
      <c r="AE11" s="12">
        <f>'[18]T 21-22'!$H$8</f>
        <v>14</v>
      </c>
      <c r="AF11" s="11">
        <f>'[18]T 21-22'!$K$8</f>
        <v>16</v>
      </c>
      <c r="AG11" s="12">
        <f>'[18]T 21-22'!$L$8</f>
        <v>28</v>
      </c>
      <c r="AI11" s="7">
        <f t="shared" si="10"/>
        <v>102</v>
      </c>
      <c r="AJ11" s="8">
        <f t="shared" si="10"/>
        <v>116</v>
      </c>
      <c r="AK11" s="7">
        <f t="shared" si="10"/>
        <v>183</v>
      </c>
      <c r="AL11" s="8">
        <f t="shared" si="10"/>
        <v>265</v>
      </c>
      <c r="AM11" s="9">
        <f>'[17]T 21-22'!$Y$8</f>
        <v>54</v>
      </c>
      <c r="AN11" s="10">
        <f>'[17]T 21-22'!$Z$8</f>
        <v>49</v>
      </c>
      <c r="AO11" s="9">
        <f>'[17]T 21-22'!$AC$8</f>
        <v>102</v>
      </c>
      <c r="AP11" s="10">
        <f>'[17]T 21-22'!$AD$8</f>
        <v>120</v>
      </c>
      <c r="AQ11" s="11">
        <f>'[18]T 21-22'!$Y$8</f>
        <v>48</v>
      </c>
      <c r="AR11" s="12">
        <f>'[18]T 21-22'!$Z$8</f>
        <v>67</v>
      </c>
      <c r="AS11" s="11">
        <f>'[18]T 21-22'!$AC$8</f>
        <v>81</v>
      </c>
      <c r="AT11" s="12">
        <f>'[18]T 21-22'!$AD$8</f>
        <v>145</v>
      </c>
      <c r="AV11" s="7">
        <f t="shared" si="11"/>
        <v>68</v>
      </c>
      <c r="AW11" s="8">
        <f t="shared" si="11"/>
        <v>44</v>
      </c>
      <c r="AX11" s="9">
        <f>'[17]T 21-22'!$AL$8</f>
        <v>34</v>
      </c>
      <c r="AY11" s="10">
        <f>'[17]T 21-22'!$AM$8</f>
        <v>24</v>
      </c>
      <c r="AZ11" s="11">
        <f>'[18]T 21-22'!$AL$8</f>
        <v>34</v>
      </c>
      <c r="BA11" s="12">
        <f>'[18]T 21-22'!$AM$8</f>
        <v>20</v>
      </c>
      <c r="BC11" s="7">
        <f t="shared" si="12"/>
        <v>2</v>
      </c>
      <c r="BD11" s="8">
        <f t="shared" si="12"/>
        <v>0</v>
      </c>
      <c r="BE11" s="9">
        <f>'[17]T 21-22'!$AS$8</f>
        <v>0</v>
      </c>
      <c r="BF11" s="10">
        <f>'[17]T 21-22'!$AT$8</f>
        <v>0</v>
      </c>
      <c r="BG11" s="11">
        <f>'[18]T 21-22'!$AS$8</f>
        <v>2</v>
      </c>
      <c r="BH11" s="12">
        <f>'[18]T 21-22'!$AT$8</f>
        <v>0</v>
      </c>
      <c r="BI11" s="6"/>
      <c r="BJ11" s="3" t="b">
        <v>1</v>
      </c>
      <c r="BK11" s="3" t="b">
        <v>1</v>
      </c>
      <c r="BL11" s="6"/>
      <c r="BM11" s="4" t="b">
        <v>1</v>
      </c>
      <c r="BN11" s="4" t="b">
        <v>1</v>
      </c>
      <c r="BO11" s="6"/>
      <c r="BP11" s="21" t="str">
        <f>[17]Trophies!$B$8</f>
        <v xml:space="preserve"> 2021/2022</v>
      </c>
      <c r="BQ11" s="20" t="str">
        <f>[17]Trophies!$C$8</f>
        <v>18th place</v>
      </c>
    </row>
    <row r="12" spans="2:69" ht="16.5" customHeight="1" thickBot="1" x14ac:dyDescent="0.3">
      <c r="B12" s="22" t="str">
        <f>'[11]21-22'!$B$2</f>
        <v>Chelsea</v>
      </c>
      <c r="C12" s="2"/>
      <c r="D12" s="4" t="b">
        <f t="shared" si="0"/>
        <v>1</v>
      </c>
      <c r="E12" s="2"/>
      <c r="F12" s="25">
        <f t="shared" si="1"/>
        <v>21</v>
      </c>
      <c r="G12" s="26">
        <f t="shared" si="2"/>
        <v>11</v>
      </c>
      <c r="H12" s="24">
        <f t="shared" si="3"/>
        <v>6</v>
      </c>
      <c r="I12" s="15">
        <f t="shared" si="4"/>
        <v>74</v>
      </c>
      <c r="J12" s="49">
        <f>I12+(N12-O12)/100+N12/1000+0.00000006</f>
        <v>74.506000060000005</v>
      </c>
      <c r="K12" s="27">
        <f t="shared" si="9"/>
        <v>74.506000060000005</v>
      </c>
      <c r="L12" s="7">
        <f t="shared" si="5"/>
        <v>34</v>
      </c>
      <c r="M12" s="8">
        <f t="shared" si="6"/>
        <v>10</v>
      </c>
      <c r="N12" s="7">
        <f t="shared" si="7"/>
        <v>76</v>
      </c>
      <c r="O12" s="8">
        <f t="shared" si="8"/>
        <v>33</v>
      </c>
      <c r="P12" s="2"/>
      <c r="Q12" s="25">
        <f>'[11]T 21-22'!$D$8</f>
        <v>9</v>
      </c>
      <c r="R12" s="26">
        <f>'[11]T 21-22'!$E$8</f>
        <v>7</v>
      </c>
      <c r="S12" s="24">
        <f>'[11]T 21-22'!$F$8</f>
        <v>3</v>
      </c>
      <c r="T12" s="15">
        <f>'[11]T 21-22'!$M$8</f>
        <v>34</v>
      </c>
      <c r="U12" s="9">
        <f>'[11]T 21-22'!$G$8</f>
        <v>16</v>
      </c>
      <c r="V12" s="10">
        <f>'[11]T 21-22'!$H$8</f>
        <v>6</v>
      </c>
      <c r="W12" s="9">
        <f>'[11]T 21-22'!$K$8</f>
        <v>37</v>
      </c>
      <c r="X12" s="10">
        <f>'[11]T 21-22'!$L$8</f>
        <v>22</v>
      </c>
      <c r="Y12" s="2"/>
      <c r="Z12" s="25">
        <f>'[12]T 21-22'!$D$8</f>
        <v>12</v>
      </c>
      <c r="AA12" s="26">
        <f>'[12]T 21-22'!$E$8</f>
        <v>4</v>
      </c>
      <c r="AB12" s="24">
        <f>'[12]T 21-22'!$F$8</f>
        <v>3</v>
      </c>
      <c r="AC12" s="15">
        <f>'[12]T 21-22'!$M$8</f>
        <v>40</v>
      </c>
      <c r="AD12" s="11">
        <f>'[12]T 21-22'!$G$8</f>
        <v>18</v>
      </c>
      <c r="AE12" s="12">
        <f>'[12]T 21-22'!$H$8</f>
        <v>4</v>
      </c>
      <c r="AF12" s="11">
        <f>'[12]T 21-22'!$K$8</f>
        <v>39</v>
      </c>
      <c r="AG12" s="12">
        <f>'[12]T 21-22'!$L$8</f>
        <v>11</v>
      </c>
      <c r="AI12" s="7">
        <f t="shared" si="10"/>
        <v>116</v>
      </c>
      <c r="AJ12" s="8">
        <f t="shared" si="10"/>
        <v>73</v>
      </c>
      <c r="AK12" s="7">
        <f t="shared" si="10"/>
        <v>241</v>
      </c>
      <c r="AL12" s="8">
        <f t="shared" si="10"/>
        <v>151</v>
      </c>
      <c r="AM12" s="9">
        <f>'[11]T 21-22'!$Y$8</f>
        <v>75</v>
      </c>
      <c r="AN12" s="10">
        <f>'[11]T 21-22'!$Z$8</f>
        <v>31</v>
      </c>
      <c r="AO12" s="9">
        <f>'[11]T 21-22'!$AC$8</f>
        <v>138</v>
      </c>
      <c r="AP12" s="10">
        <f>'[11]T 21-22'!$AD$8</f>
        <v>70</v>
      </c>
      <c r="AQ12" s="11">
        <f>'[12]T 21-22'!$Y$8</f>
        <v>41</v>
      </c>
      <c r="AR12" s="12">
        <f>'[12]T 21-22'!$Z$8</f>
        <v>42</v>
      </c>
      <c r="AS12" s="11">
        <f>'[12]T 21-22'!$AC$8</f>
        <v>103</v>
      </c>
      <c r="AT12" s="12">
        <f>'[12]T 21-22'!$AD$8</f>
        <v>81</v>
      </c>
      <c r="AV12" s="7">
        <f t="shared" si="11"/>
        <v>63</v>
      </c>
      <c r="AW12" s="8">
        <f t="shared" si="11"/>
        <v>68</v>
      </c>
      <c r="AX12" s="9">
        <f>'[11]T 21-22'!$AL$8</f>
        <v>32</v>
      </c>
      <c r="AY12" s="10">
        <f>'[11]T 21-22'!$AM$8</f>
        <v>41</v>
      </c>
      <c r="AZ12" s="11">
        <f>'[12]T 21-22'!$AL$8</f>
        <v>31</v>
      </c>
      <c r="BA12" s="12">
        <f>'[12]T 21-22'!$AM$8</f>
        <v>27</v>
      </c>
      <c r="BC12" s="7">
        <f t="shared" si="12"/>
        <v>1</v>
      </c>
      <c r="BD12" s="8">
        <f t="shared" si="12"/>
        <v>4</v>
      </c>
      <c r="BE12" s="9">
        <f>'[11]T 21-22'!$AS$8</f>
        <v>0</v>
      </c>
      <c r="BF12" s="10">
        <f>'[11]T 21-22'!$AT$8</f>
        <v>3</v>
      </c>
      <c r="BG12" s="11">
        <f>'[12]T 21-22'!$AS$8</f>
        <v>1</v>
      </c>
      <c r="BH12" s="12">
        <f>'[12]T 21-22'!$AT$8</f>
        <v>1</v>
      </c>
      <c r="BI12" s="6"/>
      <c r="BJ12" s="3" t="b">
        <v>1</v>
      </c>
      <c r="BK12" s="3" t="b">
        <v>1</v>
      </c>
      <c r="BL12" s="6"/>
      <c r="BM12" s="4" t="b">
        <v>1</v>
      </c>
      <c r="BN12" s="4" t="b">
        <v>1</v>
      </c>
      <c r="BO12" s="6"/>
      <c r="BP12" s="21" t="str">
        <f>[11]Trophies!$B$8</f>
        <v xml:space="preserve"> 2021/2022</v>
      </c>
      <c r="BQ12" s="20" t="str">
        <f>[11]Trophies!$C$8</f>
        <v>3rd place</v>
      </c>
    </row>
    <row r="13" spans="2:69" ht="16.5" customHeight="1" thickBot="1" x14ac:dyDescent="0.3">
      <c r="B13" s="22" t="str">
        <f>'[13]21-22'!$B$2</f>
        <v>Crystal P</v>
      </c>
      <c r="C13" s="2"/>
      <c r="D13" s="4" t="b">
        <f t="shared" si="0"/>
        <v>1</v>
      </c>
      <c r="E13" s="2"/>
      <c r="F13" s="25">
        <f t="shared" si="1"/>
        <v>11</v>
      </c>
      <c r="G13" s="26">
        <f t="shared" si="2"/>
        <v>15</v>
      </c>
      <c r="H13" s="24">
        <f t="shared" si="3"/>
        <v>12</v>
      </c>
      <c r="I13" s="15">
        <f t="shared" si="4"/>
        <v>48</v>
      </c>
      <c r="J13" s="49">
        <f>I13+(N13-O13)/100+N13/1000+0.00000007</f>
        <v>48.090000069999995</v>
      </c>
      <c r="K13" s="27">
        <f t="shared" si="9"/>
        <v>48.090000069999995</v>
      </c>
      <c r="L13" s="7">
        <f t="shared" si="5"/>
        <v>21</v>
      </c>
      <c r="M13" s="8">
        <f t="shared" si="6"/>
        <v>25</v>
      </c>
      <c r="N13" s="7">
        <f t="shared" si="7"/>
        <v>50</v>
      </c>
      <c r="O13" s="8">
        <f t="shared" si="8"/>
        <v>46</v>
      </c>
      <c r="P13" s="2"/>
      <c r="Q13" s="25">
        <f>'[13]T 21-22'!$D$8</f>
        <v>7</v>
      </c>
      <c r="R13" s="26">
        <f>'[13]T 21-22'!$E$8</f>
        <v>8</v>
      </c>
      <c r="S13" s="24">
        <f>'[13]T 21-22'!$F$8</f>
        <v>4</v>
      </c>
      <c r="T13" s="15">
        <f>'[13]T 21-22'!$M$8</f>
        <v>29</v>
      </c>
      <c r="U13" s="9">
        <f>'[13]T 21-22'!$G$8</f>
        <v>11</v>
      </c>
      <c r="V13" s="10">
        <f>'[13]T 21-22'!$H$8</f>
        <v>10</v>
      </c>
      <c r="W13" s="9">
        <f>'[13]T 21-22'!$K$8</f>
        <v>27</v>
      </c>
      <c r="X13" s="10">
        <f>'[13]T 21-22'!$L$8</f>
        <v>17</v>
      </c>
      <c r="Y13" s="2"/>
      <c r="Z13" s="25">
        <f>'[14]T 21-22'!$D$8</f>
        <v>4</v>
      </c>
      <c r="AA13" s="26">
        <f>'[14]T 21-22'!$E$8</f>
        <v>7</v>
      </c>
      <c r="AB13" s="24">
        <f>'[14]T 21-22'!$F$8</f>
        <v>8</v>
      </c>
      <c r="AC13" s="15">
        <f>'[14]T 21-22'!$M$8</f>
        <v>19</v>
      </c>
      <c r="AD13" s="11">
        <f>'[14]T 21-22'!$G$8</f>
        <v>10</v>
      </c>
      <c r="AE13" s="12">
        <f>'[14]T 21-22'!$H$8</f>
        <v>15</v>
      </c>
      <c r="AF13" s="11">
        <f>'[14]T 21-22'!$K$8</f>
        <v>23</v>
      </c>
      <c r="AG13" s="12">
        <f>'[14]T 21-22'!$L$8</f>
        <v>29</v>
      </c>
      <c r="AI13" s="7">
        <f t="shared" si="10"/>
        <v>80</v>
      </c>
      <c r="AJ13" s="8">
        <f t="shared" si="10"/>
        <v>99</v>
      </c>
      <c r="AK13" s="7">
        <f t="shared" si="10"/>
        <v>175</v>
      </c>
      <c r="AL13" s="8">
        <f t="shared" si="10"/>
        <v>184</v>
      </c>
      <c r="AM13" s="9">
        <f>'[13]T 21-22'!$Y$8</f>
        <v>40</v>
      </c>
      <c r="AN13" s="10">
        <f>'[13]T 21-22'!$Z$8</f>
        <v>42</v>
      </c>
      <c r="AO13" s="9">
        <f>'[13]T 21-22'!$AC$8</f>
        <v>91</v>
      </c>
      <c r="AP13" s="10">
        <f>'[13]T 21-22'!$AD$8</f>
        <v>83</v>
      </c>
      <c r="AQ13" s="11">
        <f>'[14]T 21-22'!$Y$8</f>
        <v>40</v>
      </c>
      <c r="AR13" s="12">
        <f>'[14]T 21-22'!$Z$8</f>
        <v>57</v>
      </c>
      <c r="AS13" s="11">
        <f>'[14]T 21-22'!$AC$8</f>
        <v>84</v>
      </c>
      <c r="AT13" s="12">
        <f>'[14]T 21-22'!$AD$8</f>
        <v>101</v>
      </c>
      <c r="AV13" s="7">
        <f t="shared" si="11"/>
        <v>67</v>
      </c>
      <c r="AW13" s="8">
        <f t="shared" si="11"/>
        <v>71</v>
      </c>
      <c r="AX13" s="9">
        <f>'[13]T 21-22'!$AL$8</f>
        <v>33</v>
      </c>
      <c r="AY13" s="10">
        <f>'[13]T 21-22'!$AM$8</f>
        <v>45</v>
      </c>
      <c r="AZ13" s="11">
        <f>'[14]T 21-22'!$AL$8</f>
        <v>34</v>
      </c>
      <c r="BA13" s="12">
        <f>'[14]T 21-22'!$AM$8</f>
        <v>26</v>
      </c>
      <c r="BC13" s="7">
        <f t="shared" si="12"/>
        <v>1</v>
      </c>
      <c r="BD13" s="8">
        <f t="shared" si="12"/>
        <v>3</v>
      </c>
      <c r="BE13" s="9">
        <f>'[13]T 21-22'!$AS$8</f>
        <v>0</v>
      </c>
      <c r="BF13" s="10">
        <f>'[13]T 21-22'!$AT$8</f>
        <v>2</v>
      </c>
      <c r="BG13" s="11">
        <f>'[14]T 21-22'!$AS$8</f>
        <v>1</v>
      </c>
      <c r="BH13" s="12">
        <f>'[14]T 21-22'!$AT$8</f>
        <v>1</v>
      </c>
      <c r="BI13" s="6"/>
      <c r="BJ13" s="3" t="b">
        <v>1</v>
      </c>
      <c r="BK13" s="3" t="b">
        <v>1</v>
      </c>
      <c r="BL13" s="6"/>
      <c r="BM13" s="4" t="b">
        <v>1</v>
      </c>
      <c r="BN13" s="4" t="b">
        <v>1</v>
      </c>
      <c r="BO13" s="6"/>
      <c r="BP13" s="21" t="str">
        <f>[13]Trophies!$B$8</f>
        <v xml:space="preserve"> 2021/2022</v>
      </c>
      <c r="BQ13" s="20" t="str">
        <f>[13]Trophies!$C$8</f>
        <v>12th place</v>
      </c>
    </row>
    <row r="14" spans="2:69" ht="16.5" customHeight="1" thickBot="1" x14ac:dyDescent="0.3">
      <c r="B14" s="22" t="str">
        <f>'[15]21-22'!$B$2</f>
        <v>Everton</v>
      </c>
      <c r="C14" s="2"/>
      <c r="D14" s="4" t="b">
        <f t="shared" si="0"/>
        <v>1</v>
      </c>
      <c r="E14" s="2"/>
      <c r="F14" s="25">
        <f t="shared" si="1"/>
        <v>11</v>
      </c>
      <c r="G14" s="26">
        <f t="shared" si="2"/>
        <v>6</v>
      </c>
      <c r="H14" s="24">
        <f t="shared" si="3"/>
        <v>21</v>
      </c>
      <c r="I14" s="15">
        <f t="shared" si="4"/>
        <v>39</v>
      </c>
      <c r="J14" s="49">
        <f>I14+(N14-O14)/100+N14/1000+0.00000008</f>
        <v>38.813000080000002</v>
      </c>
      <c r="K14" s="27">
        <f t="shared" si="9"/>
        <v>38.813000080000002</v>
      </c>
      <c r="L14" s="7">
        <f t="shared" si="5"/>
        <v>16</v>
      </c>
      <c r="M14" s="8">
        <f t="shared" si="6"/>
        <v>30</v>
      </c>
      <c r="N14" s="7">
        <f t="shared" si="7"/>
        <v>43</v>
      </c>
      <c r="O14" s="8">
        <f t="shared" si="8"/>
        <v>66</v>
      </c>
      <c r="P14" s="2"/>
      <c r="Q14" s="25">
        <f>'[15]T 21-22'!$D$8</f>
        <v>9</v>
      </c>
      <c r="R14" s="26">
        <f>'[15]T 21-22'!$E$8</f>
        <v>2</v>
      </c>
      <c r="S14" s="24">
        <f>'[15]T 21-22'!$F$8</f>
        <v>8</v>
      </c>
      <c r="T14" s="15">
        <f>'[15]T 21-22'!$M$8</f>
        <v>29</v>
      </c>
      <c r="U14" s="9">
        <f>'[15]T 21-22'!$G$8</f>
        <v>8</v>
      </c>
      <c r="V14" s="10">
        <f>'[15]T 21-22'!$H$8</f>
        <v>12</v>
      </c>
      <c r="W14" s="9">
        <f>'[15]T 21-22'!$K$8</f>
        <v>27</v>
      </c>
      <c r="X14" s="10">
        <f>'[15]T 21-22'!$L$8</f>
        <v>25</v>
      </c>
      <c r="Y14" s="2"/>
      <c r="Z14" s="25">
        <f>'[16]T 21-22'!$D$8</f>
        <v>2</v>
      </c>
      <c r="AA14" s="26">
        <f>'[16]T 21-22'!$E$8</f>
        <v>4</v>
      </c>
      <c r="AB14" s="24">
        <f>'[16]T 21-22'!$F$8</f>
        <v>13</v>
      </c>
      <c r="AC14" s="15">
        <f>'[16]T 21-22'!$M$8</f>
        <v>10</v>
      </c>
      <c r="AD14" s="11">
        <f>'[16]T 21-22'!$G$8</f>
        <v>8</v>
      </c>
      <c r="AE14" s="12">
        <f>'[16]T 21-22'!$H$8</f>
        <v>18</v>
      </c>
      <c r="AF14" s="11">
        <f>'[16]T 21-22'!$K$8</f>
        <v>16</v>
      </c>
      <c r="AG14" s="12">
        <f>'[16]T 21-22'!$L$8</f>
        <v>41</v>
      </c>
      <c r="AI14" s="7">
        <f t="shared" si="10"/>
        <v>64</v>
      </c>
      <c r="AJ14" s="8">
        <f t="shared" si="10"/>
        <v>100</v>
      </c>
      <c r="AK14" s="7">
        <f t="shared" si="10"/>
        <v>161</v>
      </c>
      <c r="AL14" s="8">
        <f t="shared" si="10"/>
        <v>219</v>
      </c>
      <c r="AM14" s="9">
        <f>'[15]T 21-22'!$Y$8</f>
        <v>36</v>
      </c>
      <c r="AN14" s="10">
        <f>'[15]T 21-22'!$Z$8</f>
        <v>43</v>
      </c>
      <c r="AO14" s="9">
        <f>'[15]T 21-22'!$AC$8</f>
        <v>93</v>
      </c>
      <c r="AP14" s="10">
        <f>'[15]T 21-22'!$AD$8</f>
        <v>97</v>
      </c>
      <c r="AQ14" s="11">
        <f>'[16]T 21-22'!$Y$8</f>
        <v>28</v>
      </c>
      <c r="AR14" s="12">
        <f>'[16]T 21-22'!$Z$8</f>
        <v>57</v>
      </c>
      <c r="AS14" s="11">
        <f>'[16]T 21-22'!$AC$8</f>
        <v>68</v>
      </c>
      <c r="AT14" s="12">
        <f>'[16]T 21-22'!$AD$8</f>
        <v>122</v>
      </c>
      <c r="AV14" s="7">
        <f t="shared" si="11"/>
        <v>80</v>
      </c>
      <c r="AW14" s="8">
        <f t="shared" si="11"/>
        <v>72</v>
      </c>
      <c r="AX14" s="9">
        <f>'[15]T 21-22'!$AL$8</f>
        <v>43</v>
      </c>
      <c r="AY14" s="10">
        <f>'[15]T 21-22'!$AM$8</f>
        <v>43</v>
      </c>
      <c r="AZ14" s="11">
        <f>'[16]T 21-22'!$AL$8</f>
        <v>37</v>
      </c>
      <c r="BA14" s="12">
        <f>'[16]T 21-22'!$AM$8</f>
        <v>29</v>
      </c>
      <c r="BC14" s="7">
        <f t="shared" si="12"/>
        <v>6</v>
      </c>
      <c r="BD14" s="8">
        <f t="shared" si="12"/>
        <v>0</v>
      </c>
      <c r="BE14" s="9">
        <f>'[15]T 21-22'!$AS$8</f>
        <v>5</v>
      </c>
      <c r="BF14" s="10">
        <f>'[15]T 21-22'!$AT$8</f>
        <v>0</v>
      </c>
      <c r="BG14" s="11">
        <f>'[16]T 21-22'!$AS$8</f>
        <v>1</v>
      </c>
      <c r="BH14" s="12">
        <f>'[16]T 21-22'!$AT$8</f>
        <v>0</v>
      </c>
      <c r="BI14" s="6"/>
      <c r="BJ14" s="3" t="b">
        <v>1</v>
      </c>
      <c r="BK14" s="3" t="b">
        <v>1</v>
      </c>
      <c r="BL14" s="6"/>
      <c r="BM14" s="4" t="b">
        <v>1</v>
      </c>
      <c r="BN14" s="4" t="b">
        <v>1</v>
      </c>
      <c r="BO14" s="6"/>
      <c r="BP14" s="21" t="str">
        <f>[15]Trophies!$B$8</f>
        <v xml:space="preserve"> 2021/2022</v>
      </c>
      <c r="BQ14" s="20" t="str">
        <f>[15]Trophies!$C$8</f>
        <v>16th place</v>
      </c>
    </row>
    <row r="15" spans="2:69" ht="16.5" customHeight="1" thickBot="1" x14ac:dyDescent="0.3">
      <c r="B15" s="22" t="str">
        <f>'[41]21-22'!$B$2</f>
        <v>Leeds</v>
      </c>
      <c r="C15" s="2"/>
      <c r="D15" s="4" t="b">
        <f t="shared" si="0"/>
        <v>1</v>
      </c>
      <c r="E15" s="2"/>
      <c r="F15" s="25">
        <f t="shared" si="1"/>
        <v>9</v>
      </c>
      <c r="G15" s="26">
        <f t="shared" si="2"/>
        <v>11</v>
      </c>
      <c r="H15" s="24">
        <f t="shared" si="3"/>
        <v>18</v>
      </c>
      <c r="I15" s="15">
        <f t="shared" si="4"/>
        <v>38</v>
      </c>
      <c r="J15" s="49">
        <f>I15+(N15-O15)/100+N15/1000+0.00000009</f>
        <v>37.672000090000004</v>
      </c>
      <c r="K15" s="27">
        <f t="shared" si="9"/>
        <v>37.672000090000004</v>
      </c>
      <c r="L15" s="7">
        <f t="shared" si="5"/>
        <v>16</v>
      </c>
      <c r="M15" s="8">
        <f t="shared" si="6"/>
        <v>35</v>
      </c>
      <c r="N15" s="7">
        <f t="shared" si="7"/>
        <v>42</v>
      </c>
      <c r="O15" s="8">
        <f t="shared" si="8"/>
        <v>79</v>
      </c>
      <c r="P15" s="2"/>
      <c r="Q15" s="25">
        <f>'[41]T 21-22'!$D$8</f>
        <v>4</v>
      </c>
      <c r="R15" s="26">
        <f>'[41]T 21-22'!$E$8</f>
        <v>6</v>
      </c>
      <c r="S15" s="24">
        <f>'[41]T 21-22'!$F$8</f>
        <v>9</v>
      </c>
      <c r="T15" s="15">
        <f>'[41]T 21-22'!$M$8</f>
        <v>18</v>
      </c>
      <c r="U15" s="9">
        <f>'[41]T 21-22'!$G$8</f>
        <v>8</v>
      </c>
      <c r="V15" s="10">
        <f>'[41]T 21-22'!$H$8</f>
        <v>16</v>
      </c>
      <c r="W15" s="9">
        <f>'[41]T 21-22'!$K$8</f>
        <v>19</v>
      </c>
      <c r="X15" s="10">
        <f>'[41]T 21-22'!$L$8</f>
        <v>38</v>
      </c>
      <c r="Y15" s="2"/>
      <c r="Z15" s="25">
        <f>'[42]T 21-22'!$D$8</f>
        <v>5</v>
      </c>
      <c r="AA15" s="26">
        <f>'[42]T 21-22'!$E$8</f>
        <v>5</v>
      </c>
      <c r="AB15" s="24">
        <f>'[42]T 21-22'!$F$8</f>
        <v>9</v>
      </c>
      <c r="AC15" s="15">
        <f>'[42]T 21-22'!$M$8</f>
        <v>20</v>
      </c>
      <c r="AD15" s="11">
        <f>'[42]T 21-22'!$G$8</f>
        <v>8</v>
      </c>
      <c r="AE15" s="12">
        <f>'[42]T 21-22'!$H$8</f>
        <v>19</v>
      </c>
      <c r="AF15" s="11">
        <f>'[42]T 21-22'!$K$8</f>
        <v>23</v>
      </c>
      <c r="AG15" s="12">
        <f>'[42]T 21-22'!$L$8</f>
        <v>41</v>
      </c>
      <c r="AI15" s="7">
        <f t="shared" si="10"/>
        <v>77</v>
      </c>
      <c r="AJ15" s="8">
        <f t="shared" si="10"/>
        <v>89</v>
      </c>
      <c r="AK15" s="7">
        <f t="shared" si="10"/>
        <v>170</v>
      </c>
      <c r="AL15" s="8">
        <f t="shared" si="10"/>
        <v>181</v>
      </c>
      <c r="AM15" s="9">
        <f>'[41]T 21-22'!$Y$8</f>
        <v>45</v>
      </c>
      <c r="AN15" s="10">
        <f>'[41]T 21-22'!$Z$8</f>
        <v>40</v>
      </c>
      <c r="AO15" s="9">
        <f>'[41]T 21-22'!$AC$8</f>
        <v>96</v>
      </c>
      <c r="AP15" s="10">
        <f>'[41]T 21-22'!$AD$8</f>
        <v>87</v>
      </c>
      <c r="AQ15" s="11">
        <f>'[42]T 21-22'!$Y$8</f>
        <v>32</v>
      </c>
      <c r="AR15" s="12">
        <f>'[42]T 21-22'!$Z$8</f>
        <v>49</v>
      </c>
      <c r="AS15" s="11">
        <f>'[42]T 21-22'!$AC$8</f>
        <v>74</v>
      </c>
      <c r="AT15" s="12">
        <f>'[42]T 21-22'!$AD$8</f>
        <v>94</v>
      </c>
      <c r="AV15" s="7">
        <f t="shared" si="11"/>
        <v>100</v>
      </c>
      <c r="AW15" s="8">
        <f t="shared" si="11"/>
        <v>72</v>
      </c>
      <c r="AX15" s="9">
        <f>'[41]T 21-22'!$AL$8</f>
        <v>53</v>
      </c>
      <c r="AY15" s="10">
        <f>'[41]T 21-22'!$AM$8</f>
        <v>39</v>
      </c>
      <c r="AZ15" s="11">
        <f>'[42]T 21-22'!$AL$8</f>
        <v>47</v>
      </c>
      <c r="BA15" s="12">
        <f>'[42]T 21-22'!$AM$8</f>
        <v>33</v>
      </c>
      <c r="BC15" s="7">
        <f t="shared" si="12"/>
        <v>3</v>
      </c>
      <c r="BD15" s="8">
        <f t="shared" si="12"/>
        <v>3</v>
      </c>
      <c r="BE15" s="9">
        <f>'[41]T 21-22'!$AS$8</f>
        <v>2</v>
      </c>
      <c r="BF15" s="10">
        <f>'[41]T 21-22'!$AT$8</f>
        <v>0</v>
      </c>
      <c r="BG15" s="11">
        <f>'[42]T 21-22'!$AS$8</f>
        <v>1</v>
      </c>
      <c r="BH15" s="12">
        <f>'[42]T 21-22'!$AT$8</f>
        <v>3</v>
      </c>
      <c r="BI15" s="6"/>
      <c r="BJ15" s="3" t="b">
        <v>1</v>
      </c>
      <c r="BK15" s="3" t="b">
        <v>1</v>
      </c>
      <c r="BL15" s="6"/>
      <c r="BM15" s="4" t="b">
        <v>1</v>
      </c>
      <c r="BN15" s="4" t="b">
        <v>1</v>
      </c>
      <c r="BO15" s="6"/>
      <c r="BP15" s="21" t="str">
        <f>[41]Trophies!$B$8</f>
        <v xml:space="preserve"> 2021/2022</v>
      </c>
      <c r="BQ15" s="20" t="str">
        <f>[41]Trophies!$C$8</f>
        <v>17th place</v>
      </c>
    </row>
    <row r="16" spans="2:69" ht="16.5" customHeight="1" thickBot="1" x14ac:dyDescent="0.3">
      <c r="B16" s="22" t="str">
        <f>'[43]21-22'!$B$2</f>
        <v>Leicester</v>
      </c>
      <c r="C16" s="2"/>
      <c r="D16" s="4" t="b">
        <f t="shared" si="0"/>
        <v>1</v>
      </c>
      <c r="E16" s="2"/>
      <c r="F16" s="25">
        <f t="shared" si="1"/>
        <v>14</v>
      </c>
      <c r="G16" s="26">
        <f t="shared" si="2"/>
        <v>10</v>
      </c>
      <c r="H16" s="24">
        <f t="shared" si="3"/>
        <v>14</v>
      </c>
      <c r="I16" s="15">
        <f t="shared" si="4"/>
        <v>52</v>
      </c>
      <c r="J16" s="49">
        <f>I16+(N16-O16)/100+N16/1000+0.00000001</f>
        <v>52.09200001</v>
      </c>
      <c r="K16" s="27">
        <f t="shared" si="9"/>
        <v>52.09200001</v>
      </c>
      <c r="L16" s="7">
        <f t="shared" si="5"/>
        <v>27</v>
      </c>
      <c r="M16" s="8">
        <f t="shared" si="6"/>
        <v>30</v>
      </c>
      <c r="N16" s="7">
        <f t="shared" si="7"/>
        <v>62</v>
      </c>
      <c r="O16" s="8">
        <f t="shared" si="8"/>
        <v>59</v>
      </c>
      <c r="P16" s="2"/>
      <c r="Q16" s="25">
        <f>'[43]T 21-22'!$D$8</f>
        <v>10</v>
      </c>
      <c r="R16" s="26">
        <f>'[43]T 21-22'!$E$8</f>
        <v>4</v>
      </c>
      <c r="S16" s="24">
        <f>'[43]T 21-22'!$F$8</f>
        <v>5</v>
      </c>
      <c r="T16" s="15">
        <f>'[43]T 21-22'!$M$8</f>
        <v>34</v>
      </c>
      <c r="U16" s="9">
        <f>'[43]T 21-22'!$G$8</f>
        <v>14</v>
      </c>
      <c r="V16" s="10">
        <f>'[43]T 21-22'!$H$8</f>
        <v>12</v>
      </c>
      <c r="W16" s="9">
        <f>'[43]T 21-22'!$K$8</f>
        <v>34</v>
      </c>
      <c r="X16" s="10">
        <f>'[43]T 21-22'!$L$8</f>
        <v>23</v>
      </c>
      <c r="Y16" s="2"/>
      <c r="Z16" s="25">
        <f>'[44]T 21-22'!$D$8</f>
        <v>4</v>
      </c>
      <c r="AA16" s="26">
        <f>'[44]T 21-22'!$E$8</f>
        <v>6</v>
      </c>
      <c r="AB16" s="24">
        <f>'[44]T 21-22'!$F$8</f>
        <v>9</v>
      </c>
      <c r="AC16" s="15">
        <f>'[44]T 21-22'!$M$8</f>
        <v>18</v>
      </c>
      <c r="AD16" s="11">
        <f>'[44]T 21-22'!$G$8</f>
        <v>13</v>
      </c>
      <c r="AE16" s="12">
        <f>'[44]T 21-22'!$H$8</f>
        <v>18</v>
      </c>
      <c r="AF16" s="11">
        <f>'[44]T 21-22'!$K$8</f>
        <v>28</v>
      </c>
      <c r="AG16" s="12">
        <f>'[44]T 21-22'!$L$8</f>
        <v>36</v>
      </c>
      <c r="AI16" s="7">
        <f t="shared" si="10"/>
        <v>76</v>
      </c>
      <c r="AJ16" s="8">
        <f t="shared" si="10"/>
        <v>115</v>
      </c>
      <c r="AK16" s="7">
        <f t="shared" si="10"/>
        <v>185</v>
      </c>
      <c r="AL16" s="8">
        <f t="shared" si="10"/>
        <v>218</v>
      </c>
      <c r="AM16" s="9">
        <f>'[43]T 21-22'!$Y$8</f>
        <v>39</v>
      </c>
      <c r="AN16" s="10">
        <f>'[43]T 21-22'!$Z$8</f>
        <v>51</v>
      </c>
      <c r="AO16" s="9">
        <f>'[43]T 21-22'!$AC$8</f>
        <v>93</v>
      </c>
      <c r="AP16" s="10">
        <f>'[43]T 21-22'!$AD$8</f>
        <v>101</v>
      </c>
      <c r="AQ16" s="11">
        <f>'[44]T 21-22'!$Y$8</f>
        <v>37</v>
      </c>
      <c r="AR16" s="12">
        <f>'[44]T 21-22'!$Z$8</f>
        <v>64</v>
      </c>
      <c r="AS16" s="11">
        <f>'[44]T 21-22'!$AC$8</f>
        <v>92</v>
      </c>
      <c r="AT16" s="12">
        <f>'[44]T 21-22'!$AD$8</f>
        <v>117</v>
      </c>
      <c r="AV16" s="7">
        <f t="shared" si="11"/>
        <v>55</v>
      </c>
      <c r="AW16" s="8">
        <f t="shared" si="11"/>
        <v>60</v>
      </c>
      <c r="AX16" s="9">
        <f>'[43]T 21-22'!$AL$8</f>
        <v>22</v>
      </c>
      <c r="AY16" s="10">
        <f>'[43]T 21-22'!$AM$8</f>
        <v>29</v>
      </c>
      <c r="AZ16" s="11">
        <f>'[44]T 21-22'!$AL$8</f>
        <v>33</v>
      </c>
      <c r="BA16" s="12">
        <f>'[44]T 21-22'!$AM$8</f>
        <v>31</v>
      </c>
      <c r="BC16" s="7">
        <f t="shared" si="12"/>
        <v>1</v>
      </c>
      <c r="BD16" s="8">
        <f t="shared" si="12"/>
        <v>0</v>
      </c>
      <c r="BE16" s="9">
        <f>'[43]T 21-22'!$AS$8</f>
        <v>0</v>
      </c>
      <c r="BF16" s="10">
        <f>'[43]T 21-22'!$AT$8</f>
        <v>0</v>
      </c>
      <c r="BG16" s="11">
        <f>'[44]T 21-22'!$AS$8</f>
        <v>1</v>
      </c>
      <c r="BH16" s="12">
        <f>'[44]T 21-22'!$AT$8</f>
        <v>0</v>
      </c>
      <c r="BI16" s="6"/>
      <c r="BJ16" s="3" t="b">
        <v>1</v>
      </c>
      <c r="BK16" s="3" t="b">
        <v>1</v>
      </c>
      <c r="BL16" s="6"/>
      <c r="BM16" s="4" t="b">
        <v>1</v>
      </c>
      <c r="BN16" s="4" t="b">
        <v>1</v>
      </c>
      <c r="BO16" s="6"/>
      <c r="BP16" s="21" t="str">
        <f>[43]Trophies!$B$8</f>
        <v xml:space="preserve"> 2021/2022</v>
      </c>
      <c r="BQ16" s="20" t="str">
        <f>[43]Trophies!$C$8</f>
        <v>8th place</v>
      </c>
    </row>
    <row r="17" spans="2:69" ht="17.25" customHeight="1" thickBot="1" x14ac:dyDescent="0.3">
      <c r="B17" s="22" t="str">
        <f>'[21]21-22'!$B$2</f>
        <v>Liverpool</v>
      </c>
      <c r="C17" s="2"/>
      <c r="D17" s="4" t="b">
        <f t="shared" si="0"/>
        <v>1</v>
      </c>
      <c r="E17" s="2"/>
      <c r="F17" s="25">
        <f t="shared" si="1"/>
        <v>28</v>
      </c>
      <c r="G17" s="26">
        <f t="shared" si="2"/>
        <v>8</v>
      </c>
      <c r="H17" s="24">
        <f t="shared" si="3"/>
        <v>2</v>
      </c>
      <c r="I17" s="15">
        <f t="shared" si="4"/>
        <v>92</v>
      </c>
      <c r="J17" s="49">
        <f>I17+(N17-O17)/100+N17/1000+0.000000011</f>
        <v>92.774000010999998</v>
      </c>
      <c r="K17" s="27">
        <f t="shared" si="9"/>
        <v>92.774000010999998</v>
      </c>
      <c r="L17" s="7">
        <f t="shared" si="5"/>
        <v>44</v>
      </c>
      <c r="M17" s="8">
        <f t="shared" si="6"/>
        <v>14</v>
      </c>
      <c r="N17" s="7">
        <f t="shared" si="7"/>
        <v>94</v>
      </c>
      <c r="O17" s="8">
        <f t="shared" si="8"/>
        <v>26</v>
      </c>
      <c r="P17" s="2"/>
      <c r="Q17" s="25">
        <f>'[21]T 21-22'!$D$8</f>
        <v>15</v>
      </c>
      <c r="R17" s="26">
        <f>'[21]T 21-22'!$E$8</f>
        <v>4</v>
      </c>
      <c r="S17" s="24">
        <f>'[21]T 21-22'!$F$8</f>
        <v>0</v>
      </c>
      <c r="T17" s="15">
        <f>'[21]T 21-22'!$M$8</f>
        <v>49</v>
      </c>
      <c r="U17" s="9">
        <f>'[21]T 21-22'!$G$8</f>
        <v>21</v>
      </c>
      <c r="V17" s="10">
        <f>'[21]T 21-22'!$H$8</f>
        <v>4</v>
      </c>
      <c r="W17" s="9">
        <f>'[21]T 21-22'!$K$8</f>
        <v>49</v>
      </c>
      <c r="X17" s="10">
        <f>'[21]T 21-22'!$L$8</f>
        <v>9</v>
      </c>
      <c r="Y17" s="2"/>
      <c r="Z17" s="25">
        <f>'[22]T 21-22'!$D$8</f>
        <v>13</v>
      </c>
      <c r="AA17" s="26">
        <f>'[22]T 21-22'!$E$8</f>
        <v>4</v>
      </c>
      <c r="AB17" s="24">
        <f>'[22]T 21-22'!$F$8</f>
        <v>2</v>
      </c>
      <c r="AC17" s="15">
        <f>'[22]T 21-22'!$M$8</f>
        <v>43</v>
      </c>
      <c r="AD17" s="11">
        <f>'[22]T 21-22'!$G$8</f>
        <v>23</v>
      </c>
      <c r="AE17" s="12">
        <f>'[22]T 21-22'!$H$8</f>
        <v>10</v>
      </c>
      <c r="AF17" s="11">
        <f>'[22]T 21-22'!$K$8</f>
        <v>45</v>
      </c>
      <c r="AG17" s="12">
        <f>'[22]T 21-22'!$L$8</f>
        <v>17</v>
      </c>
      <c r="AI17" s="7">
        <f t="shared" si="10"/>
        <v>147</v>
      </c>
      <c r="AJ17" s="8">
        <f t="shared" si="10"/>
        <v>55</v>
      </c>
      <c r="AK17" s="7">
        <f t="shared" si="10"/>
        <v>282</v>
      </c>
      <c r="AL17" s="8">
        <f t="shared" si="10"/>
        <v>117</v>
      </c>
      <c r="AM17" s="9">
        <f>'[21]T 21-22'!$Y$8</f>
        <v>74</v>
      </c>
      <c r="AN17" s="10">
        <f>'[21]T 21-22'!$Z$8</f>
        <v>32</v>
      </c>
      <c r="AO17" s="9">
        <f>'[21]T 21-22'!$AC$8</f>
        <v>150</v>
      </c>
      <c r="AP17" s="10">
        <f>'[21]T 21-22'!$AD$8</f>
        <v>60</v>
      </c>
      <c r="AQ17" s="11">
        <f>'[22]T 21-22'!$Y$8</f>
        <v>73</v>
      </c>
      <c r="AR17" s="12">
        <f>'[22]T 21-22'!$Z$8</f>
        <v>23</v>
      </c>
      <c r="AS17" s="11">
        <f>'[22]T 21-22'!$AC$8</f>
        <v>132</v>
      </c>
      <c r="AT17" s="12">
        <f>'[22]T 21-22'!$AD$8</f>
        <v>57</v>
      </c>
      <c r="AV17" s="7">
        <f t="shared" si="11"/>
        <v>50</v>
      </c>
      <c r="AW17" s="8">
        <f t="shared" si="11"/>
        <v>63</v>
      </c>
      <c r="AX17" s="9">
        <f>'[21]T 21-22'!$AL$8</f>
        <v>23</v>
      </c>
      <c r="AY17" s="10">
        <f>'[21]T 21-22'!$AM$8</f>
        <v>30</v>
      </c>
      <c r="AZ17" s="11">
        <f>'[22]T 21-22'!$AL$8</f>
        <v>27</v>
      </c>
      <c r="BA17" s="12">
        <f>'[22]T 21-22'!$AM$8</f>
        <v>33</v>
      </c>
      <c r="BC17" s="7">
        <f t="shared" si="12"/>
        <v>1</v>
      </c>
      <c r="BD17" s="8">
        <f t="shared" si="12"/>
        <v>3</v>
      </c>
      <c r="BE17" s="9">
        <f>'[21]T 21-22'!$AS$8</f>
        <v>0</v>
      </c>
      <c r="BF17" s="10">
        <f>'[21]T 21-22'!$AT$8</f>
        <v>1</v>
      </c>
      <c r="BG17" s="11">
        <f>'[22]T 21-22'!$AS$8</f>
        <v>1</v>
      </c>
      <c r="BH17" s="12">
        <f>'[22]T 21-22'!$AT$8</f>
        <v>2</v>
      </c>
      <c r="BI17" s="6"/>
      <c r="BJ17" s="3" t="b">
        <v>1</v>
      </c>
      <c r="BK17" s="3" t="b">
        <v>1</v>
      </c>
      <c r="BL17" s="6"/>
      <c r="BM17" s="4" t="b">
        <v>1</v>
      </c>
      <c r="BN17" s="4" t="b">
        <v>1</v>
      </c>
      <c r="BO17" s="6"/>
      <c r="BP17" s="21" t="str">
        <f>[21]Trophies!$B$8</f>
        <v xml:space="preserve"> 2021/2022</v>
      </c>
      <c r="BQ17" s="20" t="str">
        <f>[21]Trophies!$C$8</f>
        <v>Runner-up</v>
      </c>
    </row>
    <row r="18" spans="2:69" ht="16.5" customHeight="1" thickBot="1" x14ac:dyDescent="0.3">
      <c r="B18" s="22" t="str">
        <f>'[23]21-22'!$B$2</f>
        <v>Man City</v>
      </c>
      <c r="C18" s="2"/>
      <c r="D18" s="4" t="b">
        <f t="shared" si="0"/>
        <v>1</v>
      </c>
      <c r="E18" s="2"/>
      <c r="F18" s="25">
        <f t="shared" si="1"/>
        <v>29</v>
      </c>
      <c r="G18" s="26">
        <f t="shared" si="2"/>
        <v>6</v>
      </c>
      <c r="H18" s="24">
        <f t="shared" si="3"/>
        <v>3</v>
      </c>
      <c r="I18" s="15">
        <f t="shared" si="4"/>
        <v>93</v>
      </c>
      <c r="J18" s="49">
        <f>I18+(N18-O18)/100+N18/1000+0.000000012</f>
        <v>93.829000012000009</v>
      </c>
      <c r="K18" s="27">
        <f t="shared" si="9"/>
        <v>93.829000012000009</v>
      </c>
      <c r="L18" s="7">
        <f t="shared" si="5"/>
        <v>45</v>
      </c>
      <c r="M18" s="8">
        <f t="shared" si="6"/>
        <v>11</v>
      </c>
      <c r="N18" s="7">
        <f t="shared" si="7"/>
        <v>99</v>
      </c>
      <c r="O18" s="8">
        <f t="shared" si="8"/>
        <v>26</v>
      </c>
      <c r="P18" s="2"/>
      <c r="Q18" s="25">
        <f>'[23]T 21-22'!$D$8</f>
        <v>15</v>
      </c>
      <c r="R18" s="26">
        <f>'[23]T 21-22'!$E$8</f>
        <v>2</v>
      </c>
      <c r="S18" s="24">
        <f>'[23]T 21-22'!$F$8</f>
        <v>2</v>
      </c>
      <c r="T18" s="15">
        <f>'[23]T 21-22'!$M$8</f>
        <v>47</v>
      </c>
      <c r="U18" s="9">
        <f>'[23]T 21-22'!$G$8</f>
        <v>26</v>
      </c>
      <c r="V18" s="10">
        <f>'[23]T 21-22'!$H$8</f>
        <v>6</v>
      </c>
      <c r="W18" s="9">
        <f>'[23]T 21-22'!$K$8</f>
        <v>58</v>
      </c>
      <c r="X18" s="10">
        <f>'[23]T 21-22'!$L$8</f>
        <v>15</v>
      </c>
      <c r="Y18" s="2"/>
      <c r="Z18" s="25">
        <f>'[24]T 21-22'!$D$8</f>
        <v>14</v>
      </c>
      <c r="AA18" s="26">
        <f>'[24]T 21-22'!$E$8</f>
        <v>4</v>
      </c>
      <c r="AB18" s="24">
        <f>'[24]T 21-22'!$F$8</f>
        <v>1</v>
      </c>
      <c r="AC18" s="15">
        <f>'[24]T 21-22'!$M$8</f>
        <v>46</v>
      </c>
      <c r="AD18" s="11">
        <f>'[24]T 21-22'!$G$8</f>
        <v>19</v>
      </c>
      <c r="AE18" s="12">
        <f>'[24]T 21-22'!$H$8</f>
        <v>5</v>
      </c>
      <c r="AF18" s="11">
        <f>'[24]T 21-22'!$K$8</f>
        <v>41</v>
      </c>
      <c r="AG18" s="12">
        <f>'[24]T 21-22'!$L$8</f>
        <v>11</v>
      </c>
      <c r="AI18" s="7">
        <f t="shared" si="10"/>
        <v>155</v>
      </c>
      <c r="AJ18" s="8">
        <f t="shared" si="10"/>
        <v>47</v>
      </c>
      <c r="AK18" s="7">
        <f t="shared" si="10"/>
        <v>316</v>
      </c>
      <c r="AL18" s="8">
        <f t="shared" si="10"/>
        <v>108</v>
      </c>
      <c r="AM18" s="9">
        <f>'[23]T 21-22'!$Y$8</f>
        <v>78</v>
      </c>
      <c r="AN18" s="10">
        <f>'[23]T 21-22'!$Z$8</f>
        <v>18</v>
      </c>
      <c r="AO18" s="9">
        <f>'[23]T 21-22'!$AC$8</f>
        <v>170</v>
      </c>
      <c r="AP18" s="10">
        <f>'[23]T 21-22'!$AD$8</f>
        <v>40</v>
      </c>
      <c r="AQ18" s="11">
        <f>'[24]T 21-22'!$Y$8</f>
        <v>77</v>
      </c>
      <c r="AR18" s="12">
        <f>'[24]T 21-22'!$Z$8</f>
        <v>29</v>
      </c>
      <c r="AS18" s="11">
        <f>'[24]T 21-22'!$AC$8</f>
        <v>146</v>
      </c>
      <c r="AT18" s="12">
        <f>'[24]T 21-22'!$AD$8</f>
        <v>68</v>
      </c>
      <c r="AV18" s="7">
        <f t="shared" si="11"/>
        <v>41</v>
      </c>
      <c r="AW18" s="8">
        <f t="shared" si="11"/>
        <v>66</v>
      </c>
      <c r="AX18" s="9">
        <f>'[23]T 21-22'!$AL$8</f>
        <v>15</v>
      </c>
      <c r="AY18" s="10">
        <f>'[23]T 21-22'!$AM$8</f>
        <v>32</v>
      </c>
      <c r="AZ18" s="11">
        <f>'[24]T 21-22'!$AL$8</f>
        <v>26</v>
      </c>
      <c r="BA18" s="12">
        <f>'[24]T 21-22'!$AM$8</f>
        <v>34</v>
      </c>
      <c r="BC18" s="7">
        <f t="shared" si="12"/>
        <v>1</v>
      </c>
      <c r="BD18" s="8">
        <f t="shared" si="12"/>
        <v>3</v>
      </c>
      <c r="BE18" s="9">
        <f>'[23]T 21-22'!$AS$8</f>
        <v>1</v>
      </c>
      <c r="BF18" s="10">
        <f>'[23]T 21-22'!$AT$8</f>
        <v>2</v>
      </c>
      <c r="BG18" s="11">
        <f>'[24]T 21-22'!$AS$8</f>
        <v>0</v>
      </c>
      <c r="BH18" s="12">
        <f>'[24]T 21-22'!$AT$8</f>
        <v>1</v>
      </c>
      <c r="BI18" s="6"/>
      <c r="BJ18" s="3" t="b">
        <v>1</v>
      </c>
      <c r="BK18" s="3" t="b">
        <v>1</v>
      </c>
      <c r="BL18" s="6"/>
      <c r="BM18" s="4" t="b">
        <v>1</v>
      </c>
      <c r="BN18" s="4" t="b">
        <v>1</v>
      </c>
      <c r="BO18" s="6"/>
      <c r="BP18" s="21" t="str">
        <f>[23]Trophies!$B$8</f>
        <v xml:space="preserve"> 2021/2022</v>
      </c>
      <c r="BQ18" s="20" t="str">
        <f>[23]Trophies!$C$8</f>
        <v>Winner</v>
      </c>
    </row>
    <row r="19" spans="2:69" ht="17.25" customHeight="1" thickBot="1" x14ac:dyDescent="0.3">
      <c r="B19" s="22" t="str">
        <f>'[25]21-22'!$B$2</f>
        <v>Man Utd</v>
      </c>
      <c r="C19" s="2"/>
      <c r="D19" s="4" t="b">
        <f t="shared" si="0"/>
        <v>1</v>
      </c>
      <c r="E19" s="2"/>
      <c r="F19" s="25">
        <f t="shared" si="1"/>
        <v>16</v>
      </c>
      <c r="G19" s="26">
        <f t="shared" si="2"/>
        <v>10</v>
      </c>
      <c r="H19" s="24">
        <f t="shared" si="3"/>
        <v>12</v>
      </c>
      <c r="I19" s="15">
        <f t="shared" si="4"/>
        <v>58</v>
      </c>
      <c r="J19" s="49">
        <f>I19+(N19-O19)/100+N19/1000+0.000000013</f>
        <v>58.057000013</v>
      </c>
      <c r="K19" s="27">
        <f t="shared" si="9"/>
        <v>58.057000013</v>
      </c>
      <c r="L19" s="7">
        <f t="shared" si="5"/>
        <v>22</v>
      </c>
      <c r="M19" s="8">
        <f t="shared" si="6"/>
        <v>25</v>
      </c>
      <c r="N19" s="7">
        <f t="shared" si="7"/>
        <v>57</v>
      </c>
      <c r="O19" s="8">
        <f t="shared" si="8"/>
        <v>57</v>
      </c>
      <c r="P19" s="2"/>
      <c r="Q19" s="25">
        <f>'[25]T 21-22'!$D$8</f>
        <v>10</v>
      </c>
      <c r="R19" s="26">
        <f>'[25]T 21-22'!$E$8</f>
        <v>5</v>
      </c>
      <c r="S19" s="24">
        <f>'[25]T 21-22'!$F$8</f>
        <v>4</v>
      </c>
      <c r="T19" s="15">
        <f>'[25]T 21-22'!$M$8</f>
        <v>35</v>
      </c>
      <c r="U19" s="9">
        <f>'[25]T 21-22'!$G$8</f>
        <v>13</v>
      </c>
      <c r="V19" s="10">
        <f>'[25]T 21-22'!$H$8</f>
        <v>10</v>
      </c>
      <c r="W19" s="9">
        <f>'[25]T 21-22'!$K$8</f>
        <v>32</v>
      </c>
      <c r="X19" s="10">
        <f>'[25]T 21-22'!$L$8</f>
        <v>22</v>
      </c>
      <c r="Y19" s="2"/>
      <c r="Z19" s="25">
        <f>'[26]T 21-22'!$D$8</f>
        <v>6</v>
      </c>
      <c r="AA19" s="26">
        <f>'[26]T 21-22'!$E$8</f>
        <v>5</v>
      </c>
      <c r="AB19" s="24">
        <f>'[26]T 21-22'!$F$8</f>
        <v>8</v>
      </c>
      <c r="AC19" s="15">
        <f>'[26]T 21-22'!$M$8</f>
        <v>23</v>
      </c>
      <c r="AD19" s="11">
        <f>'[26]T 21-22'!$G$8</f>
        <v>9</v>
      </c>
      <c r="AE19" s="12">
        <f>'[26]T 21-22'!$H$8</f>
        <v>15</v>
      </c>
      <c r="AF19" s="11">
        <f>'[26]T 21-22'!$K$8</f>
        <v>25</v>
      </c>
      <c r="AG19" s="12">
        <f>'[26]T 21-22'!$L$8</f>
        <v>35</v>
      </c>
      <c r="AI19" s="7">
        <f t="shared" si="10"/>
        <v>97</v>
      </c>
      <c r="AJ19" s="8">
        <f t="shared" si="10"/>
        <v>93</v>
      </c>
      <c r="AK19" s="7">
        <f t="shared" si="10"/>
        <v>197</v>
      </c>
      <c r="AL19" s="8">
        <f t="shared" si="10"/>
        <v>207</v>
      </c>
      <c r="AM19" s="9">
        <f>'[25]T 21-22'!$Y$8</f>
        <v>46</v>
      </c>
      <c r="AN19" s="10">
        <f>'[25]T 21-22'!$Z$8</f>
        <v>46</v>
      </c>
      <c r="AO19" s="9">
        <f>'[25]T 21-22'!$AC$8</f>
        <v>95</v>
      </c>
      <c r="AP19" s="10">
        <f>'[25]T 21-22'!$AD$8</f>
        <v>98</v>
      </c>
      <c r="AQ19" s="11">
        <f>'[26]T 21-22'!$Y$8</f>
        <v>51</v>
      </c>
      <c r="AR19" s="12">
        <f>'[26]T 21-22'!$Z$8</f>
        <v>47</v>
      </c>
      <c r="AS19" s="11">
        <f>'[26]T 21-22'!$AC$8</f>
        <v>102</v>
      </c>
      <c r="AT19" s="12">
        <f>'[26]T 21-22'!$AD$8</f>
        <v>109</v>
      </c>
      <c r="AV19" s="7">
        <f t="shared" si="11"/>
        <v>76</v>
      </c>
      <c r="AW19" s="8">
        <f t="shared" si="11"/>
        <v>48</v>
      </c>
      <c r="AX19" s="9">
        <f>'[25]T 21-22'!$AL$8</f>
        <v>31</v>
      </c>
      <c r="AY19" s="10">
        <f>'[25]T 21-22'!$AM$8</f>
        <v>16</v>
      </c>
      <c r="AZ19" s="11">
        <f>'[26]T 21-22'!$AL$8</f>
        <v>45</v>
      </c>
      <c r="BA19" s="12">
        <f>'[26]T 21-22'!$AM$8</f>
        <v>32</v>
      </c>
      <c r="BC19" s="7">
        <f t="shared" si="12"/>
        <v>2</v>
      </c>
      <c r="BD19" s="8">
        <f t="shared" si="12"/>
        <v>1</v>
      </c>
      <c r="BE19" s="9">
        <f>'[25]T 21-22'!$AS$8</f>
        <v>1</v>
      </c>
      <c r="BF19" s="10">
        <f>'[25]T 21-22'!$AT$8</f>
        <v>1</v>
      </c>
      <c r="BG19" s="11">
        <f>'[26]T 21-22'!$AS$8</f>
        <v>1</v>
      </c>
      <c r="BH19" s="12">
        <f>'[26]T 21-22'!$AT$8</f>
        <v>0</v>
      </c>
      <c r="BI19" s="6"/>
      <c r="BJ19" s="3" t="b">
        <v>1</v>
      </c>
      <c r="BK19" s="3" t="b">
        <v>1</v>
      </c>
      <c r="BL19" s="6"/>
      <c r="BM19" s="4" t="b">
        <v>1</v>
      </c>
      <c r="BN19" s="4" t="b">
        <v>1</v>
      </c>
      <c r="BO19" s="6"/>
      <c r="BP19" s="21" t="str">
        <f>[25]Trophies!$B$8</f>
        <v xml:space="preserve"> 2021/2022</v>
      </c>
      <c r="BQ19" s="20" t="str">
        <f>[25]Trophies!$C$8</f>
        <v>6th place</v>
      </c>
    </row>
    <row r="20" spans="2:69" ht="17.25" customHeight="1" thickBot="1" x14ac:dyDescent="0.3">
      <c r="B20" s="22" t="str">
        <f>'[27]21-22'!$B$2</f>
        <v>Newcastle</v>
      </c>
      <c r="C20" s="2"/>
      <c r="D20" s="4" t="b">
        <f t="shared" si="0"/>
        <v>1</v>
      </c>
      <c r="E20" s="2"/>
      <c r="F20" s="25">
        <f t="shared" si="1"/>
        <v>13</v>
      </c>
      <c r="G20" s="26">
        <f t="shared" si="2"/>
        <v>10</v>
      </c>
      <c r="H20" s="24">
        <f t="shared" si="3"/>
        <v>15</v>
      </c>
      <c r="I20" s="15">
        <f t="shared" si="4"/>
        <v>49</v>
      </c>
      <c r="J20" s="49">
        <f>I20+(N20-O20)/100+N20/1000+0.000000014</f>
        <v>48.864000013999998</v>
      </c>
      <c r="K20" s="27">
        <f t="shared" si="9"/>
        <v>48.864000013999998</v>
      </c>
      <c r="L20" s="7">
        <f t="shared" si="5"/>
        <v>25</v>
      </c>
      <c r="M20" s="8">
        <f t="shared" si="6"/>
        <v>24</v>
      </c>
      <c r="N20" s="7">
        <f t="shared" si="7"/>
        <v>44</v>
      </c>
      <c r="O20" s="8">
        <f t="shared" si="8"/>
        <v>62</v>
      </c>
      <c r="P20" s="2"/>
      <c r="Q20" s="25">
        <f>'[27]T 21-22'!$D$8</f>
        <v>8</v>
      </c>
      <c r="R20" s="26">
        <f>'[27]T 21-22'!$E$8</f>
        <v>6</v>
      </c>
      <c r="S20" s="24">
        <f>'[27]T 21-22'!$F$8</f>
        <v>5</v>
      </c>
      <c r="T20" s="15">
        <f>'[27]T 21-22'!$M$8</f>
        <v>30</v>
      </c>
      <c r="U20" s="9">
        <f>'[27]T 21-22'!$G$8</f>
        <v>14</v>
      </c>
      <c r="V20" s="10">
        <f>'[27]T 21-22'!$H$8</f>
        <v>12</v>
      </c>
      <c r="W20" s="9">
        <f>'[27]T 21-22'!$K$8</f>
        <v>26</v>
      </c>
      <c r="X20" s="10">
        <f>'[27]T 21-22'!$L$8</f>
        <v>27</v>
      </c>
      <c r="Y20" s="2"/>
      <c r="Z20" s="25">
        <f>'[28]T 21-22'!$D$8</f>
        <v>5</v>
      </c>
      <c r="AA20" s="26">
        <f>'[28]T 21-22'!$E$8</f>
        <v>4</v>
      </c>
      <c r="AB20" s="24">
        <f>'[28]T 21-22'!$F$8</f>
        <v>10</v>
      </c>
      <c r="AC20" s="15">
        <f>'[28]T 21-22'!$M$8</f>
        <v>19</v>
      </c>
      <c r="AD20" s="11">
        <f>'[28]T 21-22'!$G$8</f>
        <v>11</v>
      </c>
      <c r="AE20" s="12">
        <f>'[28]T 21-22'!$H$8</f>
        <v>12</v>
      </c>
      <c r="AF20" s="11">
        <f>'[28]T 21-22'!$K$8</f>
        <v>18</v>
      </c>
      <c r="AG20" s="12">
        <f>'[28]T 21-22'!$L$8</f>
        <v>35</v>
      </c>
      <c r="AI20" s="7">
        <f t="shared" si="10"/>
        <v>80</v>
      </c>
      <c r="AJ20" s="8">
        <f t="shared" si="10"/>
        <v>88</v>
      </c>
      <c r="AK20" s="7">
        <f t="shared" si="10"/>
        <v>160</v>
      </c>
      <c r="AL20" s="8">
        <f t="shared" si="10"/>
        <v>190</v>
      </c>
      <c r="AM20" s="9">
        <f>'[27]T 21-22'!$Y$8</f>
        <v>38</v>
      </c>
      <c r="AN20" s="10">
        <f>'[27]T 21-22'!$Z$8</f>
        <v>39</v>
      </c>
      <c r="AO20" s="9">
        <f>'[27]T 21-22'!$AC$8</f>
        <v>77</v>
      </c>
      <c r="AP20" s="10">
        <f>'[27]T 21-22'!$AD$8</f>
        <v>92</v>
      </c>
      <c r="AQ20" s="11">
        <f>'[28]T 21-22'!$Y$8</f>
        <v>42</v>
      </c>
      <c r="AR20" s="12">
        <f>'[28]T 21-22'!$Z$8</f>
        <v>49</v>
      </c>
      <c r="AS20" s="11">
        <f>'[28]T 21-22'!$AC$8</f>
        <v>83</v>
      </c>
      <c r="AT20" s="12">
        <f>'[28]T 21-22'!$AD$8</f>
        <v>98</v>
      </c>
      <c r="AV20" s="7">
        <f t="shared" si="11"/>
        <v>80</v>
      </c>
      <c r="AW20" s="8">
        <f t="shared" si="11"/>
        <v>75</v>
      </c>
      <c r="AX20" s="9">
        <f>'[27]T 21-22'!$AL$8</f>
        <v>35</v>
      </c>
      <c r="AY20" s="10">
        <f>'[27]T 21-22'!$AM$8</f>
        <v>36</v>
      </c>
      <c r="AZ20" s="11">
        <f>'[28]T 21-22'!$AL$8</f>
        <v>45</v>
      </c>
      <c r="BA20" s="12">
        <f>'[28]T 21-22'!$AM$8</f>
        <v>39</v>
      </c>
      <c r="BC20" s="7">
        <f t="shared" si="12"/>
        <v>2</v>
      </c>
      <c r="BD20" s="8">
        <f t="shared" si="12"/>
        <v>3</v>
      </c>
      <c r="BE20" s="9">
        <f>'[27]T 21-22'!$AS$8</f>
        <v>2</v>
      </c>
      <c r="BF20" s="10">
        <f>'[27]T 21-22'!$AT$8</f>
        <v>0</v>
      </c>
      <c r="BG20" s="11">
        <f>'[28]T 21-22'!$AS$8</f>
        <v>0</v>
      </c>
      <c r="BH20" s="12">
        <f>'[28]T 21-22'!$AT$8</f>
        <v>3</v>
      </c>
      <c r="BI20" s="6"/>
      <c r="BJ20" s="3" t="b">
        <v>1</v>
      </c>
      <c r="BK20" s="3" t="b">
        <v>1</v>
      </c>
      <c r="BL20" s="6"/>
      <c r="BM20" s="4" t="b">
        <v>1</v>
      </c>
      <c r="BN20" s="4" t="b">
        <v>1</v>
      </c>
      <c r="BO20" s="6"/>
      <c r="BP20" s="21" t="str">
        <f>[27]Trophies!$B$8</f>
        <v xml:space="preserve"> 2021/2022</v>
      </c>
      <c r="BQ20" s="20" t="str">
        <f>[27]Trophies!$C$8</f>
        <v>11th place</v>
      </c>
    </row>
    <row r="21" spans="2:69" ht="16.5" customHeight="1" thickBot="1" x14ac:dyDescent="0.3">
      <c r="B21" s="22" t="str">
        <f>'[47]21-22'!$B$2</f>
        <v>Norwich</v>
      </c>
      <c r="C21" s="2"/>
      <c r="D21" s="4" t="b">
        <f t="shared" si="0"/>
        <v>1</v>
      </c>
      <c r="E21" s="2"/>
      <c r="F21" s="25">
        <f t="shared" si="1"/>
        <v>5</v>
      </c>
      <c r="G21" s="26">
        <f t="shared" si="2"/>
        <v>7</v>
      </c>
      <c r="H21" s="24">
        <f t="shared" si="3"/>
        <v>26</v>
      </c>
      <c r="I21" s="15">
        <f t="shared" si="4"/>
        <v>22</v>
      </c>
      <c r="J21" s="49">
        <f>I21+(N21-O21)/100+N21/1000+0.000000015</f>
        <v>21.413000015000001</v>
      </c>
      <c r="K21" s="27">
        <f t="shared" si="9"/>
        <v>21.413000015000001</v>
      </c>
      <c r="L21" s="7">
        <f t="shared" si="5"/>
        <v>11</v>
      </c>
      <c r="M21" s="8">
        <f t="shared" si="6"/>
        <v>34</v>
      </c>
      <c r="N21" s="7">
        <f t="shared" si="7"/>
        <v>23</v>
      </c>
      <c r="O21" s="8">
        <f t="shared" si="8"/>
        <v>84</v>
      </c>
      <c r="P21" s="2"/>
      <c r="Q21" s="25">
        <f>'[47]T 21-22'!$D$8</f>
        <v>3</v>
      </c>
      <c r="R21" s="26">
        <f>'[47]T 21-22'!$E$8</f>
        <v>3</v>
      </c>
      <c r="S21" s="24">
        <f>'[47]T 21-22'!$F$8</f>
        <v>13</v>
      </c>
      <c r="T21" s="15">
        <f>'[47]T 21-22'!$M$8</f>
        <v>12</v>
      </c>
      <c r="U21" s="9">
        <f>'[47]T 21-22'!$G$8</f>
        <v>7</v>
      </c>
      <c r="V21" s="10">
        <f>'[47]T 21-22'!$H$8</f>
        <v>18</v>
      </c>
      <c r="W21" s="9">
        <f>'[47]T 21-22'!$K$8</f>
        <v>12</v>
      </c>
      <c r="X21" s="10">
        <f>'[47]T 21-22'!$L$8</f>
        <v>43</v>
      </c>
      <c r="Y21" s="2"/>
      <c r="Z21" s="25">
        <f>'[48]T 21-22'!$D$8</f>
        <v>2</v>
      </c>
      <c r="AA21" s="26">
        <f>'[48]T 21-22'!$E$8</f>
        <v>4</v>
      </c>
      <c r="AB21" s="24">
        <f>'[48]T 21-22'!$F$8</f>
        <v>13</v>
      </c>
      <c r="AC21" s="15">
        <f>'[48]T 21-22'!$M$8</f>
        <v>10</v>
      </c>
      <c r="AD21" s="11">
        <f>'[48]T 21-22'!$G$8</f>
        <v>4</v>
      </c>
      <c r="AE21" s="12">
        <f>'[48]T 21-22'!$H$8</f>
        <v>16</v>
      </c>
      <c r="AF21" s="11">
        <f>'[48]T 21-22'!$K$8</f>
        <v>11</v>
      </c>
      <c r="AG21" s="12">
        <f>'[48]T 21-22'!$L$8</f>
        <v>41</v>
      </c>
      <c r="AI21" s="7">
        <f t="shared" si="10"/>
        <v>73</v>
      </c>
      <c r="AJ21" s="8">
        <f t="shared" si="10"/>
        <v>133</v>
      </c>
      <c r="AK21" s="7">
        <f t="shared" si="10"/>
        <v>165</v>
      </c>
      <c r="AL21" s="8">
        <f t="shared" si="10"/>
        <v>251</v>
      </c>
      <c r="AM21" s="9">
        <f>'[47]T 21-22'!$Y$8</f>
        <v>44</v>
      </c>
      <c r="AN21" s="10">
        <f>'[47]T 21-22'!$Z$8</f>
        <v>71</v>
      </c>
      <c r="AO21" s="9">
        <f>'[47]T 21-22'!$AC$8</f>
        <v>100</v>
      </c>
      <c r="AP21" s="10">
        <f>'[47]T 21-22'!$AD$8</f>
        <v>118</v>
      </c>
      <c r="AQ21" s="11">
        <f>'[48]T 21-22'!$Y$8</f>
        <v>29</v>
      </c>
      <c r="AR21" s="12">
        <f>'[48]T 21-22'!$Z$8</f>
        <v>62</v>
      </c>
      <c r="AS21" s="11">
        <f>'[48]T 21-22'!$AC$8</f>
        <v>65</v>
      </c>
      <c r="AT21" s="12">
        <f>'[48]T 21-22'!$AD$8</f>
        <v>133</v>
      </c>
      <c r="AV21" s="7">
        <f t="shared" si="11"/>
        <v>56</v>
      </c>
      <c r="AW21" s="8">
        <f t="shared" si="11"/>
        <v>60</v>
      </c>
      <c r="AX21" s="9">
        <f>'[47]T 21-22'!$AL$8</f>
        <v>29</v>
      </c>
      <c r="AY21" s="10">
        <f>'[47]T 21-22'!$AM$8</f>
        <v>37</v>
      </c>
      <c r="AZ21" s="11">
        <f>'[48]T 21-22'!$AL$8</f>
        <v>27</v>
      </c>
      <c r="BA21" s="12">
        <f>'[48]T 21-22'!$AM$8</f>
        <v>23</v>
      </c>
      <c r="BC21" s="7">
        <f t="shared" si="12"/>
        <v>1</v>
      </c>
      <c r="BD21" s="8">
        <f t="shared" si="12"/>
        <v>2</v>
      </c>
      <c r="BE21" s="9">
        <f>'[47]T 21-22'!$AS$8</f>
        <v>0</v>
      </c>
      <c r="BF21" s="10">
        <f>'[47]T 21-22'!$AT$8</f>
        <v>0</v>
      </c>
      <c r="BG21" s="11">
        <f>'[48]T 21-22'!$AS$8</f>
        <v>1</v>
      </c>
      <c r="BH21" s="12">
        <f>'[48]T 21-22'!$AT$8</f>
        <v>2</v>
      </c>
      <c r="BI21" s="6"/>
      <c r="BJ21" s="3" t="b">
        <v>1</v>
      </c>
      <c r="BK21" s="3" t="b">
        <v>1</v>
      </c>
      <c r="BL21" s="6"/>
      <c r="BM21" s="4" t="b">
        <v>1</v>
      </c>
      <c r="BN21" s="4" t="b">
        <v>1</v>
      </c>
      <c r="BO21" s="6"/>
      <c r="BP21" s="21" t="str">
        <f>[47]Trophies!$B$8</f>
        <v xml:space="preserve"> 2021/2022</v>
      </c>
      <c r="BQ21" s="20" t="str">
        <f>[47]Trophies!$C$8</f>
        <v>20th place</v>
      </c>
    </row>
    <row r="22" spans="2:69" ht="16.5" customHeight="1" thickBot="1" x14ac:dyDescent="0.3">
      <c r="B22" s="22" t="str">
        <f>'[45]21-22'!$B$2</f>
        <v>Southampton</v>
      </c>
      <c r="C22" s="2"/>
      <c r="D22" s="4" t="b">
        <f t="shared" si="0"/>
        <v>1</v>
      </c>
      <c r="E22" s="2"/>
      <c r="F22" s="25">
        <f t="shared" si="1"/>
        <v>9</v>
      </c>
      <c r="G22" s="26">
        <f t="shared" si="2"/>
        <v>13</v>
      </c>
      <c r="H22" s="24">
        <f t="shared" si="3"/>
        <v>16</v>
      </c>
      <c r="I22" s="15">
        <f t="shared" si="4"/>
        <v>40</v>
      </c>
      <c r="J22" s="49">
        <f>I22+(N22-O22)/100+N22/1000+0.00000008</f>
        <v>39.803000079999997</v>
      </c>
      <c r="K22" s="27">
        <f t="shared" si="9"/>
        <v>39.803000079999997</v>
      </c>
      <c r="L22" s="7">
        <f t="shared" si="5"/>
        <v>24</v>
      </c>
      <c r="M22" s="8">
        <f t="shared" si="6"/>
        <v>32</v>
      </c>
      <c r="N22" s="7">
        <f t="shared" si="7"/>
        <v>43</v>
      </c>
      <c r="O22" s="8">
        <f t="shared" si="8"/>
        <v>67</v>
      </c>
      <c r="P22" s="2"/>
      <c r="Q22" s="25">
        <f>'[45]T 21-22'!$D$8</f>
        <v>6</v>
      </c>
      <c r="R22" s="26">
        <f>'[45]T 21-22'!$E$8</f>
        <v>7</v>
      </c>
      <c r="S22" s="24">
        <f>'[45]T 21-22'!$F$8</f>
        <v>6</v>
      </c>
      <c r="T22" s="15">
        <f>'[45]T 21-22'!$M$8</f>
        <v>25</v>
      </c>
      <c r="U22" s="9">
        <f>'[45]T 21-22'!$G$8</f>
        <v>16</v>
      </c>
      <c r="V22" s="10">
        <f>'[45]T 21-22'!$H$8</f>
        <v>12</v>
      </c>
      <c r="W22" s="9">
        <f>'[45]T 21-22'!$K$8</f>
        <v>23</v>
      </c>
      <c r="X22" s="10">
        <f>'[45]T 21-22'!$L$8</f>
        <v>24</v>
      </c>
      <c r="Y22" s="2"/>
      <c r="Z22" s="25">
        <f>'[46]T 21-22'!$D$8</f>
        <v>3</v>
      </c>
      <c r="AA22" s="26">
        <f>'[46]T 21-22'!$E$8</f>
        <v>6</v>
      </c>
      <c r="AB22" s="24">
        <f>'[46]T 21-22'!$F$8</f>
        <v>10</v>
      </c>
      <c r="AC22" s="15">
        <f>'[46]T 21-22'!$M$8</f>
        <v>15</v>
      </c>
      <c r="AD22" s="11">
        <f>'[46]T 21-22'!$G$8</f>
        <v>8</v>
      </c>
      <c r="AE22" s="12">
        <f>'[46]T 21-22'!$H$8</f>
        <v>20</v>
      </c>
      <c r="AF22" s="11">
        <f>'[46]T 21-22'!$K$8</f>
        <v>20</v>
      </c>
      <c r="AG22" s="12">
        <f>'[46]T 21-22'!$L$8</f>
        <v>43</v>
      </c>
      <c r="AI22" s="7">
        <f t="shared" si="10"/>
        <v>125</v>
      </c>
      <c r="AJ22" s="8">
        <f t="shared" si="10"/>
        <v>85</v>
      </c>
      <c r="AK22" s="7">
        <f t="shared" si="10"/>
        <v>233</v>
      </c>
      <c r="AL22" s="8">
        <f t="shared" si="10"/>
        <v>197</v>
      </c>
      <c r="AM22" s="9">
        <f>'[45]T 21-22'!$Y$8</f>
        <v>65</v>
      </c>
      <c r="AN22" s="10">
        <f>'[45]T 21-22'!$Z$8</f>
        <v>38</v>
      </c>
      <c r="AO22" s="9">
        <f>'[45]T 21-22'!$AC$8</f>
        <v>114</v>
      </c>
      <c r="AP22" s="10">
        <f>'[45]T 21-22'!$AD$8</f>
        <v>98</v>
      </c>
      <c r="AQ22" s="11">
        <f>'[46]T 21-22'!$Y$8</f>
        <v>60</v>
      </c>
      <c r="AR22" s="12">
        <f>'[46]T 21-22'!$Z$8</f>
        <v>47</v>
      </c>
      <c r="AS22" s="11">
        <f>'[46]T 21-22'!$AC$8</f>
        <v>119</v>
      </c>
      <c r="AT22" s="12">
        <f>'[46]T 21-22'!$AD$8</f>
        <v>99</v>
      </c>
      <c r="AV22" s="7">
        <f t="shared" si="11"/>
        <v>64</v>
      </c>
      <c r="AW22" s="8">
        <f t="shared" si="11"/>
        <v>63</v>
      </c>
      <c r="AX22" s="9">
        <f>'[45]T 21-22'!$AL$8</f>
        <v>32</v>
      </c>
      <c r="AY22" s="10">
        <f>'[45]T 21-22'!$AM$8</f>
        <v>32</v>
      </c>
      <c r="AZ22" s="11">
        <f>'[46]T 21-22'!$AL$8</f>
        <v>32</v>
      </c>
      <c r="BA22" s="12">
        <f>'[46]T 21-22'!$AM$8</f>
        <v>31</v>
      </c>
      <c r="BC22" s="7">
        <f t="shared" si="12"/>
        <v>2</v>
      </c>
      <c r="BD22" s="8">
        <f t="shared" si="12"/>
        <v>1</v>
      </c>
      <c r="BE22" s="9">
        <f>'[45]T 21-22'!$AS$8</f>
        <v>1</v>
      </c>
      <c r="BF22" s="10">
        <f>'[45]T 21-22'!$AT$8</f>
        <v>1</v>
      </c>
      <c r="BG22" s="11">
        <f>'[46]T 21-22'!$AS$8</f>
        <v>1</v>
      </c>
      <c r="BH22" s="12">
        <f>'[46]T 21-22'!$AT$8</f>
        <v>0</v>
      </c>
      <c r="BI22" s="6"/>
      <c r="BJ22" s="3" t="b">
        <v>1</v>
      </c>
      <c r="BK22" s="3" t="b">
        <v>1</v>
      </c>
      <c r="BL22" s="6"/>
      <c r="BM22" s="4" t="b">
        <v>1</v>
      </c>
      <c r="BN22" s="4" t="b">
        <v>1</v>
      </c>
      <c r="BO22" s="6"/>
      <c r="BP22" s="21" t="str">
        <f>[45]Trophies!$B$8</f>
        <v xml:space="preserve"> 2021/2022</v>
      </c>
      <c r="BQ22" s="20" t="str">
        <f>[45]Trophies!$C$8</f>
        <v>15th place</v>
      </c>
    </row>
    <row r="23" spans="2:69" ht="16.5" customHeight="1" thickBot="1" x14ac:dyDescent="0.3">
      <c r="B23" s="22" t="str">
        <f>'[33]21-22'!$B$2</f>
        <v>Tottenham</v>
      </c>
      <c r="C23" s="2"/>
      <c r="D23" s="4" t="b">
        <f t="shared" si="0"/>
        <v>1</v>
      </c>
      <c r="E23" s="2"/>
      <c r="F23" s="25">
        <f t="shared" si="1"/>
        <v>22</v>
      </c>
      <c r="G23" s="26">
        <f t="shared" si="2"/>
        <v>5</v>
      </c>
      <c r="H23" s="24">
        <f t="shared" si="3"/>
        <v>11</v>
      </c>
      <c r="I23" s="15">
        <f t="shared" si="4"/>
        <v>71</v>
      </c>
      <c r="J23" s="49">
        <f>I23+(N23-O23)/100+N23/1000+0.000000017</f>
        <v>71.359000017000014</v>
      </c>
      <c r="K23" s="27">
        <f t="shared" si="9"/>
        <v>71.359000017000014</v>
      </c>
      <c r="L23" s="7">
        <f t="shared" si="5"/>
        <v>33</v>
      </c>
      <c r="M23" s="8">
        <f t="shared" si="6"/>
        <v>17</v>
      </c>
      <c r="N23" s="7">
        <f t="shared" si="7"/>
        <v>69</v>
      </c>
      <c r="O23" s="8">
        <f t="shared" si="8"/>
        <v>40</v>
      </c>
      <c r="P23" s="2"/>
      <c r="Q23" s="25">
        <f>'[33]T 21-22'!$D$8</f>
        <v>13</v>
      </c>
      <c r="R23" s="26">
        <f>'[33]T 21-22'!$E$8</f>
        <v>1</v>
      </c>
      <c r="S23" s="24">
        <f>'[33]T 21-22'!$F$8</f>
        <v>5</v>
      </c>
      <c r="T23" s="15">
        <f>'[33]T 21-22'!$M$8</f>
        <v>40</v>
      </c>
      <c r="U23" s="9">
        <f>'[33]T 21-22'!$G$8</f>
        <v>18</v>
      </c>
      <c r="V23" s="10">
        <f>'[33]T 21-22'!$H$8</f>
        <v>8</v>
      </c>
      <c r="W23" s="9">
        <f>'[33]T 21-22'!$K$8</f>
        <v>38</v>
      </c>
      <c r="X23" s="10">
        <f>'[33]T 21-22'!$L$8</f>
        <v>19</v>
      </c>
      <c r="Y23" s="2"/>
      <c r="Z23" s="25">
        <f>'[34]T 21-22'!$D$8</f>
        <v>9</v>
      </c>
      <c r="AA23" s="26">
        <f>'[34]T 21-22'!$E$8</f>
        <v>4</v>
      </c>
      <c r="AB23" s="24">
        <f>'[34]T 21-22'!$F$8</f>
        <v>6</v>
      </c>
      <c r="AC23" s="15">
        <f>'[34]T 21-22'!$M$8</f>
        <v>31</v>
      </c>
      <c r="AD23" s="11">
        <f>'[34]T 21-22'!$G$8</f>
        <v>15</v>
      </c>
      <c r="AE23" s="12">
        <f>'[34]T 21-22'!$H$8</f>
        <v>9</v>
      </c>
      <c r="AF23" s="11">
        <f>'[34]T 21-22'!$K$8</f>
        <v>31</v>
      </c>
      <c r="AG23" s="12">
        <f>'[34]T 21-22'!$L$8</f>
        <v>21</v>
      </c>
      <c r="AI23" s="7">
        <f t="shared" si="10"/>
        <v>84</v>
      </c>
      <c r="AJ23" s="8">
        <f t="shared" si="10"/>
        <v>87</v>
      </c>
      <c r="AK23" s="7">
        <f t="shared" si="10"/>
        <v>193</v>
      </c>
      <c r="AL23" s="8">
        <f t="shared" si="10"/>
        <v>193</v>
      </c>
      <c r="AM23" s="9">
        <f>'[33]T 21-22'!$Y$8</f>
        <v>53</v>
      </c>
      <c r="AN23" s="10">
        <f>'[33]T 21-22'!$Z$8</f>
        <v>35</v>
      </c>
      <c r="AO23" s="9">
        <f>'[33]T 21-22'!$AC$8</f>
        <v>104</v>
      </c>
      <c r="AP23" s="10">
        <f>'[33]T 21-22'!$AD$8</f>
        <v>87</v>
      </c>
      <c r="AQ23" s="11">
        <f>'[34]T 21-22'!$Y$8</f>
        <v>31</v>
      </c>
      <c r="AR23" s="12">
        <f>'[34]T 21-22'!$Z$8</f>
        <v>52</v>
      </c>
      <c r="AS23" s="11">
        <f>'[34]T 21-22'!$AC$8</f>
        <v>89</v>
      </c>
      <c r="AT23" s="12">
        <f>'[34]T 21-22'!$AD$8</f>
        <v>106</v>
      </c>
      <c r="AV23" s="7">
        <f t="shared" si="11"/>
        <v>69</v>
      </c>
      <c r="AW23" s="8">
        <f t="shared" si="11"/>
        <v>79</v>
      </c>
      <c r="AX23" s="9">
        <f>'[33]T 21-22'!$AL$8</f>
        <v>34</v>
      </c>
      <c r="AY23" s="10">
        <f>'[33]T 21-22'!$AM$8</f>
        <v>41</v>
      </c>
      <c r="AZ23" s="11">
        <f>'[34]T 21-22'!$AL$8</f>
        <v>35</v>
      </c>
      <c r="BA23" s="12">
        <f>'[34]T 21-22'!$AM$8</f>
        <v>38</v>
      </c>
      <c r="BC23" s="7">
        <f t="shared" si="12"/>
        <v>1</v>
      </c>
      <c r="BD23" s="8">
        <f t="shared" si="12"/>
        <v>6</v>
      </c>
      <c r="BE23" s="9">
        <f>'[33]T 21-22'!$AS$8</f>
        <v>0</v>
      </c>
      <c r="BF23" s="10">
        <f>'[33]T 21-22'!$AT$8</f>
        <v>3</v>
      </c>
      <c r="BG23" s="11">
        <f>'[34]T 21-22'!$AS$8</f>
        <v>1</v>
      </c>
      <c r="BH23" s="12">
        <f>'[34]T 21-22'!$AT$8</f>
        <v>3</v>
      </c>
      <c r="BI23" s="6"/>
      <c r="BJ23" s="3" t="b">
        <v>1</v>
      </c>
      <c r="BK23" s="3" t="b">
        <v>1</v>
      </c>
      <c r="BL23" s="6"/>
      <c r="BM23" s="4" t="b">
        <v>1</v>
      </c>
      <c r="BN23" s="4" t="b">
        <v>1</v>
      </c>
      <c r="BO23" s="6"/>
      <c r="BP23" s="21" t="str">
        <f>[33]Trophies!$B$8</f>
        <v xml:space="preserve"> 2021/2022</v>
      </c>
      <c r="BQ23" s="20" t="str">
        <f>[33]Trophies!$C$8</f>
        <v>4th place</v>
      </c>
    </row>
    <row r="24" spans="2:69" ht="16.5" customHeight="1" thickBot="1" x14ac:dyDescent="0.3">
      <c r="B24" s="22" t="str">
        <f>'[49]21-22'!$B$2</f>
        <v>Watford</v>
      </c>
      <c r="C24" s="2"/>
      <c r="D24" s="4" t="b">
        <f t="shared" si="0"/>
        <v>1</v>
      </c>
      <c r="E24" s="2"/>
      <c r="F24" s="25">
        <f t="shared" si="1"/>
        <v>6</v>
      </c>
      <c r="G24" s="26">
        <f t="shared" si="2"/>
        <v>5</v>
      </c>
      <c r="H24" s="24">
        <f t="shared" si="3"/>
        <v>27</v>
      </c>
      <c r="I24" s="15">
        <f t="shared" si="4"/>
        <v>23</v>
      </c>
      <c r="J24" s="49">
        <f>I24+(N24-O24)/100+N24/1000+0.000000018</f>
        <v>22.604000018000001</v>
      </c>
      <c r="K24" s="27">
        <f t="shared" si="9"/>
        <v>22.604000018000001</v>
      </c>
      <c r="L24" s="7">
        <f t="shared" si="5"/>
        <v>17</v>
      </c>
      <c r="M24" s="8">
        <f t="shared" si="6"/>
        <v>37</v>
      </c>
      <c r="N24" s="7">
        <f t="shared" si="7"/>
        <v>34</v>
      </c>
      <c r="O24" s="8">
        <f t="shared" si="8"/>
        <v>77</v>
      </c>
      <c r="P24" s="2"/>
      <c r="Q24" s="25">
        <f>'[49]T 21-22'!$D$8</f>
        <v>2</v>
      </c>
      <c r="R24" s="26">
        <f>'[49]T 21-22'!$E$8</f>
        <v>2</v>
      </c>
      <c r="S24" s="24">
        <f>'[49]T 21-22'!$F$8</f>
        <v>15</v>
      </c>
      <c r="T24" s="15">
        <f>'[49]T 21-22'!$M$8</f>
        <v>8</v>
      </c>
      <c r="U24" s="9">
        <f>'[49]T 21-22'!$G$8</f>
        <v>10</v>
      </c>
      <c r="V24" s="10">
        <f>'[49]T 21-22'!$H$8</f>
        <v>18</v>
      </c>
      <c r="W24" s="9">
        <f>'[49]T 21-22'!$K$8</f>
        <v>17</v>
      </c>
      <c r="X24" s="10">
        <f>'[49]T 21-22'!$L$8</f>
        <v>46</v>
      </c>
      <c r="Y24" s="2"/>
      <c r="Z24" s="25">
        <f>'[50]T 21-22'!$D$8</f>
        <v>4</v>
      </c>
      <c r="AA24" s="26">
        <f>'[50]T 21-22'!$E$8</f>
        <v>3</v>
      </c>
      <c r="AB24" s="24">
        <f>'[50]T 21-22'!$F$8</f>
        <v>12</v>
      </c>
      <c r="AC24" s="15">
        <f>'[50]T 21-22'!$M$8</f>
        <v>15</v>
      </c>
      <c r="AD24" s="11">
        <f>'[50]T 21-22'!$G$8</f>
        <v>7</v>
      </c>
      <c r="AE24" s="12">
        <f>'[50]T 21-22'!$H$8</f>
        <v>19</v>
      </c>
      <c r="AF24" s="11">
        <f>'[50]T 21-22'!$K$8</f>
        <v>17</v>
      </c>
      <c r="AG24" s="12">
        <f>'[50]T 21-22'!$L$8</f>
        <v>31</v>
      </c>
      <c r="AI24" s="7">
        <f t="shared" si="10"/>
        <v>77</v>
      </c>
      <c r="AJ24" s="8">
        <f t="shared" si="10"/>
        <v>117</v>
      </c>
      <c r="AK24" s="7">
        <f t="shared" si="10"/>
        <v>161</v>
      </c>
      <c r="AL24" s="8">
        <f t="shared" si="10"/>
        <v>234</v>
      </c>
      <c r="AM24" s="9">
        <f>'[49]T 21-22'!$Y$8</f>
        <v>37</v>
      </c>
      <c r="AN24" s="10">
        <f>'[49]T 21-22'!$Z$8</f>
        <v>55</v>
      </c>
      <c r="AO24" s="9">
        <f>'[49]T 21-22'!$AC$8</f>
        <v>83</v>
      </c>
      <c r="AP24" s="10">
        <f>'[49]T 21-22'!$AD$8</f>
        <v>110</v>
      </c>
      <c r="AQ24" s="11">
        <f>'[50]T 21-22'!$Y$8</f>
        <v>40</v>
      </c>
      <c r="AR24" s="12">
        <f>'[50]T 21-22'!$Z$8</f>
        <v>62</v>
      </c>
      <c r="AS24" s="11">
        <f>'[50]T 21-22'!$AC$8</f>
        <v>78</v>
      </c>
      <c r="AT24" s="12">
        <f>'[50]T 21-22'!$AD$8</f>
        <v>124</v>
      </c>
      <c r="AV24" s="7">
        <f t="shared" si="11"/>
        <v>60</v>
      </c>
      <c r="AW24" s="8">
        <f t="shared" si="11"/>
        <v>63</v>
      </c>
      <c r="AX24" s="9">
        <f>'[49]T 21-22'!$AL$8</f>
        <v>34</v>
      </c>
      <c r="AY24" s="10">
        <f>'[49]T 21-22'!$AM$8</f>
        <v>28</v>
      </c>
      <c r="AZ24" s="11">
        <f>'[50]T 21-22'!$AL$8</f>
        <v>26</v>
      </c>
      <c r="BA24" s="12">
        <f>'[50]T 21-22'!$AM$8</f>
        <v>35</v>
      </c>
      <c r="BC24" s="7">
        <f t="shared" si="12"/>
        <v>3</v>
      </c>
      <c r="BD24" s="8">
        <f t="shared" si="12"/>
        <v>1</v>
      </c>
      <c r="BE24" s="9">
        <f>'[49]T 21-22'!$AS$8</f>
        <v>1</v>
      </c>
      <c r="BF24" s="10">
        <f>'[49]T 21-22'!$AT$8</f>
        <v>1</v>
      </c>
      <c r="BG24" s="11">
        <f>'[50]T 21-22'!$AS$8</f>
        <v>2</v>
      </c>
      <c r="BH24" s="12">
        <f>'[50]T 21-22'!$AT$8</f>
        <v>0</v>
      </c>
      <c r="BI24" s="6"/>
      <c r="BJ24" s="3" t="b">
        <v>1</v>
      </c>
      <c r="BK24" s="3" t="b">
        <v>1</v>
      </c>
      <c r="BL24" s="6"/>
      <c r="BM24" s="4" t="b">
        <v>1</v>
      </c>
      <c r="BN24" s="4" t="b">
        <v>1</v>
      </c>
      <c r="BO24" s="6"/>
      <c r="BP24" s="21" t="str">
        <f>[49]Trophies!$B$8</f>
        <v xml:space="preserve"> 2021/2022</v>
      </c>
      <c r="BQ24" s="20" t="str">
        <f>[49]Trophies!$C$8</f>
        <v>19th place</v>
      </c>
    </row>
    <row r="25" spans="2:69" ht="16.5" customHeight="1" thickBot="1" x14ac:dyDescent="0.3">
      <c r="B25" s="22" t="str">
        <f>'[37]21-22'!$B$2</f>
        <v>West Ham</v>
      </c>
      <c r="C25" s="2"/>
      <c r="D25" s="4" t="b">
        <f t="shared" si="0"/>
        <v>1</v>
      </c>
      <c r="E25" s="2"/>
      <c r="F25" s="25">
        <f t="shared" si="1"/>
        <v>16</v>
      </c>
      <c r="G25" s="26">
        <f t="shared" si="2"/>
        <v>8</v>
      </c>
      <c r="H25" s="24">
        <f t="shared" si="3"/>
        <v>14</v>
      </c>
      <c r="I25" s="15">
        <f t="shared" si="4"/>
        <v>56</v>
      </c>
      <c r="J25" s="49">
        <f>I25+(N25-O25)/100+N25/1000+0.000000019</f>
        <v>56.150000019000004</v>
      </c>
      <c r="K25" s="27">
        <f t="shared" si="9"/>
        <v>56.150000019000004</v>
      </c>
      <c r="L25" s="7">
        <f t="shared" si="5"/>
        <v>27</v>
      </c>
      <c r="M25" s="8">
        <f t="shared" si="6"/>
        <v>21</v>
      </c>
      <c r="N25" s="7">
        <f t="shared" si="7"/>
        <v>60</v>
      </c>
      <c r="O25" s="8">
        <f t="shared" si="8"/>
        <v>51</v>
      </c>
      <c r="P25" s="2"/>
      <c r="Q25" s="25">
        <f>'[37]T 21-22'!$D$8</f>
        <v>9</v>
      </c>
      <c r="R25" s="26">
        <f>'[37]T 21-22'!$E$8</f>
        <v>5</v>
      </c>
      <c r="S25" s="24">
        <f>'[37]T 21-22'!$F$8</f>
        <v>5</v>
      </c>
      <c r="T25" s="15">
        <f>'[37]T 21-22'!$M$8</f>
        <v>32</v>
      </c>
      <c r="U25" s="9">
        <f>'[37]T 21-22'!$G$8</f>
        <v>13</v>
      </c>
      <c r="V25" s="10">
        <f>'[37]T 21-22'!$H$8</f>
        <v>11</v>
      </c>
      <c r="W25" s="9">
        <f>'[37]T 21-22'!$K$8</f>
        <v>33</v>
      </c>
      <c r="X25" s="10">
        <f>'[37]T 21-22'!$L$8</f>
        <v>26</v>
      </c>
      <c r="Y25" s="2"/>
      <c r="Z25" s="25">
        <f>'[38]T 21-22'!$D$8</f>
        <v>7</v>
      </c>
      <c r="AA25" s="26">
        <f>'[38]T 21-22'!$E$8</f>
        <v>3</v>
      </c>
      <c r="AB25" s="24">
        <f>'[38]T 21-22'!$F$8</f>
        <v>9</v>
      </c>
      <c r="AC25" s="15">
        <f>'[38]T 21-22'!$M$8</f>
        <v>24</v>
      </c>
      <c r="AD25" s="11">
        <f>'[38]T 21-22'!$G$8</f>
        <v>14</v>
      </c>
      <c r="AE25" s="12">
        <f>'[38]T 21-22'!$H$8</f>
        <v>10</v>
      </c>
      <c r="AF25" s="11">
        <f>'[38]T 21-22'!$K$8</f>
        <v>27</v>
      </c>
      <c r="AG25" s="12">
        <f>'[38]T 21-22'!$L$8</f>
        <v>25</v>
      </c>
      <c r="AI25" s="7">
        <f t="shared" si="10"/>
        <v>99</v>
      </c>
      <c r="AJ25" s="8">
        <f t="shared" si="10"/>
        <v>94</v>
      </c>
      <c r="AK25" s="7">
        <f t="shared" si="10"/>
        <v>200</v>
      </c>
      <c r="AL25" s="8">
        <f t="shared" si="10"/>
        <v>200</v>
      </c>
      <c r="AM25" s="9">
        <f>'[37]T 21-22'!$Y$8</f>
        <v>52</v>
      </c>
      <c r="AN25" s="10">
        <f>'[37]T 21-22'!$Z$8</f>
        <v>46</v>
      </c>
      <c r="AO25" s="9">
        <f>'[37]T 21-22'!$AC$8</f>
        <v>105</v>
      </c>
      <c r="AP25" s="10">
        <f>'[37]T 21-22'!$AD$8</f>
        <v>96</v>
      </c>
      <c r="AQ25" s="11">
        <f>'[38]T 21-22'!$Y$8</f>
        <v>47</v>
      </c>
      <c r="AR25" s="12">
        <f>'[38]T 21-22'!$Z$8</f>
        <v>48</v>
      </c>
      <c r="AS25" s="11">
        <f>'[38]T 21-22'!$AC$8</f>
        <v>95</v>
      </c>
      <c r="AT25" s="12">
        <f>'[38]T 21-22'!$AD$8</f>
        <v>104</v>
      </c>
      <c r="AV25" s="7">
        <f t="shared" si="11"/>
        <v>50</v>
      </c>
      <c r="AW25" s="8">
        <f t="shared" si="11"/>
        <v>48</v>
      </c>
      <c r="AX25" s="9">
        <f>'[37]T 21-22'!$AL$8</f>
        <v>28</v>
      </c>
      <c r="AY25" s="10">
        <f>'[37]T 21-22'!$AM$8</f>
        <v>26</v>
      </c>
      <c r="AZ25" s="11">
        <f>'[38]T 21-22'!$AL$8</f>
        <v>22</v>
      </c>
      <c r="BA25" s="12">
        <f>'[38]T 21-22'!$AM$8</f>
        <v>22</v>
      </c>
      <c r="BC25" s="7">
        <f t="shared" si="12"/>
        <v>3</v>
      </c>
      <c r="BD25" s="8">
        <f t="shared" si="12"/>
        <v>3</v>
      </c>
      <c r="BE25" s="9">
        <f>'[37]T 21-22'!$AS$8</f>
        <v>0</v>
      </c>
      <c r="BF25" s="10">
        <f>'[37]T 21-22'!$AT$8</f>
        <v>2</v>
      </c>
      <c r="BG25" s="11">
        <f>'[38]T 21-22'!$AS$8</f>
        <v>3</v>
      </c>
      <c r="BH25" s="12">
        <f>'[38]T 21-22'!$AT$8</f>
        <v>1</v>
      </c>
      <c r="BI25" s="6"/>
      <c r="BJ25" s="3" t="b">
        <v>1</v>
      </c>
      <c r="BK25" s="3" t="b">
        <v>1</v>
      </c>
      <c r="BL25" s="6"/>
      <c r="BM25" s="4" t="b">
        <v>1</v>
      </c>
      <c r="BN25" s="4" t="b">
        <v>1</v>
      </c>
      <c r="BO25" s="6"/>
      <c r="BP25" s="21" t="str">
        <f>[37]Trophies!$B$8</f>
        <v xml:space="preserve"> 2021/2022</v>
      </c>
      <c r="BQ25" s="20" t="str">
        <f>[37]Trophies!$C$8</f>
        <v>7th place</v>
      </c>
    </row>
    <row r="26" spans="2:69" ht="16.5" customHeight="1" thickBot="1" x14ac:dyDescent="0.3">
      <c r="B26" s="22" t="str">
        <f ca="1">'[39]21-22'!$B$2</f>
        <v>Wolves</v>
      </c>
      <c r="C26" s="2"/>
      <c r="D26" s="4" t="b">
        <f t="shared" si="0"/>
        <v>1</v>
      </c>
      <c r="E26" s="2"/>
      <c r="F26" s="25">
        <f t="shared" si="1"/>
        <v>15</v>
      </c>
      <c r="G26" s="26">
        <f t="shared" si="2"/>
        <v>6</v>
      </c>
      <c r="H26" s="24">
        <f t="shared" si="3"/>
        <v>17</v>
      </c>
      <c r="I26" s="15">
        <f t="shared" si="4"/>
        <v>51</v>
      </c>
      <c r="J26" s="49">
        <f>I26+(N26-O26)/100+N26/1000+0.00000002</f>
        <v>50.988000020000001</v>
      </c>
      <c r="K26" s="27">
        <f t="shared" si="9"/>
        <v>50.988000020000001</v>
      </c>
      <c r="L26" s="7">
        <f t="shared" si="5"/>
        <v>19</v>
      </c>
      <c r="M26" s="8">
        <f t="shared" si="6"/>
        <v>15</v>
      </c>
      <c r="N26" s="7">
        <f t="shared" si="7"/>
        <v>38</v>
      </c>
      <c r="O26" s="8">
        <f t="shared" si="8"/>
        <v>43</v>
      </c>
      <c r="P26" s="2"/>
      <c r="Q26" s="25">
        <f>'[39]T 21-22'!$D$8</f>
        <v>7</v>
      </c>
      <c r="R26" s="26">
        <f>'[39]T 21-22'!$E$8</f>
        <v>3</v>
      </c>
      <c r="S26" s="24">
        <f>'[39]T 21-22'!$F$8</f>
        <v>9</v>
      </c>
      <c r="T26" s="15">
        <f>'[39]T 21-22'!$M$8</f>
        <v>24</v>
      </c>
      <c r="U26" s="9">
        <f>'[39]T 21-22'!$G$8</f>
        <v>13</v>
      </c>
      <c r="V26" s="10">
        <f>'[39]T 21-22'!$H$8</f>
        <v>13</v>
      </c>
      <c r="W26" s="9">
        <f>'[39]T 21-22'!$K$8</f>
        <v>20</v>
      </c>
      <c r="X26" s="10">
        <f>'[39]T 21-22'!$L$8</f>
        <v>25</v>
      </c>
      <c r="Y26" s="2"/>
      <c r="Z26" s="25">
        <f>'[40]T 21-22'!$D$8</f>
        <v>8</v>
      </c>
      <c r="AA26" s="26">
        <f>'[40]T 21-22'!$E$8</f>
        <v>3</v>
      </c>
      <c r="AB26" s="24">
        <f>'[40]T 21-22'!$F$8</f>
        <v>8</v>
      </c>
      <c r="AC26" s="15">
        <f>'[40]T 21-22'!$M$8</f>
        <v>27</v>
      </c>
      <c r="AD26" s="11">
        <f>'[40]T 21-22'!$G$8</f>
        <v>6</v>
      </c>
      <c r="AE26" s="12">
        <f>'[40]T 21-22'!$H$8</f>
        <v>2</v>
      </c>
      <c r="AF26" s="11">
        <f>'[40]T 21-22'!$K$8</f>
        <v>18</v>
      </c>
      <c r="AG26" s="12">
        <f>'[40]T 21-22'!$L$8</f>
        <v>18</v>
      </c>
      <c r="AI26" s="7">
        <f t="shared" si="10"/>
        <v>76</v>
      </c>
      <c r="AJ26" s="8">
        <f t="shared" si="10"/>
        <v>91</v>
      </c>
      <c r="AK26" s="7">
        <f t="shared" si="10"/>
        <v>168</v>
      </c>
      <c r="AL26" s="8">
        <f t="shared" si="10"/>
        <v>204</v>
      </c>
      <c r="AM26" s="9">
        <f>'[39]T 21-22'!$Y$8</f>
        <v>45</v>
      </c>
      <c r="AN26" s="10">
        <f>'[39]T 21-22'!$Z$8</f>
        <v>47</v>
      </c>
      <c r="AO26" s="9">
        <f>'[39]T 21-22'!$AC$8</f>
        <v>88</v>
      </c>
      <c r="AP26" s="10">
        <f>'[39]T 21-22'!$AD$8</f>
        <v>100</v>
      </c>
      <c r="AQ26" s="11">
        <f>'[40]T 21-22'!$Y$8</f>
        <v>31</v>
      </c>
      <c r="AR26" s="12">
        <f>'[40]T 21-22'!$Z$8</f>
        <v>44</v>
      </c>
      <c r="AS26" s="11">
        <f>'[40]T 21-22'!$AC$8</f>
        <v>80</v>
      </c>
      <c r="AT26" s="12">
        <f>'[40]T 21-22'!$AD$8</f>
        <v>104</v>
      </c>
      <c r="AV26" s="7">
        <f t="shared" si="11"/>
        <v>61</v>
      </c>
      <c r="AW26" s="8">
        <f t="shared" si="11"/>
        <v>86</v>
      </c>
      <c r="AX26" s="9">
        <f>'[39]T 21-22'!$AL$8</f>
        <v>32</v>
      </c>
      <c r="AY26" s="10">
        <f>'[39]T 21-22'!$AM$8</f>
        <v>50</v>
      </c>
      <c r="AZ26" s="11">
        <f>'[40]T 21-22'!$AL$8</f>
        <v>29</v>
      </c>
      <c r="BA26" s="12">
        <f>'[40]T 21-22'!$AM$8</f>
        <v>36</v>
      </c>
      <c r="BC26" s="7">
        <f t="shared" si="12"/>
        <v>2</v>
      </c>
      <c r="BD26" s="8">
        <f t="shared" si="12"/>
        <v>3</v>
      </c>
      <c r="BE26" s="9">
        <f>'[39]T 21-22'!$AS$8</f>
        <v>1</v>
      </c>
      <c r="BF26" s="10">
        <f>'[39]T 21-22'!$AT$8</f>
        <v>2</v>
      </c>
      <c r="BG26" s="11">
        <f>'[40]T 21-22'!$AS$8</f>
        <v>1</v>
      </c>
      <c r="BH26" s="12">
        <f>'[40]T 21-22'!$AT$8</f>
        <v>1</v>
      </c>
      <c r="BI26" s="6"/>
      <c r="BJ26" s="3" t="b">
        <v>1</v>
      </c>
      <c r="BK26" s="3" t="b">
        <v>1</v>
      </c>
      <c r="BL26" s="6"/>
      <c r="BM26" s="4" t="b">
        <v>1</v>
      </c>
      <c r="BN26" s="4" t="b">
        <v>1</v>
      </c>
      <c r="BO26" s="6"/>
      <c r="BP26" s="21" t="str">
        <f>[39]Trophies!$B$8</f>
        <v xml:space="preserve"> 2021/2022</v>
      </c>
      <c r="BQ26" s="20" t="str">
        <f ca="1">[39]Trophies!$C$8</f>
        <v>10th place</v>
      </c>
    </row>
  </sheetData>
  <mergeCells count="29">
    <mergeCell ref="F4:O4"/>
    <mergeCell ref="Q4:X4"/>
    <mergeCell ref="Z4:AG4"/>
    <mergeCell ref="AI4:AL4"/>
    <mergeCell ref="AM4:AP4"/>
    <mergeCell ref="AI2:AT2"/>
    <mergeCell ref="AV2:BA2"/>
    <mergeCell ref="BC2:BH2"/>
    <mergeCell ref="AQ4:AT4"/>
    <mergeCell ref="AV4:AW5"/>
    <mergeCell ref="AO5:AP5"/>
    <mergeCell ref="AQ5:AR5"/>
    <mergeCell ref="AS5:AT5"/>
    <mergeCell ref="BM4:BN4"/>
    <mergeCell ref="L5:M5"/>
    <mergeCell ref="N5:O5"/>
    <mergeCell ref="U5:V5"/>
    <mergeCell ref="W5:X5"/>
    <mergeCell ref="AD5:AE5"/>
    <mergeCell ref="AF5:AG5"/>
    <mergeCell ref="AI5:AJ5"/>
    <mergeCell ref="AK5:AL5"/>
    <mergeCell ref="AM5:AN5"/>
    <mergeCell ref="AX4:AY5"/>
    <mergeCell ref="AZ4:BA5"/>
    <mergeCell ref="BC4:BD5"/>
    <mergeCell ref="BE4:BF5"/>
    <mergeCell ref="BG4:BH5"/>
    <mergeCell ref="BJ4:BK4"/>
  </mergeCells>
  <conditionalFormatting sqref="D7:D26">
    <cfRule type="cellIs" dxfId="11" priority="1" operator="equal">
      <formula>FALSE</formula>
    </cfRule>
    <cfRule type="cellIs" dxfId="10" priority="2" operator="equal">
      <formula>TRUE</formula>
    </cfRule>
  </conditionalFormatting>
  <conditionalFormatting sqref="BJ7:BK26">
    <cfRule type="cellIs" dxfId="9" priority="5" operator="equal">
      <formula>FALSE</formula>
    </cfRule>
    <cfRule type="cellIs" dxfId="8" priority="6" operator="equal">
      <formula>TRUE</formula>
    </cfRule>
  </conditionalFormatting>
  <conditionalFormatting sqref="BM7:BN26">
    <cfRule type="cellIs" dxfId="7" priority="3" operator="equal">
      <formula>FALSE</formula>
    </cfRule>
    <cfRule type="cellIs" dxfId="6" priority="4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33"/>
  <dimension ref="B1:BQ29"/>
  <sheetViews>
    <sheetView topLeftCell="C1" workbookViewId="0">
      <selection activeCell="BE33" sqref="BE33"/>
    </sheetView>
  </sheetViews>
  <sheetFormatPr defaultColWidth="9.140625" defaultRowHeight="15" x14ac:dyDescent="0.25"/>
  <cols>
    <col min="1" max="1" width="2.42578125" style="1" customWidth="1"/>
    <col min="2" max="2" width="17.42578125" style="22" bestFit="1" customWidth="1"/>
    <col min="3" max="3" width="1.7109375" style="131" customWidth="1"/>
    <col min="4" max="4" width="8.85546875"/>
    <col min="5" max="5" width="1.7109375" style="1" customWidth="1"/>
    <col min="6" max="9" width="3.28515625" style="1" customWidth="1"/>
    <col min="10" max="10" width="11.7109375" style="1" bestFit="1" customWidth="1"/>
    <col min="11" max="11" width="3.5703125" style="1" bestFit="1" customWidth="1"/>
    <col min="12" max="15" width="3.28515625" style="1" customWidth="1"/>
    <col min="16" max="16" width="1.7109375" style="1" customWidth="1"/>
    <col min="17" max="24" width="3.28515625" style="1" customWidth="1"/>
    <col min="25" max="25" width="1.7109375" style="1" customWidth="1"/>
    <col min="26" max="33" width="3.28515625" style="1" customWidth="1"/>
    <col min="34" max="34" width="1.7109375" style="1" customWidth="1"/>
    <col min="35" max="46" width="3.28515625" style="1" customWidth="1"/>
    <col min="47" max="47" width="1.7109375" style="1" customWidth="1"/>
    <col min="48" max="53" width="3.28515625" style="1" customWidth="1"/>
    <col min="54" max="54" width="1.7109375" style="1" customWidth="1"/>
    <col min="55" max="60" width="3.28515625" style="1" customWidth="1"/>
    <col min="61" max="61" width="1.7109375" style="1" customWidth="1"/>
    <col min="62" max="62" width="5.7109375" style="1" bestFit="1" customWidth="1"/>
    <col min="63" max="63" width="6" style="1" bestFit="1" customWidth="1"/>
    <col min="64" max="64" width="1.7109375" style="1" customWidth="1"/>
    <col min="65" max="65" width="5.7109375" style="1" bestFit="1" customWidth="1"/>
    <col min="66" max="66" width="6" style="1" bestFit="1" customWidth="1"/>
    <col min="67" max="67" width="1.7109375" style="1" customWidth="1"/>
    <col min="68" max="68" width="19.42578125" style="19" bestFit="1" customWidth="1"/>
    <col min="69" max="69" width="19" style="19" bestFit="1" customWidth="1"/>
    <col min="70" max="70" width="1.5703125" style="1" customWidth="1"/>
    <col min="71" max="16384" width="9.140625" style="1"/>
  </cols>
  <sheetData>
    <row r="1" spans="2:69" ht="22.5" customHeight="1" thickBot="1" x14ac:dyDescent="0.3"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</row>
    <row r="2" spans="2:69" ht="15.75" customHeight="1" thickBot="1" x14ac:dyDescent="0.3"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I2" s="147" t="s">
        <v>5</v>
      </c>
      <c r="AJ2" s="148"/>
      <c r="AK2" s="148"/>
      <c r="AL2" s="148"/>
      <c r="AM2" s="148"/>
      <c r="AN2" s="148"/>
      <c r="AO2" s="148"/>
      <c r="AP2" s="148"/>
      <c r="AQ2" s="148"/>
      <c r="AR2" s="148"/>
      <c r="AS2" s="148"/>
      <c r="AT2" s="149"/>
      <c r="AV2" s="147" t="s">
        <v>6</v>
      </c>
      <c r="AW2" s="148"/>
      <c r="AX2" s="148"/>
      <c r="AY2" s="148"/>
      <c r="AZ2" s="148"/>
      <c r="BA2" s="149"/>
      <c r="BC2" s="147" t="s">
        <v>7</v>
      </c>
      <c r="BD2" s="148"/>
      <c r="BE2" s="148"/>
      <c r="BF2" s="148"/>
      <c r="BG2" s="148"/>
      <c r="BH2" s="149"/>
    </row>
    <row r="3" spans="2:69" ht="8.25" customHeight="1" thickBot="1" x14ac:dyDescent="0.3"/>
    <row r="4" spans="2:69" ht="15.75" thickBot="1" x14ac:dyDescent="0.3">
      <c r="F4" s="150" t="s">
        <v>12</v>
      </c>
      <c r="G4" s="151"/>
      <c r="H4" s="151"/>
      <c r="I4" s="151"/>
      <c r="J4" s="151"/>
      <c r="K4" s="151"/>
      <c r="L4" s="151"/>
      <c r="M4" s="151"/>
      <c r="N4" s="151"/>
      <c r="O4" s="151"/>
      <c r="P4" s="6"/>
      <c r="Q4" s="150" t="s">
        <v>13</v>
      </c>
      <c r="R4" s="151"/>
      <c r="S4" s="151"/>
      <c r="T4" s="151"/>
      <c r="U4" s="151"/>
      <c r="V4" s="151"/>
      <c r="W4" s="151"/>
      <c r="X4" s="152"/>
      <c r="Z4" s="150" t="s">
        <v>14</v>
      </c>
      <c r="AA4" s="151"/>
      <c r="AB4" s="151"/>
      <c r="AC4" s="151"/>
      <c r="AD4" s="151"/>
      <c r="AE4" s="151"/>
      <c r="AF4" s="151"/>
      <c r="AG4" s="152"/>
      <c r="AI4" s="150" t="s">
        <v>0</v>
      </c>
      <c r="AJ4" s="151"/>
      <c r="AK4" s="151"/>
      <c r="AL4" s="152"/>
      <c r="AM4" s="150" t="s">
        <v>1</v>
      </c>
      <c r="AN4" s="151"/>
      <c r="AO4" s="151"/>
      <c r="AP4" s="152"/>
      <c r="AQ4" s="150" t="s">
        <v>2</v>
      </c>
      <c r="AR4" s="151"/>
      <c r="AS4" s="151"/>
      <c r="AT4" s="152"/>
      <c r="AV4" s="143" t="s">
        <v>0</v>
      </c>
      <c r="AW4" s="144"/>
      <c r="AX4" s="143" t="s">
        <v>1</v>
      </c>
      <c r="AY4" s="144"/>
      <c r="AZ4" s="143" t="s">
        <v>2</v>
      </c>
      <c r="BA4" s="144"/>
      <c r="BC4" s="143" t="s">
        <v>0</v>
      </c>
      <c r="BD4" s="144"/>
      <c r="BE4" s="143" t="s">
        <v>1</v>
      </c>
      <c r="BF4" s="144"/>
      <c r="BG4" s="143" t="s">
        <v>2</v>
      </c>
      <c r="BH4" s="144"/>
      <c r="BJ4" s="139" t="s">
        <v>15</v>
      </c>
      <c r="BK4" s="140"/>
      <c r="BM4" s="139" t="s">
        <v>16</v>
      </c>
      <c r="BN4" s="140"/>
    </row>
    <row r="5" spans="2:69" ht="15.75" thickBot="1" x14ac:dyDescent="0.3">
      <c r="C5" s="130"/>
      <c r="E5" s="2"/>
      <c r="F5" s="16" t="s">
        <v>8</v>
      </c>
      <c r="G5" s="17" t="s">
        <v>9</v>
      </c>
      <c r="H5" s="18" t="s">
        <v>10</v>
      </c>
      <c r="I5" s="13" t="s">
        <v>11</v>
      </c>
      <c r="J5" s="23"/>
      <c r="K5" s="23"/>
      <c r="L5" s="141" t="s">
        <v>3</v>
      </c>
      <c r="M5" s="142"/>
      <c r="N5" s="141" t="s">
        <v>4</v>
      </c>
      <c r="O5" s="142"/>
      <c r="P5" s="2"/>
      <c r="Q5" s="16" t="s">
        <v>8</v>
      </c>
      <c r="R5" s="17" t="s">
        <v>9</v>
      </c>
      <c r="S5" s="18" t="s">
        <v>10</v>
      </c>
      <c r="T5" s="13" t="s">
        <v>11</v>
      </c>
      <c r="U5" s="141" t="s">
        <v>3</v>
      </c>
      <c r="V5" s="142"/>
      <c r="W5" s="141" t="s">
        <v>4</v>
      </c>
      <c r="X5" s="142"/>
      <c r="Y5" s="2"/>
      <c r="Z5" s="16" t="s">
        <v>8</v>
      </c>
      <c r="AA5" s="17" t="s">
        <v>9</v>
      </c>
      <c r="AB5" s="18" t="s">
        <v>10</v>
      </c>
      <c r="AC5" s="13" t="s">
        <v>11</v>
      </c>
      <c r="AD5" s="141" t="s">
        <v>3</v>
      </c>
      <c r="AE5" s="142"/>
      <c r="AF5" s="141" t="s">
        <v>4</v>
      </c>
      <c r="AG5" s="142"/>
      <c r="AI5" s="141" t="s">
        <v>3</v>
      </c>
      <c r="AJ5" s="142"/>
      <c r="AK5" s="141" t="s">
        <v>4</v>
      </c>
      <c r="AL5" s="142"/>
      <c r="AM5" s="141" t="s">
        <v>3</v>
      </c>
      <c r="AN5" s="142"/>
      <c r="AO5" s="141" t="s">
        <v>4</v>
      </c>
      <c r="AP5" s="142"/>
      <c r="AQ5" s="141" t="s">
        <v>3</v>
      </c>
      <c r="AR5" s="142"/>
      <c r="AS5" s="141" t="s">
        <v>4</v>
      </c>
      <c r="AT5" s="142"/>
      <c r="AV5" s="145"/>
      <c r="AW5" s="146"/>
      <c r="AX5" s="145"/>
      <c r="AY5" s="146"/>
      <c r="AZ5" s="145"/>
      <c r="BA5" s="146"/>
      <c r="BC5" s="145"/>
      <c r="BD5" s="146"/>
      <c r="BE5" s="145"/>
      <c r="BF5" s="146"/>
      <c r="BG5" s="145"/>
      <c r="BH5" s="146"/>
      <c r="BI5" s="6"/>
      <c r="BJ5" s="4" t="s">
        <v>1</v>
      </c>
      <c r="BK5" s="4" t="s">
        <v>2</v>
      </c>
      <c r="BL5" s="6"/>
      <c r="BM5" s="4" t="s">
        <v>1</v>
      </c>
      <c r="BN5" s="4" t="s">
        <v>2</v>
      </c>
      <c r="BO5" s="5"/>
    </row>
    <row r="6" spans="2:69" ht="13.5" customHeight="1" thickBot="1" x14ac:dyDescent="0.3">
      <c r="C6" s="130"/>
      <c r="E6" s="2"/>
      <c r="P6" s="2"/>
      <c r="Y6" s="2"/>
      <c r="BJ6" s="2"/>
      <c r="BK6" s="2"/>
      <c r="BM6" s="2"/>
      <c r="BN6" s="2"/>
    </row>
    <row r="7" spans="2:69" ht="16.5" customHeight="1" thickBot="1" x14ac:dyDescent="0.3">
      <c r="B7" s="22" t="str">
        <f>'[1]20-21'!$B$2</f>
        <v>Arsenal</v>
      </c>
      <c r="C7" s="130"/>
      <c r="D7" s="4" t="b">
        <f t="shared" ref="D7:D26" si="0">IF((BJ7=TRUE)*AND(BK7=TRUE)*AND(BM7=TRUE)*AND(BN7=TRUE),TRUE,FALSE)</f>
        <v>1</v>
      </c>
      <c r="E7" s="2"/>
      <c r="F7" s="25">
        <f t="shared" ref="F7:F26" si="1">Z7+Q7</f>
        <v>18</v>
      </c>
      <c r="G7" s="26">
        <f t="shared" ref="G7:G26" si="2">AA7+R7</f>
        <v>7</v>
      </c>
      <c r="H7" s="24">
        <f t="shared" ref="H7:H26" si="3">AB7+S7</f>
        <v>13</v>
      </c>
      <c r="I7" s="15">
        <f t="shared" ref="I7:I26" si="4">AC7+T7</f>
        <v>61</v>
      </c>
      <c r="J7" s="49">
        <f>I7+(N7-O7)/100+N7/1000+0.00000001</f>
        <v>61.215000009999997</v>
      </c>
      <c r="K7" s="27">
        <f>J7</f>
        <v>61.215000009999997</v>
      </c>
      <c r="L7" s="7">
        <f t="shared" ref="L7:L26" si="5">AD7+U7</f>
        <v>26</v>
      </c>
      <c r="M7" s="8">
        <f t="shared" ref="M7:M26" si="6">AE7+V7</f>
        <v>22</v>
      </c>
      <c r="N7" s="7">
        <f t="shared" ref="N7:N26" si="7">AF7+W7</f>
        <v>55</v>
      </c>
      <c r="O7" s="8">
        <f t="shared" ref="O7:O26" si="8">AG7+X7</f>
        <v>39</v>
      </c>
      <c r="P7" s="2"/>
      <c r="Q7" s="25">
        <f>'[1]T 20-21'!$D$8</f>
        <v>8</v>
      </c>
      <c r="R7" s="26">
        <f>'[1]T 20-21'!$E$8</f>
        <v>4</v>
      </c>
      <c r="S7" s="24">
        <f>'[1]T 20-21'!$F$8</f>
        <v>7</v>
      </c>
      <c r="T7" s="15">
        <f>'[1]T 20-21'!$M$8</f>
        <v>28</v>
      </c>
      <c r="U7" s="9">
        <f>'[1]T 20-21'!$G$8</f>
        <v>10</v>
      </c>
      <c r="V7" s="10">
        <f>'[1]T 20-21'!$H$8</f>
        <v>7</v>
      </c>
      <c r="W7" s="9">
        <f>'[1]T 20-21'!$K$8</f>
        <v>24</v>
      </c>
      <c r="X7" s="10">
        <f>'[1]T 20-21'!$L$8</f>
        <v>21</v>
      </c>
      <c r="Y7" s="2"/>
      <c r="Z7" s="25">
        <f>'[2]T 20-21'!$D$8</f>
        <v>10</v>
      </c>
      <c r="AA7" s="26">
        <f>'[2]T 20-21'!$E$8</f>
        <v>3</v>
      </c>
      <c r="AB7" s="24">
        <f>'[2]T 20-21'!$F$8</f>
        <v>6</v>
      </c>
      <c r="AC7" s="15">
        <f>'[2]T 20-21'!$M$8</f>
        <v>33</v>
      </c>
      <c r="AD7" s="11">
        <f>'[2]T 20-21'!$G$8</f>
        <v>16</v>
      </c>
      <c r="AE7" s="12">
        <f>'[2]T 20-21'!$H$8</f>
        <v>15</v>
      </c>
      <c r="AF7" s="11">
        <f>'[2]T 20-21'!$K$8</f>
        <v>31</v>
      </c>
      <c r="AG7" s="12">
        <f>'[2]T 20-21'!$L$8</f>
        <v>18</v>
      </c>
      <c r="AI7" s="7">
        <f>AM7+AQ7</f>
        <v>115</v>
      </c>
      <c r="AJ7" s="8">
        <f>AN7+AR7</f>
        <v>70</v>
      </c>
      <c r="AK7" s="7">
        <f>AO7+AS7</f>
        <v>207</v>
      </c>
      <c r="AL7" s="8">
        <f>AP7+AT7</f>
        <v>166</v>
      </c>
      <c r="AM7" s="9">
        <f>'[1]T 20-21'!$Y$8</f>
        <v>58</v>
      </c>
      <c r="AN7" s="10">
        <f>'[1]T 20-21'!$Z$8</f>
        <v>32</v>
      </c>
      <c r="AO7" s="9">
        <f>'[1]T 20-21'!$AC$8</f>
        <v>116</v>
      </c>
      <c r="AP7" s="10">
        <f>'[1]T 20-21'!$AD$8</f>
        <v>82</v>
      </c>
      <c r="AQ7" s="11">
        <f>'[2]T 20-21'!$Y$8</f>
        <v>57</v>
      </c>
      <c r="AR7" s="12">
        <f>'[2]T 20-21'!$Z$8</f>
        <v>38</v>
      </c>
      <c r="AS7" s="11">
        <f>'[2]T 20-21'!$AC$8</f>
        <v>91</v>
      </c>
      <c r="AT7" s="12">
        <f>'[2]T 20-21'!$AD$8</f>
        <v>84</v>
      </c>
      <c r="AV7" s="7">
        <f>AX7+AZ7</f>
        <v>48</v>
      </c>
      <c r="AW7" s="8">
        <f>AY7+BA7</f>
        <v>73</v>
      </c>
      <c r="AX7" s="9">
        <f>'[1]T 20-21'!$AL$8</f>
        <v>20</v>
      </c>
      <c r="AY7" s="10">
        <f>'[1]T 20-21'!$AM$8</f>
        <v>36</v>
      </c>
      <c r="AZ7" s="11">
        <f>'[2]T 20-21'!$AL$8</f>
        <v>28</v>
      </c>
      <c r="BA7" s="12">
        <f>'[2]T 20-21'!$AM$8</f>
        <v>37</v>
      </c>
      <c r="BC7" s="7">
        <f>BE7+BG7</f>
        <v>5</v>
      </c>
      <c r="BD7" s="8">
        <f>BF7+BH7</f>
        <v>2</v>
      </c>
      <c r="BE7" s="9">
        <f>'[1]T 20-21'!$AS$8</f>
        <v>2</v>
      </c>
      <c r="BF7" s="10">
        <f>'[1]T 20-21'!$AT$8</f>
        <v>1</v>
      </c>
      <c r="BG7" s="11">
        <f>'[2]T 20-21'!$AS$8</f>
        <v>3</v>
      </c>
      <c r="BH7" s="12">
        <f>'[2]T 20-21'!$AT$8</f>
        <v>1</v>
      </c>
      <c r="BI7" s="6"/>
      <c r="BJ7" s="3" t="b">
        <v>1</v>
      </c>
      <c r="BK7" s="3" t="b">
        <v>1</v>
      </c>
      <c r="BL7" s="6"/>
      <c r="BM7" s="4" t="b">
        <v>1</v>
      </c>
      <c r="BN7" s="4" t="b">
        <v>1</v>
      </c>
      <c r="BO7" s="6"/>
      <c r="BP7" s="21" t="str">
        <f>[1]Trophies!$B$9</f>
        <v xml:space="preserve"> 2020/2021</v>
      </c>
      <c r="BQ7" s="20" t="str">
        <f>[1]Trophies!$C$9</f>
        <v>8th place</v>
      </c>
    </row>
    <row r="8" spans="2:69" ht="16.5" customHeight="1" thickBot="1" x14ac:dyDescent="0.3">
      <c r="B8" s="22" t="str">
        <f>'[3]20-21'!$B$2</f>
        <v>Aston Villa</v>
      </c>
      <c r="C8" s="130"/>
      <c r="D8" s="4" t="b">
        <f t="shared" si="0"/>
        <v>1</v>
      </c>
      <c r="E8" s="2"/>
      <c r="F8" s="25">
        <f t="shared" si="1"/>
        <v>16</v>
      </c>
      <c r="G8" s="26">
        <f t="shared" si="2"/>
        <v>7</v>
      </c>
      <c r="H8" s="24">
        <f t="shared" si="3"/>
        <v>15</v>
      </c>
      <c r="I8" s="15">
        <f t="shared" si="4"/>
        <v>55</v>
      </c>
      <c r="J8" s="49">
        <f>I8+(N8-O8)/100+N8/1000+0.00000002</f>
        <v>55.145000020000005</v>
      </c>
      <c r="K8" s="27">
        <f t="shared" ref="K8:K26" si="9">J8</f>
        <v>55.145000020000005</v>
      </c>
      <c r="L8" s="7">
        <f t="shared" si="5"/>
        <v>26</v>
      </c>
      <c r="M8" s="8">
        <f t="shared" si="6"/>
        <v>18</v>
      </c>
      <c r="N8" s="7">
        <f t="shared" si="7"/>
        <v>55</v>
      </c>
      <c r="O8" s="8">
        <f t="shared" si="8"/>
        <v>46</v>
      </c>
      <c r="P8" s="2"/>
      <c r="Q8" s="25">
        <f>'[3]T 20-21'!$D$8</f>
        <v>7</v>
      </c>
      <c r="R8" s="26">
        <f>'[3]T 20-21'!$E$8</f>
        <v>4</v>
      </c>
      <c r="S8" s="24">
        <f>'[3]T 20-21'!$F$8</f>
        <v>8</v>
      </c>
      <c r="T8" s="15">
        <f>'[3]T 20-21'!$M$8</f>
        <v>25</v>
      </c>
      <c r="U8" s="9">
        <f>'[3]T 20-21'!$G$8</f>
        <v>12</v>
      </c>
      <c r="V8" s="10">
        <f>'[3]T 20-21'!$H$8</f>
        <v>11</v>
      </c>
      <c r="W8" s="9">
        <f>'[3]T 20-21'!$K$8</f>
        <v>29</v>
      </c>
      <c r="X8" s="10">
        <f>'[3]T 20-21'!$L$8</f>
        <v>27</v>
      </c>
      <c r="Y8" s="2"/>
      <c r="Z8" s="25">
        <f>'[4]T 20-21'!$D$8</f>
        <v>9</v>
      </c>
      <c r="AA8" s="26">
        <f>'[4]T 20-21'!$E$8</f>
        <v>3</v>
      </c>
      <c r="AB8" s="24">
        <f>'[4]T 20-21'!$F$8</f>
        <v>7</v>
      </c>
      <c r="AC8" s="15">
        <f>'[4]T 20-21'!$M$8</f>
        <v>30</v>
      </c>
      <c r="AD8" s="11">
        <f>'[4]T 20-21'!$G$8</f>
        <v>14</v>
      </c>
      <c r="AE8" s="12">
        <f>'[4]T 20-21'!$H$8</f>
        <v>7</v>
      </c>
      <c r="AF8" s="11">
        <f>'[4]T 20-21'!$K$8</f>
        <v>26</v>
      </c>
      <c r="AG8" s="12">
        <f>'[4]T 20-21'!$L$8</f>
        <v>19</v>
      </c>
      <c r="AI8" s="7">
        <f t="shared" ref="AI8:AL26" si="10">AM8+AQ8</f>
        <v>102</v>
      </c>
      <c r="AJ8" s="8">
        <f t="shared" si="10"/>
        <v>96</v>
      </c>
      <c r="AK8" s="7">
        <f t="shared" si="10"/>
        <v>212</v>
      </c>
      <c r="AL8" s="8">
        <f t="shared" si="10"/>
        <v>194</v>
      </c>
      <c r="AM8" s="9">
        <f>'[3]T 20-21'!$Y$8</f>
        <v>59</v>
      </c>
      <c r="AN8" s="10">
        <f>'[3]T 20-21'!$Z$8</f>
        <v>46</v>
      </c>
      <c r="AO8" s="9">
        <f>'[3]T 20-21'!$AC$8</f>
        <v>117</v>
      </c>
      <c r="AP8" s="10">
        <f>'[3]T 20-21'!$AD$8</f>
        <v>93</v>
      </c>
      <c r="AQ8" s="11">
        <f>'[4]T 20-21'!$Y$8</f>
        <v>43</v>
      </c>
      <c r="AR8" s="12">
        <f>'[4]T 20-21'!$Z$8</f>
        <v>50</v>
      </c>
      <c r="AS8" s="11">
        <f>'[4]T 20-21'!$AC$8</f>
        <v>95</v>
      </c>
      <c r="AT8" s="12">
        <f>'[4]T 20-21'!$AD$8</f>
        <v>101</v>
      </c>
      <c r="AV8" s="7">
        <f t="shared" ref="AV8:AW26" si="11">AX8+AZ8</f>
        <v>67</v>
      </c>
      <c r="AW8" s="8">
        <f t="shared" si="11"/>
        <v>71</v>
      </c>
      <c r="AX8" s="9">
        <f>'[3]T 20-21'!$AL$8</f>
        <v>32</v>
      </c>
      <c r="AY8" s="10">
        <f>'[3]T 20-21'!$AM$8</f>
        <v>33</v>
      </c>
      <c r="AZ8" s="11">
        <f>'[4]T 20-21'!$AL$8</f>
        <v>35</v>
      </c>
      <c r="BA8" s="12">
        <f>'[4]T 20-21'!$AM$8</f>
        <v>38</v>
      </c>
      <c r="BC8" s="7">
        <f t="shared" ref="BC8:BD26" si="12">BE8+BG8</f>
        <v>4</v>
      </c>
      <c r="BD8" s="8">
        <f t="shared" si="12"/>
        <v>7</v>
      </c>
      <c r="BE8" s="9">
        <f>'[3]T 20-21'!$AS$8</f>
        <v>3</v>
      </c>
      <c r="BF8" s="10">
        <f>'[3]T 20-21'!$AT$8</f>
        <v>4</v>
      </c>
      <c r="BG8" s="11">
        <f>'[4]T 20-21'!$AS$8</f>
        <v>1</v>
      </c>
      <c r="BH8" s="12">
        <f>'[4]T 20-21'!$AT$8</f>
        <v>3</v>
      </c>
      <c r="BI8" s="6"/>
      <c r="BJ8" s="3" t="b">
        <v>1</v>
      </c>
      <c r="BK8" s="3" t="b">
        <v>1</v>
      </c>
      <c r="BL8" s="6"/>
      <c r="BM8" s="4" t="b">
        <v>1</v>
      </c>
      <c r="BN8" s="4" t="b">
        <v>1</v>
      </c>
      <c r="BO8" s="6"/>
      <c r="BP8" s="21" t="str">
        <f>[3]Trophies!$B$9</f>
        <v xml:space="preserve"> 2020/2021</v>
      </c>
      <c r="BQ8" s="20" t="str">
        <f>[3]Trophies!$C$9</f>
        <v>11th place</v>
      </c>
    </row>
    <row r="9" spans="2:69" ht="16.5" customHeight="1" thickBot="1" x14ac:dyDescent="0.3">
      <c r="B9" s="22" t="str">
        <f>'[35]20-21'!$B$2</f>
        <v>Fulham</v>
      </c>
      <c r="C9" s="130"/>
      <c r="D9" s="4" t="b">
        <f t="shared" ref="D9" si="13">IF((BJ9=TRUE)*AND(BK9=TRUE)*AND(BM9=TRUE)*AND(BN9=TRUE),TRUE,FALSE)</f>
        <v>1</v>
      </c>
      <c r="E9" s="2"/>
      <c r="F9" s="25">
        <f t="shared" ref="F9" si="14">Z9+Q9</f>
        <v>5</v>
      </c>
      <c r="G9" s="26">
        <f t="shared" ref="G9" si="15">AA9+R9</f>
        <v>13</v>
      </c>
      <c r="H9" s="24">
        <f t="shared" ref="H9" si="16">AB9+S9</f>
        <v>20</v>
      </c>
      <c r="I9" s="15">
        <f t="shared" ref="I9" si="17">AC9+T9</f>
        <v>28</v>
      </c>
      <c r="J9" s="49">
        <f>I9+(N9-O9)/100+N9/1000+0.00000009</f>
        <v>27.76700009</v>
      </c>
      <c r="K9" s="27">
        <f t="shared" ref="K9" si="18">J9</f>
        <v>27.76700009</v>
      </c>
      <c r="L9" s="7">
        <f t="shared" ref="L9" si="19">AD9+U9</f>
        <v>12</v>
      </c>
      <c r="M9" s="8">
        <f t="shared" ref="M9" si="20">AE9+V9</f>
        <v>23</v>
      </c>
      <c r="N9" s="7">
        <f t="shared" ref="N9" si="21">AF9+W9</f>
        <v>27</v>
      </c>
      <c r="O9" s="8">
        <f t="shared" ref="O9" si="22">AG9+X9</f>
        <v>53</v>
      </c>
      <c r="P9" s="2"/>
      <c r="Q9" s="25">
        <f>'[35]T 20-21'!$D$8</f>
        <v>2</v>
      </c>
      <c r="R9" s="26">
        <f>'[35]T 20-21'!$E$8</f>
        <v>4</v>
      </c>
      <c r="S9" s="24">
        <f>'[35]T 20-21'!$F$8</f>
        <v>13</v>
      </c>
      <c r="T9" s="15">
        <f>'[35]T 20-21'!$M$8</f>
        <v>10</v>
      </c>
      <c r="U9" s="9">
        <f>'[35]T 20-21'!$G$8</f>
        <v>6</v>
      </c>
      <c r="V9" s="10">
        <f>'[35]T 20-21'!$H$8</f>
        <v>15</v>
      </c>
      <c r="W9" s="9">
        <f>'[35]T 20-21'!$K$8</f>
        <v>9</v>
      </c>
      <c r="X9" s="10">
        <f>'[35]T 20-21'!$L$8</f>
        <v>28</v>
      </c>
      <c r="Y9" s="2"/>
      <c r="Z9" s="25">
        <f>'[36]T 20-21'!$D$8</f>
        <v>3</v>
      </c>
      <c r="AA9" s="26">
        <f>'[36]T 20-21'!$E$8</f>
        <v>9</v>
      </c>
      <c r="AB9" s="24">
        <f>'[36]T 20-21'!$F$8</f>
        <v>7</v>
      </c>
      <c r="AC9" s="15">
        <f>'[36]T 20-21'!$M$8</f>
        <v>18</v>
      </c>
      <c r="AD9" s="11">
        <f>'[36]T 20-21'!$G$8</f>
        <v>6</v>
      </c>
      <c r="AE9" s="12">
        <f>'[36]T 20-21'!$H$8</f>
        <v>8</v>
      </c>
      <c r="AF9" s="11">
        <f>'[36]T 20-21'!$K$8</f>
        <v>18</v>
      </c>
      <c r="AG9" s="12">
        <f>'[36]T 20-21'!$L$8</f>
        <v>25</v>
      </c>
      <c r="AI9" s="7">
        <f t="shared" ref="AI9" si="23">AM9+AQ9</f>
        <v>82</v>
      </c>
      <c r="AJ9" s="8">
        <f t="shared" ref="AJ9" si="24">AN9+AR9</f>
        <v>83</v>
      </c>
      <c r="AK9" s="7">
        <f t="shared" ref="AK9" si="25">AO9+AS9</f>
        <v>164</v>
      </c>
      <c r="AL9" s="8">
        <f t="shared" ref="AL9" si="26">AP9+AT9</f>
        <v>191</v>
      </c>
      <c r="AM9" s="9">
        <f>'[35]T 20-21'!$Y$8</f>
        <v>40</v>
      </c>
      <c r="AN9" s="10">
        <f>'[35]T 20-21'!$Z$8</f>
        <v>33</v>
      </c>
      <c r="AO9" s="9">
        <f>'[35]T 20-21'!$AC$8</f>
        <v>89</v>
      </c>
      <c r="AP9" s="10">
        <f>'[35]T 20-21'!$AD$8</f>
        <v>87</v>
      </c>
      <c r="AQ9" s="11">
        <f>'[36]T 20-21'!$Y$8</f>
        <v>42</v>
      </c>
      <c r="AR9" s="12">
        <f>'[36]T 20-21'!$Z$8</f>
        <v>50</v>
      </c>
      <c r="AS9" s="11">
        <f>'[36]T 20-21'!$AC$8</f>
        <v>75</v>
      </c>
      <c r="AT9" s="12">
        <f>'[36]T 20-21'!$AD$8</f>
        <v>104</v>
      </c>
      <c r="AV9" s="7">
        <f t="shared" ref="AV9" si="27">AX9+AZ9</f>
        <v>67</v>
      </c>
      <c r="AW9" s="8">
        <f t="shared" ref="AW9" si="28">AY9+BA9</f>
        <v>40</v>
      </c>
      <c r="AX9" s="9">
        <f>'[35]T 20-21'!$AL$8</f>
        <v>36</v>
      </c>
      <c r="AY9" s="10">
        <f>'[35]T 20-21'!$AM$8</f>
        <v>22</v>
      </c>
      <c r="AZ9" s="11">
        <f>'[36]T 20-21'!$AL$8</f>
        <v>31</v>
      </c>
      <c r="BA9" s="12">
        <f>'[36]T 20-21'!$AM$8</f>
        <v>18</v>
      </c>
      <c r="BC9" s="7">
        <f t="shared" ref="BC9" si="29">BE9+BG9</f>
        <v>3</v>
      </c>
      <c r="BD9" s="8">
        <f t="shared" ref="BD9" si="30">BF9+BH9</f>
        <v>1</v>
      </c>
      <c r="BE9" s="9">
        <f>'[35]T 20-21'!$AS$8</f>
        <v>2</v>
      </c>
      <c r="BF9" s="10">
        <f>'[35]T 20-21'!$AT$8</f>
        <v>1</v>
      </c>
      <c r="BG9" s="11">
        <f>'[36]T 20-21'!$AS$8</f>
        <v>1</v>
      </c>
      <c r="BH9" s="12">
        <f>'[36]T 20-21'!$AT$8</f>
        <v>0</v>
      </c>
      <c r="BI9" s="6"/>
      <c r="BJ9" s="3" t="b">
        <v>1</v>
      </c>
      <c r="BK9" s="3" t="b">
        <v>1</v>
      </c>
      <c r="BL9" s="6"/>
      <c r="BM9" s="4" t="b">
        <v>1</v>
      </c>
      <c r="BN9" s="4" t="b">
        <v>1</v>
      </c>
      <c r="BO9" s="6"/>
      <c r="BP9" s="21" t="str">
        <f>[35]Trophies!$B$9</f>
        <v xml:space="preserve"> 2020/2021</v>
      </c>
      <c r="BQ9" s="20" t="str">
        <f>[35]Trophies!$C$9</f>
        <v>18th place</v>
      </c>
    </row>
    <row r="10" spans="2:69" ht="16.5" customHeight="1" thickBot="1" x14ac:dyDescent="0.3">
      <c r="B10" s="22" t="str">
        <f>'[7]20-21'!$B$2</f>
        <v>Brighton</v>
      </c>
      <c r="C10" s="130"/>
      <c r="D10" s="4" t="b">
        <f t="shared" si="0"/>
        <v>1</v>
      </c>
      <c r="E10" s="2"/>
      <c r="F10" s="25">
        <f t="shared" si="1"/>
        <v>9</v>
      </c>
      <c r="G10" s="26">
        <f t="shared" si="2"/>
        <v>14</v>
      </c>
      <c r="H10" s="24">
        <f t="shared" si="3"/>
        <v>15</v>
      </c>
      <c r="I10" s="15">
        <f t="shared" si="4"/>
        <v>41</v>
      </c>
      <c r="J10" s="49">
        <f>I10+(N10-O10)/100+N10/1000+0.00000004</f>
        <v>40.98000004</v>
      </c>
      <c r="K10" s="27">
        <f t="shared" si="9"/>
        <v>40.98000004</v>
      </c>
      <c r="L10" s="7">
        <f t="shared" si="5"/>
        <v>18</v>
      </c>
      <c r="M10" s="8">
        <f t="shared" si="6"/>
        <v>19</v>
      </c>
      <c r="N10" s="7">
        <f t="shared" si="7"/>
        <v>40</v>
      </c>
      <c r="O10" s="8">
        <f t="shared" si="8"/>
        <v>46</v>
      </c>
      <c r="P10" s="2"/>
      <c r="Q10" s="25">
        <f>'[7]T 20-21'!$D$8</f>
        <v>4</v>
      </c>
      <c r="R10" s="26">
        <f>'[7]T 20-21'!$E$8</f>
        <v>9</v>
      </c>
      <c r="S10" s="24">
        <f>'[7]T 20-21'!$F$8</f>
        <v>6</v>
      </c>
      <c r="T10" s="15">
        <f>'[7]T 20-21'!$M$8</f>
        <v>21</v>
      </c>
      <c r="U10" s="9">
        <f>'[7]T 20-21'!$G$8</f>
        <v>8</v>
      </c>
      <c r="V10" s="10">
        <f>'[7]T 20-21'!$H$8</f>
        <v>8</v>
      </c>
      <c r="W10" s="9">
        <f>'[7]T 20-21'!$K$8</f>
        <v>22</v>
      </c>
      <c r="X10" s="10">
        <f>'[7]T 20-21'!$L$8</f>
        <v>22</v>
      </c>
      <c r="Y10" s="2"/>
      <c r="Z10" s="25">
        <f>'[8]T 20-21'!$D$8</f>
        <v>5</v>
      </c>
      <c r="AA10" s="26">
        <f>'[8]T 20-21'!$E$8</f>
        <v>5</v>
      </c>
      <c r="AB10" s="24">
        <f>'[8]T 20-21'!$F$8</f>
        <v>9</v>
      </c>
      <c r="AC10" s="15">
        <f>'[8]T 20-21'!$M$8</f>
        <v>20</v>
      </c>
      <c r="AD10" s="11">
        <f>'[8]T 20-21'!$G$8</f>
        <v>10</v>
      </c>
      <c r="AE10" s="12">
        <f>'[8]T 20-21'!$H$8</f>
        <v>11</v>
      </c>
      <c r="AF10" s="11">
        <f>'[8]T 20-21'!$K$8</f>
        <v>18</v>
      </c>
      <c r="AG10" s="12">
        <f>'[8]T 20-21'!$L$8</f>
        <v>24</v>
      </c>
      <c r="AI10" s="7">
        <f t="shared" si="10"/>
        <v>94</v>
      </c>
      <c r="AJ10" s="8">
        <f t="shared" si="10"/>
        <v>89</v>
      </c>
      <c r="AK10" s="7">
        <f t="shared" si="10"/>
        <v>219</v>
      </c>
      <c r="AL10" s="8">
        <f t="shared" si="10"/>
        <v>165</v>
      </c>
      <c r="AM10" s="9">
        <f>'[7]T 20-21'!$Y$8</f>
        <v>56</v>
      </c>
      <c r="AN10" s="10">
        <f>'[7]T 20-21'!$Z$8</f>
        <v>34</v>
      </c>
      <c r="AO10" s="9">
        <f>'[7]T 20-21'!$AC$8</f>
        <v>124</v>
      </c>
      <c r="AP10" s="10">
        <f>'[7]T 20-21'!$AD$8</f>
        <v>57</v>
      </c>
      <c r="AQ10" s="11">
        <f>'[8]T 20-21'!$Y$8</f>
        <v>38</v>
      </c>
      <c r="AR10" s="12">
        <f>'[8]T 20-21'!$Z$8</f>
        <v>55</v>
      </c>
      <c r="AS10" s="11">
        <f>'[8]T 20-21'!$AC$8</f>
        <v>95</v>
      </c>
      <c r="AT10" s="12">
        <f>'[8]T 20-21'!$AD$8</f>
        <v>108</v>
      </c>
      <c r="AV10" s="7">
        <f t="shared" si="11"/>
        <v>47</v>
      </c>
      <c r="AW10" s="8">
        <f t="shared" si="11"/>
        <v>51</v>
      </c>
      <c r="AX10" s="9">
        <f>'[7]T 20-21'!$AL$8</f>
        <v>32</v>
      </c>
      <c r="AY10" s="10">
        <f>'[7]T 20-21'!$AM$8</f>
        <v>25</v>
      </c>
      <c r="AZ10" s="11">
        <f>'[8]T 20-21'!$AL$8</f>
        <v>15</v>
      </c>
      <c r="BA10" s="12">
        <f>'[8]T 20-21'!$AM$8</f>
        <v>26</v>
      </c>
      <c r="BC10" s="7">
        <f t="shared" si="12"/>
        <v>5</v>
      </c>
      <c r="BD10" s="8">
        <f t="shared" si="12"/>
        <v>2</v>
      </c>
      <c r="BE10" s="9">
        <f>'[7]T 20-21'!$AS$8</f>
        <v>0</v>
      </c>
      <c r="BF10" s="10">
        <f>'[7]T 20-21'!$AT$8</f>
        <v>2</v>
      </c>
      <c r="BG10" s="11">
        <f>'[8]T 20-21'!$AS$8</f>
        <v>5</v>
      </c>
      <c r="BH10" s="12">
        <f>'[8]T 20-21'!$AT$8</f>
        <v>0</v>
      </c>
      <c r="BI10" s="6"/>
      <c r="BJ10" s="3" t="b">
        <v>1</v>
      </c>
      <c r="BK10" s="3" t="b">
        <v>1</v>
      </c>
      <c r="BL10" s="6"/>
      <c r="BM10" s="4" t="b">
        <v>1</v>
      </c>
      <c r="BN10" s="4" t="b">
        <v>1</v>
      </c>
      <c r="BO10" s="6"/>
      <c r="BP10" s="21" t="str">
        <f>[7]Trophies!$B$9</f>
        <v xml:space="preserve"> 2020/2021</v>
      </c>
      <c r="BQ10" s="20" t="str">
        <f>[7]Trophies!$C$9</f>
        <v>16th place</v>
      </c>
    </row>
    <row r="11" spans="2:69" ht="16.5" customHeight="1" thickBot="1" x14ac:dyDescent="0.3">
      <c r="B11" s="22" t="str">
        <f>'[17]20-21'!$B$2</f>
        <v>Burnley</v>
      </c>
      <c r="C11" s="130"/>
      <c r="D11" s="4" t="b">
        <f t="shared" si="0"/>
        <v>1</v>
      </c>
      <c r="E11" s="2"/>
      <c r="F11" s="25">
        <f t="shared" si="1"/>
        <v>10</v>
      </c>
      <c r="G11" s="26">
        <f t="shared" si="2"/>
        <v>9</v>
      </c>
      <c r="H11" s="24">
        <f t="shared" si="3"/>
        <v>19</v>
      </c>
      <c r="I11" s="15">
        <f t="shared" si="4"/>
        <v>39</v>
      </c>
      <c r="J11" s="49">
        <f>I11+(N11-O11)/100+N11/1000+0.00000005</f>
        <v>38.813000049999999</v>
      </c>
      <c r="K11" s="27">
        <f t="shared" si="9"/>
        <v>38.813000049999999</v>
      </c>
      <c r="L11" s="7">
        <f t="shared" si="5"/>
        <v>20</v>
      </c>
      <c r="M11" s="8">
        <f t="shared" si="6"/>
        <v>28</v>
      </c>
      <c r="N11" s="7">
        <f t="shared" si="7"/>
        <v>33</v>
      </c>
      <c r="O11" s="8">
        <f t="shared" si="8"/>
        <v>55</v>
      </c>
      <c r="P11" s="2"/>
      <c r="Q11" s="25">
        <f>'[17]T 20-21'!$D$8</f>
        <v>4</v>
      </c>
      <c r="R11" s="26">
        <f>'[17]T 20-21'!$E$8</f>
        <v>6</v>
      </c>
      <c r="S11" s="24">
        <f>'[17]T 20-21'!$F$8</f>
        <v>9</v>
      </c>
      <c r="T11" s="15">
        <f>'[17]T 20-21'!$M$8</f>
        <v>18</v>
      </c>
      <c r="U11" s="9">
        <f>'[17]T 20-21'!$G$8</f>
        <v>8</v>
      </c>
      <c r="V11" s="10">
        <f>'[17]T 20-21'!$H$8</f>
        <v>13</v>
      </c>
      <c r="W11" s="9">
        <f>'[17]T 20-21'!$K$8</f>
        <v>14</v>
      </c>
      <c r="X11" s="10">
        <f>'[17]T 20-21'!$L$8</f>
        <v>27</v>
      </c>
      <c r="Y11" s="2"/>
      <c r="Z11" s="25">
        <f>'[18]T 20-21'!$D$8</f>
        <v>6</v>
      </c>
      <c r="AA11" s="26">
        <f>'[18]T 20-21'!$E$8</f>
        <v>3</v>
      </c>
      <c r="AB11" s="24">
        <f>'[18]T 20-21'!$F$8</f>
        <v>10</v>
      </c>
      <c r="AC11" s="15">
        <f>'[18]T 20-21'!$M$8</f>
        <v>21</v>
      </c>
      <c r="AD11" s="11">
        <f>'[18]T 20-21'!$G$8</f>
        <v>12</v>
      </c>
      <c r="AE11" s="12">
        <f>'[18]T 20-21'!$H$8</f>
        <v>15</v>
      </c>
      <c r="AF11" s="11">
        <f>'[18]T 20-21'!$K$8</f>
        <v>19</v>
      </c>
      <c r="AG11" s="12">
        <f>'[18]T 20-21'!$L$8</f>
        <v>28</v>
      </c>
      <c r="AI11" s="7">
        <f t="shared" si="10"/>
        <v>67</v>
      </c>
      <c r="AJ11" s="8">
        <f t="shared" si="10"/>
        <v>118</v>
      </c>
      <c r="AK11" s="7">
        <f t="shared" si="10"/>
        <v>172</v>
      </c>
      <c r="AL11" s="8">
        <f t="shared" si="10"/>
        <v>237</v>
      </c>
      <c r="AM11" s="9">
        <f>'[17]T 20-21'!$Y$8</f>
        <v>35</v>
      </c>
      <c r="AN11" s="10">
        <f>'[17]T 20-21'!$Z$8</f>
        <v>53</v>
      </c>
      <c r="AO11" s="9">
        <f>'[17]T 20-21'!$AC$8</f>
        <v>92</v>
      </c>
      <c r="AP11" s="10">
        <f>'[17]T 20-21'!$AD$8</f>
        <v>95</v>
      </c>
      <c r="AQ11" s="11">
        <f>'[18]T 20-21'!$Y$8</f>
        <v>32</v>
      </c>
      <c r="AR11" s="12">
        <f>'[18]T 20-21'!$Z$8</f>
        <v>65</v>
      </c>
      <c r="AS11" s="11">
        <f>'[18]T 20-21'!$AC$8</f>
        <v>80</v>
      </c>
      <c r="AT11" s="12">
        <f>'[18]T 20-21'!$AD$8</f>
        <v>142</v>
      </c>
      <c r="AV11" s="7">
        <f t="shared" si="11"/>
        <v>48</v>
      </c>
      <c r="AW11" s="8">
        <f t="shared" si="11"/>
        <v>32</v>
      </c>
      <c r="AX11" s="9">
        <f>'[17]T 20-21'!$AL$8</f>
        <v>24</v>
      </c>
      <c r="AY11" s="10">
        <f>'[17]T 20-21'!$AM$8</f>
        <v>12</v>
      </c>
      <c r="AZ11" s="11">
        <f>'[18]T 20-21'!$AL$8</f>
        <v>24</v>
      </c>
      <c r="BA11" s="12">
        <f>'[18]T 20-21'!$AM$8</f>
        <v>20</v>
      </c>
      <c r="BC11" s="7">
        <f t="shared" si="12"/>
        <v>0</v>
      </c>
      <c r="BD11" s="8">
        <f t="shared" si="12"/>
        <v>2</v>
      </c>
      <c r="BE11" s="9">
        <f>'[17]T 20-21'!$AS$8</f>
        <v>0</v>
      </c>
      <c r="BF11" s="10">
        <f>'[17]T 20-21'!$AT$8</f>
        <v>1</v>
      </c>
      <c r="BG11" s="11">
        <f>'[18]T 20-21'!$AS$8</f>
        <v>0</v>
      </c>
      <c r="BH11" s="12">
        <f>'[18]T 20-21'!$AT$8</f>
        <v>1</v>
      </c>
      <c r="BI11" s="6"/>
      <c r="BJ11" s="3" t="b">
        <v>1</v>
      </c>
      <c r="BK11" s="3" t="b">
        <v>1</v>
      </c>
      <c r="BL11" s="6"/>
      <c r="BM11" s="4" t="b">
        <v>1</v>
      </c>
      <c r="BN11" s="4" t="b">
        <v>1</v>
      </c>
      <c r="BO11" s="6"/>
      <c r="BP11" s="21" t="str">
        <f>[17]Trophies!$B$9</f>
        <v xml:space="preserve"> 2020/2021</v>
      </c>
      <c r="BQ11" s="20" t="str">
        <f>[17]Trophies!$C$9</f>
        <v>17th place</v>
      </c>
    </row>
    <row r="12" spans="2:69" ht="16.5" customHeight="1" thickBot="1" x14ac:dyDescent="0.3">
      <c r="B12" s="22" t="str">
        <f>'[11]20-21'!$B$2</f>
        <v>Chelsea</v>
      </c>
      <c r="C12" s="130"/>
      <c r="D12" s="4" t="b">
        <f t="shared" si="0"/>
        <v>1</v>
      </c>
      <c r="E12" s="2"/>
      <c r="F12" s="25">
        <f t="shared" si="1"/>
        <v>19</v>
      </c>
      <c r="G12" s="26">
        <f t="shared" si="2"/>
        <v>10</v>
      </c>
      <c r="H12" s="24">
        <f t="shared" si="3"/>
        <v>9</v>
      </c>
      <c r="I12" s="15">
        <f t="shared" si="4"/>
        <v>67</v>
      </c>
      <c r="J12" s="49">
        <f>I12+(N12-O12)/100+N12/1000+0.00000006</f>
        <v>67.278000060000011</v>
      </c>
      <c r="K12" s="27">
        <f t="shared" si="9"/>
        <v>67.278000060000011</v>
      </c>
      <c r="L12" s="7">
        <f t="shared" si="5"/>
        <v>23</v>
      </c>
      <c r="M12" s="8">
        <f t="shared" si="6"/>
        <v>20</v>
      </c>
      <c r="N12" s="7">
        <f t="shared" si="7"/>
        <v>58</v>
      </c>
      <c r="O12" s="8">
        <f t="shared" si="8"/>
        <v>36</v>
      </c>
      <c r="P12" s="2"/>
      <c r="Q12" s="25">
        <f>'[11]T 20-21'!$D$8</f>
        <v>9</v>
      </c>
      <c r="R12" s="26">
        <f>'[11]T 20-21'!$E$8</f>
        <v>6</v>
      </c>
      <c r="S12" s="24">
        <f>'[11]T 20-21'!$F$8</f>
        <v>4</v>
      </c>
      <c r="T12" s="15">
        <f>'[11]T 20-21'!$M$8</f>
        <v>33</v>
      </c>
      <c r="U12" s="9">
        <f>'[11]T 20-21'!$G$8</f>
        <v>13</v>
      </c>
      <c r="V12" s="10">
        <f>'[11]T 20-21'!$H$8</f>
        <v>9</v>
      </c>
      <c r="W12" s="9">
        <f>'[11]T 20-21'!$K$8</f>
        <v>31</v>
      </c>
      <c r="X12" s="10">
        <f>'[11]T 20-21'!$L$8</f>
        <v>18</v>
      </c>
      <c r="Y12" s="2"/>
      <c r="Z12" s="25">
        <f>'[12]T 20-21'!$D$8</f>
        <v>10</v>
      </c>
      <c r="AA12" s="26">
        <f>'[12]T 20-21'!$E$8</f>
        <v>4</v>
      </c>
      <c r="AB12" s="24">
        <f>'[12]T 20-21'!$F$8</f>
        <v>5</v>
      </c>
      <c r="AC12" s="15">
        <f>'[12]T 20-21'!$M$8</f>
        <v>34</v>
      </c>
      <c r="AD12" s="11">
        <f>'[12]T 20-21'!$G$8</f>
        <v>10</v>
      </c>
      <c r="AE12" s="12">
        <f>'[12]T 20-21'!$H$8</f>
        <v>11</v>
      </c>
      <c r="AF12" s="11">
        <f>'[12]T 20-21'!$K$8</f>
        <v>27</v>
      </c>
      <c r="AG12" s="12">
        <f>'[12]T 20-21'!$L$8</f>
        <v>18</v>
      </c>
      <c r="AI12" s="7">
        <f t="shared" si="10"/>
        <v>113</v>
      </c>
      <c r="AJ12" s="8">
        <f t="shared" si="10"/>
        <v>73</v>
      </c>
      <c r="AK12" s="7">
        <f t="shared" si="10"/>
        <v>226</v>
      </c>
      <c r="AL12" s="8">
        <f t="shared" si="10"/>
        <v>160</v>
      </c>
      <c r="AM12" s="9">
        <f>'[11]T 20-21'!$Y$8</f>
        <v>57</v>
      </c>
      <c r="AN12" s="10">
        <f>'[11]T 20-21'!$Z$8</f>
        <v>35</v>
      </c>
      <c r="AO12" s="9">
        <f>'[11]T 20-21'!$AC$8</f>
        <v>115</v>
      </c>
      <c r="AP12" s="10">
        <f>'[11]T 20-21'!$AD$8</f>
        <v>78</v>
      </c>
      <c r="AQ12" s="11">
        <f>'[12]T 20-21'!$Y$8</f>
        <v>56</v>
      </c>
      <c r="AR12" s="12">
        <f>'[12]T 20-21'!$Z$8</f>
        <v>38</v>
      </c>
      <c r="AS12" s="11">
        <f>'[12]T 20-21'!$AC$8</f>
        <v>111</v>
      </c>
      <c r="AT12" s="12">
        <f>'[12]T 20-21'!$AD$8</f>
        <v>82</v>
      </c>
      <c r="AV12" s="7">
        <f t="shared" si="11"/>
        <v>50</v>
      </c>
      <c r="AW12" s="8">
        <f t="shared" si="11"/>
        <v>54</v>
      </c>
      <c r="AX12" s="9">
        <f>'[11]T 20-21'!$AL$8</f>
        <v>22</v>
      </c>
      <c r="AY12" s="10">
        <f>'[11]T 20-21'!$AM$8</f>
        <v>24</v>
      </c>
      <c r="AZ12" s="11">
        <f>'[12]T 20-21'!$AL$8</f>
        <v>28</v>
      </c>
      <c r="BA12" s="12">
        <f>'[12]T 20-21'!$AM$8</f>
        <v>30</v>
      </c>
      <c r="BC12" s="7">
        <f t="shared" si="12"/>
        <v>3</v>
      </c>
      <c r="BD12" s="8">
        <f t="shared" si="12"/>
        <v>3</v>
      </c>
      <c r="BE12" s="9">
        <f>'[11]T 20-21'!$AS$8</f>
        <v>2</v>
      </c>
      <c r="BF12" s="10">
        <f>'[11]T 20-21'!$AT$8</f>
        <v>1</v>
      </c>
      <c r="BG12" s="11">
        <f>'[12]T 20-21'!$AS$8</f>
        <v>1</v>
      </c>
      <c r="BH12" s="12">
        <f>'[12]T 20-21'!$AT$8</f>
        <v>2</v>
      </c>
      <c r="BI12" s="6"/>
      <c r="BJ12" s="3" t="b">
        <v>1</v>
      </c>
      <c r="BK12" s="3" t="b">
        <v>1</v>
      </c>
      <c r="BL12" s="6"/>
      <c r="BM12" s="4" t="b">
        <v>1</v>
      </c>
      <c r="BN12" s="4" t="b">
        <v>1</v>
      </c>
      <c r="BO12" s="6"/>
      <c r="BP12" s="21" t="str">
        <f>[11]Trophies!$B$9</f>
        <v xml:space="preserve"> 2020/2021</v>
      </c>
      <c r="BQ12" s="20" t="str">
        <f>[11]Trophies!$C$9</f>
        <v>4th place</v>
      </c>
    </row>
    <row r="13" spans="2:69" ht="16.5" customHeight="1" thickBot="1" x14ac:dyDescent="0.3">
      <c r="B13" s="22" t="str">
        <f>'[13]20-21'!$B$2</f>
        <v>Crystal P</v>
      </c>
      <c r="C13" s="130"/>
      <c r="D13" s="4" t="b">
        <f t="shared" si="0"/>
        <v>1</v>
      </c>
      <c r="E13" s="2"/>
      <c r="F13" s="25">
        <f t="shared" si="1"/>
        <v>12</v>
      </c>
      <c r="G13" s="26">
        <f t="shared" si="2"/>
        <v>8</v>
      </c>
      <c r="H13" s="24">
        <f t="shared" si="3"/>
        <v>18</v>
      </c>
      <c r="I13" s="15">
        <f t="shared" si="4"/>
        <v>44</v>
      </c>
      <c r="J13" s="49">
        <f>I13+(N13-O13)/100+N13/1000+0.00000007</f>
        <v>43.791000069999996</v>
      </c>
      <c r="K13" s="27">
        <f t="shared" si="9"/>
        <v>43.791000069999996</v>
      </c>
      <c r="L13" s="7">
        <f t="shared" si="5"/>
        <v>22</v>
      </c>
      <c r="M13" s="8">
        <f t="shared" si="6"/>
        <v>28</v>
      </c>
      <c r="N13" s="7">
        <f t="shared" si="7"/>
        <v>41</v>
      </c>
      <c r="O13" s="8">
        <f t="shared" si="8"/>
        <v>66</v>
      </c>
      <c r="P13" s="2"/>
      <c r="Q13" s="25">
        <f>'[13]T 20-21'!$D$8</f>
        <v>6</v>
      </c>
      <c r="R13" s="26">
        <f>'[13]T 20-21'!$E$8</f>
        <v>5</v>
      </c>
      <c r="S13" s="24">
        <f>'[13]T 20-21'!$F$8</f>
        <v>8</v>
      </c>
      <c r="T13" s="15">
        <f>'[13]T 20-21'!$M$8</f>
        <v>23</v>
      </c>
      <c r="U13" s="9">
        <f>'[13]T 20-21'!$G$8</f>
        <v>11</v>
      </c>
      <c r="V13" s="10">
        <f>'[13]T 20-21'!$H$8</f>
        <v>17</v>
      </c>
      <c r="W13" s="9">
        <f>'[13]T 20-21'!$K$8</f>
        <v>20</v>
      </c>
      <c r="X13" s="10">
        <f>'[13]T 20-21'!$L$8</f>
        <v>32</v>
      </c>
      <c r="Y13" s="2"/>
      <c r="Z13" s="25">
        <f>'[14]T 20-21'!$D$8</f>
        <v>6</v>
      </c>
      <c r="AA13" s="26">
        <f>'[14]T 20-21'!$E$8</f>
        <v>3</v>
      </c>
      <c r="AB13" s="24">
        <f>'[14]T 20-21'!$F$8</f>
        <v>10</v>
      </c>
      <c r="AC13" s="15">
        <f>'[14]T 20-21'!$M$8</f>
        <v>21</v>
      </c>
      <c r="AD13" s="11">
        <f>'[14]T 20-21'!$G$8</f>
        <v>11</v>
      </c>
      <c r="AE13" s="12">
        <f>'[14]T 20-21'!$H$8</f>
        <v>11</v>
      </c>
      <c r="AF13" s="11">
        <f>'[14]T 20-21'!$K$8</f>
        <v>21</v>
      </c>
      <c r="AG13" s="12">
        <f>'[14]T 20-21'!$L$8</f>
        <v>34</v>
      </c>
      <c r="AI13" s="7">
        <f t="shared" si="10"/>
        <v>69</v>
      </c>
      <c r="AJ13" s="8">
        <f t="shared" si="10"/>
        <v>115</v>
      </c>
      <c r="AK13" s="7">
        <f t="shared" si="10"/>
        <v>151</v>
      </c>
      <c r="AL13" s="8">
        <f t="shared" si="10"/>
        <v>230</v>
      </c>
      <c r="AM13" s="9">
        <f>'[13]T 20-21'!$Y$8</f>
        <v>33</v>
      </c>
      <c r="AN13" s="10">
        <f>'[13]T 20-21'!$Z$8</f>
        <v>47</v>
      </c>
      <c r="AO13" s="9">
        <f>'[13]T 20-21'!$AC$8</f>
        <v>74</v>
      </c>
      <c r="AP13" s="10">
        <f>'[13]T 20-21'!$AD$8</f>
        <v>98</v>
      </c>
      <c r="AQ13" s="11">
        <f>'[14]T 20-21'!$Y$8</f>
        <v>36</v>
      </c>
      <c r="AR13" s="12">
        <f>'[14]T 20-21'!$Z$8</f>
        <v>68</v>
      </c>
      <c r="AS13" s="11">
        <f>'[14]T 20-21'!$AC$8</f>
        <v>77</v>
      </c>
      <c r="AT13" s="12">
        <f>'[14]T 20-21'!$AD$8</f>
        <v>132</v>
      </c>
      <c r="AV13" s="7">
        <f t="shared" si="11"/>
        <v>54</v>
      </c>
      <c r="AW13" s="8">
        <f t="shared" si="11"/>
        <v>44</v>
      </c>
      <c r="AX13" s="9">
        <f>'[13]T 20-21'!$AL$8</f>
        <v>26</v>
      </c>
      <c r="AY13" s="10">
        <f>'[13]T 20-21'!$AM$8</f>
        <v>21</v>
      </c>
      <c r="AZ13" s="11">
        <f>'[14]T 20-21'!$AL$8</f>
        <v>28</v>
      </c>
      <c r="BA13" s="12">
        <f>'[14]T 20-21'!$AM$8</f>
        <v>23</v>
      </c>
      <c r="BC13" s="7">
        <f t="shared" si="12"/>
        <v>2</v>
      </c>
      <c r="BD13" s="8">
        <f t="shared" si="12"/>
        <v>4</v>
      </c>
      <c r="BE13" s="9">
        <f>'[13]T 20-21'!$AS$8</f>
        <v>0</v>
      </c>
      <c r="BF13" s="10">
        <f>'[13]T 20-21'!$AT$8</f>
        <v>1</v>
      </c>
      <c r="BG13" s="11">
        <f>'[14]T 20-21'!$AS$8</f>
        <v>2</v>
      </c>
      <c r="BH13" s="12">
        <f>'[14]T 20-21'!$AT$8</f>
        <v>3</v>
      </c>
      <c r="BI13" s="6"/>
      <c r="BJ13" s="3" t="b">
        <v>1</v>
      </c>
      <c r="BK13" s="3" t="b">
        <v>1</v>
      </c>
      <c r="BL13" s="6"/>
      <c r="BM13" s="4" t="b">
        <v>1</v>
      </c>
      <c r="BN13" s="4" t="b">
        <v>1</v>
      </c>
      <c r="BO13" s="6"/>
      <c r="BP13" s="21" t="str">
        <f>[13]Trophies!$B$9</f>
        <v xml:space="preserve"> 2020/2021</v>
      </c>
      <c r="BQ13" s="20" t="str">
        <f>[13]Trophies!$C$9</f>
        <v>14th place</v>
      </c>
    </row>
    <row r="14" spans="2:69" ht="16.5" customHeight="1" thickBot="1" x14ac:dyDescent="0.3">
      <c r="B14" s="22" t="str">
        <f>'[15]20-21'!$B$2</f>
        <v>Everton</v>
      </c>
      <c r="C14" s="130"/>
      <c r="D14" s="4" t="b">
        <f t="shared" si="0"/>
        <v>1</v>
      </c>
      <c r="E14" s="2"/>
      <c r="F14" s="25">
        <f t="shared" si="1"/>
        <v>17</v>
      </c>
      <c r="G14" s="26">
        <f t="shared" si="2"/>
        <v>8</v>
      </c>
      <c r="H14" s="24">
        <f t="shared" si="3"/>
        <v>13</v>
      </c>
      <c r="I14" s="15">
        <f t="shared" si="4"/>
        <v>59</v>
      </c>
      <c r="J14" s="49">
        <f>I14+(N14-O14)/100+N14/1000+0.00000008</f>
        <v>59.037000079999999</v>
      </c>
      <c r="K14" s="27">
        <f t="shared" si="9"/>
        <v>59.037000079999999</v>
      </c>
      <c r="L14" s="7">
        <f t="shared" si="5"/>
        <v>27</v>
      </c>
      <c r="M14" s="8">
        <f t="shared" si="6"/>
        <v>23</v>
      </c>
      <c r="N14" s="7">
        <f t="shared" si="7"/>
        <v>47</v>
      </c>
      <c r="O14" s="8">
        <f t="shared" si="8"/>
        <v>48</v>
      </c>
      <c r="P14" s="2"/>
      <c r="Q14" s="25">
        <f>'[15]T 20-21'!$D$8</f>
        <v>6</v>
      </c>
      <c r="R14" s="26">
        <f>'[15]T 20-21'!$E$8</f>
        <v>4</v>
      </c>
      <c r="S14" s="24">
        <f>'[15]T 20-21'!$F$8</f>
        <v>9</v>
      </c>
      <c r="T14" s="15">
        <f>'[15]T 20-21'!$M$8</f>
        <v>22</v>
      </c>
      <c r="U14" s="9">
        <f>'[15]T 20-21'!$G$8</f>
        <v>15</v>
      </c>
      <c r="V14" s="10">
        <f>'[15]T 20-21'!$H$8</f>
        <v>12</v>
      </c>
      <c r="W14" s="9">
        <f>'[15]T 20-21'!$K$8</f>
        <v>24</v>
      </c>
      <c r="X14" s="10">
        <f>'[15]T 20-21'!$L$8</f>
        <v>28</v>
      </c>
      <c r="Y14" s="2"/>
      <c r="Z14" s="25">
        <f>'[16]T 20-21'!$D$8</f>
        <v>11</v>
      </c>
      <c r="AA14" s="26">
        <f>'[16]T 20-21'!$E$8</f>
        <v>4</v>
      </c>
      <c r="AB14" s="24">
        <f>'[16]T 20-21'!$F$8</f>
        <v>4</v>
      </c>
      <c r="AC14" s="15">
        <f>'[16]T 20-21'!$M$8</f>
        <v>37</v>
      </c>
      <c r="AD14" s="11">
        <f>'[16]T 20-21'!$G$8</f>
        <v>12</v>
      </c>
      <c r="AE14" s="12">
        <f>'[16]T 20-21'!$H$8</f>
        <v>11</v>
      </c>
      <c r="AF14" s="11">
        <f>'[16]T 20-21'!$K$8</f>
        <v>23</v>
      </c>
      <c r="AG14" s="12">
        <f>'[16]T 20-21'!$L$8</f>
        <v>20</v>
      </c>
      <c r="AI14" s="7">
        <f t="shared" si="10"/>
        <v>78</v>
      </c>
      <c r="AJ14" s="8">
        <f t="shared" si="10"/>
        <v>100</v>
      </c>
      <c r="AK14" s="7">
        <f t="shared" si="10"/>
        <v>167</v>
      </c>
      <c r="AL14" s="8">
        <f t="shared" si="10"/>
        <v>226</v>
      </c>
      <c r="AM14" s="9">
        <f>'[15]T 20-21'!$Y$8</f>
        <v>39</v>
      </c>
      <c r="AN14" s="10">
        <f>'[15]T 20-21'!$Z$8</f>
        <v>52</v>
      </c>
      <c r="AO14" s="9">
        <f>'[15]T 20-21'!$AC$8</f>
        <v>98</v>
      </c>
      <c r="AP14" s="10">
        <f>'[15]T 20-21'!$AD$8</f>
        <v>113</v>
      </c>
      <c r="AQ14" s="11">
        <f>'[16]T 20-21'!$Y$8</f>
        <v>39</v>
      </c>
      <c r="AR14" s="12">
        <f>'[16]T 20-21'!$Z$8</f>
        <v>48</v>
      </c>
      <c r="AS14" s="11">
        <f>'[16]T 20-21'!$AC$8</f>
        <v>69</v>
      </c>
      <c r="AT14" s="12">
        <f>'[16]T 20-21'!$AD$8</f>
        <v>113</v>
      </c>
      <c r="AV14" s="7">
        <f t="shared" si="11"/>
        <v>59</v>
      </c>
      <c r="AW14" s="8">
        <f t="shared" si="11"/>
        <v>66</v>
      </c>
      <c r="AX14" s="9">
        <f>'[15]T 20-21'!$AL$8</f>
        <v>25</v>
      </c>
      <c r="AY14" s="10">
        <f>'[15]T 20-21'!$AM$8</f>
        <v>34</v>
      </c>
      <c r="AZ14" s="11">
        <f>'[16]T 20-21'!$AL$8</f>
        <v>34</v>
      </c>
      <c r="BA14" s="12">
        <f>'[16]T 20-21'!$AM$8</f>
        <v>32</v>
      </c>
      <c r="BC14" s="7">
        <f t="shared" si="12"/>
        <v>2</v>
      </c>
      <c r="BD14" s="8">
        <f t="shared" si="12"/>
        <v>2</v>
      </c>
      <c r="BE14" s="9">
        <f>'[15]T 20-21'!$AS$8</f>
        <v>1</v>
      </c>
      <c r="BF14" s="10">
        <f>'[15]T 20-21'!$AT$8</f>
        <v>2</v>
      </c>
      <c r="BG14" s="11">
        <f>'[16]T 20-21'!$AS$8</f>
        <v>1</v>
      </c>
      <c r="BH14" s="12">
        <f>'[16]T 20-21'!$AT$8</f>
        <v>0</v>
      </c>
      <c r="BI14" s="6"/>
      <c r="BJ14" s="3" t="b">
        <v>1</v>
      </c>
      <c r="BK14" s="3" t="b">
        <v>1</v>
      </c>
      <c r="BL14" s="6"/>
      <c r="BM14" s="4" t="b">
        <v>1</v>
      </c>
      <c r="BN14" s="4" t="b">
        <v>1</v>
      </c>
      <c r="BO14" s="6"/>
      <c r="BP14" s="21" t="str">
        <f>[15]Trophies!$B$9</f>
        <v xml:space="preserve"> 2020/2021</v>
      </c>
      <c r="BQ14" s="20" t="str">
        <f>[15]Trophies!$C$9</f>
        <v>10th place</v>
      </c>
    </row>
    <row r="15" spans="2:69" ht="16.5" customHeight="1" thickBot="1" x14ac:dyDescent="0.3">
      <c r="B15" s="22" t="str">
        <f>'[41]20-21'!$B$2</f>
        <v>Leeds</v>
      </c>
      <c r="C15" s="130"/>
      <c r="D15" s="4" t="b">
        <f t="shared" si="0"/>
        <v>1</v>
      </c>
      <c r="E15" s="2"/>
      <c r="F15" s="25">
        <f t="shared" si="1"/>
        <v>18</v>
      </c>
      <c r="G15" s="26">
        <f t="shared" si="2"/>
        <v>5</v>
      </c>
      <c r="H15" s="24">
        <f t="shared" si="3"/>
        <v>15</v>
      </c>
      <c r="I15" s="15">
        <f t="shared" si="4"/>
        <v>59</v>
      </c>
      <c r="J15" s="49">
        <f>I15+(N15-O15)/100+N15/1000+0.00000009</f>
        <v>59.142000089999996</v>
      </c>
      <c r="K15" s="27">
        <f t="shared" si="9"/>
        <v>59.142000089999996</v>
      </c>
      <c r="L15" s="7">
        <f t="shared" si="5"/>
        <v>25</v>
      </c>
      <c r="M15" s="8">
        <f t="shared" si="6"/>
        <v>34</v>
      </c>
      <c r="N15" s="7">
        <f t="shared" si="7"/>
        <v>62</v>
      </c>
      <c r="O15" s="8">
        <f t="shared" si="8"/>
        <v>54</v>
      </c>
      <c r="P15" s="2"/>
      <c r="Q15" s="25">
        <f>'[41]T 20-21'!$D$8</f>
        <v>8</v>
      </c>
      <c r="R15" s="26">
        <f>'[41]T 20-21'!$E$8</f>
        <v>5</v>
      </c>
      <c r="S15" s="24">
        <f>'[41]T 20-21'!$F$8</f>
        <v>6</v>
      </c>
      <c r="T15" s="15">
        <f>'[41]T 20-21'!$M$8</f>
        <v>29</v>
      </c>
      <c r="U15" s="9">
        <f>'[41]T 20-21'!$G$8</f>
        <v>11</v>
      </c>
      <c r="V15" s="10">
        <f>'[41]T 20-21'!$H$8</f>
        <v>13</v>
      </c>
      <c r="W15" s="9">
        <f>'[41]T 20-21'!$K$8</f>
        <v>28</v>
      </c>
      <c r="X15" s="10">
        <f>'[41]T 20-21'!$L$8</f>
        <v>21</v>
      </c>
      <c r="Y15" s="2"/>
      <c r="Z15" s="25">
        <f>'[42]T 20-21'!$D$8</f>
        <v>10</v>
      </c>
      <c r="AA15" s="26">
        <f>'[42]T 20-21'!$E$8</f>
        <v>0</v>
      </c>
      <c r="AB15" s="24">
        <f>'[42]T 20-21'!$F$8</f>
        <v>9</v>
      </c>
      <c r="AC15" s="15">
        <f>'[42]T 20-21'!$M$8</f>
        <v>30</v>
      </c>
      <c r="AD15" s="11">
        <f>'[42]T 20-21'!$G$8</f>
        <v>14</v>
      </c>
      <c r="AE15" s="12">
        <f>'[42]T 20-21'!$H$8</f>
        <v>21</v>
      </c>
      <c r="AF15" s="11">
        <f>'[42]T 20-21'!$K$8</f>
        <v>34</v>
      </c>
      <c r="AG15" s="12">
        <f>'[42]T 20-21'!$L$8</f>
        <v>33</v>
      </c>
      <c r="AI15" s="7">
        <f t="shared" si="10"/>
        <v>101</v>
      </c>
      <c r="AJ15" s="8">
        <f t="shared" si="10"/>
        <v>89</v>
      </c>
      <c r="AK15" s="7">
        <f t="shared" si="10"/>
        <v>229</v>
      </c>
      <c r="AL15" s="8">
        <f t="shared" si="10"/>
        <v>211</v>
      </c>
      <c r="AM15" s="9">
        <f>'[41]T 20-21'!$Y$8</f>
        <v>52</v>
      </c>
      <c r="AN15" s="10">
        <f>'[41]T 20-21'!$Z$8</f>
        <v>41</v>
      </c>
      <c r="AO15" s="9">
        <f>'[41]T 20-21'!$AC$8</f>
        <v>118</v>
      </c>
      <c r="AP15" s="10">
        <f>'[41]T 20-21'!$AD$8</f>
        <v>94</v>
      </c>
      <c r="AQ15" s="11">
        <f>'[42]T 20-21'!$Y$8</f>
        <v>49</v>
      </c>
      <c r="AR15" s="12">
        <f>'[42]T 20-21'!$Z$8</f>
        <v>48</v>
      </c>
      <c r="AS15" s="11">
        <f>'[42]T 20-21'!$AC$8</f>
        <v>111</v>
      </c>
      <c r="AT15" s="12">
        <f>'[42]T 20-21'!$AD$8</f>
        <v>117</v>
      </c>
      <c r="AV15" s="7">
        <f t="shared" si="11"/>
        <v>61</v>
      </c>
      <c r="AW15" s="8">
        <f t="shared" si="11"/>
        <v>48</v>
      </c>
      <c r="AX15" s="9">
        <f>'[41]T 20-21'!$AL$8</f>
        <v>33</v>
      </c>
      <c r="AY15" s="10">
        <f>'[41]T 20-21'!$AM$8</f>
        <v>28</v>
      </c>
      <c r="AZ15" s="11">
        <f>'[42]T 20-21'!$AL$8</f>
        <v>28</v>
      </c>
      <c r="BA15" s="12">
        <f>'[42]T 20-21'!$AM$8</f>
        <v>20</v>
      </c>
      <c r="BC15" s="7">
        <f t="shared" si="12"/>
        <v>1</v>
      </c>
      <c r="BD15" s="8">
        <f t="shared" si="12"/>
        <v>2</v>
      </c>
      <c r="BE15" s="9">
        <f>'[41]T 20-21'!$AS$8</f>
        <v>0</v>
      </c>
      <c r="BF15" s="10">
        <f>'[41]T 20-21'!$AT$8</f>
        <v>1</v>
      </c>
      <c r="BG15" s="11">
        <f>'[42]T 20-21'!$AS$8</f>
        <v>1</v>
      </c>
      <c r="BH15" s="12">
        <f>'[42]T 20-21'!$AT$8</f>
        <v>1</v>
      </c>
      <c r="BI15" s="6"/>
      <c r="BJ15" s="3" t="b">
        <v>1</v>
      </c>
      <c r="BK15" s="3" t="b">
        <v>1</v>
      </c>
      <c r="BL15" s="6"/>
      <c r="BM15" s="4" t="b">
        <v>1</v>
      </c>
      <c r="BN15" s="4" t="b">
        <v>1</v>
      </c>
      <c r="BO15" s="6"/>
      <c r="BP15" s="21" t="str">
        <f>[41]Trophies!$B$9</f>
        <v xml:space="preserve"> 2020/2021</v>
      </c>
      <c r="BQ15" s="20" t="str">
        <f>[41]Trophies!$C$9</f>
        <v>9th place</v>
      </c>
    </row>
    <row r="16" spans="2:69" ht="16.5" customHeight="1" thickBot="1" x14ac:dyDescent="0.3">
      <c r="B16" s="22" t="str">
        <f>'[43]20-21'!$B$2</f>
        <v>Leicester</v>
      </c>
      <c r="C16" s="130"/>
      <c r="D16" s="4" t="b">
        <f t="shared" si="0"/>
        <v>1</v>
      </c>
      <c r="E16" s="2"/>
      <c r="F16" s="25">
        <f t="shared" si="1"/>
        <v>20</v>
      </c>
      <c r="G16" s="26">
        <f t="shared" si="2"/>
        <v>6</v>
      </c>
      <c r="H16" s="24">
        <f t="shared" si="3"/>
        <v>12</v>
      </c>
      <c r="I16" s="15">
        <f t="shared" si="4"/>
        <v>66</v>
      </c>
      <c r="J16" s="49">
        <f>I16+(N16-O16)/100+N16/1000+0.00000001</f>
        <v>66.248000009999998</v>
      </c>
      <c r="K16" s="27">
        <f t="shared" si="9"/>
        <v>66.248000009999998</v>
      </c>
      <c r="L16" s="7">
        <f t="shared" si="5"/>
        <v>27</v>
      </c>
      <c r="M16" s="8">
        <f t="shared" si="6"/>
        <v>24</v>
      </c>
      <c r="N16" s="7">
        <f t="shared" si="7"/>
        <v>68</v>
      </c>
      <c r="O16" s="8">
        <f t="shared" si="8"/>
        <v>50</v>
      </c>
      <c r="P16" s="2"/>
      <c r="Q16" s="25">
        <f>'[43]T 20-21'!$D$8</f>
        <v>9</v>
      </c>
      <c r="R16" s="26">
        <f>'[43]T 20-21'!$E$8</f>
        <v>1</v>
      </c>
      <c r="S16" s="24">
        <f>'[43]T 20-21'!$F$8</f>
        <v>9</v>
      </c>
      <c r="T16" s="15">
        <f>'[43]T 20-21'!$M$8</f>
        <v>28</v>
      </c>
      <c r="U16" s="9">
        <f>'[43]T 20-21'!$G$8</f>
        <v>16</v>
      </c>
      <c r="V16" s="10">
        <f>'[43]T 20-21'!$H$8</f>
        <v>14</v>
      </c>
      <c r="W16" s="9">
        <f>'[43]T 20-21'!$K$8</f>
        <v>34</v>
      </c>
      <c r="X16" s="10">
        <f>'[43]T 20-21'!$L$8</f>
        <v>30</v>
      </c>
      <c r="Y16" s="2"/>
      <c r="Z16" s="25">
        <f>'[44]T 20-21'!$D$8</f>
        <v>11</v>
      </c>
      <c r="AA16" s="26">
        <f>'[44]T 20-21'!$E$8</f>
        <v>5</v>
      </c>
      <c r="AB16" s="24">
        <f>'[44]T 20-21'!$F$8</f>
        <v>3</v>
      </c>
      <c r="AC16" s="15">
        <f>'[44]T 20-21'!$M$8</f>
        <v>38</v>
      </c>
      <c r="AD16" s="11">
        <f>'[44]T 20-21'!$G$8</f>
        <v>11</v>
      </c>
      <c r="AE16" s="12">
        <f>'[44]T 20-21'!$H$8</f>
        <v>10</v>
      </c>
      <c r="AF16" s="11">
        <f>'[44]T 20-21'!$K$8</f>
        <v>34</v>
      </c>
      <c r="AG16" s="12">
        <f>'[44]T 20-21'!$L$8</f>
        <v>20</v>
      </c>
      <c r="AI16" s="7">
        <f t="shared" si="10"/>
        <v>85</v>
      </c>
      <c r="AJ16" s="8">
        <f t="shared" si="10"/>
        <v>84</v>
      </c>
      <c r="AK16" s="7">
        <f t="shared" si="10"/>
        <v>212</v>
      </c>
      <c r="AL16" s="8">
        <f t="shared" si="10"/>
        <v>181</v>
      </c>
      <c r="AM16" s="9">
        <f>'[43]T 20-21'!$Y$8</f>
        <v>41</v>
      </c>
      <c r="AN16" s="10">
        <f>'[43]T 20-21'!$Z$8</f>
        <v>40</v>
      </c>
      <c r="AO16" s="9">
        <f>'[43]T 20-21'!$AC$8</f>
        <v>111</v>
      </c>
      <c r="AP16" s="10">
        <f>'[43]T 20-21'!$AD$8</f>
        <v>85</v>
      </c>
      <c r="AQ16" s="11">
        <f>'[44]T 20-21'!$Y$8</f>
        <v>44</v>
      </c>
      <c r="AR16" s="12">
        <f>'[44]T 20-21'!$Z$8</f>
        <v>44</v>
      </c>
      <c r="AS16" s="11">
        <f>'[44]T 20-21'!$AC$8</f>
        <v>101</v>
      </c>
      <c r="AT16" s="12">
        <f>'[44]T 20-21'!$AD$8</f>
        <v>96</v>
      </c>
      <c r="AV16" s="7">
        <f t="shared" si="11"/>
        <v>60</v>
      </c>
      <c r="AW16" s="8">
        <f t="shared" si="11"/>
        <v>61</v>
      </c>
      <c r="AX16" s="9">
        <f>'[43]T 20-21'!$AL$8</f>
        <v>24</v>
      </c>
      <c r="AY16" s="10">
        <f>'[43]T 20-21'!$AM$8</f>
        <v>39</v>
      </c>
      <c r="AZ16" s="11">
        <f>'[44]T 20-21'!$AL$8</f>
        <v>36</v>
      </c>
      <c r="BA16" s="12">
        <f>'[44]T 20-21'!$AM$8</f>
        <v>22</v>
      </c>
      <c r="BC16" s="7">
        <f t="shared" si="12"/>
        <v>0</v>
      </c>
      <c r="BD16" s="8">
        <f t="shared" si="12"/>
        <v>1</v>
      </c>
      <c r="BE16" s="9">
        <f>'[43]T 20-21'!$AS$8</f>
        <v>0</v>
      </c>
      <c r="BF16" s="10">
        <f>'[43]T 20-21'!$AT$8</f>
        <v>0</v>
      </c>
      <c r="BG16" s="11">
        <f>'[44]T 20-21'!$AS$8</f>
        <v>0</v>
      </c>
      <c r="BH16" s="12">
        <f>'[44]T 20-21'!$AT$8</f>
        <v>1</v>
      </c>
      <c r="BI16" s="6"/>
      <c r="BJ16" s="3" t="b">
        <v>1</v>
      </c>
      <c r="BK16" s="3" t="b">
        <v>1</v>
      </c>
      <c r="BL16" s="6"/>
      <c r="BM16" s="4" t="b">
        <v>1</v>
      </c>
      <c r="BN16" s="4" t="b">
        <v>1</v>
      </c>
      <c r="BO16" s="6"/>
      <c r="BP16" s="21" t="str">
        <f>[43]Trophies!$B$9</f>
        <v xml:space="preserve"> 2020/2021</v>
      </c>
      <c r="BQ16" s="20" t="str">
        <f>[43]Trophies!$C$9</f>
        <v>5th place</v>
      </c>
    </row>
    <row r="17" spans="2:69" ht="17.25" customHeight="1" thickBot="1" x14ac:dyDescent="0.3">
      <c r="B17" s="22" t="str">
        <f>'[21]20-21'!$B$2</f>
        <v>Liverpool</v>
      </c>
      <c r="C17" s="130"/>
      <c r="D17" s="4" t="b">
        <f t="shared" si="0"/>
        <v>1</v>
      </c>
      <c r="E17" s="2"/>
      <c r="F17" s="25">
        <f t="shared" si="1"/>
        <v>20</v>
      </c>
      <c r="G17" s="26">
        <f t="shared" si="2"/>
        <v>9</v>
      </c>
      <c r="H17" s="24">
        <f t="shared" si="3"/>
        <v>9</v>
      </c>
      <c r="I17" s="15">
        <f t="shared" si="4"/>
        <v>69</v>
      </c>
      <c r="J17" s="49">
        <f>I17+(N17-O17)/100+N17/1000+0.000000011</f>
        <v>69.328000011</v>
      </c>
      <c r="K17" s="27">
        <f t="shared" si="9"/>
        <v>69.328000011</v>
      </c>
      <c r="L17" s="7">
        <f t="shared" si="5"/>
        <v>28</v>
      </c>
      <c r="M17" s="8">
        <f t="shared" si="6"/>
        <v>20</v>
      </c>
      <c r="N17" s="7">
        <f t="shared" si="7"/>
        <v>68</v>
      </c>
      <c r="O17" s="8">
        <f t="shared" si="8"/>
        <v>42</v>
      </c>
      <c r="P17" s="2"/>
      <c r="Q17" s="25">
        <f>'[21]T 20-21'!$D$8</f>
        <v>10</v>
      </c>
      <c r="R17" s="26">
        <f>'[21]T 20-21'!$E$8</f>
        <v>3</v>
      </c>
      <c r="S17" s="24">
        <f>'[21]T 20-21'!$F$8</f>
        <v>6</v>
      </c>
      <c r="T17" s="15">
        <f>'[21]T 20-21'!$M$8</f>
        <v>33</v>
      </c>
      <c r="U17" s="9">
        <f>'[21]T 20-21'!$G$8</f>
        <v>15</v>
      </c>
      <c r="V17" s="10">
        <f>'[21]T 20-21'!$H$8</f>
        <v>10</v>
      </c>
      <c r="W17" s="9">
        <f>'[21]T 20-21'!$K$8</f>
        <v>29</v>
      </c>
      <c r="X17" s="10">
        <f>'[21]T 20-21'!$L$8</f>
        <v>20</v>
      </c>
      <c r="Y17" s="2"/>
      <c r="Z17" s="25">
        <f>'[22]T 20-21'!$D$8</f>
        <v>10</v>
      </c>
      <c r="AA17" s="26">
        <f>'[22]T 20-21'!$E$8</f>
        <v>6</v>
      </c>
      <c r="AB17" s="24">
        <f>'[22]T 20-21'!$F$8</f>
        <v>3</v>
      </c>
      <c r="AC17" s="15">
        <f>'[22]T 20-21'!$M$8</f>
        <v>36</v>
      </c>
      <c r="AD17" s="11">
        <f>'[22]T 20-21'!$G$8</f>
        <v>13</v>
      </c>
      <c r="AE17" s="12">
        <f>'[22]T 20-21'!$H$8</f>
        <v>10</v>
      </c>
      <c r="AF17" s="11">
        <f>'[22]T 20-21'!$K$8</f>
        <v>39</v>
      </c>
      <c r="AG17" s="12">
        <f>'[22]T 20-21'!$L$8</f>
        <v>22</v>
      </c>
      <c r="AI17" s="7">
        <f t="shared" si="10"/>
        <v>119</v>
      </c>
      <c r="AJ17" s="8">
        <f t="shared" si="10"/>
        <v>50</v>
      </c>
      <c r="AK17" s="7">
        <f t="shared" si="10"/>
        <v>257</v>
      </c>
      <c r="AL17" s="8">
        <f t="shared" si="10"/>
        <v>122</v>
      </c>
      <c r="AM17" s="9">
        <f>'[21]T 20-21'!$Y$8</f>
        <v>59</v>
      </c>
      <c r="AN17" s="10">
        <f>'[21]T 20-21'!$Z$8</f>
        <v>20</v>
      </c>
      <c r="AO17" s="9">
        <f>'[21]T 20-21'!$AC$8</f>
        <v>138</v>
      </c>
      <c r="AP17" s="10">
        <f>'[21]T 20-21'!$AD$8</f>
        <v>47</v>
      </c>
      <c r="AQ17" s="11">
        <f>'[22]T 20-21'!$Y$8</f>
        <v>60</v>
      </c>
      <c r="AR17" s="12">
        <f>'[22]T 20-21'!$Z$8</f>
        <v>30</v>
      </c>
      <c r="AS17" s="11">
        <f>'[22]T 20-21'!$AC$8</f>
        <v>119</v>
      </c>
      <c r="AT17" s="12">
        <f>'[22]T 20-21'!$AD$8</f>
        <v>75</v>
      </c>
      <c r="AV17" s="7">
        <f t="shared" si="11"/>
        <v>40</v>
      </c>
      <c r="AW17" s="8">
        <f t="shared" si="11"/>
        <v>56</v>
      </c>
      <c r="AX17" s="9">
        <f>'[21]T 20-21'!$AL$8</f>
        <v>21</v>
      </c>
      <c r="AY17" s="10">
        <f>'[21]T 20-21'!$AM$8</f>
        <v>27</v>
      </c>
      <c r="AZ17" s="11">
        <f>'[22]T 20-21'!$AL$8</f>
        <v>19</v>
      </c>
      <c r="BA17" s="12">
        <f>'[22]T 20-21'!$AM$8</f>
        <v>29</v>
      </c>
      <c r="BC17" s="7">
        <f t="shared" si="12"/>
        <v>0</v>
      </c>
      <c r="BD17" s="8">
        <f t="shared" si="12"/>
        <v>2</v>
      </c>
      <c r="BE17" s="9">
        <f>'[21]T 20-21'!$AS$8</f>
        <v>0</v>
      </c>
      <c r="BF17" s="10">
        <f>'[21]T 20-21'!$AT$8</f>
        <v>0</v>
      </c>
      <c r="BG17" s="11">
        <f>'[22]T 20-21'!$AS$8</f>
        <v>0</v>
      </c>
      <c r="BH17" s="12">
        <f>'[22]T 20-21'!$AT$8</f>
        <v>2</v>
      </c>
      <c r="BI17" s="6"/>
      <c r="BJ17" s="3" t="b">
        <v>1</v>
      </c>
      <c r="BK17" s="3" t="b">
        <v>1</v>
      </c>
      <c r="BL17" s="6"/>
      <c r="BM17" s="4" t="b">
        <v>1</v>
      </c>
      <c r="BN17" s="4" t="b">
        <v>1</v>
      </c>
      <c r="BO17" s="6"/>
      <c r="BP17" s="21" t="str">
        <f>[21]Trophies!$B$9</f>
        <v xml:space="preserve"> 2020/2021</v>
      </c>
      <c r="BQ17" s="20" t="str">
        <f>[21]Trophies!$C$9</f>
        <v>3rd place</v>
      </c>
    </row>
    <row r="18" spans="2:69" ht="16.5" customHeight="1" thickBot="1" x14ac:dyDescent="0.3">
      <c r="B18" s="22" t="str">
        <f>'[23]20-21'!$B$2</f>
        <v>Man City</v>
      </c>
      <c r="C18" s="130"/>
      <c r="D18" s="4" t="b">
        <f t="shared" si="0"/>
        <v>1</v>
      </c>
      <c r="E18" s="2"/>
      <c r="F18" s="25">
        <f t="shared" si="1"/>
        <v>27</v>
      </c>
      <c r="G18" s="26">
        <f t="shared" si="2"/>
        <v>5</v>
      </c>
      <c r="H18" s="24">
        <f t="shared" si="3"/>
        <v>6</v>
      </c>
      <c r="I18" s="15">
        <f t="shared" si="4"/>
        <v>86</v>
      </c>
      <c r="J18" s="49">
        <f>I18+(N18-O18)/100+N18/1000+0.000000012</f>
        <v>86.593000012000005</v>
      </c>
      <c r="K18" s="27">
        <f t="shared" si="9"/>
        <v>86.593000012000005</v>
      </c>
      <c r="L18" s="7">
        <f t="shared" si="5"/>
        <v>43</v>
      </c>
      <c r="M18" s="8">
        <f t="shared" si="6"/>
        <v>13</v>
      </c>
      <c r="N18" s="7">
        <f t="shared" si="7"/>
        <v>83</v>
      </c>
      <c r="O18" s="8">
        <f t="shared" si="8"/>
        <v>32</v>
      </c>
      <c r="P18" s="2"/>
      <c r="Q18" s="25">
        <f>'[23]T 20-21'!$D$8</f>
        <v>13</v>
      </c>
      <c r="R18" s="26">
        <f>'[23]T 20-21'!$E$8</f>
        <v>2</v>
      </c>
      <c r="S18" s="24">
        <f>'[23]T 20-21'!$F$8</f>
        <v>4</v>
      </c>
      <c r="T18" s="15">
        <f>'[23]T 20-21'!$M$8</f>
        <v>41</v>
      </c>
      <c r="U18" s="9">
        <f>'[23]T 20-21'!$G$8</f>
        <v>22</v>
      </c>
      <c r="V18" s="10">
        <f>'[23]T 20-21'!$H$8</f>
        <v>7</v>
      </c>
      <c r="W18" s="9">
        <f>'[23]T 20-21'!$K$8</f>
        <v>43</v>
      </c>
      <c r="X18" s="10">
        <f>'[23]T 20-21'!$L$8</f>
        <v>17</v>
      </c>
      <c r="Y18" s="2"/>
      <c r="Z18" s="25">
        <f>'[24]T 20-21'!$D$8</f>
        <v>14</v>
      </c>
      <c r="AA18" s="26">
        <f>'[24]T 20-21'!$E$8</f>
        <v>3</v>
      </c>
      <c r="AB18" s="24">
        <f>'[24]T 20-21'!$F$8</f>
        <v>2</v>
      </c>
      <c r="AC18" s="15">
        <f>'[24]T 20-21'!$M$8</f>
        <v>45</v>
      </c>
      <c r="AD18" s="11">
        <f>'[24]T 20-21'!$G$8</f>
        <v>21</v>
      </c>
      <c r="AE18" s="12">
        <f>'[24]T 20-21'!$H$8</f>
        <v>6</v>
      </c>
      <c r="AF18" s="11">
        <f>'[24]T 20-21'!$K$8</f>
        <v>40</v>
      </c>
      <c r="AG18" s="12">
        <f>'[24]T 20-21'!$L$8</f>
        <v>15</v>
      </c>
      <c r="AI18" s="7">
        <f t="shared" si="10"/>
        <v>118</v>
      </c>
      <c r="AJ18" s="8">
        <f t="shared" si="10"/>
        <v>53</v>
      </c>
      <c r="AK18" s="7">
        <f t="shared" si="10"/>
        <v>247</v>
      </c>
      <c r="AL18" s="8">
        <f t="shared" si="10"/>
        <v>111</v>
      </c>
      <c r="AM18" s="9">
        <f>'[23]T 20-21'!$Y$8</f>
        <v>68</v>
      </c>
      <c r="AN18" s="10">
        <f>'[23]T 20-21'!$Z$8</f>
        <v>23</v>
      </c>
      <c r="AO18" s="9">
        <f>'[23]T 20-21'!$AC$8</f>
        <v>141</v>
      </c>
      <c r="AP18" s="10">
        <f>'[23]T 20-21'!$AD$8</f>
        <v>53</v>
      </c>
      <c r="AQ18" s="11">
        <f>'[24]T 20-21'!$Y$8</f>
        <v>50</v>
      </c>
      <c r="AR18" s="12">
        <f>'[24]T 20-21'!$Z$8</f>
        <v>30</v>
      </c>
      <c r="AS18" s="11">
        <f>'[24]T 20-21'!$AC$8</f>
        <v>106</v>
      </c>
      <c r="AT18" s="12">
        <f>'[24]T 20-21'!$AD$8</f>
        <v>58</v>
      </c>
      <c r="AV18" s="7">
        <f t="shared" si="11"/>
        <v>46</v>
      </c>
      <c r="AW18" s="8">
        <f t="shared" si="11"/>
        <v>60</v>
      </c>
      <c r="AX18" s="9">
        <f>'[23]T 20-21'!$AL$8</f>
        <v>22</v>
      </c>
      <c r="AY18" s="10">
        <f>'[23]T 20-21'!$AM$8</f>
        <v>28</v>
      </c>
      <c r="AZ18" s="11">
        <f>'[24]T 20-21'!$AL$8</f>
        <v>24</v>
      </c>
      <c r="BA18" s="12">
        <f>'[24]T 20-21'!$AM$8</f>
        <v>32</v>
      </c>
      <c r="BC18" s="7">
        <f t="shared" si="12"/>
        <v>2</v>
      </c>
      <c r="BD18" s="8">
        <f t="shared" si="12"/>
        <v>2</v>
      </c>
      <c r="BE18" s="9">
        <f>'[23]T 20-21'!$AS$8</f>
        <v>0</v>
      </c>
      <c r="BF18" s="10">
        <f>'[23]T 20-21'!$AT$8</f>
        <v>1</v>
      </c>
      <c r="BG18" s="11">
        <f>'[24]T 20-21'!$AS$8</f>
        <v>2</v>
      </c>
      <c r="BH18" s="12">
        <f>'[24]T 20-21'!$AT$8</f>
        <v>1</v>
      </c>
      <c r="BI18" s="6"/>
      <c r="BJ18" s="3" t="b">
        <v>1</v>
      </c>
      <c r="BK18" s="3" t="b">
        <v>1</v>
      </c>
      <c r="BL18" s="6"/>
      <c r="BM18" s="4" t="b">
        <v>1</v>
      </c>
      <c r="BN18" s="4" t="b">
        <v>1</v>
      </c>
      <c r="BO18" s="6"/>
      <c r="BP18" s="21" t="str">
        <f>[23]Trophies!$B$9</f>
        <v xml:space="preserve"> 2020/2021</v>
      </c>
      <c r="BQ18" s="20" t="str">
        <f>[23]Trophies!$C$9</f>
        <v>Winner</v>
      </c>
    </row>
    <row r="19" spans="2:69" ht="17.25" customHeight="1" thickBot="1" x14ac:dyDescent="0.3">
      <c r="B19" s="22" t="str">
        <f>'[25]20-21'!$B$2</f>
        <v>Man Utd</v>
      </c>
      <c r="C19" s="130"/>
      <c r="D19" s="4" t="b">
        <f t="shared" si="0"/>
        <v>1</v>
      </c>
      <c r="E19" s="2"/>
      <c r="F19" s="25">
        <f t="shared" si="1"/>
        <v>21</v>
      </c>
      <c r="G19" s="26">
        <f t="shared" si="2"/>
        <v>11</v>
      </c>
      <c r="H19" s="24">
        <f t="shared" si="3"/>
        <v>6</v>
      </c>
      <c r="I19" s="15">
        <f t="shared" si="4"/>
        <v>74</v>
      </c>
      <c r="J19" s="49">
        <f>I19+(N19-O19)/100+N19/1000+0.000000013</f>
        <v>74.363000013000004</v>
      </c>
      <c r="K19" s="27">
        <f t="shared" si="9"/>
        <v>74.363000013000004</v>
      </c>
      <c r="L19" s="7">
        <f t="shared" si="5"/>
        <v>28</v>
      </c>
      <c r="M19" s="8">
        <f t="shared" si="6"/>
        <v>25</v>
      </c>
      <c r="N19" s="7">
        <f t="shared" si="7"/>
        <v>73</v>
      </c>
      <c r="O19" s="8">
        <f t="shared" si="8"/>
        <v>44</v>
      </c>
      <c r="P19" s="2"/>
      <c r="Q19" s="25">
        <f>'[25]T 20-21'!$D$8</f>
        <v>9</v>
      </c>
      <c r="R19" s="26">
        <f>'[25]T 20-21'!$E$8</f>
        <v>4</v>
      </c>
      <c r="S19" s="24">
        <f>'[25]T 20-21'!$F$8</f>
        <v>6</v>
      </c>
      <c r="T19" s="15">
        <f>'[25]T 20-21'!$M$8</f>
        <v>31</v>
      </c>
      <c r="U19" s="9">
        <f>'[25]T 20-21'!$G$8</f>
        <v>16</v>
      </c>
      <c r="V19" s="10">
        <f>'[25]T 20-21'!$H$8</f>
        <v>12</v>
      </c>
      <c r="W19" s="9">
        <f>'[25]T 20-21'!$K$8</f>
        <v>38</v>
      </c>
      <c r="X19" s="10">
        <f>'[25]T 20-21'!$L$8</f>
        <v>28</v>
      </c>
      <c r="Y19" s="2"/>
      <c r="Z19" s="25">
        <f>'[26]T 20-21'!$D$8</f>
        <v>12</v>
      </c>
      <c r="AA19" s="26">
        <f>'[26]T 20-21'!$E$8</f>
        <v>7</v>
      </c>
      <c r="AB19" s="24">
        <f>'[26]T 20-21'!$F$8</f>
        <v>0</v>
      </c>
      <c r="AC19" s="15">
        <f>'[26]T 20-21'!$M$8</f>
        <v>43</v>
      </c>
      <c r="AD19" s="11">
        <f>'[26]T 20-21'!$G$8</f>
        <v>12</v>
      </c>
      <c r="AE19" s="12">
        <f>'[26]T 20-21'!$H$8</f>
        <v>13</v>
      </c>
      <c r="AF19" s="11">
        <f>'[26]T 20-21'!$K$8</f>
        <v>35</v>
      </c>
      <c r="AG19" s="12">
        <f>'[26]T 20-21'!$L$8</f>
        <v>16</v>
      </c>
      <c r="AI19" s="7">
        <f t="shared" si="10"/>
        <v>86</v>
      </c>
      <c r="AJ19" s="8">
        <f t="shared" si="10"/>
        <v>88</v>
      </c>
      <c r="AK19" s="7">
        <f t="shared" si="10"/>
        <v>197</v>
      </c>
      <c r="AL19" s="8">
        <f t="shared" si="10"/>
        <v>162</v>
      </c>
      <c r="AM19" s="9">
        <f>'[25]T 20-21'!$Y$8</f>
        <v>45</v>
      </c>
      <c r="AN19" s="10">
        <f>'[25]T 20-21'!$Z$8</f>
        <v>49</v>
      </c>
      <c r="AO19" s="9">
        <f>'[25]T 20-21'!$AC$8</f>
        <v>113</v>
      </c>
      <c r="AP19" s="10">
        <f>'[25]T 20-21'!$AD$8</f>
        <v>76</v>
      </c>
      <c r="AQ19" s="11">
        <f>'[26]T 20-21'!$Y$8</f>
        <v>41</v>
      </c>
      <c r="AR19" s="12">
        <f>'[26]T 20-21'!$Z$8</f>
        <v>39</v>
      </c>
      <c r="AS19" s="11">
        <f>'[26]T 20-21'!$AC$8</f>
        <v>84</v>
      </c>
      <c r="AT19" s="12">
        <f>'[26]T 20-21'!$AD$8</f>
        <v>86</v>
      </c>
      <c r="AV19" s="7">
        <f t="shared" si="11"/>
        <v>65</v>
      </c>
      <c r="AW19" s="8">
        <f t="shared" si="11"/>
        <v>62</v>
      </c>
      <c r="AX19" s="9">
        <f>'[25]T 20-21'!$AL$8</f>
        <v>36</v>
      </c>
      <c r="AY19" s="10">
        <f>'[25]T 20-21'!$AM$8</f>
        <v>23</v>
      </c>
      <c r="AZ19" s="11">
        <f>'[26]T 20-21'!$AL$8</f>
        <v>29</v>
      </c>
      <c r="BA19" s="12">
        <f>'[26]T 20-21'!$AM$8</f>
        <v>39</v>
      </c>
      <c r="BC19" s="7">
        <f t="shared" si="12"/>
        <v>1</v>
      </c>
      <c r="BD19" s="8">
        <f t="shared" si="12"/>
        <v>3</v>
      </c>
      <c r="BE19" s="9">
        <f>'[25]T 20-21'!$AS$8</f>
        <v>1</v>
      </c>
      <c r="BF19" s="10">
        <f>'[25]T 20-21'!$AT$8</f>
        <v>2</v>
      </c>
      <c r="BG19" s="11">
        <f>'[26]T 20-21'!$AS$8</f>
        <v>0</v>
      </c>
      <c r="BH19" s="12">
        <f>'[26]T 20-21'!$AT$8</f>
        <v>1</v>
      </c>
      <c r="BI19" s="6"/>
      <c r="BJ19" s="3" t="b">
        <v>1</v>
      </c>
      <c r="BK19" s="3" t="b">
        <v>1</v>
      </c>
      <c r="BL19" s="6"/>
      <c r="BM19" s="4" t="b">
        <v>1</v>
      </c>
      <c r="BN19" s="4" t="b">
        <v>1</v>
      </c>
      <c r="BO19" s="6"/>
      <c r="BP19" s="21" t="str">
        <f>[25]Trophies!$B$9</f>
        <v xml:space="preserve"> 2020/2021</v>
      </c>
      <c r="BQ19" s="20" t="str">
        <f>[25]Trophies!$C$9</f>
        <v>Runner-up</v>
      </c>
    </row>
    <row r="20" spans="2:69" ht="17.25" customHeight="1" thickBot="1" x14ac:dyDescent="0.3">
      <c r="B20" s="22" t="str">
        <f>'[27]20-21'!$B$2</f>
        <v>Newcastle</v>
      </c>
      <c r="C20" s="130"/>
      <c r="D20" s="4" t="b">
        <f t="shared" si="0"/>
        <v>1</v>
      </c>
      <c r="E20" s="2"/>
      <c r="F20" s="25">
        <f t="shared" si="1"/>
        <v>12</v>
      </c>
      <c r="G20" s="26">
        <f t="shared" si="2"/>
        <v>9</v>
      </c>
      <c r="H20" s="24">
        <f t="shared" si="3"/>
        <v>17</v>
      </c>
      <c r="I20" s="15">
        <f t="shared" si="4"/>
        <v>45</v>
      </c>
      <c r="J20" s="49">
        <f>I20+(N20-O20)/100+N20/1000+0.000000014</f>
        <v>44.886000014000004</v>
      </c>
      <c r="K20" s="27">
        <f t="shared" si="9"/>
        <v>44.886000014000004</v>
      </c>
      <c r="L20" s="7">
        <f t="shared" si="5"/>
        <v>18</v>
      </c>
      <c r="M20" s="8">
        <f t="shared" si="6"/>
        <v>26</v>
      </c>
      <c r="N20" s="7">
        <f t="shared" si="7"/>
        <v>46</v>
      </c>
      <c r="O20" s="8">
        <f t="shared" si="8"/>
        <v>62</v>
      </c>
      <c r="P20" s="2"/>
      <c r="Q20" s="25">
        <f>'[27]T 20-21'!$D$8</f>
        <v>6</v>
      </c>
      <c r="R20" s="26">
        <f>'[27]T 20-21'!$E$8</f>
        <v>5</v>
      </c>
      <c r="S20" s="24">
        <f>'[27]T 20-21'!$F$8</f>
        <v>8</v>
      </c>
      <c r="T20" s="15">
        <f>'[27]T 20-21'!$M$8</f>
        <v>23</v>
      </c>
      <c r="U20" s="9">
        <f>'[27]T 20-21'!$G$8</f>
        <v>13</v>
      </c>
      <c r="V20" s="10">
        <f>'[27]T 20-21'!$H$8</f>
        <v>14</v>
      </c>
      <c r="W20" s="9">
        <f>'[27]T 20-21'!$K$8</f>
        <v>26</v>
      </c>
      <c r="X20" s="10">
        <f>'[27]T 20-21'!$L$8</f>
        <v>33</v>
      </c>
      <c r="Y20" s="2"/>
      <c r="Z20" s="25">
        <f>'[28]T 20-21'!$D$8</f>
        <v>6</v>
      </c>
      <c r="AA20" s="26">
        <f>'[28]T 20-21'!$E$8</f>
        <v>4</v>
      </c>
      <c r="AB20" s="24">
        <f>'[28]T 20-21'!$F$8</f>
        <v>9</v>
      </c>
      <c r="AC20" s="15">
        <f>'[28]T 20-21'!$M$8</f>
        <v>22</v>
      </c>
      <c r="AD20" s="11">
        <f>'[28]T 20-21'!$G$8</f>
        <v>5</v>
      </c>
      <c r="AE20" s="12">
        <f>'[28]T 20-21'!$H$8</f>
        <v>12</v>
      </c>
      <c r="AF20" s="11">
        <f>'[28]T 20-21'!$K$8</f>
        <v>20</v>
      </c>
      <c r="AG20" s="12">
        <f>'[28]T 20-21'!$L$8</f>
        <v>29</v>
      </c>
      <c r="AI20" s="7">
        <f t="shared" si="10"/>
        <v>86</v>
      </c>
      <c r="AJ20" s="8">
        <f t="shared" si="10"/>
        <v>98</v>
      </c>
      <c r="AK20" s="7">
        <f t="shared" si="10"/>
        <v>161</v>
      </c>
      <c r="AL20" s="8">
        <f t="shared" si="10"/>
        <v>226</v>
      </c>
      <c r="AM20" s="9">
        <f>'[27]T 20-21'!$Y$8</f>
        <v>40</v>
      </c>
      <c r="AN20" s="10">
        <f>'[27]T 20-21'!$Z$8</f>
        <v>44</v>
      </c>
      <c r="AO20" s="9">
        <f>'[27]T 20-21'!$AC$8</f>
        <v>81</v>
      </c>
      <c r="AP20" s="10">
        <f>'[27]T 20-21'!$AD$8</f>
        <v>94</v>
      </c>
      <c r="AQ20" s="11">
        <f>'[28]T 20-21'!$Y$8</f>
        <v>46</v>
      </c>
      <c r="AR20" s="12">
        <f>'[28]T 20-21'!$Z$8</f>
        <v>54</v>
      </c>
      <c r="AS20" s="11">
        <f>'[28]T 20-21'!$AC$8</f>
        <v>80</v>
      </c>
      <c r="AT20" s="12">
        <f>'[28]T 20-21'!$AD$8</f>
        <v>132</v>
      </c>
      <c r="AV20" s="7">
        <f t="shared" si="11"/>
        <v>63</v>
      </c>
      <c r="AW20" s="8">
        <f t="shared" si="11"/>
        <v>59</v>
      </c>
      <c r="AX20" s="9">
        <f>'[27]T 20-21'!$AL$8</f>
        <v>33</v>
      </c>
      <c r="AY20" s="10">
        <f>'[27]T 20-21'!$AM$8</f>
        <v>37</v>
      </c>
      <c r="AZ20" s="11">
        <f>'[28]T 20-21'!$AL$8</f>
        <v>30</v>
      </c>
      <c r="BA20" s="12">
        <f>'[28]T 20-21'!$AM$8</f>
        <v>22</v>
      </c>
      <c r="BC20" s="7">
        <f t="shared" si="12"/>
        <v>3</v>
      </c>
      <c r="BD20" s="8">
        <f t="shared" si="12"/>
        <v>3</v>
      </c>
      <c r="BE20" s="9">
        <f>'[27]T 20-21'!$AS$8</f>
        <v>2</v>
      </c>
      <c r="BF20" s="10">
        <f>'[27]T 20-21'!$AT$8</f>
        <v>3</v>
      </c>
      <c r="BG20" s="11">
        <f>'[28]T 20-21'!$AS$8</f>
        <v>1</v>
      </c>
      <c r="BH20" s="12">
        <f>'[28]T 20-21'!$AT$8</f>
        <v>0</v>
      </c>
      <c r="BI20" s="6"/>
      <c r="BJ20" s="3" t="b">
        <v>1</v>
      </c>
      <c r="BK20" s="3" t="b">
        <v>1</v>
      </c>
      <c r="BL20" s="6"/>
      <c r="BM20" s="4" t="b">
        <v>1</v>
      </c>
      <c r="BN20" s="4" t="b">
        <v>1</v>
      </c>
      <c r="BO20" s="6"/>
      <c r="BP20" s="21" t="str">
        <f>[27]Trophies!$B$9</f>
        <v xml:space="preserve"> 2020/2021</v>
      </c>
      <c r="BQ20" s="20" t="str">
        <f>[27]Trophies!$C$9</f>
        <v>12th place</v>
      </c>
    </row>
    <row r="21" spans="2:69" ht="16.5" customHeight="1" thickBot="1" x14ac:dyDescent="0.3">
      <c r="B21" s="22" t="str">
        <f>'[19]20-21'!$B$2</f>
        <v>Sheffield</v>
      </c>
      <c r="C21" s="130"/>
      <c r="D21" s="4" t="b">
        <f t="shared" si="0"/>
        <v>1</v>
      </c>
      <c r="E21" s="2"/>
      <c r="F21" s="25">
        <f t="shared" si="1"/>
        <v>7</v>
      </c>
      <c r="G21" s="26">
        <f t="shared" si="2"/>
        <v>2</v>
      </c>
      <c r="H21" s="24">
        <f t="shared" si="3"/>
        <v>29</v>
      </c>
      <c r="I21" s="15">
        <f t="shared" si="4"/>
        <v>23</v>
      </c>
      <c r="J21" s="49">
        <f>I21+(N21-O21)/100+N21/1000+0.00000009</f>
        <v>22.59000009</v>
      </c>
      <c r="K21" s="27">
        <f t="shared" si="9"/>
        <v>22.59000009</v>
      </c>
      <c r="L21" s="7">
        <f t="shared" si="5"/>
        <v>10</v>
      </c>
      <c r="M21" s="8">
        <f t="shared" si="6"/>
        <v>27</v>
      </c>
      <c r="N21" s="7">
        <f t="shared" si="7"/>
        <v>20</v>
      </c>
      <c r="O21" s="8">
        <f t="shared" si="8"/>
        <v>63</v>
      </c>
      <c r="P21" s="2"/>
      <c r="Q21" s="25">
        <f>'[19]T 20-21'!$D$8</f>
        <v>5</v>
      </c>
      <c r="R21" s="26">
        <f>'[19]T 20-21'!$E$8</f>
        <v>1</v>
      </c>
      <c r="S21" s="24">
        <f>'[19]T 20-21'!$F$8</f>
        <v>13</v>
      </c>
      <c r="T21" s="15">
        <f>'[19]T 20-21'!$M$8</f>
        <v>16</v>
      </c>
      <c r="U21" s="9">
        <f>'[19]T 20-21'!$G$8</f>
        <v>5</v>
      </c>
      <c r="V21" s="10">
        <f>'[19]T 20-21'!$H$8</f>
        <v>13</v>
      </c>
      <c r="W21" s="9">
        <f>'[19]T 20-21'!$K$8</f>
        <v>12</v>
      </c>
      <c r="X21" s="10">
        <f>'[19]T 20-21'!$L$8</f>
        <v>27</v>
      </c>
      <c r="Y21" s="2"/>
      <c r="Z21" s="25">
        <f>'[20]T 20-21'!$D$8</f>
        <v>2</v>
      </c>
      <c r="AA21" s="26">
        <f>'[20]T 20-21'!$E$8</f>
        <v>1</v>
      </c>
      <c r="AB21" s="24">
        <f>'[20]T 20-21'!$F$8</f>
        <v>16</v>
      </c>
      <c r="AC21" s="15">
        <f>'[20]T 20-21'!$M$8</f>
        <v>7</v>
      </c>
      <c r="AD21" s="11">
        <f>'[20]T 20-21'!$G$8</f>
        <v>5</v>
      </c>
      <c r="AE21" s="12">
        <f>'[20]T 20-21'!$H$8</f>
        <v>14</v>
      </c>
      <c r="AF21" s="11">
        <f>'[20]T 20-21'!$K$8</f>
        <v>8</v>
      </c>
      <c r="AG21" s="12">
        <f>'[20]T 20-21'!$L$8</f>
        <v>36</v>
      </c>
      <c r="AI21" s="7">
        <f t="shared" si="10"/>
        <v>70</v>
      </c>
      <c r="AJ21" s="8">
        <f t="shared" si="10"/>
        <v>118</v>
      </c>
      <c r="AK21" s="7">
        <f t="shared" si="10"/>
        <v>170</v>
      </c>
      <c r="AL21" s="8">
        <f t="shared" si="10"/>
        <v>243</v>
      </c>
      <c r="AM21" s="9">
        <f>'[19]T 20-21'!$Y$8</f>
        <v>41</v>
      </c>
      <c r="AN21" s="10">
        <f>'[19]T 20-21'!$Z$8</f>
        <v>50</v>
      </c>
      <c r="AO21" s="9">
        <f>'[19]T 20-21'!$AC$8</f>
        <v>90</v>
      </c>
      <c r="AP21" s="10">
        <f>'[19]T 20-21'!$AD$8</f>
        <v>107</v>
      </c>
      <c r="AQ21" s="11">
        <f>'[20]T 20-21'!$Y$8</f>
        <v>29</v>
      </c>
      <c r="AR21" s="12">
        <f>'[20]T 20-21'!$Z$8</f>
        <v>68</v>
      </c>
      <c r="AS21" s="11">
        <f>'[20]T 20-21'!$AC$8</f>
        <v>80</v>
      </c>
      <c r="AT21" s="12">
        <f>'[20]T 20-21'!$AD$8</f>
        <v>136</v>
      </c>
      <c r="AV21" s="7">
        <f t="shared" si="11"/>
        <v>73</v>
      </c>
      <c r="AW21" s="8">
        <f t="shared" si="11"/>
        <v>38</v>
      </c>
      <c r="AX21" s="9">
        <f>'[19]T 20-21'!$AL$8</f>
        <v>32</v>
      </c>
      <c r="AY21" s="10">
        <f>'[19]T 20-21'!$AM$8</f>
        <v>24</v>
      </c>
      <c r="AZ21" s="11">
        <f>'[20]T 20-21'!$AL$8</f>
        <v>41</v>
      </c>
      <c r="BA21" s="12">
        <f>'[20]T 20-21'!$AM$8</f>
        <v>14</v>
      </c>
      <c r="BC21" s="7">
        <f t="shared" si="12"/>
        <v>3</v>
      </c>
      <c r="BD21" s="8">
        <f t="shared" si="12"/>
        <v>1</v>
      </c>
      <c r="BE21" s="9">
        <f>'[19]T 20-21'!$AS$8</f>
        <v>1</v>
      </c>
      <c r="BF21" s="10">
        <f>'[19]T 20-21'!$AT$8</f>
        <v>1</v>
      </c>
      <c r="BG21" s="11">
        <f>'[20]T 20-21'!$AS$8</f>
        <v>2</v>
      </c>
      <c r="BH21" s="12">
        <f>'[20]T 20-21'!$AT$8</f>
        <v>0</v>
      </c>
      <c r="BI21" s="6"/>
      <c r="BJ21" s="3" t="b">
        <v>1</v>
      </c>
      <c r="BK21" s="3" t="b">
        <v>1</v>
      </c>
      <c r="BL21" s="6"/>
      <c r="BM21" s="4" t="b">
        <v>1</v>
      </c>
      <c r="BN21" s="4" t="b">
        <v>1</v>
      </c>
      <c r="BO21" s="6"/>
      <c r="BP21" s="21" t="str">
        <f>[19]Trophies!$B$9</f>
        <v xml:space="preserve"> 2020/2021</v>
      </c>
      <c r="BQ21" s="20" t="str">
        <f>[19]Trophies!$C$9</f>
        <v>20th place</v>
      </c>
    </row>
    <row r="22" spans="2:69" ht="16.5" customHeight="1" thickBot="1" x14ac:dyDescent="0.3">
      <c r="B22" s="22" t="str">
        <f>'[45]20-21'!$B$2</f>
        <v>Southampton</v>
      </c>
      <c r="C22" s="130"/>
      <c r="D22" s="4" t="b">
        <f t="shared" si="0"/>
        <v>1</v>
      </c>
      <c r="E22" s="2"/>
      <c r="F22" s="25">
        <f t="shared" si="1"/>
        <v>12</v>
      </c>
      <c r="G22" s="26">
        <f t="shared" si="2"/>
        <v>7</v>
      </c>
      <c r="H22" s="24">
        <f t="shared" si="3"/>
        <v>19</v>
      </c>
      <c r="I22" s="15">
        <f t="shared" si="4"/>
        <v>43</v>
      </c>
      <c r="J22" s="49">
        <f>I22+(N22-O22)/100+N22/1000+0.00000008</f>
        <v>42.837000079999996</v>
      </c>
      <c r="K22" s="27">
        <f t="shared" si="9"/>
        <v>42.837000079999996</v>
      </c>
      <c r="L22" s="7">
        <f t="shared" si="5"/>
        <v>28</v>
      </c>
      <c r="M22" s="8">
        <f t="shared" si="6"/>
        <v>30</v>
      </c>
      <c r="N22" s="7">
        <f t="shared" si="7"/>
        <v>47</v>
      </c>
      <c r="O22" s="8">
        <f t="shared" si="8"/>
        <v>68</v>
      </c>
      <c r="P22" s="2"/>
      <c r="Q22" s="25">
        <f>'[45]T 20-21'!$D$8</f>
        <v>8</v>
      </c>
      <c r="R22" s="26">
        <f>'[45]T 20-21'!$E$8</f>
        <v>3</v>
      </c>
      <c r="S22" s="24">
        <f>'[45]T 20-21'!$F$8</f>
        <v>8</v>
      </c>
      <c r="T22" s="15">
        <f>'[45]T 20-21'!$M$8</f>
        <v>27</v>
      </c>
      <c r="U22" s="9">
        <f>'[45]T 20-21'!$G$8</f>
        <v>17</v>
      </c>
      <c r="V22" s="10">
        <f>'[45]T 20-21'!$H$8</f>
        <v>9</v>
      </c>
      <c r="W22" s="9">
        <f>'[45]T 20-21'!$K$8</f>
        <v>28</v>
      </c>
      <c r="X22" s="10">
        <f>'[45]T 20-21'!$L$8</f>
        <v>25</v>
      </c>
      <c r="Y22" s="2"/>
      <c r="Z22" s="25">
        <f>'[46]T 20-21'!$D$8</f>
        <v>4</v>
      </c>
      <c r="AA22" s="26">
        <f>'[46]T 20-21'!$E$8</f>
        <v>4</v>
      </c>
      <c r="AB22" s="24">
        <f>'[46]T 20-21'!$F$8</f>
        <v>11</v>
      </c>
      <c r="AC22" s="15">
        <f>'[46]T 20-21'!$M$8</f>
        <v>16</v>
      </c>
      <c r="AD22" s="11">
        <f>'[46]T 20-21'!$G$8</f>
        <v>11</v>
      </c>
      <c r="AE22" s="12">
        <f>'[46]T 20-21'!$H$8</f>
        <v>21</v>
      </c>
      <c r="AF22" s="11">
        <f>'[46]T 20-21'!$K$8</f>
        <v>19</v>
      </c>
      <c r="AG22" s="12">
        <f>'[46]T 20-21'!$L$8</f>
        <v>43</v>
      </c>
      <c r="AI22" s="7">
        <f t="shared" si="10"/>
        <v>87</v>
      </c>
      <c r="AJ22" s="8">
        <f t="shared" si="10"/>
        <v>84</v>
      </c>
      <c r="AK22" s="7">
        <f t="shared" si="10"/>
        <v>177</v>
      </c>
      <c r="AL22" s="8">
        <f t="shared" si="10"/>
        <v>196</v>
      </c>
      <c r="AM22" s="9">
        <f>'[45]T 20-21'!$Y$8</f>
        <v>46</v>
      </c>
      <c r="AN22" s="10">
        <f>'[45]T 20-21'!$Z$8</f>
        <v>41</v>
      </c>
      <c r="AO22" s="9">
        <f>'[45]T 20-21'!$AC$8</f>
        <v>93</v>
      </c>
      <c r="AP22" s="10">
        <f>'[45]T 20-21'!$AD$8</f>
        <v>100</v>
      </c>
      <c r="AQ22" s="11">
        <f>'[46]T 20-21'!$Y$8</f>
        <v>41</v>
      </c>
      <c r="AR22" s="12">
        <f>'[46]T 20-21'!$Z$8</f>
        <v>43</v>
      </c>
      <c r="AS22" s="11">
        <f>'[46]T 20-21'!$AC$8</f>
        <v>84</v>
      </c>
      <c r="AT22" s="12">
        <f>'[46]T 20-21'!$AD$8</f>
        <v>96</v>
      </c>
      <c r="AV22" s="7">
        <f t="shared" si="11"/>
        <v>52</v>
      </c>
      <c r="AW22" s="8">
        <f t="shared" si="11"/>
        <v>56</v>
      </c>
      <c r="AX22" s="9">
        <f>'[45]T 20-21'!$AL$8</f>
        <v>23</v>
      </c>
      <c r="AY22" s="10">
        <f>'[45]T 20-21'!$AM$8</f>
        <v>27</v>
      </c>
      <c r="AZ22" s="11">
        <f>'[46]T 20-21'!$AL$8</f>
        <v>29</v>
      </c>
      <c r="BA22" s="12">
        <f>'[46]T 20-21'!$AM$8</f>
        <v>29</v>
      </c>
      <c r="BC22" s="7">
        <f t="shared" si="12"/>
        <v>3</v>
      </c>
      <c r="BD22" s="8">
        <f t="shared" si="12"/>
        <v>3</v>
      </c>
      <c r="BE22" s="9">
        <f>'[45]T 20-21'!$AS$8</f>
        <v>1</v>
      </c>
      <c r="BF22" s="10">
        <f>'[45]T 20-21'!$AT$8</f>
        <v>1</v>
      </c>
      <c r="BG22" s="11">
        <f>'[46]T 20-21'!$AS$8</f>
        <v>2</v>
      </c>
      <c r="BH22" s="12">
        <f>'[46]T 20-21'!$AT$8</f>
        <v>2</v>
      </c>
      <c r="BI22" s="6"/>
      <c r="BJ22" s="3" t="b">
        <v>1</v>
      </c>
      <c r="BK22" s="3" t="b">
        <v>1</v>
      </c>
      <c r="BL22" s="6"/>
      <c r="BM22" s="4" t="b">
        <v>1</v>
      </c>
      <c r="BN22" s="4" t="b">
        <v>1</v>
      </c>
      <c r="BO22" s="6"/>
      <c r="BP22" s="21" t="str">
        <f>[45]Trophies!$B$9</f>
        <v xml:space="preserve"> 2020/2021</v>
      </c>
      <c r="BQ22" s="20" t="str">
        <f>[45]Trophies!$C$9</f>
        <v>15th place</v>
      </c>
    </row>
    <row r="23" spans="2:69" ht="16.5" customHeight="1" thickBot="1" x14ac:dyDescent="0.3">
      <c r="B23" s="22" t="str">
        <f>'[33]20-21'!$B$2</f>
        <v>Tottenham</v>
      </c>
      <c r="C23" s="130"/>
      <c r="D23" s="4" t="b">
        <f t="shared" si="0"/>
        <v>1</v>
      </c>
      <c r="E23" s="2"/>
      <c r="F23" s="25">
        <f t="shared" si="1"/>
        <v>18</v>
      </c>
      <c r="G23" s="26">
        <f t="shared" si="2"/>
        <v>8</v>
      </c>
      <c r="H23" s="24">
        <f t="shared" si="3"/>
        <v>12</v>
      </c>
      <c r="I23" s="15">
        <f t="shared" si="4"/>
        <v>62</v>
      </c>
      <c r="J23" s="49">
        <f>I23+(N23-O23)/100+N23/1000+0.000000017</f>
        <v>62.298000016999993</v>
      </c>
      <c r="K23" s="27">
        <f t="shared" si="9"/>
        <v>62.298000016999993</v>
      </c>
      <c r="L23" s="7">
        <f t="shared" si="5"/>
        <v>37</v>
      </c>
      <c r="M23" s="8">
        <f t="shared" si="6"/>
        <v>19</v>
      </c>
      <c r="N23" s="7">
        <f t="shared" si="7"/>
        <v>68</v>
      </c>
      <c r="O23" s="8">
        <f t="shared" si="8"/>
        <v>45</v>
      </c>
      <c r="P23" s="2"/>
      <c r="Q23" s="25">
        <f>'[33]T 20-21'!$D$8</f>
        <v>10</v>
      </c>
      <c r="R23" s="26">
        <f>'[33]T 20-21'!$E$8</f>
        <v>3</v>
      </c>
      <c r="S23" s="24">
        <f>'[33]T 20-21'!$F$8</f>
        <v>6</v>
      </c>
      <c r="T23" s="15">
        <f>'[33]T 20-21'!$M$8</f>
        <v>33</v>
      </c>
      <c r="U23" s="9">
        <f>'[33]T 20-21'!$G$8</f>
        <v>19</v>
      </c>
      <c r="V23" s="10">
        <f>'[33]T 20-21'!$H$8</f>
        <v>7</v>
      </c>
      <c r="W23" s="9">
        <f>'[33]T 20-21'!$K$8</f>
        <v>35</v>
      </c>
      <c r="X23" s="10">
        <f>'[33]T 20-21'!$L$8</f>
        <v>20</v>
      </c>
      <c r="Y23" s="2"/>
      <c r="Z23" s="25">
        <f>'[34]T 20-21'!$D$8</f>
        <v>8</v>
      </c>
      <c r="AA23" s="26">
        <f>'[34]T 20-21'!$E$8</f>
        <v>5</v>
      </c>
      <c r="AB23" s="24">
        <f>'[34]T 20-21'!$F$8</f>
        <v>6</v>
      </c>
      <c r="AC23" s="15">
        <f>'[34]T 20-21'!$M$8</f>
        <v>29</v>
      </c>
      <c r="AD23" s="11">
        <f>'[34]T 20-21'!$G$8</f>
        <v>18</v>
      </c>
      <c r="AE23" s="12">
        <f>'[34]T 20-21'!$H$8</f>
        <v>12</v>
      </c>
      <c r="AF23" s="11">
        <f>'[34]T 20-21'!$K$8</f>
        <v>33</v>
      </c>
      <c r="AG23" s="12">
        <f>'[34]T 20-21'!$L$8</f>
        <v>25</v>
      </c>
      <c r="AI23" s="7">
        <f t="shared" si="10"/>
        <v>68</v>
      </c>
      <c r="AJ23" s="8">
        <f t="shared" si="10"/>
        <v>87</v>
      </c>
      <c r="AK23" s="7">
        <f t="shared" si="10"/>
        <v>168</v>
      </c>
      <c r="AL23" s="8">
        <f t="shared" si="10"/>
        <v>201</v>
      </c>
      <c r="AM23" s="9">
        <f>'[33]T 20-21'!$Y$8</f>
        <v>38</v>
      </c>
      <c r="AN23" s="10">
        <f>'[33]T 20-21'!$Z$8</f>
        <v>42</v>
      </c>
      <c r="AO23" s="9">
        <f>'[33]T 20-21'!$AC$8</f>
        <v>86</v>
      </c>
      <c r="AP23" s="10">
        <f>'[33]T 20-21'!$AD$8</f>
        <v>93</v>
      </c>
      <c r="AQ23" s="11">
        <f>'[34]T 20-21'!$Y$8</f>
        <v>30</v>
      </c>
      <c r="AR23" s="12">
        <f>'[34]T 20-21'!$Z$8</f>
        <v>45</v>
      </c>
      <c r="AS23" s="11">
        <f>'[34]T 20-21'!$AC$8</f>
        <v>82</v>
      </c>
      <c r="AT23" s="12">
        <f>'[34]T 20-21'!$AD$8</f>
        <v>108</v>
      </c>
      <c r="AV23" s="7">
        <f t="shared" si="11"/>
        <v>55</v>
      </c>
      <c r="AW23" s="8">
        <f t="shared" si="11"/>
        <v>77</v>
      </c>
      <c r="AX23" s="9">
        <f>'[33]T 20-21'!$AL$8</f>
        <v>25</v>
      </c>
      <c r="AY23" s="10">
        <f>'[33]T 20-21'!$AM$8</f>
        <v>37</v>
      </c>
      <c r="AZ23" s="11">
        <f>'[34]T 20-21'!$AL$8</f>
        <v>30</v>
      </c>
      <c r="BA23" s="12">
        <f>'[34]T 20-21'!$AM$8</f>
        <v>40</v>
      </c>
      <c r="BC23" s="7">
        <f t="shared" si="12"/>
        <v>2</v>
      </c>
      <c r="BD23" s="8">
        <f t="shared" si="12"/>
        <v>1</v>
      </c>
      <c r="BE23" s="9">
        <f>'[33]T 20-21'!$AS$8</f>
        <v>1</v>
      </c>
      <c r="BF23" s="10">
        <f>'[33]T 20-21'!$AT$8</f>
        <v>0</v>
      </c>
      <c r="BG23" s="11">
        <f>'[34]T 20-21'!$AS$8</f>
        <v>1</v>
      </c>
      <c r="BH23" s="12">
        <f>'[34]T 20-21'!$AT$8</f>
        <v>1</v>
      </c>
      <c r="BI23" s="6"/>
      <c r="BJ23" s="3" t="b">
        <v>1</v>
      </c>
      <c r="BK23" s="3" t="b">
        <v>1</v>
      </c>
      <c r="BL23" s="6"/>
      <c r="BM23" s="4" t="b">
        <v>1</v>
      </c>
      <c r="BN23" s="4" t="b">
        <v>1</v>
      </c>
      <c r="BO23" s="6"/>
      <c r="BP23" s="21" t="str">
        <f>[33]Trophies!$B$9</f>
        <v xml:space="preserve"> 2020/2021</v>
      </c>
      <c r="BQ23" s="20" t="str">
        <f>[33]Trophies!$C$9</f>
        <v>7th place</v>
      </c>
    </row>
    <row r="24" spans="2:69" ht="16.5" customHeight="1" thickBot="1" x14ac:dyDescent="0.3">
      <c r="B24" s="22" t="str">
        <f>'[51]20-21'!$B$2</f>
        <v>West Brom</v>
      </c>
      <c r="C24" s="130"/>
      <c r="D24" s="4" t="b">
        <f t="shared" ref="D24" si="31">IF((BJ24=TRUE)*AND(BK24=TRUE)*AND(BM24=TRUE)*AND(BN24=TRUE),TRUE,FALSE)</f>
        <v>1</v>
      </c>
      <c r="E24" s="2"/>
      <c r="F24" s="25">
        <f t="shared" ref="F24" si="32">Z24+Q24</f>
        <v>5</v>
      </c>
      <c r="G24" s="26">
        <f t="shared" ref="G24" si="33">AA24+R24</f>
        <v>11</v>
      </c>
      <c r="H24" s="24">
        <f t="shared" ref="H24" si="34">AB24+S24</f>
        <v>22</v>
      </c>
      <c r="I24" s="15">
        <f t="shared" ref="I24" si="35">AC24+T24</f>
        <v>26</v>
      </c>
      <c r="J24" s="49">
        <f>I24+(N24-O24)/100+N24/1000+0.00000009</f>
        <v>25.62500009</v>
      </c>
      <c r="K24" s="27">
        <f t="shared" ref="K24" si="36">J24</f>
        <v>25.62500009</v>
      </c>
      <c r="L24" s="7">
        <f t="shared" ref="L24" si="37">AD24+U24</f>
        <v>18</v>
      </c>
      <c r="M24" s="8">
        <f t="shared" ref="M24" si="38">AE24+V24</f>
        <v>39</v>
      </c>
      <c r="N24" s="7">
        <f t="shared" ref="N24" si="39">AF24+W24</f>
        <v>35</v>
      </c>
      <c r="O24" s="8">
        <f t="shared" ref="O24" si="40">AG24+X24</f>
        <v>76</v>
      </c>
      <c r="P24" s="2"/>
      <c r="Q24" s="25">
        <f>'[51]T 20-21'!$D$8</f>
        <v>3</v>
      </c>
      <c r="R24" s="26">
        <f>'[51]T 20-21'!$E$8</f>
        <v>6</v>
      </c>
      <c r="S24" s="24">
        <f>'[51]T 20-21'!$F$8</f>
        <v>10</v>
      </c>
      <c r="T24" s="15">
        <f>'[51]T 20-21'!$M$8</f>
        <v>15</v>
      </c>
      <c r="U24" s="9">
        <f>'[51]T 20-21'!$G$8</f>
        <v>11</v>
      </c>
      <c r="V24" s="10">
        <f>'[51]T 20-21'!$H$8</f>
        <v>17</v>
      </c>
      <c r="W24" s="9">
        <f>'[51]T 20-21'!$K$8</f>
        <v>15</v>
      </c>
      <c r="X24" s="10">
        <f>'[51]T 20-21'!$L$8</f>
        <v>39</v>
      </c>
      <c r="Y24" s="2"/>
      <c r="Z24" s="25">
        <f>'[52]T 20-21'!$D$8</f>
        <v>2</v>
      </c>
      <c r="AA24" s="26">
        <f>'[52]T 20-21'!$E$8</f>
        <v>5</v>
      </c>
      <c r="AB24" s="24">
        <f>'[52]T 20-21'!$F$8</f>
        <v>12</v>
      </c>
      <c r="AC24" s="15">
        <f>'[52]T 20-21'!$M$8</f>
        <v>11</v>
      </c>
      <c r="AD24" s="11">
        <f>'[52]T 20-21'!$G$8</f>
        <v>7</v>
      </c>
      <c r="AE24" s="12">
        <f>'[52]T 20-21'!$H$8</f>
        <v>22</v>
      </c>
      <c r="AF24" s="11">
        <f>'[52]T 20-21'!$K$8</f>
        <v>20</v>
      </c>
      <c r="AG24" s="12">
        <f>'[52]T 20-21'!$L$8</f>
        <v>37</v>
      </c>
      <c r="AI24" s="7">
        <f t="shared" ref="AI24" si="41">AM24+AQ24</f>
        <v>68</v>
      </c>
      <c r="AJ24" s="8">
        <f t="shared" ref="AJ24" si="42">AN24+AR24</f>
        <v>117</v>
      </c>
      <c r="AK24" s="7">
        <f t="shared" ref="AK24" si="43">AO24+AS24</f>
        <v>145</v>
      </c>
      <c r="AL24" s="8">
        <f t="shared" ref="AL24" si="44">AP24+AT24</f>
        <v>266</v>
      </c>
      <c r="AM24" s="9">
        <f>'[51]T 20-21'!$Y$8</f>
        <v>51</v>
      </c>
      <c r="AN24" s="10">
        <f>'[51]T 20-21'!$Z$8</f>
        <v>51</v>
      </c>
      <c r="AO24" s="9">
        <f>'[51]T 20-21'!$AC$8</f>
        <v>100</v>
      </c>
      <c r="AP24" s="10">
        <f>'[51]T 20-21'!$AD$8</f>
        <v>126</v>
      </c>
      <c r="AQ24" s="11">
        <f>'[52]T 20-21'!$Y$8</f>
        <v>17</v>
      </c>
      <c r="AR24" s="12">
        <f>'[52]T 20-21'!$Z$8</f>
        <v>66</v>
      </c>
      <c r="AS24" s="11">
        <f>'[52]T 20-21'!$AC$8</f>
        <v>45</v>
      </c>
      <c r="AT24" s="12">
        <f>'[52]T 20-21'!$AD$8</f>
        <v>140</v>
      </c>
      <c r="AV24" s="7">
        <f t="shared" ref="AV24" si="45">AX24+AZ24</f>
        <v>51</v>
      </c>
      <c r="AW24" s="8">
        <f t="shared" ref="AW24" si="46">AY24+BA24</f>
        <v>49</v>
      </c>
      <c r="AX24" s="9">
        <f>'[51]T 20-21'!$AL$8</f>
        <v>26</v>
      </c>
      <c r="AY24" s="10">
        <f>'[51]T 20-21'!$AM$8</f>
        <v>20</v>
      </c>
      <c r="AZ24" s="11">
        <f>'[52]T 20-21'!$AL$8</f>
        <v>25</v>
      </c>
      <c r="BA24" s="12">
        <f>'[52]T 20-21'!$AM$8</f>
        <v>29</v>
      </c>
      <c r="BC24" s="7">
        <f t="shared" ref="BC24" si="47">BE24+BG24</f>
        <v>5</v>
      </c>
      <c r="BD24" s="8">
        <f t="shared" ref="BD24" si="48">BF24+BH24</f>
        <v>1</v>
      </c>
      <c r="BE24" s="9">
        <f>'[51]T 20-21'!$AS$8</f>
        <v>2</v>
      </c>
      <c r="BF24" s="10">
        <f>'[51]T 20-21'!$AT$8</f>
        <v>0</v>
      </c>
      <c r="BG24" s="11">
        <f>'[52]T 20-21'!$AS$8</f>
        <v>3</v>
      </c>
      <c r="BH24" s="12">
        <f>'[52]T 20-21'!$AT$8</f>
        <v>1</v>
      </c>
      <c r="BI24" s="6"/>
      <c r="BJ24" s="3" t="b">
        <v>1</v>
      </c>
      <c r="BK24" s="3" t="b">
        <v>1</v>
      </c>
      <c r="BL24" s="6"/>
      <c r="BM24" s="4" t="b">
        <v>1</v>
      </c>
      <c r="BN24" s="4" t="b">
        <v>1</v>
      </c>
      <c r="BO24" s="6"/>
      <c r="BP24" s="21" t="str">
        <f>[51]Trophies!$B$9</f>
        <v xml:space="preserve"> 2020/2021</v>
      </c>
      <c r="BQ24" s="20" t="str">
        <f>[51]Trophies!$C$9</f>
        <v>19th place</v>
      </c>
    </row>
    <row r="25" spans="2:69" ht="16.5" customHeight="1" thickBot="1" x14ac:dyDescent="0.3">
      <c r="B25" s="22" t="str">
        <f>'[37]20-21'!$B$2</f>
        <v>West Ham</v>
      </c>
      <c r="C25" s="130"/>
      <c r="D25" s="4" t="b">
        <f t="shared" si="0"/>
        <v>1</v>
      </c>
      <c r="E25" s="2"/>
      <c r="F25" s="25">
        <f t="shared" si="1"/>
        <v>19</v>
      </c>
      <c r="G25" s="26">
        <f t="shared" si="2"/>
        <v>8</v>
      </c>
      <c r="H25" s="24">
        <f t="shared" si="3"/>
        <v>11</v>
      </c>
      <c r="I25" s="15">
        <f t="shared" si="4"/>
        <v>65</v>
      </c>
      <c r="J25" s="49">
        <f>I25+(N25-O25)/100+N25/1000+0.000000019</f>
        <v>65.212000019000001</v>
      </c>
      <c r="K25" s="27">
        <f t="shared" si="9"/>
        <v>65.212000019000001</v>
      </c>
      <c r="L25" s="7">
        <f t="shared" si="5"/>
        <v>31</v>
      </c>
      <c r="M25" s="8">
        <f t="shared" si="6"/>
        <v>20</v>
      </c>
      <c r="N25" s="7">
        <f t="shared" si="7"/>
        <v>62</v>
      </c>
      <c r="O25" s="8">
        <f t="shared" si="8"/>
        <v>47</v>
      </c>
      <c r="P25" s="2"/>
      <c r="Q25" s="25">
        <f>'[37]T 20-21'!$D$8</f>
        <v>10</v>
      </c>
      <c r="R25" s="26">
        <f>'[37]T 20-21'!$E$8</f>
        <v>4</v>
      </c>
      <c r="S25" s="24">
        <f>'[37]T 20-21'!$F$8</f>
        <v>5</v>
      </c>
      <c r="T25" s="15">
        <f>'[37]T 20-21'!$M$8</f>
        <v>34</v>
      </c>
      <c r="U25" s="9">
        <f>'[37]T 20-21'!$G$8</f>
        <v>17</v>
      </c>
      <c r="V25" s="10">
        <f>'[37]T 20-21'!$H$8</f>
        <v>6</v>
      </c>
      <c r="W25" s="9">
        <f>'[37]T 20-21'!$K$8</f>
        <v>32</v>
      </c>
      <c r="X25" s="10">
        <f>'[37]T 20-21'!$L$8</f>
        <v>22</v>
      </c>
      <c r="Y25" s="2"/>
      <c r="Z25" s="25">
        <f>'[38]T 20-21'!$D$8</f>
        <v>9</v>
      </c>
      <c r="AA25" s="26">
        <f>'[38]T 20-21'!$E$8</f>
        <v>4</v>
      </c>
      <c r="AB25" s="24">
        <f>'[38]T 20-21'!$F$8</f>
        <v>6</v>
      </c>
      <c r="AC25" s="15">
        <f>'[38]T 20-21'!$M$8</f>
        <v>31</v>
      </c>
      <c r="AD25" s="11">
        <f>'[38]T 20-21'!$G$8</f>
        <v>14</v>
      </c>
      <c r="AE25" s="12">
        <f>'[38]T 20-21'!$H$8</f>
        <v>14</v>
      </c>
      <c r="AF25" s="11">
        <f>'[38]T 20-21'!$K$8</f>
        <v>30</v>
      </c>
      <c r="AG25" s="12">
        <f>'[38]T 20-21'!$L$8</f>
        <v>25</v>
      </c>
      <c r="AI25" s="7">
        <f t="shared" si="10"/>
        <v>78</v>
      </c>
      <c r="AJ25" s="8">
        <f t="shared" si="10"/>
        <v>89</v>
      </c>
      <c r="AK25" s="7">
        <f t="shared" si="10"/>
        <v>167</v>
      </c>
      <c r="AL25" s="8">
        <f t="shared" si="10"/>
        <v>183</v>
      </c>
      <c r="AM25" s="9">
        <f>'[37]T 20-21'!$Y$8</f>
        <v>43</v>
      </c>
      <c r="AN25" s="10">
        <f>'[37]T 20-21'!$Z$8</f>
        <v>47</v>
      </c>
      <c r="AO25" s="9">
        <f>'[37]T 20-21'!$AC$8</f>
        <v>87</v>
      </c>
      <c r="AP25" s="10">
        <f>'[37]T 20-21'!$AD$8</f>
        <v>97</v>
      </c>
      <c r="AQ25" s="11">
        <f>'[38]T 20-21'!$Y$8</f>
        <v>35</v>
      </c>
      <c r="AR25" s="12">
        <f>'[38]T 20-21'!$Z$8</f>
        <v>42</v>
      </c>
      <c r="AS25" s="11">
        <f>'[38]T 20-21'!$AC$8</f>
        <v>80</v>
      </c>
      <c r="AT25" s="12">
        <f>'[38]T 20-21'!$AD$8</f>
        <v>86</v>
      </c>
      <c r="AV25" s="7">
        <f t="shared" si="11"/>
        <v>49</v>
      </c>
      <c r="AW25" s="8">
        <f t="shared" si="11"/>
        <v>51</v>
      </c>
      <c r="AX25" s="9">
        <f>'[37]T 20-21'!$AL$8</f>
        <v>24</v>
      </c>
      <c r="AY25" s="10">
        <f>'[37]T 20-21'!$AM$8</f>
        <v>28</v>
      </c>
      <c r="AZ25" s="11">
        <f>'[38]T 20-21'!$AL$8</f>
        <v>25</v>
      </c>
      <c r="BA25" s="12">
        <f>'[38]T 20-21'!$AM$8</f>
        <v>23</v>
      </c>
      <c r="BC25" s="7">
        <f t="shared" si="12"/>
        <v>3</v>
      </c>
      <c r="BD25" s="8">
        <f t="shared" si="12"/>
        <v>1</v>
      </c>
      <c r="BE25" s="9">
        <f>'[37]T 20-21'!$AS$8</f>
        <v>1</v>
      </c>
      <c r="BF25" s="10">
        <f>'[37]T 20-21'!$AT$8</f>
        <v>1</v>
      </c>
      <c r="BG25" s="11">
        <f>'[38]T 20-21'!$AS$8</f>
        <v>2</v>
      </c>
      <c r="BH25" s="12">
        <f>'[38]T 20-21'!$AT$8</f>
        <v>0</v>
      </c>
      <c r="BI25" s="6"/>
      <c r="BJ25" s="3" t="b">
        <v>1</v>
      </c>
      <c r="BK25" s="3" t="b">
        <v>1</v>
      </c>
      <c r="BL25" s="6"/>
      <c r="BM25" s="4" t="b">
        <v>1</v>
      </c>
      <c r="BN25" s="4" t="b">
        <v>1</v>
      </c>
      <c r="BO25" s="6"/>
      <c r="BP25" s="21" t="str">
        <f>[37]Trophies!$B$9</f>
        <v xml:space="preserve"> 2020/2021</v>
      </c>
      <c r="BQ25" s="20" t="str">
        <f>[37]Trophies!$C$9</f>
        <v>6th place</v>
      </c>
    </row>
    <row r="26" spans="2:69" ht="16.5" customHeight="1" thickBot="1" x14ac:dyDescent="0.3">
      <c r="B26" s="22" t="str">
        <f ca="1">'[39]20-21'!$B$2</f>
        <v>Wolves</v>
      </c>
      <c r="C26" s="130"/>
      <c r="D26" s="4" t="b">
        <f t="shared" si="0"/>
        <v>1</v>
      </c>
      <c r="E26" s="2"/>
      <c r="F26" s="25">
        <f t="shared" si="1"/>
        <v>12</v>
      </c>
      <c r="G26" s="26">
        <f t="shared" si="2"/>
        <v>9</v>
      </c>
      <c r="H26" s="24">
        <f t="shared" si="3"/>
        <v>17</v>
      </c>
      <c r="I26" s="15">
        <f t="shared" si="4"/>
        <v>45</v>
      </c>
      <c r="J26" s="49">
        <f>I26+(N26-O26)/100+N26/1000+0.00000002</f>
        <v>44.876000020000006</v>
      </c>
      <c r="K26" s="27">
        <f t="shared" si="9"/>
        <v>44.876000020000006</v>
      </c>
      <c r="L26" s="7">
        <f t="shared" si="5"/>
        <v>16</v>
      </c>
      <c r="M26" s="8">
        <f t="shared" si="6"/>
        <v>25</v>
      </c>
      <c r="N26" s="7">
        <f t="shared" si="7"/>
        <v>36</v>
      </c>
      <c r="O26" s="8">
        <f t="shared" si="8"/>
        <v>52</v>
      </c>
      <c r="P26" s="2"/>
      <c r="Q26" s="25">
        <f>'[39]T 20-21'!$D$8</f>
        <v>7</v>
      </c>
      <c r="R26" s="26">
        <f>'[39]T 20-21'!$E$8</f>
        <v>4</v>
      </c>
      <c r="S26" s="24">
        <f>'[39]T 20-21'!$F$8</f>
        <v>8</v>
      </c>
      <c r="T26" s="15">
        <f>'[39]T 20-21'!$M$8</f>
        <v>25</v>
      </c>
      <c r="U26" s="9">
        <f>'[39]T 20-21'!$G$8</f>
        <v>8</v>
      </c>
      <c r="V26" s="10">
        <f>'[39]T 20-21'!$H$8</f>
        <v>16</v>
      </c>
      <c r="W26" s="9">
        <f>'[39]T 20-21'!$K$8</f>
        <v>21</v>
      </c>
      <c r="X26" s="10">
        <f>'[39]T 20-21'!$L$8</f>
        <v>25</v>
      </c>
      <c r="Y26" s="2"/>
      <c r="Z26" s="25">
        <f>'[40]T 20-21'!$D$8</f>
        <v>5</v>
      </c>
      <c r="AA26" s="26">
        <f>'[40]T 20-21'!$E$8</f>
        <v>5</v>
      </c>
      <c r="AB26" s="24">
        <f>'[40]T 20-21'!$F$8</f>
        <v>9</v>
      </c>
      <c r="AC26" s="15">
        <f>'[40]T 20-21'!$M$8</f>
        <v>20</v>
      </c>
      <c r="AD26" s="11">
        <f>'[40]T 20-21'!$G$8</f>
        <v>8</v>
      </c>
      <c r="AE26" s="12">
        <f>'[40]T 20-21'!$H$8</f>
        <v>9</v>
      </c>
      <c r="AF26" s="11">
        <f>'[40]T 20-21'!$K$8</f>
        <v>15</v>
      </c>
      <c r="AG26" s="12">
        <f>'[40]T 20-21'!$L$8</f>
        <v>27</v>
      </c>
      <c r="AI26" s="7">
        <f t="shared" si="10"/>
        <v>103</v>
      </c>
      <c r="AJ26" s="8">
        <f t="shared" si="10"/>
        <v>88</v>
      </c>
      <c r="AK26" s="7">
        <f t="shared" si="10"/>
        <v>208</v>
      </c>
      <c r="AL26" s="8">
        <f t="shared" si="10"/>
        <v>185</v>
      </c>
      <c r="AM26" s="9">
        <f>'[39]T 20-21'!$Y$8</f>
        <v>62</v>
      </c>
      <c r="AN26" s="10">
        <f>'[39]T 20-21'!$Z$8</f>
        <v>46</v>
      </c>
      <c r="AO26" s="9">
        <f>'[39]T 20-21'!$AC$8</f>
        <v>120</v>
      </c>
      <c r="AP26" s="10">
        <f>'[39]T 20-21'!$AD$8</f>
        <v>78</v>
      </c>
      <c r="AQ26" s="11">
        <f>'[40]T 20-21'!$Y$8</f>
        <v>41</v>
      </c>
      <c r="AR26" s="12">
        <f>'[40]T 20-21'!$Z$8</f>
        <v>42</v>
      </c>
      <c r="AS26" s="11">
        <f>'[40]T 20-21'!$AC$8</f>
        <v>88</v>
      </c>
      <c r="AT26" s="12">
        <f>'[40]T 20-21'!$AD$8</f>
        <v>107</v>
      </c>
      <c r="AV26" s="7">
        <f t="shared" si="11"/>
        <v>54</v>
      </c>
      <c r="AW26" s="8">
        <f t="shared" si="11"/>
        <v>61</v>
      </c>
      <c r="AX26" s="9">
        <f>'[39]T 20-21'!$AL$8</f>
        <v>32</v>
      </c>
      <c r="AY26" s="10">
        <f>'[39]T 20-21'!$AM$8</f>
        <v>36</v>
      </c>
      <c r="AZ26" s="11">
        <f>'[40]T 20-21'!$AL$8</f>
        <v>22</v>
      </c>
      <c r="BA26" s="12">
        <f>'[40]T 20-21'!$AM$8</f>
        <v>25</v>
      </c>
      <c r="BC26" s="7">
        <f t="shared" si="12"/>
        <v>1</v>
      </c>
      <c r="BD26" s="8">
        <f t="shared" si="12"/>
        <v>5</v>
      </c>
      <c r="BE26" s="9">
        <f>'[39]T 20-21'!$AS$8</f>
        <v>1</v>
      </c>
      <c r="BF26" s="10">
        <f>'[39]T 20-21'!$AT$8</f>
        <v>5</v>
      </c>
      <c r="BG26" s="11">
        <f>'[40]T 20-21'!$AS$8</f>
        <v>0</v>
      </c>
      <c r="BH26" s="12">
        <f>'[40]T 20-21'!$AT$8</f>
        <v>0</v>
      </c>
      <c r="BI26" s="6"/>
      <c r="BJ26" s="3" t="b">
        <v>1</v>
      </c>
      <c r="BK26" s="3" t="b">
        <v>1</v>
      </c>
      <c r="BL26" s="6"/>
      <c r="BM26" s="4" t="b">
        <v>1</v>
      </c>
      <c r="BN26" s="4" t="b">
        <v>1</v>
      </c>
      <c r="BO26" s="6"/>
      <c r="BP26" s="21" t="str">
        <f>[39]Trophies!$B$9</f>
        <v xml:space="preserve"> 2020/2021</v>
      </c>
      <c r="BQ26" s="20" t="str">
        <f ca="1">[39]Trophies!$C$9</f>
        <v>13th place</v>
      </c>
    </row>
    <row r="29" spans="2:69" x14ac:dyDescent="0.25">
      <c r="AF29" s="45"/>
    </row>
  </sheetData>
  <mergeCells count="29">
    <mergeCell ref="AI2:AT2"/>
    <mergeCell ref="AV2:BA2"/>
    <mergeCell ref="BC2:BH2"/>
    <mergeCell ref="AI4:AL4"/>
    <mergeCell ref="AM4:AP4"/>
    <mergeCell ref="AQ4:AT4"/>
    <mergeCell ref="AV4:AW5"/>
    <mergeCell ref="AX4:AY5"/>
    <mergeCell ref="AZ4:BA5"/>
    <mergeCell ref="BC4:BD5"/>
    <mergeCell ref="BE4:BF5"/>
    <mergeCell ref="F4:O4"/>
    <mergeCell ref="Q4:X4"/>
    <mergeCell ref="Z4:AG4"/>
    <mergeCell ref="AO5:AP5"/>
    <mergeCell ref="AQ5:AR5"/>
    <mergeCell ref="L5:M5"/>
    <mergeCell ref="N5:O5"/>
    <mergeCell ref="U5:V5"/>
    <mergeCell ref="W5:X5"/>
    <mergeCell ref="AD5:AE5"/>
    <mergeCell ref="AF5:AG5"/>
    <mergeCell ref="BJ4:BK4"/>
    <mergeCell ref="BM4:BN4"/>
    <mergeCell ref="AI5:AJ5"/>
    <mergeCell ref="AK5:AL5"/>
    <mergeCell ref="AM5:AN5"/>
    <mergeCell ref="AS5:AT5"/>
    <mergeCell ref="BG4:BH5"/>
  </mergeCells>
  <conditionalFormatting sqref="D7:D26">
    <cfRule type="cellIs" dxfId="5" priority="25" operator="equal">
      <formula>FALSE</formula>
    </cfRule>
    <cfRule type="cellIs" dxfId="4" priority="26" operator="equal">
      <formula>TRUE</formula>
    </cfRule>
  </conditionalFormatting>
  <conditionalFormatting sqref="BJ7:BK26">
    <cfRule type="cellIs" dxfId="3" priority="29" operator="equal">
      <formula>FALSE</formula>
    </cfRule>
    <cfRule type="cellIs" dxfId="2" priority="30" operator="equal">
      <formula>TRUE</formula>
    </cfRule>
  </conditionalFormatting>
  <conditionalFormatting sqref="BM7:BN26">
    <cfRule type="cellIs" dxfId="1" priority="27" operator="equal">
      <formula>FALSE</formula>
    </cfRule>
    <cfRule type="cellIs" dxfId="0" priority="28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>
    <tabColor theme="1"/>
  </sheetPr>
  <dimension ref="B1:N22"/>
  <sheetViews>
    <sheetView workbookViewId="0">
      <selection activeCell="F13" sqref="F13"/>
    </sheetView>
  </sheetViews>
  <sheetFormatPr defaultColWidth="9.140625" defaultRowHeight="15" x14ac:dyDescent="0.25"/>
  <cols>
    <col min="1" max="1" width="1.7109375" style="1" customWidth="1"/>
    <col min="2" max="16384" width="9.140625" style="1"/>
  </cols>
  <sheetData>
    <row r="1" spans="2:14" ht="22.5" customHeight="1" x14ac:dyDescent="0.25"/>
    <row r="2" spans="2:14" ht="15.75" customHeight="1" x14ac:dyDescent="0.25">
      <c r="B2" s="122" t="s">
        <v>22</v>
      </c>
    </row>
    <row r="3" spans="2:14" ht="16.5" customHeight="1" x14ac:dyDescent="0.25">
      <c r="B3" s="1" t="s">
        <v>23</v>
      </c>
    </row>
    <row r="4" spans="2:14" ht="16.5" customHeight="1" x14ac:dyDescent="0.25">
      <c r="B4" s="1" t="s">
        <v>24</v>
      </c>
    </row>
    <row r="5" spans="2:14" ht="16.5" customHeight="1" x14ac:dyDescent="0.25">
      <c r="B5" s="1" t="s">
        <v>25</v>
      </c>
    </row>
    <row r="6" spans="2:14" ht="16.5" customHeight="1" x14ac:dyDescent="0.25">
      <c r="B6" s="1" t="s">
        <v>26</v>
      </c>
    </row>
    <row r="7" spans="2:14" ht="16.5" customHeight="1" x14ac:dyDescent="0.25">
      <c r="B7" s="1" t="s">
        <v>27</v>
      </c>
      <c r="N7" s="14"/>
    </row>
    <row r="8" spans="2:14" ht="16.5" customHeight="1" x14ac:dyDescent="0.25"/>
    <row r="9" spans="2:14" ht="16.5" customHeight="1" x14ac:dyDescent="0.25"/>
    <row r="10" spans="2:14" ht="16.5" customHeight="1" x14ac:dyDescent="0.25"/>
    <row r="11" spans="2:14" ht="16.5" customHeight="1" x14ac:dyDescent="0.25"/>
    <row r="12" spans="2:14" ht="16.5" customHeight="1" x14ac:dyDescent="0.25"/>
    <row r="13" spans="2:14" ht="17.25" customHeight="1" x14ac:dyDescent="0.25"/>
    <row r="14" spans="2:14" ht="16.5" customHeight="1" x14ac:dyDescent="0.25"/>
    <row r="15" spans="2:14" ht="17.25" customHeight="1" x14ac:dyDescent="0.25"/>
    <row r="16" spans="2:14" ht="17.25" customHeight="1" x14ac:dyDescent="0.25"/>
    <row r="17" ht="16.5" customHeight="1" x14ac:dyDescent="0.25"/>
    <row r="18" ht="16.5" customHeight="1" x14ac:dyDescent="0.25"/>
    <row r="19" ht="16.5" customHeight="1" x14ac:dyDescent="0.25"/>
    <row r="20" ht="16.5" customHeight="1" x14ac:dyDescent="0.25"/>
    <row r="21" ht="16.5" customHeight="1" x14ac:dyDescent="0.25"/>
    <row r="22" ht="16.5" customHeight="1" x14ac:dyDescent="0.25"/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6">
    <tabColor theme="1"/>
  </sheetPr>
  <dimension ref="A1:BP69"/>
  <sheetViews>
    <sheetView topLeftCell="B1" workbookViewId="0">
      <selection activeCell="M30" sqref="M30:M31"/>
    </sheetView>
  </sheetViews>
  <sheetFormatPr defaultColWidth="9.140625" defaultRowHeight="15" x14ac:dyDescent="0.25"/>
  <cols>
    <col min="1" max="1" width="2.42578125" style="1" hidden="1" customWidth="1"/>
    <col min="2" max="2" width="17.42578125" style="132" bestFit="1" customWidth="1"/>
    <col min="3" max="3" width="1.7109375" style="1" customWidth="1"/>
    <col min="4" max="4" width="8.85546875"/>
    <col min="5" max="5" width="1.7109375" style="1" customWidth="1"/>
    <col min="6" max="9" width="3.28515625" style="1" customWidth="1"/>
    <col min="10" max="11" width="13.42578125" style="1" hidden="1" customWidth="1"/>
    <col min="12" max="15" width="3.28515625" style="1" customWidth="1"/>
    <col min="16" max="16" width="1.7109375" style="1" customWidth="1"/>
    <col min="17" max="24" width="3.28515625" style="1" customWidth="1"/>
    <col min="25" max="25" width="1.7109375" style="1" customWidth="1"/>
    <col min="26" max="33" width="3.28515625" style="1" customWidth="1"/>
    <col min="34" max="34" width="1.7109375" style="1" customWidth="1"/>
    <col min="35" max="46" width="3.28515625" style="1" customWidth="1"/>
    <col min="47" max="47" width="1.7109375" style="1" customWidth="1"/>
    <col min="48" max="53" width="3.28515625" style="1" customWidth="1"/>
    <col min="54" max="54" width="1.7109375" style="1" customWidth="1"/>
    <col min="55" max="60" width="3.28515625" style="1" customWidth="1"/>
    <col min="61" max="61" width="1.7109375" style="1" customWidth="1"/>
    <col min="62" max="62" width="5.7109375" style="1" bestFit="1" customWidth="1"/>
    <col min="63" max="63" width="6" style="1" bestFit="1" customWidth="1"/>
    <col min="64" max="64" width="1.7109375" style="1" customWidth="1"/>
    <col min="65" max="65" width="5.7109375" style="1" bestFit="1" customWidth="1"/>
    <col min="66" max="66" width="6" style="1" bestFit="1" customWidth="1"/>
    <col min="67" max="67" width="1.7109375" style="1" customWidth="1"/>
    <col min="68" max="68" width="19" style="28" bestFit="1" customWidth="1"/>
    <col min="69" max="16384" width="9.140625" style="1"/>
  </cols>
  <sheetData>
    <row r="1" spans="2:68" ht="17.100000000000001" customHeight="1" thickBot="1" x14ac:dyDescent="0.3"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</row>
    <row r="2" spans="2:68" ht="17.100000000000001" customHeight="1" thickBot="1" x14ac:dyDescent="0.3"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I2" s="147" t="s">
        <v>5</v>
      </c>
      <c r="AJ2" s="148"/>
      <c r="AK2" s="148"/>
      <c r="AL2" s="148"/>
      <c r="AM2" s="148"/>
      <c r="AN2" s="148"/>
      <c r="AO2" s="148"/>
      <c r="AP2" s="148"/>
      <c r="AQ2" s="148"/>
      <c r="AR2" s="148"/>
      <c r="AS2" s="148"/>
      <c r="AT2" s="149"/>
      <c r="AV2" s="147" t="s">
        <v>6</v>
      </c>
      <c r="AW2" s="148"/>
      <c r="AX2" s="148"/>
      <c r="AY2" s="148"/>
      <c r="AZ2" s="148"/>
      <c r="BA2" s="149"/>
      <c r="BC2" s="147" t="s">
        <v>7</v>
      </c>
      <c r="BD2" s="148"/>
      <c r="BE2" s="148"/>
      <c r="BF2" s="148"/>
      <c r="BG2" s="148"/>
      <c r="BH2" s="149"/>
    </row>
    <row r="3" spans="2:68" ht="17.100000000000001" customHeight="1" thickBot="1" x14ac:dyDescent="0.3">
      <c r="F3" s="150" t="s">
        <v>12</v>
      </c>
      <c r="G3" s="151"/>
      <c r="H3" s="151"/>
      <c r="I3" s="151"/>
      <c r="J3" s="151"/>
      <c r="K3" s="151"/>
      <c r="L3" s="151"/>
      <c r="M3" s="151"/>
      <c r="N3" s="151"/>
      <c r="O3" s="151"/>
      <c r="P3" s="6"/>
      <c r="Q3" s="150" t="s">
        <v>13</v>
      </c>
      <c r="R3" s="151"/>
      <c r="S3" s="151"/>
      <c r="T3" s="151"/>
      <c r="U3" s="151"/>
      <c r="V3" s="151"/>
      <c r="W3" s="151"/>
      <c r="X3" s="152"/>
      <c r="Z3" s="150" t="s">
        <v>14</v>
      </c>
      <c r="AA3" s="151"/>
      <c r="AB3" s="151"/>
      <c r="AC3" s="151"/>
      <c r="AD3" s="151"/>
      <c r="AE3" s="151"/>
      <c r="AF3" s="151"/>
      <c r="AG3" s="152"/>
      <c r="AI3" s="150" t="s">
        <v>0</v>
      </c>
      <c r="AJ3" s="151"/>
      <c r="AK3" s="151"/>
      <c r="AL3" s="152"/>
      <c r="AM3" s="150" t="s">
        <v>1</v>
      </c>
      <c r="AN3" s="151"/>
      <c r="AO3" s="151"/>
      <c r="AP3" s="152"/>
      <c r="AQ3" s="150" t="s">
        <v>2</v>
      </c>
      <c r="AR3" s="151"/>
      <c r="AS3" s="151"/>
      <c r="AT3" s="152"/>
      <c r="AV3" s="143" t="s">
        <v>0</v>
      </c>
      <c r="AW3" s="144"/>
      <c r="AX3" s="143" t="s">
        <v>1</v>
      </c>
      <c r="AY3" s="144"/>
      <c r="AZ3" s="143" t="s">
        <v>2</v>
      </c>
      <c r="BA3" s="144"/>
      <c r="BC3" s="143" t="s">
        <v>0</v>
      </c>
      <c r="BD3" s="144"/>
      <c r="BE3" s="143" t="s">
        <v>1</v>
      </c>
      <c r="BF3" s="144"/>
      <c r="BG3" s="143" t="s">
        <v>2</v>
      </c>
      <c r="BH3" s="144"/>
      <c r="BJ3" s="139" t="s">
        <v>15</v>
      </c>
      <c r="BK3" s="140"/>
      <c r="BM3" s="139" t="s">
        <v>16</v>
      </c>
      <c r="BN3" s="140"/>
      <c r="BP3" s="137" t="s">
        <v>117</v>
      </c>
    </row>
    <row r="4" spans="2:68" ht="17.100000000000001" customHeight="1" thickBot="1" x14ac:dyDescent="0.3">
      <c r="C4" s="2"/>
      <c r="E4" s="2"/>
      <c r="F4" s="16" t="s">
        <v>8</v>
      </c>
      <c r="G4" s="17" t="s">
        <v>9</v>
      </c>
      <c r="H4" s="18" t="s">
        <v>10</v>
      </c>
      <c r="I4" s="13" t="s">
        <v>11</v>
      </c>
      <c r="J4" s="23"/>
      <c r="K4" s="23"/>
      <c r="L4" s="141" t="s">
        <v>3</v>
      </c>
      <c r="M4" s="142"/>
      <c r="N4" s="141" t="s">
        <v>4</v>
      </c>
      <c r="O4" s="142"/>
      <c r="P4" s="2"/>
      <c r="Q4" s="16" t="s">
        <v>8</v>
      </c>
      <c r="R4" s="17" t="s">
        <v>9</v>
      </c>
      <c r="S4" s="18" t="s">
        <v>10</v>
      </c>
      <c r="T4" s="13" t="s">
        <v>11</v>
      </c>
      <c r="U4" s="141" t="s">
        <v>3</v>
      </c>
      <c r="V4" s="142"/>
      <c r="W4" s="141" t="s">
        <v>4</v>
      </c>
      <c r="X4" s="142"/>
      <c r="Y4" s="2"/>
      <c r="Z4" s="16" t="s">
        <v>8</v>
      </c>
      <c r="AA4" s="17" t="s">
        <v>9</v>
      </c>
      <c r="AB4" s="18" t="s">
        <v>10</v>
      </c>
      <c r="AC4" s="13" t="s">
        <v>11</v>
      </c>
      <c r="AD4" s="141" t="s">
        <v>3</v>
      </c>
      <c r="AE4" s="142"/>
      <c r="AF4" s="141" t="s">
        <v>4</v>
      </c>
      <c r="AG4" s="142"/>
      <c r="AI4" s="141" t="s">
        <v>3</v>
      </c>
      <c r="AJ4" s="142"/>
      <c r="AK4" s="141" t="s">
        <v>4</v>
      </c>
      <c r="AL4" s="142"/>
      <c r="AM4" s="141" t="s">
        <v>3</v>
      </c>
      <c r="AN4" s="142"/>
      <c r="AO4" s="141" t="s">
        <v>4</v>
      </c>
      <c r="AP4" s="142"/>
      <c r="AQ4" s="141" t="s">
        <v>3</v>
      </c>
      <c r="AR4" s="142"/>
      <c r="AS4" s="141" t="s">
        <v>4</v>
      </c>
      <c r="AT4" s="142"/>
      <c r="AV4" s="145"/>
      <c r="AW4" s="146"/>
      <c r="AX4" s="145"/>
      <c r="AY4" s="146"/>
      <c r="AZ4" s="145"/>
      <c r="BA4" s="146"/>
      <c r="BC4" s="145"/>
      <c r="BD4" s="146"/>
      <c r="BE4" s="145"/>
      <c r="BF4" s="146"/>
      <c r="BG4" s="145"/>
      <c r="BH4" s="146"/>
      <c r="BI4" s="6"/>
      <c r="BJ4" s="4" t="s">
        <v>1</v>
      </c>
      <c r="BK4" s="4" t="s">
        <v>2</v>
      </c>
      <c r="BL4" s="6"/>
      <c r="BM4" s="4" t="s">
        <v>1</v>
      </c>
      <c r="BN4" s="4" t="s">
        <v>2</v>
      </c>
      <c r="BO4" s="5"/>
      <c r="BP4" s="138"/>
    </row>
    <row r="5" spans="2:68" ht="9" customHeight="1" thickBot="1" x14ac:dyDescent="0.3">
      <c r="C5" s="2"/>
      <c r="E5" s="2"/>
      <c r="P5" s="2"/>
      <c r="Y5" s="2"/>
      <c r="BJ5" s="2"/>
      <c r="BK5" s="2"/>
      <c r="BM5" s="2"/>
      <c r="BN5" s="2"/>
    </row>
    <row r="6" spans="2:68" ht="17.100000000000001" customHeight="1" thickBot="1" x14ac:dyDescent="0.3">
      <c r="B6" s="132" t="str">
        <f>INDEX('h 23-24'!B7:B26,MATCH(LARGE('h 23-24'!K7:K26,1),'h 23-24'!K7:K26,0))</f>
        <v>Newcastle</v>
      </c>
      <c r="C6" s="2"/>
      <c r="D6" s="4" t="b">
        <f>INDEX('h 23-24'!D7:D26,MATCH(LARGE('h 23-24'!K7:K26,1),'h 23-24'!K7:K26,0))</f>
        <v>1</v>
      </c>
      <c r="E6" s="2"/>
      <c r="F6" s="35">
        <f>INDEX('h 23-24'!F7:F26,MATCH(LARGE('h 23-24'!K7:K26,1),'h 23-24'!K7:K26,0))</f>
        <v>1</v>
      </c>
      <c r="G6" s="36">
        <f>INDEX('h 23-24'!G7:G26,MATCH(LARGE('h 23-24'!K7:K26,1),'h 23-24'!K7:K26,0))</f>
        <v>0</v>
      </c>
      <c r="H6" s="37">
        <f>INDEX('h 23-24'!H7:H26,MATCH(LARGE('h 23-24'!K7:K26,1),'h 23-24'!K7:K26,0))</f>
        <v>0</v>
      </c>
      <c r="I6" s="15">
        <f>INDEX('h 23-24'!I7:I26,MATCH(LARGE('h 23-24'!K7:K26,1),'h 23-24'!K7:K26,0))</f>
        <v>3</v>
      </c>
      <c r="J6" s="27"/>
      <c r="K6" s="27"/>
      <c r="L6" s="32">
        <f>INDEX('h 23-24'!L7:L26,MATCH(LARGE('h 23-24'!K7:K26,1),'h 23-24'!K7:K26,0))</f>
        <v>2</v>
      </c>
      <c r="M6" s="24">
        <f>INDEX('h 23-24'!M7:M26,MATCH(LARGE('h 23-24'!K7:K26,1),'h 23-24'!K7:K26,0))</f>
        <v>1</v>
      </c>
      <c r="N6" s="33">
        <f>INDEX('h 23-24'!N7:N26,MATCH(LARGE('h 23-24'!K7:K26,1),'h 23-24'!K7:K26,0))</f>
        <v>5</v>
      </c>
      <c r="O6" s="34">
        <f>INDEX('h 23-24'!O7:O26,MATCH(LARGE('h 23-24'!K7:K26,1),'h 23-24'!K7:K26,0))</f>
        <v>1</v>
      </c>
      <c r="P6" s="2"/>
      <c r="Q6" s="38">
        <f>INDEX('h 23-24'!Q7:Q26,MATCH(LARGE('h 23-24'!K7:K26,1),'h 23-24'!K7:K26,0))</f>
        <v>1</v>
      </c>
      <c r="R6" s="39">
        <f>INDEX('h 23-24'!R7:R26,MATCH(LARGE('h 23-24'!K7:K26,1),'h 23-24'!K7:K26,0))</f>
        <v>0</v>
      </c>
      <c r="S6" s="40">
        <f>INDEX('h 23-24'!S7:S26,MATCH(LARGE('h 23-24'!K7:K26,1),'h 23-24'!K7:K26,0))</f>
        <v>0</v>
      </c>
      <c r="T6" s="15">
        <f>INDEX('h 23-24'!T7:T26,MATCH(LARGE('h 23-24'!K7:K26,1),'h 23-24'!K7:K26,0))</f>
        <v>3</v>
      </c>
      <c r="U6" s="32">
        <f>INDEX('h 23-24'!U7:U26,MATCH(LARGE('h 23-24'!K7:K26,1),'h 23-24'!K7:K26,0))</f>
        <v>2</v>
      </c>
      <c r="V6" s="24">
        <f>INDEX('h 23-24'!V7:V26,MATCH(LARGE('h 23-24'!K7:K26,1),'h 23-24'!K7:K26,0))</f>
        <v>1</v>
      </c>
      <c r="W6" s="33">
        <f>INDEX('h 23-24'!W7:W26,MATCH(LARGE('h 23-24'!K7:K26,1),'h 23-24'!K7:K26,0))</f>
        <v>5</v>
      </c>
      <c r="X6" s="34">
        <f>INDEX('h 23-24'!X7:X26,MATCH(LARGE('h 23-24'!K7:K26,1),'h 23-24'!K7:K26,0))</f>
        <v>1</v>
      </c>
      <c r="Y6" s="2"/>
      <c r="Z6" s="41">
        <f>INDEX('h 23-24'!Z7:Z26,MATCH(LARGE('h 23-24'!K7:K26,1),'h 23-24'!K7:K26,0))</f>
        <v>0</v>
      </c>
      <c r="AA6" s="42">
        <f>INDEX('h 23-24'!AA7:AA26,MATCH(LARGE('h 23-24'!K7:K26,1),'h 23-24'!K7:K26,0))</f>
        <v>0</v>
      </c>
      <c r="AB6" s="43">
        <f>INDEX('h 23-24'!AB7:AB26,MATCH(LARGE('h 23-24'!K7:K26,1),'h 23-24'!K7:K26,0))</f>
        <v>0</v>
      </c>
      <c r="AC6" s="15">
        <f>INDEX('h 23-24'!AC7:AC26,MATCH(LARGE('h 23-24'!K7:K26,1),'h 23-24'!K7:K26,0))</f>
        <v>0</v>
      </c>
      <c r="AD6" s="32">
        <f>INDEX('h 23-24'!AD7:AD26,MATCH(LARGE('h 23-24'!K7:K26,1),'h 23-24'!K7:K26,0))</f>
        <v>0</v>
      </c>
      <c r="AE6" s="24">
        <f>INDEX('h 23-24'!AE7:AE26,MATCH(LARGE('h 23-24'!K7:K26,1),'h 23-24'!K7:K26,0))</f>
        <v>0</v>
      </c>
      <c r="AF6" s="33">
        <f>INDEX('h 23-24'!AF7:AF26,MATCH(LARGE('h 23-24'!K7:K26,1),'h 23-24'!K7:K26,0))</f>
        <v>0</v>
      </c>
      <c r="AG6" s="34">
        <f>INDEX('h 23-24'!AG7:AG26,MATCH(LARGE('h 23-24'!K7:K26,1),'h 23-24'!K7:K26,0))</f>
        <v>0</v>
      </c>
      <c r="AI6" s="7">
        <f>INDEX('h 23-24'!AI7:AI26,MATCH(LARGE('h 23-24'!K7:K26,1),'h 23-24'!K7:K26,0))</f>
        <v>1</v>
      </c>
      <c r="AJ6" s="8">
        <f>INDEX('h 23-24'!AJ7:AJ26,MATCH(LARGE('h 23-24'!K7:K26,1),'h 23-24'!K7:K26,0))</f>
        <v>1</v>
      </c>
      <c r="AK6" s="7">
        <f>INDEX('h 23-24'!AK7:AK26,MATCH(LARGE('h 23-24'!K7:K26,1),'h 23-24'!K7:K26,0))</f>
        <v>6</v>
      </c>
      <c r="AL6" s="8">
        <f>INDEX('h 23-24'!AL7:AL26,MATCH(LARGE('h 23-24'!K7:K26,1),'h 23-24'!K7:K26,0))</f>
        <v>5</v>
      </c>
      <c r="AM6" s="9">
        <f>INDEX('h 23-24'!AM7:AM26,MATCH(LARGE('h 23-24'!K7:K26,1),'h 23-24'!K7:K26,0))</f>
        <v>1</v>
      </c>
      <c r="AN6" s="10">
        <f>INDEX('h 23-24'!AN7:AN26,MATCH(LARGE('h 23-24'!K7:K26,1),'h 23-24'!K7:K26,0))</f>
        <v>1</v>
      </c>
      <c r="AO6" s="9">
        <f>INDEX('h 23-24'!AO7:AO26,MATCH(LARGE('h 23-24'!K7:K26,1),'h 23-24'!K7:K26,0))</f>
        <v>6</v>
      </c>
      <c r="AP6" s="10">
        <f>INDEX('h 23-24'!AP7:AP26,MATCH(LARGE('h 23-24'!K7:K26,1),'h 23-24'!K7:K26,0))</f>
        <v>5</v>
      </c>
      <c r="AQ6" s="11">
        <f>INDEX('h 23-24'!AQ7:AQ26,MATCH(LARGE('h 23-24'!K7:K26,1),'h 23-24'!K7:K26,0))</f>
        <v>0</v>
      </c>
      <c r="AR6" s="12">
        <f>INDEX('h 23-24'!AR7:AR26,MATCH(LARGE('h 23-24'!K7:K26,1),'h 23-24'!K7:K26,0))</f>
        <v>0</v>
      </c>
      <c r="AS6" s="11">
        <f>INDEX('h 23-24'!AS7:AS26,MATCH(LARGE('h 23-24'!K7:K26,1),'h 23-24'!K7:K26,0))</f>
        <v>0</v>
      </c>
      <c r="AT6" s="12">
        <f>INDEX('h 23-24'!AT7:AT26,MATCH(LARGE('h 23-24'!K7:K26,1),'h 23-24'!K7:K26,0))</f>
        <v>0</v>
      </c>
      <c r="AV6" s="7">
        <f>INDEX('h 23-24'!AV7:AV26,MATCH(LARGE('h 23-24'!K7:K26,1),'h 23-24'!K7:K26,0))</f>
        <v>4</v>
      </c>
      <c r="AW6" s="8">
        <f>INDEX('h 23-24'!AW7:AW26,MATCH(LARGE('h 23-24'!K7:K26,1),'h 23-24'!K7:K26,0))</f>
        <v>4</v>
      </c>
      <c r="AX6" s="9">
        <f>INDEX('h 23-24'!AX7:AX26,MATCH(LARGE('h 23-24'!K7:K26,1),'h 23-24'!K7:K26,0))</f>
        <v>4</v>
      </c>
      <c r="AY6" s="10">
        <f>INDEX('h 23-24'!AY7:AY26,MATCH(LARGE('h 23-24'!K7:K26,1),'h 23-24'!K7:K26,0))</f>
        <v>4</v>
      </c>
      <c r="AZ6" s="11">
        <f>INDEX('h 23-24'!AZ7:AZ26,MATCH(LARGE('h 23-24'!K7:K26,1),'h 23-24'!K7:K26,0))</f>
        <v>0</v>
      </c>
      <c r="BA6" s="12">
        <f>INDEX('h 23-24'!BA7:BA26,MATCH(LARGE('h 23-24'!K7:K26,1),'h 23-24'!K7:K26,0))</f>
        <v>0</v>
      </c>
      <c r="BC6" s="7">
        <f>INDEX('h 23-24'!BC7:BC26,MATCH(LARGE('h 23-24'!K7:K26,1),'h 23-24'!K7:K26,0))</f>
        <v>0</v>
      </c>
      <c r="BD6" s="8">
        <f>INDEX('h 23-24'!BD7:BD26,MATCH(LARGE('h 23-24'!K7:K26,1),'h 23-24'!K7:K26,0))</f>
        <v>0</v>
      </c>
      <c r="BE6" s="9">
        <f>INDEX('h 23-24'!BE7:BE26,MATCH(LARGE('h 23-24'!K7:K26,1),'h 23-24'!K7:K26,0))</f>
        <v>0</v>
      </c>
      <c r="BF6" s="10">
        <f>INDEX('h 23-24'!BF7:BF26,MATCH(LARGE('h 23-24'!K7:K26,1),'h 23-24'!K7:K26,0))</f>
        <v>0</v>
      </c>
      <c r="BG6" s="11">
        <f>INDEX('h 23-24'!BG7:BG26,MATCH(LARGE('h 23-24'!K7:K26,1),'h 23-24'!K7:K26,0))</f>
        <v>0</v>
      </c>
      <c r="BH6" s="12">
        <f>INDEX('h 23-24'!BH7:BH26,MATCH(LARGE('h 23-24'!K7:K26,1),'h 23-24'!K7:K26,0))</f>
        <v>0</v>
      </c>
      <c r="BI6" s="6"/>
      <c r="BJ6" s="3" t="b">
        <f>INDEX('h 23-24'!BJ7:BJ26,MATCH(LARGE('h 23-24'!K7:K26,1),'h 23-24'!K7:K26,0))</f>
        <v>1</v>
      </c>
      <c r="BK6" s="3" t="b">
        <f>INDEX('h 23-24'!BK7:BK26,MATCH(LARGE('h 23-24'!K7:K26,1),'h 23-24'!K7:K26,0))</f>
        <v>1</v>
      </c>
      <c r="BL6" s="6"/>
      <c r="BM6" s="4" t="b">
        <f>INDEX('h 23-24'!BM7:BM26,MATCH(LARGE('h 23-24'!K7:K26,1),'h 23-24'!K7:K26,0))</f>
        <v>1</v>
      </c>
      <c r="BN6" s="4" t="b">
        <f>INDEX('h 23-24'!BN7:BN26,MATCH(LARGE('h 23-24'!K7:K26,1),'h 23-24'!K7:K26,0))</f>
        <v>1</v>
      </c>
      <c r="BO6" s="6"/>
      <c r="BP6" s="31"/>
    </row>
    <row r="7" spans="2:68" ht="17.100000000000001" customHeight="1" thickBot="1" x14ac:dyDescent="0.3">
      <c r="B7" s="132" t="str">
        <f>INDEX('h 23-24'!B7:B26,MATCH(LARGE('h 23-24'!K7:K26,2),'h 23-24'!K7:K26,0))</f>
        <v>Brighton</v>
      </c>
      <c r="C7" s="2"/>
      <c r="D7" s="4" t="b">
        <f>INDEX('h 23-24'!D7:D26,MATCH(LARGE('h 23-24'!K7:K26,2),'h 23-24'!K7:K26,0))</f>
        <v>1</v>
      </c>
      <c r="E7" s="2"/>
      <c r="F7" s="35">
        <f>INDEX('h 23-24'!F7:F26,MATCH(LARGE('h 23-24'!K7:K26,2),'h 23-24'!K7:K26,0))</f>
        <v>1</v>
      </c>
      <c r="G7" s="36">
        <f>INDEX('h 23-24'!G7:G26,MATCH(LARGE('h 23-24'!K7:K26,2),'h 23-24'!K7:K26,0))</f>
        <v>0</v>
      </c>
      <c r="H7" s="37">
        <f>INDEX('h 23-24'!H7:H26,MATCH(LARGE('h 23-24'!K7:K26,2),'h 23-24'!K7:K26,0))</f>
        <v>0</v>
      </c>
      <c r="I7" s="15">
        <f>INDEX('h 23-24'!I7:I26,MATCH(LARGE('h 23-24'!K7:K26,2),'h 23-24'!K7:K26,0))</f>
        <v>3</v>
      </c>
      <c r="J7" s="27"/>
      <c r="K7" s="27"/>
      <c r="L7" s="32">
        <f>INDEX('h 23-24'!L7:L26,MATCH(LARGE('h 23-24'!K7:K26,2),'h 23-24'!K7:K26,0))</f>
        <v>1</v>
      </c>
      <c r="M7" s="24">
        <f>INDEX('h 23-24'!M7:M26,MATCH(LARGE('h 23-24'!K7:K26,2),'h 23-24'!K7:K26,0))</f>
        <v>0</v>
      </c>
      <c r="N7" s="33">
        <f>INDEX('h 23-24'!N7:N26,MATCH(LARGE('h 23-24'!K7:K26,2),'h 23-24'!K7:K26,0))</f>
        <v>4</v>
      </c>
      <c r="O7" s="34">
        <f>INDEX('h 23-24'!O7:O26,MATCH(LARGE('h 23-24'!K7:K26,2),'h 23-24'!K7:K26,0))</f>
        <v>1</v>
      </c>
      <c r="P7" s="2"/>
      <c r="Q7" s="38">
        <f>INDEX('h 23-24'!Q7:Q26,MATCH(LARGE('h 23-24'!K7:K26,2),'h 23-24'!K7:K26,0))</f>
        <v>1</v>
      </c>
      <c r="R7" s="39">
        <f>INDEX('h 23-24'!R7:R26,MATCH(LARGE('h 23-24'!K7:K26,2),'h 23-24'!K7:K26,0))</f>
        <v>0</v>
      </c>
      <c r="S7" s="40">
        <f>INDEX('h 23-24'!S7:S26,MATCH(LARGE('h 23-24'!K7:K26,2),'h 23-24'!K7:K26,0))</f>
        <v>0</v>
      </c>
      <c r="T7" s="15">
        <f>INDEX('h 23-24'!T7:T26,MATCH(LARGE('h 23-24'!K7:K26,2),'h 23-24'!K7:K26,0))</f>
        <v>3</v>
      </c>
      <c r="U7" s="32">
        <f>INDEX('h 23-24'!U7:U26,MATCH(LARGE('h 23-24'!K7:K26,2),'h 23-24'!K7:K26,0))</f>
        <v>1</v>
      </c>
      <c r="V7" s="24">
        <f>INDEX('h 23-24'!V7:V26,MATCH(LARGE('h 23-24'!K7:K26,2),'h 23-24'!K7:K26,0))</f>
        <v>0</v>
      </c>
      <c r="W7" s="33">
        <f>INDEX('h 23-24'!W7:W26,MATCH(LARGE('h 23-24'!K7:K26,2),'h 23-24'!K7:K26,0))</f>
        <v>4</v>
      </c>
      <c r="X7" s="34">
        <f>INDEX('h 23-24'!X7:X26,MATCH(LARGE('h 23-24'!K7:K26,2),'h 23-24'!K7:K26,0))</f>
        <v>1</v>
      </c>
      <c r="Y7" s="2"/>
      <c r="Z7" s="41">
        <f>INDEX('h 23-24'!Z7:Z26,MATCH(LARGE('h 23-24'!K7:K26,2),'h 23-24'!K7:K26,0))</f>
        <v>0</v>
      </c>
      <c r="AA7" s="42">
        <f>INDEX('h 23-24'!AA7:AA26,MATCH(LARGE('h 23-24'!K7:K26,2),'h 23-24'!K7:K26,0))</f>
        <v>0</v>
      </c>
      <c r="AB7" s="43">
        <f>INDEX('h 23-24'!AB7:AB26,MATCH(LARGE('h 23-24'!K7:K26,2),'h 23-24'!K7:K26,0))</f>
        <v>0</v>
      </c>
      <c r="AC7" s="15">
        <f>INDEX('h 23-24'!AC7:AC26,MATCH(LARGE('h 23-24'!K7:K26,2),'h 23-24'!K7:K26,0))</f>
        <v>0</v>
      </c>
      <c r="AD7" s="32">
        <f>INDEX('h 23-24'!AD7:AD26,MATCH(LARGE('h 23-24'!K7:K26,2),'h 23-24'!K7:K26,0))</f>
        <v>0</v>
      </c>
      <c r="AE7" s="24">
        <f>INDEX('h 23-24'!AE7:AE26,MATCH(LARGE('h 23-24'!K7:K26,2),'h 23-24'!K7:K26,0))</f>
        <v>0</v>
      </c>
      <c r="AF7" s="33">
        <f>INDEX('h 23-24'!AF7:AF26,MATCH(LARGE('h 23-24'!K7:K26,2),'h 23-24'!K7:K26,0))</f>
        <v>0</v>
      </c>
      <c r="AG7" s="34">
        <f>INDEX('h 23-24'!AG7:AG26,MATCH(LARGE('h 23-24'!K7:K26,2),'h 23-24'!K7:K26,0))</f>
        <v>0</v>
      </c>
      <c r="AI7" s="7">
        <f>INDEX('h 23-24'!AI7:AI26,MATCH(LARGE('h 23-24'!K7:K26,2),'h 23-24'!K7:K26,0))</f>
        <v>3</v>
      </c>
      <c r="AJ7" s="8">
        <f>INDEX('h 23-24'!AJ7:AJ26,MATCH(LARGE('h 23-24'!K7:K26,2),'h 23-24'!K7:K26,0))</f>
        <v>3</v>
      </c>
      <c r="AK7" s="7">
        <f>INDEX('h 23-24'!AK7:AK26,MATCH(LARGE('h 23-24'!K7:K26,2),'h 23-24'!K7:K26,0))</f>
        <v>6</v>
      </c>
      <c r="AL7" s="8">
        <f>INDEX('h 23-24'!AL7:AL26,MATCH(LARGE('h 23-24'!K7:K26,2),'h 23-24'!K7:K26,0))</f>
        <v>7</v>
      </c>
      <c r="AM7" s="9">
        <f>INDEX('h 23-24'!AM7:AM26,MATCH(LARGE('h 23-24'!K7:K26,2),'h 23-24'!K7:K26,0))</f>
        <v>3</v>
      </c>
      <c r="AN7" s="10">
        <f>INDEX('h 23-24'!AN7:AN26,MATCH(LARGE('h 23-24'!K7:K26,2),'h 23-24'!K7:K26,0))</f>
        <v>3</v>
      </c>
      <c r="AO7" s="9">
        <f>INDEX('h 23-24'!AO7:AO26,MATCH(LARGE('h 23-24'!K7:K26,2),'h 23-24'!K7:K26,0))</f>
        <v>6</v>
      </c>
      <c r="AP7" s="10">
        <f>INDEX('h 23-24'!AP7:AP26,MATCH(LARGE('h 23-24'!K7:K26,2),'h 23-24'!K7:K26,0))</f>
        <v>7</v>
      </c>
      <c r="AQ7" s="11">
        <f>INDEX('h 23-24'!AQ7:AQ26,MATCH(LARGE('h 23-24'!K7:K26,2),'h 23-24'!K7:K26,0))</f>
        <v>0</v>
      </c>
      <c r="AR7" s="12">
        <f>INDEX('h 23-24'!AR7:AR26,MATCH(LARGE('h 23-24'!K7:K26,2),'h 23-24'!K7:K26,0))</f>
        <v>0</v>
      </c>
      <c r="AS7" s="11">
        <f>INDEX('h 23-24'!AS7:AS26,MATCH(LARGE('h 23-24'!K7:K26,2),'h 23-24'!K7:K26,0))</f>
        <v>0</v>
      </c>
      <c r="AT7" s="12">
        <f>INDEX('h 23-24'!AT7:AT26,MATCH(LARGE('h 23-24'!K7:K26,2),'h 23-24'!K7:K26,0))</f>
        <v>0</v>
      </c>
      <c r="AV7" s="7">
        <f>INDEX('h 23-24'!AV7:AV26,MATCH(LARGE('h 23-24'!K7:K26,2),'h 23-24'!K7:K26,0))</f>
        <v>2</v>
      </c>
      <c r="AW7" s="8">
        <f>INDEX('h 23-24'!AW7:AW26,MATCH(LARGE('h 23-24'!K7:K26,2),'h 23-24'!K7:K26,0))</f>
        <v>2</v>
      </c>
      <c r="AX7" s="9">
        <f>INDEX('h 23-24'!AX7:AX26,MATCH(LARGE('h 23-24'!K7:K26,2),'h 23-24'!K7:K26,0))</f>
        <v>2</v>
      </c>
      <c r="AY7" s="10">
        <f>INDEX('h 23-24'!AY7:AY26,MATCH(LARGE('h 23-24'!K7:K26,2),'h 23-24'!K7:K26,0))</f>
        <v>2</v>
      </c>
      <c r="AZ7" s="11">
        <f>INDEX('h 23-24'!AZ7:AZ26,MATCH(LARGE('h 23-24'!K7:K26,2),'h 23-24'!K7:K26,0))</f>
        <v>0</v>
      </c>
      <c r="BA7" s="12">
        <f>INDEX('h 23-24'!BA7:BA26,MATCH(LARGE('h 23-24'!K7:K26,2),'h 23-24'!K7:K26,0))</f>
        <v>0</v>
      </c>
      <c r="BC7" s="7">
        <f>INDEX('h 23-24'!BC7:BC26,MATCH(LARGE('h 23-24'!K7:K26,2),'h 23-24'!K7:K26,0))</f>
        <v>0</v>
      </c>
      <c r="BD7" s="8">
        <f>INDEX('h 23-24'!BD7:BD26,MATCH(LARGE('h 23-24'!K7:K26,2),'h 23-24'!K7:K26,0))</f>
        <v>0</v>
      </c>
      <c r="BE7" s="9">
        <f>INDEX('h 23-24'!BE7:BE26,MATCH(LARGE('h 23-24'!K7:K26,2),'h 23-24'!K7:K26,0))</f>
        <v>0</v>
      </c>
      <c r="BF7" s="10">
        <f>INDEX('h 23-24'!BF7:BF26,MATCH(LARGE('h 23-24'!K7:K26,2),'h 23-24'!K7:K26,0))</f>
        <v>0</v>
      </c>
      <c r="BG7" s="11">
        <f>INDEX('h 23-24'!BG7:BG26,MATCH(LARGE('h 23-24'!K7:K26,2),'h 23-24'!K7:K26,0))</f>
        <v>0</v>
      </c>
      <c r="BH7" s="12">
        <f>INDEX('h 23-24'!BH7:BH26,MATCH(LARGE('h 23-24'!K7:K26,2),'h 23-24'!K7:K26,0))</f>
        <v>0</v>
      </c>
      <c r="BI7" s="6"/>
      <c r="BJ7" s="3" t="b">
        <f>INDEX('h 23-24'!BJ7:BJ26,MATCH(LARGE('h 23-24'!K7:K26,2),'h 23-24'!K7:K26,0))</f>
        <v>1</v>
      </c>
      <c r="BK7" s="3" t="b">
        <f>INDEX('h 23-24'!BK7:BK26,MATCH(LARGE('h 23-24'!K7:K26,2),'h 23-24'!K7:K26,0))</f>
        <v>1</v>
      </c>
      <c r="BL7" s="6"/>
      <c r="BM7" s="4" t="b">
        <f>INDEX('h 23-24'!BM7:BM26,MATCH(LARGE('h 23-24'!K7:K26,2),'h 23-24'!K7:K26,0))</f>
        <v>1</v>
      </c>
      <c r="BN7" s="4" t="b">
        <f>INDEX('h 23-24'!BN7:BN26,MATCH(LARGE('h 23-24'!K7:K26,2),'h 23-24'!K7:K26,0))</f>
        <v>1</v>
      </c>
      <c r="BO7" s="6"/>
      <c r="BP7" s="31"/>
    </row>
    <row r="8" spans="2:68" ht="17.100000000000001" customHeight="1" thickBot="1" x14ac:dyDescent="0.3">
      <c r="B8" s="132" t="str">
        <f>INDEX('h 23-24'!B7:B26,MATCH(LARGE('h 23-24'!K7:K26,3),'h 23-24'!K7:K26,0))</f>
        <v>Man City</v>
      </c>
      <c r="C8" s="2"/>
      <c r="D8" s="4" t="b">
        <f>INDEX('h 23-24'!D7:D26,MATCH(LARGE('h 23-24'!K7:K26,3),'h 23-24'!K7:K26,0))</f>
        <v>1</v>
      </c>
      <c r="E8" s="2"/>
      <c r="F8" s="35">
        <f>INDEX('h 23-24'!F7:F26,MATCH(LARGE('h 23-24'!K7:K26,3),'h 23-24'!K7:K26,0))</f>
        <v>1</v>
      </c>
      <c r="G8" s="36">
        <f>INDEX('h 23-24'!G7:G26,MATCH(LARGE('h 23-24'!K7:K26,3),'h 23-24'!K7:K26,0))</f>
        <v>0</v>
      </c>
      <c r="H8" s="37">
        <f>INDEX('h 23-24'!H7:H26,MATCH(LARGE('h 23-24'!K7:K26,3),'h 23-24'!K7:K26,0))</f>
        <v>0</v>
      </c>
      <c r="I8" s="15">
        <f>INDEX('h 23-24'!I7:I26,MATCH(LARGE('h 23-24'!K7:K26,3),'h 23-24'!K7:K26,0))</f>
        <v>3</v>
      </c>
      <c r="J8" s="27"/>
      <c r="K8" s="27"/>
      <c r="L8" s="32">
        <f>INDEX('h 23-24'!L7:L26,MATCH(LARGE('h 23-24'!K7:K26,3),'h 23-24'!K7:K26,0))</f>
        <v>2</v>
      </c>
      <c r="M8" s="24">
        <f>INDEX('h 23-24'!M7:M26,MATCH(LARGE('h 23-24'!K7:K26,3),'h 23-24'!K7:K26,0))</f>
        <v>0</v>
      </c>
      <c r="N8" s="33">
        <f>INDEX('h 23-24'!N7:N26,MATCH(LARGE('h 23-24'!K7:K26,3),'h 23-24'!K7:K26,0))</f>
        <v>3</v>
      </c>
      <c r="O8" s="34">
        <f>INDEX('h 23-24'!O7:O26,MATCH(LARGE('h 23-24'!K7:K26,3),'h 23-24'!K7:K26,0))</f>
        <v>0</v>
      </c>
      <c r="P8" s="2"/>
      <c r="Q8" s="38">
        <f>INDEX('h 23-24'!Q7:Q26,MATCH(LARGE('h 23-24'!K7:K26,3),'h 23-24'!K7:K26,0))</f>
        <v>0</v>
      </c>
      <c r="R8" s="39">
        <f>INDEX('h 23-24'!R7:R26,MATCH(LARGE('h 23-24'!K7:K26,3),'h 23-24'!K7:K26,0))</f>
        <v>0</v>
      </c>
      <c r="S8" s="40">
        <f>INDEX('h 23-24'!S7:S26,MATCH(LARGE('h 23-24'!K7:K26,3),'h 23-24'!K7:K26,0))</f>
        <v>0</v>
      </c>
      <c r="T8" s="15">
        <f>INDEX('h 23-24'!T7:T26,MATCH(LARGE('h 23-24'!K7:K26,3),'h 23-24'!K7:K26,0))</f>
        <v>0</v>
      </c>
      <c r="U8" s="32">
        <f>INDEX('h 23-24'!U7:U26,MATCH(LARGE('h 23-24'!K7:K26,3),'h 23-24'!K7:K26,0))</f>
        <v>0</v>
      </c>
      <c r="V8" s="24">
        <f>INDEX('h 23-24'!V7:V26,MATCH(LARGE('h 23-24'!K7:K26,3),'h 23-24'!K7:K26,0))</f>
        <v>0</v>
      </c>
      <c r="W8" s="33">
        <f>INDEX('h 23-24'!W7:W26,MATCH(LARGE('h 23-24'!K7:K26,3),'h 23-24'!K7:K26,0))</f>
        <v>0</v>
      </c>
      <c r="X8" s="34">
        <f>INDEX('h 23-24'!X7:X26,MATCH(LARGE('h 23-24'!K7:K26,3),'h 23-24'!K7:K26,0))</f>
        <v>0</v>
      </c>
      <c r="Y8" s="2"/>
      <c r="Z8" s="41">
        <f>INDEX('h 23-24'!Z7:Z26,MATCH(LARGE('h 23-24'!K7:K26,3),'h 23-24'!K7:K26,0))</f>
        <v>1</v>
      </c>
      <c r="AA8" s="42">
        <f>INDEX('h 23-24'!AA7:AA26,MATCH(LARGE('h 23-24'!K7:K26,3),'h 23-24'!K7:K26,0))</f>
        <v>0</v>
      </c>
      <c r="AB8" s="43">
        <f>INDEX('h 23-24'!AB7:AB26,MATCH(LARGE('h 23-24'!K7:K26,3),'h 23-24'!K7:K26,0))</f>
        <v>0</v>
      </c>
      <c r="AC8" s="15">
        <f>INDEX('h 23-24'!AC7:AC26,MATCH(LARGE('h 23-24'!K7:K26,3),'h 23-24'!K7:K26,0))</f>
        <v>3</v>
      </c>
      <c r="AD8" s="32">
        <f>INDEX('h 23-24'!AD7:AD26,MATCH(LARGE('h 23-24'!K7:K26,3),'h 23-24'!K7:K26,0))</f>
        <v>2</v>
      </c>
      <c r="AE8" s="24">
        <f>INDEX('h 23-24'!AE7:AE26,MATCH(LARGE('h 23-24'!K7:K26,3),'h 23-24'!K7:K26,0))</f>
        <v>0</v>
      </c>
      <c r="AF8" s="33">
        <f>INDEX('h 23-24'!AF7:AF26,MATCH(LARGE('h 23-24'!K7:K26,3),'h 23-24'!K7:K26,0))</f>
        <v>3</v>
      </c>
      <c r="AG8" s="34">
        <f>INDEX('h 23-24'!AG7:AG26,MATCH(LARGE('h 23-24'!K7:K26,3),'h 23-24'!K7:K26,0))</f>
        <v>0</v>
      </c>
      <c r="AI8" s="7">
        <f>INDEX('h 23-24'!AI7:AI26,MATCH(LARGE('h 23-24'!K7:K26,3),'h 23-24'!K7:K26,0))</f>
        <v>1</v>
      </c>
      <c r="AJ8" s="8">
        <f>INDEX('h 23-24'!AJ7:AJ26,MATCH(LARGE('h 23-24'!K7:K26,3),'h 23-24'!K7:K26,0))</f>
        <v>1</v>
      </c>
      <c r="AK8" s="7">
        <f>INDEX('h 23-24'!AK7:AK26,MATCH(LARGE('h 23-24'!K7:K26,3),'h 23-24'!K7:K26,0))</f>
        <v>5</v>
      </c>
      <c r="AL8" s="8">
        <f>INDEX('h 23-24'!AL7:AL26,MATCH(LARGE('h 23-24'!K7:K26,3),'h 23-24'!K7:K26,0))</f>
        <v>6</v>
      </c>
      <c r="AM8" s="9">
        <f>INDEX('h 23-24'!AM7:AM26,MATCH(LARGE('h 23-24'!K7:K26,3),'h 23-24'!K7:K26,0))</f>
        <v>0</v>
      </c>
      <c r="AN8" s="10">
        <f>INDEX('h 23-24'!AN7:AN26,MATCH(LARGE('h 23-24'!K7:K26,3),'h 23-24'!K7:K26,0))</f>
        <v>0</v>
      </c>
      <c r="AO8" s="9">
        <f>INDEX('h 23-24'!AO7:AO26,MATCH(LARGE('h 23-24'!K7:K26,3),'h 23-24'!K7:K26,0))</f>
        <v>0</v>
      </c>
      <c r="AP8" s="10">
        <f>INDEX('h 23-24'!AP7:AP26,MATCH(LARGE('h 23-24'!K7:K26,3),'h 23-24'!K7:K26,0))</f>
        <v>0</v>
      </c>
      <c r="AQ8" s="11">
        <f>INDEX('h 23-24'!AQ7:AQ26,MATCH(LARGE('h 23-24'!K7:K26,3),'h 23-24'!K7:K26,0))</f>
        <v>1</v>
      </c>
      <c r="AR8" s="12">
        <f>INDEX('h 23-24'!AR7:AR26,MATCH(LARGE('h 23-24'!K7:K26,3),'h 23-24'!K7:K26,0))</f>
        <v>1</v>
      </c>
      <c r="AS8" s="11">
        <f>INDEX('h 23-24'!AS7:AS26,MATCH(LARGE('h 23-24'!K7:K26,3),'h 23-24'!K7:K26,0))</f>
        <v>5</v>
      </c>
      <c r="AT8" s="12">
        <f>INDEX('h 23-24'!AT7:AT26,MATCH(LARGE('h 23-24'!K7:K26,3),'h 23-24'!K7:K26,0))</f>
        <v>6</v>
      </c>
      <c r="AV8" s="7">
        <f>INDEX('h 23-24'!AV7:AV26,MATCH(LARGE('h 23-24'!K7:K26,3),'h 23-24'!K7:K26,0))</f>
        <v>0</v>
      </c>
      <c r="AW8" s="8">
        <f>INDEX('h 23-24'!AW7:AW26,MATCH(LARGE('h 23-24'!K7:K26,3),'h 23-24'!K7:K26,0))</f>
        <v>0</v>
      </c>
      <c r="AX8" s="9">
        <f>INDEX('h 23-24'!AX7:AX26,MATCH(LARGE('h 23-24'!K7:K26,3),'h 23-24'!K7:K26,0))</f>
        <v>0</v>
      </c>
      <c r="AY8" s="10">
        <f>INDEX('h 23-24'!AY7:AY26,MATCH(LARGE('h 23-24'!K7:K26,3),'h 23-24'!K7:K26,0))</f>
        <v>0</v>
      </c>
      <c r="AZ8" s="11">
        <f>INDEX('h 23-24'!AZ7:AZ26,MATCH(LARGE('h 23-24'!K7:K26,3),'h 23-24'!K7:K26,0))</f>
        <v>0</v>
      </c>
      <c r="BA8" s="12">
        <f>INDEX('h 23-24'!BA7:BA26,MATCH(LARGE('h 23-24'!K7:K26,3),'h 23-24'!K7:K26,0))</f>
        <v>0</v>
      </c>
      <c r="BC8" s="7">
        <f>INDEX('h 23-24'!BC7:BC26,MATCH(LARGE('h 23-24'!K7:K26,3),'h 23-24'!K7:K26,0))</f>
        <v>0</v>
      </c>
      <c r="BD8" s="8">
        <f>INDEX('h 23-24'!BD7:BD26,MATCH(LARGE('h 23-24'!K7:K26,3),'h 23-24'!K7:K26,0))</f>
        <v>1</v>
      </c>
      <c r="BE8" s="9">
        <f>INDEX('h 23-24'!BE7:BE26,MATCH(LARGE('h 23-24'!K7:K26,3),'h 23-24'!K7:K26,0))</f>
        <v>0</v>
      </c>
      <c r="BF8" s="10">
        <f>INDEX('h 23-24'!BF7:BF26,MATCH(LARGE('h 23-24'!K7:K26,3),'h 23-24'!K7:K26,0))</f>
        <v>0</v>
      </c>
      <c r="BG8" s="11">
        <f>INDEX('h 23-24'!BG7:BG26,MATCH(LARGE('h 23-24'!K7:K26,3),'h 23-24'!K7:K26,0))</f>
        <v>0</v>
      </c>
      <c r="BH8" s="12">
        <f>INDEX('h 23-24'!BH7:BH26,MATCH(LARGE('h 23-24'!K7:K26,3),'h 23-24'!K7:K26,0))</f>
        <v>1</v>
      </c>
      <c r="BI8" s="6"/>
      <c r="BJ8" s="3" t="b">
        <f>INDEX('h 23-24'!BJ7:BJ26,MATCH(LARGE('h 23-24'!K7:K26,3),'h 23-24'!K7:K26,0))</f>
        <v>1</v>
      </c>
      <c r="BK8" s="3" t="b">
        <f>INDEX('h 23-24'!BK7:BK26,MATCH(LARGE('h 23-24'!K7:K26,3),'h 23-24'!K7:K26,0))</f>
        <v>1</v>
      </c>
      <c r="BL8" s="6"/>
      <c r="BM8" s="4" t="b">
        <f>INDEX('h 23-24'!BM7:BM26,MATCH(LARGE('h 23-24'!K7:K26,3),'h 23-24'!K7:K26,0))</f>
        <v>1</v>
      </c>
      <c r="BN8" s="4" t="b">
        <f>INDEX('h 23-24'!BN7:BN26,MATCH(LARGE('h 23-24'!K7:K26,3),'h 23-24'!K7:K26,0))</f>
        <v>1</v>
      </c>
      <c r="BO8" s="6"/>
      <c r="BP8" s="31"/>
    </row>
    <row r="9" spans="2:68" ht="17.100000000000001" customHeight="1" thickBot="1" x14ac:dyDescent="0.3">
      <c r="B9" s="132" t="str">
        <f>INDEX('h 23-24'!B7:B26,MATCH(LARGE('h 23-24'!K7:K26,4),'h 23-24'!K7:K26,0))</f>
        <v>Arsenal</v>
      </c>
      <c r="C9" s="2"/>
      <c r="D9" s="4" t="b">
        <f>INDEX('h 23-24'!D7:D26,MATCH(LARGE('h 23-24'!K7:K26,4),'h 23-24'!K7:K26,0))</f>
        <v>1</v>
      </c>
      <c r="E9" s="2"/>
      <c r="F9" s="35">
        <f>INDEX('h 23-24'!F7:F26,MATCH(LARGE('h 23-24'!K7:K26,4),'h 23-24'!K7:K26,0))</f>
        <v>1</v>
      </c>
      <c r="G9" s="36">
        <f>INDEX('h 23-24'!G7:G26,MATCH(LARGE('h 23-24'!K7:K26,4),'h 23-24'!K7:K26,0))</f>
        <v>0</v>
      </c>
      <c r="H9" s="37">
        <f>INDEX('h 23-24'!H7:H26,MATCH(LARGE('h 23-24'!K7:K26,4),'h 23-24'!K7:K26,0))</f>
        <v>0</v>
      </c>
      <c r="I9" s="15">
        <f>INDEX('h 23-24'!I7:I26,MATCH(LARGE('h 23-24'!K7:K26,4),'h 23-24'!K7:K26,0))</f>
        <v>3</v>
      </c>
      <c r="J9" s="27"/>
      <c r="K9" s="27"/>
      <c r="L9" s="32">
        <f>INDEX('h 23-24'!L7:L26,MATCH(LARGE('h 23-24'!K7:K26,4),'h 23-24'!K7:K26,0))</f>
        <v>2</v>
      </c>
      <c r="M9" s="24">
        <f>INDEX('h 23-24'!M7:M26,MATCH(LARGE('h 23-24'!K7:K26,4),'h 23-24'!K7:K26,0))</f>
        <v>0</v>
      </c>
      <c r="N9" s="33">
        <f>INDEX('h 23-24'!N7:N26,MATCH(LARGE('h 23-24'!K7:K26,4),'h 23-24'!K7:K26,0))</f>
        <v>2</v>
      </c>
      <c r="O9" s="34">
        <f>INDEX('h 23-24'!O7:O26,MATCH(LARGE('h 23-24'!K7:K26,4),'h 23-24'!K7:K26,0))</f>
        <v>1</v>
      </c>
      <c r="P9" s="2"/>
      <c r="Q9" s="38">
        <f>INDEX('h 23-24'!Q7:Q26,MATCH(LARGE('h 23-24'!K7:K26,4),'h 23-24'!K7:K26,0))</f>
        <v>1</v>
      </c>
      <c r="R9" s="39">
        <f>INDEX('h 23-24'!R7:R26,MATCH(LARGE('h 23-24'!K7:K26,4),'h 23-24'!K7:K26,0))</f>
        <v>0</v>
      </c>
      <c r="S9" s="40">
        <f>INDEX('h 23-24'!S7:S26,MATCH(LARGE('h 23-24'!K7:K26,4),'h 23-24'!K7:K26,0))</f>
        <v>0</v>
      </c>
      <c r="T9" s="15">
        <f>INDEX('h 23-24'!T7:T26,MATCH(LARGE('h 23-24'!K7:K26,4),'h 23-24'!K7:K26,0))</f>
        <v>3</v>
      </c>
      <c r="U9" s="32">
        <f>INDEX('h 23-24'!U7:U26,MATCH(LARGE('h 23-24'!K7:K26,4),'h 23-24'!K7:K26,0))</f>
        <v>2</v>
      </c>
      <c r="V9" s="24">
        <f>INDEX('h 23-24'!V7:V26,MATCH(LARGE('h 23-24'!K7:K26,4),'h 23-24'!K7:K26,0))</f>
        <v>0</v>
      </c>
      <c r="W9" s="33">
        <f>INDEX('h 23-24'!W7:W26,MATCH(LARGE('h 23-24'!K7:K26,4),'h 23-24'!K7:K26,0))</f>
        <v>2</v>
      </c>
      <c r="X9" s="34">
        <f>INDEX('h 23-24'!X7:X26,MATCH(LARGE('h 23-24'!K7:K26,4),'h 23-24'!K7:K26,0))</f>
        <v>1</v>
      </c>
      <c r="Y9" s="2"/>
      <c r="Z9" s="41">
        <f>INDEX('h 23-24'!Z7:Z26,MATCH(LARGE('h 23-24'!K7:K26,4),'h 23-24'!K7:K26,0))</f>
        <v>0</v>
      </c>
      <c r="AA9" s="42">
        <f>INDEX('h 23-24'!AA7:AA26,MATCH(LARGE('h 23-24'!K7:K26,4),'h 23-24'!K7:K26,0))</f>
        <v>0</v>
      </c>
      <c r="AB9" s="43">
        <f>INDEX('h 23-24'!AB7:AB26,MATCH(LARGE('h 23-24'!K7:K26,4),'h 23-24'!K7:K26,0))</f>
        <v>0</v>
      </c>
      <c r="AC9" s="15">
        <f>INDEX('h 23-24'!AC7:AC26,MATCH(LARGE('h 23-24'!K7:K26,4),'h 23-24'!K7:K26,0))</f>
        <v>0</v>
      </c>
      <c r="AD9" s="32">
        <f>INDEX('h 23-24'!AD7:AD26,MATCH(LARGE('h 23-24'!K7:K26,4),'h 23-24'!K7:K26,0))</f>
        <v>0</v>
      </c>
      <c r="AE9" s="24">
        <f>INDEX('h 23-24'!AE7:AE26,MATCH(LARGE('h 23-24'!K7:K26,4),'h 23-24'!K7:K26,0))</f>
        <v>0</v>
      </c>
      <c r="AF9" s="33">
        <f>INDEX('h 23-24'!AF7:AF26,MATCH(LARGE('h 23-24'!K7:K26,4),'h 23-24'!K7:K26,0))</f>
        <v>0</v>
      </c>
      <c r="AG9" s="34">
        <f>INDEX('h 23-24'!AG7:AG26,MATCH(LARGE('h 23-24'!K7:K26,4),'h 23-24'!K7:K26,0))</f>
        <v>0</v>
      </c>
      <c r="AI9" s="7">
        <f>INDEX('h 23-24'!AI7:AI26,MATCH(LARGE('h 23-24'!K7:K26,4),'h 23-24'!K7:K26,0))</f>
        <v>5</v>
      </c>
      <c r="AJ9" s="8">
        <f>INDEX('h 23-24'!AJ7:AJ26,MATCH(LARGE('h 23-24'!K7:K26,4),'h 23-24'!K7:K26,0))</f>
        <v>0</v>
      </c>
      <c r="AK9" s="7">
        <f>INDEX('h 23-24'!AK7:AK26,MATCH(LARGE('h 23-24'!K7:K26,4),'h 23-24'!K7:K26,0))</f>
        <v>8</v>
      </c>
      <c r="AL9" s="8">
        <f>INDEX('h 23-24'!AL7:AL26,MATCH(LARGE('h 23-24'!K7:K26,4),'h 23-24'!K7:K26,0))</f>
        <v>3</v>
      </c>
      <c r="AM9" s="9">
        <f>INDEX('h 23-24'!AM7:AM26,MATCH(LARGE('h 23-24'!K7:K26,4),'h 23-24'!K7:K26,0))</f>
        <v>5</v>
      </c>
      <c r="AN9" s="10">
        <f>INDEX('h 23-24'!AN7:AN26,MATCH(LARGE('h 23-24'!K7:K26,4),'h 23-24'!K7:K26,0))</f>
        <v>0</v>
      </c>
      <c r="AO9" s="9">
        <f>INDEX('h 23-24'!AO7:AO26,MATCH(LARGE('h 23-24'!K7:K26,4),'h 23-24'!K7:K26,0))</f>
        <v>8</v>
      </c>
      <c r="AP9" s="10">
        <f>INDEX('h 23-24'!AP7:AP26,MATCH(LARGE('h 23-24'!K7:K26,4),'h 23-24'!K7:K26,0))</f>
        <v>3</v>
      </c>
      <c r="AQ9" s="11">
        <f>INDEX('h 23-24'!AQ7:AQ26,MATCH(LARGE('h 23-24'!K7:K26,4),'h 23-24'!K7:K26,0))</f>
        <v>0</v>
      </c>
      <c r="AR9" s="12">
        <f>INDEX('h 23-24'!AR7:AR26,MATCH(LARGE('h 23-24'!K7:K26,4),'h 23-24'!K7:K26,0))</f>
        <v>0</v>
      </c>
      <c r="AS9" s="11">
        <f>INDEX('h 23-24'!AS7:AS26,MATCH(LARGE('h 23-24'!K7:K26,4),'h 23-24'!K7:K26,0))</f>
        <v>0</v>
      </c>
      <c r="AT9" s="12">
        <f>INDEX('h 23-24'!AT7:AT26,MATCH(LARGE('h 23-24'!K7:K26,4),'h 23-24'!K7:K26,0))</f>
        <v>0</v>
      </c>
      <c r="AV9" s="7">
        <f>INDEX('h 23-24'!AV7:AV26,MATCH(LARGE('h 23-24'!K7:K26,4),'h 23-24'!K7:K26,0))</f>
        <v>2</v>
      </c>
      <c r="AW9" s="8">
        <f>INDEX('h 23-24'!AW7:AW26,MATCH(LARGE('h 23-24'!K7:K26,4),'h 23-24'!K7:K26,0))</f>
        <v>2</v>
      </c>
      <c r="AX9" s="9">
        <f>INDEX('h 23-24'!AX7:AX26,MATCH(LARGE('h 23-24'!K7:K26,4),'h 23-24'!K7:K26,0))</f>
        <v>2</v>
      </c>
      <c r="AY9" s="10">
        <f>INDEX('h 23-24'!AY7:AY26,MATCH(LARGE('h 23-24'!K7:K26,4),'h 23-24'!K7:K26,0))</f>
        <v>2</v>
      </c>
      <c r="AZ9" s="11">
        <f>INDEX('h 23-24'!AZ7:AZ26,MATCH(LARGE('h 23-24'!K7:K26,4),'h 23-24'!K7:K26,0))</f>
        <v>0</v>
      </c>
      <c r="BA9" s="12">
        <f>INDEX('h 23-24'!BA7:BA26,MATCH(LARGE('h 23-24'!K7:K26,4),'h 23-24'!K7:K26,0))</f>
        <v>0</v>
      </c>
      <c r="BC9" s="7">
        <f>INDEX('h 23-24'!BC7:BC26,MATCH(LARGE('h 23-24'!K7:K26,4),'h 23-24'!K7:K26,0))</f>
        <v>0</v>
      </c>
      <c r="BD9" s="8">
        <f>INDEX('h 23-24'!BD7:BD26,MATCH(LARGE('h 23-24'!K7:K26,4),'h 23-24'!K7:K26,0))</f>
        <v>0</v>
      </c>
      <c r="BE9" s="9">
        <f>INDEX('h 23-24'!BE7:BE26,MATCH(LARGE('h 23-24'!K7:K26,4),'h 23-24'!K7:K26,0))</f>
        <v>0</v>
      </c>
      <c r="BF9" s="10">
        <f>INDEX('h 23-24'!BF7:BF26,MATCH(LARGE('h 23-24'!K7:K26,4),'h 23-24'!K7:K26,0))</f>
        <v>0</v>
      </c>
      <c r="BG9" s="11">
        <f>INDEX('h 23-24'!BG7:BG26,MATCH(LARGE('h 23-24'!K7:K26,4),'h 23-24'!K7:K26,0))</f>
        <v>0</v>
      </c>
      <c r="BH9" s="12">
        <f>INDEX('h 23-24'!BH7:BH26,MATCH(LARGE('h 23-24'!K7:K26,4),'h 23-24'!K7:K26,0))</f>
        <v>0</v>
      </c>
      <c r="BI9" s="6"/>
      <c r="BJ9" s="3" t="b">
        <f>INDEX('h 23-24'!BJ7:BJ26,MATCH(LARGE('h 23-24'!K7:K26,4),'h 23-24'!K7:K26,0))</f>
        <v>1</v>
      </c>
      <c r="BK9" s="3" t="b">
        <f>INDEX('h 23-24'!BK7:BK26,MATCH(LARGE('h 23-24'!K7:K26,4),'h 23-24'!K7:K26,0))</f>
        <v>1</v>
      </c>
      <c r="BL9" s="6"/>
      <c r="BM9" s="4" t="b">
        <f>INDEX('h 23-24'!BM7:BM26,MATCH(LARGE('h 23-24'!K7:K26,4),'h 23-24'!K7:K26,0))</f>
        <v>1</v>
      </c>
      <c r="BN9" s="4" t="b">
        <f>INDEX('h 23-24'!BN7:BN26,MATCH(LARGE('h 23-24'!K7:K26,4),'h 23-24'!K7:K26,0))</f>
        <v>1</v>
      </c>
      <c r="BO9" s="6"/>
      <c r="BP9" s="31"/>
    </row>
    <row r="10" spans="2:68" ht="17.100000000000001" customHeight="1" thickBot="1" x14ac:dyDescent="0.3">
      <c r="B10" s="132" t="str">
        <f ca="1">INDEX('h 23-24'!B7:B26,MATCH(LARGE('h 23-24'!K7:K26,5),'h 23-24'!K7:K26,0))</f>
        <v>Wolves</v>
      </c>
      <c r="C10" s="2"/>
      <c r="D10" s="4" t="b">
        <f>INDEX('h 23-24'!D7:D26,MATCH(LARGE('h 23-24'!K7:K26,5),'h 23-24'!K7:K26,0))</f>
        <v>1</v>
      </c>
      <c r="E10" s="2"/>
      <c r="F10" s="35">
        <f>INDEX('h 23-24'!F7:F26,MATCH(LARGE('h 23-24'!K7:K26,5),'h 23-24'!K7:K26,0))</f>
        <v>1</v>
      </c>
      <c r="G10" s="36">
        <f>INDEX('h 23-24'!G7:G26,MATCH(LARGE('h 23-24'!K7:K26,5),'h 23-24'!K7:K26,0))</f>
        <v>0</v>
      </c>
      <c r="H10" s="37">
        <f>INDEX('h 23-24'!H7:H26,MATCH(LARGE('h 23-24'!K7:K26,5),'h 23-24'!K7:K26,0))</f>
        <v>0</v>
      </c>
      <c r="I10" s="15">
        <f>INDEX('h 23-24'!I7:I26,MATCH(LARGE('h 23-24'!K7:K26,5),'h 23-24'!K7:K26,0))</f>
        <v>3</v>
      </c>
      <c r="J10" s="27"/>
      <c r="K10" s="27"/>
      <c r="L10" s="32">
        <f>INDEX('h 23-24'!L7:L26,MATCH(LARGE('h 23-24'!K7:K26,5),'h 23-24'!K7:K26,0))</f>
        <v>0</v>
      </c>
      <c r="M10" s="24">
        <f>INDEX('h 23-24'!M7:M26,MATCH(LARGE('h 23-24'!K7:K26,5),'h 23-24'!K7:K26,0))</f>
        <v>0</v>
      </c>
      <c r="N10" s="33">
        <f>INDEX('h 23-24'!N7:N26,MATCH(LARGE('h 23-24'!K7:K26,5),'h 23-24'!K7:K26,0))</f>
        <v>1</v>
      </c>
      <c r="O10" s="34">
        <f>INDEX('h 23-24'!O7:O26,MATCH(LARGE('h 23-24'!K7:K26,5),'h 23-24'!K7:K26,0))</f>
        <v>0</v>
      </c>
      <c r="P10" s="2"/>
      <c r="Q10" s="38">
        <f>INDEX('h 23-24'!Q7:Q26,MATCH(LARGE('h 23-24'!K7:K26,5),'h 23-24'!K7:K26,0))</f>
        <v>0</v>
      </c>
      <c r="R10" s="39">
        <f>INDEX('h 23-24'!R7:R26,MATCH(LARGE('h 23-24'!K7:K26,5),'h 23-24'!K7:K26,0))</f>
        <v>0</v>
      </c>
      <c r="S10" s="40">
        <f>INDEX('h 23-24'!S7:S26,MATCH(LARGE('h 23-24'!K7:K26,5),'h 23-24'!K7:K26,0))</f>
        <v>0</v>
      </c>
      <c r="T10" s="15">
        <f>INDEX('h 23-24'!T7:T26,MATCH(LARGE('h 23-24'!K7:K26,5),'h 23-24'!K7:K26,0))</f>
        <v>0</v>
      </c>
      <c r="U10" s="32">
        <f>INDEX('h 23-24'!U7:U26,MATCH(LARGE('h 23-24'!K7:K26,5),'h 23-24'!K7:K26,0))</f>
        <v>0</v>
      </c>
      <c r="V10" s="24">
        <f>INDEX('h 23-24'!V7:V26,MATCH(LARGE('h 23-24'!K7:K26,5),'h 23-24'!K7:K26,0))</f>
        <v>0</v>
      </c>
      <c r="W10" s="33">
        <f>INDEX('h 23-24'!W7:W26,MATCH(LARGE('h 23-24'!K7:K26,5),'h 23-24'!K7:K26,0))</f>
        <v>0</v>
      </c>
      <c r="X10" s="34">
        <f>INDEX('h 23-24'!X7:X26,MATCH(LARGE('h 23-24'!K7:K26,5),'h 23-24'!K7:K26,0))</f>
        <v>0</v>
      </c>
      <c r="Y10" s="2"/>
      <c r="Z10" s="41">
        <f>INDEX('h 23-24'!Z7:Z26,MATCH(LARGE('h 23-24'!K7:K26,5),'h 23-24'!K7:K26,0))</f>
        <v>1</v>
      </c>
      <c r="AA10" s="42">
        <f>INDEX('h 23-24'!AA7:AA26,MATCH(LARGE('h 23-24'!K7:K26,5),'h 23-24'!K7:K26,0))</f>
        <v>0</v>
      </c>
      <c r="AB10" s="43">
        <f>INDEX('h 23-24'!AB7:AB26,MATCH(LARGE('h 23-24'!K7:K26,5),'h 23-24'!K7:K26,0))</f>
        <v>0</v>
      </c>
      <c r="AC10" s="15">
        <f>INDEX('h 23-24'!AC7:AC26,MATCH(LARGE('h 23-24'!K7:K26,5),'h 23-24'!K7:K26,0))</f>
        <v>3</v>
      </c>
      <c r="AD10" s="32">
        <f>INDEX('h 23-24'!AD7:AD26,MATCH(LARGE('h 23-24'!K7:K26,5),'h 23-24'!K7:K26,0))</f>
        <v>0</v>
      </c>
      <c r="AE10" s="24">
        <f>INDEX('h 23-24'!AE7:AE26,MATCH(LARGE('h 23-24'!K7:K26,5),'h 23-24'!K7:K26,0))</f>
        <v>0</v>
      </c>
      <c r="AF10" s="33">
        <f>INDEX('h 23-24'!AF7:AF26,MATCH(LARGE('h 23-24'!K7:K26,5),'h 23-24'!K7:K26,0))</f>
        <v>1</v>
      </c>
      <c r="AG10" s="34">
        <f>INDEX('h 23-24'!AG7:AG26,MATCH(LARGE('h 23-24'!K7:K26,5),'h 23-24'!K7:K26,0))</f>
        <v>0</v>
      </c>
      <c r="AI10" s="7">
        <f>INDEX('h 23-24'!AI7:AI26,MATCH(LARGE('h 23-24'!K7:K26,5),'h 23-24'!K7:K26,0))</f>
        <v>1</v>
      </c>
      <c r="AJ10" s="8">
        <f>INDEX('h 23-24'!AJ7:AJ26,MATCH(LARGE('h 23-24'!K7:K26,5),'h 23-24'!K7:K26,0))</f>
        <v>4</v>
      </c>
      <c r="AK10" s="7">
        <f>INDEX('h 23-24'!AK7:AK26,MATCH(LARGE('h 23-24'!K7:K26,5),'h 23-24'!K7:K26,0))</f>
        <v>7</v>
      </c>
      <c r="AL10" s="8">
        <f>INDEX('h 23-24'!AL7:AL26,MATCH(LARGE('h 23-24'!K7:K26,5),'h 23-24'!K7:K26,0))</f>
        <v>8</v>
      </c>
      <c r="AM10" s="9">
        <f>INDEX('h 23-24'!AM7:AM26,MATCH(LARGE('h 23-24'!K7:K26,5),'h 23-24'!K7:K26,0))</f>
        <v>0</v>
      </c>
      <c r="AN10" s="10">
        <f>INDEX('h 23-24'!AN7:AN26,MATCH(LARGE('h 23-24'!K7:K26,5),'h 23-24'!K7:K26,0))</f>
        <v>0</v>
      </c>
      <c r="AO10" s="9">
        <f>INDEX('h 23-24'!AO7:AO26,MATCH(LARGE('h 23-24'!K7:K26,5),'h 23-24'!K7:K26,0))</f>
        <v>0</v>
      </c>
      <c r="AP10" s="10">
        <f>INDEX('h 23-24'!AP7:AP26,MATCH(LARGE('h 23-24'!K7:K26,5),'h 23-24'!K7:K26,0))</f>
        <v>0</v>
      </c>
      <c r="AQ10" s="11">
        <f>INDEX('h 23-24'!AQ7:AQ26,MATCH(LARGE('h 23-24'!K7:K26,5),'h 23-24'!K7:K26,0))</f>
        <v>1</v>
      </c>
      <c r="AR10" s="12">
        <f>INDEX('h 23-24'!AR7:AR26,MATCH(LARGE('h 23-24'!K7:K26,5),'h 23-24'!K7:K26,0))</f>
        <v>4</v>
      </c>
      <c r="AS10" s="11">
        <f>INDEX('h 23-24'!AS7:AS26,MATCH(LARGE('h 23-24'!K7:K26,5),'h 23-24'!K7:K26,0))</f>
        <v>7</v>
      </c>
      <c r="AT10" s="12">
        <f>INDEX('h 23-24'!AT7:AT26,MATCH(LARGE('h 23-24'!K7:K26,5),'h 23-24'!K7:K26,0))</f>
        <v>8</v>
      </c>
      <c r="AV10" s="7">
        <f>INDEX('h 23-24'!AV7:AV26,MATCH(LARGE('h 23-24'!K7:K26,5),'h 23-24'!K7:K26,0))</f>
        <v>3</v>
      </c>
      <c r="AW10" s="8">
        <f>INDEX('h 23-24'!AW7:AW26,MATCH(LARGE('h 23-24'!K7:K26,5),'h 23-24'!K7:K26,0))</f>
        <v>2</v>
      </c>
      <c r="AX10" s="9">
        <f>INDEX('h 23-24'!AX7:AX26,MATCH(LARGE('h 23-24'!K7:K26,5),'h 23-24'!K7:K26,0))</f>
        <v>0</v>
      </c>
      <c r="AY10" s="10">
        <f>INDEX('h 23-24'!AY7:AY26,MATCH(LARGE('h 23-24'!K7:K26,5),'h 23-24'!K7:K26,0))</f>
        <v>0</v>
      </c>
      <c r="AZ10" s="11">
        <f>INDEX('h 23-24'!AZ7:AZ26,MATCH(LARGE('h 23-24'!K7:K26,5),'h 23-24'!K7:K26,0))</f>
        <v>3</v>
      </c>
      <c r="BA10" s="12">
        <f>INDEX('h 23-24'!BA7:BA26,MATCH(LARGE('h 23-24'!K7:K26,5),'h 23-24'!K7:K26,0))</f>
        <v>2</v>
      </c>
      <c r="BC10" s="7">
        <f>INDEX('h 23-24'!BC7:BC26,MATCH(LARGE('h 23-24'!K7:K26,5),'h 23-24'!K7:K26,0))</f>
        <v>0</v>
      </c>
      <c r="BD10" s="8">
        <f>INDEX('h 23-24'!BD7:BD26,MATCH(LARGE('h 23-24'!K7:K26,5),'h 23-24'!K7:K26,0))</f>
        <v>0</v>
      </c>
      <c r="BE10" s="9">
        <f>INDEX('h 23-24'!BE7:BE26,MATCH(LARGE('h 23-24'!K7:K26,5),'h 23-24'!K7:K26,0))</f>
        <v>0</v>
      </c>
      <c r="BF10" s="10">
        <f>INDEX('h 23-24'!BF7:BF26,MATCH(LARGE('h 23-24'!K7:K26,5),'h 23-24'!K7:K26,0))</f>
        <v>0</v>
      </c>
      <c r="BG10" s="11">
        <f>INDEX('h 23-24'!BG7:BG26,MATCH(LARGE('h 23-24'!K7:K26,5),'h 23-24'!K7:K26,0))</f>
        <v>0</v>
      </c>
      <c r="BH10" s="12">
        <f>INDEX('h 23-24'!BH7:BH26,MATCH(LARGE('h 23-24'!K7:K26,5),'h 23-24'!K7:K26,0))</f>
        <v>0</v>
      </c>
      <c r="BI10" s="6"/>
      <c r="BJ10" s="3" t="b">
        <f>INDEX('h 23-24'!BJ7:BJ26,MATCH(LARGE('h 23-24'!K7:K26,5),'h 23-24'!K7:K26,0))</f>
        <v>1</v>
      </c>
      <c r="BK10" s="3" t="b">
        <f>INDEX('h 23-24'!BK7:BK26,MATCH(LARGE('h 23-24'!K7:K26,5),'h 23-24'!K7:K26,0))</f>
        <v>1</v>
      </c>
      <c r="BL10" s="6"/>
      <c r="BM10" s="4" t="b">
        <f>INDEX('h 23-24'!BM7:BM26,MATCH(LARGE('h 23-24'!K7:K26,5),'h 23-24'!K7:K26,0))</f>
        <v>1</v>
      </c>
      <c r="BN10" s="4" t="b">
        <f>INDEX('h 23-24'!BN7:BN26,MATCH(LARGE('h 23-24'!K7:K26,5),'h 23-24'!K7:K26,0))</f>
        <v>1</v>
      </c>
      <c r="BO10" s="6"/>
      <c r="BP10" s="31"/>
    </row>
    <row r="11" spans="2:68" ht="17.100000000000001" customHeight="1" thickBot="1" x14ac:dyDescent="0.3">
      <c r="B11" s="132" t="str">
        <f>INDEX('h 23-24'!B7:B26,MATCH(LARGE('h 23-24'!K7:K26,6),'h 23-24'!K7:K26,0))</f>
        <v>Fulham</v>
      </c>
      <c r="C11" s="2"/>
      <c r="D11" s="4" t="b">
        <f>INDEX('h 23-24'!D7:D26,MATCH(LARGE('h 23-24'!K7:K26,6),'h 23-24'!K7:K26,0))</f>
        <v>1</v>
      </c>
      <c r="E11" s="2"/>
      <c r="F11" s="35">
        <f>INDEX('h 23-24'!F7:F26,MATCH(LARGE('h 23-24'!K7:K26,6),'h 23-24'!K7:K26,0))</f>
        <v>1</v>
      </c>
      <c r="G11" s="36">
        <f>INDEX('h 23-24'!G7:G26,MATCH(LARGE('h 23-24'!K7:K26,6),'h 23-24'!K7:K26,0))</f>
        <v>0</v>
      </c>
      <c r="H11" s="37">
        <f>INDEX('h 23-24'!H7:H26,MATCH(LARGE('h 23-24'!K7:K26,6),'h 23-24'!K7:K26,0))</f>
        <v>0</v>
      </c>
      <c r="I11" s="15">
        <f>INDEX('h 23-24'!I7:I26,MATCH(LARGE('h 23-24'!K7:K26,6),'h 23-24'!K7:K26,0))</f>
        <v>3</v>
      </c>
      <c r="J11" s="27"/>
      <c r="K11" s="27"/>
      <c r="L11" s="32">
        <f>INDEX('h 23-24'!L7:L26,MATCH(LARGE('h 23-24'!K7:K26,6),'h 23-24'!K7:K26,0))</f>
        <v>0</v>
      </c>
      <c r="M11" s="24">
        <f>INDEX('h 23-24'!M7:M26,MATCH(LARGE('h 23-24'!K7:K26,6),'h 23-24'!K7:K26,0))</f>
        <v>0</v>
      </c>
      <c r="N11" s="33">
        <f>INDEX('h 23-24'!N7:N26,MATCH(LARGE('h 23-24'!K7:K26,6),'h 23-24'!K7:K26,0))</f>
        <v>1</v>
      </c>
      <c r="O11" s="34">
        <f>INDEX('h 23-24'!O7:O26,MATCH(LARGE('h 23-24'!K7:K26,6),'h 23-24'!K7:K26,0))</f>
        <v>0</v>
      </c>
      <c r="P11" s="2"/>
      <c r="Q11" s="38">
        <f>INDEX('h 23-24'!Q7:Q26,MATCH(LARGE('h 23-24'!K7:K26,6),'h 23-24'!K7:K26,0))</f>
        <v>0</v>
      </c>
      <c r="R11" s="39">
        <f>INDEX('h 23-24'!R7:R26,MATCH(LARGE('h 23-24'!K7:K26,6),'h 23-24'!K7:K26,0))</f>
        <v>0</v>
      </c>
      <c r="S11" s="40">
        <f>INDEX('h 23-24'!S7:S26,MATCH(LARGE('h 23-24'!K7:K26,6),'h 23-24'!K7:K26,0))</f>
        <v>0</v>
      </c>
      <c r="T11" s="15">
        <f>INDEX('h 23-24'!T7:T26,MATCH(LARGE('h 23-24'!K7:K26,6),'h 23-24'!K7:K26,0))</f>
        <v>0</v>
      </c>
      <c r="U11" s="32">
        <f>INDEX('h 23-24'!U7:U26,MATCH(LARGE('h 23-24'!K7:K26,6),'h 23-24'!K7:K26,0))</f>
        <v>0</v>
      </c>
      <c r="V11" s="24">
        <f>INDEX('h 23-24'!V7:V26,MATCH(LARGE('h 23-24'!K7:K26,6),'h 23-24'!K7:K26,0))</f>
        <v>0</v>
      </c>
      <c r="W11" s="33">
        <f>INDEX('h 23-24'!W7:W26,MATCH(LARGE('h 23-24'!K7:K26,6),'h 23-24'!K7:K26,0))</f>
        <v>0</v>
      </c>
      <c r="X11" s="34">
        <f>INDEX('h 23-24'!X7:X26,MATCH(LARGE('h 23-24'!K7:K26,6),'h 23-24'!K7:K26,0))</f>
        <v>0</v>
      </c>
      <c r="Y11" s="2"/>
      <c r="Z11" s="41">
        <f>INDEX('h 23-24'!Z7:Z26,MATCH(LARGE('h 23-24'!K7:K26,6),'h 23-24'!K7:K26,0))</f>
        <v>1</v>
      </c>
      <c r="AA11" s="42">
        <f>INDEX('h 23-24'!AA7:AA26,MATCH(LARGE('h 23-24'!K7:K26,6),'h 23-24'!K7:K26,0))</f>
        <v>0</v>
      </c>
      <c r="AB11" s="43">
        <f>INDEX('h 23-24'!AB7:AB26,MATCH(LARGE('h 23-24'!K7:K26,6),'h 23-24'!K7:K26,0))</f>
        <v>0</v>
      </c>
      <c r="AC11" s="15">
        <f>INDEX('h 23-24'!AC7:AC26,MATCH(LARGE('h 23-24'!K7:K26,6),'h 23-24'!K7:K26,0))</f>
        <v>3</v>
      </c>
      <c r="AD11" s="32">
        <f>INDEX('h 23-24'!AD7:AD26,MATCH(LARGE('h 23-24'!K7:K26,6),'h 23-24'!K7:K26,0))</f>
        <v>0</v>
      </c>
      <c r="AE11" s="24">
        <f>INDEX('h 23-24'!AE7:AE26,MATCH(LARGE('h 23-24'!K7:K26,6),'h 23-24'!K7:K26,0))</f>
        <v>0</v>
      </c>
      <c r="AF11" s="33">
        <f>INDEX('h 23-24'!AF7:AF26,MATCH(LARGE('h 23-24'!K7:K26,6),'h 23-24'!K7:K26,0))</f>
        <v>1</v>
      </c>
      <c r="AG11" s="34">
        <f>INDEX('h 23-24'!AG7:AG26,MATCH(LARGE('h 23-24'!K7:K26,6),'h 23-24'!K7:K26,0))</f>
        <v>0</v>
      </c>
      <c r="AI11" s="7">
        <f>INDEX('h 23-24'!AI7:AI26,MATCH(LARGE('h 23-24'!K7:K26,6),'h 23-24'!K7:K26,0))</f>
        <v>1</v>
      </c>
      <c r="AJ11" s="8">
        <f>INDEX('h 23-24'!AJ7:AJ26,MATCH(LARGE('h 23-24'!K7:K26,6),'h 23-24'!K7:K26,0))</f>
        <v>4</v>
      </c>
      <c r="AK11" s="7">
        <f>INDEX('h 23-24'!AK7:AK26,MATCH(LARGE('h 23-24'!K7:K26,6),'h 23-24'!K7:K26,0))</f>
        <v>4</v>
      </c>
      <c r="AL11" s="8">
        <f>INDEX('h 23-24'!AL7:AL26,MATCH(LARGE('h 23-24'!K7:K26,6),'h 23-24'!K7:K26,0))</f>
        <v>10</v>
      </c>
      <c r="AM11" s="9">
        <f>INDEX('h 23-24'!AM7:AM26,MATCH(LARGE('h 23-24'!K7:K26,6),'h 23-24'!K7:K26,0))</f>
        <v>0</v>
      </c>
      <c r="AN11" s="10">
        <f>INDEX('h 23-24'!AN7:AN26,MATCH(LARGE('h 23-24'!K7:K26,6),'h 23-24'!K7:K26,0))</f>
        <v>0</v>
      </c>
      <c r="AO11" s="9">
        <f>INDEX('h 23-24'!AO7:AO26,MATCH(LARGE('h 23-24'!K7:K26,6),'h 23-24'!K7:K26,0))</f>
        <v>0</v>
      </c>
      <c r="AP11" s="10">
        <f>INDEX('h 23-24'!AP7:AP26,MATCH(LARGE('h 23-24'!K7:K26,6),'h 23-24'!K7:K26,0))</f>
        <v>0</v>
      </c>
      <c r="AQ11" s="11">
        <f>INDEX('h 23-24'!AQ7:AQ26,MATCH(LARGE('h 23-24'!K7:K26,6),'h 23-24'!K7:K26,0))</f>
        <v>1</v>
      </c>
      <c r="AR11" s="12">
        <f>INDEX('h 23-24'!AR7:AR26,MATCH(LARGE('h 23-24'!K7:K26,6),'h 23-24'!K7:K26,0))</f>
        <v>4</v>
      </c>
      <c r="AS11" s="11">
        <f>INDEX('h 23-24'!AS7:AS26,MATCH(LARGE('h 23-24'!K7:K26,6),'h 23-24'!K7:K26,0))</f>
        <v>4</v>
      </c>
      <c r="AT11" s="12">
        <f>INDEX('h 23-24'!AT7:AT26,MATCH(LARGE('h 23-24'!K7:K26,6),'h 23-24'!K7:K26,0))</f>
        <v>10</v>
      </c>
      <c r="AV11" s="7">
        <f>INDEX('h 23-24'!AV7:AV26,MATCH(LARGE('h 23-24'!K7:K26,6),'h 23-24'!K7:K26,0))</f>
        <v>2</v>
      </c>
      <c r="AW11" s="8">
        <f>INDEX('h 23-24'!AW7:AW26,MATCH(LARGE('h 23-24'!K7:K26,6),'h 23-24'!K7:K26,0))</f>
        <v>0</v>
      </c>
      <c r="AX11" s="9">
        <f>INDEX('h 23-24'!AX7:AX26,MATCH(LARGE('h 23-24'!K7:K26,6),'h 23-24'!K7:K26,0))</f>
        <v>0</v>
      </c>
      <c r="AY11" s="10">
        <f>INDEX('h 23-24'!AY7:AY26,MATCH(LARGE('h 23-24'!K7:K26,6),'h 23-24'!K7:K26,0))</f>
        <v>0</v>
      </c>
      <c r="AZ11" s="11">
        <f>INDEX('h 23-24'!AZ7:AZ26,MATCH(LARGE('h 23-24'!K7:K26,6),'h 23-24'!K7:K26,0))</f>
        <v>2</v>
      </c>
      <c r="BA11" s="12">
        <f>INDEX('h 23-24'!BA7:BA26,MATCH(LARGE('h 23-24'!K7:K26,6),'h 23-24'!K7:K26,0))</f>
        <v>0</v>
      </c>
      <c r="BC11" s="7">
        <f>INDEX('h 23-24'!BC7:BC26,MATCH(LARGE('h 23-24'!K7:K26,6),'h 23-24'!K7:K26,0))</f>
        <v>0</v>
      </c>
      <c r="BD11" s="8">
        <f>INDEX('h 23-24'!BD7:BD26,MATCH(LARGE('h 23-24'!K7:K26,6),'h 23-24'!K7:K26,0))</f>
        <v>0</v>
      </c>
      <c r="BE11" s="9">
        <f>INDEX('h 23-24'!BE7:BE26,MATCH(LARGE('h 23-24'!K7:K26,6),'h 23-24'!K7:K26,0))</f>
        <v>0</v>
      </c>
      <c r="BF11" s="10">
        <f>INDEX('h 23-24'!BF7:BF26,MATCH(LARGE('h 23-24'!K7:K26,6),'h 23-24'!K7:K26,0))</f>
        <v>0</v>
      </c>
      <c r="BG11" s="11">
        <f>INDEX('h 23-24'!BG7:BG26,MATCH(LARGE('h 23-24'!K7:K26,6),'h 23-24'!K7:K26,0))</f>
        <v>0</v>
      </c>
      <c r="BH11" s="12">
        <f>INDEX('h 23-24'!BH7:BH26,MATCH(LARGE('h 23-24'!K7:K26,6),'h 23-24'!K7:K26,0))</f>
        <v>0</v>
      </c>
      <c r="BI11" s="6"/>
      <c r="BJ11" s="3" t="b">
        <f>INDEX('h 23-24'!BJ7:BJ26,MATCH(LARGE('h 23-24'!K7:K26,6),'h 23-24'!K7:K26,0))</f>
        <v>1</v>
      </c>
      <c r="BK11" s="3" t="b">
        <f>INDEX('h 23-24'!BK7:BK26,MATCH(LARGE('h 23-24'!K7:K26,6),'h 23-24'!K7:K26,0))</f>
        <v>1</v>
      </c>
      <c r="BL11" s="6"/>
      <c r="BM11" s="4" t="b">
        <f>INDEX('h 23-24'!BM7:BM26,MATCH(LARGE('h 23-24'!K7:K26,6),'h 23-24'!K7:K26,0))</f>
        <v>1</v>
      </c>
      <c r="BN11" s="4" t="b">
        <f>INDEX('h 23-24'!BN7:BN26,MATCH(LARGE('h 23-24'!K7:K26,6),'h 23-24'!K7:K26,0))</f>
        <v>1</v>
      </c>
      <c r="BO11" s="6"/>
      <c r="BP11" s="31"/>
    </row>
    <row r="12" spans="2:68" ht="17.100000000000001" customHeight="1" thickBot="1" x14ac:dyDescent="0.3">
      <c r="B12" s="132" t="str">
        <f>INDEX('h 23-24'!B7:B26,MATCH(LARGE('h 23-24'!K7:K26,7),'h 23-24'!K7:K26,0))</f>
        <v>Man Utd</v>
      </c>
      <c r="C12" s="2"/>
      <c r="D12" s="4" t="b">
        <f>INDEX('h 23-24'!D7:D26,MATCH(LARGE('h 23-24'!K7:K26,7),'h 23-24'!K7:K26,0))</f>
        <v>1</v>
      </c>
      <c r="E12" s="2"/>
      <c r="F12" s="35">
        <f>INDEX('h 23-24'!F7:F26,MATCH(LARGE('h 23-24'!K7:K26,7),'h 23-24'!K7:K26,0))</f>
        <v>1</v>
      </c>
      <c r="G12" s="36">
        <f>INDEX('h 23-24'!G7:G26,MATCH(LARGE('h 23-24'!K7:K26,7),'h 23-24'!K7:K26,0))</f>
        <v>0</v>
      </c>
      <c r="H12" s="37">
        <f>INDEX('h 23-24'!H7:H26,MATCH(LARGE('h 23-24'!K7:K26,7),'h 23-24'!K7:K26,0))</f>
        <v>0</v>
      </c>
      <c r="I12" s="15">
        <f>INDEX('h 23-24'!I7:I26,MATCH(LARGE('h 23-24'!K7:K26,7),'h 23-24'!K7:K26,0))</f>
        <v>3</v>
      </c>
      <c r="J12" s="27"/>
      <c r="K12" s="27"/>
      <c r="L12" s="32">
        <f>INDEX('h 23-24'!L7:L26,MATCH(LARGE('h 23-24'!K7:K26,7),'h 23-24'!K7:K26,0))</f>
        <v>0</v>
      </c>
      <c r="M12" s="24">
        <f>INDEX('h 23-24'!M7:M26,MATCH(LARGE('h 23-24'!K7:K26,7),'h 23-24'!K7:K26,0))</f>
        <v>0</v>
      </c>
      <c r="N12" s="33">
        <f>INDEX('h 23-24'!N7:N26,MATCH(LARGE('h 23-24'!K7:K26,7),'h 23-24'!K7:K26,0))</f>
        <v>1</v>
      </c>
      <c r="O12" s="34">
        <f>INDEX('h 23-24'!O7:O26,MATCH(LARGE('h 23-24'!K7:K26,7),'h 23-24'!K7:K26,0))</f>
        <v>0</v>
      </c>
      <c r="P12" s="2"/>
      <c r="Q12" s="38">
        <f>INDEX('h 23-24'!Q7:Q26,MATCH(LARGE('h 23-24'!K7:K26,7),'h 23-24'!K7:K26,0))</f>
        <v>1</v>
      </c>
      <c r="R12" s="39">
        <f>INDEX('h 23-24'!R7:R26,MATCH(LARGE('h 23-24'!K7:K26,7),'h 23-24'!K7:K26,0))</f>
        <v>0</v>
      </c>
      <c r="S12" s="40">
        <f>INDEX('h 23-24'!S7:S26,MATCH(LARGE('h 23-24'!K7:K26,7),'h 23-24'!K7:K26,0))</f>
        <v>0</v>
      </c>
      <c r="T12" s="15">
        <f>INDEX('h 23-24'!T7:T26,MATCH(LARGE('h 23-24'!K7:K26,7),'h 23-24'!K7:K26,0))</f>
        <v>3</v>
      </c>
      <c r="U12" s="32">
        <f>INDEX('h 23-24'!U7:U26,MATCH(LARGE('h 23-24'!K7:K26,7),'h 23-24'!K7:K26,0))</f>
        <v>0</v>
      </c>
      <c r="V12" s="24">
        <f>INDEX('h 23-24'!V7:V26,MATCH(LARGE('h 23-24'!K7:K26,7),'h 23-24'!K7:K26,0))</f>
        <v>0</v>
      </c>
      <c r="W12" s="33">
        <f>INDEX('h 23-24'!W7:W26,MATCH(LARGE('h 23-24'!K7:K26,7),'h 23-24'!K7:K26,0))</f>
        <v>1</v>
      </c>
      <c r="X12" s="34">
        <f>INDEX('h 23-24'!X7:X26,MATCH(LARGE('h 23-24'!K7:K26,7),'h 23-24'!K7:K26,0))</f>
        <v>0</v>
      </c>
      <c r="Y12" s="2"/>
      <c r="Z12" s="41">
        <f>INDEX('h 23-24'!Z7:Z26,MATCH(LARGE('h 23-24'!K7:K26,7),'h 23-24'!K7:K26,0))</f>
        <v>0</v>
      </c>
      <c r="AA12" s="42">
        <f>INDEX('h 23-24'!AA7:AA26,MATCH(LARGE('h 23-24'!K7:K26,7),'h 23-24'!K7:K26,0))</f>
        <v>0</v>
      </c>
      <c r="AB12" s="43">
        <f>INDEX('h 23-24'!AB7:AB26,MATCH(LARGE('h 23-24'!K7:K26,7),'h 23-24'!K7:K26,0))</f>
        <v>0</v>
      </c>
      <c r="AC12" s="15">
        <f>INDEX('h 23-24'!AC7:AC26,MATCH(LARGE('h 23-24'!K7:K26,7),'h 23-24'!K7:K26,0))</f>
        <v>0</v>
      </c>
      <c r="AD12" s="32">
        <f>INDEX('h 23-24'!AD7:AD26,MATCH(LARGE('h 23-24'!K7:K26,7),'h 23-24'!K7:K26,0))</f>
        <v>0</v>
      </c>
      <c r="AE12" s="24">
        <f>INDEX('h 23-24'!AE7:AE26,MATCH(LARGE('h 23-24'!K7:K26,7),'h 23-24'!K7:K26,0))</f>
        <v>0</v>
      </c>
      <c r="AF12" s="33">
        <f>INDEX('h 23-24'!AF7:AF26,MATCH(LARGE('h 23-24'!K7:K26,7),'h 23-24'!K7:K26,0))</f>
        <v>0</v>
      </c>
      <c r="AG12" s="34">
        <f>INDEX('h 23-24'!AG7:AG26,MATCH(LARGE('h 23-24'!K7:K26,7),'h 23-24'!K7:K26,0))</f>
        <v>0</v>
      </c>
      <c r="AI12" s="7">
        <f>INDEX('h 23-24'!AI7:AI26,MATCH(LARGE('h 23-24'!K7:K26,7),'h 23-24'!K7:K26,0))</f>
        <v>4</v>
      </c>
      <c r="AJ12" s="8">
        <f>INDEX('h 23-24'!AJ7:AJ26,MATCH(LARGE('h 23-24'!K7:K26,7),'h 23-24'!K7:K26,0))</f>
        <v>1</v>
      </c>
      <c r="AK12" s="7">
        <f>INDEX('h 23-24'!AK7:AK26,MATCH(LARGE('h 23-24'!K7:K26,7),'h 23-24'!K7:K26,0))</f>
        <v>8</v>
      </c>
      <c r="AL12" s="8">
        <f>INDEX('h 23-24'!AL7:AL26,MATCH(LARGE('h 23-24'!K7:K26,7),'h 23-24'!K7:K26,0))</f>
        <v>7</v>
      </c>
      <c r="AM12" s="9">
        <f>INDEX('h 23-24'!AM7:AM26,MATCH(LARGE('h 23-24'!K7:K26,7),'h 23-24'!K7:K26,0))</f>
        <v>4</v>
      </c>
      <c r="AN12" s="10">
        <f>INDEX('h 23-24'!AN7:AN26,MATCH(LARGE('h 23-24'!K7:K26,7),'h 23-24'!K7:K26,0))</f>
        <v>1</v>
      </c>
      <c r="AO12" s="9">
        <f>INDEX('h 23-24'!AO7:AO26,MATCH(LARGE('h 23-24'!K7:K26,7),'h 23-24'!K7:K26,0))</f>
        <v>8</v>
      </c>
      <c r="AP12" s="10">
        <f>INDEX('h 23-24'!AP7:AP26,MATCH(LARGE('h 23-24'!K7:K26,7),'h 23-24'!K7:K26,0))</f>
        <v>7</v>
      </c>
      <c r="AQ12" s="11">
        <f>INDEX('h 23-24'!AQ7:AQ26,MATCH(LARGE('h 23-24'!K7:K26,7),'h 23-24'!K7:K26,0))</f>
        <v>0</v>
      </c>
      <c r="AR12" s="12">
        <f>INDEX('h 23-24'!AR7:AR26,MATCH(LARGE('h 23-24'!K7:K26,7),'h 23-24'!K7:K26,0))</f>
        <v>0</v>
      </c>
      <c r="AS12" s="11">
        <f>INDEX('h 23-24'!AS7:AS26,MATCH(LARGE('h 23-24'!K7:K26,7),'h 23-24'!K7:K26,0))</f>
        <v>0</v>
      </c>
      <c r="AT12" s="12">
        <f>INDEX('h 23-24'!AT7:AT26,MATCH(LARGE('h 23-24'!K7:K26,7),'h 23-24'!K7:K26,0))</f>
        <v>0</v>
      </c>
      <c r="AV12" s="7">
        <f>INDEX('h 23-24'!AV7:AV26,MATCH(LARGE('h 23-24'!K7:K26,7),'h 23-24'!K7:K26,0))</f>
        <v>2</v>
      </c>
      <c r="AW12" s="8">
        <f>INDEX('h 23-24'!AW7:AW26,MATCH(LARGE('h 23-24'!K7:K26,7),'h 23-24'!K7:K26,0))</f>
        <v>3</v>
      </c>
      <c r="AX12" s="9">
        <f>INDEX('h 23-24'!AX7:AX26,MATCH(LARGE('h 23-24'!K7:K26,7),'h 23-24'!K7:K26,0))</f>
        <v>2</v>
      </c>
      <c r="AY12" s="10">
        <f>INDEX('h 23-24'!AY7:AY26,MATCH(LARGE('h 23-24'!K7:K26,7),'h 23-24'!K7:K26,0))</f>
        <v>3</v>
      </c>
      <c r="AZ12" s="11">
        <f>INDEX('h 23-24'!AZ7:AZ26,MATCH(LARGE('h 23-24'!K7:K26,7),'h 23-24'!K7:K26,0))</f>
        <v>0</v>
      </c>
      <c r="BA12" s="12">
        <f>INDEX('h 23-24'!BA7:BA26,MATCH(LARGE('h 23-24'!K7:K26,7),'h 23-24'!K7:K26,0))</f>
        <v>0</v>
      </c>
      <c r="BC12" s="7">
        <f>INDEX('h 23-24'!BC7:BC26,MATCH(LARGE('h 23-24'!K7:K26,7),'h 23-24'!K7:K26,0))</f>
        <v>0</v>
      </c>
      <c r="BD12" s="8">
        <f>INDEX('h 23-24'!BD7:BD26,MATCH(LARGE('h 23-24'!K7:K26,7),'h 23-24'!K7:K26,0))</f>
        <v>0</v>
      </c>
      <c r="BE12" s="9">
        <f>INDEX('h 23-24'!BE7:BE26,MATCH(LARGE('h 23-24'!K7:K26,7),'h 23-24'!K7:K26,0))</f>
        <v>0</v>
      </c>
      <c r="BF12" s="10">
        <f>INDEX('h 23-24'!BF7:BF26,MATCH(LARGE('h 23-24'!K7:K26,7),'h 23-24'!K7:K26,0))</f>
        <v>0</v>
      </c>
      <c r="BG12" s="11">
        <f>INDEX('h 23-24'!BG7:BG26,MATCH(LARGE('h 23-24'!K7:K26,7),'h 23-24'!K7:K26,0))</f>
        <v>0</v>
      </c>
      <c r="BH12" s="12">
        <f>INDEX('h 23-24'!BH7:BH26,MATCH(LARGE('h 23-24'!K7:K26,7),'h 23-24'!K7:K26,0))</f>
        <v>0</v>
      </c>
      <c r="BI12" s="6"/>
      <c r="BJ12" s="3" t="b">
        <f>INDEX('h 23-24'!BJ7:BJ26,MATCH(LARGE('h 23-24'!K7:K26,7),'h 23-24'!K7:K26,0))</f>
        <v>1</v>
      </c>
      <c r="BK12" s="3" t="b">
        <f>INDEX('h 23-24'!BK7:BK26,MATCH(LARGE('h 23-24'!K7:K26,7),'h 23-24'!K7:K26,0))</f>
        <v>1</v>
      </c>
      <c r="BL12" s="6"/>
      <c r="BM12" s="4" t="b">
        <f>INDEX('h 23-24'!BM7:BM26,MATCH(LARGE('h 23-24'!K7:K26,7),'h 23-24'!K7:K26,0))</f>
        <v>1</v>
      </c>
      <c r="BN12" s="4" t="b">
        <f>INDEX('h 23-24'!BN7:BN26,MATCH(LARGE('h 23-24'!K7:K26,7),'h 23-24'!K7:K26,0))</f>
        <v>1</v>
      </c>
      <c r="BO12" s="6"/>
      <c r="BP12" s="31"/>
    </row>
    <row r="13" spans="2:68" ht="17.100000000000001" customHeight="1" thickBot="1" x14ac:dyDescent="0.3">
      <c r="B13" s="132" t="str">
        <f>INDEX('h 23-24'!B7:B26,MATCH(LARGE('h 23-24'!K7:K26,8),'h 23-24'!K7:K26,0))</f>
        <v>Crystal P</v>
      </c>
      <c r="C13" s="2"/>
      <c r="D13" s="4" t="b">
        <f>INDEX('h 23-24'!D7:D26,MATCH(LARGE('h 23-24'!K7:K26,8),'h 23-24'!K7:K26,0))</f>
        <v>1</v>
      </c>
      <c r="E13" s="2"/>
      <c r="F13" s="35">
        <f>INDEX('h 23-24'!F7:F26,MATCH(LARGE('h 23-24'!K7:K26,8),'h 23-24'!K7:K26,0))</f>
        <v>1</v>
      </c>
      <c r="G13" s="36">
        <f>INDEX('h 23-24'!G7:G26,MATCH(LARGE('h 23-24'!K7:K26,8),'h 23-24'!K7:K26,0))</f>
        <v>0</v>
      </c>
      <c r="H13" s="37">
        <f>INDEX('h 23-24'!H7:H26,MATCH(LARGE('h 23-24'!K7:K26,8),'h 23-24'!K7:K26,0))</f>
        <v>0</v>
      </c>
      <c r="I13" s="15">
        <f>INDEX('h 23-24'!I7:I26,MATCH(LARGE('h 23-24'!K7:K26,8),'h 23-24'!K7:K26,0))</f>
        <v>3</v>
      </c>
      <c r="J13" s="27"/>
      <c r="K13" s="27"/>
      <c r="L13" s="32">
        <f>INDEX('h 23-24'!L7:L26,MATCH(LARGE('h 23-24'!K7:K26,8),'h 23-24'!K7:K26,0))</f>
        <v>0</v>
      </c>
      <c r="M13" s="24">
        <f>INDEX('h 23-24'!M7:M26,MATCH(LARGE('h 23-24'!K7:K26,8),'h 23-24'!K7:K26,0))</f>
        <v>0</v>
      </c>
      <c r="N13" s="33">
        <f>INDEX('h 23-24'!N7:N26,MATCH(LARGE('h 23-24'!K7:K26,8),'h 23-24'!K7:K26,0))</f>
        <v>1</v>
      </c>
      <c r="O13" s="34">
        <f>INDEX('h 23-24'!O7:O26,MATCH(LARGE('h 23-24'!K7:K26,8),'h 23-24'!K7:K26,0))</f>
        <v>0</v>
      </c>
      <c r="P13" s="2"/>
      <c r="Q13" s="38">
        <f>INDEX('h 23-24'!Q7:Q26,MATCH(LARGE('h 23-24'!K7:K26,8),'h 23-24'!K7:K26,0))</f>
        <v>0</v>
      </c>
      <c r="R13" s="39">
        <f>INDEX('h 23-24'!R7:R26,MATCH(LARGE('h 23-24'!K7:K26,8),'h 23-24'!K7:K26,0))</f>
        <v>0</v>
      </c>
      <c r="S13" s="40">
        <f>INDEX('h 23-24'!S7:S26,MATCH(LARGE('h 23-24'!K7:K26,8),'h 23-24'!K7:K26,0))</f>
        <v>0</v>
      </c>
      <c r="T13" s="15">
        <f>INDEX('h 23-24'!T7:T26,MATCH(LARGE('h 23-24'!K7:K26,8),'h 23-24'!K7:K26,0))</f>
        <v>0</v>
      </c>
      <c r="U13" s="32">
        <f>INDEX('h 23-24'!U7:U26,MATCH(LARGE('h 23-24'!K7:K26,8),'h 23-24'!K7:K26,0))</f>
        <v>0</v>
      </c>
      <c r="V13" s="24">
        <f>INDEX('h 23-24'!V7:V26,MATCH(LARGE('h 23-24'!K7:K26,8),'h 23-24'!K7:K26,0))</f>
        <v>0</v>
      </c>
      <c r="W13" s="33">
        <f>INDEX('h 23-24'!W7:W26,MATCH(LARGE('h 23-24'!K7:K26,8),'h 23-24'!K7:K26,0))</f>
        <v>0</v>
      </c>
      <c r="X13" s="34">
        <f>INDEX('h 23-24'!X7:X26,MATCH(LARGE('h 23-24'!K7:K26,8),'h 23-24'!K7:K26,0))</f>
        <v>0</v>
      </c>
      <c r="Y13" s="2"/>
      <c r="Z13" s="41">
        <f>INDEX('h 23-24'!Z7:Z26,MATCH(LARGE('h 23-24'!K7:K26,8),'h 23-24'!K7:K26,0))</f>
        <v>1</v>
      </c>
      <c r="AA13" s="42">
        <f>INDEX('h 23-24'!AA7:AA26,MATCH(LARGE('h 23-24'!K7:K26,8),'h 23-24'!K7:K26,0))</f>
        <v>0</v>
      </c>
      <c r="AB13" s="43">
        <f>INDEX('h 23-24'!AB7:AB26,MATCH(LARGE('h 23-24'!K7:K26,8),'h 23-24'!K7:K26,0))</f>
        <v>0</v>
      </c>
      <c r="AC13" s="15">
        <f>INDEX('h 23-24'!AC7:AC26,MATCH(LARGE('h 23-24'!K7:K26,8),'h 23-24'!K7:K26,0))</f>
        <v>3</v>
      </c>
      <c r="AD13" s="32">
        <f>INDEX('h 23-24'!AD7:AD26,MATCH(LARGE('h 23-24'!K7:K26,8),'h 23-24'!K7:K26,0))</f>
        <v>0</v>
      </c>
      <c r="AE13" s="24">
        <f>INDEX('h 23-24'!AE7:AE26,MATCH(LARGE('h 23-24'!K7:K26,8),'h 23-24'!K7:K26,0))</f>
        <v>0</v>
      </c>
      <c r="AF13" s="33">
        <f>INDEX('h 23-24'!AF7:AF26,MATCH(LARGE('h 23-24'!K7:K26,8),'h 23-24'!K7:K26,0))</f>
        <v>1</v>
      </c>
      <c r="AG13" s="34">
        <f>INDEX('h 23-24'!AG7:AG26,MATCH(LARGE('h 23-24'!K7:K26,8),'h 23-24'!K7:K26,0))</f>
        <v>0</v>
      </c>
      <c r="AI13" s="7">
        <f>INDEX('h 23-24'!AI7:AI26,MATCH(LARGE('h 23-24'!K7:K26,8),'h 23-24'!K7:K26,0))</f>
        <v>4</v>
      </c>
      <c r="AJ13" s="8">
        <f>INDEX('h 23-24'!AJ7:AJ26,MATCH(LARGE('h 23-24'!K7:K26,8),'h 23-24'!K7:K26,0))</f>
        <v>4</v>
      </c>
      <c r="AK13" s="7">
        <f>INDEX('h 23-24'!AK7:AK26,MATCH(LARGE('h 23-24'!K7:K26,8),'h 23-24'!K7:K26,0))</f>
        <v>5</v>
      </c>
      <c r="AL13" s="8">
        <f>INDEX('h 23-24'!AL7:AL26,MATCH(LARGE('h 23-24'!K7:K26,8),'h 23-24'!K7:K26,0))</f>
        <v>5</v>
      </c>
      <c r="AM13" s="9">
        <f>INDEX('h 23-24'!AM7:AM26,MATCH(LARGE('h 23-24'!K7:K26,8),'h 23-24'!K7:K26,0))</f>
        <v>0</v>
      </c>
      <c r="AN13" s="10">
        <f>INDEX('h 23-24'!AN7:AN26,MATCH(LARGE('h 23-24'!K7:K26,8),'h 23-24'!K7:K26,0))</f>
        <v>0</v>
      </c>
      <c r="AO13" s="9">
        <f>INDEX('h 23-24'!AO7:AO26,MATCH(LARGE('h 23-24'!K7:K26,8),'h 23-24'!K7:K26,0))</f>
        <v>0</v>
      </c>
      <c r="AP13" s="10">
        <f>INDEX('h 23-24'!AP7:AP26,MATCH(LARGE('h 23-24'!K7:K26,8),'h 23-24'!K7:K26,0))</f>
        <v>0</v>
      </c>
      <c r="AQ13" s="11">
        <f>INDEX('h 23-24'!AQ7:AQ26,MATCH(LARGE('h 23-24'!K7:K26,8),'h 23-24'!K7:K26,0))</f>
        <v>4</v>
      </c>
      <c r="AR13" s="12">
        <f>INDEX('h 23-24'!AR7:AR26,MATCH(LARGE('h 23-24'!K7:K26,8),'h 23-24'!K7:K26,0))</f>
        <v>4</v>
      </c>
      <c r="AS13" s="11">
        <f>INDEX('h 23-24'!AS7:AS26,MATCH(LARGE('h 23-24'!K7:K26,8),'h 23-24'!K7:K26,0))</f>
        <v>5</v>
      </c>
      <c r="AT13" s="12">
        <f>INDEX('h 23-24'!AT7:AT26,MATCH(LARGE('h 23-24'!K7:K26,8),'h 23-24'!K7:K26,0))</f>
        <v>5</v>
      </c>
      <c r="AV13" s="7">
        <f>INDEX('h 23-24'!AV7:AV26,MATCH(LARGE('h 23-24'!K7:K26,8),'h 23-24'!K7:K26,0))</f>
        <v>0</v>
      </c>
      <c r="AW13" s="8">
        <f>INDEX('h 23-24'!AW7:AW26,MATCH(LARGE('h 23-24'!K7:K26,8),'h 23-24'!K7:K26,0))</f>
        <v>3</v>
      </c>
      <c r="AX13" s="9">
        <f>INDEX('h 23-24'!AX7:AX26,MATCH(LARGE('h 23-24'!K7:K26,8),'h 23-24'!K7:K26,0))</f>
        <v>0</v>
      </c>
      <c r="AY13" s="10">
        <f>INDEX('h 23-24'!AY7:AY26,MATCH(LARGE('h 23-24'!K7:K26,8),'h 23-24'!K7:K26,0))</f>
        <v>0</v>
      </c>
      <c r="AZ13" s="11">
        <f>INDEX('h 23-24'!AZ7:AZ26,MATCH(LARGE('h 23-24'!K7:K26,8),'h 23-24'!K7:K26,0))</f>
        <v>0</v>
      </c>
      <c r="BA13" s="12">
        <f>INDEX('h 23-24'!BA7:BA26,MATCH(LARGE('h 23-24'!K7:K26,8),'h 23-24'!K7:K26,0))</f>
        <v>3</v>
      </c>
      <c r="BC13" s="7">
        <f>INDEX('h 23-24'!BC7:BC26,MATCH(LARGE('h 23-24'!K7:K26,8),'h 23-24'!K7:K26,0))</f>
        <v>0</v>
      </c>
      <c r="BD13" s="8">
        <f>INDEX('h 23-24'!BD7:BD26,MATCH(LARGE('h 23-24'!K7:K26,8),'h 23-24'!K7:K26,0))</f>
        <v>0</v>
      </c>
      <c r="BE13" s="9">
        <f>INDEX('h 23-24'!BE7:BE26,MATCH(LARGE('h 23-24'!K7:K26,8),'h 23-24'!K7:K26,0))</f>
        <v>0</v>
      </c>
      <c r="BF13" s="10">
        <f>INDEX('h 23-24'!BF7:BF26,MATCH(LARGE('h 23-24'!K7:K26,8),'h 23-24'!K7:K26,0))</f>
        <v>0</v>
      </c>
      <c r="BG13" s="11">
        <f>INDEX('h 23-24'!BG7:BG26,MATCH(LARGE('h 23-24'!K7:K26,8),'h 23-24'!K7:K26,0))</f>
        <v>0</v>
      </c>
      <c r="BH13" s="12">
        <f>INDEX('h 23-24'!BH7:BH26,MATCH(LARGE('h 23-24'!K7:K26,8),'h 23-24'!K7:K26,0))</f>
        <v>0</v>
      </c>
      <c r="BI13" s="6"/>
      <c r="BJ13" s="3" t="b">
        <f>INDEX('h 23-24'!BJ7:BJ26,MATCH(LARGE('h 23-24'!K7:K26,8),'h 23-24'!K7:K26,0))</f>
        <v>1</v>
      </c>
      <c r="BK13" s="3" t="b">
        <f>INDEX('h 23-24'!BK7:BK26,MATCH(LARGE('h 23-24'!K7:K26,8),'h 23-24'!K7:K26,0))</f>
        <v>1</v>
      </c>
      <c r="BL13" s="6"/>
      <c r="BM13" s="4" t="b">
        <f>INDEX('h 23-24'!BM7:BM26,MATCH(LARGE('h 23-24'!K7:K26,8),'h 23-24'!K7:K26,0))</f>
        <v>1</v>
      </c>
      <c r="BN13" s="4" t="b">
        <f>INDEX('h 23-24'!BN7:BN26,MATCH(LARGE('h 23-24'!K7:K26,8),'h 23-24'!K7:K26,0))</f>
        <v>1</v>
      </c>
      <c r="BO13" s="6"/>
      <c r="BP13" s="31"/>
    </row>
    <row r="14" spans="2:68" ht="17.100000000000001" customHeight="1" thickBot="1" x14ac:dyDescent="0.3">
      <c r="B14" s="132" t="str">
        <f>INDEX('h 23-24'!B7:B26,MATCH(LARGE('h 23-24'!K7:K26,9),'h 23-24'!K7:K26,0))</f>
        <v>Tottenham</v>
      </c>
      <c r="C14" s="2"/>
      <c r="D14" s="4" t="b">
        <f>INDEX('h 23-24'!D7:D26,MATCH(LARGE('h 23-24'!K7:K26,9),'h 23-24'!K7:K26,0))</f>
        <v>1</v>
      </c>
      <c r="E14" s="2"/>
      <c r="F14" s="35">
        <f>INDEX('h 23-24'!F7:F26,MATCH(LARGE('h 23-24'!K7:K26,9),'h 23-24'!K7:K26,0))</f>
        <v>0</v>
      </c>
      <c r="G14" s="36">
        <f>INDEX('h 23-24'!G7:G26,MATCH(LARGE('h 23-24'!K7:K26,9),'h 23-24'!K7:K26,0))</f>
        <v>1</v>
      </c>
      <c r="H14" s="37">
        <f>INDEX('h 23-24'!H7:H26,MATCH(LARGE('h 23-24'!K7:K26,9),'h 23-24'!K7:K26,0))</f>
        <v>0</v>
      </c>
      <c r="I14" s="15">
        <f>INDEX('h 23-24'!I7:I26,MATCH(LARGE('h 23-24'!K7:K26,9),'h 23-24'!K7:K26,0))</f>
        <v>1</v>
      </c>
      <c r="J14" s="27"/>
      <c r="K14" s="27"/>
      <c r="L14" s="32">
        <f>INDEX('h 23-24'!L7:L26,MATCH(LARGE('h 23-24'!K7:K26,9),'h 23-24'!K7:K26,0))</f>
        <v>2</v>
      </c>
      <c r="M14" s="24">
        <f>INDEX('h 23-24'!M7:M26,MATCH(LARGE('h 23-24'!K7:K26,9),'h 23-24'!K7:K26,0))</f>
        <v>2</v>
      </c>
      <c r="N14" s="33">
        <f>INDEX('h 23-24'!N7:N26,MATCH(LARGE('h 23-24'!K7:K26,9),'h 23-24'!K7:K26,0))</f>
        <v>2</v>
      </c>
      <c r="O14" s="34">
        <f>INDEX('h 23-24'!O7:O26,MATCH(LARGE('h 23-24'!K7:K26,9),'h 23-24'!K7:K26,0))</f>
        <v>2</v>
      </c>
      <c r="P14" s="2"/>
      <c r="Q14" s="38">
        <f>INDEX('h 23-24'!Q7:Q26,MATCH(LARGE('h 23-24'!K7:K26,9),'h 23-24'!K7:K26,0))</f>
        <v>0</v>
      </c>
      <c r="R14" s="39">
        <f>INDEX('h 23-24'!R7:R26,MATCH(LARGE('h 23-24'!K7:K26,9),'h 23-24'!K7:K26,0))</f>
        <v>0</v>
      </c>
      <c r="S14" s="40">
        <f>INDEX('h 23-24'!S7:S26,MATCH(LARGE('h 23-24'!K7:K26,9),'h 23-24'!K7:K26,0))</f>
        <v>0</v>
      </c>
      <c r="T14" s="15">
        <f>INDEX('h 23-24'!T7:T26,MATCH(LARGE('h 23-24'!K7:K26,9),'h 23-24'!K7:K26,0))</f>
        <v>0</v>
      </c>
      <c r="U14" s="32">
        <f>INDEX('h 23-24'!U7:U26,MATCH(LARGE('h 23-24'!K7:K26,9),'h 23-24'!K7:K26,0))</f>
        <v>0</v>
      </c>
      <c r="V14" s="24">
        <f>INDEX('h 23-24'!V7:V26,MATCH(LARGE('h 23-24'!K7:K26,9),'h 23-24'!K7:K26,0))</f>
        <v>0</v>
      </c>
      <c r="W14" s="33">
        <f>INDEX('h 23-24'!W7:W26,MATCH(LARGE('h 23-24'!K7:K26,9),'h 23-24'!K7:K26,0))</f>
        <v>0</v>
      </c>
      <c r="X14" s="34">
        <f>INDEX('h 23-24'!X7:X26,MATCH(LARGE('h 23-24'!K7:K26,9),'h 23-24'!K7:K26,0))</f>
        <v>0</v>
      </c>
      <c r="Y14" s="2"/>
      <c r="Z14" s="41">
        <f>INDEX('h 23-24'!Z7:Z26,MATCH(LARGE('h 23-24'!K7:K26,9),'h 23-24'!K7:K26,0))</f>
        <v>0</v>
      </c>
      <c r="AA14" s="42">
        <f>INDEX('h 23-24'!AA7:AA26,MATCH(LARGE('h 23-24'!K7:K26,9),'h 23-24'!K7:K26,0))</f>
        <v>1</v>
      </c>
      <c r="AB14" s="43">
        <f>INDEX('h 23-24'!AB7:AB26,MATCH(LARGE('h 23-24'!K7:K26,9),'h 23-24'!K7:K26,0))</f>
        <v>0</v>
      </c>
      <c r="AC14" s="15">
        <f>INDEX('h 23-24'!AC7:AC26,MATCH(LARGE('h 23-24'!K7:K26,9),'h 23-24'!K7:K26,0))</f>
        <v>1</v>
      </c>
      <c r="AD14" s="32">
        <f>INDEX('h 23-24'!AD7:AD26,MATCH(LARGE('h 23-24'!K7:K26,9),'h 23-24'!K7:K26,0))</f>
        <v>2</v>
      </c>
      <c r="AE14" s="24">
        <f>INDEX('h 23-24'!AE7:AE26,MATCH(LARGE('h 23-24'!K7:K26,9),'h 23-24'!K7:K26,0))</f>
        <v>2</v>
      </c>
      <c r="AF14" s="33">
        <f>INDEX('h 23-24'!AF7:AF26,MATCH(LARGE('h 23-24'!K7:K26,9),'h 23-24'!K7:K26,0))</f>
        <v>2</v>
      </c>
      <c r="AG14" s="34">
        <f>INDEX('h 23-24'!AG7:AG26,MATCH(LARGE('h 23-24'!K7:K26,9),'h 23-24'!K7:K26,0))</f>
        <v>2</v>
      </c>
      <c r="AI14" s="7">
        <f>INDEX('h 23-24'!AI7:AI26,MATCH(LARGE('h 23-24'!K7:K26,9),'h 23-24'!K7:K26,0))</f>
        <v>1</v>
      </c>
      <c r="AJ14" s="8">
        <f>INDEX('h 23-24'!AJ7:AJ26,MATCH(LARGE('h 23-24'!K7:K26,9),'h 23-24'!K7:K26,0))</f>
        <v>3</v>
      </c>
      <c r="AK14" s="7">
        <f>INDEX('h 23-24'!AK7:AK26,MATCH(LARGE('h 23-24'!K7:K26,9),'h 23-24'!K7:K26,0))</f>
        <v>6</v>
      </c>
      <c r="AL14" s="8">
        <f>INDEX('h 23-24'!AL7:AL26,MATCH(LARGE('h 23-24'!K7:K26,9),'h 23-24'!K7:K26,0))</f>
        <v>3</v>
      </c>
      <c r="AM14" s="9">
        <f>INDEX('h 23-24'!AM7:AM26,MATCH(LARGE('h 23-24'!K7:K26,9),'h 23-24'!K7:K26,0))</f>
        <v>0</v>
      </c>
      <c r="AN14" s="10">
        <f>INDEX('h 23-24'!AN7:AN26,MATCH(LARGE('h 23-24'!K7:K26,9),'h 23-24'!K7:K26,0))</f>
        <v>0</v>
      </c>
      <c r="AO14" s="9">
        <f>INDEX('h 23-24'!AO7:AO26,MATCH(LARGE('h 23-24'!K7:K26,9),'h 23-24'!K7:K26,0))</f>
        <v>0</v>
      </c>
      <c r="AP14" s="10">
        <f>INDEX('h 23-24'!AP7:AP26,MATCH(LARGE('h 23-24'!K7:K26,9),'h 23-24'!K7:K26,0))</f>
        <v>0</v>
      </c>
      <c r="AQ14" s="11">
        <f>INDEX('h 23-24'!AQ7:AQ26,MATCH(LARGE('h 23-24'!K7:K26,9),'h 23-24'!K7:K26,0))</f>
        <v>1</v>
      </c>
      <c r="AR14" s="12">
        <f>INDEX('h 23-24'!AR7:AR26,MATCH(LARGE('h 23-24'!K7:K26,9),'h 23-24'!K7:K26,0))</f>
        <v>3</v>
      </c>
      <c r="AS14" s="11">
        <f>INDEX('h 23-24'!AS7:AS26,MATCH(LARGE('h 23-24'!K7:K26,9),'h 23-24'!K7:K26,0))</f>
        <v>6</v>
      </c>
      <c r="AT14" s="12">
        <f>INDEX('h 23-24'!AT7:AT26,MATCH(LARGE('h 23-24'!K7:K26,9),'h 23-24'!K7:K26,0))</f>
        <v>3</v>
      </c>
      <c r="AV14" s="7">
        <f>INDEX('h 23-24'!AV7:AV26,MATCH(LARGE('h 23-24'!K7:K26,9),'h 23-24'!K7:K26,0))</f>
        <v>4</v>
      </c>
      <c r="AW14" s="8">
        <f>INDEX('h 23-24'!AW7:AW26,MATCH(LARGE('h 23-24'!K7:K26,9),'h 23-24'!K7:K26,0))</f>
        <v>1</v>
      </c>
      <c r="AX14" s="9">
        <f>INDEX('h 23-24'!AX7:AX26,MATCH(LARGE('h 23-24'!K7:K26,9),'h 23-24'!K7:K26,0))</f>
        <v>0</v>
      </c>
      <c r="AY14" s="10">
        <f>INDEX('h 23-24'!AY7:AY26,MATCH(LARGE('h 23-24'!K7:K26,9),'h 23-24'!K7:K26,0))</f>
        <v>0</v>
      </c>
      <c r="AZ14" s="11">
        <f>INDEX('h 23-24'!AZ7:AZ26,MATCH(LARGE('h 23-24'!K7:K26,9),'h 23-24'!K7:K26,0))</f>
        <v>4</v>
      </c>
      <c r="BA14" s="12">
        <f>INDEX('h 23-24'!BA7:BA26,MATCH(LARGE('h 23-24'!K7:K26,9),'h 23-24'!K7:K26,0))</f>
        <v>1</v>
      </c>
      <c r="BC14" s="7">
        <f>INDEX('h 23-24'!BC7:BC26,MATCH(LARGE('h 23-24'!K7:K26,9),'h 23-24'!K7:K26,0))</f>
        <v>0</v>
      </c>
      <c r="BD14" s="8">
        <f>INDEX('h 23-24'!BD7:BD26,MATCH(LARGE('h 23-24'!K7:K26,9),'h 23-24'!K7:K26,0))</f>
        <v>0</v>
      </c>
      <c r="BE14" s="9">
        <f>INDEX('h 23-24'!BE7:BE26,MATCH(LARGE('h 23-24'!K7:K26,9),'h 23-24'!K7:K26,0))</f>
        <v>0</v>
      </c>
      <c r="BF14" s="10">
        <f>INDEX('h 23-24'!BF7:BF26,MATCH(LARGE('h 23-24'!K7:K26,9),'h 23-24'!K7:K26,0))</f>
        <v>0</v>
      </c>
      <c r="BG14" s="11">
        <f>INDEX('h 23-24'!BG7:BG26,MATCH(LARGE('h 23-24'!K7:K26,9),'h 23-24'!K7:K26,0))</f>
        <v>0</v>
      </c>
      <c r="BH14" s="12">
        <f>INDEX('h 23-24'!BH7:BH26,MATCH(LARGE('h 23-24'!K7:K26,9),'h 23-24'!K7:K26,0))</f>
        <v>0</v>
      </c>
      <c r="BI14" s="6"/>
      <c r="BJ14" s="3" t="b">
        <f>INDEX('h 23-24'!BJ7:BJ26,MATCH(LARGE('h 23-24'!K7:K26,9),'h 23-24'!K7:K26,0))</f>
        <v>1</v>
      </c>
      <c r="BK14" s="3" t="b">
        <f>INDEX('h 23-24'!BK7:BK26,MATCH(LARGE('h 23-24'!K7:K26,9),'h 23-24'!K7:K26,0))</f>
        <v>1</v>
      </c>
      <c r="BL14" s="6"/>
      <c r="BM14" s="4" t="b">
        <f>INDEX('h 23-24'!BM7:BM26,MATCH(LARGE('h 23-24'!K7:K26,9),'h 23-24'!K7:K26,0))</f>
        <v>1</v>
      </c>
      <c r="BN14" s="4" t="b">
        <f>INDEX('h 23-24'!BN7:BN26,MATCH(LARGE('h 23-24'!K7:K26,9),'h 23-24'!K7:K26,0))</f>
        <v>1</v>
      </c>
      <c r="BO14" s="6"/>
      <c r="BP14" s="31"/>
    </row>
    <row r="15" spans="2:68" ht="17.100000000000001" customHeight="1" thickBot="1" x14ac:dyDescent="0.3">
      <c r="B15" s="132" t="str">
        <f>INDEX('h 23-24'!B7:B26,MATCH(LARGE('h 23-24'!K7:K26,10),'h 23-24'!K7:K26,0))</f>
        <v>Brentford</v>
      </c>
      <c r="C15" s="2"/>
      <c r="D15" s="4" t="b">
        <f>INDEX('h 23-24'!D7:D26,MATCH(LARGE('h 23-24'!K7:K26,10),'h 23-24'!K7:K26,0))</f>
        <v>1</v>
      </c>
      <c r="E15" s="2"/>
      <c r="F15" s="35">
        <f>INDEX('h 23-24'!F7:F26,MATCH(LARGE('h 23-24'!K7:K26,10),'h 23-24'!K7:K26,0))</f>
        <v>0</v>
      </c>
      <c r="G15" s="36">
        <f>INDEX('h 23-24'!G7:G26,MATCH(LARGE('h 23-24'!K7:K26,10),'h 23-24'!K7:K26,0))</f>
        <v>1</v>
      </c>
      <c r="H15" s="37">
        <f>INDEX('h 23-24'!H7:H26,MATCH(LARGE('h 23-24'!K7:K26,10),'h 23-24'!K7:K26,0))</f>
        <v>0</v>
      </c>
      <c r="I15" s="15">
        <f>INDEX('h 23-24'!I7:I26,MATCH(LARGE('h 23-24'!K7:K26,10),'h 23-24'!K7:K26,0))</f>
        <v>1</v>
      </c>
      <c r="J15" s="27"/>
      <c r="K15" s="27"/>
      <c r="L15" s="32">
        <f>INDEX('h 23-24'!L7:L26,MATCH(LARGE('h 23-24'!K7:K26,10),'h 23-24'!K7:K26,0))</f>
        <v>2</v>
      </c>
      <c r="M15" s="24">
        <f>INDEX('h 23-24'!M7:M26,MATCH(LARGE('h 23-24'!K7:K26,10),'h 23-24'!K7:K26,0))</f>
        <v>2</v>
      </c>
      <c r="N15" s="33">
        <f>INDEX('h 23-24'!N7:N26,MATCH(LARGE('h 23-24'!K7:K26,10),'h 23-24'!K7:K26,0))</f>
        <v>2</v>
      </c>
      <c r="O15" s="34">
        <f>INDEX('h 23-24'!O7:O26,MATCH(LARGE('h 23-24'!K7:K26,10),'h 23-24'!K7:K26,0))</f>
        <v>2</v>
      </c>
      <c r="P15" s="2"/>
      <c r="Q15" s="38">
        <f>INDEX('h 23-24'!Q7:Q26,MATCH(LARGE('h 23-24'!K7:K26,10),'h 23-24'!K7:K26,0))</f>
        <v>0</v>
      </c>
      <c r="R15" s="39">
        <f>INDEX('h 23-24'!R7:R26,MATCH(LARGE('h 23-24'!K7:K26,10),'h 23-24'!K7:K26,0))</f>
        <v>1</v>
      </c>
      <c r="S15" s="40">
        <f>INDEX('h 23-24'!S7:S26,MATCH(LARGE('h 23-24'!K7:K26,10),'h 23-24'!K7:K26,0))</f>
        <v>0</v>
      </c>
      <c r="T15" s="15">
        <f>INDEX('h 23-24'!T7:T26,MATCH(LARGE('h 23-24'!K7:K26,10),'h 23-24'!K7:K26,0))</f>
        <v>1</v>
      </c>
      <c r="U15" s="32">
        <f>INDEX('h 23-24'!U7:U26,MATCH(LARGE('h 23-24'!K7:K26,10),'h 23-24'!K7:K26,0))</f>
        <v>2</v>
      </c>
      <c r="V15" s="24">
        <f>INDEX('h 23-24'!V7:V26,MATCH(LARGE('h 23-24'!K7:K26,10),'h 23-24'!K7:K26,0))</f>
        <v>2</v>
      </c>
      <c r="W15" s="33">
        <f>INDEX('h 23-24'!W7:W26,MATCH(LARGE('h 23-24'!K7:K26,10),'h 23-24'!K7:K26,0))</f>
        <v>2</v>
      </c>
      <c r="X15" s="34">
        <f>INDEX('h 23-24'!X7:X26,MATCH(LARGE('h 23-24'!K7:K26,10),'h 23-24'!K7:K26,0))</f>
        <v>2</v>
      </c>
      <c r="Y15" s="2"/>
      <c r="Z15" s="41">
        <f>INDEX('h 23-24'!Z7:Z26,MATCH(LARGE('h 23-24'!K7:K26,10),'h 23-24'!K7:K26,0))</f>
        <v>0</v>
      </c>
      <c r="AA15" s="42">
        <f>INDEX('h 23-24'!AA7:AA26,MATCH(LARGE('h 23-24'!K7:K26,10),'h 23-24'!K7:K26,0))</f>
        <v>0</v>
      </c>
      <c r="AB15" s="43">
        <f>INDEX('h 23-24'!AB7:AB26,MATCH(LARGE('h 23-24'!K7:K26,10),'h 23-24'!K7:K26,0))</f>
        <v>0</v>
      </c>
      <c r="AC15" s="15">
        <f>INDEX('h 23-24'!AC7:AC26,MATCH(LARGE('h 23-24'!K7:K26,10),'h 23-24'!K7:K26,0))</f>
        <v>0</v>
      </c>
      <c r="AD15" s="32">
        <f>INDEX('h 23-24'!AD7:AD26,MATCH(LARGE('h 23-24'!K7:K26,10),'h 23-24'!K7:K26,0))</f>
        <v>0</v>
      </c>
      <c r="AE15" s="24">
        <f>INDEX('h 23-24'!AE7:AE26,MATCH(LARGE('h 23-24'!K7:K26,10),'h 23-24'!K7:K26,0))</f>
        <v>0</v>
      </c>
      <c r="AF15" s="33">
        <f>INDEX('h 23-24'!AF7:AF26,MATCH(LARGE('h 23-24'!K7:K26,10),'h 23-24'!K7:K26,0))</f>
        <v>0</v>
      </c>
      <c r="AG15" s="34">
        <f>INDEX('h 23-24'!AG7:AG26,MATCH(LARGE('h 23-24'!K7:K26,10),'h 23-24'!K7:K26,0))</f>
        <v>0</v>
      </c>
      <c r="AI15" s="7">
        <f>INDEX('h 23-24'!AI7:AI26,MATCH(LARGE('h 23-24'!K7:K26,10),'h 23-24'!K7:K26,0))</f>
        <v>3</v>
      </c>
      <c r="AJ15" s="8">
        <f>INDEX('h 23-24'!AJ7:AJ26,MATCH(LARGE('h 23-24'!K7:K26,10),'h 23-24'!K7:K26,0))</f>
        <v>1</v>
      </c>
      <c r="AK15" s="7">
        <f>INDEX('h 23-24'!AK7:AK26,MATCH(LARGE('h 23-24'!K7:K26,10),'h 23-24'!K7:K26,0))</f>
        <v>3</v>
      </c>
      <c r="AL15" s="8">
        <f>INDEX('h 23-24'!AL7:AL26,MATCH(LARGE('h 23-24'!K7:K26,10),'h 23-24'!K7:K26,0))</f>
        <v>6</v>
      </c>
      <c r="AM15" s="9">
        <f>INDEX('h 23-24'!AM7:AM26,MATCH(LARGE('h 23-24'!K7:K26,10),'h 23-24'!K7:K26,0))</f>
        <v>3</v>
      </c>
      <c r="AN15" s="10">
        <f>INDEX('h 23-24'!AN7:AN26,MATCH(LARGE('h 23-24'!K7:K26,10),'h 23-24'!K7:K26,0))</f>
        <v>1</v>
      </c>
      <c r="AO15" s="9">
        <f>INDEX('h 23-24'!AO7:AO26,MATCH(LARGE('h 23-24'!K7:K26,10),'h 23-24'!K7:K26,0))</f>
        <v>3</v>
      </c>
      <c r="AP15" s="10">
        <f>INDEX('h 23-24'!AP7:AP26,MATCH(LARGE('h 23-24'!K7:K26,10),'h 23-24'!K7:K26,0))</f>
        <v>6</v>
      </c>
      <c r="AQ15" s="11">
        <f>INDEX('h 23-24'!AQ7:AQ26,MATCH(LARGE('h 23-24'!K7:K26,10),'h 23-24'!K7:K26,0))</f>
        <v>0</v>
      </c>
      <c r="AR15" s="12">
        <f>INDEX('h 23-24'!AR7:AR26,MATCH(LARGE('h 23-24'!K7:K26,10),'h 23-24'!K7:K26,0))</f>
        <v>0</v>
      </c>
      <c r="AS15" s="11">
        <f>INDEX('h 23-24'!AS7:AS26,MATCH(LARGE('h 23-24'!K7:K26,10),'h 23-24'!K7:K26,0))</f>
        <v>0</v>
      </c>
      <c r="AT15" s="12">
        <f>INDEX('h 23-24'!AT7:AT26,MATCH(LARGE('h 23-24'!K7:K26,10),'h 23-24'!K7:K26,0))</f>
        <v>0</v>
      </c>
      <c r="AV15" s="7">
        <f>INDEX('h 23-24'!AV7:AV26,MATCH(LARGE('h 23-24'!K7:K26,10),'h 23-24'!K7:K26,0))</f>
        <v>1</v>
      </c>
      <c r="AW15" s="8">
        <f>INDEX('h 23-24'!AW7:AW26,MATCH(LARGE('h 23-24'!K7:K26,10),'h 23-24'!K7:K26,0))</f>
        <v>4</v>
      </c>
      <c r="AX15" s="9">
        <f>INDEX('h 23-24'!AX7:AX26,MATCH(LARGE('h 23-24'!K7:K26,10),'h 23-24'!K7:K26,0))</f>
        <v>1</v>
      </c>
      <c r="AY15" s="10">
        <f>INDEX('h 23-24'!AY7:AY26,MATCH(LARGE('h 23-24'!K7:K26,10),'h 23-24'!K7:K26,0))</f>
        <v>4</v>
      </c>
      <c r="AZ15" s="11">
        <f>INDEX('h 23-24'!AZ7:AZ26,MATCH(LARGE('h 23-24'!K7:K26,10),'h 23-24'!K7:K26,0))</f>
        <v>0</v>
      </c>
      <c r="BA15" s="12">
        <f>INDEX('h 23-24'!BA7:BA26,MATCH(LARGE('h 23-24'!K7:K26,10),'h 23-24'!K7:K26,0))</f>
        <v>0</v>
      </c>
      <c r="BC15" s="7">
        <f>INDEX('h 23-24'!BC7:BC26,MATCH(LARGE('h 23-24'!K7:K26,10),'h 23-24'!K7:K26,0))</f>
        <v>0</v>
      </c>
      <c r="BD15" s="8">
        <f>INDEX('h 23-24'!BD7:BD26,MATCH(LARGE('h 23-24'!K7:K26,10),'h 23-24'!K7:K26,0))</f>
        <v>0</v>
      </c>
      <c r="BE15" s="9">
        <f>INDEX('h 23-24'!BE7:BE26,MATCH(LARGE('h 23-24'!K7:K26,10),'h 23-24'!K7:K26,0))</f>
        <v>0</v>
      </c>
      <c r="BF15" s="10">
        <f>INDEX('h 23-24'!BF7:BF26,MATCH(LARGE('h 23-24'!K7:K26,10),'h 23-24'!K7:K26,0))</f>
        <v>0</v>
      </c>
      <c r="BG15" s="11">
        <f>INDEX('h 23-24'!BG7:BG26,MATCH(LARGE('h 23-24'!K7:K26,10),'h 23-24'!K7:K26,0))</f>
        <v>0</v>
      </c>
      <c r="BH15" s="12">
        <f>INDEX('h 23-24'!BH7:BH26,MATCH(LARGE('h 23-24'!K7:K26,10),'h 23-24'!K7:K26,0))</f>
        <v>0</v>
      </c>
      <c r="BI15" s="6"/>
      <c r="BJ15" s="3" t="b">
        <f>INDEX('h 23-24'!BJ7:BJ26,MATCH(LARGE('h 23-24'!K7:K26,10),'h 23-24'!K7:K26,0))</f>
        <v>1</v>
      </c>
      <c r="BK15" s="3" t="b">
        <f>INDEX('h 23-24'!BK7:BK26,MATCH(LARGE('h 23-24'!K7:K26,10),'h 23-24'!K7:K26,0))</f>
        <v>1</v>
      </c>
      <c r="BL15" s="6"/>
      <c r="BM15" s="4" t="b">
        <f>INDEX('h 23-24'!BM7:BM26,MATCH(LARGE('h 23-24'!K7:K26,10),'h 23-24'!K7:K26,0))</f>
        <v>1</v>
      </c>
      <c r="BN15" s="4" t="b">
        <f>INDEX('h 23-24'!BN7:BN26,MATCH(LARGE('h 23-24'!K7:K26,10),'h 23-24'!K7:K26,0))</f>
        <v>1</v>
      </c>
      <c r="BO15" s="6"/>
      <c r="BP15" s="31"/>
    </row>
    <row r="16" spans="2:68" ht="17.100000000000001" customHeight="1" thickBot="1" x14ac:dyDescent="0.3">
      <c r="B16" s="132" t="str">
        <f>INDEX('h 23-24'!B7:B26,MATCH(LARGE('h 23-24'!K7:K26,11),'h 23-24'!K7:K26,0))</f>
        <v>West Ham</v>
      </c>
      <c r="C16" s="2"/>
      <c r="D16" s="4" t="b">
        <f>INDEX('h 23-24'!D7:D26,MATCH(LARGE('h 23-24'!K7:K26,11),'h 23-24'!K7:K26,0))</f>
        <v>1</v>
      </c>
      <c r="E16" s="2"/>
      <c r="F16" s="35">
        <f>INDEX('h 23-24'!F7:F26,MATCH(LARGE('h 23-24'!K7:K26,11),'h 23-24'!K7:K26,0))</f>
        <v>0</v>
      </c>
      <c r="G16" s="36">
        <f>INDEX('h 23-24'!G7:G26,MATCH(LARGE('h 23-24'!K7:K26,11),'h 23-24'!K7:K26,0))</f>
        <v>1</v>
      </c>
      <c r="H16" s="37">
        <f>INDEX('h 23-24'!H7:H26,MATCH(LARGE('h 23-24'!K7:K26,11),'h 23-24'!K7:K26,0))</f>
        <v>0</v>
      </c>
      <c r="I16" s="15">
        <f>INDEX('h 23-24'!I7:I26,MATCH(LARGE('h 23-24'!K7:K26,11),'h 23-24'!K7:K26,0))</f>
        <v>1</v>
      </c>
      <c r="J16" s="27"/>
      <c r="K16" s="27"/>
      <c r="L16" s="32">
        <f>INDEX('h 23-24'!L7:L26,MATCH(LARGE('h 23-24'!K7:K26,11),'h 23-24'!K7:K26,0))</f>
        <v>0</v>
      </c>
      <c r="M16" s="24">
        <f>INDEX('h 23-24'!M7:M26,MATCH(LARGE('h 23-24'!K7:K26,11),'h 23-24'!K7:K26,0))</f>
        <v>0</v>
      </c>
      <c r="N16" s="33">
        <f>INDEX('h 23-24'!N7:N26,MATCH(LARGE('h 23-24'!K7:K26,11),'h 23-24'!K7:K26,0))</f>
        <v>1</v>
      </c>
      <c r="O16" s="34">
        <f>INDEX('h 23-24'!O7:O26,MATCH(LARGE('h 23-24'!K7:K26,11),'h 23-24'!K7:K26,0))</f>
        <v>1</v>
      </c>
      <c r="P16" s="2"/>
      <c r="Q16" s="38">
        <f>INDEX('h 23-24'!Q7:Q26,MATCH(LARGE('h 23-24'!K7:K26,11),'h 23-24'!K7:K26,0))</f>
        <v>0</v>
      </c>
      <c r="R16" s="39">
        <f>INDEX('h 23-24'!R7:R26,MATCH(LARGE('h 23-24'!K7:K26,11),'h 23-24'!K7:K26,0))</f>
        <v>0</v>
      </c>
      <c r="S16" s="40">
        <f>INDEX('h 23-24'!S7:S26,MATCH(LARGE('h 23-24'!K7:K26,11),'h 23-24'!K7:K26,0))</f>
        <v>0</v>
      </c>
      <c r="T16" s="15">
        <f>INDEX('h 23-24'!T7:T26,MATCH(LARGE('h 23-24'!K7:K26,11),'h 23-24'!K7:K26,0))</f>
        <v>0</v>
      </c>
      <c r="U16" s="32">
        <f>INDEX('h 23-24'!U7:U26,MATCH(LARGE('h 23-24'!K7:K26,11),'h 23-24'!K7:K26,0))</f>
        <v>0</v>
      </c>
      <c r="V16" s="24">
        <f>INDEX('h 23-24'!V7:V26,MATCH(LARGE('h 23-24'!K7:K26,11),'h 23-24'!K7:K26,0))</f>
        <v>0</v>
      </c>
      <c r="W16" s="33">
        <f>INDEX('h 23-24'!W7:W26,MATCH(LARGE('h 23-24'!K7:K26,11),'h 23-24'!K7:K26,0))</f>
        <v>0</v>
      </c>
      <c r="X16" s="34">
        <f>INDEX('h 23-24'!X7:X26,MATCH(LARGE('h 23-24'!K7:K26,11),'h 23-24'!K7:K26,0))</f>
        <v>0</v>
      </c>
      <c r="Y16" s="2"/>
      <c r="Z16" s="41">
        <f>INDEX('h 23-24'!Z7:Z26,MATCH(LARGE('h 23-24'!K7:K26,11),'h 23-24'!K7:K26,0))</f>
        <v>0</v>
      </c>
      <c r="AA16" s="42">
        <f>INDEX('h 23-24'!AA7:AA26,MATCH(LARGE('h 23-24'!K7:K26,11),'h 23-24'!K7:K26,0))</f>
        <v>1</v>
      </c>
      <c r="AB16" s="43">
        <f>INDEX('h 23-24'!AB7:AB26,MATCH(LARGE('h 23-24'!K7:K26,11),'h 23-24'!K7:K26,0))</f>
        <v>0</v>
      </c>
      <c r="AC16" s="15">
        <f>INDEX('h 23-24'!AC7:AC26,MATCH(LARGE('h 23-24'!K7:K26,11),'h 23-24'!K7:K26,0))</f>
        <v>1</v>
      </c>
      <c r="AD16" s="32">
        <f>INDEX('h 23-24'!AD7:AD26,MATCH(LARGE('h 23-24'!K7:K26,11),'h 23-24'!K7:K26,0))</f>
        <v>0</v>
      </c>
      <c r="AE16" s="24">
        <f>INDEX('h 23-24'!AE7:AE26,MATCH(LARGE('h 23-24'!K7:K26,11),'h 23-24'!K7:K26,0))</f>
        <v>0</v>
      </c>
      <c r="AF16" s="33">
        <f>INDEX('h 23-24'!AF7:AF26,MATCH(LARGE('h 23-24'!K7:K26,11),'h 23-24'!K7:K26,0))</f>
        <v>1</v>
      </c>
      <c r="AG16" s="34">
        <f>INDEX('h 23-24'!AG7:AG26,MATCH(LARGE('h 23-24'!K7:K26,11),'h 23-24'!K7:K26,0))</f>
        <v>1</v>
      </c>
      <c r="AI16" s="7">
        <f>INDEX('h 23-24'!AI7:AI26,MATCH(LARGE('h 23-24'!K7:K26,11),'h 23-24'!K7:K26,0))</f>
        <v>3</v>
      </c>
      <c r="AJ16" s="8">
        <f>INDEX('h 23-24'!AJ7:AJ26,MATCH(LARGE('h 23-24'!K7:K26,11),'h 23-24'!K7:K26,0))</f>
        <v>4</v>
      </c>
      <c r="AK16" s="7">
        <f>INDEX('h 23-24'!AK7:AK26,MATCH(LARGE('h 23-24'!K7:K26,11),'h 23-24'!K7:K26,0))</f>
        <v>4</v>
      </c>
      <c r="AL16" s="8">
        <f>INDEX('h 23-24'!AL7:AL26,MATCH(LARGE('h 23-24'!K7:K26,11),'h 23-24'!K7:K26,0))</f>
        <v>10</v>
      </c>
      <c r="AM16" s="9">
        <f>INDEX('h 23-24'!AM7:AM26,MATCH(LARGE('h 23-24'!K7:K26,11),'h 23-24'!K7:K26,0))</f>
        <v>0</v>
      </c>
      <c r="AN16" s="10">
        <f>INDEX('h 23-24'!AN7:AN26,MATCH(LARGE('h 23-24'!K7:K26,11),'h 23-24'!K7:K26,0))</f>
        <v>0</v>
      </c>
      <c r="AO16" s="9">
        <f>INDEX('h 23-24'!AO7:AO26,MATCH(LARGE('h 23-24'!K7:K26,11),'h 23-24'!K7:K26,0))</f>
        <v>0</v>
      </c>
      <c r="AP16" s="10">
        <f>INDEX('h 23-24'!AP7:AP26,MATCH(LARGE('h 23-24'!K7:K26,11),'h 23-24'!K7:K26,0))</f>
        <v>0</v>
      </c>
      <c r="AQ16" s="11">
        <f>INDEX('h 23-24'!AQ7:AQ26,MATCH(LARGE('h 23-24'!K7:K26,11),'h 23-24'!K7:K26,0))</f>
        <v>3</v>
      </c>
      <c r="AR16" s="12">
        <f>INDEX('h 23-24'!AR7:AR26,MATCH(LARGE('h 23-24'!K7:K26,11),'h 23-24'!K7:K26,0))</f>
        <v>4</v>
      </c>
      <c r="AS16" s="11">
        <f>INDEX('h 23-24'!AS7:AS26,MATCH(LARGE('h 23-24'!K7:K26,11),'h 23-24'!K7:K26,0))</f>
        <v>4</v>
      </c>
      <c r="AT16" s="12">
        <f>INDEX('h 23-24'!AT7:AT26,MATCH(LARGE('h 23-24'!K7:K26,11),'h 23-24'!K7:K26,0))</f>
        <v>10</v>
      </c>
      <c r="AV16" s="7">
        <f>INDEX('h 23-24'!AV7:AV26,MATCH(LARGE('h 23-24'!K7:K26,11),'h 23-24'!K7:K26,0))</f>
        <v>4</v>
      </c>
      <c r="AW16" s="8">
        <f>INDEX('h 23-24'!AW7:AW26,MATCH(LARGE('h 23-24'!K7:K26,11),'h 23-24'!K7:K26,0))</f>
        <v>1</v>
      </c>
      <c r="AX16" s="9">
        <f>INDEX('h 23-24'!AX7:AX26,MATCH(LARGE('h 23-24'!K7:K26,11),'h 23-24'!K7:K26,0))</f>
        <v>0</v>
      </c>
      <c r="AY16" s="10">
        <f>INDEX('h 23-24'!AY7:AY26,MATCH(LARGE('h 23-24'!K7:K26,11),'h 23-24'!K7:K26,0))</f>
        <v>0</v>
      </c>
      <c r="AZ16" s="11">
        <f>INDEX('h 23-24'!AZ7:AZ26,MATCH(LARGE('h 23-24'!K7:K26,11),'h 23-24'!K7:K26,0))</f>
        <v>4</v>
      </c>
      <c r="BA16" s="12">
        <f>INDEX('h 23-24'!BA7:BA26,MATCH(LARGE('h 23-24'!K7:K26,11),'h 23-24'!K7:K26,0))</f>
        <v>1</v>
      </c>
      <c r="BC16" s="7">
        <f>INDEX('h 23-24'!BC7:BC26,MATCH(LARGE('h 23-24'!K7:K26,11),'h 23-24'!K7:K26,0))</f>
        <v>0</v>
      </c>
      <c r="BD16" s="8">
        <f>INDEX('h 23-24'!BD7:BD26,MATCH(LARGE('h 23-24'!K7:K26,11),'h 23-24'!K7:K26,0))</f>
        <v>0</v>
      </c>
      <c r="BE16" s="9">
        <f>INDEX('h 23-24'!BE7:BE26,MATCH(LARGE('h 23-24'!K7:K26,11),'h 23-24'!K7:K26,0))</f>
        <v>0</v>
      </c>
      <c r="BF16" s="10">
        <f>INDEX('h 23-24'!BF7:BF26,MATCH(LARGE('h 23-24'!K7:K26,11),'h 23-24'!K7:K26,0))</f>
        <v>0</v>
      </c>
      <c r="BG16" s="11">
        <f>INDEX('h 23-24'!BG7:BG26,MATCH(LARGE('h 23-24'!K7:K26,11),'h 23-24'!K7:K26,0))</f>
        <v>0</v>
      </c>
      <c r="BH16" s="12">
        <f>INDEX('h 23-24'!BH7:BH26,MATCH(LARGE('h 23-24'!K7:K26,11),'h 23-24'!K7:K26,0))</f>
        <v>0</v>
      </c>
      <c r="BI16" s="6"/>
      <c r="BJ16" s="3" t="b">
        <f>INDEX('h 23-24'!BJ7:BJ26,MATCH(LARGE('h 23-24'!K7:K26,11),'h 23-24'!K7:K26,0))</f>
        <v>1</v>
      </c>
      <c r="BK16" s="3" t="b">
        <f>INDEX('h 23-24'!BK7:BK26,MATCH(LARGE('h 23-24'!K7:K26,11),'h 23-24'!K7:K26,0))</f>
        <v>1</v>
      </c>
      <c r="BL16" s="6"/>
      <c r="BM16" s="4" t="b">
        <f>INDEX('h 23-24'!BM7:BM26,MATCH(LARGE('h 23-24'!K7:K26,11),'h 23-24'!K7:K26,0))</f>
        <v>1</v>
      </c>
      <c r="BN16" s="4" t="b">
        <f>INDEX('h 23-24'!BN7:BN26,MATCH(LARGE('h 23-24'!K7:K26,11),'h 23-24'!K7:K26,0))</f>
        <v>1</v>
      </c>
      <c r="BO16" s="6"/>
      <c r="BP16" s="31"/>
    </row>
    <row r="17" spans="2:68" ht="17.100000000000001" customHeight="1" thickBot="1" x14ac:dyDescent="0.3">
      <c r="B17" s="132" t="str">
        <f>INDEX('h 23-24'!B7:B26,MATCH(LARGE('h 23-24'!K7:K26,12),'h 23-24'!K7:K26,0))</f>
        <v>Bournemouth</v>
      </c>
      <c r="C17" s="2"/>
      <c r="D17" s="4" t="b">
        <f>INDEX('h 23-24'!D7:D26,MATCH(LARGE('h 23-24'!K7:K26,12),'h 23-24'!K7:K26,0))</f>
        <v>1</v>
      </c>
      <c r="E17" s="2"/>
      <c r="F17" s="35">
        <f>INDEX('h 23-24'!F7:F26,MATCH(LARGE('h 23-24'!K7:K26,12),'h 23-24'!K7:K26,0))</f>
        <v>0</v>
      </c>
      <c r="G17" s="36">
        <f>INDEX('h 23-24'!G7:G26,MATCH(LARGE('h 23-24'!K7:K26,12),'h 23-24'!K7:K26,0))</f>
        <v>1</v>
      </c>
      <c r="H17" s="37">
        <f>INDEX('h 23-24'!H7:H26,MATCH(LARGE('h 23-24'!K7:K26,12),'h 23-24'!K7:K26,0))</f>
        <v>0</v>
      </c>
      <c r="I17" s="15">
        <f>INDEX('h 23-24'!I7:I26,MATCH(LARGE('h 23-24'!K7:K26,12),'h 23-24'!K7:K26,0))</f>
        <v>1</v>
      </c>
      <c r="J17" s="27"/>
      <c r="K17" s="27"/>
      <c r="L17" s="32">
        <f>INDEX('h 23-24'!L7:L26,MATCH(LARGE('h 23-24'!K7:K26,12),'h 23-24'!K7:K26,0))</f>
        <v>0</v>
      </c>
      <c r="M17" s="24">
        <f>INDEX('h 23-24'!M7:M26,MATCH(LARGE('h 23-24'!K7:K26,12),'h 23-24'!K7:K26,0))</f>
        <v>0</v>
      </c>
      <c r="N17" s="33">
        <f>INDEX('h 23-24'!N7:N26,MATCH(LARGE('h 23-24'!K7:K26,12),'h 23-24'!K7:K26,0))</f>
        <v>1</v>
      </c>
      <c r="O17" s="34">
        <f>INDEX('h 23-24'!O7:O26,MATCH(LARGE('h 23-24'!K7:K26,12),'h 23-24'!K7:K26,0))</f>
        <v>1</v>
      </c>
      <c r="P17" s="2"/>
      <c r="Q17" s="38">
        <f>INDEX('h 23-24'!Q7:Q26,MATCH(LARGE('h 23-24'!K7:K26,12),'h 23-24'!K7:K26,0))</f>
        <v>0</v>
      </c>
      <c r="R17" s="39">
        <f>INDEX('h 23-24'!R7:R26,MATCH(LARGE('h 23-24'!K7:K26,12),'h 23-24'!K7:K26,0))</f>
        <v>1</v>
      </c>
      <c r="S17" s="40">
        <f>INDEX('h 23-24'!S7:S26,MATCH(LARGE('h 23-24'!K7:K26,12),'h 23-24'!K7:K26,0))</f>
        <v>0</v>
      </c>
      <c r="T17" s="15">
        <f>INDEX('h 23-24'!T7:T26,MATCH(LARGE('h 23-24'!K7:K26,12),'h 23-24'!K7:K26,0))</f>
        <v>1</v>
      </c>
      <c r="U17" s="32">
        <f>INDEX('h 23-24'!U7:U26,MATCH(LARGE('h 23-24'!K7:K26,12),'h 23-24'!K7:K26,0))</f>
        <v>0</v>
      </c>
      <c r="V17" s="24">
        <f>INDEX('h 23-24'!V7:V26,MATCH(LARGE('h 23-24'!K7:K26,12),'h 23-24'!K7:K26,0))</f>
        <v>0</v>
      </c>
      <c r="W17" s="33">
        <f>INDEX('h 23-24'!W7:W26,MATCH(LARGE('h 23-24'!K7:K26,12),'h 23-24'!K7:K26,0))</f>
        <v>1</v>
      </c>
      <c r="X17" s="34">
        <f>INDEX('h 23-24'!X7:X26,MATCH(LARGE('h 23-24'!K7:K26,12),'h 23-24'!K7:K26,0))</f>
        <v>1</v>
      </c>
      <c r="Y17" s="2"/>
      <c r="Z17" s="41">
        <f>INDEX('h 23-24'!Z7:Z26,MATCH(LARGE('h 23-24'!K7:K26,12),'h 23-24'!K7:K26,0))</f>
        <v>0</v>
      </c>
      <c r="AA17" s="42">
        <f>INDEX('h 23-24'!AA7:AA26,MATCH(LARGE('h 23-24'!K7:K26,12),'h 23-24'!K7:K26,0))</f>
        <v>0</v>
      </c>
      <c r="AB17" s="43">
        <f>INDEX('h 23-24'!AB7:AB26,MATCH(LARGE('h 23-24'!K7:K26,12),'h 23-24'!K7:K26,0))</f>
        <v>0</v>
      </c>
      <c r="AC17" s="15">
        <f>INDEX('h 23-24'!AC7:AC26,MATCH(LARGE('h 23-24'!K7:K26,12),'h 23-24'!K7:K26,0))</f>
        <v>0</v>
      </c>
      <c r="AD17" s="32">
        <f>INDEX('h 23-24'!AD7:AD26,MATCH(LARGE('h 23-24'!K7:K26,12),'h 23-24'!K7:K26,0))</f>
        <v>0</v>
      </c>
      <c r="AE17" s="24">
        <f>INDEX('h 23-24'!AE7:AE26,MATCH(LARGE('h 23-24'!K7:K26,12),'h 23-24'!K7:K26,0))</f>
        <v>0</v>
      </c>
      <c r="AF17" s="33">
        <f>INDEX('h 23-24'!AF7:AF26,MATCH(LARGE('h 23-24'!K7:K26,12),'h 23-24'!K7:K26,0))</f>
        <v>0</v>
      </c>
      <c r="AG17" s="34">
        <f>INDEX('h 23-24'!AG7:AG26,MATCH(LARGE('h 23-24'!K7:K26,12),'h 23-24'!K7:K26,0))</f>
        <v>0</v>
      </c>
      <c r="AI17" s="7">
        <f>INDEX('h 23-24'!AI7:AI26,MATCH(LARGE('h 23-24'!K7:K26,12),'h 23-24'!K7:K26,0))</f>
        <v>4</v>
      </c>
      <c r="AJ17" s="8">
        <f>INDEX('h 23-24'!AJ7:AJ26,MATCH(LARGE('h 23-24'!K7:K26,12),'h 23-24'!K7:K26,0))</f>
        <v>3</v>
      </c>
      <c r="AK17" s="7">
        <f>INDEX('h 23-24'!AK7:AK26,MATCH(LARGE('h 23-24'!K7:K26,12),'h 23-24'!K7:K26,0))</f>
        <v>10</v>
      </c>
      <c r="AL17" s="8">
        <f>INDEX('h 23-24'!AL7:AL26,MATCH(LARGE('h 23-24'!K7:K26,12),'h 23-24'!K7:K26,0))</f>
        <v>4</v>
      </c>
      <c r="AM17" s="9">
        <f>INDEX('h 23-24'!AM7:AM26,MATCH(LARGE('h 23-24'!K7:K26,12),'h 23-24'!K7:K26,0))</f>
        <v>4</v>
      </c>
      <c r="AN17" s="10">
        <f>INDEX('h 23-24'!AN7:AN26,MATCH(LARGE('h 23-24'!K7:K26,12),'h 23-24'!K7:K26,0))</f>
        <v>3</v>
      </c>
      <c r="AO17" s="9">
        <f>INDEX('h 23-24'!AO7:AO26,MATCH(LARGE('h 23-24'!K7:K26,12),'h 23-24'!K7:K26,0))</f>
        <v>10</v>
      </c>
      <c r="AP17" s="10">
        <f>INDEX('h 23-24'!AP7:AP26,MATCH(LARGE('h 23-24'!K7:K26,12),'h 23-24'!K7:K26,0))</f>
        <v>4</v>
      </c>
      <c r="AQ17" s="11">
        <f>INDEX('h 23-24'!AQ7:AQ26,MATCH(LARGE('h 23-24'!K7:K26,12),'h 23-24'!K7:K26,0))</f>
        <v>0</v>
      </c>
      <c r="AR17" s="12">
        <f>INDEX('h 23-24'!AR7:AR26,MATCH(LARGE('h 23-24'!K7:K26,12),'h 23-24'!K7:K26,0))</f>
        <v>0</v>
      </c>
      <c r="AS17" s="11">
        <f>INDEX('h 23-24'!AS7:AS26,MATCH(LARGE('h 23-24'!K7:K26,12),'h 23-24'!K7:K26,0))</f>
        <v>0</v>
      </c>
      <c r="AT17" s="12">
        <f>INDEX('h 23-24'!AT7:AT26,MATCH(LARGE('h 23-24'!K7:K26,12),'h 23-24'!K7:K26,0))</f>
        <v>0</v>
      </c>
      <c r="AV17" s="7">
        <f>INDEX('h 23-24'!AV7:AV26,MATCH(LARGE('h 23-24'!K7:K26,12),'h 23-24'!K7:K26,0))</f>
        <v>1</v>
      </c>
      <c r="AW17" s="8">
        <f>INDEX('h 23-24'!AW7:AW26,MATCH(LARGE('h 23-24'!K7:K26,12),'h 23-24'!K7:K26,0))</f>
        <v>4</v>
      </c>
      <c r="AX17" s="9">
        <f>INDEX('h 23-24'!AX7:AX26,MATCH(LARGE('h 23-24'!K7:K26,12),'h 23-24'!K7:K26,0))</f>
        <v>1</v>
      </c>
      <c r="AY17" s="10">
        <f>INDEX('h 23-24'!AY7:AY26,MATCH(LARGE('h 23-24'!K7:K26,12),'h 23-24'!K7:K26,0))</f>
        <v>4</v>
      </c>
      <c r="AZ17" s="11">
        <f>INDEX('h 23-24'!AZ7:AZ26,MATCH(LARGE('h 23-24'!K7:K26,12),'h 23-24'!K7:K26,0))</f>
        <v>0</v>
      </c>
      <c r="BA17" s="12">
        <f>INDEX('h 23-24'!BA7:BA26,MATCH(LARGE('h 23-24'!K7:K26,12),'h 23-24'!K7:K26,0))</f>
        <v>0</v>
      </c>
      <c r="BC17" s="7">
        <f>INDEX('h 23-24'!BC7:BC26,MATCH(LARGE('h 23-24'!K7:K26,12),'h 23-24'!K7:K26,0))</f>
        <v>0</v>
      </c>
      <c r="BD17" s="8">
        <f>INDEX('h 23-24'!BD7:BD26,MATCH(LARGE('h 23-24'!K7:K26,12),'h 23-24'!K7:K26,0))</f>
        <v>0</v>
      </c>
      <c r="BE17" s="9">
        <f>INDEX('h 23-24'!BE7:BE26,MATCH(LARGE('h 23-24'!K7:K26,12),'h 23-24'!K7:K26,0))</f>
        <v>0</v>
      </c>
      <c r="BF17" s="10">
        <f>INDEX('h 23-24'!BF7:BF26,MATCH(LARGE('h 23-24'!K7:K26,12),'h 23-24'!K7:K26,0))</f>
        <v>0</v>
      </c>
      <c r="BG17" s="11">
        <f>INDEX('h 23-24'!BG7:BG26,MATCH(LARGE('h 23-24'!K7:K26,12),'h 23-24'!K7:K26,0))</f>
        <v>0</v>
      </c>
      <c r="BH17" s="12">
        <f>INDEX('h 23-24'!BH7:BH26,MATCH(LARGE('h 23-24'!K7:K26,12),'h 23-24'!K7:K26,0))</f>
        <v>0</v>
      </c>
      <c r="BI17" s="6"/>
      <c r="BJ17" s="3" t="b">
        <f>INDEX('h 23-24'!BJ7:BJ26,MATCH(LARGE('h 23-24'!K7:K26,12),'h 23-24'!K7:K26,0))</f>
        <v>1</v>
      </c>
      <c r="BK17" s="3" t="b">
        <f>INDEX('h 23-24'!BK7:BK26,MATCH(LARGE('h 23-24'!K7:K26,12),'h 23-24'!K7:K26,0))</f>
        <v>1</v>
      </c>
      <c r="BL17" s="6"/>
      <c r="BM17" s="4" t="b">
        <f>INDEX('h 23-24'!BM7:BM26,MATCH(LARGE('h 23-24'!K7:K26,12),'h 23-24'!K7:K26,0))</f>
        <v>1</v>
      </c>
      <c r="BN17" s="4" t="b">
        <f>INDEX('h 23-24'!BN7:BN26,MATCH(LARGE('h 23-24'!K7:K26,12),'h 23-24'!K7:K26,0))</f>
        <v>1</v>
      </c>
      <c r="BO17" s="6"/>
      <c r="BP17" s="31"/>
    </row>
    <row r="18" spans="2:68" ht="17.100000000000001" customHeight="1" thickBot="1" x14ac:dyDescent="0.3">
      <c r="B18" s="132" t="str">
        <f>INDEX('h 23-24'!B7:B26,MATCH(LARGE('h 23-24'!K7:K26,13),'h 23-24'!K7:K26,0))</f>
        <v>Liverpool</v>
      </c>
      <c r="C18" s="2"/>
      <c r="D18" s="4" t="b">
        <f>INDEX('h 23-24'!D7:D26,MATCH(LARGE('h 23-24'!K7:K26,13),'h 23-24'!K7:K26,0))</f>
        <v>1</v>
      </c>
      <c r="E18" s="2"/>
      <c r="F18" s="35">
        <f>INDEX('h 23-24'!F7:F26,MATCH(LARGE('h 23-24'!K7:K26,13),'h 23-24'!K7:K26,0))</f>
        <v>0</v>
      </c>
      <c r="G18" s="36">
        <f>INDEX('h 23-24'!G7:G26,MATCH(LARGE('h 23-24'!K7:K26,13),'h 23-24'!K7:K26,0))</f>
        <v>1</v>
      </c>
      <c r="H18" s="37">
        <f>INDEX('h 23-24'!H7:H26,MATCH(LARGE('h 23-24'!K7:K26,13),'h 23-24'!K7:K26,0))</f>
        <v>0</v>
      </c>
      <c r="I18" s="15">
        <f>INDEX('h 23-24'!I7:I26,MATCH(LARGE('h 23-24'!K7:K26,13),'h 23-24'!K7:K26,0))</f>
        <v>1</v>
      </c>
      <c r="J18" s="27"/>
      <c r="K18" s="27"/>
      <c r="L18" s="32">
        <f>INDEX('h 23-24'!L7:L26,MATCH(LARGE('h 23-24'!K7:K26,13),'h 23-24'!K7:K26,0))</f>
        <v>1</v>
      </c>
      <c r="M18" s="24">
        <f>INDEX('h 23-24'!M7:M26,MATCH(LARGE('h 23-24'!K7:K26,13),'h 23-24'!K7:K26,0))</f>
        <v>1</v>
      </c>
      <c r="N18" s="33">
        <f>INDEX('h 23-24'!N7:N26,MATCH(LARGE('h 23-24'!K7:K26,13),'h 23-24'!K7:K26,0))</f>
        <v>1</v>
      </c>
      <c r="O18" s="34">
        <f>INDEX('h 23-24'!O7:O26,MATCH(LARGE('h 23-24'!K7:K26,13),'h 23-24'!K7:K26,0))</f>
        <v>1</v>
      </c>
      <c r="P18" s="2"/>
      <c r="Q18" s="38">
        <f>INDEX('h 23-24'!Q7:Q26,MATCH(LARGE('h 23-24'!K7:K26,13),'h 23-24'!K7:K26,0))</f>
        <v>0</v>
      </c>
      <c r="R18" s="39">
        <f>INDEX('h 23-24'!R7:R26,MATCH(LARGE('h 23-24'!K7:K26,13),'h 23-24'!K7:K26,0))</f>
        <v>0</v>
      </c>
      <c r="S18" s="40">
        <f>INDEX('h 23-24'!S7:S26,MATCH(LARGE('h 23-24'!K7:K26,13),'h 23-24'!K7:K26,0))</f>
        <v>0</v>
      </c>
      <c r="T18" s="15">
        <f>INDEX('h 23-24'!T7:T26,MATCH(LARGE('h 23-24'!K7:K26,13),'h 23-24'!K7:K26,0))</f>
        <v>0</v>
      </c>
      <c r="U18" s="32">
        <f>INDEX('h 23-24'!U7:U26,MATCH(LARGE('h 23-24'!K7:K26,13),'h 23-24'!K7:K26,0))</f>
        <v>0</v>
      </c>
      <c r="V18" s="24">
        <f>INDEX('h 23-24'!V7:V26,MATCH(LARGE('h 23-24'!K7:K26,13),'h 23-24'!K7:K26,0))</f>
        <v>0</v>
      </c>
      <c r="W18" s="33">
        <f>INDEX('h 23-24'!W7:W26,MATCH(LARGE('h 23-24'!K7:K26,13),'h 23-24'!K7:K26,0))</f>
        <v>0</v>
      </c>
      <c r="X18" s="34">
        <f>INDEX('h 23-24'!X7:X26,MATCH(LARGE('h 23-24'!K7:K26,13),'h 23-24'!K7:K26,0))</f>
        <v>0</v>
      </c>
      <c r="Y18" s="2"/>
      <c r="Z18" s="41">
        <f>INDEX('h 23-24'!Z7:Z26,MATCH(LARGE('h 23-24'!K7:K26,13),'h 23-24'!K7:K26,0))</f>
        <v>0</v>
      </c>
      <c r="AA18" s="42">
        <f>INDEX('h 23-24'!AA7:AA26,MATCH(LARGE('h 23-24'!K7:K26,13),'h 23-24'!K7:K26,0))</f>
        <v>1</v>
      </c>
      <c r="AB18" s="43">
        <f>INDEX('h 23-24'!AB7:AB26,MATCH(LARGE('h 23-24'!K7:K26,13),'h 23-24'!K7:K26,0))</f>
        <v>0</v>
      </c>
      <c r="AC18" s="15">
        <f>INDEX('h 23-24'!AC7:AC26,MATCH(LARGE('h 23-24'!K7:K26,13),'h 23-24'!K7:K26,0))</f>
        <v>1</v>
      </c>
      <c r="AD18" s="32">
        <f>INDEX('h 23-24'!AD7:AD26,MATCH(LARGE('h 23-24'!K7:K26,13),'h 23-24'!K7:K26,0))</f>
        <v>1</v>
      </c>
      <c r="AE18" s="24">
        <f>INDEX('h 23-24'!AE7:AE26,MATCH(LARGE('h 23-24'!K7:K26,13),'h 23-24'!K7:K26,0))</f>
        <v>1</v>
      </c>
      <c r="AF18" s="33">
        <f>INDEX('h 23-24'!AF7:AF26,MATCH(LARGE('h 23-24'!K7:K26,13),'h 23-24'!K7:K26,0))</f>
        <v>1</v>
      </c>
      <c r="AG18" s="34">
        <f>INDEX('h 23-24'!AG7:AG26,MATCH(LARGE('h 23-24'!K7:K26,13),'h 23-24'!K7:K26,0))</f>
        <v>1</v>
      </c>
      <c r="AI18" s="7">
        <f>INDEX('h 23-24'!AI7:AI26,MATCH(LARGE('h 23-24'!K7:K26,13),'h 23-24'!K7:K26,0))</f>
        <v>0</v>
      </c>
      <c r="AJ18" s="8">
        <f>INDEX('h 23-24'!AJ7:AJ26,MATCH(LARGE('h 23-24'!K7:K26,13),'h 23-24'!K7:K26,0))</f>
        <v>2</v>
      </c>
      <c r="AK18" s="7">
        <f>INDEX('h 23-24'!AK7:AK26,MATCH(LARGE('h 23-24'!K7:K26,13),'h 23-24'!K7:K26,0))</f>
        <v>4</v>
      </c>
      <c r="AL18" s="8">
        <f>INDEX('h 23-24'!AL7:AL26,MATCH(LARGE('h 23-24'!K7:K26,13),'h 23-24'!K7:K26,0))</f>
        <v>4</v>
      </c>
      <c r="AM18" s="9">
        <f>INDEX('h 23-24'!AM7:AM26,MATCH(LARGE('h 23-24'!K7:K26,13),'h 23-24'!K7:K26,0))</f>
        <v>0</v>
      </c>
      <c r="AN18" s="10">
        <f>INDEX('h 23-24'!AN7:AN26,MATCH(LARGE('h 23-24'!K7:K26,13),'h 23-24'!K7:K26,0))</f>
        <v>0</v>
      </c>
      <c r="AO18" s="9">
        <f>INDEX('h 23-24'!AO7:AO26,MATCH(LARGE('h 23-24'!K7:K26,13),'h 23-24'!K7:K26,0))</f>
        <v>0</v>
      </c>
      <c r="AP18" s="10">
        <f>INDEX('h 23-24'!AP7:AP26,MATCH(LARGE('h 23-24'!K7:K26,13),'h 23-24'!K7:K26,0))</f>
        <v>0</v>
      </c>
      <c r="AQ18" s="11">
        <f>INDEX('h 23-24'!AQ7:AQ26,MATCH(LARGE('h 23-24'!K7:K26,13),'h 23-24'!K7:K26,0))</f>
        <v>0</v>
      </c>
      <c r="AR18" s="12">
        <f>INDEX('h 23-24'!AR7:AR26,MATCH(LARGE('h 23-24'!K7:K26,13),'h 23-24'!K7:K26,0))</f>
        <v>2</v>
      </c>
      <c r="AS18" s="11">
        <f>INDEX('h 23-24'!AS7:AS26,MATCH(LARGE('h 23-24'!K7:K26,13),'h 23-24'!K7:K26,0))</f>
        <v>4</v>
      </c>
      <c r="AT18" s="12">
        <f>INDEX('h 23-24'!AT7:AT26,MATCH(LARGE('h 23-24'!K7:K26,13),'h 23-24'!K7:K26,0))</f>
        <v>4</v>
      </c>
      <c r="AV18" s="7">
        <f>INDEX('h 23-24'!AV7:AV26,MATCH(LARGE('h 23-24'!K7:K26,13),'h 23-24'!K7:K26,0))</f>
        <v>4</v>
      </c>
      <c r="AW18" s="8">
        <f>INDEX('h 23-24'!AW7:AW26,MATCH(LARGE('h 23-24'!K7:K26,13),'h 23-24'!K7:K26,0))</f>
        <v>3</v>
      </c>
      <c r="AX18" s="9">
        <f>INDEX('h 23-24'!AX7:AX26,MATCH(LARGE('h 23-24'!K7:K26,13),'h 23-24'!K7:K26,0))</f>
        <v>0</v>
      </c>
      <c r="AY18" s="10">
        <f>INDEX('h 23-24'!AY7:AY26,MATCH(LARGE('h 23-24'!K7:K26,13),'h 23-24'!K7:K26,0))</f>
        <v>0</v>
      </c>
      <c r="AZ18" s="11">
        <f>INDEX('h 23-24'!AZ7:AZ26,MATCH(LARGE('h 23-24'!K7:K26,13),'h 23-24'!K7:K26,0))</f>
        <v>4</v>
      </c>
      <c r="BA18" s="12">
        <f>INDEX('h 23-24'!BA7:BA26,MATCH(LARGE('h 23-24'!K7:K26,13),'h 23-24'!K7:K26,0))</f>
        <v>3</v>
      </c>
      <c r="BC18" s="7">
        <f>INDEX('h 23-24'!BC7:BC26,MATCH(LARGE('h 23-24'!K7:K26,13),'h 23-24'!K7:K26,0))</f>
        <v>0</v>
      </c>
      <c r="BD18" s="8">
        <f>INDEX('h 23-24'!BD7:BD26,MATCH(LARGE('h 23-24'!K7:K26,13),'h 23-24'!K7:K26,0))</f>
        <v>0</v>
      </c>
      <c r="BE18" s="9">
        <f>INDEX('h 23-24'!BE7:BE26,MATCH(LARGE('h 23-24'!K7:K26,13),'h 23-24'!K7:K26,0))</f>
        <v>0</v>
      </c>
      <c r="BF18" s="10">
        <f>INDEX('h 23-24'!BF7:BF26,MATCH(LARGE('h 23-24'!K7:K26,13),'h 23-24'!K7:K26,0))</f>
        <v>0</v>
      </c>
      <c r="BG18" s="11">
        <f>INDEX('h 23-24'!BG7:BG26,MATCH(LARGE('h 23-24'!K7:K26,13),'h 23-24'!K7:K26,0))</f>
        <v>0</v>
      </c>
      <c r="BH18" s="12">
        <f>INDEX('h 23-24'!BH7:BH26,MATCH(LARGE('h 23-24'!K7:K26,13),'h 23-24'!K7:K26,0))</f>
        <v>0</v>
      </c>
      <c r="BI18" s="6"/>
      <c r="BJ18" s="3" t="b">
        <f>INDEX('h 23-24'!BJ7:BJ26,MATCH(LARGE('h 23-24'!K7:K26,13),'h 23-24'!K7:K26,0))</f>
        <v>1</v>
      </c>
      <c r="BK18" s="3" t="b">
        <f>INDEX('h 23-24'!BK7:BK26,MATCH(LARGE('h 23-24'!K7:K26,13),'h 23-24'!K7:K26,0))</f>
        <v>1</v>
      </c>
      <c r="BL18" s="6"/>
      <c r="BM18" s="4" t="b">
        <f>INDEX('h 23-24'!BM7:BM26,MATCH(LARGE('h 23-24'!K7:K26,13),'h 23-24'!K7:K26,0))</f>
        <v>1</v>
      </c>
      <c r="BN18" s="4" t="b">
        <f>INDEX('h 23-24'!BN7:BN26,MATCH(LARGE('h 23-24'!K7:K26,13),'h 23-24'!K7:K26,0))</f>
        <v>1</v>
      </c>
      <c r="BO18" s="6"/>
      <c r="BP18" s="31"/>
    </row>
    <row r="19" spans="2:68" ht="17.100000000000001" customHeight="1" thickBot="1" x14ac:dyDescent="0.3">
      <c r="B19" s="132" t="str">
        <f>INDEX('h 23-24'!B7:B26,MATCH(LARGE('h 23-24'!K7:K26,14),'h 23-24'!K7:K26,0))</f>
        <v>Chelsea</v>
      </c>
      <c r="C19" s="2"/>
      <c r="D19" s="4" t="b">
        <f>INDEX('h 23-24'!D7:D26,MATCH(LARGE('h 23-24'!K7:K26,14),'h 23-24'!K7:K26,0))</f>
        <v>1</v>
      </c>
      <c r="E19" s="2"/>
      <c r="F19" s="35">
        <f>INDEX('h 23-24'!F7:F26,MATCH(LARGE('h 23-24'!K7:K26,14),'h 23-24'!K7:K26,0))</f>
        <v>0</v>
      </c>
      <c r="G19" s="36">
        <f>INDEX('h 23-24'!G7:G26,MATCH(LARGE('h 23-24'!K7:K26,14),'h 23-24'!K7:K26,0))</f>
        <v>1</v>
      </c>
      <c r="H19" s="37">
        <f>INDEX('h 23-24'!H7:H26,MATCH(LARGE('h 23-24'!K7:K26,14),'h 23-24'!K7:K26,0))</f>
        <v>0</v>
      </c>
      <c r="I19" s="15">
        <f>INDEX('h 23-24'!I7:I26,MATCH(LARGE('h 23-24'!K7:K26,14),'h 23-24'!K7:K26,0))</f>
        <v>1</v>
      </c>
      <c r="J19" s="27"/>
      <c r="K19" s="27"/>
      <c r="L19" s="32">
        <f>INDEX('h 23-24'!L7:L26,MATCH(LARGE('h 23-24'!K7:K26,14),'h 23-24'!K7:K26,0))</f>
        <v>1</v>
      </c>
      <c r="M19" s="24">
        <f>INDEX('h 23-24'!M7:M26,MATCH(LARGE('h 23-24'!K7:K26,14),'h 23-24'!K7:K26,0))</f>
        <v>1</v>
      </c>
      <c r="N19" s="33">
        <f>INDEX('h 23-24'!N7:N26,MATCH(LARGE('h 23-24'!K7:K26,14),'h 23-24'!K7:K26,0))</f>
        <v>1</v>
      </c>
      <c r="O19" s="34">
        <f>INDEX('h 23-24'!O7:O26,MATCH(LARGE('h 23-24'!K7:K26,14),'h 23-24'!K7:K26,0))</f>
        <v>1</v>
      </c>
      <c r="P19" s="2"/>
      <c r="Q19" s="38">
        <f>INDEX('h 23-24'!Q7:Q26,MATCH(LARGE('h 23-24'!K7:K26,14),'h 23-24'!K7:K26,0))</f>
        <v>0</v>
      </c>
      <c r="R19" s="39">
        <f>INDEX('h 23-24'!R7:R26,MATCH(LARGE('h 23-24'!K7:K26,14),'h 23-24'!K7:K26,0))</f>
        <v>1</v>
      </c>
      <c r="S19" s="40">
        <f>INDEX('h 23-24'!S7:S26,MATCH(LARGE('h 23-24'!K7:K26,14),'h 23-24'!K7:K26,0))</f>
        <v>0</v>
      </c>
      <c r="T19" s="15">
        <f>INDEX('h 23-24'!T7:T26,MATCH(LARGE('h 23-24'!K7:K26,14),'h 23-24'!K7:K26,0))</f>
        <v>1</v>
      </c>
      <c r="U19" s="32">
        <f>INDEX('h 23-24'!U7:U26,MATCH(LARGE('h 23-24'!K7:K26,14),'h 23-24'!K7:K26,0))</f>
        <v>1</v>
      </c>
      <c r="V19" s="24">
        <f>INDEX('h 23-24'!V7:V26,MATCH(LARGE('h 23-24'!K7:K26,14),'h 23-24'!K7:K26,0))</f>
        <v>1</v>
      </c>
      <c r="W19" s="33">
        <f>INDEX('h 23-24'!W7:W26,MATCH(LARGE('h 23-24'!K7:K26,14),'h 23-24'!K7:K26,0))</f>
        <v>1</v>
      </c>
      <c r="X19" s="34">
        <f>INDEX('h 23-24'!X7:X26,MATCH(LARGE('h 23-24'!K7:K26,14),'h 23-24'!K7:K26,0))</f>
        <v>1</v>
      </c>
      <c r="Y19" s="2"/>
      <c r="Z19" s="41">
        <f>INDEX('h 23-24'!Z7:Z26,MATCH(LARGE('h 23-24'!K7:K26,14),'h 23-24'!K7:K26,0))</f>
        <v>0</v>
      </c>
      <c r="AA19" s="42">
        <f>INDEX('h 23-24'!AA7:AA26,MATCH(LARGE('h 23-24'!K7:K26,14),'h 23-24'!K7:K26,0))</f>
        <v>0</v>
      </c>
      <c r="AB19" s="43">
        <f>INDEX('h 23-24'!AB7:AB26,MATCH(LARGE('h 23-24'!K7:K26,14),'h 23-24'!K7:K26,0))</f>
        <v>0</v>
      </c>
      <c r="AC19" s="15">
        <f>INDEX('h 23-24'!AC7:AC26,MATCH(LARGE('h 23-24'!K7:K26,14),'h 23-24'!K7:K26,0))</f>
        <v>0</v>
      </c>
      <c r="AD19" s="32">
        <f>INDEX('h 23-24'!AD7:AD26,MATCH(LARGE('h 23-24'!K7:K26,14),'h 23-24'!K7:K26,0))</f>
        <v>0</v>
      </c>
      <c r="AE19" s="24">
        <f>INDEX('h 23-24'!AE7:AE26,MATCH(LARGE('h 23-24'!K7:K26,14),'h 23-24'!K7:K26,0))</f>
        <v>0</v>
      </c>
      <c r="AF19" s="33">
        <f>INDEX('h 23-24'!AF7:AF26,MATCH(LARGE('h 23-24'!K7:K26,14),'h 23-24'!K7:K26,0))</f>
        <v>0</v>
      </c>
      <c r="AG19" s="34">
        <f>INDEX('h 23-24'!AG7:AG26,MATCH(LARGE('h 23-24'!K7:K26,14),'h 23-24'!K7:K26,0))</f>
        <v>0</v>
      </c>
      <c r="AI19" s="7">
        <f>INDEX('h 23-24'!AI7:AI26,MATCH(LARGE('h 23-24'!K7:K26,14),'h 23-24'!K7:K26,0))</f>
        <v>2</v>
      </c>
      <c r="AJ19" s="8">
        <f>INDEX('h 23-24'!AJ7:AJ26,MATCH(LARGE('h 23-24'!K7:K26,14),'h 23-24'!K7:K26,0))</f>
        <v>0</v>
      </c>
      <c r="AK19" s="7">
        <f>INDEX('h 23-24'!AK7:AK26,MATCH(LARGE('h 23-24'!K7:K26,14),'h 23-24'!K7:K26,0))</f>
        <v>4</v>
      </c>
      <c r="AL19" s="8">
        <f>INDEX('h 23-24'!AL7:AL26,MATCH(LARGE('h 23-24'!K7:K26,14),'h 23-24'!K7:K26,0))</f>
        <v>4</v>
      </c>
      <c r="AM19" s="9">
        <f>INDEX('h 23-24'!AM7:AM26,MATCH(LARGE('h 23-24'!K7:K26,14),'h 23-24'!K7:K26,0))</f>
        <v>2</v>
      </c>
      <c r="AN19" s="10">
        <f>INDEX('h 23-24'!AN7:AN26,MATCH(LARGE('h 23-24'!K7:K26,14),'h 23-24'!K7:K26,0))</f>
        <v>0</v>
      </c>
      <c r="AO19" s="9">
        <f>INDEX('h 23-24'!AO7:AO26,MATCH(LARGE('h 23-24'!K7:K26,14),'h 23-24'!K7:K26,0))</f>
        <v>4</v>
      </c>
      <c r="AP19" s="10">
        <f>INDEX('h 23-24'!AP7:AP26,MATCH(LARGE('h 23-24'!K7:K26,14),'h 23-24'!K7:K26,0))</f>
        <v>4</v>
      </c>
      <c r="AQ19" s="11">
        <f>INDEX('h 23-24'!AQ7:AQ26,MATCH(LARGE('h 23-24'!K7:K26,14),'h 23-24'!K7:K26,0))</f>
        <v>0</v>
      </c>
      <c r="AR19" s="12">
        <f>INDEX('h 23-24'!AR7:AR26,MATCH(LARGE('h 23-24'!K7:K26,14),'h 23-24'!K7:K26,0))</f>
        <v>0</v>
      </c>
      <c r="AS19" s="11">
        <f>INDEX('h 23-24'!AS7:AS26,MATCH(LARGE('h 23-24'!K7:K26,14),'h 23-24'!K7:K26,0))</f>
        <v>0</v>
      </c>
      <c r="AT19" s="12">
        <f>INDEX('h 23-24'!AT7:AT26,MATCH(LARGE('h 23-24'!K7:K26,14),'h 23-24'!K7:K26,0))</f>
        <v>0</v>
      </c>
      <c r="AV19" s="7">
        <f>INDEX('h 23-24'!AV7:AV26,MATCH(LARGE('h 23-24'!K7:K26,14),'h 23-24'!K7:K26,0))</f>
        <v>3</v>
      </c>
      <c r="AW19" s="8">
        <f>INDEX('h 23-24'!AW7:AW26,MATCH(LARGE('h 23-24'!K7:K26,14),'h 23-24'!K7:K26,0))</f>
        <v>4</v>
      </c>
      <c r="AX19" s="9">
        <f>INDEX('h 23-24'!AX7:AX26,MATCH(LARGE('h 23-24'!K7:K26,14),'h 23-24'!K7:K26,0))</f>
        <v>3</v>
      </c>
      <c r="AY19" s="10">
        <f>INDEX('h 23-24'!AY7:AY26,MATCH(LARGE('h 23-24'!K7:K26,14),'h 23-24'!K7:K26,0))</f>
        <v>4</v>
      </c>
      <c r="AZ19" s="11">
        <f>INDEX('h 23-24'!AZ7:AZ26,MATCH(LARGE('h 23-24'!K7:K26,14),'h 23-24'!K7:K26,0))</f>
        <v>0</v>
      </c>
      <c r="BA19" s="12">
        <f>INDEX('h 23-24'!BA7:BA26,MATCH(LARGE('h 23-24'!K7:K26,14),'h 23-24'!K7:K26,0))</f>
        <v>0</v>
      </c>
      <c r="BC19" s="7">
        <f>INDEX('h 23-24'!BC7:BC26,MATCH(LARGE('h 23-24'!K7:K26,14),'h 23-24'!K7:K26,0))</f>
        <v>0</v>
      </c>
      <c r="BD19" s="8">
        <f>INDEX('h 23-24'!BD7:BD26,MATCH(LARGE('h 23-24'!K7:K26,14),'h 23-24'!K7:K26,0))</f>
        <v>0</v>
      </c>
      <c r="BE19" s="9">
        <f>INDEX('h 23-24'!BE7:BE26,MATCH(LARGE('h 23-24'!K7:K26,14),'h 23-24'!K7:K26,0))</f>
        <v>0</v>
      </c>
      <c r="BF19" s="10">
        <f>INDEX('h 23-24'!BF7:BF26,MATCH(LARGE('h 23-24'!K7:K26,14),'h 23-24'!K7:K26,0))</f>
        <v>0</v>
      </c>
      <c r="BG19" s="11">
        <f>INDEX('h 23-24'!BG7:BG26,MATCH(LARGE('h 23-24'!K7:K26,14),'h 23-24'!K7:K26,0))</f>
        <v>0</v>
      </c>
      <c r="BH19" s="12">
        <f>INDEX('h 23-24'!BH7:BH26,MATCH(LARGE('h 23-24'!K7:K26,14),'h 23-24'!K7:K26,0))</f>
        <v>0</v>
      </c>
      <c r="BI19" s="6"/>
      <c r="BJ19" s="3" t="b">
        <f>INDEX('h 23-24'!BJ7:BJ26,MATCH(LARGE('h 23-24'!K7:K26,14),'h 23-24'!K7:K26,0))</f>
        <v>1</v>
      </c>
      <c r="BK19" s="3" t="b">
        <f>INDEX('h 23-24'!BK7:BK26,MATCH(LARGE('h 23-24'!K7:K26,14),'h 23-24'!K7:K26,0))</f>
        <v>1</v>
      </c>
      <c r="BL19" s="6"/>
      <c r="BM19" s="4" t="b">
        <f>INDEX('h 23-24'!BM7:BM26,MATCH(LARGE('h 23-24'!K7:K26,14),'h 23-24'!K7:K26,0))</f>
        <v>1</v>
      </c>
      <c r="BN19" s="4" t="b">
        <f>INDEX('h 23-24'!BN7:BN26,MATCH(LARGE('h 23-24'!K7:K26,14),'h 23-24'!K7:K26,0))</f>
        <v>1</v>
      </c>
      <c r="BO19" s="6"/>
      <c r="BP19" s="31"/>
    </row>
    <row r="20" spans="2:68" ht="17.100000000000001" customHeight="1" thickBot="1" x14ac:dyDescent="0.3">
      <c r="B20" s="132" t="str">
        <f>INDEX('h 23-24'!B7:B26,MATCH(LARGE('h 23-24'!K7:K26,15),'h 23-24'!K7:K26,0))</f>
        <v>Nottingham</v>
      </c>
      <c r="C20" s="2"/>
      <c r="D20" s="4" t="b">
        <f>INDEX('h 23-24'!D7:D26,MATCH(LARGE('h 23-24'!K7:K26,15),'h 23-24'!K7:K26,0))</f>
        <v>1</v>
      </c>
      <c r="E20" s="2"/>
      <c r="F20" s="35">
        <f>INDEX('h 23-24'!F7:F26,MATCH(LARGE('h 23-24'!K7:K26,15),'h 23-24'!K7:K26,0))</f>
        <v>0</v>
      </c>
      <c r="G20" s="36">
        <f>INDEX('h 23-24'!G7:G26,MATCH(LARGE('h 23-24'!K7:K26,15),'h 23-24'!K7:K26,0))</f>
        <v>0</v>
      </c>
      <c r="H20" s="37">
        <f>INDEX('h 23-24'!H7:H26,MATCH(LARGE('h 23-24'!K7:K26,15),'h 23-24'!K7:K26,0))</f>
        <v>1</v>
      </c>
      <c r="I20" s="15">
        <f>INDEX('h 23-24'!I7:I26,MATCH(LARGE('h 23-24'!K7:K26,15),'h 23-24'!K7:K26,0))</f>
        <v>0</v>
      </c>
      <c r="J20" s="27"/>
      <c r="K20" s="27"/>
      <c r="L20" s="32">
        <f>INDEX('h 23-24'!L7:L26,MATCH(LARGE('h 23-24'!K7:K26,15),'h 23-24'!K7:K26,0))</f>
        <v>0</v>
      </c>
      <c r="M20" s="24">
        <f>INDEX('h 23-24'!M7:M26,MATCH(LARGE('h 23-24'!K7:K26,15),'h 23-24'!K7:K26,0))</f>
        <v>2</v>
      </c>
      <c r="N20" s="33">
        <f>INDEX('h 23-24'!N7:N26,MATCH(LARGE('h 23-24'!K7:K26,15),'h 23-24'!K7:K26,0))</f>
        <v>1</v>
      </c>
      <c r="O20" s="34">
        <f>INDEX('h 23-24'!O7:O26,MATCH(LARGE('h 23-24'!K7:K26,15),'h 23-24'!K7:K26,0))</f>
        <v>2</v>
      </c>
      <c r="P20" s="2"/>
      <c r="Q20" s="38">
        <f>INDEX('h 23-24'!Q7:Q26,MATCH(LARGE('h 23-24'!K7:K26,15),'h 23-24'!K7:K26,0))</f>
        <v>0</v>
      </c>
      <c r="R20" s="39">
        <f>INDEX('h 23-24'!R7:R26,MATCH(LARGE('h 23-24'!K7:K26,15),'h 23-24'!K7:K26,0))</f>
        <v>0</v>
      </c>
      <c r="S20" s="40">
        <f>INDEX('h 23-24'!S7:S26,MATCH(LARGE('h 23-24'!K7:K26,15),'h 23-24'!K7:K26,0))</f>
        <v>0</v>
      </c>
      <c r="T20" s="15">
        <f>INDEX('h 23-24'!T7:T26,MATCH(LARGE('h 23-24'!K7:K26,15),'h 23-24'!K7:K26,0))</f>
        <v>0</v>
      </c>
      <c r="U20" s="32">
        <f>INDEX('h 23-24'!U7:U26,MATCH(LARGE('h 23-24'!K7:K26,15),'h 23-24'!K7:K26,0))</f>
        <v>0</v>
      </c>
      <c r="V20" s="24">
        <f>INDEX('h 23-24'!V7:V26,MATCH(LARGE('h 23-24'!K7:K26,15),'h 23-24'!K7:K26,0))</f>
        <v>0</v>
      </c>
      <c r="W20" s="33">
        <f>INDEX('h 23-24'!W7:W26,MATCH(LARGE('h 23-24'!K7:K26,15),'h 23-24'!K7:K26,0))</f>
        <v>0</v>
      </c>
      <c r="X20" s="34">
        <f>INDEX('h 23-24'!X7:X26,MATCH(LARGE('h 23-24'!K7:K26,15),'h 23-24'!K7:K26,0))</f>
        <v>0</v>
      </c>
      <c r="Y20" s="2"/>
      <c r="Z20" s="41">
        <f>INDEX('h 23-24'!Z7:Z26,MATCH(LARGE('h 23-24'!K7:K26,15),'h 23-24'!K7:K26,0))</f>
        <v>0</v>
      </c>
      <c r="AA20" s="42">
        <f>INDEX('h 23-24'!AA7:AA26,MATCH(LARGE('h 23-24'!K7:K26,15),'h 23-24'!K7:K26,0))</f>
        <v>0</v>
      </c>
      <c r="AB20" s="43">
        <f>INDEX('h 23-24'!AB7:AB26,MATCH(LARGE('h 23-24'!K7:K26,15),'h 23-24'!K7:K26,0))</f>
        <v>1</v>
      </c>
      <c r="AC20" s="15">
        <f>INDEX('h 23-24'!AC7:AC26,MATCH(LARGE('h 23-24'!K7:K26,15),'h 23-24'!K7:K26,0))</f>
        <v>0</v>
      </c>
      <c r="AD20" s="32">
        <f>INDEX('h 23-24'!AD7:AD26,MATCH(LARGE('h 23-24'!K7:K26,15),'h 23-24'!K7:K26,0))</f>
        <v>0</v>
      </c>
      <c r="AE20" s="24">
        <f>INDEX('h 23-24'!AE7:AE26,MATCH(LARGE('h 23-24'!K7:K26,15),'h 23-24'!K7:K26,0))</f>
        <v>2</v>
      </c>
      <c r="AF20" s="33">
        <f>INDEX('h 23-24'!AF7:AF26,MATCH(LARGE('h 23-24'!K7:K26,15),'h 23-24'!K7:K26,0))</f>
        <v>1</v>
      </c>
      <c r="AG20" s="34">
        <f>INDEX('h 23-24'!AG7:AG26,MATCH(LARGE('h 23-24'!K7:K26,15),'h 23-24'!K7:K26,0))</f>
        <v>2</v>
      </c>
      <c r="AI20" s="7">
        <f>INDEX('h 23-24'!AI7:AI26,MATCH(LARGE('h 23-24'!K7:K26,15),'h 23-24'!K7:K26,0))</f>
        <v>0</v>
      </c>
      <c r="AJ20" s="8">
        <f>INDEX('h 23-24'!AJ7:AJ26,MATCH(LARGE('h 23-24'!K7:K26,15),'h 23-24'!K7:K26,0))</f>
        <v>5</v>
      </c>
      <c r="AK20" s="7">
        <f>INDEX('h 23-24'!AK7:AK26,MATCH(LARGE('h 23-24'!K7:K26,15),'h 23-24'!K7:K26,0))</f>
        <v>3</v>
      </c>
      <c r="AL20" s="8">
        <f>INDEX('h 23-24'!AL7:AL26,MATCH(LARGE('h 23-24'!K7:K26,15),'h 23-24'!K7:K26,0))</f>
        <v>8</v>
      </c>
      <c r="AM20" s="9">
        <f>INDEX('h 23-24'!AM7:AM26,MATCH(LARGE('h 23-24'!K7:K26,15),'h 23-24'!K7:K26,0))</f>
        <v>0</v>
      </c>
      <c r="AN20" s="10">
        <f>INDEX('h 23-24'!AN7:AN26,MATCH(LARGE('h 23-24'!K7:K26,15),'h 23-24'!K7:K26,0))</f>
        <v>0</v>
      </c>
      <c r="AO20" s="9">
        <f>INDEX('h 23-24'!AO7:AO26,MATCH(LARGE('h 23-24'!K7:K26,15),'h 23-24'!K7:K26,0))</f>
        <v>0</v>
      </c>
      <c r="AP20" s="10">
        <f>INDEX('h 23-24'!AP7:AP26,MATCH(LARGE('h 23-24'!K7:K26,15),'h 23-24'!K7:K26,0))</f>
        <v>0</v>
      </c>
      <c r="AQ20" s="11">
        <f>INDEX('h 23-24'!AQ7:AQ26,MATCH(LARGE('h 23-24'!K7:K26,15),'h 23-24'!K7:K26,0))</f>
        <v>0</v>
      </c>
      <c r="AR20" s="12">
        <f>INDEX('h 23-24'!AR7:AR26,MATCH(LARGE('h 23-24'!K7:K26,15),'h 23-24'!K7:K26,0))</f>
        <v>5</v>
      </c>
      <c r="AS20" s="11">
        <f>INDEX('h 23-24'!AS7:AS26,MATCH(LARGE('h 23-24'!K7:K26,15),'h 23-24'!K7:K26,0))</f>
        <v>3</v>
      </c>
      <c r="AT20" s="12">
        <f>INDEX('h 23-24'!AT7:AT26,MATCH(LARGE('h 23-24'!K7:K26,15),'h 23-24'!K7:K26,0))</f>
        <v>8</v>
      </c>
      <c r="AV20" s="7">
        <f>INDEX('h 23-24'!AV7:AV26,MATCH(LARGE('h 23-24'!K7:K26,15),'h 23-24'!K7:K26,0))</f>
        <v>2</v>
      </c>
      <c r="AW20" s="8">
        <f>INDEX('h 23-24'!AW7:AW26,MATCH(LARGE('h 23-24'!K7:K26,15),'h 23-24'!K7:K26,0))</f>
        <v>2</v>
      </c>
      <c r="AX20" s="9">
        <f>INDEX('h 23-24'!AX7:AX26,MATCH(LARGE('h 23-24'!K7:K26,15),'h 23-24'!K7:K26,0))</f>
        <v>0</v>
      </c>
      <c r="AY20" s="10">
        <f>INDEX('h 23-24'!AY7:AY26,MATCH(LARGE('h 23-24'!K7:K26,15),'h 23-24'!K7:K26,0))</f>
        <v>0</v>
      </c>
      <c r="AZ20" s="11">
        <f>INDEX('h 23-24'!AZ7:AZ26,MATCH(LARGE('h 23-24'!K7:K26,15),'h 23-24'!K7:K26,0))</f>
        <v>2</v>
      </c>
      <c r="BA20" s="12">
        <f>INDEX('h 23-24'!BA7:BA26,MATCH(LARGE('h 23-24'!K7:K26,15),'h 23-24'!K7:K26,0))</f>
        <v>2</v>
      </c>
      <c r="BC20" s="7">
        <f>INDEX('h 23-24'!BC7:BC26,MATCH(LARGE('h 23-24'!K7:K26,15),'h 23-24'!K7:K26,0))</f>
        <v>0</v>
      </c>
      <c r="BD20" s="8">
        <f>INDEX('h 23-24'!BD7:BD26,MATCH(LARGE('h 23-24'!K7:K26,15),'h 23-24'!K7:K26,0))</f>
        <v>0</v>
      </c>
      <c r="BE20" s="9">
        <f>INDEX('h 23-24'!BE7:BE26,MATCH(LARGE('h 23-24'!K7:K26,15),'h 23-24'!K7:K26,0))</f>
        <v>0</v>
      </c>
      <c r="BF20" s="10">
        <f>INDEX('h 23-24'!BF7:BF26,MATCH(LARGE('h 23-24'!K7:K26,15),'h 23-24'!K7:K26,0))</f>
        <v>0</v>
      </c>
      <c r="BG20" s="11">
        <f>INDEX('h 23-24'!BG7:BG26,MATCH(LARGE('h 23-24'!K7:K26,15),'h 23-24'!K7:K26,0))</f>
        <v>0</v>
      </c>
      <c r="BH20" s="12">
        <f>INDEX('h 23-24'!BH7:BH26,MATCH(LARGE('h 23-24'!K7:K26,15),'h 23-24'!K7:K26,0))</f>
        <v>0</v>
      </c>
      <c r="BI20" s="6"/>
      <c r="BJ20" s="3" t="b">
        <f>INDEX('h 23-24'!BJ7:BJ26,MATCH(LARGE('h 23-24'!K7:K26,15),'h 23-24'!K7:K26,0))</f>
        <v>1</v>
      </c>
      <c r="BK20" s="3" t="b">
        <f>INDEX('h 23-24'!BK7:BK26,MATCH(LARGE('h 23-24'!K7:K26,15),'h 23-24'!K7:K26,0))</f>
        <v>1</v>
      </c>
      <c r="BL20" s="6"/>
      <c r="BM20" s="4" t="b">
        <f>INDEX('h 23-24'!BM7:BM26,MATCH(LARGE('h 23-24'!K7:K26,15),'h 23-24'!K7:K26,0))</f>
        <v>1</v>
      </c>
      <c r="BN20" s="4" t="b">
        <f>INDEX('h 23-24'!BN7:BN26,MATCH(LARGE('h 23-24'!K7:K26,15),'h 23-24'!K7:K26,0))</f>
        <v>1</v>
      </c>
      <c r="BO20" s="6"/>
      <c r="BP20" s="31"/>
    </row>
    <row r="21" spans="2:68" ht="17.100000000000001" customHeight="1" thickBot="1" x14ac:dyDescent="0.3">
      <c r="B21" s="132" t="str">
        <f>INDEX('h 23-24'!B7:B26,MATCH(LARGE('h 23-24'!K7:K26,16),'h 23-24'!K7:K26,0))</f>
        <v>Sheffield</v>
      </c>
      <c r="C21" s="2"/>
      <c r="D21" s="4" t="b">
        <f>INDEX('h 23-24'!D7:D26,MATCH(LARGE('h 23-24'!K7:K26,16),'h 23-24'!K7:K26,0))</f>
        <v>1</v>
      </c>
      <c r="E21" s="2"/>
      <c r="F21" s="35">
        <f>INDEX('h 23-24'!F7:F26,MATCH(LARGE('h 23-24'!K7:K26,16),'h 23-24'!K7:K26,0))</f>
        <v>0</v>
      </c>
      <c r="G21" s="36">
        <f>INDEX('h 23-24'!G7:G26,MATCH(LARGE('h 23-24'!K7:K26,16),'h 23-24'!K7:K26,0))</f>
        <v>0</v>
      </c>
      <c r="H21" s="37">
        <f>INDEX('h 23-24'!H7:H26,MATCH(LARGE('h 23-24'!K7:K26,16),'h 23-24'!K7:K26,0))</f>
        <v>1</v>
      </c>
      <c r="I21" s="15">
        <f>INDEX('h 23-24'!I7:I26,MATCH(LARGE('h 23-24'!K7:K26,16),'h 23-24'!K7:K26,0))</f>
        <v>0</v>
      </c>
      <c r="J21" s="27"/>
      <c r="K21" s="27"/>
      <c r="L21" s="32">
        <f>INDEX('h 23-24'!L7:L26,MATCH(LARGE('h 23-24'!K7:K26,16),'h 23-24'!K7:K26,0))</f>
        <v>0</v>
      </c>
      <c r="M21" s="24">
        <f>INDEX('h 23-24'!M7:M26,MATCH(LARGE('h 23-24'!K7:K26,16),'h 23-24'!K7:K26,0))</f>
        <v>0</v>
      </c>
      <c r="N21" s="33">
        <f>INDEX('h 23-24'!N7:N26,MATCH(LARGE('h 23-24'!K7:K26,16),'h 23-24'!K7:K26,0))</f>
        <v>0</v>
      </c>
      <c r="O21" s="34">
        <f>INDEX('h 23-24'!O7:O26,MATCH(LARGE('h 23-24'!K7:K26,16),'h 23-24'!K7:K26,0))</f>
        <v>1</v>
      </c>
      <c r="P21" s="2"/>
      <c r="Q21" s="38">
        <f>INDEX('h 23-24'!Q7:Q26,MATCH(LARGE('h 23-24'!K7:K26,16),'h 23-24'!K7:K26,0))</f>
        <v>0</v>
      </c>
      <c r="R21" s="39">
        <f>INDEX('h 23-24'!R7:R26,MATCH(LARGE('h 23-24'!K7:K26,16),'h 23-24'!K7:K26,0))</f>
        <v>0</v>
      </c>
      <c r="S21" s="40">
        <f>INDEX('h 23-24'!S7:S26,MATCH(LARGE('h 23-24'!K7:K26,16),'h 23-24'!K7:K26,0))</f>
        <v>1</v>
      </c>
      <c r="T21" s="15">
        <f>INDEX('h 23-24'!T7:T26,MATCH(LARGE('h 23-24'!K7:K26,16),'h 23-24'!K7:K26,0))</f>
        <v>0</v>
      </c>
      <c r="U21" s="32">
        <f>INDEX('h 23-24'!U7:U26,MATCH(LARGE('h 23-24'!K7:K26,16),'h 23-24'!K7:K26,0))</f>
        <v>0</v>
      </c>
      <c r="V21" s="24">
        <f>INDEX('h 23-24'!V7:V26,MATCH(LARGE('h 23-24'!K7:K26,16),'h 23-24'!K7:K26,0))</f>
        <v>0</v>
      </c>
      <c r="W21" s="33">
        <f>INDEX('h 23-24'!W7:W26,MATCH(LARGE('h 23-24'!K7:K26,16),'h 23-24'!K7:K26,0))</f>
        <v>0</v>
      </c>
      <c r="X21" s="34">
        <f>INDEX('h 23-24'!X7:X26,MATCH(LARGE('h 23-24'!K7:K26,16),'h 23-24'!K7:K26,0))</f>
        <v>1</v>
      </c>
      <c r="Y21" s="2"/>
      <c r="Z21" s="41">
        <f>INDEX('h 23-24'!Z7:Z26,MATCH(LARGE('h 23-24'!K7:K26,16),'h 23-24'!K7:K26,0))</f>
        <v>0</v>
      </c>
      <c r="AA21" s="42">
        <f>INDEX('h 23-24'!AA7:AA26,MATCH(LARGE('h 23-24'!K7:K26,16),'h 23-24'!K7:K26,0))</f>
        <v>0</v>
      </c>
      <c r="AB21" s="43">
        <f>INDEX('h 23-24'!AB7:AB26,MATCH(LARGE('h 23-24'!K7:K26,16),'h 23-24'!K7:K26,0))</f>
        <v>0</v>
      </c>
      <c r="AC21" s="15">
        <f>INDEX('h 23-24'!AC7:AC26,MATCH(LARGE('h 23-24'!K7:K26,16),'h 23-24'!K7:K26,0))</f>
        <v>0</v>
      </c>
      <c r="AD21" s="32">
        <f>INDEX('h 23-24'!AD7:AD26,MATCH(LARGE('h 23-24'!K7:K26,16),'h 23-24'!K7:K26,0))</f>
        <v>0</v>
      </c>
      <c r="AE21" s="24">
        <f>INDEX('h 23-24'!AE7:AE26,MATCH(LARGE('h 23-24'!K7:K26,16),'h 23-24'!K7:K26,0))</f>
        <v>0</v>
      </c>
      <c r="AF21" s="33">
        <f>INDEX('h 23-24'!AF7:AF26,MATCH(LARGE('h 23-24'!K7:K26,16),'h 23-24'!K7:K26,0))</f>
        <v>0</v>
      </c>
      <c r="AG21" s="34">
        <f>INDEX('h 23-24'!AG7:AG26,MATCH(LARGE('h 23-24'!K7:K26,16),'h 23-24'!K7:K26,0))</f>
        <v>0</v>
      </c>
      <c r="AI21" s="7">
        <f>INDEX('h 23-24'!AI7:AI26,MATCH(LARGE('h 23-24'!K7:K26,16),'h 23-24'!K7:K26,0))</f>
        <v>4</v>
      </c>
      <c r="AJ21" s="8">
        <f>INDEX('h 23-24'!AJ7:AJ26,MATCH(LARGE('h 23-24'!K7:K26,16),'h 23-24'!K7:K26,0))</f>
        <v>4</v>
      </c>
      <c r="AK21" s="7">
        <f>INDEX('h 23-24'!AK7:AK26,MATCH(LARGE('h 23-24'!K7:K26,16),'h 23-24'!K7:K26,0))</f>
        <v>5</v>
      </c>
      <c r="AL21" s="8">
        <f>INDEX('h 23-24'!AL7:AL26,MATCH(LARGE('h 23-24'!K7:K26,16),'h 23-24'!K7:K26,0))</f>
        <v>5</v>
      </c>
      <c r="AM21" s="9">
        <f>INDEX('h 23-24'!AM7:AM26,MATCH(LARGE('h 23-24'!K7:K26,16),'h 23-24'!K7:K26,0))</f>
        <v>4</v>
      </c>
      <c r="AN21" s="10">
        <f>INDEX('h 23-24'!AN7:AN26,MATCH(LARGE('h 23-24'!K7:K26,16),'h 23-24'!K7:K26,0))</f>
        <v>4</v>
      </c>
      <c r="AO21" s="9">
        <f>INDEX('h 23-24'!AO7:AO26,MATCH(LARGE('h 23-24'!K7:K26,16),'h 23-24'!K7:K26,0))</f>
        <v>5</v>
      </c>
      <c r="AP21" s="10">
        <f>INDEX('h 23-24'!AP7:AP26,MATCH(LARGE('h 23-24'!K7:K26,16),'h 23-24'!K7:K26,0))</f>
        <v>5</v>
      </c>
      <c r="AQ21" s="11">
        <f>INDEX('h 23-24'!AQ7:AQ26,MATCH(LARGE('h 23-24'!K7:K26,16),'h 23-24'!K7:K26,0))</f>
        <v>0</v>
      </c>
      <c r="AR21" s="12">
        <f>INDEX('h 23-24'!AR7:AR26,MATCH(LARGE('h 23-24'!K7:K26,16),'h 23-24'!K7:K26,0))</f>
        <v>0</v>
      </c>
      <c r="AS21" s="11">
        <f>INDEX('h 23-24'!AS7:AS26,MATCH(LARGE('h 23-24'!K7:K26,16),'h 23-24'!K7:K26,0))</f>
        <v>0</v>
      </c>
      <c r="AT21" s="12">
        <f>INDEX('h 23-24'!AT7:AT26,MATCH(LARGE('h 23-24'!K7:K26,16),'h 23-24'!K7:K26,0))</f>
        <v>0</v>
      </c>
      <c r="AV21" s="7">
        <f>INDEX('h 23-24'!AV7:AV26,MATCH(LARGE('h 23-24'!K7:K26,16),'h 23-24'!K7:K26,0))</f>
        <v>3</v>
      </c>
      <c r="AW21" s="8">
        <f>INDEX('h 23-24'!AW7:AW26,MATCH(LARGE('h 23-24'!K7:K26,16),'h 23-24'!K7:K26,0))</f>
        <v>0</v>
      </c>
      <c r="AX21" s="9">
        <f>INDEX('h 23-24'!AX7:AX26,MATCH(LARGE('h 23-24'!K7:K26,16),'h 23-24'!K7:K26,0))</f>
        <v>3</v>
      </c>
      <c r="AY21" s="10">
        <f>INDEX('h 23-24'!AY7:AY26,MATCH(LARGE('h 23-24'!K7:K26,16),'h 23-24'!K7:K26,0))</f>
        <v>0</v>
      </c>
      <c r="AZ21" s="11">
        <f>INDEX('h 23-24'!AZ7:AZ26,MATCH(LARGE('h 23-24'!K7:K26,16),'h 23-24'!K7:K26,0))</f>
        <v>0</v>
      </c>
      <c r="BA21" s="12">
        <f>INDEX('h 23-24'!BA7:BA26,MATCH(LARGE('h 23-24'!K7:K26,16),'h 23-24'!K7:K26,0))</f>
        <v>0</v>
      </c>
      <c r="BC21" s="7">
        <f>INDEX('h 23-24'!BC7:BC26,MATCH(LARGE('h 23-24'!K7:K26,16),'h 23-24'!K7:K26,0))</f>
        <v>0</v>
      </c>
      <c r="BD21" s="8">
        <f>INDEX('h 23-24'!BD7:BD26,MATCH(LARGE('h 23-24'!K7:K26,16),'h 23-24'!K7:K26,0))</f>
        <v>0</v>
      </c>
      <c r="BE21" s="9">
        <f>INDEX('h 23-24'!BE7:BE26,MATCH(LARGE('h 23-24'!K7:K26,16),'h 23-24'!K7:K26,0))</f>
        <v>0</v>
      </c>
      <c r="BF21" s="10">
        <f>INDEX('h 23-24'!BF7:BF26,MATCH(LARGE('h 23-24'!K7:K26,16),'h 23-24'!K7:K26,0))</f>
        <v>0</v>
      </c>
      <c r="BG21" s="11">
        <f>INDEX('h 23-24'!BG7:BG26,MATCH(LARGE('h 23-24'!K7:K26,16),'h 23-24'!K7:K26,0))</f>
        <v>0</v>
      </c>
      <c r="BH21" s="12">
        <f>INDEX('h 23-24'!BH7:BH26,MATCH(LARGE('h 23-24'!K7:K26,16),'h 23-24'!K7:K26,0))</f>
        <v>0</v>
      </c>
      <c r="BI21" s="6"/>
      <c r="BJ21" s="3" t="b">
        <f>INDEX('h 23-24'!BJ7:BJ26,MATCH(LARGE('h 23-24'!K7:K26,16),'h 23-24'!K7:K26,0))</f>
        <v>1</v>
      </c>
      <c r="BK21" s="3" t="b">
        <f>INDEX('h 23-24'!BK7:BK26,MATCH(LARGE('h 23-24'!K7:K26,16),'h 23-24'!K7:K26,0))</f>
        <v>1</v>
      </c>
      <c r="BL21" s="6"/>
      <c r="BM21" s="4" t="b">
        <f>INDEX('h 23-24'!BM7:BM26,MATCH(LARGE('h 23-24'!K7:K26,16),'h 23-24'!K7:K26,0))</f>
        <v>1</v>
      </c>
      <c r="BN21" s="4" t="b">
        <f>INDEX('h 23-24'!BN7:BN26,MATCH(LARGE('h 23-24'!K7:K26,16),'h 23-24'!K7:K26,0))</f>
        <v>1</v>
      </c>
      <c r="BO21" s="6"/>
      <c r="BP21" s="31"/>
    </row>
    <row r="22" spans="2:68" ht="17.100000000000001" customHeight="1" thickBot="1" x14ac:dyDescent="0.3">
      <c r="B22" s="132" t="str">
        <f>INDEX('h 23-24'!B7:B26,MATCH(LARGE('h 23-24'!K7:K26,17),'h 23-24'!K7:K26,0))</f>
        <v>Everton</v>
      </c>
      <c r="C22" s="2"/>
      <c r="D22" s="4" t="b">
        <f>INDEX('h 23-24'!D7:D26,MATCH(LARGE('h 23-24'!K7:K26,17),'h 23-24'!K7:K26,0))</f>
        <v>1</v>
      </c>
      <c r="E22" s="2"/>
      <c r="F22" s="35">
        <f>INDEX('h 23-24'!F7:F26,MATCH(LARGE('h 23-24'!K7:K26,17),'h 23-24'!K7:K26,0))</f>
        <v>0</v>
      </c>
      <c r="G22" s="36">
        <f>INDEX('h 23-24'!G7:G26,MATCH(LARGE('h 23-24'!K7:K26,17),'h 23-24'!K7:K26,0))</f>
        <v>0</v>
      </c>
      <c r="H22" s="37">
        <f>INDEX('h 23-24'!H7:H26,MATCH(LARGE('h 23-24'!K7:K26,17),'h 23-24'!K7:K26,0))</f>
        <v>1</v>
      </c>
      <c r="I22" s="15">
        <f>INDEX('h 23-24'!I7:I26,MATCH(LARGE('h 23-24'!K7:K26,17),'h 23-24'!K7:K26,0))</f>
        <v>0</v>
      </c>
      <c r="J22" s="27"/>
      <c r="K22" s="27"/>
      <c r="L22" s="32">
        <f>INDEX('h 23-24'!L7:L26,MATCH(LARGE('h 23-24'!K7:K26,17),'h 23-24'!K7:K26,0))</f>
        <v>0</v>
      </c>
      <c r="M22" s="24">
        <f>INDEX('h 23-24'!M7:M26,MATCH(LARGE('h 23-24'!K7:K26,17),'h 23-24'!K7:K26,0))</f>
        <v>0</v>
      </c>
      <c r="N22" s="33">
        <f>INDEX('h 23-24'!N7:N26,MATCH(LARGE('h 23-24'!K7:K26,17),'h 23-24'!K7:K26,0))</f>
        <v>0</v>
      </c>
      <c r="O22" s="34">
        <f>INDEX('h 23-24'!O7:O26,MATCH(LARGE('h 23-24'!K7:K26,17),'h 23-24'!K7:K26,0))</f>
        <v>1</v>
      </c>
      <c r="P22" s="2"/>
      <c r="Q22" s="38">
        <f>INDEX('h 23-24'!Q7:Q26,MATCH(LARGE('h 23-24'!K7:K26,17),'h 23-24'!K7:K26,0))</f>
        <v>0</v>
      </c>
      <c r="R22" s="39">
        <f>INDEX('h 23-24'!R7:R26,MATCH(LARGE('h 23-24'!K7:K26,17),'h 23-24'!K7:K26,0))</f>
        <v>0</v>
      </c>
      <c r="S22" s="40">
        <f>INDEX('h 23-24'!S7:S26,MATCH(LARGE('h 23-24'!K7:K26,17),'h 23-24'!K7:K26,0))</f>
        <v>1</v>
      </c>
      <c r="T22" s="15">
        <f>INDEX('h 23-24'!T7:T26,MATCH(LARGE('h 23-24'!K7:K26,17),'h 23-24'!K7:K26,0))</f>
        <v>0</v>
      </c>
      <c r="U22" s="32">
        <f>INDEX('h 23-24'!U7:U26,MATCH(LARGE('h 23-24'!K7:K26,17),'h 23-24'!K7:K26,0))</f>
        <v>0</v>
      </c>
      <c r="V22" s="24">
        <f>INDEX('h 23-24'!V7:V26,MATCH(LARGE('h 23-24'!K7:K26,17),'h 23-24'!K7:K26,0))</f>
        <v>0</v>
      </c>
      <c r="W22" s="33">
        <f>INDEX('h 23-24'!W7:W26,MATCH(LARGE('h 23-24'!K7:K26,17),'h 23-24'!K7:K26,0))</f>
        <v>0</v>
      </c>
      <c r="X22" s="34">
        <f>INDEX('h 23-24'!X7:X26,MATCH(LARGE('h 23-24'!K7:K26,17),'h 23-24'!K7:K26,0))</f>
        <v>1</v>
      </c>
      <c r="Y22" s="2"/>
      <c r="Z22" s="41">
        <f>INDEX('h 23-24'!Z7:Z26,MATCH(LARGE('h 23-24'!K7:K26,17),'h 23-24'!K7:K26,0))</f>
        <v>0</v>
      </c>
      <c r="AA22" s="42">
        <f>INDEX('h 23-24'!AA7:AA26,MATCH(LARGE('h 23-24'!K7:K26,17),'h 23-24'!K7:K26,0))</f>
        <v>0</v>
      </c>
      <c r="AB22" s="43">
        <f>INDEX('h 23-24'!AB7:AB26,MATCH(LARGE('h 23-24'!K7:K26,17),'h 23-24'!K7:K26,0))</f>
        <v>0</v>
      </c>
      <c r="AC22" s="15">
        <f>INDEX('h 23-24'!AC7:AC26,MATCH(LARGE('h 23-24'!K7:K26,17),'h 23-24'!K7:K26,0))</f>
        <v>0</v>
      </c>
      <c r="AD22" s="32">
        <f>INDEX('h 23-24'!AD7:AD26,MATCH(LARGE('h 23-24'!K7:K26,17),'h 23-24'!K7:K26,0))</f>
        <v>0</v>
      </c>
      <c r="AE22" s="24">
        <f>INDEX('h 23-24'!AE7:AE26,MATCH(LARGE('h 23-24'!K7:K26,17),'h 23-24'!K7:K26,0))</f>
        <v>0</v>
      </c>
      <c r="AF22" s="33">
        <f>INDEX('h 23-24'!AF7:AF26,MATCH(LARGE('h 23-24'!K7:K26,17),'h 23-24'!K7:K26,0))</f>
        <v>0</v>
      </c>
      <c r="AG22" s="34">
        <f>INDEX('h 23-24'!AG7:AG26,MATCH(LARGE('h 23-24'!K7:K26,17),'h 23-24'!K7:K26,0))</f>
        <v>0</v>
      </c>
      <c r="AI22" s="7">
        <f>INDEX('h 23-24'!AI7:AI26,MATCH(LARGE('h 23-24'!K7:K26,17),'h 23-24'!K7:K26,0))</f>
        <v>4</v>
      </c>
      <c r="AJ22" s="8">
        <f>INDEX('h 23-24'!AJ7:AJ26,MATCH(LARGE('h 23-24'!K7:K26,17),'h 23-24'!K7:K26,0))</f>
        <v>1</v>
      </c>
      <c r="AK22" s="7">
        <f>INDEX('h 23-24'!AK7:AK26,MATCH(LARGE('h 23-24'!K7:K26,17),'h 23-24'!K7:K26,0))</f>
        <v>10</v>
      </c>
      <c r="AL22" s="8">
        <f>INDEX('h 23-24'!AL7:AL26,MATCH(LARGE('h 23-24'!K7:K26,17),'h 23-24'!K7:K26,0))</f>
        <v>4</v>
      </c>
      <c r="AM22" s="9">
        <f>INDEX('h 23-24'!AM7:AM26,MATCH(LARGE('h 23-24'!K7:K26,17),'h 23-24'!K7:K26,0))</f>
        <v>4</v>
      </c>
      <c r="AN22" s="10">
        <f>INDEX('h 23-24'!AN7:AN26,MATCH(LARGE('h 23-24'!K7:K26,17),'h 23-24'!K7:K26,0))</f>
        <v>1</v>
      </c>
      <c r="AO22" s="9">
        <f>INDEX('h 23-24'!AO7:AO26,MATCH(LARGE('h 23-24'!K7:K26,17),'h 23-24'!K7:K26,0))</f>
        <v>10</v>
      </c>
      <c r="AP22" s="10">
        <f>INDEX('h 23-24'!AP7:AP26,MATCH(LARGE('h 23-24'!K7:K26,17),'h 23-24'!K7:K26,0))</f>
        <v>4</v>
      </c>
      <c r="AQ22" s="11">
        <f>INDEX('h 23-24'!AQ7:AQ26,MATCH(LARGE('h 23-24'!K7:K26,17),'h 23-24'!K7:K26,0))</f>
        <v>0</v>
      </c>
      <c r="AR22" s="12">
        <f>INDEX('h 23-24'!AR7:AR26,MATCH(LARGE('h 23-24'!K7:K26,17),'h 23-24'!K7:K26,0))</f>
        <v>0</v>
      </c>
      <c r="AS22" s="11">
        <f>INDEX('h 23-24'!AS7:AS26,MATCH(LARGE('h 23-24'!K7:K26,17),'h 23-24'!K7:K26,0))</f>
        <v>0</v>
      </c>
      <c r="AT22" s="12">
        <f>INDEX('h 23-24'!AT7:AT26,MATCH(LARGE('h 23-24'!K7:K26,17),'h 23-24'!K7:K26,0))</f>
        <v>0</v>
      </c>
      <c r="AV22" s="7">
        <f>INDEX('h 23-24'!AV7:AV26,MATCH(LARGE('h 23-24'!K7:K26,17),'h 23-24'!K7:K26,0))</f>
        <v>0</v>
      </c>
      <c r="AW22" s="8">
        <f>INDEX('h 23-24'!AW7:AW26,MATCH(LARGE('h 23-24'!K7:K26,17),'h 23-24'!K7:K26,0))</f>
        <v>2</v>
      </c>
      <c r="AX22" s="9">
        <f>INDEX('h 23-24'!AX7:AX26,MATCH(LARGE('h 23-24'!K7:K26,17),'h 23-24'!K7:K26,0))</f>
        <v>0</v>
      </c>
      <c r="AY22" s="10">
        <f>INDEX('h 23-24'!AY7:AY26,MATCH(LARGE('h 23-24'!K7:K26,17),'h 23-24'!K7:K26,0))</f>
        <v>2</v>
      </c>
      <c r="AZ22" s="11">
        <f>INDEX('h 23-24'!AZ7:AZ26,MATCH(LARGE('h 23-24'!K7:K26,17),'h 23-24'!K7:K26,0))</f>
        <v>0</v>
      </c>
      <c r="BA22" s="12">
        <f>INDEX('h 23-24'!BA7:BA26,MATCH(LARGE('h 23-24'!K7:K26,17),'h 23-24'!K7:K26,0))</f>
        <v>0</v>
      </c>
      <c r="BC22" s="7">
        <f>INDEX('h 23-24'!BC7:BC26,MATCH(LARGE('h 23-24'!K7:K26,17),'h 23-24'!K7:K26,0))</f>
        <v>0</v>
      </c>
      <c r="BD22" s="8">
        <f>INDEX('h 23-24'!BD7:BD26,MATCH(LARGE('h 23-24'!K7:K26,17),'h 23-24'!K7:K26,0))</f>
        <v>0</v>
      </c>
      <c r="BE22" s="9">
        <f>INDEX('h 23-24'!BE7:BE26,MATCH(LARGE('h 23-24'!K7:K26,17),'h 23-24'!K7:K26,0))</f>
        <v>0</v>
      </c>
      <c r="BF22" s="10">
        <f>INDEX('h 23-24'!BF7:BF26,MATCH(LARGE('h 23-24'!K7:K26,17),'h 23-24'!K7:K26,0))</f>
        <v>0</v>
      </c>
      <c r="BG22" s="11">
        <f>INDEX('h 23-24'!BG7:BG26,MATCH(LARGE('h 23-24'!K7:K26,17),'h 23-24'!K7:K26,0))</f>
        <v>0</v>
      </c>
      <c r="BH22" s="12">
        <f>INDEX('h 23-24'!BH7:BH26,MATCH(LARGE('h 23-24'!K7:K26,17),'h 23-24'!K7:K26,0))</f>
        <v>0</v>
      </c>
      <c r="BI22" s="6"/>
      <c r="BJ22" s="3" t="b">
        <f>INDEX('h 23-24'!BJ7:BJ26,MATCH(LARGE('h 23-24'!K7:K26,17),'h 23-24'!K7:K26,0))</f>
        <v>1</v>
      </c>
      <c r="BK22" s="3" t="b">
        <f>INDEX('h 23-24'!BK7:BK26,MATCH(LARGE('h 23-24'!K7:K26,17),'h 23-24'!K7:K26,0))</f>
        <v>1</v>
      </c>
      <c r="BL22" s="6"/>
      <c r="BM22" s="4" t="b">
        <f>INDEX('h 23-24'!BM7:BM26,MATCH(LARGE('h 23-24'!K7:K26,17),'h 23-24'!K7:K26,0))</f>
        <v>1</v>
      </c>
      <c r="BN22" s="4" t="b">
        <f>INDEX('h 23-24'!BN7:BN26,MATCH(LARGE('h 23-24'!K7:K26,17),'h 23-24'!K7:K26,0))</f>
        <v>1</v>
      </c>
      <c r="BO22" s="6"/>
      <c r="BP22" s="31"/>
    </row>
    <row r="23" spans="2:68" ht="17.100000000000001" customHeight="1" thickBot="1" x14ac:dyDescent="0.3">
      <c r="B23" s="132" t="str">
        <f>INDEX('h 23-24'!B7:B26,MATCH(LARGE('h 23-24'!K7:K26,18),'h 23-24'!K7:K26,0))</f>
        <v>Luton</v>
      </c>
      <c r="C23" s="2"/>
      <c r="D23" s="4" t="b">
        <f>INDEX('h 23-24'!D7:D26,MATCH(LARGE('h 23-24'!K7:K26,18),'h 23-24'!K7:K26,0))</f>
        <v>1</v>
      </c>
      <c r="E23" s="2"/>
      <c r="F23" s="35">
        <f>INDEX('h 23-24'!F7:F26,MATCH(LARGE('h 23-24'!K7:K26,18),'h 23-24'!K7:K26,0))</f>
        <v>0</v>
      </c>
      <c r="G23" s="36">
        <f>INDEX('h 23-24'!G7:G26,MATCH(LARGE('h 23-24'!K7:K26,18),'h 23-24'!K7:K26,0))</f>
        <v>0</v>
      </c>
      <c r="H23" s="37">
        <f>INDEX('h 23-24'!H7:H26,MATCH(LARGE('h 23-24'!K7:K26,18),'h 23-24'!K7:K26,0))</f>
        <v>1</v>
      </c>
      <c r="I23" s="15">
        <f>INDEX('h 23-24'!I7:I26,MATCH(LARGE('h 23-24'!K7:K26,18),'h 23-24'!K7:K26,0))</f>
        <v>0</v>
      </c>
      <c r="J23" s="27"/>
      <c r="K23" s="27"/>
      <c r="L23" s="32">
        <f>INDEX('h 23-24'!L7:L26,MATCH(LARGE('h 23-24'!K7:K26,18),'h 23-24'!K7:K26,0))</f>
        <v>0</v>
      </c>
      <c r="M23" s="24">
        <f>INDEX('h 23-24'!M7:M26,MATCH(LARGE('h 23-24'!K7:K26,18),'h 23-24'!K7:K26,0))</f>
        <v>1</v>
      </c>
      <c r="N23" s="33">
        <f>INDEX('h 23-24'!N7:N26,MATCH(LARGE('h 23-24'!K7:K26,18),'h 23-24'!K7:K26,0))</f>
        <v>1</v>
      </c>
      <c r="O23" s="34">
        <f>INDEX('h 23-24'!O7:O26,MATCH(LARGE('h 23-24'!K7:K26,18),'h 23-24'!K7:K26,0))</f>
        <v>4</v>
      </c>
      <c r="P23" s="2"/>
      <c r="Q23" s="38">
        <f>INDEX('h 23-24'!Q7:Q26,MATCH(LARGE('h 23-24'!K7:K26,18),'h 23-24'!K7:K26,0))</f>
        <v>0</v>
      </c>
      <c r="R23" s="39">
        <f>INDEX('h 23-24'!R7:R26,MATCH(LARGE('h 23-24'!K7:K26,18),'h 23-24'!K7:K26,0))</f>
        <v>0</v>
      </c>
      <c r="S23" s="40">
        <f>INDEX('h 23-24'!S7:S26,MATCH(LARGE('h 23-24'!K7:K26,18),'h 23-24'!K7:K26,0))</f>
        <v>0</v>
      </c>
      <c r="T23" s="15">
        <f>INDEX('h 23-24'!T7:T26,MATCH(LARGE('h 23-24'!K7:K26,18),'h 23-24'!K7:K26,0))</f>
        <v>0</v>
      </c>
      <c r="U23" s="32">
        <f>INDEX('h 23-24'!U7:U26,MATCH(LARGE('h 23-24'!K7:K26,18),'h 23-24'!K7:K26,0))</f>
        <v>0</v>
      </c>
      <c r="V23" s="24">
        <f>INDEX('h 23-24'!V7:V26,MATCH(LARGE('h 23-24'!K7:K26,18),'h 23-24'!K7:K26,0))</f>
        <v>0</v>
      </c>
      <c r="W23" s="33">
        <f>INDEX('h 23-24'!W7:W26,MATCH(LARGE('h 23-24'!K7:K26,18),'h 23-24'!K7:K26,0))</f>
        <v>0</v>
      </c>
      <c r="X23" s="34">
        <f>INDEX('h 23-24'!X7:X26,MATCH(LARGE('h 23-24'!K7:K26,18),'h 23-24'!K7:K26,0))</f>
        <v>0</v>
      </c>
      <c r="Y23" s="2"/>
      <c r="Z23" s="41">
        <f>INDEX('h 23-24'!Z7:Z26,MATCH(LARGE('h 23-24'!K7:K26,18),'h 23-24'!K7:K26,0))</f>
        <v>0</v>
      </c>
      <c r="AA23" s="42">
        <f>INDEX('h 23-24'!AA7:AA26,MATCH(LARGE('h 23-24'!K7:K26,18),'h 23-24'!K7:K26,0))</f>
        <v>0</v>
      </c>
      <c r="AB23" s="43">
        <f>INDEX('h 23-24'!AB7:AB26,MATCH(LARGE('h 23-24'!K7:K26,18),'h 23-24'!K7:K26,0))</f>
        <v>1</v>
      </c>
      <c r="AC23" s="15">
        <f>INDEX('h 23-24'!AC7:AC26,MATCH(LARGE('h 23-24'!K7:K26,18),'h 23-24'!K7:K26,0))</f>
        <v>0</v>
      </c>
      <c r="AD23" s="32">
        <f>INDEX('h 23-24'!AD7:AD26,MATCH(LARGE('h 23-24'!K7:K26,18),'h 23-24'!K7:K26,0))</f>
        <v>0</v>
      </c>
      <c r="AE23" s="24">
        <f>INDEX('h 23-24'!AE7:AE26,MATCH(LARGE('h 23-24'!K7:K26,18),'h 23-24'!K7:K26,0))</f>
        <v>1</v>
      </c>
      <c r="AF23" s="33">
        <f>INDEX('h 23-24'!AF7:AF26,MATCH(LARGE('h 23-24'!K7:K26,18),'h 23-24'!K7:K26,0))</f>
        <v>1</v>
      </c>
      <c r="AG23" s="34">
        <f>INDEX('h 23-24'!AG7:AG26,MATCH(LARGE('h 23-24'!K7:K26,18),'h 23-24'!K7:K26,0))</f>
        <v>4</v>
      </c>
      <c r="AI23" s="7">
        <f>INDEX('h 23-24'!AI7:AI26,MATCH(LARGE('h 23-24'!K7:K26,18),'h 23-24'!K7:K26,0))</f>
        <v>3</v>
      </c>
      <c r="AJ23" s="8">
        <f>INDEX('h 23-24'!AJ7:AJ26,MATCH(LARGE('h 23-24'!K7:K26,18),'h 23-24'!K7:K26,0))</f>
        <v>3</v>
      </c>
      <c r="AK23" s="7">
        <f>INDEX('h 23-24'!AK7:AK26,MATCH(LARGE('h 23-24'!K7:K26,18),'h 23-24'!K7:K26,0))</f>
        <v>7</v>
      </c>
      <c r="AL23" s="8">
        <f>INDEX('h 23-24'!AL7:AL26,MATCH(LARGE('h 23-24'!K7:K26,18),'h 23-24'!K7:K26,0))</f>
        <v>6</v>
      </c>
      <c r="AM23" s="9">
        <f>INDEX('h 23-24'!AM7:AM26,MATCH(LARGE('h 23-24'!K7:K26,18),'h 23-24'!K7:K26,0))</f>
        <v>0</v>
      </c>
      <c r="AN23" s="10">
        <f>INDEX('h 23-24'!AN7:AN26,MATCH(LARGE('h 23-24'!K7:K26,18),'h 23-24'!K7:K26,0))</f>
        <v>0</v>
      </c>
      <c r="AO23" s="9">
        <f>INDEX('h 23-24'!AO7:AO26,MATCH(LARGE('h 23-24'!K7:K26,18),'h 23-24'!K7:K26,0))</f>
        <v>0</v>
      </c>
      <c r="AP23" s="10">
        <f>INDEX('h 23-24'!AP7:AP26,MATCH(LARGE('h 23-24'!K7:K26,18),'h 23-24'!K7:K26,0))</f>
        <v>0</v>
      </c>
      <c r="AQ23" s="11">
        <f>INDEX('h 23-24'!AQ7:AQ26,MATCH(LARGE('h 23-24'!K7:K26,18),'h 23-24'!K7:K26,0))</f>
        <v>3</v>
      </c>
      <c r="AR23" s="12">
        <f>INDEX('h 23-24'!AR7:AR26,MATCH(LARGE('h 23-24'!K7:K26,18),'h 23-24'!K7:K26,0))</f>
        <v>3</v>
      </c>
      <c r="AS23" s="11">
        <f>INDEX('h 23-24'!AS7:AS26,MATCH(LARGE('h 23-24'!K7:K26,18),'h 23-24'!K7:K26,0))</f>
        <v>7</v>
      </c>
      <c r="AT23" s="12">
        <f>INDEX('h 23-24'!AT7:AT26,MATCH(LARGE('h 23-24'!K7:K26,18),'h 23-24'!K7:K26,0))</f>
        <v>6</v>
      </c>
      <c r="AV23" s="7">
        <f>INDEX('h 23-24'!AV7:AV26,MATCH(LARGE('h 23-24'!K7:K26,18),'h 23-24'!K7:K26,0))</f>
        <v>2</v>
      </c>
      <c r="AW23" s="8">
        <f>INDEX('h 23-24'!AW7:AW26,MATCH(LARGE('h 23-24'!K7:K26,18),'h 23-24'!K7:K26,0))</f>
        <v>2</v>
      </c>
      <c r="AX23" s="9">
        <f>INDEX('h 23-24'!AX7:AX26,MATCH(LARGE('h 23-24'!K7:K26,18),'h 23-24'!K7:K26,0))</f>
        <v>0</v>
      </c>
      <c r="AY23" s="10">
        <f>INDEX('h 23-24'!AY7:AY26,MATCH(LARGE('h 23-24'!K7:K26,18),'h 23-24'!K7:K26,0))</f>
        <v>0</v>
      </c>
      <c r="AZ23" s="11">
        <f>INDEX('h 23-24'!AZ7:AZ26,MATCH(LARGE('h 23-24'!K7:K26,18),'h 23-24'!K7:K26,0))</f>
        <v>2</v>
      </c>
      <c r="BA23" s="12">
        <f>INDEX('h 23-24'!BA7:BA26,MATCH(LARGE('h 23-24'!K7:K26,18),'h 23-24'!K7:K26,0))</f>
        <v>2</v>
      </c>
      <c r="BC23" s="7">
        <f>INDEX('h 23-24'!BC7:BC26,MATCH(LARGE('h 23-24'!K7:K26,18),'h 23-24'!K7:K26,0))</f>
        <v>0</v>
      </c>
      <c r="BD23" s="8">
        <f>INDEX('h 23-24'!BD7:BD26,MATCH(LARGE('h 23-24'!K7:K26,18),'h 23-24'!K7:K26,0))</f>
        <v>0</v>
      </c>
      <c r="BE23" s="9">
        <f>INDEX('h 23-24'!BE7:BE26,MATCH(LARGE('h 23-24'!K7:K26,18),'h 23-24'!K7:K26,0))</f>
        <v>0</v>
      </c>
      <c r="BF23" s="10">
        <f>INDEX('h 23-24'!BF7:BF26,MATCH(LARGE('h 23-24'!K7:K26,18),'h 23-24'!K7:K26,0))</f>
        <v>0</v>
      </c>
      <c r="BG23" s="11">
        <f>INDEX('h 23-24'!BG7:BG26,MATCH(LARGE('h 23-24'!K7:K26,18),'h 23-24'!K7:K26,0))</f>
        <v>0</v>
      </c>
      <c r="BH23" s="12">
        <f>INDEX('h 23-24'!BH7:BH26,MATCH(LARGE('h 23-24'!K7:K26,18),'h 23-24'!K7:K26,0))</f>
        <v>0</v>
      </c>
      <c r="BI23" s="6"/>
      <c r="BJ23" s="3" t="b">
        <f>INDEX('h 23-24'!BJ7:BJ26,MATCH(LARGE('h 23-24'!K7:K26,18),'h 23-24'!K7:K26,0))</f>
        <v>1</v>
      </c>
      <c r="BK23" s="3" t="b">
        <f>INDEX('h 23-24'!BK7:BK26,MATCH(LARGE('h 23-24'!K7:K26,18),'h 23-24'!K7:K26,0))</f>
        <v>1</v>
      </c>
      <c r="BL23" s="6"/>
      <c r="BM23" s="4" t="b">
        <f>INDEX('h 23-24'!BM7:BM26,MATCH(LARGE('h 23-24'!K7:K26,18),'h 23-24'!K7:K26,0))</f>
        <v>1</v>
      </c>
      <c r="BN23" s="4" t="b">
        <f>INDEX('h 23-24'!BN7:BN26,MATCH(LARGE('h 23-24'!K7:K26,18),'h 23-24'!K7:K26,0))</f>
        <v>1</v>
      </c>
      <c r="BO23" s="6"/>
      <c r="BP23" s="31"/>
    </row>
    <row r="24" spans="2:68" ht="17.100000000000001" customHeight="1" thickBot="1" x14ac:dyDescent="0.3">
      <c r="B24" s="132" t="str">
        <f>INDEX('h 23-24'!B7:B26,MATCH(LARGE('h 23-24'!K7:K26,19),'h 23-24'!K7:K26,0))</f>
        <v>Burnley</v>
      </c>
      <c r="C24" s="2"/>
      <c r="D24" s="4" t="b">
        <f>INDEX('h 23-24'!D7:D26,MATCH(LARGE('h 23-24'!K7:K26,19),'h 23-24'!K7:K26,0))</f>
        <v>1</v>
      </c>
      <c r="E24" s="2"/>
      <c r="F24" s="35">
        <f>INDEX('h 23-24'!F7:F26,MATCH(LARGE('h 23-24'!K7:K26,19),'h 23-24'!K7:K26,0))</f>
        <v>0</v>
      </c>
      <c r="G24" s="36">
        <f>INDEX('h 23-24'!G7:G26,MATCH(LARGE('h 23-24'!K7:K26,19),'h 23-24'!K7:K26,0))</f>
        <v>0</v>
      </c>
      <c r="H24" s="37">
        <f>INDEX('h 23-24'!H7:H26,MATCH(LARGE('h 23-24'!K7:K26,19),'h 23-24'!K7:K26,0))</f>
        <v>1</v>
      </c>
      <c r="I24" s="15">
        <f>INDEX('h 23-24'!I7:I26,MATCH(LARGE('h 23-24'!K7:K26,19),'h 23-24'!K7:K26,0))</f>
        <v>0</v>
      </c>
      <c r="J24" s="27"/>
      <c r="K24" s="27"/>
      <c r="L24" s="32">
        <f>INDEX('h 23-24'!L7:L26,MATCH(LARGE('h 23-24'!K7:K26,19),'h 23-24'!K7:K26,0))</f>
        <v>0</v>
      </c>
      <c r="M24" s="24">
        <f>INDEX('h 23-24'!M7:M26,MATCH(LARGE('h 23-24'!K7:K26,19),'h 23-24'!K7:K26,0))</f>
        <v>2</v>
      </c>
      <c r="N24" s="33">
        <f>INDEX('h 23-24'!N7:N26,MATCH(LARGE('h 23-24'!K7:K26,19),'h 23-24'!K7:K26,0))</f>
        <v>0</v>
      </c>
      <c r="O24" s="34">
        <f>INDEX('h 23-24'!O7:O26,MATCH(LARGE('h 23-24'!K7:K26,19),'h 23-24'!K7:K26,0))</f>
        <v>3</v>
      </c>
      <c r="P24" s="2"/>
      <c r="Q24" s="38">
        <f>INDEX('h 23-24'!Q7:Q26,MATCH(LARGE('h 23-24'!K7:K26,19),'h 23-24'!K7:K26,0))</f>
        <v>0</v>
      </c>
      <c r="R24" s="39">
        <f>INDEX('h 23-24'!R7:R26,MATCH(LARGE('h 23-24'!K7:K26,19),'h 23-24'!K7:K26,0))</f>
        <v>0</v>
      </c>
      <c r="S24" s="40">
        <f>INDEX('h 23-24'!S7:S26,MATCH(LARGE('h 23-24'!K7:K26,19),'h 23-24'!K7:K26,0))</f>
        <v>1</v>
      </c>
      <c r="T24" s="15">
        <f>INDEX('h 23-24'!T7:T26,MATCH(LARGE('h 23-24'!K7:K26,19),'h 23-24'!K7:K26,0))</f>
        <v>0</v>
      </c>
      <c r="U24" s="32">
        <f>INDEX('h 23-24'!U7:U26,MATCH(LARGE('h 23-24'!K7:K26,19),'h 23-24'!K7:K26,0))</f>
        <v>0</v>
      </c>
      <c r="V24" s="24">
        <f>INDEX('h 23-24'!V7:V26,MATCH(LARGE('h 23-24'!K7:K26,19),'h 23-24'!K7:K26,0))</f>
        <v>2</v>
      </c>
      <c r="W24" s="33">
        <f>INDEX('h 23-24'!W7:W26,MATCH(LARGE('h 23-24'!K7:K26,19),'h 23-24'!K7:K26,0))</f>
        <v>0</v>
      </c>
      <c r="X24" s="34">
        <f>INDEX('h 23-24'!X7:X26,MATCH(LARGE('h 23-24'!K7:K26,19),'h 23-24'!K7:K26,0))</f>
        <v>3</v>
      </c>
      <c r="Y24" s="2"/>
      <c r="Z24" s="41">
        <f>INDEX('h 23-24'!Z7:Z26,MATCH(LARGE('h 23-24'!K7:K26,19),'h 23-24'!K7:K26,0))</f>
        <v>0</v>
      </c>
      <c r="AA24" s="42">
        <f>INDEX('h 23-24'!AA7:AA26,MATCH(LARGE('h 23-24'!K7:K26,19),'h 23-24'!K7:K26,0))</f>
        <v>0</v>
      </c>
      <c r="AB24" s="43">
        <f>INDEX('h 23-24'!AB7:AB26,MATCH(LARGE('h 23-24'!K7:K26,19),'h 23-24'!K7:K26,0))</f>
        <v>0</v>
      </c>
      <c r="AC24" s="15">
        <f>INDEX('h 23-24'!AC7:AC26,MATCH(LARGE('h 23-24'!K7:K26,19),'h 23-24'!K7:K26,0))</f>
        <v>0</v>
      </c>
      <c r="AD24" s="32">
        <f>INDEX('h 23-24'!AD7:AD26,MATCH(LARGE('h 23-24'!K7:K26,19),'h 23-24'!K7:K26,0))</f>
        <v>0</v>
      </c>
      <c r="AE24" s="24">
        <f>INDEX('h 23-24'!AE7:AE26,MATCH(LARGE('h 23-24'!K7:K26,19),'h 23-24'!K7:K26,0))</f>
        <v>0</v>
      </c>
      <c r="AF24" s="33">
        <f>INDEX('h 23-24'!AF7:AF26,MATCH(LARGE('h 23-24'!K7:K26,19),'h 23-24'!K7:K26,0))</f>
        <v>0</v>
      </c>
      <c r="AG24" s="34">
        <f>INDEX('h 23-24'!AG7:AG26,MATCH(LARGE('h 23-24'!K7:K26,19),'h 23-24'!K7:K26,0))</f>
        <v>0</v>
      </c>
      <c r="AI24" s="7">
        <f>INDEX('h 23-24'!AI7:AI26,MATCH(LARGE('h 23-24'!K7:K26,19),'h 23-24'!K7:K26,0))</f>
        <v>1</v>
      </c>
      <c r="AJ24" s="8">
        <f>INDEX('h 23-24'!AJ7:AJ26,MATCH(LARGE('h 23-24'!K7:K26,19),'h 23-24'!K7:K26,0))</f>
        <v>1</v>
      </c>
      <c r="AK24" s="7">
        <f>INDEX('h 23-24'!AK7:AK26,MATCH(LARGE('h 23-24'!K7:K26,19),'h 23-24'!K7:K26,0))</f>
        <v>6</v>
      </c>
      <c r="AL24" s="8">
        <f>INDEX('h 23-24'!AL7:AL26,MATCH(LARGE('h 23-24'!K7:K26,19),'h 23-24'!K7:K26,0))</f>
        <v>5</v>
      </c>
      <c r="AM24" s="9">
        <f>INDEX('h 23-24'!AM7:AM26,MATCH(LARGE('h 23-24'!K7:K26,19),'h 23-24'!K7:K26,0))</f>
        <v>1</v>
      </c>
      <c r="AN24" s="10">
        <f>INDEX('h 23-24'!AN7:AN26,MATCH(LARGE('h 23-24'!K7:K26,19),'h 23-24'!K7:K26,0))</f>
        <v>1</v>
      </c>
      <c r="AO24" s="9">
        <f>INDEX('h 23-24'!AO7:AO26,MATCH(LARGE('h 23-24'!K7:K26,19),'h 23-24'!K7:K26,0))</f>
        <v>6</v>
      </c>
      <c r="AP24" s="10">
        <f>INDEX('h 23-24'!AP7:AP26,MATCH(LARGE('h 23-24'!K7:K26,19),'h 23-24'!K7:K26,0))</f>
        <v>5</v>
      </c>
      <c r="AQ24" s="11">
        <f>INDEX('h 23-24'!AQ7:AQ26,MATCH(LARGE('h 23-24'!K7:K26,19),'h 23-24'!K7:K26,0))</f>
        <v>0</v>
      </c>
      <c r="AR24" s="12">
        <f>INDEX('h 23-24'!AR7:AR26,MATCH(LARGE('h 23-24'!K7:K26,19),'h 23-24'!K7:K26,0))</f>
        <v>0</v>
      </c>
      <c r="AS24" s="11">
        <f>INDEX('h 23-24'!AS7:AS26,MATCH(LARGE('h 23-24'!K7:K26,19),'h 23-24'!K7:K26,0))</f>
        <v>0</v>
      </c>
      <c r="AT24" s="12">
        <f>INDEX('h 23-24'!AT7:AT26,MATCH(LARGE('h 23-24'!K7:K26,19),'h 23-24'!K7:K26,0))</f>
        <v>0</v>
      </c>
      <c r="AV24" s="7">
        <f>INDEX('h 23-24'!AV7:AV26,MATCH(LARGE('h 23-24'!K7:K26,19),'h 23-24'!K7:K26,0))</f>
        <v>0</v>
      </c>
      <c r="AW24" s="8">
        <f>INDEX('h 23-24'!AW7:AW26,MATCH(LARGE('h 23-24'!K7:K26,19),'h 23-24'!K7:K26,0))</f>
        <v>0</v>
      </c>
      <c r="AX24" s="9">
        <f>INDEX('h 23-24'!AX7:AX26,MATCH(LARGE('h 23-24'!K7:K26,19),'h 23-24'!K7:K26,0))</f>
        <v>0</v>
      </c>
      <c r="AY24" s="10">
        <f>INDEX('h 23-24'!AY7:AY26,MATCH(LARGE('h 23-24'!K7:K26,19),'h 23-24'!K7:K26,0))</f>
        <v>0</v>
      </c>
      <c r="AZ24" s="11">
        <f>INDEX('h 23-24'!AZ7:AZ26,MATCH(LARGE('h 23-24'!K7:K26,19),'h 23-24'!K7:K26,0))</f>
        <v>0</v>
      </c>
      <c r="BA24" s="12">
        <f>INDEX('h 23-24'!BA7:BA26,MATCH(LARGE('h 23-24'!K7:K26,19),'h 23-24'!K7:K26,0))</f>
        <v>0</v>
      </c>
      <c r="BC24" s="7">
        <f>INDEX('h 23-24'!BC7:BC26,MATCH(LARGE('h 23-24'!K7:K26,19),'h 23-24'!K7:K26,0))</f>
        <v>1</v>
      </c>
      <c r="BD24" s="8">
        <f>INDEX('h 23-24'!BD7:BD26,MATCH(LARGE('h 23-24'!K7:K26,19),'h 23-24'!K7:K26,0))</f>
        <v>0</v>
      </c>
      <c r="BE24" s="9">
        <f>INDEX('h 23-24'!BE7:BE26,MATCH(LARGE('h 23-24'!K7:K26,19),'h 23-24'!K7:K26,0))</f>
        <v>1</v>
      </c>
      <c r="BF24" s="10">
        <f>INDEX('h 23-24'!BF7:BF26,MATCH(LARGE('h 23-24'!K7:K26,19),'h 23-24'!K7:K26,0))</f>
        <v>0</v>
      </c>
      <c r="BG24" s="11">
        <f>INDEX('h 23-24'!BG7:BG26,MATCH(LARGE('h 23-24'!K7:K26,19),'h 23-24'!K7:K26,0))</f>
        <v>0</v>
      </c>
      <c r="BH24" s="12">
        <f>INDEX('h 23-24'!BH7:BH26,MATCH(LARGE('h 23-24'!K7:K26,19),'h 23-24'!K7:K26,0))</f>
        <v>0</v>
      </c>
      <c r="BI24" s="6"/>
      <c r="BJ24" s="3" t="b">
        <f>INDEX('h 23-24'!BJ7:BJ26,MATCH(LARGE('h 23-24'!K7:K26,19),'h 23-24'!K7:K26,0))</f>
        <v>1</v>
      </c>
      <c r="BK24" s="3" t="b">
        <f>INDEX('h 23-24'!BK7:BK26,MATCH(LARGE('h 23-24'!K7:K26,19),'h 23-24'!K7:K26,0))</f>
        <v>1</v>
      </c>
      <c r="BL24" s="6"/>
      <c r="BM24" s="4" t="b">
        <f>INDEX('h 23-24'!BM7:BM26,MATCH(LARGE('h 23-24'!K7:K26,19),'h 23-24'!K7:K26,0))</f>
        <v>1</v>
      </c>
      <c r="BN24" s="4" t="b">
        <f>INDEX('h 23-24'!BN7:BN26,MATCH(LARGE('h 23-24'!K7:K26,19),'h 23-24'!K7:K26,0))</f>
        <v>1</v>
      </c>
      <c r="BO24" s="6"/>
      <c r="BP24" s="31"/>
    </row>
    <row r="25" spans="2:68" ht="17.100000000000001" customHeight="1" thickBot="1" x14ac:dyDescent="0.3">
      <c r="B25" s="132" t="str">
        <f>INDEX('h 23-24'!B7:B26,MATCH(LARGE('h 23-24'!K7:K26,20),'h 23-24'!K7:K26,0))</f>
        <v>Aston Villa</v>
      </c>
      <c r="C25" s="2"/>
      <c r="D25" s="4" t="b">
        <f>INDEX('h 23-24'!D7:D26,MATCH(LARGE('h 23-24'!K7:K26,20),'h 23-24'!K7:K26,0))</f>
        <v>1</v>
      </c>
      <c r="E25" s="2"/>
      <c r="F25" s="35">
        <f>INDEX('h 23-24'!F7:F26,MATCH(LARGE('h 23-24'!K7:K26,20),'h 23-24'!K7:K26,0))</f>
        <v>0</v>
      </c>
      <c r="G25" s="36">
        <f>INDEX('h 23-24'!G7:G26,MATCH(LARGE('h 23-24'!K7:K26,20),'h 23-24'!K7:K26,0))</f>
        <v>0</v>
      </c>
      <c r="H25" s="37">
        <f>INDEX('h 23-24'!H7:H26,MATCH(LARGE('h 23-24'!K7:K26,20),'h 23-24'!K7:K26,0))</f>
        <v>1</v>
      </c>
      <c r="I25" s="15">
        <f>INDEX('h 23-24'!I7:I26,MATCH(LARGE('h 23-24'!K7:K26,20),'h 23-24'!K7:K26,0))</f>
        <v>0</v>
      </c>
      <c r="J25" s="27"/>
      <c r="K25" s="27"/>
      <c r="L25" s="32">
        <f>INDEX('h 23-24'!L7:L26,MATCH(LARGE('h 23-24'!K7:K26,20),'h 23-24'!K7:K26,0))</f>
        <v>1</v>
      </c>
      <c r="M25" s="24">
        <f>INDEX('h 23-24'!M7:M26,MATCH(LARGE('h 23-24'!K7:K26,20),'h 23-24'!K7:K26,0))</f>
        <v>2</v>
      </c>
      <c r="N25" s="33">
        <f>INDEX('h 23-24'!N7:N26,MATCH(LARGE('h 23-24'!K7:K26,20),'h 23-24'!K7:K26,0))</f>
        <v>1</v>
      </c>
      <c r="O25" s="34">
        <f>INDEX('h 23-24'!O7:O26,MATCH(LARGE('h 23-24'!K7:K26,20),'h 23-24'!K7:K26,0))</f>
        <v>5</v>
      </c>
      <c r="P25" s="2"/>
      <c r="Q25" s="38">
        <f>INDEX('h 23-24'!Q7:Q26,MATCH(LARGE('h 23-24'!K7:K26,20),'h 23-24'!K7:K26,0))</f>
        <v>0</v>
      </c>
      <c r="R25" s="39">
        <f>INDEX('h 23-24'!R7:R26,MATCH(LARGE('h 23-24'!K7:K26,20),'h 23-24'!K7:K26,0))</f>
        <v>0</v>
      </c>
      <c r="S25" s="40">
        <f>INDEX('h 23-24'!S7:S26,MATCH(LARGE('h 23-24'!K7:K26,20),'h 23-24'!K7:K26,0))</f>
        <v>0</v>
      </c>
      <c r="T25" s="15">
        <f>INDEX('h 23-24'!T7:T26,MATCH(LARGE('h 23-24'!K7:K26,20),'h 23-24'!K7:K26,0))</f>
        <v>0</v>
      </c>
      <c r="U25" s="32">
        <f>INDEX('h 23-24'!U7:U26,MATCH(LARGE('h 23-24'!K7:K26,20),'h 23-24'!K7:K26,0))</f>
        <v>0</v>
      </c>
      <c r="V25" s="24">
        <f>INDEX('h 23-24'!V7:V26,MATCH(LARGE('h 23-24'!K7:K26,20),'h 23-24'!K7:K26,0))</f>
        <v>0</v>
      </c>
      <c r="W25" s="33">
        <f>INDEX('h 23-24'!W7:W26,MATCH(LARGE('h 23-24'!K7:K26,20),'h 23-24'!K7:K26,0))</f>
        <v>0</v>
      </c>
      <c r="X25" s="34">
        <f>INDEX('h 23-24'!X7:X26,MATCH(LARGE('h 23-24'!K7:K26,20),'h 23-24'!K7:K26,0))</f>
        <v>0</v>
      </c>
      <c r="Y25" s="2"/>
      <c r="Z25" s="41">
        <f>INDEX('h 23-24'!Z7:Z26,MATCH(LARGE('h 23-24'!K7:K26,20),'h 23-24'!K7:K26,0))</f>
        <v>0</v>
      </c>
      <c r="AA25" s="42">
        <f>INDEX('h 23-24'!AA7:AA26,MATCH(LARGE('h 23-24'!K7:K26,20),'h 23-24'!K7:K26,0))</f>
        <v>0</v>
      </c>
      <c r="AB25" s="43">
        <f>INDEX('h 23-24'!AB7:AB26,MATCH(LARGE('h 23-24'!K7:K26,20),'h 23-24'!K7:K26,0))</f>
        <v>1</v>
      </c>
      <c r="AC25" s="15">
        <f>INDEX('h 23-24'!AC7:AC26,MATCH(LARGE('h 23-24'!K7:K26,20),'h 23-24'!K7:K26,0))</f>
        <v>0</v>
      </c>
      <c r="AD25" s="32">
        <f>INDEX('h 23-24'!AD7:AD26,MATCH(LARGE('h 23-24'!K7:K26,20),'h 23-24'!K7:K26,0))</f>
        <v>1</v>
      </c>
      <c r="AE25" s="24">
        <f>INDEX('h 23-24'!AE7:AE26,MATCH(LARGE('h 23-24'!K7:K26,20),'h 23-24'!K7:K26,0))</f>
        <v>2</v>
      </c>
      <c r="AF25" s="33">
        <f>INDEX('h 23-24'!AF7:AF26,MATCH(LARGE('h 23-24'!K7:K26,20),'h 23-24'!K7:K26,0))</f>
        <v>1</v>
      </c>
      <c r="AG25" s="34">
        <f>INDEX('h 23-24'!AG7:AG26,MATCH(LARGE('h 23-24'!K7:K26,20),'h 23-24'!K7:K26,0))</f>
        <v>5</v>
      </c>
      <c r="AI25" s="7">
        <f>INDEX('h 23-24'!AI7:AI26,MATCH(LARGE('h 23-24'!K7:K26,20),'h 23-24'!K7:K26,0))</f>
        <v>1</v>
      </c>
      <c r="AJ25" s="8">
        <f>INDEX('h 23-24'!AJ7:AJ26,MATCH(LARGE('h 23-24'!K7:K26,20),'h 23-24'!K7:K26,0))</f>
        <v>1</v>
      </c>
      <c r="AK25" s="7">
        <f>INDEX('h 23-24'!AK7:AK26,MATCH(LARGE('h 23-24'!K7:K26,20),'h 23-24'!K7:K26,0))</f>
        <v>5</v>
      </c>
      <c r="AL25" s="8">
        <f>INDEX('h 23-24'!AL7:AL26,MATCH(LARGE('h 23-24'!K7:K26,20),'h 23-24'!K7:K26,0))</f>
        <v>6</v>
      </c>
      <c r="AM25" s="9">
        <f>INDEX('h 23-24'!AM7:AM26,MATCH(LARGE('h 23-24'!K7:K26,20),'h 23-24'!K7:K26,0))</f>
        <v>0</v>
      </c>
      <c r="AN25" s="10">
        <f>INDEX('h 23-24'!AN7:AN26,MATCH(LARGE('h 23-24'!K7:K26,20),'h 23-24'!K7:K26,0))</f>
        <v>0</v>
      </c>
      <c r="AO25" s="9">
        <f>INDEX('h 23-24'!AO7:AO26,MATCH(LARGE('h 23-24'!K7:K26,20),'h 23-24'!K7:K26,0))</f>
        <v>0</v>
      </c>
      <c r="AP25" s="10">
        <f>INDEX('h 23-24'!AP7:AP26,MATCH(LARGE('h 23-24'!K7:K26,20),'h 23-24'!K7:K26,0))</f>
        <v>0</v>
      </c>
      <c r="AQ25" s="11">
        <f>INDEX('h 23-24'!AQ7:AQ26,MATCH(LARGE('h 23-24'!K7:K26,20),'h 23-24'!K7:K26,0))</f>
        <v>1</v>
      </c>
      <c r="AR25" s="12">
        <f>INDEX('h 23-24'!AR7:AR26,MATCH(LARGE('h 23-24'!K7:K26,20),'h 23-24'!K7:K26,0))</f>
        <v>1</v>
      </c>
      <c r="AS25" s="11">
        <f>INDEX('h 23-24'!AS7:AS26,MATCH(LARGE('h 23-24'!K7:K26,20),'h 23-24'!K7:K26,0))</f>
        <v>5</v>
      </c>
      <c r="AT25" s="12">
        <f>INDEX('h 23-24'!AT7:AT26,MATCH(LARGE('h 23-24'!K7:K26,20),'h 23-24'!K7:K26,0))</f>
        <v>6</v>
      </c>
      <c r="AV25" s="7">
        <f>INDEX('h 23-24'!AV7:AV26,MATCH(LARGE('h 23-24'!K7:K26,20),'h 23-24'!K7:K26,0))</f>
        <v>4</v>
      </c>
      <c r="AW25" s="8">
        <f>INDEX('h 23-24'!AW7:AW26,MATCH(LARGE('h 23-24'!K7:K26,20),'h 23-24'!K7:K26,0))</f>
        <v>4</v>
      </c>
      <c r="AX25" s="9">
        <f>INDEX('h 23-24'!AX7:AX26,MATCH(LARGE('h 23-24'!K7:K26,20),'h 23-24'!K7:K26,0))</f>
        <v>0</v>
      </c>
      <c r="AY25" s="10">
        <f>INDEX('h 23-24'!AY7:AY26,MATCH(LARGE('h 23-24'!K7:K26,20),'h 23-24'!K7:K26,0))</f>
        <v>0</v>
      </c>
      <c r="AZ25" s="11">
        <f>INDEX('h 23-24'!AZ7:AZ26,MATCH(LARGE('h 23-24'!K7:K26,20),'h 23-24'!K7:K26,0))</f>
        <v>4</v>
      </c>
      <c r="BA25" s="12">
        <f>INDEX('h 23-24'!BA7:BA26,MATCH(LARGE('h 23-24'!K7:K26,20),'h 23-24'!K7:K26,0))</f>
        <v>4</v>
      </c>
      <c r="BC25" s="7">
        <f>INDEX('h 23-24'!BC7:BC26,MATCH(LARGE('h 23-24'!K7:K26,20),'h 23-24'!K7:K26,0))</f>
        <v>0</v>
      </c>
      <c r="BD25" s="8">
        <f>INDEX('h 23-24'!BD7:BD26,MATCH(LARGE('h 23-24'!K7:K26,20),'h 23-24'!K7:K26,0))</f>
        <v>0</v>
      </c>
      <c r="BE25" s="9">
        <f>INDEX('h 23-24'!BE7:BE26,MATCH(LARGE('h 23-24'!K7:K26,20),'h 23-24'!K7:K26,0))</f>
        <v>0</v>
      </c>
      <c r="BF25" s="10">
        <f>INDEX('h 23-24'!BF7:BF26,MATCH(LARGE('h 23-24'!K7:K26,20),'h 23-24'!K7:K26,0))</f>
        <v>0</v>
      </c>
      <c r="BG25" s="11">
        <f>INDEX('h 23-24'!BG7:BG26,MATCH(LARGE('h 23-24'!K7:K26,20),'h 23-24'!K7:K26,0))</f>
        <v>0</v>
      </c>
      <c r="BH25" s="12">
        <f>INDEX('h 23-24'!BH7:BH26,MATCH(LARGE('h 23-24'!K7:K26,20),'h 23-24'!K7:K26,0))</f>
        <v>0</v>
      </c>
      <c r="BI25" s="6"/>
      <c r="BJ25" s="3" t="b">
        <f>INDEX('h 23-24'!BJ7:BJ26,MATCH(LARGE('h 23-24'!K7:K26,20),'h 23-24'!K7:K26,0))</f>
        <v>1</v>
      </c>
      <c r="BK25" s="3" t="b">
        <f>INDEX('h 23-24'!BK7:BK26,MATCH(LARGE('h 23-24'!K7:K26,20),'h 23-24'!K7:K26,0))</f>
        <v>1</v>
      </c>
      <c r="BL25" s="6"/>
      <c r="BM25" s="4" t="b">
        <f>INDEX('h 23-24'!BM7:BM26,MATCH(LARGE('h 23-24'!K7:K26,20),'h 23-24'!K7:K26,0))</f>
        <v>1</v>
      </c>
      <c r="BN25" s="4" t="b">
        <f>INDEX('h 23-24'!BN7:BN26,MATCH(LARGE('h 23-24'!K7:K26,20),'h 23-24'!K7:K26,0))</f>
        <v>1</v>
      </c>
      <c r="BO25" s="6"/>
      <c r="BP25" s="31"/>
    </row>
    <row r="26" spans="2:68" customFormat="1" ht="17.100000000000001" customHeight="1" x14ac:dyDescent="0.25">
      <c r="B26" s="136"/>
      <c r="BP26" s="29"/>
    </row>
    <row r="27" spans="2:68" customFormat="1" ht="17.100000000000001" customHeight="1" x14ac:dyDescent="0.25">
      <c r="B27" s="136"/>
      <c r="BP27" s="29"/>
    </row>
    <row r="28" spans="2:68" customFormat="1" ht="17.100000000000001" customHeight="1" x14ac:dyDescent="0.25">
      <c r="B28" s="136"/>
      <c r="BP28" s="29"/>
    </row>
    <row r="29" spans="2:68" customFormat="1" ht="17.100000000000001" customHeight="1" x14ac:dyDescent="0.25">
      <c r="B29" s="136"/>
      <c r="BP29" s="29"/>
    </row>
    <row r="30" spans="2:68" customFormat="1" ht="17.100000000000001" customHeight="1" x14ac:dyDescent="0.25">
      <c r="B30" s="136"/>
      <c r="BP30" s="29"/>
    </row>
    <row r="31" spans="2:68" customFormat="1" ht="17.100000000000001" customHeight="1" x14ac:dyDescent="0.25">
      <c r="B31" s="136"/>
      <c r="BP31" s="29"/>
    </row>
    <row r="32" spans="2:68" customFormat="1" ht="17.100000000000001" customHeight="1" x14ac:dyDescent="0.25">
      <c r="B32" s="136"/>
      <c r="BP32" s="29"/>
    </row>
    <row r="33" spans="2:68" customFormat="1" ht="17.100000000000001" customHeight="1" x14ac:dyDescent="0.25">
      <c r="B33" s="136"/>
      <c r="BP33" s="29"/>
    </row>
    <row r="34" spans="2:68" customFormat="1" ht="17.100000000000001" customHeight="1" x14ac:dyDescent="0.25">
      <c r="B34" s="136"/>
      <c r="BP34" s="29"/>
    </row>
    <row r="35" spans="2:68" customFormat="1" ht="17.100000000000001" customHeight="1" x14ac:dyDescent="0.25">
      <c r="B35" s="136"/>
      <c r="BP35" s="29"/>
    </row>
    <row r="36" spans="2:68" customFormat="1" ht="17.100000000000001" customHeight="1" x14ac:dyDescent="0.25">
      <c r="B36" s="136"/>
      <c r="BP36" s="29"/>
    </row>
    <row r="37" spans="2:68" customFormat="1" ht="17.100000000000001" customHeight="1" x14ac:dyDescent="0.25">
      <c r="B37" s="136"/>
      <c r="BP37" s="29"/>
    </row>
    <row r="38" spans="2:68" customFormat="1" ht="17.100000000000001" customHeight="1" x14ac:dyDescent="0.25">
      <c r="B38" s="136"/>
      <c r="BP38" s="29"/>
    </row>
    <row r="39" spans="2:68" customFormat="1" ht="17.100000000000001" customHeight="1" x14ac:dyDescent="0.25">
      <c r="B39" s="136"/>
      <c r="BP39" s="29"/>
    </row>
    <row r="40" spans="2:68" customFormat="1" ht="17.100000000000001" customHeight="1" x14ac:dyDescent="0.25">
      <c r="B40" s="136"/>
      <c r="BP40" s="29"/>
    </row>
    <row r="41" spans="2:68" customFormat="1" ht="17.100000000000001" customHeight="1" x14ac:dyDescent="0.25">
      <c r="B41" s="136"/>
      <c r="BP41" s="29"/>
    </row>
    <row r="42" spans="2:68" customFormat="1" ht="17.100000000000001" customHeight="1" x14ac:dyDescent="0.25">
      <c r="B42" s="136"/>
      <c r="BP42" s="29"/>
    </row>
    <row r="43" spans="2:68" customFormat="1" ht="17.100000000000001" customHeight="1" x14ac:dyDescent="0.25">
      <c r="B43" s="136"/>
      <c r="BP43" s="29"/>
    </row>
    <row r="44" spans="2:68" customFormat="1" ht="17.100000000000001" customHeight="1" x14ac:dyDescent="0.25">
      <c r="B44" s="136"/>
      <c r="BP44" s="29"/>
    </row>
    <row r="45" spans="2:68" customFormat="1" ht="17.100000000000001" customHeight="1" x14ac:dyDescent="0.25">
      <c r="B45" s="136"/>
      <c r="BP45" s="29"/>
    </row>
    <row r="46" spans="2:68" customFormat="1" ht="17.100000000000001" customHeight="1" x14ac:dyDescent="0.25">
      <c r="B46" s="136"/>
      <c r="BP46" s="29"/>
    </row>
    <row r="47" spans="2:68" customFormat="1" ht="17.100000000000001" customHeight="1" x14ac:dyDescent="0.25">
      <c r="B47" s="136"/>
      <c r="BP47" s="29"/>
    </row>
    <row r="48" spans="2:68" customFormat="1" ht="17.100000000000001" customHeight="1" x14ac:dyDescent="0.25">
      <c r="B48" s="136"/>
      <c r="BP48" s="29"/>
    </row>
    <row r="49" spans="2:68" customFormat="1" ht="17.100000000000001" customHeight="1" x14ac:dyDescent="0.25">
      <c r="B49" s="136"/>
      <c r="BP49" s="29"/>
    </row>
    <row r="50" spans="2:68" customFormat="1" ht="17.100000000000001" customHeight="1" x14ac:dyDescent="0.25">
      <c r="B50" s="136"/>
      <c r="BP50" s="29"/>
    </row>
    <row r="51" spans="2:68" customFormat="1" ht="17.100000000000001" customHeight="1" x14ac:dyDescent="0.25">
      <c r="B51" s="136"/>
      <c r="BP51" s="29"/>
    </row>
    <row r="52" spans="2:68" customFormat="1" ht="17.100000000000001" customHeight="1" x14ac:dyDescent="0.25">
      <c r="B52" s="136"/>
      <c r="BP52" s="29"/>
    </row>
    <row r="53" spans="2:68" customFormat="1" ht="17.100000000000001" customHeight="1" x14ac:dyDescent="0.25">
      <c r="B53" s="136"/>
      <c r="BP53" s="29"/>
    </row>
    <row r="54" spans="2:68" customFormat="1" ht="17.100000000000001" customHeight="1" x14ac:dyDescent="0.25">
      <c r="B54" s="136"/>
      <c r="BP54" s="29"/>
    </row>
    <row r="55" spans="2:68" customFormat="1" ht="17.100000000000001" customHeight="1" x14ac:dyDescent="0.25">
      <c r="B55" s="136"/>
      <c r="BP55" s="29"/>
    </row>
    <row r="56" spans="2:68" customFormat="1" ht="17.100000000000001" customHeight="1" x14ac:dyDescent="0.25">
      <c r="B56" s="136"/>
      <c r="BP56" s="29"/>
    </row>
    <row r="57" spans="2:68" customFormat="1" ht="17.100000000000001" customHeight="1" x14ac:dyDescent="0.25">
      <c r="B57" s="136"/>
      <c r="BP57" s="29"/>
    </row>
    <row r="58" spans="2:68" customFormat="1" ht="17.100000000000001" customHeight="1" x14ac:dyDescent="0.25">
      <c r="B58" s="136"/>
      <c r="BP58" s="29"/>
    </row>
    <row r="59" spans="2:68" customFormat="1" ht="17.100000000000001" customHeight="1" x14ac:dyDescent="0.25">
      <c r="B59" s="136"/>
      <c r="BP59" s="29"/>
    </row>
    <row r="60" spans="2:68" customFormat="1" ht="17.100000000000001" customHeight="1" x14ac:dyDescent="0.25">
      <c r="B60" s="136"/>
      <c r="BP60" s="29"/>
    </row>
    <row r="61" spans="2:68" customFormat="1" ht="17.100000000000001" customHeight="1" x14ac:dyDescent="0.25">
      <c r="B61" s="136"/>
      <c r="BP61" s="29"/>
    </row>
    <row r="62" spans="2:68" customFormat="1" ht="17.100000000000001" customHeight="1" x14ac:dyDescent="0.25">
      <c r="B62" s="136"/>
      <c r="BP62" s="29"/>
    </row>
    <row r="63" spans="2:68" customFormat="1" ht="17.100000000000001" customHeight="1" x14ac:dyDescent="0.25">
      <c r="B63" s="136"/>
      <c r="BP63" s="29"/>
    </row>
    <row r="64" spans="2:68" customFormat="1" ht="17.100000000000001" customHeight="1" x14ac:dyDescent="0.25">
      <c r="B64" s="136"/>
      <c r="BP64" s="29"/>
    </row>
    <row r="65" spans="2:68" customFormat="1" ht="17.100000000000001" customHeight="1" x14ac:dyDescent="0.25">
      <c r="B65" s="136"/>
      <c r="BP65" s="29"/>
    </row>
    <row r="66" spans="2:68" customFormat="1" ht="17.100000000000001" customHeight="1" x14ac:dyDescent="0.25">
      <c r="B66" s="136"/>
      <c r="BP66" s="29"/>
    </row>
    <row r="67" spans="2:68" customFormat="1" ht="17.100000000000001" customHeight="1" x14ac:dyDescent="0.25">
      <c r="B67" s="136"/>
      <c r="BP67" s="29"/>
    </row>
    <row r="68" spans="2:68" customFormat="1" ht="17.100000000000001" customHeight="1" x14ac:dyDescent="0.25">
      <c r="B68" s="136"/>
      <c r="BP68" s="29"/>
    </row>
    <row r="69" spans="2:68" ht="17.100000000000001" customHeight="1" x14ac:dyDescent="0.25"/>
  </sheetData>
  <mergeCells count="30">
    <mergeCell ref="F3:O3"/>
    <mergeCell ref="Q3:X3"/>
    <mergeCell ref="Z3:AG3"/>
    <mergeCell ref="AI3:AL3"/>
    <mergeCell ref="AM3:AP3"/>
    <mergeCell ref="BJ3:BK3"/>
    <mergeCell ref="AI2:AT2"/>
    <mergeCell ref="AV2:BA2"/>
    <mergeCell ref="BC2:BH2"/>
    <mergeCell ref="AQ3:AT3"/>
    <mergeCell ref="AV3:AW4"/>
    <mergeCell ref="AO4:AP4"/>
    <mergeCell ref="AQ4:AR4"/>
    <mergeCell ref="AS4:AT4"/>
    <mergeCell ref="BP3:BP4"/>
    <mergeCell ref="BM3:BN3"/>
    <mergeCell ref="L4:M4"/>
    <mergeCell ref="N4:O4"/>
    <mergeCell ref="U4:V4"/>
    <mergeCell ref="W4:X4"/>
    <mergeCell ref="AD4:AE4"/>
    <mergeCell ref="AF4:AG4"/>
    <mergeCell ref="AI4:AJ4"/>
    <mergeCell ref="AK4:AL4"/>
    <mergeCell ref="AM4:AN4"/>
    <mergeCell ref="AX3:AY4"/>
    <mergeCell ref="AZ3:BA4"/>
    <mergeCell ref="BC3:BD4"/>
    <mergeCell ref="BE3:BF4"/>
    <mergeCell ref="BG3:BH4"/>
  </mergeCells>
  <conditionalFormatting sqref="D6:D25">
    <cfRule type="cellIs" dxfId="83" priority="2" operator="equal">
      <formula>FALSE</formula>
    </cfRule>
    <cfRule type="cellIs" dxfId="82" priority="3" operator="equal">
      <formula>TRUE</formula>
    </cfRule>
  </conditionalFormatting>
  <conditionalFormatting sqref="BJ6:BK25">
    <cfRule type="cellIs" dxfId="81" priority="6" operator="equal">
      <formula>FALSE</formula>
    </cfRule>
    <cfRule type="cellIs" dxfId="80" priority="7" operator="equal">
      <formula>TRUE</formula>
    </cfRule>
  </conditionalFormatting>
  <conditionalFormatting sqref="BM6:BN25">
    <cfRule type="cellIs" dxfId="79" priority="4" operator="equal">
      <formula>FALSE</formula>
    </cfRule>
    <cfRule type="cellIs" dxfId="78" priority="5" operator="equal">
      <formula>TRUE</formula>
    </cfRule>
  </conditionalFormatting>
  <conditionalFormatting sqref="BP1:BP2 BP5:BP1048576">
    <cfRule type="cellIs" dxfId="77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32644-7964-450D-B375-DE7B30CDC3FA}">
  <sheetPr codeName="Sheet15">
    <tabColor theme="1"/>
  </sheetPr>
  <dimension ref="B1:BT70"/>
  <sheetViews>
    <sheetView tabSelected="1" workbookViewId="0">
      <selection activeCell="BD7" sqref="BD7"/>
    </sheetView>
  </sheetViews>
  <sheetFormatPr defaultColWidth="9.140625" defaultRowHeight="12.75" x14ac:dyDescent="0.2"/>
  <cols>
    <col min="1" max="1" width="2.140625" style="56" customWidth="1"/>
    <col min="2" max="2" width="2.7109375" style="57" bestFit="1" customWidth="1"/>
    <col min="3" max="7" width="3.7109375" style="56" customWidth="1"/>
    <col min="8" max="10" width="3.28515625" style="57" customWidth="1"/>
    <col min="11" max="12" width="3.7109375" style="57" customWidth="1"/>
    <col min="13" max="14" width="3.28515625" style="57" customWidth="1"/>
    <col min="15" max="16" width="4.28515625" style="57" customWidth="1"/>
    <col min="17" max="17" width="3.7109375" style="56" customWidth="1"/>
    <col min="18" max="18" width="2.7109375" style="57" bestFit="1" customWidth="1"/>
    <col min="19" max="23" width="3.7109375" style="56" customWidth="1"/>
    <col min="24" max="30" width="3.28515625" style="57" customWidth="1"/>
    <col min="31" max="32" width="4.28515625" style="57" customWidth="1"/>
    <col min="33" max="33" width="3.7109375" style="56" customWidth="1"/>
    <col min="34" max="34" width="2.7109375" style="57" bestFit="1" customWidth="1"/>
    <col min="35" max="39" width="3.7109375" style="56" customWidth="1"/>
    <col min="40" max="46" width="3.28515625" style="57" customWidth="1"/>
    <col min="47" max="48" width="4.28515625" style="57" customWidth="1"/>
    <col min="49" max="49" width="3.42578125" style="56" customWidth="1"/>
    <col min="50" max="72" width="3.7109375" style="56" customWidth="1"/>
    <col min="73" max="16384" width="9.140625" style="56"/>
  </cols>
  <sheetData>
    <row r="1" spans="2:48" ht="13.5" thickBot="1" x14ac:dyDescent="0.25"/>
    <row r="2" spans="2:48" ht="13.5" thickBot="1" x14ac:dyDescent="0.25">
      <c r="B2" s="172" t="s">
        <v>28</v>
      </c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4"/>
      <c r="R2" s="161" t="s">
        <v>29</v>
      </c>
      <c r="S2" s="162"/>
      <c r="T2" s="162"/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2"/>
      <c r="AF2" s="163"/>
      <c r="AH2" s="164" t="s">
        <v>30</v>
      </c>
      <c r="AI2" s="165"/>
      <c r="AJ2" s="165"/>
      <c r="AK2" s="165"/>
      <c r="AL2" s="165"/>
      <c r="AM2" s="165"/>
      <c r="AN2" s="165"/>
      <c r="AO2" s="165"/>
      <c r="AP2" s="165"/>
      <c r="AQ2" s="165"/>
      <c r="AR2" s="165"/>
      <c r="AS2" s="165"/>
      <c r="AT2" s="165"/>
      <c r="AU2" s="165"/>
      <c r="AV2" s="166"/>
    </row>
    <row r="3" spans="2:48" s="101" customFormat="1" ht="15.75" customHeight="1" thickBot="1" x14ac:dyDescent="0.3">
      <c r="B3" s="97" t="s">
        <v>31</v>
      </c>
      <c r="C3" s="167" t="s">
        <v>32</v>
      </c>
      <c r="D3" s="168"/>
      <c r="E3" s="168"/>
      <c r="F3" s="168"/>
      <c r="G3" s="169"/>
      <c r="H3" s="97" t="s">
        <v>33</v>
      </c>
      <c r="I3" s="98" t="s">
        <v>34</v>
      </c>
      <c r="J3" s="99" t="s">
        <v>8</v>
      </c>
      <c r="K3" s="100" t="s">
        <v>9</v>
      </c>
      <c r="L3" s="98" t="s">
        <v>10</v>
      </c>
      <c r="M3" s="170" t="s">
        <v>35</v>
      </c>
      <c r="N3" s="171"/>
      <c r="O3" s="170" t="s">
        <v>36</v>
      </c>
      <c r="P3" s="171"/>
      <c r="R3" s="97" t="s">
        <v>31</v>
      </c>
      <c r="S3" s="167" t="s">
        <v>32</v>
      </c>
      <c r="T3" s="168"/>
      <c r="U3" s="168"/>
      <c r="V3" s="168"/>
      <c r="W3" s="169"/>
      <c r="X3" s="97" t="s">
        <v>33</v>
      </c>
      <c r="Y3" s="98" t="s">
        <v>34</v>
      </c>
      <c r="Z3" s="99" t="s">
        <v>8</v>
      </c>
      <c r="AA3" s="100" t="s">
        <v>9</v>
      </c>
      <c r="AB3" s="98" t="s">
        <v>10</v>
      </c>
      <c r="AC3" s="170" t="s">
        <v>35</v>
      </c>
      <c r="AD3" s="171"/>
      <c r="AE3" s="170" t="s">
        <v>36</v>
      </c>
      <c r="AF3" s="171"/>
      <c r="AH3" s="97" t="s">
        <v>31</v>
      </c>
      <c r="AI3" s="167" t="s">
        <v>32</v>
      </c>
      <c r="AJ3" s="168"/>
      <c r="AK3" s="168"/>
      <c r="AL3" s="168"/>
      <c r="AM3" s="169"/>
      <c r="AN3" s="97" t="s">
        <v>33</v>
      </c>
      <c r="AO3" s="98" t="s">
        <v>34</v>
      </c>
      <c r="AP3" s="99" t="s">
        <v>8</v>
      </c>
      <c r="AQ3" s="100" t="s">
        <v>9</v>
      </c>
      <c r="AR3" s="98" t="s">
        <v>10</v>
      </c>
      <c r="AS3" s="170" t="s">
        <v>35</v>
      </c>
      <c r="AT3" s="171"/>
      <c r="AU3" s="170" t="s">
        <v>36</v>
      </c>
      <c r="AV3" s="171"/>
    </row>
    <row r="4" spans="2:48" x14ac:dyDescent="0.2">
      <c r="B4" s="95">
        <v>1</v>
      </c>
      <c r="C4" s="153" t="str">
        <f>'23-24'!$B$6</f>
        <v>Newcastle</v>
      </c>
      <c r="D4" s="154"/>
      <c r="E4" s="154"/>
      <c r="F4" s="154"/>
      <c r="G4" s="155"/>
      <c r="H4" s="66">
        <f>'23-24'!$I$6</f>
        <v>3</v>
      </c>
      <c r="I4" s="67">
        <f>J4+K4+L4</f>
        <v>1</v>
      </c>
      <c r="J4" s="68">
        <f>'23-24'!$F$6</f>
        <v>1</v>
      </c>
      <c r="K4" s="69">
        <f>'23-24'!$G$6</f>
        <v>0</v>
      </c>
      <c r="L4" s="70">
        <f>'23-24'!$H$6</f>
        <v>0</v>
      </c>
      <c r="M4" s="68">
        <f>'23-24'!$N$6</f>
        <v>5</v>
      </c>
      <c r="N4" s="70">
        <f>'23-24'!$O$6</f>
        <v>1</v>
      </c>
      <c r="O4" s="68">
        <f>'23-24'!$L$6</f>
        <v>2</v>
      </c>
      <c r="P4" s="70">
        <f>'23-24'!$M$6</f>
        <v>1</v>
      </c>
      <c r="R4" s="95">
        <v>1</v>
      </c>
      <c r="S4" s="153" t="str">
        <f>INDEX('h 23-24.'!O6:O25,MATCH(LARGE('h 23-24.'!R6:R25,1),'h 23-24.'!R6:R25,0))</f>
        <v>Newcastle</v>
      </c>
      <c r="T4" s="154"/>
      <c r="U4" s="154"/>
      <c r="V4" s="154"/>
      <c r="W4" s="155"/>
      <c r="X4" s="66">
        <f>INDEX('h 23-24.'!P6:P25,MATCH(LARGE('h 23-24.'!R6:R25,1),'h 23-24.'!R6:R25,0))</f>
        <v>3</v>
      </c>
      <c r="Y4" s="67">
        <f>INDEX('h 23-24.'!S6:S25,MATCH(LARGE('h 23-24.'!R6:R25,1),'h 23-24.'!R6:R25,0))</f>
        <v>1</v>
      </c>
      <c r="Z4" s="68">
        <f>INDEX('h 23-24.'!T6:T25,MATCH(LARGE('h 23-24.'!R6:R25,1),'h 23-24.'!R6:R25,0))</f>
        <v>1</v>
      </c>
      <c r="AA4" s="69">
        <f>INDEX('h 23-24.'!U6:U25,MATCH(LARGE('h 23-24.'!R6:R25,1),'h 23-24.'!R6:R25,0))</f>
        <v>0</v>
      </c>
      <c r="AB4" s="70">
        <f>INDEX('h 23-24.'!V6:V25,MATCH(LARGE('h 23-24.'!R6:R25,1),'h 23-24.'!R6:R25,0))</f>
        <v>0</v>
      </c>
      <c r="AC4" s="68">
        <f>INDEX('h 23-24.'!W6:W25,MATCH(LARGE('h 23-24.'!R6:R25,1),'h 23-24.'!R6:R25,0))</f>
        <v>5</v>
      </c>
      <c r="AD4" s="70">
        <f>INDEX('h 23-24.'!X6:X25,MATCH(LARGE('h 23-24.'!R6:R25,1),'h 23-24.'!R6:R25,0))</f>
        <v>1</v>
      </c>
      <c r="AE4" s="68">
        <f>INDEX('h 23-24.'!Y6:Y25,MATCH(LARGE('h 23-24.'!R6:R25,1),'h 23-24.'!R6:R25,0))</f>
        <v>2</v>
      </c>
      <c r="AF4" s="70">
        <f>INDEX('h 23-24.'!Z6:Z25,MATCH(LARGE('h 23-24.'!R6:R25,1),'h 23-24.'!R6:R25,0))</f>
        <v>1</v>
      </c>
      <c r="AH4" s="95">
        <v>1</v>
      </c>
      <c r="AI4" s="153" t="str">
        <f>INDEX('h 23-24.'!AC6:AC25,MATCH(LARGE('h 23-24.'!AF6:AF25,1),'h 23-24.'!AF6:AF25,0))</f>
        <v>Man City</v>
      </c>
      <c r="AJ4" s="154"/>
      <c r="AK4" s="154"/>
      <c r="AL4" s="154"/>
      <c r="AM4" s="155"/>
      <c r="AN4" s="66">
        <f>INDEX('h 23-24.'!AD6:AD25,MATCH(LARGE('h 23-24.'!AF6:AF25,1),'h 23-24.'!AF6:AF25,0))</f>
        <v>3</v>
      </c>
      <c r="AO4" s="67">
        <f>INDEX('h 23-24.'!AG6:AG25,MATCH(LARGE('h 23-24.'!AF6:AF25,1),'h 23-24.'!AF6:AF25,0))</f>
        <v>1</v>
      </c>
      <c r="AP4" s="68">
        <f>INDEX('h 23-24.'!AH6:AH25,MATCH(LARGE('h 23-24.'!AF6:AF25,1),'h 23-24.'!AF6:AF25,0))</f>
        <v>1</v>
      </c>
      <c r="AQ4" s="69">
        <f>INDEX('h 23-24.'!AI6:AI25,MATCH(LARGE('h 23-24.'!AF6:AF25,1),'h 23-24.'!AF6:AF25,0))</f>
        <v>0</v>
      </c>
      <c r="AR4" s="70">
        <f>INDEX('h 23-24.'!AJ6:AJ25,MATCH(LARGE('h 23-24.'!AF6:AF25,1),'h 23-24.'!AF6:AF25,0))</f>
        <v>0</v>
      </c>
      <c r="AS4" s="68">
        <f>INDEX('h 23-24.'!AK6:AK25,MATCH(LARGE('h 23-24.'!AF6:AF25,1),'h 23-24.'!AF6:AF25,0))</f>
        <v>3</v>
      </c>
      <c r="AT4" s="70">
        <f>INDEX('h 23-24.'!AL6:AL25,MATCH(LARGE('h 23-24.'!AF6:AF25,1),'h 23-24.'!AF6:AF25,0))</f>
        <v>0</v>
      </c>
      <c r="AU4" s="68">
        <f>INDEX('h 23-24.'!AM6:AM25,MATCH(LARGE('h 23-24.'!AF6:AF25,1),'h 23-24.'!AF6:AF25,0))</f>
        <v>2</v>
      </c>
      <c r="AV4" s="70">
        <f>INDEX('h 23-24.'!AN6:AN25,MATCH(LARGE('h 23-24.'!AF6:AF25,1),'h 23-24.'!AF6:AF25,0))</f>
        <v>0</v>
      </c>
    </row>
    <row r="5" spans="2:48" x14ac:dyDescent="0.2">
      <c r="B5" s="95">
        <v>2</v>
      </c>
      <c r="C5" s="153" t="str">
        <f>'23-24'!$B$7</f>
        <v>Brighton</v>
      </c>
      <c r="D5" s="154"/>
      <c r="E5" s="154"/>
      <c r="F5" s="154"/>
      <c r="G5" s="155"/>
      <c r="H5" s="72">
        <f>'23-24'!$I$7</f>
        <v>3</v>
      </c>
      <c r="I5" s="73">
        <f t="shared" ref="I5:I23" si="0">J5+K5+L5</f>
        <v>1</v>
      </c>
      <c r="J5" s="74">
        <f>'23-24'!$F$7</f>
        <v>1</v>
      </c>
      <c r="K5" s="75">
        <f>'23-24'!$G$7</f>
        <v>0</v>
      </c>
      <c r="L5" s="76">
        <f>'23-24'!$H$7</f>
        <v>0</v>
      </c>
      <c r="M5" s="74">
        <f>'23-24'!$N$7</f>
        <v>4</v>
      </c>
      <c r="N5" s="76">
        <f>'23-24'!$O$7</f>
        <v>1</v>
      </c>
      <c r="O5" s="74">
        <f>'23-24'!$L$7</f>
        <v>1</v>
      </c>
      <c r="P5" s="76">
        <f>'23-24'!$M$7</f>
        <v>0</v>
      </c>
      <c r="R5" s="95">
        <v>2</v>
      </c>
      <c r="S5" s="153" t="str">
        <f>INDEX('h 23-24.'!O6:O25,MATCH(LARGE('h 23-24.'!R6:R25,2),'h 23-24.'!R6:R25,0))</f>
        <v>Brighton</v>
      </c>
      <c r="T5" s="154"/>
      <c r="U5" s="154"/>
      <c r="V5" s="154"/>
      <c r="W5" s="155"/>
      <c r="X5" s="72">
        <f>INDEX('h 23-24.'!P6:P25,MATCH(LARGE('h 23-24.'!R6:R25,2),'h 23-24.'!R6:R25,0))</f>
        <v>3</v>
      </c>
      <c r="Y5" s="73">
        <f>INDEX('h 23-24.'!S6:S25,MATCH(LARGE('h 23-24.'!R6:R25,2),'h 23-24.'!R6:R25,0))</f>
        <v>1</v>
      </c>
      <c r="Z5" s="74">
        <f>INDEX('h 23-24.'!T6:T25,MATCH(LARGE('h 23-24.'!R6:R25,2),'h 23-24.'!R6:R25,0))</f>
        <v>1</v>
      </c>
      <c r="AA5" s="75">
        <f>INDEX('h 23-24.'!U6:U25,MATCH(LARGE('h 23-24.'!R6:R25,2),'h 23-24.'!R6:R25,0))</f>
        <v>0</v>
      </c>
      <c r="AB5" s="76">
        <f>INDEX('h 23-24.'!V6:V25,MATCH(LARGE('h 23-24.'!R6:R25,2),'h 23-24.'!R6:R25,0))</f>
        <v>0</v>
      </c>
      <c r="AC5" s="74">
        <f>INDEX('h 23-24.'!W6:W25,MATCH(LARGE('h 23-24.'!R6:R25,2),'h 23-24.'!R6:R25,0))</f>
        <v>4</v>
      </c>
      <c r="AD5" s="76">
        <f>INDEX('h 23-24.'!X6:X25,MATCH(LARGE('h 23-24.'!R6:R25,2),'h 23-24.'!R6:R25,0))</f>
        <v>1</v>
      </c>
      <c r="AE5" s="74">
        <f>INDEX('h 23-24.'!Y6:Y25,MATCH(LARGE('h 23-24.'!R6:R25,2),'h 23-24.'!R6:R25,0))</f>
        <v>1</v>
      </c>
      <c r="AF5" s="76">
        <f>INDEX('h 23-24.'!Z6:Z25,MATCH(LARGE('h 23-24.'!R6:R25,2),'h 23-24.'!R6:R25,0))</f>
        <v>0</v>
      </c>
      <c r="AH5" s="95">
        <v>2</v>
      </c>
      <c r="AI5" s="153" t="str">
        <f>INDEX('h 23-24.'!AC6:AC25,MATCH(LARGE('h 23-24.'!AF6:AF25,2),'h 23-24.'!AF6:AF25,0))</f>
        <v>Crystal P</v>
      </c>
      <c r="AJ5" s="154"/>
      <c r="AK5" s="154"/>
      <c r="AL5" s="154"/>
      <c r="AM5" s="155"/>
      <c r="AN5" s="72">
        <f>INDEX('h 23-24.'!AD6:AD25,MATCH(LARGE('h 23-24.'!AF6:AF25,2),'h 23-24.'!AF6:AF25,0))</f>
        <v>3</v>
      </c>
      <c r="AO5" s="73">
        <f>INDEX('h 23-24.'!AG6:AG25,MATCH(LARGE('h 23-24.'!AF6:AF25,2),'h 23-24.'!AF6:AF25,0))</f>
        <v>1</v>
      </c>
      <c r="AP5" s="74">
        <f>INDEX('h 23-24.'!AH6:AH25,MATCH(LARGE('h 23-24.'!AF6:AF25,2),'h 23-24.'!AF6:AF25,0))</f>
        <v>1</v>
      </c>
      <c r="AQ5" s="75">
        <f>INDEX('h 23-24.'!AI6:AI25,MATCH(LARGE('h 23-24.'!AF6:AF25,2),'h 23-24.'!AF6:AF25,0))</f>
        <v>0</v>
      </c>
      <c r="AR5" s="76">
        <f>INDEX('h 23-24.'!AJ6:AJ25,MATCH(LARGE('h 23-24.'!AF6:AF25,2),'h 23-24.'!AF6:AF25,0))</f>
        <v>0</v>
      </c>
      <c r="AS5" s="74">
        <f>INDEX('h 23-24.'!AK6:AK25,MATCH(LARGE('h 23-24.'!AF6:AF25,2),'h 23-24.'!AF6:AF25,0))</f>
        <v>1</v>
      </c>
      <c r="AT5" s="76">
        <f>INDEX('h 23-24.'!AL6:AL25,MATCH(LARGE('h 23-24.'!AF6:AF25,2),'h 23-24.'!AF6:AF25,0))</f>
        <v>0</v>
      </c>
      <c r="AU5" s="74">
        <f>INDEX('h 23-24.'!AM6:AM25,MATCH(LARGE('h 23-24.'!AF6:AF25,2),'h 23-24.'!AF6:AF25,0))</f>
        <v>0</v>
      </c>
      <c r="AV5" s="76">
        <f>INDEX('h 23-24.'!AN6:AN25,MATCH(LARGE('h 23-24.'!AF6:AF25,2),'h 23-24.'!AF6:AF25,0))</f>
        <v>0</v>
      </c>
    </row>
    <row r="6" spans="2:48" x14ac:dyDescent="0.2">
      <c r="B6" s="95">
        <v>3</v>
      </c>
      <c r="C6" s="153" t="str">
        <f>'23-24'!$B$8</f>
        <v>Man City</v>
      </c>
      <c r="D6" s="154"/>
      <c r="E6" s="154"/>
      <c r="F6" s="154"/>
      <c r="G6" s="155"/>
      <c r="H6" s="72">
        <f>'23-24'!$I$8</f>
        <v>3</v>
      </c>
      <c r="I6" s="73">
        <f t="shared" si="0"/>
        <v>1</v>
      </c>
      <c r="J6" s="74">
        <f>'23-24'!$F$8</f>
        <v>1</v>
      </c>
      <c r="K6" s="75">
        <f>'23-24'!$G$8</f>
        <v>0</v>
      </c>
      <c r="L6" s="76">
        <f>'23-24'!$H$8</f>
        <v>0</v>
      </c>
      <c r="M6" s="74">
        <f>'23-24'!$N$8</f>
        <v>3</v>
      </c>
      <c r="N6" s="76">
        <f>'23-24'!$O$8</f>
        <v>0</v>
      </c>
      <c r="O6" s="74">
        <f>'23-24'!$L$8</f>
        <v>2</v>
      </c>
      <c r="P6" s="76">
        <f>'23-24'!$M$8</f>
        <v>0</v>
      </c>
      <c r="R6" s="95">
        <v>3</v>
      </c>
      <c r="S6" s="153" t="str">
        <f>INDEX('h 23-24.'!O6:O25,MATCH(LARGE('h 23-24.'!R6:R25,3),'h 23-24.'!R6:R25,0))</f>
        <v>Arsenal</v>
      </c>
      <c r="T6" s="154"/>
      <c r="U6" s="154"/>
      <c r="V6" s="154"/>
      <c r="W6" s="155"/>
      <c r="X6" s="72">
        <f>INDEX('h 23-24.'!P6:P25,MATCH(LARGE('h 23-24.'!R6:R25,3),'h 23-24.'!R6:R25,0))</f>
        <v>3</v>
      </c>
      <c r="Y6" s="73">
        <f>INDEX('h 23-24.'!S6:S25,MATCH(LARGE('h 23-24.'!R6:R25,3),'h 23-24.'!R6:R25,0))</f>
        <v>1</v>
      </c>
      <c r="Z6" s="74">
        <f>INDEX('h 23-24.'!T6:T25,MATCH(LARGE('h 23-24.'!R6:R25,3),'h 23-24.'!R6:R25,0))</f>
        <v>1</v>
      </c>
      <c r="AA6" s="75">
        <f>INDEX('h 23-24.'!U6:U25,MATCH(LARGE('h 23-24.'!R6:R25,3),'h 23-24.'!R6:R25,0))</f>
        <v>0</v>
      </c>
      <c r="AB6" s="76">
        <f>INDEX('h 23-24.'!V6:V25,MATCH(LARGE('h 23-24.'!R6:R25,3),'h 23-24.'!R6:R25,0))</f>
        <v>0</v>
      </c>
      <c r="AC6" s="74">
        <f>INDEX('h 23-24.'!W6:W25,MATCH(LARGE('h 23-24.'!R6:R25,3),'h 23-24.'!R6:R25,0))</f>
        <v>2</v>
      </c>
      <c r="AD6" s="76">
        <f>INDEX('h 23-24.'!X6:X25,MATCH(LARGE('h 23-24.'!R6:R25,3),'h 23-24.'!R6:R25,0))</f>
        <v>1</v>
      </c>
      <c r="AE6" s="74">
        <f>INDEX('h 23-24.'!Y6:Y25,MATCH(LARGE('h 23-24.'!R6:R25,3),'h 23-24.'!R6:R25,0))</f>
        <v>2</v>
      </c>
      <c r="AF6" s="76">
        <f>INDEX('h 23-24.'!Z6:Z25,MATCH(LARGE('h 23-24.'!R6:R25,3),'h 23-24.'!R6:R25,0))</f>
        <v>0</v>
      </c>
      <c r="AH6" s="95">
        <v>3</v>
      </c>
      <c r="AI6" s="153" t="str">
        <f>INDEX('h 23-24.'!AC6:AC25,MATCH(LARGE('h 23-24.'!AF6:AF25,3),'h 23-24.'!AF6:AF25,0))</f>
        <v>Fulham</v>
      </c>
      <c r="AJ6" s="154"/>
      <c r="AK6" s="154"/>
      <c r="AL6" s="154"/>
      <c r="AM6" s="155"/>
      <c r="AN6" s="72">
        <f>INDEX('h 23-24.'!AD6:AD25,MATCH(LARGE('h 23-24.'!AF6:AF25,3),'h 23-24.'!AF6:AF25,0))</f>
        <v>3</v>
      </c>
      <c r="AO6" s="73">
        <f>INDEX('h 23-24.'!AG6:AG25,MATCH(LARGE('h 23-24.'!AF6:AF25,3),'h 23-24.'!AF6:AF25,0))</f>
        <v>1</v>
      </c>
      <c r="AP6" s="74">
        <f>INDEX('h 23-24.'!AH6:AH25,MATCH(LARGE('h 23-24.'!AF6:AF25,3),'h 23-24.'!AF6:AF25,0))</f>
        <v>1</v>
      </c>
      <c r="AQ6" s="75">
        <f>INDEX('h 23-24.'!AI6:AI25,MATCH(LARGE('h 23-24.'!AF6:AF25,3),'h 23-24.'!AF6:AF25,0))</f>
        <v>0</v>
      </c>
      <c r="AR6" s="76">
        <f>INDEX('h 23-24.'!AJ6:AJ25,MATCH(LARGE('h 23-24.'!AF6:AF25,3),'h 23-24.'!AF6:AF25,0))</f>
        <v>0</v>
      </c>
      <c r="AS6" s="74">
        <f>INDEX('h 23-24.'!AK6:AK25,MATCH(LARGE('h 23-24.'!AF6:AF25,3),'h 23-24.'!AF6:AF25,0))</f>
        <v>1</v>
      </c>
      <c r="AT6" s="76">
        <f>INDEX('h 23-24.'!AL6:AL25,MATCH(LARGE('h 23-24.'!AF6:AF25,3),'h 23-24.'!AF6:AF25,0))</f>
        <v>0</v>
      </c>
      <c r="AU6" s="74">
        <f>INDEX('h 23-24.'!AM6:AM25,MATCH(LARGE('h 23-24.'!AF6:AF25,3),'h 23-24.'!AF6:AF25,0))</f>
        <v>0</v>
      </c>
      <c r="AV6" s="76">
        <f>INDEX('h 23-24.'!AN6:AN25,MATCH(LARGE('h 23-24.'!AF6:AF25,3),'h 23-24.'!AF6:AF25,0))</f>
        <v>0</v>
      </c>
    </row>
    <row r="7" spans="2:48" x14ac:dyDescent="0.2">
      <c r="B7" s="95">
        <v>4</v>
      </c>
      <c r="C7" s="153" t="str">
        <f>'23-24'!$B$9</f>
        <v>Arsenal</v>
      </c>
      <c r="D7" s="154"/>
      <c r="E7" s="154"/>
      <c r="F7" s="154"/>
      <c r="G7" s="155"/>
      <c r="H7" s="72">
        <f>'23-24'!$I$9</f>
        <v>3</v>
      </c>
      <c r="I7" s="73">
        <f t="shared" si="0"/>
        <v>1</v>
      </c>
      <c r="J7" s="74">
        <f>'23-24'!$F$9</f>
        <v>1</v>
      </c>
      <c r="K7" s="75">
        <f>'23-24'!$G$9</f>
        <v>0</v>
      </c>
      <c r="L7" s="76">
        <f>'23-24'!$H$9</f>
        <v>0</v>
      </c>
      <c r="M7" s="74">
        <f>'23-24'!$N$9</f>
        <v>2</v>
      </c>
      <c r="N7" s="76">
        <f>'23-24'!$O$9</f>
        <v>1</v>
      </c>
      <c r="O7" s="74">
        <f>'23-24'!$L$9</f>
        <v>2</v>
      </c>
      <c r="P7" s="76">
        <f>'23-24'!$M$9</f>
        <v>0</v>
      </c>
      <c r="R7" s="95">
        <v>4</v>
      </c>
      <c r="S7" s="153" t="str">
        <f>INDEX('h 23-24.'!O6:O25,MATCH(LARGE('h 23-24.'!R6:R25,4),'h 23-24.'!R6:R25,0))</f>
        <v>Man Utd</v>
      </c>
      <c r="T7" s="154"/>
      <c r="U7" s="154"/>
      <c r="V7" s="154"/>
      <c r="W7" s="155"/>
      <c r="X7" s="72">
        <f>INDEX('h 23-24.'!P6:P25,MATCH(LARGE('h 23-24.'!R6:R25,4),'h 23-24.'!R6:R25,0))</f>
        <v>3</v>
      </c>
      <c r="Y7" s="73">
        <f>INDEX('h 23-24.'!S6:S25,MATCH(LARGE('h 23-24.'!R6:R25,4),'h 23-24.'!R6:R25,0))</f>
        <v>1</v>
      </c>
      <c r="Z7" s="74">
        <f>INDEX('h 23-24.'!T6:T25,MATCH(LARGE('h 23-24.'!R6:R25,4),'h 23-24.'!R6:R25,0))</f>
        <v>1</v>
      </c>
      <c r="AA7" s="75">
        <f>INDEX('h 23-24.'!U6:U25,MATCH(LARGE('h 23-24.'!R6:R25,4),'h 23-24.'!R6:R25,0))</f>
        <v>0</v>
      </c>
      <c r="AB7" s="76">
        <f>INDEX('h 23-24.'!V6:V25,MATCH(LARGE('h 23-24.'!R6:R25,4),'h 23-24.'!R6:R25,0))</f>
        <v>0</v>
      </c>
      <c r="AC7" s="74">
        <f>INDEX('h 23-24.'!W6:W25,MATCH(LARGE('h 23-24.'!R6:R25,4),'h 23-24.'!R6:R25,0))</f>
        <v>1</v>
      </c>
      <c r="AD7" s="76">
        <f>INDEX('h 23-24.'!X6:X25,MATCH(LARGE('h 23-24.'!R6:R25,4),'h 23-24.'!R6:R25,0))</f>
        <v>0</v>
      </c>
      <c r="AE7" s="74">
        <f>INDEX('h 23-24.'!Y6:Y25,MATCH(LARGE('h 23-24.'!R6:R25,4),'h 23-24.'!R6:R25,0))</f>
        <v>0</v>
      </c>
      <c r="AF7" s="76">
        <f>INDEX('h 23-24.'!Z6:Z25,MATCH(LARGE('h 23-24.'!R6:R25,4),'h 23-24.'!R6:R25,0))</f>
        <v>0</v>
      </c>
      <c r="AH7" s="95">
        <v>4</v>
      </c>
      <c r="AI7" s="153" t="str">
        <f ca="1">INDEX('h 23-24.'!AC6:AC25,MATCH(LARGE('h 23-24.'!AF6:AF25,4),'h 23-24.'!AF6:AF25,0))</f>
        <v>Wolves</v>
      </c>
      <c r="AJ7" s="154"/>
      <c r="AK7" s="154"/>
      <c r="AL7" s="154"/>
      <c r="AM7" s="155"/>
      <c r="AN7" s="72">
        <f>INDEX('h 23-24.'!AD6:AD25,MATCH(LARGE('h 23-24.'!AF6:AF25,4),'h 23-24.'!AF6:AF25,0))</f>
        <v>3</v>
      </c>
      <c r="AO7" s="73">
        <f>INDEX('h 23-24.'!AG6:AG25,MATCH(LARGE('h 23-24.'!AF6:AF25,4),'h 23-24.'!AF6:AF25,0))</f>
        <v>1</v>
      </c>
      <c r="AP7" s="74">
        <f>INDEX('h 23-24.'!AH6:AH25,MATCH(LARGE('h 23-24.'!AF6:AF25,4),'h 23-24.'!AF6:AF25,0))</f>
        <v>1</v>
      </c>
      <c r="AQ7" s="75">
        <f>INDEX('h 23-24.'!AI6:AI25,MATCH(LARGE('h 23-24.'!AF6:AF25,4),'h 23-24.'!AF6:AF25,0))</f>
        <v>0</v>
      </c>
      <c r="AR7" s="76">
        <f>INDEX('h 23-24.'!AJ6:AJ25,MATCH(LARGE('h 23-24.'!AF6:AF25,4),'h 23-24.'!AF6:AF25,0))</f>
        <v>0</v>
      </c>
      <c r="AS7" s="74">
        <f>INDEX('h 23-24.'!AK6:AK25,MATCH(LARGE('h 23-24.'!AF6:AF25,4),'h 23-24.'!AF6:AF25,0))</f>
        <v>1</v>
      </c>
      <c r="AT7" s="76">
        <f>INDEX('h 23-24.'!AL6:AL25,MATCH(LARGE('h 23-24.'!AF6:AF25,4),'h 23-24.'!AF6:AF25,0))</f>
        <v>0</v>
      </c>
      <c r="AU7" s="74">
        <f>INDEX('h 23-24.'!AM6:AM25,MATCH(LARGE('h 23-24.'!AF6:AF25,4),'h 23-24.'!AF6:AF25,0))</f>
        <v>0</v>
      </c>
      <c r="AV7" s="76">
        <f>INDEX('h 23-24.'!AN6:AN25,MATCH(LARGE('h 23-24.'!AF6:AF25,4),'h 23-24.'!AF6:AF25,0))</f>
        <v>0</v>
      </c>
    </row>
    <row r="8" spans="2:48" x14ac:dyDescent="0.2">
      <c r="B8" s="95">
        <v>5</v>
      </c>
      <c r="C8" s="153" t="str">
        <f ca="1">'23-24'!$B$10</f>
        <v>Wolves</v>
      </c>
      <c r="D8" s="154"/>
      <c r="E8" s="154"/>
      <c r="F8" s="154"/>
      <c r="G8" s="155"/>
      <c r="H8" s="72">
        <f>'23-24'!$I$10</f>
        <v>3</v>
      </c>
      <c r="I8" s="73">
        <f t="shared" si="0"/>
        <v>1</v>
      </c>
      <c r="J8" s="74">
        <f>'23-24'!$F$10</f>
        <v>1</v>
      </c>
      <c r="K8" s="75">
        <f>'23-24'!$G$10</f>
        <v>0</v>
      </c>
      <c r="L8" s="76">
        <f>'23-24'!$H$10</f>
        <v>0</v>
      </c>
      <c r="M8" s="74">
        <f>'23-24'!$N$10</f>
        <v>1</v>
      </c>
      <c r="N8" s="76">
        <f>'23-24'!$O$10</f>
        <v>0</v>
      </c>
      <c r="O8" s="74">
        <f>'23-24'!$L$10</f>
        <v>0</v>
      </c>
      <c r="P8" s="76">
        <f>'23-24'!$M$10</f>
        <v>0</v>
      </c>
      <c r="R8" s="95">
        <v>5</v>
      </c>
      <c r="S8" s="153" t="str">
        <f>INDEX('h 23-24.'!O6:O25,MATCH(LARGE('h 23-24.'!R6:R25,5),'h 23-24.'!R6:R25,0))</f>
        <v>Brentford</v>
      </c>
      <c r="T8" s="154"/>
      <c r="U8" s="154"/>
      <c r="V8" s="154"/>
      <c r="W8" s="155"/>
      <c r="X8" s="72">
        <f>INDEX('h 23-24.'!P6:P25,MATCH(LARGE('h 23-24.'!R6:R25,5),'h 23-24.'!R6:R25,0))</f>
        <v>1</v>
      </c>
      <c r="Y8" s="73">
        <f>INDEX('h 23-24.'!S6:S25,MATCH(LARGE('h 23-24.'!R6:R25,5),'h 23-24.'!R6:R25,0))</f>
        <v>1</v>
      </c>
      <c r="Z8" s="74">
        <f>INDEX('h 23-24.'!T6:T25,MATCH(LARGE('h 23-24.'!R6:R25,5),'h 23-24.'!R6:R25,0))</f>
        <v>0</v>
      </c>
      <c r="AA8" s="75">
        <f>INDEX('h 23-24.'!U6:U25,MATCH(LARGE('h 23-24.'!R6:R25,5),'h 23-24.'!R6:R25,0))</f>
        <v>1</v>
      </c>
      <c r="AB8" s="76">
        <f>INDEX('h 23-24.'!V6:V25,MATCH(LARGE('h 23-24.'!R6:R25,5),'h 23-24.'!R6:R25,0))</f>
        <v>0</v>
      </c>
      <c r="AC8" s="74">
        <f>INDEX('h 23-24.'!W6:W25,MATCH(LARGE('h 23-24.'!R6:R25,5),'h 23-24.'!R6:R25,0))</f>
        <v>2</v>
      </c>
      <c r="AD8" s="76">
        <f>INDEX('h 23-24.'!X6:X25,MATCH(LARGE('h 23-24.'!R6:R25,5),'h 23-24.'!R6:R25,0))</f>
        <v>2</v>
      </c>
      <c r="AE8" s="74">
        <f>INDEX('h 23-24.'!Y6:Y25,MATCH(LARGE('h 23-24.'!R6:R25,5),'h 23-24.'!R6:R25,0))</f>
        <v>2</v>
      </c>
      <c r="AF8" s="76">
        <f>INDEX('h 23-24.'!Z6:Z25,MATCH(LARGE('h 23-24.'!R6:R25,5),'h 23-24.'!R6:R25,0))</f>
        <v>2</v>
      </c>
      <c r="AH8" s="95">
        <v>5</v>
      </c>
      <c r="AI8" s="153" t="str">
        <f>INDEX('h 23-24.'!AC6:AC25,MATCH(LARGE('h 23-24.'!AF6:AF25,5),'h 23-24.'!AF6:AF25,0))</f>
        <v>Tottenham</v>
      </c>
      <c r="AJ8" s="154"/>
      <c r="AK8" s="154"/>
      <c r="AL8" s="154"/>
      <c r="AM8" s="155"/>
      <c r="AN8" s="72">
        <f>INDEX('h 23-24.'!AD6:AD25,MATCH(LARGE('h 23-24.'!AF6:AF25,5),'h 23-24.'!AF6:AF25,0))</f>
        <v>1</v>
      </c>
      <c r="AO8" s="73">
        <f>INDEX('h 23-24.'!AG6:AG25,MATCH(LARGE('h 23-24.'!AF6:AF25,5),'h 23-24.'!AF6:AF25,0))</f>
        <v>1</v>
      </c>
      <c r="AP8" s="74">
        <f>INDEX('h 23-24.'!AH6:AH25,MATCH(LARGE('h 23-24.'!AF6:AF25,5),'h 23-24.'!AF6:AF25,0))</f>
        <v>0</v>
      </c>
      <c r="AQ8" s="75">
        <f>INDEX('h 23-24.'!AI6:AI25,MATCH(LARGE('h 23-24.'!AF6:AF25,5),'h 23-24.'!AF6:AF25,0))</f>
        <v>1</v>
      </c>
      <c r="AR8" s="76">
        <f>INDEX('h 23-24.'!AJ6:AJ25,MATCH(LARGE('h 23-24.'!AF6:AF25,5),'h 23-24.'!AF6:AF25,0))</f>
        <v>0</v>
      </c>
      <c r="AS8" s="74">
        <f>INDEX('h 23-24.'!AK6:AK25,MATCH(LARGE('h 23-24.'!AF6:AF25,5),'h 23-24.'!AF6:AF25,0))</f>
        <v>2</v>
      </c>
      <c r="AT8" s="76">
        <f>INDEX('h 23-24.'!AL6:AL25,MATCH(LARGE('h 23-24.'!AF6:AF25,5),'h 23-24.'!AF6:AF25,0))</f>
        <v>2</v>
      </c>
      <c r="AU8" s="74">
        <f>INDEX('h 23-24.'!AM6:AM25,MATCH(LARGE('h 23-24.'!AF6:AF25,5),'h 23-24.'!AF6:AF25,0))</f>
        <v>2</v>
      </c>
      <c r="AV8" s="76">
        <f>INDEX('h 23-24.'!AN6:AN25,MATCH(LARGE('h 23-24.'!AF6:AF25,5),'h 23-24.'!AF6:AF25,0))</f>
        <v>2</v>
      </c>
    </row>
    <row r="9" spans="2:48" x14ac:dyDescent="0.2">
      <c r="B9" s="95">
        <v>6</v>
      </c>
      <c r="C9" s="153" t="str">
        <f>'23-24'!$B$11</f>
        <v>Fulham</v>
      </c>
      <c r="D9" s="154"/>
      <c r="E9" s="154"/>
      <c r="F9" s="154"/>
      <c r="G9" s="155"/>
      <c r="H9" s="72">
        <f>'23-24'!$I$11</f>
        <v>3</v>
      </c>
      <c r="I9" s="73">
        <f t="shared" si="0"/>
        <v>1</v>
      </c>
      <c r="J9" s="74">
        <f>'23-24'!$F$11</f>
        <v>1</v>
      </c>
      <c r="K9" s="75">
        <f>'23-24'!$G$11</f>
        <v>0</v>
      </c>
      <c r="L9" s="76">
        <f>'23-24'!$H$11</f>
        <v>0</v>
      </c>
      <c r="M9" s="74">
        <f>'23-24'!$N$11</f>
        <v>1</v>
      </c>
      <c r="N9" s="76">
        <f>'23-24'!$O$11</f>
        <v>0</v>
      </c>
      <c r="O9" s="74">
        <f>'23-24'!$L$11</f>
        <v>0</v>
      </c>
      <c r="P9" s="76">
        <f>'23-24'!$M$11</f>
        <v>0</v>
      </c>
      <c r="R9" s="95">
        <v>6</v>
      </c>
      <c r="S9" s="153" t="str">
        <f>INDEX('h 23-24.'!O6:O25,MATCH(LARGE('h 23-24.'!R6:R25,6),'h 23-24.'!R6:R25,0))</f>
        <v>Chelsea</v>
      </c>
      <c r="T9" s="154"/>
      <c r="U9" s="154"/>
      <c r="V9" s="154"/>
      <c r="W9" s="155"/>
      <c r="X9" s="72">
        <f>INDEX('h 23-24.'!P6:P25,MATCH(LARGE('h 23-24.'!R6:R25,6),'h 23-24.'!R6:R25,0))</f>
        <v>1</v>
      </c>
      <c r="Y9" s="73">
        <f>INDEX('h 23-24.'!S6:S25,MATCH(LARGE('h 23-24.'!R6:R25,6),'h 23-24.'!R6:R25,0))</f>
        <v>1</v>
      </c>
      <c r="Z9" s="74">
        <f>INDEX('h 23-24.'!T6:T25,MATCH(LARGE('h 23-24.'!R6:R25,6),'h 23-24.'!R6:R25,0))</f>
        <v>0</v>
      </c>
      <c r="AA9" s="75">
        <f>INDEX('h 23-24.'!U6:U25,MATCH(LARGE('h 23-24.'!R6:R25,6),'h 23-24.'!R6:R25,0))</f>
        <v>1</v>
      </c>
      <c r="AB9" s="76">
        <f>INDEX('h 23-24.'!V6:V25,MATCH(LARGE('h 23-24.'!R6:R25,6),'h 23-24.'!R6:R25,0))</f>
        <v>0</v>
      </c>
      <c r="AC9" s="74">
        <f>INDEX('h 23-24.'!W6:W25,MATCH(LARGE('h 23-24.'!R6:R25,6),'h 23-24.'!R6:R25,0))</f>
        <v>1</v>
      </c>
      <c r="AD9" s="76">
        <f>INDEX('h 23-24.'!X6:X25,MATCH(LARGE('h 23-24.'!R6:R25,6),'h 23-24.'!R6:R25,0))</f>
        <v>1</v>
      </c>
      <c r="AE9" s="74">
        <f>INDEX('h 23-24.'!Y6:Y25,MATCH(LARGE('h 23-24.'!R6:R25,6),'h 23-24.'!R6:R25,0))</f>
        <v>1</v>
      </c>
      <c r="AF9" s="76">
        <f>INDEX('h 23-24.'!Z6:Z25,MATCH(LARGE('h 23-24.'!R6:R25,6),'h 23-24.'!R6:R25,0))</f>
        <v>1</v>
      </c>
      <c r="AH9" s="95">
        <v>6</v>
      </c>
      <c r="AI9" s="153" t="str">
        <f>INDEX('h 23-24.'!AC6:AC25,MATCH(LARGE('h 23-24.'!AF6:AF25,6),'h 23-24.'!AF6:AF25,0))</f>
        <v>Liverpool</v>
      </c>
      <c r="AJ9" s="154"/>
      <c r="AK9" s="154"/>
      <c r="AL9" s="154"/>
      <c r="AM9" s="155"/>
      <c r="AN9" s="72">
        <f>INDEX('h 23-24.'!AD6:AD25,MATCH(LARGE('h 23-24.'!AF6:AF25,6),'h 23-24.'!AF6:AF25,0))</f>
        <v>1</v>
      </c>
      <c r="AO9" s="73">
        <f>INDEX('h 23-24.'!AG6:AG25,MATCH(LARGE('h 23-24.'!AF6:AF25,6),'h 23-24.'!AF6:AF25,0))</f>
        <v>1</v>
      </c>
      <c r="AP9" s="74">
        <f>INDEX('h 23-24.'!AH6:AH25,MATCH(LARGE('h 23-24.'!AF6:AF25,6),'h 23-24.'!AF6:AF25,0))</f>
        <v>0</v>
      </c>
      <c r="AQ9" s="75">
        <f>INDEX('h 23-24.'!AI6:AI25,MATCH(LARGE('h 23-24.'!AF6:AF25,6),'h 23-24.'!AF6:AF25,0))</f>
        <v>1</v>
      </c>
      <c r="AR9" s="76">
        <f>INDEX('h 23-24.'!AJ6:AJ25,MATCH(LARGE('h 23-24.'!AF6:AF25,6),'h 23-24.'!AF6:AF25,0))</f>
        <v>0</v>
      </c>
      <c r="AS9" s="74">
        <f>INDEX('h 23-24.'!AK6:AK25,MATCH(LARGE('h 23-24.'!AF6:AF25,6),'h 23-24.'!AF6:AF25,0))</f>
        <v>1</v>
      </c>
      <c r="AT9" s="76">
        <f>INDEX('h 23-24.'!AL6:AL25,MATCH(LARGE('h 23-24.'!AF6:AF25,6),'h 23-24.'!AF6:AF25,0))</f>
        <v>1</v>
      </c>
      <c r="AU9" s="74">
        <f>INDEX('h 23-24.'!AM6:AM25,MATCH(LARGE('h 23-24.'!AF6:AF25,6),'h 23-24.'!AF6:AF25,0))</f>
        <v>1</v>
      </c>
      <c r="AV9" s="76">
        <f>INDEX('h 23-24.'!AN6:AN25,MATCH(LARGE('h 23-24.'!AF6:AF25,6),'h 23-24.'!AF6:AF25,0))</f>
        <v>1</v>
      </c>
    </row>
    <row r="10" spans="2:48" x14ac:dyDescent="0.2">
      <c r="B10" s="95">
        <v>7</v>
      </c>
      <c r="C10" s="153" t="str">
        <f>'23-24'!$B$12</f>
        <v>Man Utd</v>
      </c>
      <c r="D10" s="154"/>
      <c r="E10" s="154"/>
      <c r="F10" s="154"/>
      <c r="G10" s="155"/>
      <c r="H10" s="72">
        <f>'23-24'!$I$12</f>
        <v>3</v>
      </c>
      <c r="I10" s="73">
        <f t="shared" si="0"/>
        <v>1</v>
      </c>
      <c r="J10" s="74">
        <f>'23-24'!$F$12</f>
        <v>1</v>
      </c>
      <c r="K10" s="75">
        <f>'23-24'!$G$12</f>
        <v>0</v>
      </c>
      <c r="L10" s="76">
        <f>'23-24'!$H$12</f>
        <v>0</v>
      </c>
      <c r="M10" s="74">
        <f>'23-24'!$N$12</f>
        <v>1</v>
      </c>
      <c r="N10" s="76">
        <f>'23-24'!$O$12</f>
        <v>0</v>
      </c>
      <c r="O10" s="74">
        <f>'23-24'!$L$12</f>
        <v>0</v>
      </c>
      <c r="P10" s="76">
        <f>'23-24'!$M$12</f>
        <v>0</v>
      </c>
      <c r="R10" s="95">
        <v>7</v>
      </c>
      <c r="S10" s="153" t="str">
        <f>INDEX('h 23-24.'!O6:O25,MATCH(LARGE('h 23-24.'!R6:R25,7),'h 23-24.'!R6:R25,0))</f>
        <v>Bournemouth</v>
      </c>
      <c r="T10" s="154"/>
      <c r="U10" s="154"/>
      <c r="V10" s="154"/>
      <c r="W10" s="155"/>
      <c r="X10" s="72">
        <f>INDEX('h 23-24.'!P6:P25,MATCH(LARGE('h 23-24.'!R6:R25,7),'h 23-24.'!R6:R25,0))</f>
        <v>1</v>
      </c>
      <c r="Y10" s="73">
        <f>INDEX('h 23-24.'!S6:S25,MATCH(LARGE('h 23-24.'!R6:R25,7),'h 23-24.'!R6:R25,0))</f>
        <v>1</v>
      </c>
      <c r="Z10" s="74">
        <f>INDEX('h 23-24.'!T6:T25,MATCH(LARGE('h 23-24.'!R6:R25,7),'h 23-24.'!R6:R25,0))</f>
        <v>0</v>
      </c>
      <c r="AA10" s="75">
        <f>INDEX('h 23-24.'!U6:U25,MATCH(LARGE('h 23-24.'!R6:R25,7),'h 23-24.'!R6:R25,0))</f>
        <v>1</v>
      </c>
      <c r="AB10" s="76">
        <f>INDEX('h 23-24.'!V6:V25,MATCH(LARGE('h 23-24.'!R6:R25,7),'h 23-24.'!R6:R25,0))</f>
        <v>0</v>
      </c>
      <c r="AC10" s="74">
        <f>INDEX('h 23-24.'!W6:W25,MATCH(LARGE('h 23-24.'!R6:R25,7),'h 23-24.'!R6:R25,0))</f>
        <v>1</v>
      </c>
      <c r="AD10" s="76">
        <f>INDEX('h 23-24.'!X6:X25,MATCH(LARGE('h 23-24.'!R6:R25,7),'h 23-24.'!R6:R25,0))</f>
        <v>1</v>
      </c>
      <c r="AE10" s="74">
        <f>INDEX('h 23-24.'!Y6:Y25,MATCH(LARGE('h 23-24.'!R6:R25,7),'h 23-24.'!R6:R25,0))</f>
        <v>0</v>
      </c>
      <c r="AF10" s="76">
        <f>INDEX('h 23-24.'!Z6:Z25,MATCH(LARGE('h 23-24.'!R6:R25,7),'h 23-24.'!R6:R25,0))</f>
        <v>0</v>
      </c>
      <c r="AH10" s="95">
        <v>7</v>
      </c>
      <c r="AI10" s="153" t="str">
        <f>INDEX('h 23-24.'!AC6:AC25,MATCH(LARGE('h 23-24.'!AF6:AF25,7),'h 23-24.'!AF6:AF25,0))</f>
        <v>West Ham</v>
      </c>
      <c r="AJ10" s="154"/>
      <c r="AK10" s="154"/>
      <c r="AL10" s="154"/>
      <c r="AM10" s="155"/>
      <c r="AN10" s="72">
        <f>INDEX('h 23-24.'!AD6:AD25,MATCH(LARGE('h 23-24.'!AF6:AF25,7),'h 23-24.'!AF6:AF25,0))</f>
        <v>1</v>
      </c>
      <c r="AO10" s="73">
        <f>INDEX('h 23-24.'!AG6:AG25,MATCH(LARGE('h 23-24.'!AF6:AF25,7),'h 23-24.'!AF6:AF25,0))</f>
        <v>1</v>
      </c>
      <c r="AP10" s="74">
        <f>INDEX('h 23-24.'!AH6:AH25,MATCH(LARGE('h 23-24.'!AF6:AF25,7),'h 23-24.'!AF6:AF25,0))</f>
        <v>0</v>
      </c>
      <c r="AQ10" s="75">
        <f>INDEX('h 23-24.'!AI6:AI25,MATCH(LARGE('h 23-24.'!AF6:AF25,7),'h 23-24.'!AF6:AF25,0))</f>
        <v>1</v>
      </c>
      <c r="AR10" s="76">
        <f>INDEX('h 23-24.'!AJ6:AJ25,MATCH(LARGE('h 23-24.'!AF6:AF25,7),'h 23-24.'!AF6:AF25,0))</f>
        <v>0</v>
      </c>
      <c r="AS10" s="74">
        <f>INDEX('h 23-24.'!AK6:AK25,MATCH(LARGE('h 23-24.'!AF6:AF25,7),'h 23-24.'!AF6:AF25,0))</f>
        <v>1</v>
      </c>
      <c r="AT10" s="76">
        <f>INDEX('h 23-24.'!AL6:AL25,MATCH(LARGE('h 23-24.'!AF6:AF25,7),'h 23-24.'!AF6:AF25,0))</f>
        <v>1</v>
      </c>
      <c r="AU10" s="74">
        <f>INDEX('h 23-24.'!AM6:AM25,MATCH(LARGE('h 23-24.'!AF6:AF25,7),'h 23-24.'!AF6:AF25,0))</f>
        <v>0</v>
      </c>
      <c r="AV10" s="76">
        <f>INDEX('h 23-24.'!AN6:AN25,MATCH(LARGE('h 23-24.'!AF6:AF25,7),'h 23-24.'!AF6:AF25,0))</f>
        <v>0</v>
      </c>
    </row>
    <row r="11" spans="2:48" x14ac:dyDescent="0.2">
      <c r="B11" s="95">
        <v>8</v>
      </c>
      <c r="C11" s="153" t="str">
        <f>'23-24'!$B$13</f>
        <v>Crystal P</v>
      </c>
      <c r="D11" s="154"/>
      <c r="E11" s="154"/>
      <c r="F11" s="154"/>
      <c r="G11" s="155"/>
      <c r="H11" s="72">
        <f>'23-24'!$I$13</f>
        <v>3</v>
      </c>
      <c r="I11" s="73">
        <f t="shared" si="0"/>
        <v>1</v>
      </c>
      <c r="J11" s="74">
        <f>'23-24'!$F$13</f>
        <v>1</v>
      </c>
      <c r="K11" s="75">
        <f>'23-24'!$G$13</f>
        <v>0</v>
      </c>
      <c r="L11" s="76">
        <f>'23-24'!$H$13</f>
        <v>0</v>
      </c>
      <c r="M11" s="74">
        <f>'23-24'!$N$13</f>
        <v>1</v>
      </c>
      <c r="N11" s="76">
        <f>'23-24'!$O$13</f>
        <v>0</v>
      </c>
      <c r="O11" s="74">
        <f>'23-24'!$L$13</f>
        <v>0</v>
      </c>
      <c r="P11" s="76">
        <f>'23-24'!$M$13</f>
        <v>0</v>
      </c>
      <c r="R11" s="95">
        <v>8</v>
      </c>
      <c r="S11" s="153" t="str">
        <f>INDEX('h 23-24.'!O6:O25,MATCH(LARGE('h 23-24.'!R6:R25,8),'h 23-24.'!R6:R25,0))</f>
        <v>Aston Villa</v>
      </c>
      <c r="T11" s="154"/>
      <c r="U11" s="154"/>
      <c r="V11" s="154"/>
      <c r="W11" s="155"/>
      <c r="X11" s="72">
        <f>INDEX('h 23-24.'!P6:P25,MATCH(LARGE('h 23-24.'!R6:R25,8),'h 23-24.'!R6:R25,0))</f>
        <v>0</v>
      </c>
      <c r="Y11" s="73">
        <f>INDEX('h 23-24.'!S6:S25,MATCH(LARGE('h 23-24.'!R6:R25,8),'h 23-24.'!R6:R25,0))</f>
        <v>0</v>
      </c>
      <c r="Z11" s="74">
        <f>INDEX('h 23-24.'!T6:T25,MATCH(LARGE('h 23-24.'!R6:R25,8),'h 23-24.'!R6:R25,0))</f>
        <v>0</v>
      </c>
      <c r="AA11" s="75">
        <f>INDEX('h 23-24.'!U6:U25,MATCH(LARGE('h 23-24.'!R6:R25,8),'h 23-24.'!R6:R25,0))</f>
        <v>0</v>
      </c>
      <c r="AB11" s="76">
        <f>INDEX('h 23-24.'!V6:V25,MATCH(LARGE('h 23-24.'!R6:R25,8),'h 23-24.'!R6:R25,0))</f>
        <v>0</v>
      </c>
      <c r="AC11" s="74">
        <f>INDEX('h 23-24.'!W6:W25,MATCH(LARGE('h 23-24.'!R6:R25,8),'h 23-24.'!R6:R25,0))</f>
        <v>0</v>
      </c>
      <c r="AD11" s="76">
        <f>INDEX('h 23-24.'!X6:X25,MATCH(LARGE('h 23-24.'!R6:R25,8),'h 23-24.'!R6:R25,0))</f>
        <v>0</v>
      </c>
      <c r="AE11" s="74">
        <f>INDEX('h 23-24.'!Y6:Y25,MATCH(LARGE('h 23-24.'!R6:R25,8),'h 23-24.'!R6:R25,0))</f>
        <v>0</v>
      </c>
      <c r="AF11" s="76">
        <f>INDEX('h 23-24.'!Z6:Z25,MATCH(LARGE('h 23-24.'!R6:R25,8),'h 23-24.'!R6:R25,0))</f>
        <v>0</v>
      </c>
      <c r="AH11" s="95">
        <v>8</v>
      </c>
      <c r="AI11" s="153" t="str">
        <f>INDEX('h 23-24.'!AC6:AC25,MATCH(LARGE('h 23-24.'!AF6:AF25,8),'h 23-24.'!AF6:AF25,0))</f>
        <v>Burnley</v>
      </c>
      <c r="AJ11" s="154"/>
      <c r="AK11" s="154"/>
      <c r="AL11" s="154"/>
      <c r="AM11" s="155"/>
      <c r="AN11" s="72">
        <f>INDEX('h 23-24.'!AD6:AD25,MATCH(LARGE('h 23-24.'!AF6:AF25,8),'h 23-24.'!AF6:AF25,0))</f>
        <v>0</v>
      </c>
      <c r="AO11" s="73">
        <f>INDEX('h 23-24.'!AG6:AG25,MATCH(LARGE('h 23-24.'!AF6:AF25,8),'h 23-24.'!AF6:AF25,0))</f>
        <v>0</v>
      </c>
      <c r="AP11" s="74">
        <f>INDEX('h 23-24.'!AH6:AH25,MATCH(LARGE('h 23-24.'!AF6:AF25,8),'h 23-24.'!AF6:AF25,0))</f>
        <v>0</v>
      </c>
      <c r="AQ11" s="75">
        <f>INDEX('h 23-24.'!AI6:AI25,MATCH(LARGE('h 23-24.'!AF6:AF25,8),'h 23-24.'!AF6:AF25,0))</f>
        <v>0</v>
      </c>
      <c r="AR11" s="76">
        <f>INDEX('h 23-24.'!AJ6:AJ25,MATCH(LARGE('h 23-24.'!AF6:AF25,8),'h 23-24.'!AF6:AF25,0))</f>
        <v>0</v>
      </c>
      <c r="AS11" s="74">
        <f>INDEX('h 23-24.'!AK6:AK25,MATCH(LARGE('h 23-24.'!AF6:AF25,8),'h 23-24.'!AF6:AF25,0))</f>
        <v>0</v>
      </c>
      <c r="AT11" s="76">
        <f>INDEX('h 23-24.'!AL6:AL25,MATCH(LARGE('h 23-24.'!AF6:AF25,8),'h 23-24.'!AF6:AF25,0))</f>
        <v>0</v>
      </c>
      <c r="AU11" s="74">
        <f>INDEX('h 23-24.'!AM6:AM25,MATCH(LARGE('h 23-24.'!AF6:AF25,8),'h 23-24.'!AF6:AF25,0))</f>
        <v>0</v>
      </c>
      <c r="AV11" s="76">
        <f>INDEX('h 23-24.'!AN6:AN25,MATCH(LARGE('h 23-24.'!AF6:AF25,8),'h 23-24.'!AF6:AF25,0))</f>
        <v>0</v>
      </c>
    </row>
    <row r="12" spans="2:48" x14ac:dyDescent="0.2">
      <c r="B12" s="95">
        <v>9</v>
      </c>
      <c r="C12" s="153" t="str">
        <f>'23-24'!$B$14</f>
        <v>Tottenham</v>
      </c>
      <c r="D12" s="154"/>
      <c r="E12" s="154"/>
      <c r="F12" s="154"/>
      <c r="G12" s="155"/>
      <c r="H12" s="72">
        <f>'23-24'!$I$14</f>
        <v>1</v>
      </c>
      <c r="I12" s="73">
        <f t="shared" si="0"/>
        <v>1</v>
      </c>
      <c r="J12" s="74">
        <f>'23-24'!$F$14</f>
        <v>0</v>
      </c>
      <c r="K12" s="75">
        <f>'23-24'!$G$14</f>
        <v>1</v>
      </c>
      <c r="L12" s="76">
        <f>'23-24'!$H$14</f>
        <v>0</v>
      </c>
      <c r="M12" s="74">
        <f>'23-24'!$N$14</f>
        <v>2</v>
      </c>
      <c r="N12" s="76">
        <f>'23-24'!$O$14</f>
        <v>2</v>
      </c>
      <c r="O12" s="74">
        <f>'23-24'!$L$14</f>
        <v>2</v>
      </c>
      <c r="P12" s="76">
        <f>'23-24'!$M$14</f>
        <v>2</v>
      </c>
      <c r="R12" s="95">
        <v>9</v>
      </c>
      <c r="S12" s="153" t="str">
        <f>INDEX('h 23-24.'!O6:O25,MATCH(LARGE('h 23-24.'!R6:R25,9),'h 23-24.'!R6:R25,0))</f>
        <v>Luton</v>
      </c>
      <c r="T12" s="154"/>
      <c r="U12" s="154"/>
      <c r="V12" s="154"/>
      <c r="W12" s="155"/>
      <c r="X12" s="72">
        <f>INDEX('h 23-24.'!P6:P25,MATCH(LARGE('h 23-24.'!R6:R25,9),'h 23-24.'!R6:R25,0))</f>
        <v>0</v>
      </c>
      <c r="Y12" s="73">
        <f>INDEX('h 23-24.'!S6:S25,MATCH(LARGE('h 23-24.'!R6:R25,9),'h 23-24.'!R6:R25,0))</f>
        <v>0</v>
      </c>
      <c r="Z12" s="74">
        <f>INDEX('h 23-24.'!T6:T25,MATCH(LARGE('h 23-24.'!R6:R25,9),'h 23-24.'!R6:R25,0))</f>
        <v>0</v>
      </c>
      <c r="AA12" s="75">
        <f>INDEX('h 23-24.'!U6:U25,MATCH(LARGE('h 23-24.'!R6:R25,9),'h 23-24.'!R6:R25,0))</f>
        <v>0</v>
      </c>
      <c r="AB12" s="76">
        <f>INDEX('h 23-24.'!V6:V25,MATCH(LARGE('h 23-24.'!R6:R25,9),'h 23-24.'!R6:R25,0))</f>
        <v>0</v>
      </c>
      <c r="AC12" s="74">
        <f>INDEX('h 23-24.'!W6:W25,MATCH(LARGE('h 23-24.'!R6:R25,9),'h 23-24.'!R6:R25,0))</f>
        <v>0</v>
      </c>
      <c r="AD12" s="76">
        <f>INDEX('h 23-24.'!X6:X25,MATCH(LARGE('h 23-24.'!R6:R25,9),'h 23-24.'!R6:R25,0))</f>
        <v>0</v>
      </c>
      <c r="AE12" s="74">
        <f>INDEX('h 23-24.'!Y6:Y25,MATCH(LARGE('h 23-24.'!R6:R25,9),'h 23-24.'!R6:R25,0))</f>
        <v>0</v>
      </c>
      <c r="AF12" s="76">
        <f>INDEX('h 23-24.'!Z6:Z25,MATCH(LARGE('h 23-24.'!R6:R25,9),'h 23-24.'!R6:R25,0))</f>
        <v>0</v>
      </c>
      <c r="AH12" s="95">
        <v>9</v>
      </c>
      <c r="AI12" s="153" t="str">
        <f>INDEX('h 23-24.'!AC6:AC25,MATCH(LARGE('h 23-24.'!AF6:AF25,9),'h 23-24.'!AF6:AF25,0))</f>
        <v>Everton</v>
      </c>
      <c r="AJ12" s="154"/>
      <c r="AK12" s="154"/>
      <c r="AL12" s="154"/>
      <c r="AM12" s="155"/>
      <c r="AN12" s="72">
        <f>INDEX('h 23-24.'!AD6:AD25,MATCH(LARGE('h 23-24.'!AF6:AF25,9),'h 23-24.'!AF6:AF25,0))</f>
        <v>0</v>
      </c>
      <c r="AO12" s="73">
        <f>INDEX('h 23-24.'!AG6:AG25,MATCH(LARGE('h 23-24.'!AF6:AF25,9),'h 23-24.'!AF6:AF25,0))</f>
        <v>0</v>
      </c>
      <c r="AP12" s="74">
        <f>INDEX('h 23-24.'!AH6:AH25,MATCH(LARGE('h 23-24.'!AF6:AF25,9),'h 23-24.'!AF6:AF25,0))</f>
        <v>0</v>
      </c>
      <c r="AQ12" s="75">
        <f>INDEX('h 23-24.'!AI6:AI25,MATCH(LARGE('h 23-24.'!AF6:AF25,9),'h 23-24.'!AF6:AF25,0))</f>
        <v>0</v>
      </c>
      <c r="AR12" s="76">
        <f>INDEX('h 23-24.'!AJ6:AJ25,MATCH(LARGE('h 23-24.'!AF6:AF25,9),'h 23-24.'!AF6:AF25,0))</f>
        <v>0</v>
      </c>
      <c r="AS12" s="74">
        <f>INDEX('h 23-24.'!AK6:AK25,MATCH(LARGE('h 23-24.'!AF6:AF25,9),'h 23-24.'!AF6:AF25,0))</f>
        <v>0</v>
      </c>
      <c r="AT12" s="76">
        <f>INDEX('h 23-24.'!AL6:AL25,MATCH(LARGE('h 23-24.'!AF6:AF25,9),'h 23-24.'!AF6:AF25,0))</f>
        <v>0</v>
      </c>
      <c r="AU12" s="74">
        <f>INDEX('h 23-24.'!AM6:AM25,MATCH(LARGE('h 23-24.'!AF6:AF25,9),'h 23-24.'!AF6:AF25,0))</f>
        <v>0</v>
      </c>
      <c r="AV12" s="76">
        <f>INDEX('h 23-24.'!AN6:AN25,MATCH(LARGE('h 23-24.'!AF6:AF25,9),'h 23-24.'!AF6:AF25,0))</f>
        <v>0</v>
      </c>
    </row>
    <row r="13" spans="2:48" x14ac:dyDescent="0.2">
      <c r="B13" s="95">
        <v>10</v>
      </c>
      <c r="C13" s="153" t="str">
        <f>'23-24'!$B$15</f>
        <v>Brentford</v>
      </c>
      <c r="D13" s="154"/>
      <c r="E13" s="154"/>
      <c r="F13" s="154"/>
      <c r="G13" s="155"/>
      <c r="H13" s="72">
        <f>'23-24'!$I$15</f>
        <v>1</v>
      </c>
      <c r="I13" s="73">
        <f t="shared" si="0"/>
        <v>1</v>
      </c>
      <c r="J13" s="74">
        <f>'23-24'!$F$15</f>
        <v>0</v>
      </c>
      <c r="K13" s="75">
        <f>'23-24'!$G$15</f>
        <v>1</v>
      </c>
      <c r="L13" s="76">
        <f>'23-24'!$H$15</f>
        <v>0</v>
      </c>
      <c r="M13" s="74">
        <f>'23-24'!$N$15</f>
        <v>2</v>
      </c>
      <c r="N13" s="76">
        <f>'23-24'!$O$15</f>
        <v>2</v>
      </c>
      <c r="O13" s="74">
        <f>'23-24'!$L$15</f>
        <v>2</v>
      </c>
      <c r="P13" s="76">
        <f>'23-24'!$M$15</f>
        <v>2</v>
      </c>
      <c r="R13" s="95">
        <v>10</v>
      </c>
      <c r="S13" s="153" t="str">
        <f>INDEX('h 23-24.'!O6:O25,MATCH(LARGE('h 23-24.'!R6:R25,10),'h 23-24.'!R6:R25,0))</f>
        <v>Nottingham</v>
      </c>
      <c r="T13" s="154"/>
      <c r="U13" s="154"/>
      <c r="V13" s="154"/>
      <c r="W13" s="155"/>
      <c r="X13" s="72">
        <f>INDEX('h 23-24.'!P6:P25,MATCH(LARGE('h 23-24.'!R6:R25,10),'h 23-24.'!R6:R25,0))</f>
        <v>0</v>
      </c>
      <c r="Y13" s="73">
        <f>INDEX('h 23-24.'!S6:S25,MATCH(LARGE('h 23-24.'!R6:R25,10),'h 23-24.'!R6:R25,0))</f>
        <v>0</v>
      </c>
      <c r="Z13" s="74">
        <f>INDEX('h 23-24.'!T6:T25,MATCH(LARGE('h 23-24.'!R6:R25,10),'h 23-24.'!R6:R25,0))</f>
        <v>0</v>
      </c>
      <c r="AA13" s="75">
        <f>INDEX('h 23-24.'!U6:U25,MATCH(LARGE('h 23-24.'!R6:R25,10),'h 23-24.'!R6:R25,0))</f>
        <v>0</v>
      </c>
      <c r="AB13" s="76">
        <f>INDEX('h 23-24.'!V6:V25,MATCH(LARGE('h 23-24.'!R6:R25,10),'h 23-24.'!R6:R25,0))</f>
        <v>0</v>
      </c>
      <c r="AC13" s="74">
        <f>INDEX('h 23-24.'!W6:W25,MATCH(LARGE('h 23-24.'!R6:R25,10),'h 23-24.'!R6:R25,0))</f>
        <v>0</v>
      </c>
      <c r="AD13" s="76">
        <f>INDEX('h 23-24.'!X6:X25,MATCH(LARGE('h 23-24.'!R6:R25,10),'h 23-24.'!R6:R25,0))</f>
        <v>0</v>
      </c>
      <c r="AE13" s="74">
        <f>INDEX('h 23-24.'!Y6:Y25,MATCH(LARGE('h 23-24.'!R6:R25,10),'h 23-24.'!R6:R25,0))</f>
        <v>0</v>
      </c>
      <c r="AF13" s="76">
        <f>INDEX('h 23-24.'!Z6:Z25,MATCH(LARGE('h 23-24.'!R6:R25,10),'h 23-24.'!R6:R25,0))</f>
        <v>0</v>
      </c>
      <c r="AH13" s="95">
        <v>10</v>
      </c>
      <c r="AI13" s="153" t="str">
        <f>INDEX('h 23-24.'!AC6:AC25,MATCH(LARGE('h 23-24.'!AF6:AF25,10),'h 23-24.'!AF6:AF25,0))</f>
        <v>Sheffield</v>
      </c>
      <c r="AJ13" s="154"/>
      <c r="AK13" s="154"/>
      <c r="AL13" s="154"/>
      <c r="AM13" s="155"/>
      <c r="AN13" s="72">
        <f>INDEX('h 23-24.'!AD6:AD25,MATCH(LARGE('h 23-24.'!AF6:AF25,10),'h 23-24.'!AF6:AF25,0))</f>
        <v>0</v>
      </c>
      <c r="AO13" s="73">
        <f>INDEX('h 23-24.'!AG6:AG25,MATCH(LARGE('h 23-24.'!AF6:AF25,10),'h 23-24.'!AF6:AF25,0))</f>
        <v>0</v>
      </c>
      <c r="AP13" s="74">
        <f>INDEX('h 23-24.'!AH6:AH25,MATCH(LARGE('h 23-24.'!AF6:AF25,10),'h 23-24.'!AF6:AF25,0))</f>
        <v>0</v>
      </c>
      <c r="AQ13" s="75">
        <f>INDEX('h 23-24.'!AI6:AI25,MATCH(LARGE('h 23-24.'!AF6:AF25,10),'h 23-24.'!AF6:AF25,0))</f>
        <v>0</v>
      </c>
      <c r="AR13" s="76">
        <f>INDEX('h 23-24.'!AJ6:AJ25,MATCH(LARGE('h 23-24.'!AF6:AF25,10),'h 23-24.'!AF6:AF25,0))</f>
        <v>0</v>
      </c>
      <c r="AS13" s="74">
        <f>INDEX('h 23-24.'!AK6:AK25,MATCH(LARGE('h 23-24.'!AF6:AF25,10),'h 23-24.'!AF6:AF25,0))</f>
        <v>0</v>
      </c>
      <c r="AT13" s="76">
        <f>INDEX('h 23-24.'!AL6:AL25,MATCH(LARGE('h 23-24.'!AF6:AF25,10),'h 23-24.'!AF6:AF25,0))</f>
        <v>0</v>
      </c>
      <c r="AU13" s="74">
        <f>INDEX('h 23-24.'!AM6:AM25,MATCH(LARGE('h 23-24.'!AF6:AF25,10),'h 23-24.'!AF6:AF25,0))</f>
        <v>0</v>
      </c>
      <c r="AV13" s="76">
        <f>INDEX('h 23-24.'!AN6:AN25,MATCH(LARGE('h 23-24.'!AF6:AF25,10),'h 23-24.'!AF6:AF25,0))</f>
        <v>0</v>
      </c>
    </row>
    <row r="14" spans="2:48" x14ac:dyDescent="0.2">
      <c r="B14" s="95">
        <v>11</v>
      </c>
      <c r="C14" s="153" t="str">
        <f>'23-24'!$B$16</f>
        <v>West Ham</v>
      </c>
      <c r="D14" s="154"/>
      <c r="E14" s="154"/>
      <c r="F14" s="154"/>
      <c r="G14" s="155"/>
      <c r="H14" s="72">
        <f>'23-24'!$I$16</f>
        <v>1</v>
      </c>
      <c r="I14" s="73">
        <f t="shared" si="0"/>
        <v>1</v>
      </c>
      <c r="J14" s="74">
        <f>'23-24'!$F$16</f>
        <v>0</v>
      </c>
      <c r="K14" s="75">
        <f>'23-24'!$G$16</f>
        <v>1</v>
      </c>
      <c r="L14" s="76">
        <f>'23-24'!$H$16</f>
        <v>0</v>
      </c>
      <c r="M14" s="74">
        <f>'23-24'!$N$16</f>
        <v>1</v>
      </c>
      <c r="N14" s="76">
        <f>'23-24'!$O$16</f>
        <v>1</v>
      </c>
      <c r="O14" s="74">
        <f>'23-24'!$L$16</f>
        <v>0</v>
      </c>
      <c r="P14" s="76">
        <f>'23-24'!$M$16</f>
        <v>0</v>
      </c>
      <c r="R14" s="95">
        <v>11</v>
      </c>
      <c r="S14" s="153" t="str">
        <f>INDEX('h 23-24.'!O6:O25,MATCH(LARGE('h 23-24.'!R6:R25,11),'h 23-24.'!R6:R25,0))</f>
        <v>Liverpool</v>
      </c>
      <c r="T14" s="154"/>
      <c r="U14" s="154"/>
      <c r="V14" s="154"/>
      <c r="W14" s="155"/>
      <c r="X14" s="72">
        <f>INDEX('h 23-24.'!P6:P25,MATCH(LARGE('h 23-24.'!R6:R25,11),'h 23-24.'!R6:R25,0))</f>
        <v>0</v>
      </c>
      <c r="Y14" s="73">
        <f>INDEX('h 23-24.'!S6:S25,MATCH(LARGE('h 23-24.'!R6:R25,11),'h 23-24.'!R6:R25,0))</f>
        <v>0</v>
      </c>
      <c r="Z14" s="74">
        <f>INDEX('h 23-24.'!T6:T25,MATCH(LARGE('h 23-24.'!R6:R25,11),'h 23-24.'!R6:R25,0))</f>
        <v>0</v>
      </c>
      <c r="AA14" s="75">
        <f>INDEX('h 23-24.'!U6:U25,MATCH(LARGE('h 23-24.'!R6:R25,11),'h 23-24.'!R6:R25,0))</f>
        <v>0</v>
      </c>
      <c r="AB14" s="76">
        <f>INDEX('h 23-24.'!V6:V25,MATCH(LARGE('h 23-24.'!R6:R25,11),'h 23-24.'!R6:R25,0))</f>
        <v>0</v>
      </c>
      <c r="AC14" s="74">
        <f>INDEX('h 23-24.'!W6:W25,MATCH(LARGE('h 23-24.'!R6:R25,11),'h 23-24.'!R6:R25,0))</f>
        <v>0</v>
      </c>
      <c r="AD14" s="76">
        <f>INDEX('h 23-24.'!X6:X25,MATCH(LARGE('h 23-24.'!R6:R25,11),'h 23-24.'!R6:R25,0))</f>
        <v>0</v>
      </c>
      <c r="AE14" s="74">
        <f>INDEX('h 23-24.'!Y6:Y25,MATCH(LARGE('h 23-24.'!R6:R25,11),'h 23-24.'!R6:R25,0))</f>
        <v>0</v>
      </c>
      <c r="AF14" s="76">
        <f>INDEX('h 23-24.'!Z6:Z25,MATCH(LARGE('h 23-24.'!R6:R25,11),'h 23-24.'!R6:R25,0))</f>
        <v>0</v>
      </c>
      <c r="AH14" s="95">
        <v>11</v>
      </c>
      <c r="AI14" s="153" t="str">
        <f>INDEX('h 23-24.'!AC6:AC25,MATCH(LARGE('h 23-24.'!AF6:AF25,11),'h 23-24.'!AF6:AF25,0))</f>
        <v>Chelsea</v>
      </c>
      <c r="AJ14" s="154"/>
      <c r="AK14" s="154"/>
      <c r="AL14" s="154"/>
      <c r="AM14" s="155"/>
      <c r="AN14" s="72">
        <f>INDEX('h 23-24.'!AD6:AD25,MATCH(LARGE('h 23-24.'!AF6:AF25,11),'h 23-24.'!AF6:AF25,0))</f>
        <v>0</v>
      </c>
      <c r="AO14" s="73">
        <f>INDEX('h 23-24.'!AG6:AG25,MATCH(LARGE('h 23-24.'!AF6:AF25,11),'h 23-24.'!AF6:AF25,0))</f>
        <v>0</v>
      </c>
      <c r="AP14" s="74">
        <f>INDEX('h 23-24.'!AH6:AH25,MATCH(LARGE('h 23-24.'!AF6:AF25,11),'h 23-24.'!AF6:AF25,0))</f>
        <v>0</v>
      </c>
      <c r="AQ14" s="75">
        <f>INDEX('h 23-24.'!AI6:AI25,MATCH(LARGE('h 23-24.'!AF6:AF25,11),'h 23-24.'!AF6:AF25,0))</f>
        <v>0</v>
      </c>
      <c r="AR14" s="76">
        <f>INDEX('h 23-24.'!AJ6:AJ25,MATCH(LARGE('h 23-24.'!AF6:AF25,11),'h 23-24.'!AF6:AF25,0))</f>
        <v>0</v>
      </c>
      <c r="AS14" s="74">
        <f>INDEX('h 23-24.'!AK6:AK25,MATCH(LARGE('h 23-24.'!AF6:AF25,11),'h 23-24.'!AF6:AF25,0))</f>
        <v>0</v>
      </c>
      <c r="AT14" s="76">
        <f>INDEX('h 23-24.'!AL6:AL25,MATCH(LARGE('h 23-24.'!AF6:AF25,11),'h 23-24.'!AF6:AF25,0))</f>
        <v>0</v>
      </c>
      <c r="AU14" s="74">
        <f>INDEX('h 23-24.'!AM6:AM25,MATCH(LARGE('h 23-24.'!AF6:AF25,11),'h 23-24.'!AF6:AF25,0))</f>
        <v>0</v>
      </c>
      <c r="AV14" s="76">
        <f>INDEX('h 23-24.'!AN6:AN25,MATCH(LARGE('h 23-24.'!AF6:AF25,11),'h 23-24.'!AF6:AF25,0))</f>
        <v>0</v>
      </c>
    </row>
    <row r="15" spans="2:48" x14ac:dyDescent="0.2">
      <c r="B15" s="95">
        <v>12</v>
      </c>
      <c r="C15" s="153" t="str">
        <f>'23-24'!$B$17</f>
        <v>Bournemouth</v>
      </c>
      <c r="D15" s="154"/>
      <c r="E15" s="154"/>
      <c r="F15" s="154"/>
      <c r="G15" s="155"/>
      <c r="H15" s="72">
        <f>'23-24'!$I$17</f>
        <v>1</v>
      </c>
      <c r="I15" s="73">
        <f t="shared" si="0"/>
        <v>1</v>
      </c>
      <c r="J15" s="74">
        <f>'23-24'!$F$17</f>
        <v>0</v>
      </c>
      <c r="K15" s="75">
        <f>'23-24'!$G$17</f>
        <v>1</v>
      </c>
      <c r="L15" s="76">
        <f>'23-24'!$H$17</f>
        <v>0</v>
      </c>
      <c r="M15" s="74">
        <f>'23-24'!$N$17</f>
        <v>1</v>
      </c>
      <c r="N15" s="76">
        <f>'23-24'!$O$17</f>
        <v>1</v>
      </c>
      <c r="O15" s="74">
        <f>'23-24'!$L$17</f>
        <v>0</v>
      </c>
      <c r="P15" s="76">
        <f>'23-24'!$M$17</f>
        <v>0</v>
      </c>
      <c r="R15" s="95">
        <v>12</v>
      </c>
      <c r="S15" s="153" t="str">
        <f>INDEX('h 23-24.'!O6:O25,MATCH(LARGE('h 23-24.'!R6:R25,12),'h 23-24.'!R6:R25,0))</f>
        <v>West Ham</v>
      </c>
      <c r="T15" s="154"/>
      <c r="U15" s="154"/>
      <c r="V15" s="154"/>
      <c r="W15" s="155"/>
      <c r="X15" s="72">
        <f>INDEX('h 23-24.'!P6:P25,MATCH(LARGE('h 23-24.'!R6:R25,12),'h 23-24.'!R6:R25,0))</f>
        <v>0</v>
      </c>
      <c r="Y15" s="73">
        <f>INDEX('h 23-24.'!S6:S25,MATCH(LARGE('h 23-24.'!R6:R25,12),'h 23-24.'!R6:R25,0))</f>
        <v>0</v>
      </c>
      <c r="Z15" s="74">
        <f>INDEX('h 23-24.'!T6:T25,MATCH(LARGE('h 23-24.'!R6:R25,12),'h 23-24.'!R6:R25,0))</f>
        <v>0</v>
      </c>
      <c r="AA15" s="75">
        <f>INDEX('h 23-24.'!U6:U25,MATCH(LARGE('h 23-24.'!R6:R25,12),'h 23-24.'!R6:R25,0))</f>
        <v>0</v>
      </c>
      <c r="AB15" s="76">
        <f>INDEX('h 23-24.'!V6:V25,MATCH(LARGE('h 23-24.'!R6:R25,12),'h 23-24.'!R6:R25,0))</f>
        <v>0</v>
      </c>
      <c r="AC15" s="74">
        <f>INDEX('h 23-24.'!W6:W25,MATCH(LARGE('h 23-24.'!R6:R25,12),'h 23-24.'!R6:R25,0))</f>
        <v>0</v>
      </c>
      <c r="AD15" s="76">
        <f>INDEX('h 23-24.'!X6:X25,MATCH(LARGE('h 23-24.'!R6:R25,12),'h 23-24.'!R6:R25,0))</f>
        <v>0</v>
      </c>
      <c r="AE15" s="74">
        <f>INDEX('h 23-24.'!Y6:Y25,MATCH(LARGE('h 23-24.'!R6:R25,12),'h 23-24.'!R6:R25,0))</f>
        <v>0</v>
      </c>
      <c r="AF15" s="76">
        <f>INDEX('h 23-24.'!Z6:Z25,MATCH(LARGE('h 23-24.'!R6:R25,12),'h 23-24.'!R6:R25,0))</f>
        <v>0</v>
      </c>
      <c r="AH15" s="95">
        <v>12</v>
      </c>
      <c r="AI15" s="153" t="str">
        <f>INDEX('h 23-24.'!AC6:AC25,MATCH(LARGE('h 23-24.'!AF6:AF25,12),'h 23-24.'!AF6:AF25,0))</f>
        <v>Bournemouth</v>
      </c>
      <c r="AJ15" s="154"/>
      <c r="AK15" s="154"/>
      <c r="AL15" s="154"/>
      <c r="AM15" s="155"/>
      <c r="AN15" s="72">
        <f>INDEX('h 23-24.'!AD6:AD25,MATCH(LARGE('h 23-24.'!AF6:AF25,12),'h 23-24.'!AF6:AF25,0))</f>
        <v>0</v>
      </c>
      <c r="AO15" s="73">
        <f>INDEX('h 23-24.'!AG6:AG25,MATCH(LARGE('h 23-24.'!AF6:AF25,12),'h 23-24.'!AF6:AF25,0))</f>
        <v>0</v>
      </c>
      <c r="AP15" s="74">
        <f>INDEX('h 23-24.'!AH6:AH25,MATCH(LARGE('h 23-24.'!AF6:AF25,12),'h 23-24.'!AF6:AF25,0))</f>
        <v>0</v>
      </c>
      <c r="AQ15" s="75">
        <f>INDEX('h 23-24.'!AI6:AI25,MATCH(LARGE('h 23-24.'!AF6:AF25,12),'h 23-24.'!AF6:AF25,0))</f>
        <v>0</v>
      </c>
      <c r="AR15" s="76">
        <f>INDEX('h 23-24.'!AJ6:AJ25,MATCH(LARGE('h 23-24.'!AF6:AF25,12),'h 23-24.'!AF6:AF25,0))</f>
        <v>0</v>
      </c>
      <c r="AS15" s="74">
        <f>INDEX('h 23-24.'!AK6:AK25,MATCH(LARGE('h 23-24.'!AF6:AF25,12),'h 23-24.'!AF6:AF25,0))</f>
        <v>0</v>
      </c>
      <c r="AT15" s="76">
        <f>INDEX('h 23-24.'!AL6:AL25,MATCH(LARGE('h 23-24.'!AF6:AF25,12),'h 23-24.'!AF6:AF25,0))</f>
        <v>0</v>
      </c>
      <c r="AU15" s="74">
        <f>INDEX('h 23-24.'!AM6:AM25,MATCH(LARGE('h 23-24.'!AF6:AF25,12),'h 23-24.'!AF6:AF25,0))</f>
        <v>0</v>
      </c>
      <c r="AV15" s="76">
        <f>INDEX('h 23-24.'!AN6:AN25,MATCH(LARGE('h 23-24.'!AF6:AF25,12),'h 23-24.'!AF6:AF25,0))</f>
        <v>0</v>
      </c>
    </row>
    <row r="16" spans="2:48" x14ac:dyDescent="0.2">
      <c r="B16" s="95">
        <v>13</v>
      </c>
      <c r="C16" s="153" t="str">
        <f>'23-24'!$B$18</f>
        <v>Liverpool</v>
      </c>
      <c r="D16" s="154"/>
      <c r="E16" s="154"/>
      <c r="F16" s="154"/>
      <c r="G16" s="155"/>
      <c r="H16" s="72">
        <f>'23-24'!$I$18</f>
        <v>1</v>
      </c>
      <c r="I16" s="73">
        <f t="shared" si="0"/>
        <v>1</v>
      </c>
      <c r="J16" s="74">
        <f>'23-24'!$F$18</f>
        <v>0</v>
      </c>
      <c r="K16" s="75">
        <f>'23-24'!$G$18</f>
        <v>1</v>
      </c>
      <c r="L16" s="76">
        <f>'23-24'!$H$18</f>
        <v>0</v>
      </c>
      <c r="M16" s="74">
        <f>'23-24'!$N$18</f>
        <v>1</v>
      </c>
      <c r="N16" s="76">
        <f>'23-24'!$O$18</f>
        <v>1</v>
      </c>
      <c r="O16" s="74">
        <f>'23-24'!$L$18</f>
        <v>1</v>
      </c>
      <c r="P16" s="76">
        <f>'23-24'!$M$18</f>
        <v>1</v>
      </c>
      <c r="R16" s="95">
        <v>13</v>
      </c>
      <c r="S16" s="153" t="str">
        <f>INDEX('h 23-24.'!O6:O25,MATCH(LARGE('h 23-24.'!R6:R25,13),'h 23-24.'!R6:R25,0))</f>
        <v>Tottenham</v>
      </c>
      <c r="T16" s="154"/>
      <c r="U16" s="154"/>
      <c r="V16" s="154"/>
      <c r="W16" s="155"/>
      <c r="X16" s="72">
        <f>INDEX('h 23-24.'!P6:P25,MATCH(LARGE('h 23-24.'!R6:R25,13),'h 23-24.'!R6:R25,0))</f>
        <v>0</v>
      </c>
      <c r="Y16" s="73">
        <f>INDEX('h 23-24.'!S6:S25,MATCH(LARGE('h 23-24.'!R6:R25,13),'h 23-24.'!R6:R25,0))</f>
        <v>0</v>
      </c>
      <c r="Z16" s="74">
        <f>INDEX('h 23-24.'!T6:T25,MATCH(LARGE('h 23-24.'!R6:R25,13),'h 23-24.'!R6:R25,0))</f>
        <v>0</v>
      </c>
      <c r="AA16" s="75">
        <f>INDEX('h 23-24.'!U6:U25,MATCH(LARGE('h 23-24.'!R6:R25,13),'h 23-24.'!R6:R25,0))</f>
        <v>0</v>
      </c>
      <c r="AB16" s="76">
        <f>INDEX('h 23-24.'!V6:V25,MATCH(LARGE('h 23-24.'!R6:R25,13),'h 23-24.'!R6:R25,0))</f>
        <v>0</v>
      </c>
      <c r="AC16" s="74">
        <f>INDEX('h 23-24.'!W6:W25,MATCH(LARGE('h 23-24.'!R6:R25,13),'h 23-24.'!R6:R25,0))</f>
        <v>0</v>
      </c>
      <c r="AD16" s="76">
        <f>INDEX('h 23-24.'!X6:X25,MATCH(LARGE('h 23-24.'!R6:R25,13),'h 23-24.'!R6:R25,0))</f>
        <v>0</v>
      </c>
      <c r="AE16" s="74">
        <f>INDEX('h 23-24.'!Y6:Y25,MATCH(LARGE('h 23-24.'!R6:R25,13),'h 23-24.'!R6:R25,0))</f>
        <v>0</v>
      </c>
      <c r="AF16" s="76">
        <f>INDEX('h 23-24.'!Z6:Z25,MATCH(LARGE('h 23-24.'!R6:R25,13),'h 23-24.'!R6:R25,0))</f>
        <v>0</v>
      </c>
      <c r="AH16" s="95">
        <v>13</v>
      </c>
      <c r="AI16" s="153" t="str">
        <f>INDEX('h 23-24.'!AC6:AC25,MATCH(LARGE('h 23-24.'!AF6:AF25,13),'h 23-24.'!AF6:AF25,0))</f>
        <v>Brentford</v>
      </c>
      <c r="AJ16" s="154"/>
      <c r="AK16" s="154"/>
      <c r="AL16" s="154"/>
      <c r="AM16" s="155"/>
      <c r="AN16" s="72">
        <f>INDEX('h 23-24.'!AD6:AD25,MATCH(LARGE('h 23-24.'!AF6:AF25,13),'h 23-24.'!AF6:AF25,0))</f>
        <v>0</v>
      </c>
      <c r="AO16" s="73">
        <f>INDEX('h 23-24.'!AG6:AG25,MATCH(LARGE('h 23-24.'!AF6:AF25,13),'h 23-24.'!AF6:AF25,0))</f>
        <v>0</v>
      </c>
      <c r="AP16" s="74">
        <f>INDEX('h 23-24.'!AH6:AH25,MATCH(LARGE('h 23-24.'!AF6:AF25,13),'h 23-24.'!AF6:AF25,0))</f>
        <v>0</v>
      </c>
      <c r="AQ16" s="75">
        <f>INDEX('h 23-24.'!AI6:AI25,MATCH(LARGE('h 23-24.'!AF6:AF25,13),'h 23-24.'!AF6:AF25,0))</f>
        <v>0</v>
      </c>
      <c r="AR16" s="76">
        <f>INDEX('h 23-24.'!AJ6:AJ25,MATCH(LARGE('h 23-24.'!AF6:AF25,13),'h 23-24.'!AF6:AF25,0))</f>
        <v>0</v>
      </c>
      <c r="AS16" s="74">
        <f>INDEX('h 23-24.'!AK6:AK25,MATCH(LARGE('h 23-24.'!AF6:AF25,13),'h 23-24.'!AF6:AF25,0))</f>
        <v>0</v>
      </c>
      <c r="AT16" s="76">
        <f>INDEX('h 23-24.'!AL6:AL25,MATCH(LARGE('h 23-24.'!AF6:AF25,13),'h 23-24.'!AF6:AF25,0))</f>
        <v>0</v>
      </c>
      <c r="AU16" s="74">
        <f>INDEX('h 23-24.'!AM6:AM25,MATCH(LARGE('h 23-24.'!AF6:AF25,13),'h 23-24.'!AF6:AF25,0))</f>
        <v>0</v>
      </c>
      <c r="AV16" s="76">
        <f>INDEX('h 23-24.'!AN6:AN25,MATCH(LARGE('h 23-24.'!AF6:AF25,13),'h 23-24.'!AF6:AF25,0))</f>
        <v>0</v>
      </c>
    </row>
    <row r="17" spans="2:72" x14ac:dyDescent="0.2">
      <c r="B17" s="95">
        <v>14</v>
      </c>
      <c r="C17" s="153" t="str">
        <f>'23-24'!$B$19</f>
        <v>Chelsea</v>
      </c>
      <c r="D17" s="154"/>
      <c r="E17" s="154"/>
      <c r="F17" s="154"/>
      <c r="G17" s="155"/>
      <c r="H17" s="72">
        <f>'23-24'!$I$19</f>
        <v>1</v>
      </c>
      <c r="I17" s="73">
        <f t="shared" si="0"/>
        <v>1</v>
      </c>
      <c r="J17" s="74">
        <f>'23-24'!$F$19</f>
        <v>0</v>
      </c>
      <c r="K17" s="75">
        <f>'23-24'!$G$19</f>
        <v>1</v>
      </c>
      <c r="L17" s="76">
        <f>'23-24'!$H$19</f>
        <v>0</v>
      </c>
      <c r="M17" s="74">
        <f>'23-24'!$N$19</f>
        <v>1</v>
      </c>
      <c r="N17" s="76">
        <f>'23-24'!$O$19</f>
        <v>1</v>
      </c>
      <c r="O17" s="74">
        <f>'23-24'!$L$19</f>
        <v>1</v>
      </c>
      <c r="P17" s="76">
        <f>'23-24'!$M$19</f>
        <v>1</v>
      </c>
      <c r="R17" s="95">
        <v>14</v>
      </c>
      <c r="S17" s="153" t="str">
        <f>INDEX('h 23-24.'!O6:O25,MATCH(LARGE('h 23-24.'!R6:R25,14),'h 23-24.'!R6:R25,0))</f>
        <v>Crystal P</v>
      </c>
      <c r="T17" s="154"/>
      <c r="U17" s="154"/>
      <c r="V17" s="154"/>
      <c r="W17" s="155"/>
      <c r="X17" s="72">
        <f>INDEX('h 23-24.'!P6:P25,MATCH(LARGE('h 23-24.'!R6:R25,14),'h 23-24.'!R6:R25,0))</f>
        <v>0</v>
      </c>
      <c r="Y17" s="73">
        <f>INDEX('h 23-24.'!S6:S25,MATCH(LARGE('h 23-24.'!R6:R25,14),'h 23-24.'!R6:R25,0))</f>
        <v>0</v>
      </c>
      <c r="Z17" s="74">
        <f>INDEX('h 23-24.'!T6:T25,MATCH(LARGE('h 23-24.'!R6:R25,14),'h 23-24.'!R6:R25,0))</f>
        <v>0</v>
      </c>
      <c r="AA17" s="75">
        <f>INDEX('h 23-24.'!U6:U25,MATCH(LARGE('h 23-24.'!R6:R25,14),'h 23-24.'!R6:R25,0))</f>
        <v>0</v>
      </c>
      <c r="AB17" s="76">
        <f>INDEX('h 23-24.'!V6:V25,MATCH(LARGE('h 23-24.'!R6:R25,14),'h 23-24.'!R6:R25,0))</f>
        <v>0</v>
      </c>
      <c r="AC17" s="74">
        <f>INDEX('h 23-24.'!W6:W25,MATCH(LARGE('h 23-24.'!R6:R25,14),'h 23-24.'!R6:R25,0))</f>
        <v>0</v>
      </c>
      <c r="AD17" s="76">
        <f>INDEX('h 23-24.'!X6:X25,MATCH(LARGE('h 23-24.'!R6:R25,14),'h 23-24.'!R6:R25,0))</f>
        <v>0</v>
      </c>
      <c r="AE17" s="74">
        <f>INDEX('h 23-24.'!Y6:Y25,MATCH(LARGE('h 23-24.'!R6:R25,14),'h 23-24.'!R6:R25,0))</f>
        <v>0</v>
      </c>
      <c r="AF17" s="76">
        <f>INDEX('h 23-24.'!Z6:Z25,MATCH(LARGE('h 23-24.'!R6:R25,14),'h 23-24.'!R6:R25,0))</f>
        <v>0</v>
      </c>
      <c r="AH17" s="95">
        <v>14</v>
      </c>
      <c r="AI17" s="153" t="str">
        <f>INDEX('h 23-24.'!AC6:AC25,MATCH(LARGE('h 23-24.'!AF6:AF25,14),'h 23-24.'!AF6:AF25,0))</f>
        <v>Man Utd</v>
      </c>
      <c r="AJ17" s="154"/>
      <c r="AK17" s="154"/>
      <c r="AL17" s="154"/>
      <c r="AM17" s="155"/>
      <c r="AN17" s="72">
        <f>INDEX('h 23-24.'!AD6:AD25,MATCH(LARGE('h 23-24.'!AF6:AF25,14),'h 23-24.'!AF6:AF25,0))</f>
        <v>0</v>
      </c>
      <c r="AO17" s="73">
        <f>INDEX('h 23-24.'!AG6:AG25,MATCH(LARGE('h 23-24.'!AF6:AF25,14),'h 23-24.'!AF6:AF25,0))</f>
        <v>0</v>
      </c>
      <c r="AP17" s="74">
        <f>INDEX('h 23-24.'!AH6:AH25,MATCH(LARGE('h 23-24.'!AF6:AF25,14),'h 23-24.'!AF6:AF25,0))</f>
        <v>0</v>
      </c>
      <c r="AQ17" s="75">
        <f>INDEX('h 23-24.'!AI6:AI25,MATCH(LARGE('h 23-24.'!AF6:AF25,14),'h 23-24.'!AF6:AF25,0))</f>
        <v>0</v>
      </c>
      <c r="AR17" s="76">
        <f>INDEX('h 23-24.'!AJ6:AJ25,MATCH(LARGE('h 23-24.'!AF6:AF25,14),'h 23-24.'!AF6:AF25,0))</f>
        <v>0</v>
      </c>
      <c r="AS17" s="74">
        <f>INDEX('h 23-24.'!AK6:AK25,MATCH(LARGE('h 23-24.'!AF6:AF25,14),'h 23-24.'!AF6:AF25,0))</f>
        <v>0</v>
      </c>
      <c r="AT17" s="76">
        <f>INDEX('h 23-24.'!AL6:AL25,MATCH(LARGE('h 23-24.'!AF6:AF25,14),'h 23-24.'!AF6:AF25,0))</f>
        <v>0</v>
      </c>
      <c r="AU17" s="74">
        <f>INDEX('h 23-24.'!AM6:AM25,MATCH(LARGE('h 23-24.'!AF6:AF25,14),'h 23-24.'!AF6:AF25,0))</f>
        <v>0</v>
      </c>
      <c r="AV17" s="76">
        <f>INDEX('h 23-24.'!AN6:AN25,MATCH(LARGE('h 23-24.'!AF6:AF25,14),'h 23-24.'!AF6:AF25,0))</f>
        <v>0</v>
      </c>
    </row>
    <row r="18" spans="2:72" x14ac:dyDescent="0.2">
      <c r="B18" s="95">
        <v>15</v>
      </c>
      <c r="C18" s="153" t="str">
        <f>'23-24'!$B$20</f>
        <v>Nottingham</v>
      </c>
      <c r="D18" s="154"/>
      <c r="E18" s="154"/>
      <c r="F18" s="154"/>
      <c r="G18" s="155"/>
      <c r="H18" s="72">
        <f>'23-24'!$I$20</f>
        <v>0</v>
      </c>
      <c r="I18" s="73">
        <f t="shared" si="0"/>
        <v>1</v>
      </c>
      <c r="J18" s="74">
        <f>'23-24'!$F$20</f>
        <v>0</v>
      </c>
      <c r="K18" s="75">
        <f>'23-24'!$G$20</f>
        <v>0</v>
      </c>
      <c r="L18" s="76">
        <f>'23-24'!$H$20</f>
        <v>1</v>
      </c>
      <c r="M18" s="74">
        <f>'23-24'!$N$20</f>
        <v>1</v>
      </c>
      <c r="N18" s="76">
        <f>'23-24'!$O$20</f>
        <v>2</v>
      </c>
      <c r="O18" s="74">
        <f>'23-24'!$L$20</f>
        <v>0</v>
      </c>
      <c r="P18" s="76">
        <f>'23-24'!$M$20</f>
        <v>2</v>
      </c>
      <c r="R18" s="95">
        <v>15</v>
      </c>
      <c r="S18" s="153" t="str">
        <f>INDEX('h 23-24.'!O6:O25,MATCH(LARGE('h 23-24.'!R6:R25,15),'h 23-24.'!R6:R25,0))</f>
        <v>Fulham</v>
      </c>
      <c r="T18" s="154"/>
      <c r="U18" s="154"/>
      <c r="V18" s="154"/>
      <c r="W18" s="155"/>
      <c r="X18" s="72">
        <f>INDEX('h 23-24.'!P6:P25,MATCH(LARGE('h 23-24.'!R6:R25,15),'h 23-24.'!R6:R25,0))</f>
        <v>0</v>
      </c>
      <c r="Y18" s="73">
        <f>INDEX('h 23-24.'!S6:S25,MATCH(LARGE('h 23-24.'!R6:R25,15),'h 23-24.'!R6:R25,0))</f>
        <v>0</v>
      </c>
      <c r="Z18" s="74">
        <f>INDEX('h 23-24.'!T6:T25,MATCH(LARGE('h 23-24.'!R6:R25,15),'h 23-24.'!R6:R25,0))</f>
        <v>0</v>
      </c>
      <c r="AA18" s="75">
        <f>INDEX('h 23-24.'!U6:U25,MATCH(LARGE('h 23-24.'!R6:R25,15),'h 23-24.'!R6:R25,0))</f>
        <v>0</v>
      </c>
      <c r="AB18" s="76">
        <f>INDEX('h 23-24.'!V6:V25,MATCH(LARGE('h 23-24.'!R6:R25,15),'h 23-24.'!R6:R25,0))</f>
        <v>0</v>
      </c>
      <c r="AC18" s="74">
        <f>INDEX('h 23-24.'!W6:W25,MATCH(LARGE('h 23-24.'!R6:R25,15),'h 23-24.'!R6:R25,0))</f>
        <v>0</v>
      </c>
      <c r="AD18" s="76">
        <f>INDEX('h 23-24.'!X6:X25,MATCH(LARGE('h 23-24.'!R6:R25,15),'h 23-24.'!R6:R25,0))</f>
        <v>0</v>
      </c>
      <c r="AE18" s="74">
        <f>INDEX('h 23-24.'!Y6:Y25,MATCH(LARGE('h 23-24.'!R6:R25,15),'h 23-24.'!R6:R25,0))</f>
        <v>0</v>
      </c>
      <c r="AF18" s="76">
        <f>INDEX('h 23-24.'!Z6:Z25,MATCH(LARGE('h 23-24.'!R6:R25,15),'h 23-24.'!R6:R25,0))</f>
        <v>0</v>
      </c>
      <c r="AH18" s="95">
        <v>15</v>
      </c>
      <c r="AI18" s="153" t="str">
        <f>INDEX('h 23-24.'!AC6:AC25,MATCH(LARGE('h 23-24.'!AF6:AF25,15),'h 23-24.'!AF6:AF25,0))</f>
        <v>Arsenal</v>
      </c>
      <c r="AJ18" s="154"/>
      <c r="AK18" s="154"/>
      <c r="AL18" s="154"/>
      <c r="AM18" s="155"/>
      <c r="AN18" s="72">
        <f>INDEX('h 23-24.'!AD6:AD25,MATCH(LARGE('h 23-24.'!AF6:AF25,15),'h 23-24.'!AF6:AF25,0))</f>
        <v>0</v>
      </c>
      <c r="AO18" s="73">
        <f>INDEX('h 23-24.'!AG6:AG25,MATCH(LARGE('h 23-24.'!AF6:AF25,15),'h 23-24.'!AF6:AF25,0))</f>
        <v>0</v>
      </c>
      <c r="AP18" s="74">
        <f>INDEX('h 23-24.'!AH6:AH25,MATCH(LARGE('h 23-24.'!AF6:AF25,15),'h 23-24.'!AF6:AF25,0))</f>
        <v>0</v>
      </c>
      <c r="AQ18" s="75">
        <f>INDEX('h 23-24.'!AI6:AI25,MATCH(LARGE('h 23-24.'!AF6:AF25,15),'h 23-24.'!AF6:AF25,0))</f>
        <v>0</v>
      </c>
      <c r="AR18" s="76">
        <f>INDEX('h 23-24.'!AJ6:AJ25,MATCH(LARGE('h 23-24.'!AF6:AF25,15),'h 23-24.'!AF6:AF25,0))</f>
        <v>0</v>
      </c>
      <c r="AS18" s="74">
        <f>INDEX('h 23-24.'!AK6:AK25,MATCH(LARGE('h 23-24.'!AF6:AF25,15),'h 23-24.'!AF6:AF25,0))</f>
        <v>0</v>
      </c>
      <c r="AT18" s="76">
        <f>INDEX('h 23-24.'!AL6:AL25,MATCH(LARGE('h 23-24.'!AF6:AF25,15),'h 23-24.'!AF6:AF25,0))</f>
        <v>0</v>
      </c>
      <c r="AU18" s="74">
        <f>INDEX('h 23-24.'!AM6:AM25,MATCH(LARGE('h 23-24.'!AF6:AF25,15),'h 23-24.'!AF6:AF25,0))</f>
        <v>0</v>
      </c>
      <c r="AV18" s="76">
        <f>INDEX('h 23-24.'!AN6:AN25,MATCH(LARGE('h 23-24.'!AF6:AF25,15),'h 23-24.'!AF6:AF25,0))</f>
        <v>0</v>
      </c>
    </row>
    <row r="19" spans="2:72" x14ac:dyDescent="0.2">
      <c r="B19" s="95">
        <v>16</v>
      </c>
      <c r="C19" s="153" t="str">
        <f>'23-24'!$B$21</f>
        <v>Sheffield</v>
      </c>
      <c r="D19" s="154"/>
      <c r="E19" s="154"/>
      <c r="F19" s="154"/>
      <c r="G19" s="155"/>
      <c r="H19" s="72">
        <f>'23-24'!$I$21</f>
        <v>0</v>
      </c>
      <c r="I19" s="73">
        <f t="shared" si="0"/>
        <v>1</v>
      </c>
      <c r="J19" s="74">
        <f>'23-24'!$F$21</f>
        <v>0</v>
      </c>
      <c r="K19" s="75">
        <f>'23-24'!$G$21</f>
        <v>0</v>
      </c>
      <c r="L19" s="76">
        <f>'23-24'!$H$21</f>
        <v>1</v>
      </c>
      <c r="M19" s="74">
        <f>'23-24'!$N$21</f>
        <v>0</v>
      </c>
      <c r="N19" s="76">
        <f>'23-24'!$O$21</f>
        <v>1</v>
      </c>
      <c r="O19" s="74">
        <f>'23-24'!$L$21</f>
        <v>0</v>
      </c>
      <c r="P19" s="76">
        <f>'23-24'!$M$21</f>
        <v>0</v>
      </c>
      <c r="R19" s="95">
        <v>16</v>
      </c>
      <c r="S19" s="153" t="str">
        <f ca="1">INDEX('h 23-24.'!O6:O25,MATCH(LARGE('h 23-24.'!R6:R25,16),'h 23-24.'!R6:R25,0))</f>
        <v>Wolves</v>
      </c>
      <c r="T19" s="154"/>
      <c r="U19" s="154"/>
      <c r="V19" s="154"/>
      <c r="W19" s="155"/>
      <c r="X19" s="72">
        <f>INDEX('h 23-24.'!P6:P25,MATCH(LARGE('h 23-24.'!R6:R25,16),'h 23-24.'!R6:R25,0))</f>
        <v>0</v>
      </c>
      <c r="Y19" s="73">
        <f>INDEX('h 23-24.'!S6:S25,MATCH(LARGE('h 23-24.'!R6:R25,16),'h 23-24.'!R6:R25,0))</f>
        <v>0</v>
      </c>
      <c r="Z19" s="74">
        <f>INDEX('h 23-24.'!T6:T25,MATCH(LARGE('h 23-24.'!R6:R25,16),'h 23-24.'!R6:R25,0))</f>
        <v>0</v>
      </c>
      <c r="AA19" s="75">
        <f>INDEX('h 23-24.'!U6:U25,MATCH(LARGE('h 23-24.'!R6:R25,16),'h 23-24.'!R6:R25,0))</f>
        <v>0</v>
      </c>
      <c r="AB19" s="76">
        <f>INDEX('h 23-24.'!V6:V25,MATCH(LARGE('h 23-24.'!R6:R25,16),'h 23-24.'!R6:R25,0))</f>
        <v>0</v>
      </c>
      <c r="AC19" s="74">
        <f>INDEX('h 23-24.'!W6:W25,MATCH(LARGE('h 23-24.'!R6:R25,16),'h 23-24.'!R6:R25,0))</f>
        <v>0</v>
      </c>
      <c r="AD19" s="76">
        <f>INDEX('h 23-24.'!X6:X25,MATCH(LARGE('h 23-24.'!R6:R25,16),'h 23-24.'!R6:R25,0))</f>
        <v>0</v>
      </c>
      <c r="AE19" s="74">
        <f>INDEX('h 23-24.'!Y6:Y25,MATCH(LARGE('h 23-24.'!R6:R25,16),'h 23-24.'!R6:R25,0))</f>
        <v>0</v>
      </c>
      <c r="AF19" s="76">
        <f>INDEX('h 23-24.'!Z6:Z25,MATCH(LARGE('h 23-24.'!R6:R25,16),'h 23-24.'!R6:R25,0))</f>
        <v>0</v>
      </c>
      <c r="AH19" s="95">
        <v>16</v>
      </c>
      <c r="AI19" s="153" t="str">
        <f>INDEX('h 23-24.'!AC6:AC25,MATCH(LARGE('h 23-24.'!AF6:AF25,16),'h 23-24.'!AF6:AF25,0))</f>
        <v>Brighton</v>
      </c>
      <c r="AJ19" s="154"/>
      <c r="AK19" s="154"/>
      <c r="AL19" s="154"/>
      <c r="AM19" s="155"/>
      <c r="AN19" s="72">
        <f>INDEX('h 23-24.'!AD6:AD25,MATCH(LARGE('h 23-24.'!AF6:AF25,16),'h 23-24.'!AF6:AF25,0))</f>
        <v>0</v>
      </c>
      <c r="AO19" s="73">
        <f>INDEX('h 23-24.'!AG6:AG25,MATCH(LARGE('h 23-24.'!AF6:AF25,16),'h 23-24.'!AF6:AF25,0))</f>
        <v>0</v>
      </c>
      <c r="AP19" s="74">
        <f>INDEX('h 23-24.'!AH6:AH25,MATCH(LARGE('h 23-24.'!AF6:AF25,16),'h 23-24.'!AF6:AF25,0))</f>
        <v>0</v>
      </c>
      <c r="AQ19" s="75">
        <f>INDEX('h 23-24.'!AI6:AI25,MATCH(LARGE('h 23-24.'!AF6:AF25,16),'h 23-24.'!AF6:AF25,0))</f>
        <v>0</v>
      </c>
      <c r="AR19" s="76">
        <f>INDEX('h 23-24.'!AJ6:AJ25,MATCH(LARGE('h 23-24.'!AF6:AF25,16),'h 23-24.'!AF6:AF25,0))</f>
        <v>0</v>
      </c>
      <c r="AS19" s="74">
        <f>INDEX('h 23-24.'!AK6:AK25,MATCH(LARGE('h 23-24.'!AF6:AF25,16),'h 23-24.'!AF6:AF25,0))</f>
        <v>0</v>
      </c>
      <c r="AT19" s="76">
        <f>INDEX('h 23-24.'!AL6:AL25,MATCH(LARGE('h 23-24.'!AF6:AF25,16),'h 23-24.'!AF6:AF25,0))</f>
        <v>0</v>
      </c>
      <c r="AU19" s="74">
        <f>INDEX('h 23-24.'!AM6:AM25,MATCH(LARGE('h 23-24.'!AF6:AF25,16),'h 23-24.'!AF6:AF25,0))</f>
        <v>0</v>
      </c>
      <c r="AV19" s="76">
        <f>INDEX('h 23-24.'!AN6:AN25,MATCH(LARGE('h 23-24.'!AF6:AF25,16),'h 23-24.'!AF6:AF25,0))</f>
        <v>0</v>
      </c>
    </row>
    <row r="20" spans="2:72" x14ac:dyDescent="0.2">
      <c r="B20" s="95">
        <v>17</v>
      </c>
      <c r="C20" s="153" t="str">
        <f>'23-24'!$B$22</f>
        <v>Everton</v>
      </c>
      <c r="D20" s="154"/>
      <c r="E20" s="154"/>
      <c r="F20" s="154"/>
      <c r="G20" s="155"/>
      <c r="H20" s="72">
        <f>'23-24'!$I$22</f>
        <v>0</v>
      </c>
      <c r="I20" s="73">
        <f t="shared" si="0"/>
        <v>1</v>
      </c>
      <c r="J20" s="74">
        <f>'23-24'!$F$22</f>
        <v>0</v>
      </c>
      <c r="K20" s="75">
        <f>'23-24'!$G$22</f>
        <v>0</v>
      </c>
      <c r="L20" s="76">
        <f>'23-24'!$H$22</f>
        <v>1</v>
      </c>
      <c r="M20" s="74">
        <f>'23-24'!$N$22</f>
        <v>0</v>
      </c>
      <c r="N20" s="76">
        <f>'23-24'!$O$22</f>
        <v>1</v>
      </c>
      <c r="O20" s="74">
        <f>'23-24'!$L$22</f>
        <v>0</v>
      </c>
      <c r="P20" s="76">
        <f>'23-24'!$M$22</f>
        <v>0</v>
      </c>
      <c r="R20" s="95">
        <v>17</v>
      </c>
      <c r="S20" s="153" t="str">
        <f>INDEX('h 23-24.'!O6:O25,MATCH(LARGE('h 23-24.'!R6:R25,17),'h 23-24.'!R6:R25,0))</f>
        <v>Man City</v>
      </c>
      <c r="T20" s="154"/>
      <c r="U20" s="154"/>
      <c r="V20" s="154"/>
      <c r="W20" s="155"/>
      <c r="X20" s="72">
        <f>INDEX('h 23-24.'!P6:P25,MATCH(LARGE('h 23-24.'!R6:R25,17),'h 23-24.'!R6:R25,0))</f>
        <v>0</v>
      </c>
      <c r="Y20" s="73">
        <f>INDEX('h 23-24.'!S6:S25,MATCH(LARGE('h 23-24.'!R6:R25,17),'h 23-24.'!R6:R25,0))</f>
        <v>0</v>
      </c>
      <c r="Z20" s="74">
        <f>INDEX('h 23-24.'!T6:T25,MATCH(LARGE('h 23-24.'!R6:R25,17),'h 23-24.'!R6:R25,0))</f>
        <v>0</v>
      </c>
      <c r="AA20" s="75">
        <f>INDEX('h 23-24.'!U6:U25,MATCH(LARGE('h 23-24.'!R6:R25,17),'h 23-24.'!R6:R25,0))</f>
        <v>0</v>
      </c>
      <c r="AB20" s="76">
        <f>INDEX('h 23-24.'!V6:V25,MATCH(LARGE('h 23-24.'!R6:R25,17),'h 23-24.'!R6:R25,0))</f>
        <v>0</v>
      </c>
      <c r="AC20" s="74">
        <f>INDEX('h 23-24.'!W6:W25,MATCH(LARGE('h 23-24.'!R6:R25,17),'h 23-24.'!R6:R25,0))</f>
        <v>0</v>
      </c>
      <c r="AD20" s="76">
        <f>INDEX('h 23-24.'!X6:X25,MATCH(LARGE('h 23-24.'!R6:R25,17),'h 23-24.'!R6:R25,0))</f>
        <v>0</v>
      </c>
      <c r="AE20" s="74">
        <f>INDEX('h 23-24.'!Y6:Y25,MATCH(LARGE('h 23-24.'!R6:R25,17),'h 23-24.'!R6:R25,0))</f>
        <v>0</v>
      </c>
      <c r="AF20" s="76">
        <f>INDEX('h 23-24.'!Z6:Z25,MATCH(LARGE('h 23-24.'!R6:R25,17),'h 23-24.'!R6:R25,0))</f>
        <v>0</v>
      </c>
      <c r="AH20" s="95">
        <v>17</v>
      </c>
      <c r="AI20" s="153" t="str">
        <f>INDEX('h 23-24.'!AC6:AC25,MATCH(LARGE('h 23-24.'!AF6:AF25,17),'h 23-24.'!AF6:AF25,0))</f>
        <v>Newcastle</v>
      </c>
      <c r="AJ20" s="154"/>
      <c r="AK20" s="154"/>
      <c r="AL20" s="154"/>
      <c r="AM20" s="155"/>
      <c r="AN20" s="72">
        <f>INDEX('h 23-24.'!AD6:AD25,MATCH(LARGE('h 23-24.'!AF6:AF25,17),'h 23-24.'!AF6:AF25,0))</f>
        <v>0</v>
      </c>
      <c r="AO20" s="73">
        <f>INDEX('h 23-24.'!AG6:AG25,MATCH(LARGE('h 23-24.'!AF6:AF25,17),'h 23-24.'!AF6:AF25,0))</f>
        <v>0</v>
      </c>
      <c r="AP20" s="74">
        <f>INDEX('h 23-24.'!AH6:AH25,MATCH(LARGE('h 23-24.'!AF6:AF25,17),'h 23-24.'!AF6:AF25,0))</f>
        <v>0</v>
      </c>
      <c r="AQ20" s="75">
        <f>INDEX('h 23-24.'!AI6:AI25,MATCH(LARGE('h 23-24.'!AF6:AF25,17),'h 23-24.'!AF6:AF25,0))</f>
        <v>0</v>
      </c>
      <c r="AR20" s="76">
        <f>INDEX('h 23-24.'!AJ6:AJ25,MATCH(LARGE('h 23-24.'!AF6:AF25,17),'h 23-24.'!AF6:AF25,0))</f>
        <v>0</v>
      </c>
      <c r="AS20" s="74">
        <f>INDEX('h 23-24.'!AK6:AK25,MATCH(LARGE('h 23-24.'!AF6:AF25,17),'h 23-24.'!AF6:AF25,0))</f>
        <v>0</v>
      </c>
      <c r="AT20" s="76">
        <f>INDEX('h 23-24.'!AL6:AL25,MATCH(LARGE('h 23-24.'!AF6:AF25,17),'h 23-24.'!AF6:AF25,0))</f>
        <v>0</v>
      </c>
      <c r="AU20" s="74">
        <f>INDEX('h 23-24.'!AM6:AM25,MATCH(LARGE('h 23-24.'!AF6:AF25,17),'h 23-24.'!AF6:AF25,0))</f>
        <v>0</v>
      </c>
      <c r="AV20" s="76">
        <f>INDEX('h 23-24.'!AN6:AN25,MATCH(LARGE('h 23-24.'!AF6:AF25,17),'h 23-24.'!AF6:AF25,0))</f>
        <v>0</v>
      </c>
    </row>
    <row r="21" spans="2:72" x14ac:dyDescent="0.2">
      <c r="B21" s="95">
        <v>18</v>
      </c>
      <c r="C21" s="153" t="str">
        <f>'23-24'!$B$23</f>
        <v>Luton</v>
      </c>
      <c r="D21" s="154"/>
      <c r="E21" s="154"/>
      <c r="F21" s="154"/>
      <c r="G21" s="155"/>
      <c r="H21" s="72">
        <f>'23-24'!$I$23</f>
        <v>0</v>
      </c>
      <c r="I21" s="73">
        <f t="shared" si="0"/>
        <v>1</v>
      </c>
      <c r="J21" s="74">
        <f>'23-24'!$F$23</f>
        <v>0</v>
      </c>
      <c r="K21" s="75">
        <f>'23-24'!$G$23</f>
        <v>0</v>
      </c>
      <c r="L21" s="76">
        <f>'23-24'!$H$23</f>
        <v>1</v>
      </c>
      <c r="M21" s="74">
        <f>'23-24'!$N$23</f>
        <v>1</v>
      </c>
      <c r="N21" s="76">
        <f>'23-24'!$O$23</f>
        <v>4</v>
      </c>
      <c r="O21" s="74">
        <f>'23-24'!$L$23</f>
        <v>0</v>
      </c>
      <c r="P21" s="76">
        <f>'23-24'!$M$23</f>
        <v>1</v>
      </c>
      <c r="R21" s="95">
        <v>18</v>
      </c>
      <c r="S21" s="153" t="str">
        <f>INDEX('h 23-24.'!O6:O25,MATCH(LARGE('h 23-24.'!R6:R25,18),'h 23-24.'!R6:R25,0))</f>
        <v>Everton</v>
      </c>
      <c r="T21" s="154"/>
      <c r="U21" s="154"/>
      <c r="V21" s="154"/>
      <c r="W21" s="155"/>
      <c r="X21" s="72">
        <f>INDEX('h 23-24.'!P6:P25,MATCH(LARGE('h 23-24.'!R6:R25,18),'h 23-24.'!R6:R25,0))</f>
        <v>0</v>
      </c>
      <c r="Y21" s="73">
        <f>INDEX('h 23-24.'!S6:S25,MATCH(LARGE('h 23-24.'!R6:R25,18),'h 23-24.'!R6:R25,0))</f>
        <v>1</v>
      </c>
      <c r="Z21" s="74">
        <f>INDEX('h 23-24.'!T6:T25,MATCH(LARGE('h 23-24.'!R6:R25,18),'h 23-24.'!R6:R25,0))</f>
        <v>0</v>
      </c>
      <c r="AA21" s="75">
        <f>INDEX('h 23-24.'!U6:U25,MATCH(LARGE('h 23-24.'!R6:R25,18),'h 23-24.'!R6:R25,0))</f>
        <v>0</v>
      </c>
      <c r="AB21" s="76">
        <f>INDEX('h 23-24.'!V6:V25,MATCH(LARGE('h 23-24.'!R6:R25,18),'h 23-24.'!R6:R25,0))</f>
        <v>1</v>
      </c>
      <c r="AC21" s="74">
        <f>INDEX('h 23-24.'!W6:W25,MATCH(LARGE('h 23-24.'!R6:R25,18),'h 23-24.'!R6:R25,0))</f>
        <v>0</v>
      </c>
      <c r="AD21" s="76">
        <f>INDEX('h 23-24.'!X6:X25,MATCH(LARGE('h 23-24.'!R6:R25,18),'h 23-24.'!R6:R25,0))</f>
        <v>1</v>
      </c>
      <c r="AE21" s="74">
        <f>INDEX('h 23-24.'!Y6:Y25,MATCH(LARGE('h 23-24.'!R6:R25,18),'h 23-24.'!R6:R25,0))</f>
        <v>0</v>
      </c>
      <c r="AF21" s="76">
        <f>INDEX('h 23-24.'!Z6:Z25,MATCH(LARGE('h 23-24.'!R6:R25,18),'h 23-24.'!R6:R25,0))</f>
        <v>0</v>
      </c>
      <c r="AH21" s="95">
        <v>18</v>
      </c>
      <c r="AI21" s="153" t="str">
        <f>INDEX('h 23-24.'!AC6:AC25,MATCH(LARGE('h 23-24.'!AF6:AF25,18),'h 23-24.'!AF6:AF25,0))</f>
        <v>Nottingham</v>
      </c>
      <c r="AJ21" s="154"/>
      <c r="AK21" s="154"/>
      <c r="AL21" s="154"/>
      <c r="AM21" s="155"/>
      <c r="AN21" s="72">
        <f>INDEX('h 23-24.'!AD6:AD25,MATCH(LARGE('h 23-24.'!AF6:AF25,18),'h 23-24.'!AF6:AF25,0))</f>
        <v>0</v>
      </c>
      <c r="AO21" s="73">
        <f>INDEX('h 23-24.'!AG6:AG25,MATCH(LARGE('h 23-24.'!AF6:AF25,18),'h 23-24.'!AF6:AF25,0))</f>
        <v>1</v>
      </c>
      <c r="AP21" s="74">
        <f>INDEX('h 23-24.'!AH6:AH25,MATCH(LARGE('h 23-24.'!AF6:AF25,18),'h 23-24.'!AF6:AF25,0))</f>
        <v>0</v>
      </c>
      <c r="AQ21" s="75">
        <f>INDEX('h 23-24.'!AI6:AI25,MATCH(LARGE('h 23-24.'!AF6:AF25,18),'h 23-24.'!AF6:AF25,0))</f>
        <v>0</v>
      </c>
      <c r="AR21" s="76">
        <f>INDEX('h 23-24.'!AJ6:AJ25,MATCH(LARGE('h 23-24.'!AF6:AF25,18),'h 23-24.'!AF6:AF25,0))</f>
        <v>1</v>
      </c>
      <c r="AS21" s="74">
        <f>INDEX('h 23-24.'!AK6:AK25,MATCH(LARGE('h 23-24.'!AF6:AF25,18),'h 23-24.'!AF6:AF25,0))</f>
        <v>1</v>
      </c>
      <c r="AT21" s="76">
        <f>INDEX('h 23-24.'!AL6:AL25,MATCH(LARGE('h 23-24.'!AF6:AF25,18),'h 23-24.'!AF6:AF25,0))</f>
        <v>2</v>
      </c>
      <c r="AU21" s="74">
        <f>INDEX('h 23-24.'!AM6:AM25,MATCH(LARGE('h 23-24.'!AF6:AF25,18),'h 23-24.'!AF6:AF25,0))</f>
        <v>0</v>
      </c>
      <c r="AV21" s="76">
        <f>INDEX('h 23-24.'!AN6:AN25,MATCH(LARGE('h 23-24.'!AF6:AF25,18),'h 23-24.'!AF6:AF25,0))</f>
        <v>2</v>
      </c>
    </row>
    <row r="22" spans="2:72" x14ac:dyDescent="0.2">
      <c r="B22" s="95">
        <v>19</v>
      </c>
      <c r="C22" s="153" t="str">
        <f>'23-24'!$B$24</f>
        <v>Burnley</v>
      </c>
      <c r="D22" s="154"/>
      <c r="E22" s="154"/>
      <c r="F22" s="154"/>
      <c r="G22" s="155"/>
      <c r="H22" s="72">
        <f>'23-24'!$I$24</f>
        <v>0</v>
      </c>
      <c r="I22" s="73">
        <f t="shared" si="0"/>
        <v>1</v>
      </c>
      <c r="J22" s="74">
        <f>'23-24'!$F$24</f>
        <v>0</v>
      </c>
      <c r="K22" s="75">
        <f>'23-24'!$G$24</f>
        <v>0</v>
      </c>
      <c r="L22" s="76">
        <f>'23-24'!$H$24</f>
        <v>1</v>
      </c>
      <c r="M22" s="74">
        <f>'23-24'!$N$24</f>
        <v>0</v>
      </c>
      <c r="N22" s="76">
        <f>'23-24'!$O$24</f>
        <v>3</v>
      </c>
      <c r="O22" s="74">
        <f>'23-24'!$L$24</f>
        <v>0</v>
      </c>
      <c r="P22" s="76">
        <f>'23-24'!$M$24</f>
        <v>2</v>
      </c>
      <c r="R22" s="95">
        <v>19</v>
      </c>
      <c r="S22" s="153" t="str">
        <f>INDEX('h 23-24.'!O6:O25,MATCH(LARGE('h 23-24.'!R6:R25,19),'h 23-24.'!R6:R25,0))</f>
        <v>Sheffield</v>
      </c>
      <c r="T22" s="154"/>
      <c r="U22" s="154"/>
      <c r="V22" s="154"/>
      <c r="W22" s="155"/>
      <c r="X22" s="72">
        <f>INDEX('h 23-24.'!P6:P25,MATCH(LARGE('h 23-24.'!R6:R25,19),'h 23-24.'!R6:R25,0))</f>
        <v>0</v>
      </c>
      <c r="Y22" s="73">
        <f>INDEX('h 23-24.'!S6:S25,MATCH(LARGE('h 23-24.'!R6:R25,19),'h 23-24.'!R6:R25,0))</f>
        <v>1</v>
      </c>
      <c r="Z22" s="74">
        <f>INDEX('h 23-24.'!T6:T25,MATCH(LARGE('h 23-24.'!R6:R25,19),'h 23-24.'!R6:R25,0))</f>
        <v>0</v>
      </c>
      <c r="AA22" s="75">
        <f>INDEX('h 23-24.'!U6:U25,MATCH(LARGE('h 23-24.'!R6:R25,19),'h 23-24.'!R6:R25,0))</f>
        <v>0</v>
      </c>
      <c r="AB22" s="76">
        <f>INDEX('h 23-24.'!V6:V25,MATCH(LARGE('h 23-24.'!R6:R25,19),'h 23-24.'!R6:R25,0))</f>
        <v>1</v>
      </c>
      <c r="AC22" s="74">
        <f>INDEX('h 23-24.'!W6:W25,MATCH(LARGE('h 23-24.'!R6:R25,19),'h 23-24.'!R6:R25,0))</f>
        <v>0</v>
      </c>
      <c r="AD22" s="76">
        <f>INDEX('h 23-24.'!X6:X25,MATCH(LARGE('h 23-24.'!R6:R25,19),'h 23-24.'!R6:R25,0))</f>
        <v>1</v>
      </c>
      <c r="AE22" s="74">
        <f>INDEX('h 23-24.'!Y6:Y25,MATCH(LARGE('h 23-24.'!R6:R25,19),'h 23-24.'!R6:R25,0))</f>
        <v>0</v>
      </c>
      <c r="AF22" s="76">
        <f>INDEX('h 23-24.'!Z6:Z25,MATCH(LARGE('h 23-24.'!R6:R25,19),'h 23-24.'!R6:R25,0))</f>
        <v>0</v>
      </c>
      <c r="AH22" s="95">
        <v>19</v>
      </c>
      <c r="AI22" s="153" t="str">
        <f>INDEX('h 23-24.'!AC6:AC25,MATCH(LARGE('h 23-24.'!AF6:AF25,19),'h 23-24.'!AF6:AF25,0))</f>
        <v>Luton</v>
      </c>
      <c r="AJ22" s="154"/>
      <c r="AK22" s="154"/>
      <c r="AL22" s="154"/>
      <c r="AM22" s="155"/>
      <c r="AN22" s="72">
        <f>INDEX('h 23-24.'!AD6:AD25,MATCH(LARGE('h 23-24.'!AF6:AF25,19),'h 23-24.'!AF6:AF25,0))</f>
        <v>0</v>
      </c>
      <c r="AO22" s="73">
        <f>INDEX('h 23-24.'!AG6:AG25,MATCH(LARGE('h 23-24.'!AF6:AF25,19),'h 23-24.'!AF6:AF25,0))</f>
        <v>1</v>
      </c>
      <c r="AP22" s="74">
        <f>INDEX('h 23-24.'!AH6:AH25,MATCH(LARGE('h 23-24.'!AF6:AF25,19),'h 23-24.'!AF6:AF25,0))</f>
        <v>0</v>
      </c>
      <c r="AQ22" s="75">
        <f>INDEX('h 23-24.'!AI6:AI25,MATCH(LARGE('h 23-24.'!AF6:AF25,19),'h 23-24.'!AF6:AF25,0))</f>
        <v>0</v>
      </c>
      <c r="AR22" s="76">
        <f>INDEX('h 23-24.'!AJ6:AJ25,MATCH(LARGE('h 23-24.'!AF6:AF25,19),'h 23-24.'!AF6:AF25,0))</f>
        <v>1</v>
      </c>
      <c r="AS22" s="74">
        <f>INDEX('h 23-24.'!AK6:AK25,MATCH(LARGE('h 23-24.'!AF6:AF25,19),'h 23-24.'!AF6:AF25,0))</f>
        <v>1</v>
      </c>
      <c r="AT22" s="76">
        <f>INDEX('h 23-24.'!AL6:AL25,MATCH(LARGE('h 23-24.'!AF6:AF25,19),'h 23-24.'!AF6:AF25,0))</f>
        <v>4</v>
      </c>
      <c r="AU22" s="74">
        <f>INDEX('h 23-24.'!AM6:AM25,MATCH(LARGE('h 23-24.'!AF6:AF25,19),'h 23-24.'!AF6:AF25,0))</f>
        <v>0</v>
      </c>
      <c r="AV22" s="76">
        <f>INDEX('h 23-24.'!AN6:AN25,MATCH(LARGE('h 23-24.'!AF6:AF25,19),'h 23-24.'!AF6:AF25,0))</f>
        <v>1</v>
      </c>
    </row>
    <row r="23" spans="2:72" ht="13.5" thickBot="1" x14ac:dyDescent="0.25">
      <c r="B23" s="96">
        <v>20</v>
      </c>
      <c r="C23" s="156" t="str">
        <f>'23-24'!$B$25</f>
        <v>Aston Villa</v>
      </c>
      <c r="D23" s="157"/>
      <c r="E23" s="157"/>
      <c r="F23" s="157"/>
      <c r="G23" s="158"/>
      <c r="H23" s="80">
        <f>'23-24'!$I$25</f>
        <v>0</v>
      </c>
      <c r="I23" s="81">
        <f t="shared" si="0"/>
        <v>1</v>
      </c>
      <c r="J23" s="82">
        <f>'23-24'!$F$25</f>
        <v>0</v>
      </c>
      <c r="K23" s="83">
        <f>'23-24'!$G$25</f>
        <v>0</v>
      </c>
      <c r="L23" s="84">
        <f>'23-24'!$H$25</f>
        <v>1</v>
      </c>
      <c r="M23" s="82">
        <f>'23-24'!$N$25</f>
        <v>1</v>
      </c>
      <c r="N23" s="84">
        <f>'23-24'!$O$25</f>
        <v>5</v>
      </c>
      <c r="O23" s="82">
        <f>'23-24'!$L$25</f>
        <v>1</v>
      </c>
      <c r="P23" s="84">
        <f>'23-24'!$M$25</f>
        <v>2</v>
      </c>
      <c r="R23" s="96">
        <v>20</v>
      </c>
      <c r="S23" s="156" t="str">
        <f>INDEX('h 23-24.'!O6:O25,MATCH(LARGE('h 23-24.'!R6:R25,20),'h 23-24.'!R6:R25,0))</f>
        <v>Burnley</v>
      </c>
      <c r="T23" s="157"/>
      <c r="U23" s="157"/>
      <c r="V23" s="157"/>
      <c r="W23" s="158"/>
      <c r="X23" s="80">
        <f>INDEX('h 23-24.'!P6:P25,MATCH(LARGE('h 23-24.'!R6:R25,20),'h 23-24.'!R6:R25,0))</f>
        <v>0</v>
      </c>
      <c r="Y23" s="81">
        <f>INDEX('h 23-24.'!S6:S25,MATCH(LARGE('h 23-24.'!R6:R25,20),'h 23-24.'!R6:R25,0))</f>
        <v>1</v>
      </c>
      <c r="Z23" s="82">
        <f>INDEX('h 23-24.'!T6:T25,MATCH(LARGE('h 23-24.'!R6:R25,20),'h 23-24.'!R6:R25,0))</f>
        <v>0</v>
      </c>
      <c r="AA23" s="83">
        <f>INDEX('h 23-24.'!U6:U25,MATCH(LARGE('h 23-24.'!R6:R25,20),'h 23-24.'!R6:R25,0))</f>
        <v>0</v>
      </c>
      <c r="AB23" s="84">
        <f>INDEX('h 23-24.'!V6:V25,MATCH(LARGE('h 23-24.'!R6:R25,20),'h 23-24.'!R6:R25,0))</f>
        <v>1</v>
      </c>
      <c r="AC23" s="82">
        <f>INDEX('h 23-24.'!W6:W25,MATCH(LARGE('h 23-24.'!R6:R25,20),'h 23-24.'!R6:R25,0))</f>
        <v>0</v>
      </c>
      <c r="AD23" s="84">
        <f>INDEX('h 23-24.'!X6:X25,MATCH(LARGE('h 23-24.'!R6:R25,20),'h 23-24.'!R6:R25,0))</f>
        <v>3</v>
      </c>
      <c r="AE23" s="82">
        <f>INDEX('h 23-24.'!Y6:Y25,MATCH(LARGE('h 23-24.'!R6:R25,20),'h 23-24.'!R6:R25,0))</f>
        <v>0</v>
      </c>
      <c r="AF23" s="84">
        <f>INDEX('h 23-24.'!Z6:Z25,MATCH(LARGE('h 23-24.'!R6:R25,20),'h 23-24.'!R6:R25,0))</f>
        <v>2</v>
      </c>
      <c r="AH23" s="96">
        <v>20</v>
      </c>
      <c r="AI23" s="153" t="str">
        <f>INDEX('h 23-24.'!AC6:AC25,MATCH(LARGE('h 23-24.'!AF6:AF25,20),'h 23-24.'!AF6:AF25,0))</f>
        <v>Aston Villa</v>
      </c>
      <c r="AJ23" s="154"/>
      <c r="AK23" s="154"/>
      <c r="AL23" s="154"/>
      <c r="AM23" s="155"/>
      <c r="AN23" s="80">
        <f>INDEX('h 23-24.'!AD6:AD25,MATCH(LARGE('h 23-24.'!AF6:AF25,20),'h 23-24.'!AF6:AF25,0))</f>
        <v>0</v>
      </c>
      <c r="AO23" s="81">
        <f>INDEX('h 23-24.'!AG6:AG25,MATCH(LARGE('h 23-24.'!AF6:AF25,20),'h 23-24.'!AF6:AF25,0))</f>
        <v>1</v>
      </c>
      <c r="AP23" s="82">
        <f>INDEX('h 23-24.'!AH6:AH25,MATCH(LARGE('h 23-24.'!AF6:AF25,20),'h 23-24.'!AF6:AF25,0))</f>
        <v>0</v>
      </c>
      <c r="AQ23" s="83">
        <f>INDEX('h 23-24.'!AI6:AI25,MATCH(LARGE('h 23-24.'!AF6:AF25,20),'h 23-24.'!AF6:AF25,0))</f>
        <v>0</v>
      </c>
      <c r="AR23" s="84">
        <f>INDEX('h 23-24.'!AJ6:AJ25,MATCH(LARGE('h 23-24.'!AF6:AF25,20),'h 23-24.'!AF6:AF25,0))</f>
        <v>1</v>
      </c>
      <c r="AS23" s="82">
        <f>INDEX('h 23-24.'!AK6:AK25,MATCH(LARGE('h 23-24.'!AF6:AF25,20),'h 23-24.'!AF6:AF25,0))</f>
        <v>1</v>
      </c>
      <c r="AT23" s="84">
        <f>INDEX('h 23-24.'!AL6:AL25,MATCH(LARGE('h 23-24.'!AF6:AF25,20),'h 23-24.'!AF6:AF25,0))</f>
        <v>5</v>
      </c>
      <c r="AU23" s="82">
        <f>INDEX('h 23-24.'!AM6:AM25,MATCH(LARGE('h 23-24.'!AF6:AF25,20),'h 23-24.'!AF6:AF25,0))</f>
        <v>1</v>
      </c>
      <c r="AV23" s="84">
        <f>INDEX('h 23-24.'!AN6:AN25,MATCH(LARGE('h 23-24.'!AF6:AF25,20),'h 23-24.'!AF6:AF25,0))</f>
        <v>2</v>
      </c>
    </row>
    <row r="24" spans="2:72" ht="13.5" thickBot="1" x14ac:dyDescent="0.25">
      <c r="AI24" s="65"/>
      <c r="AJ24" s="65"/>
      <c r="AK24" s="65"/>
      <c r="AL24" s="65"/>
      <c r="AM24" s="65"/>
    </row>
    <row r="25" spans="2:72" ht="15.75" customHeight="1" thickBot="1" x14ac:dyDescent="0.25">
      <c r="B25" s="172" t="s">
        <v>66</v>
      </c>
      <c r="C25" s="173"/>
      <c r="D25" s="173"/>
      <c r="E25" s="173"/>
      <c r="F25" s="173"/>
      <c r="G25" s="173"/>
      <c r="H25" s="173"/>
      <c r="I25" s="173"/>
      <c r="J25" s="173"/>
      <c r="K25" s="173"/>
      <c r="L25" s="174"/>
      <c r="M25" s="56"/>
      <c r="N25" s="172" t="s">
        <v>67</v>
      </c>
      <c r="O25" s="173"/>
      <c r="P25" s="173"/>
      <c r="Q25" s="173"/>
      <c r="R25" s="173"/>
      <c r="S25" s="173"/>
      <c r="T25" s="173"/>
      <c r="U25" s="173"/>
      <c r="V25" s="173"/>
      <c r="W25" s="173"/>
      <c r="X25" s="174"/>
      <c r="Z25" s="161" t="s">
        <v>50</v>
      </c>
      <c r="AA25" s="162"/>
      <c r="AB25" s="162"/>
      <c r="AC25" s="162"/>
      <c r="AD25" s="162"/>
      <c r="AE25" s="162"/>
      <c r="AF25" s="162"/>
      <c r="AG25" s="162"/>
      <c r="AH25" s="162"/>
      <c r="AI25" s="162"/>
      <c r="AJ25" s="163"/>
      <c r="AL25" s="161" t="s">
        <v>49</v>
      </c>
      <c r="AM25" s="162"/>
      <c r="AN25" s="162"/>
      <c r="AO25" s="162"/>
      <c r="AP25" s="162"/>
      <c r="AQ25" s="162"/>
      <c r="AR25" s="162"/>
      <c r="AS25" s="162"/>
      <c r="AT25" s="162"/>
      <c r="AU25" s="162"/>
      <c r="AV25" s="163"/>
      <c r="AW25" s="57"/>
      <c r="AX25" s="164" t="s">
        <v>68</v>
      </c>
      <c r="AY25" s="165"/>
      <c r="AZ25" s="165"/>
      <c r="BA25" s="165"/>
      <c r="BB25" s="165"/>
      <c r="BC25" s="165"/>
      <c r="BD25" s="165"/>
      <c r="BE25" s="165"/>
      <c r="BF25" s="165"/>
      <c r="BG25" s="165"/>
      <c r="BH25" s="166"/>
      <c r="BJ25" s="164" t="s">
        <v>69</v>
      </c>
      <c r="BK25" s="165"/>
      <c r="BL25" s="165"/>
      <c r="BM25" s="165"/>
      <c r="BN25" s="165"/>
      <c r="BO25" s="165"/>
      <c r="BP25" s="165"/>
      <c r="BQ25" s="165"/>
      <c r="BR25" s="165"/>
      <c r="BS25" s="165"/>
      <c r="BT25" s="166"/>
    </row>
    <row r="26" spans="2:72" ht="13.5" thickBot="1" x14ac:dyDescent="0.25">
      <c r="B26" s="97" t="s">
        <v>31</v>
      </c>
      <c r="C26" s="167" t="s">
        <v>32</v>
      </c>
      <c r="D26" s="168"/>
      <c r="E26" s="168"/>
      <c r="F26" s="168"/>
      <c r="G26" s="169"/>
      <c r="H26" s="99" t="s">
        <v>8</v>
      </c>
      <c r="I26" s="100" t="s">
        <v>9</v>
      </c>
      <c r="J26" s="98" t="s">
        <v>10</v>
      </c>
      <c r="K26" s="170" t="s">
        <v>36</v>
      </c>
      <c r="L26" s="171"/>
      <c r="M26" s="56"/>
      <c r="N26" s="97" t="s">
        <v>31</v>
      </c>
      <c r="O26" s="167" t="s">
        <v>32</v>
      </c>
      <c r="P26" s="168"/>
      <c r="Q26" s="168"/>
      <c r="R26" s="168"/>
      <c r="S26" s="169"/>
      <c r="T26" s="99" t="s">
        <v>8</v>
      </c>
      <c r="U26" s="100" t="s">
        <v>9</v>
      </c>
      <c r="V26" s="98" t="s">
        <v>10</v>
      </c>
      <c r="W26" s="170" t="s">
        <v>36</v>
      </c>
      <c r="X26" s="171"/>
      <c r="Z26" s="97" t="s">
        <v>31</v>
      </c>
      <c r="AA26" s="167" t="s">
        <v>32</v>
      </c>
      <c r="AB26" s="168"/>
      <c r="AC26" s="168"/>
      <c r="AD26" s="168"/>
      <c r="AE26" s="169"/>
      <c r="AF26" s="99" t="s">
        <v>8</v>
      </c>
      <c r="AG26" s="100" t="s">
        <v>9</v>
      </c>
      <c r="AH26" s="98" t="s">
        <v>10</v>
      </c>
      <c r="AI26" s="170" t="s">
        <v>36</v>
      </c>
      <c r="AJ26" s="171"/>
      <c r="AL26" s="97" t="s">
        <v>31</v>
      </c>
      <c r="AM26" s="167" t="s">
        <v>32</v>
      </c>
      <c r="AN26" s="168"/>
      <c r="AO26" s="168"/>
      <c r="AP26" s="168"/>
      <c r="AQ26" s="169"/>
      <c r="AR26" s="99" t="s">
        <v>8</v>
      </c>
      <c r="AS26" s="100" t="s">
        <v>9</v>
      </c>
      <c r="AT26" s="98" t="s">
        <v>10</v>
      </c>
      <c r="AU26" s="170" t="s">
        <v>36</v>
      </c>
      <c r="AV26" s="171"/>
      <c r="AW26" s="57"/>
      <c r="AX26" s="97" t="s">
        <v>31</v>
      </c>
      <c r="AY26" s="167" t="s">
        <v>32</v>
      </c>
      <c r="AZ26" s="168"/>
      <c r="BA26" s="168"/>
      <c r="BB26" s="168"/>
      <c r="BC26" s="169"/>
      <c r="BD26" s="99" t="s">
        <v>8</v>
      </c>
      <c r="BE26" s="100" t="s">
        <v>9</v>
      </c>
      <c r="BF26" s="98" t="s">
        <v>10</v>
      </c>
      <c r="BG26" s="170" t="s">
        <v>36</v>
      </c>
      <c r="BH26" s="171"/>
      <c r="BJ26" s="97" t="s">
        <v>31</v>
      </c>
      <c r="BK26" s="167" t="s">
        <v>32</v>
      </c>
      <c r="BL26" s="168"/>
      <c r="BM26" s="168"/>
      <c r="BN26" s="168"/>
      <c r="BO26" s="169"/>
      <c r="BP26" s="99" t="s">
        <v>8</v>
      </c>
      <c r="BQ26" s="100" t="s">
        <v>9</v>
      </c>
      <c r="BR26" s="98" t="s">
        <v>10</v>
      </c>
      <c r="BS26" s="170" t="s">
        <v>36</v>
      </c>
      <c r="BT26" s="171"/>
    </row>
    <row r="27" spans="2:72" ht="15.75" customHeight="1" x14ac:dyDescent="0.2">
      <c r="B27" s="95">
        <v>1</v>
      </c>
      <c r="C27" s="153" t="str">
        <f>INDEX('half 23-24'!B4:B23,MATCH(LARGE('half 23-24'!AO4:AO23,1),'half 23-24'!AO4:AO23,0))</f>
        <v>Man City</v>
      </c>
      <c r="D27" s="154"/>
      <c r="E27" s="154"/>
      <c r="F27" s="154"/>
      <c r="G27" s="155"/>
      <c r="H27" s="109">
        <f>INDEX('half 23-24'!AK4:AK23,MATCH(LARGE('half 23-24'!AO4:AO23,1),'half 23-24'!AO4:AO23,0))</f>
        <v>1</v>
      </c>
      <c r="I27" s="110">
        <f>INDEX('half 23-24'!AL4:AL23,MATCH(LARGE('half 23-24'!AO4:AO23,1),'half 23-24'!AO4:AO23,0))</f>
        <v>0</v>
      </c>
      <c r="J27" s="111">
        <f>INDEX('half 23-24'!AM4:AM23,MATCH(LARGE('half 23-24'!AO4:AO23,1),'half 23-24'!AO4:AO23,0))</f>
        <v>0</v>
      </c>
      <c r="K27" s="109">
        <f>INDEX('half 23-24'!AP4:AP23,MATCH(LARGE('half 23-24'!AO4:AO23,1),'half 23-24'!AO4:AO23,0))</f>
        <v>2</v>
      </c>
      <c r="L27" s="112">
        <f>INDEX('half 23-24'!AQ4:AQ23,MATCH(LARGE('half 23-24'!AO4:AO23,1),'half 23-24'!AO4:AO23,0))</f>
        <v>0</v>
      </c>
      <c r="M27" s="56"/>
      <c r="N27" s="95">
        <v>1</v>
      </c>
      <c r="O27" s="153" t="str">
        <f>INDEX('half 23-24'!B4:B23,MATCH(LARGE('half 23-24'!AX4:AX23,1),'half 23-24'!AX4:AX23,0))</f>
        <v>Newcastle</v>
      </c>
      <c r="P27" s="154"/>
      <c r="Q27" s="154"/>
      <c r="R27" s="154"/>
      <c r="S27" s="155"/>
      <c r="T27" s="109">
        <f>INDEX('half 23-24'!AT4:AT23,MATCH(LARGE('half 23-24'!AX4:AX23,1),'half 23-24'!AX4:AX23,0))</f>
        <v>1</v>
      </c>
      <c r="U27" s="110">
        <f>INDEX('half 23-24'!AU4:AU23,MATCH(LARGE('half 23-24'!AX4:AX23,1),'half 23-24'!AX4:AX23,0))</f>
        <v>0</v>
      </c>
      <c r="V27" s="111">
        <f>INDEX('half 23-24'!AV4:AV23,MATCH(LARGE('half 23-24'!AX4:AX23,1),'half 23-24'!AX4:AX23,0))</f>
        <v>0</v>
      </c>
      <c r="W27" s="109">
        <f>INDEX('half 23-24'!AY4:AY23,MATCH(LARGE('half 23-24'!AX4:AX23,1),'half 23-24'!AX4:AX23,0))</f>
        <v>3</v>
      </c>
      <c r="X27" s="112">
        <f>INDEX('half 23-24'!AZ4:AZ23,MATCH(LARGE('half 23-24'!AX4:AX23,1),'half 23-24'!AX4:AX23,0))</f>
        <v>0</v>
      </c>
      <c r="Z27" s="95">
        <v>1</v>
      </c>
      <c r="AA27" s="153" t="str">
        <f>INDEX('half 23-24'!B4:B23,MATCH(LARGE('half 23-24'!G4:G23,1),'half 23-24'!G4:G23,0))</f>
        <v>Arsenal</v>
      </c>
      <c r="AB27" s="154"/>
      <c r="AC27" s="154"/>
      <c r="AD27" s="154"/>
      <c r="AE27" s="155"/>
      <c r="AF27" s="109">
        <f>INDEX('half 23-24'!C4:C23,MATCH(LARGE('half 23-24'!G4:G23,1),'half 23-24'!G4:G23,0))</f>
        <v>1</v>
      </c>
      <c r="AG27" s="110">
        <f>INDEX('half 23-24'!D4:D23,MATCH(LARGE('half 23-24'!G4:G23,1),'half 23-24'!G4:G23,0))</f>
        <v>0</v>
      </c>
      <c r="AH27" s="111">
        <f>INDEX('half 23-24'!E4:E23,MATCH(LARGE('half 23-24'!G4:G23,1),'half 23-24'!G4:G23,0))</f>
        <v>0</v>
      </c>
      <c r="AI27" s="109">
        <f>INDEX('half 23-24'!H4:H23,MATCH(LARGE('half 23-24'!G4:G23,1),'half 23-24'!G4:G23,0))</f>
        <v>2</v>
      </c>
      <c r="AJ27" s="112">
        <f>INDEX('half 23-24'!I4:I23,MATCH(LARGE('half 23-24'!G4:G23,1),'half 23-24'!G4:G23,0))</f>
        <v>0</v>
      </c>
      <c r="AL27" s="95">
        <v>1</v>
      </c>
      <c r="AM27" s="153" t="str">
        <f>INDEX('half 23-24'!B4:B23,MATCH(LARGE('half 23-24'!O4:O23,1),'half 23-24'!O4:O23,0))</f>
        <v>Newcastle</v>
      </c>
      <c r="AN27" s="154"/>
      <c r="AO27" s="154"/>
      <c r="AP27" s="154"/>
      <c r="AQ27" s="155"/>
      <c r="AR27" s="109">
        <f>INDEX('half 23-24'!K4:K23,MATCH(LARGE('half 23-24'!O4:O23,1),'half 23-24'!O4:O23,0))</f>
        <v>1</v>
      </c>
      <c r="AS27" s="110">
        <f>INDEX('half 23-24'!L4:L23,MATCH(LARGE('half 23-24'!O4:O23,1),'half 23-24'!O4:O23,0))</f>
        <v>0</v>
      </c>
      <c r="AT27" s="111">
        <f>INDEX('half 23-24'!M4:M23,MATCH(LARGE('half 23-24'!O4:O23,1),'half 23-24'!O4:O23,0))</f>
        <v>0</v>
      </c>
      <c r="AU27" s="109">
        <f>INDEX('half 23-24'!P4:P23,MATCH(LARGE('half 23-24'!O4:O23,1),'half 23-24'!O4:O23,0))</f>
        <v>3</v>
      </c>
      <c r="AV27" s="112">
        <f>INDEX('half 23-24'!Q4:Q23,MATCH(LARGE('half 23-24'!O4:O23,1),'half 23-24'!O4:O23,0))</f>
        <v>0</v>
      </c>
      <c r="AW27" s="57"/>
      <c r="AX27" s="95">
        <v>1</v>
      </c>
      <c r="AY27" s="153" t="str">
        <f>INDEX('half 23-24'!S4:S23,MATCH(LARGE('half 23-24'!X4:X23,1),'half 23-24'!X4:X23,0))</f>
        <v>Man City</v>
      </c>
      <c r="AZ27" s="154"/>
      <c r="BA27" s="154"/>
      <c r="BB27" s="154"/>
      <c r="BC27" s="155"/>
      <c r="BD27" s="109">
        <f>INDEX('half 23-24'!T4:T23,MATCH(LARGE('half 23-24'!X4:X23,1),'half 23-24'!X4:X23,0))</f>
        <v>1</v>
      </c>
      <c r="BE27" s="110">
        <f>INDEX('half 23-24'!U4:U23,MATCH(LARGE('half 23-24'!X4:X23,1),'half 23-24'!X4:X23,0))</f>
        <v>0</v>
      </c>
      <c r="BF27" s="111">
        <f>INDEX('half 23-24'!V4:V23,MATCH(LARGE('half 23-24'!X4:X23,1),'half 23-24'!X4:X23,0))</f>
        <v>0</v>
      </c>
      <c r="BG27" s="109">
        <f>INDEX('half 23-24'!Y4:Y23,MATCH(LARGE('half 23-24'!X4:X23,1),'half 23-24'!X4:X23,0))</f>
        <v>2</v>
      </c>
      <c r="BH27" s="112">
        <f>INDEX('half 23-24'!Z4:Z23,MATCH(LARGE('half 23-24'!X4:X23,1),'half 23-24'!X4:X23,0))</f>
        <v>0</v>
      </c>
      <c r="BJ27" s="95">
        <v>1</v>
      </c>
      <c r="BK27" s="153" t="str">
        <f>INDEX('half 23-24'!S4:S23,MATCH(LARGE('half 23-24'!AF4:AF23,1),'half 23-24'!AF4:AF23,0))</f>
        <v>Wolves</v>
      </c>
      <c r="BL27" s="154"/>
      <c r="BM27" s="154"/>
      <c r="BN27" s="154"/>
      <c r="BO27" s="155"/>
      <c r="BP27" s="109">
        <f>INDEX('half 23-24'!AB4:AB23,MATCH(LARGE('half 23-24'!AF4:AF23,1),'half 23-24'!AF4:AF23,0))</f>
        <v>1</v>
      </c>
      <c r="BQ27" s="110">
        <f>INDEX('half 23-24'!AC4:AC23,MATCH(LARGE('half 23-24'!AF4:AF23,1),'half 23-24'!AF4:AF23,0))</f>
        <v>0</v>
      </c>
      <c r="BR27" s="111">
        <f>INDEX('half 23-24'!AD4:AD23,MATCH(LARGE('half 23-24'!AF4:AF23,1),'half 23-24'!AF4:AF23,0))</f>
        <v>0</v>
      </c>
      <c r="BS27" s="109">
        <f>INDEX('half 23-24'!AG4:AG23,MATCH(LARGE('half 23-24'!AF4:AF23,1),'half 23-24'!AF4:AF23,0))</f>
        <v>1</v>
      </c>
      <c r="BT27" s="112">
        <f>INDEX('half 23-24'!AH4:AH23,MATCH(LARGE('half 23-24'!AF4:AF23,1),'half 23-24'!AF4:AF23,0))</f>
        <v>0</v>
      </c>
    </row>
    <row r="28" spans="2:72" x14ac:dyDescent="0.2">
      <c r="B28" s="95">
        <v>2</v>
      </c>
      <c r="C28" s="153" t="str">
        <f>INDEX('half 23-24'!B4:B23,MATCH(LARGE('half 23-24'!AO4:AO23,2),'half 23-24'!AO4:AO23,0))</f>
        <v>Arsenal</v>
      </c>
      <c r="D28" s="154"/>
      <c r="E28" s="154"/>
      <c r="F28" s="154"/>
      <c r="G28" s="155"/>
      <c r="H28" s="113">
        <f>INDEX('half 23-24'!AK4:AK23,MATCH(LARGE('half 23-24'!AO4:AO23,2),'half 23-24'!AO4:AO23,0))</f>
        <v>1</v>
      </c>
      <c r="I28" s="114">
        <f>INDEX('half 23-24'!AL4:AL23,MATCH(LARGE('half 23-24'!AO4:AO23,2),'half 23-24'!AO4:AO23,0))</f>
        <v>0</v>
      </c>
      <c r="J28" s="112">
        <f>INDEX('half 23-24'!AM4:AM23,MATCH(LARGE('half 23-24'!AO4:AO23,2),'half 23-24'!AO4:AO23,0))</f>
        <v>0</v>
      </c>
      <c r="K28" s="113">
        <f>INDEX('half 23-24'!AP4:AP23,MATCH(LARGE('half 23-24'!AO4:AO23,2),'half 23-24'!AO4:AO23,0))</f>
        <v>2</v>
      </c>
      <c r="L28" s="112">
        <f>INDEX('half 23-24'!AQ4:AQ23,MATCH(LARGE('half 23-24'!AO4:AO23,2),'half 23-24'!AO4:AO23,0))</f>
        <v>0</v>
      </c>
      <c r="M28" s="56"/>
      <c r="N28" s="95">
        <v>2</v>
      </c>
      <c r="O28" s="153" t="str">
        <f>INDEX('half 23-24'!B4:B23,MATCH(LARGE('half 23-24'!AX4:AX23,2),'half 23-24'!AX4:AX23,0))</f>
        <v>Brighton</v>
      </c>
      <c r="P28" s="154"/>
      <c r="Q28" s="154"/>
      <c r="R28" s="154"/>
      <c r="S28" s="155"/>
      <c r="T28" s="113">
        <f>INDEX('half 23-24'!AT4:AT23,MATCH(LARGE('half 23-24'!AX4:AX23,2),'half 23-24'!AX4:AX23,0))</f>
        <v>1</v>
      </c>
      <c r="U28" s="114">
        <f>INDEX('half 23-24'!AU4:AU23,MATCH(LARGE('half 23-24'!AX4:AX23,2),'half 23-24'!AX4:AX23,0))</f>
        <v>0</v>
      </c>
      <c r="V28" s="112">
        <f>INDEX('half 23-24'!AV4:AV23,MATCH(LARGE('half 23-24'!AX4:AX23,2),'half 23-24'!AX4:AX23,0))</f>
        <v>0</v>
      </c>
      <c r="W28" s="113">
        <f>INDEX('half 23-24'!AY4:AY23,MATCH(LARGE('half 23-24'!AX4:AX23,2),'half 23-24'!AX4:AX23,0))</f>
        <v>3</v>
      </c>
      <c r="X28" s="112">
        <f>INDEX('half 23-24'!AZ4:AZ23,MATCH(LARGE('half 23-24'!AX4:AX23,2),'half 23-24'!AX4:AX23,0))</f>
        <v>1</v>
      </c>
      <c r="Z28" s="95">
        <v>2</v>
      </c>
      <c r="AA28" s="153" t="str">
        <f>INDEX('half 23-24'!B4:B23,MATCH(LARGE('half 23-24'!G4:G23,2),'half 23-24'!G4:G23,0))</f>
        <v>Newcastle</v>
      </c>
      <c r="AB28" s="154"/>
      <c r="AC28" s="154"/>
      <c r="AD28" s="154"/>
      <c r="AE28" s="155"/>
      <c r="AF28" s="113">
        <f>INDEX('half 23-24'!C4:C23,MATCH(LARGE('half 23-24'!G4:G23,2),'half 23-24'!G4:G23,0))</f>
        <v>1</v>
      </c>
      <c r="AG28" s="114">
        <f>INDEX('half 23-24'!D4:D23,MATCH(LARGE('half 23-24'!G4:G23,2),'half 23-24'!G4:G23,0))</f>
        <v>0</v>
      </c>
      <c r="AH28" s="112">
        <f>INDEX('half 23-24'!E4:E23,MATCH(LARGE('half 23-24'!G4:G23,2),'half 23-24'!G4:G23,0))</f>
        <v>0</v>
      </c>
      <c r="AI28" s="113">
        <f>INDEX('half 23-24'!H4:H23,MATCH(LARGE('half 23-24'!G4:G23,2),'half 23-24'!G4:G23,0))</f>
        <v>2</v>
      </c>
      <c r="AJ28" s="112">
        <f>INDEX('half 23-24'!I4:I23,MATCH(LARGE('half 23-24'!G4:G23,2),'half 23-24'!G4:G23,0))</f>
        <v>1</v>
      </c>
      <c r="AL28" s="95">
        <v>2</v>
      </c>
      <c r="AM28" s="153" t="str">
        <f>INDEX('half 23-24'!B4:B23,MATCH(LARGE('half 23-24'!O4:O23,2),'half 23-24'!O4:O23,0))</f>
        <v>Brighton</v>
      </c>
      <c r="AN28" s="154"/>
      <c r="AO28" s="154"/>
      <c r="AP28" s="154"/>
      <c r="AQ28" s="155"/>
      <c r="AR28" s="113">
        <f>INDEX('half 23-24'!K4:K23,MATCH(LARGE('half 23-24'!O4:O23,2),'half 23-24'!O4:O23,0))</f>
        <v>1</v>
      </c>
      <c r="AS28" s="114">
        <f>INDEX('half 23-24'!L4:L23,MATCH(LARGE('half 23-24'!O4:O23,2),'half 23-24'!O4:O23,0))</f>
        <v>0</v>
      </c>
      <c r="AT28" s="112">
        <f>INDEX('half 23-24'!M4:M23,MATCH(LARGE('half 23-24'!O4:O23,2),'half 23-24'!O4:O23,0))</f>
        <v>0</v>
      </c>
      <c r="AU28" s="113">
        <f>INDEX('half 23-24'!P4:P23,MATCH(LARGE('half 23-24'!O4:O23,2),'half 23-24'!O4:O23,0))</f>
        <v>3</v>
      </c>
      <c r="AV28" s="112">
        <f>INDEX('half 23-24'!Q4:Q23,MATCH(LARGE('half 23-24'!O4:O23,2),'half 23-24'!O4:O23,0))</f>
        <v>1</v>
      </c>
      <c r="AW28" s="57"/>
      <c r="AX28" s="95">
        <v>2</v>
      </c>
      <c r="AY28" s="153" t="str">
        <f>INDEX('half 23-24'!S4:S23,MATCH(LARGE('half 23-24'!X4:X23,2),'half 23-24'!X4:X23,0))</f>
        <v>Tottenham</v>
      </c>
      <c r="AZ28" s="154"/>
      <c r="BA28" s="154"/>
      <c r="BB28" s="154"/>
      <c r="BC28" s="155"/>
      <c r="BD28" s="113">
        <f>INDEX('half 23-24'!T4:T23,MATCH(LARGE('half 23-24'!X4:X23,2),'half 23-24'!X4:X23,0))</f>
        <v>0</v>
      </c>
      <c r="BE28" s="114">
        <f>INDEX('half 23-24'!U4:U23,MATCH(LARGE('half 23-24'!X4:X23,2),'half 23-24'!X4:X23,0))</f>
        <v>1</v>
      </c>
      <c r="BF28" s="112">
        <f>INDEX('half 23-24'!V4:V23,MATCH(LARGE('half 23-24'!X4:X23,2),'half 23-24'!X4:X23,0))</f>
        <v>0</v>
      </c>
      <c r="BG28" s="113">
        <f>INDEX('half 23-24'!Y4:Y23,MATCH(LARGE('half 23-24'!X4:X23,2),'half 23-24'!X4:X23,0))</f>
        <v>2</v>
      </c>
      <c r="BH28" s="112">
        <f>INDEX('half 23-24'!Z4:Z23,MATCH(LARGE('half 23-24'!X4:X23,2),'half 23-24'!X4:X23,0))</f>
        <v>2</v>
      </c>
      <c r="BJ28" s="95">
        <v>2</v>
      </c>
      <c r="BK28" s="153" t="str">
        <f>INDEX('half 23-24'!S4:S23,MATCH(LARGE('half 23-24'!AF4:AF23,2),'half 23-24'!AF4:AF23,0))</f>
        <v>Fulham</v>
      </c>
      <c r="BL28" s="154"/>
      <c r="BM28" s="154"/>
      <c r="BN28" s="154"/>
      <c r="BO28" s="155"/>
      <c r="BP28" s="113">
        <f>INDEX('half 23-24'!AB4:AB23,MATCH(LARGE('half 23-24'!AF4:AF23,2),'half 23-24'!AF4:AF23,0))</f>
        <v>1</v>
      </c>
      <c r="BQ28" s="114">
        <f>INDEX('half 23-24'!AC4:AC23,MATCH(LARGE('half 23-24'!AF4:AF23,2),'half 23-24'!AF4:AF23,0))</f>
        <v>0</v>
      </c>
      <c r="BR28" s="112">
        <f>INDEX('half 23-24'!AD4:AD23,MATCH(LARGE('half 23-24'!AF4:AF23,2),'half 23-24'!AF4:AF23,0))</f>
        <v>0</v>
      </c>
      <c r="BS28" s="113">
        <f>INDEX('half 23-24'!AG4:AG23,MATCH(LARGE('half 23-24'!AF4:AF23,2),'half 23-24'!AF4:AF23,0))</f>
        <v>1</v>
      </c>
      <c r="BT28" s="112">
        <f>INDEX('half 23-24'!AH4:AH23,MATCH(LARGE('half 23-24'!AF4:AF23,2),'half 23-24'!AF4:AF23,0))</f>
        <v>0</v>
      </c>
    </row>
    <row r="29" spans="2:72" x14ac:dyDescent="0.2">
      <c r="B29" s="95">
        <v>3</v>
      </c>
      <c r="C29" s="153" t="str">
        <f>INDEX('half 23-24'!B4:B23,MATCH(LARGE('half 23-24'!AO4:AO23,3),'half 23-24'!AO4:AO23,0))</f>
        <v>Newcastle</v>
      </c>
      <c r="D29" s="154"/>
      <c r="E29" s="154"/>
      <c r="F29" s="154"/>
      <c r="G29" s="155"/>
      <c r="H29" s="113">
        <f>INDEX('half 23-24'!AK4:AK23,MATCH(LARGE('half 23-24'!AO4:AO23,3),'half 23-24'!AO4:AO23,0))</f>
        <v>1</v>
      </c>
      <c r="I29" s="114">
        <f>INDEX('half 23-24'!AL4:AL23,MATCH(LARGE('half 23-24'!AO4:AO23,3),'half 23-24'!AO4:AO23,0))</f>
        <v>0</v>
      </c>
      <c r="J29" s="112">
        <f>INDEX('half 23-24'!AM4:AM23,MATCH(LARGE('half 23-24'!AO4:AO23,3),'half 23-24'!AO4:AO23,0))</f>
        <v>0</v>
      </c>
      <c r="K29" s="113">
        <f>INDEX('half 23-24'!AP4:AP23,MATCH(LARGE('half 23-24'!AO4:AO23,3),'half 23-24'!AO4:AO23,0))</f>
        <v>2</v>
      </c>
      <c r="L29" s="112">
        <f>INDEX('half 23-24'!AQ4:AQ23,MATCH(LARGE('half 23-24'!AO4:AO23,3),'half 23-24'!AO4:AO23,0))</f>
        <v>1</v>
      </c>
      <c r="M29" s="56"/>
      <c r="N29" s="95">
        <v>3</v>
      </c>
      <c r="O29" s="153" t="str">
        <f>INDEX('half 23-24'!B4:B23,MATCH(LARGE('half 23-24'!AX4:AX23,3),'half 23-24'!AX4:AX23,0))</f>
        <v>Wolves</v>
      </c>
      <c r="P29" s="154"/>
      <c r="Q29" s="154"/>
      <c r="R29" s="154"/>
      <c r="S29" s="155"/>
      <c r="T29" s="113">
        <f>INDEX('half 23-24'!AT4:AT23,MATCH(LARGE('half 23-24'!AX4:AX23,3),'half 23-24'!AX4:AX23,0))</f>
        <v>1</v>
      </c>
      <c r="U29" s="114">
        <f>INDEX('half 23-24'!AU4:AU23,MATCH(LARGE('half 23-24'!AX4:AX23,3),'half 23-24'!AX4:AX23,0))</f>
        <v>0</v>
      </c>
      <c r="V29" s="112">
        <f>INDEX('half 23-24'!AV4:AV23,MATCH(LARGE('half 23-24'!AX4:AX23,3),'half 23-24'!AX4:AX23,0))</f>
        <v>0</v>
      </c>
      <c r="W29" s="113">
        <f>INDEX('half 23-24'!AY4:AY23,MATCH(LARGE('half 23-24'!AX4:AX23,3),'half 23-24'!AX4:AX23,0))</f>
        <v>1</v>
      </c>
      <c r="X29" s="112">
        <f>INDEX('half 23-24'!AZ4:AZ23,MATCH(LARGE('half 23-24'!AX4:AX23,3),'half 23-24'!AX4:AX23,0))</f>
        <v>0</v>
      </c>
      <c r="Z29" s="95">
        <v>3</v>
      </c>
      <c r="AA29" s="153" t="str">
        <f>INDEX('half 23-24'!B4:B23,MATCH(LARGE('half 23-24'!G4:G23,3),'half 23-24'!G4:G23,0))</f>
        <v>Brighton</v>
      </c>
      <c r="AB29" s="154"/>
      <c r="AC29" s="154"/>
      <c r="AD29" s="154"/>
      <c r="AE29" s="155"/>
      <c r="AF29" s="113">
        <f>INDEX('half 23-24'!C4:C23,MATCH(LARGE('half 23-24'!G4:G23,3),'half 23-24'!G4:G23,0))</f>
        <v>1</v>
      </c>
      <c r="AG29" s="114">
        <f>INDEX('half 23-24'!D4:D23,MATCH(LARGE('half 23-24'!G4:G23,3),'half 23-24'!G4:G23,0))</f>
        <v>0</v>
      </c>
      <c r="AH29" s="112">
        <f>INDEX('half 23-24'!E4:E23,MATCH(LARGE('half 23-24'!G4:G23,3),'half 23-24'!G4:G23,0))</f>
        <v>0</v>
      </c>
      <c r="AI29" s="113">
        <f>INDEX('half 23-24'!H4:H23,MATCH(LARGE('half 23-24'!G4:G23,3),'half 23-24'!G4:G23,0))</f>
        <v>1</v>
      </c>
      <c r="AJ29" s="112">
        <f>INDEX('half 23-24'!I4:I23,MATCH(LARGE('half 23-24'!G4:G23,3),'half 23-24'!G4:G23,0))</f>
        <v>0</v>
      </c>
      <c r="AL29" s="95">
        <v>3</v>
      </c>
      <c r="AM29" s="153" t="str">
        <f>INDEX('half 23-24'!B4:B23,MATCH(LARGE('half 23-24'!O4:O23,3),'half 23-24'!O4:O23,0))</f>
        <v>Man Utd</v>
      </c>
      <c r="AN29" s="154"/>
      <c r="AO29" s="154"/>
      <c r="AP29" s="154"/>
      <c r="AQ29" s="155"/>
      <c r="AR29" s="113">
        <f>INDEX('half 23-24'!K4:K23,MATCH(LARGE('half 23-24'!O4:O23,3),'half 23-24'!O4:O23,0))</f>
        <v>1</v>
      </c>
      <c r="AS29" s="114">
        <f>INDEX('half 23-24'!L4:L23,MATCH(LARGE('half 23-24'!O4:O23,3),'half 23-24'!O4:O23,0))</f>
        <v>0</v>
      </c>
      <c r="AT29" s="112">
        <f>INDEX('half 23-24'!M4:M23,MATCH(LARGE('half 23-24'!O4:O23,3),'half 23-24'!O4:O23,0))</f>
        <v>0</v>
      </c>
      <c r="AU29" s="113">
        <f>INDEX('half 23-24'!P4:P23,MATCH(LARGE('half 23-24'!O4:O23,3),'half 23-24'!O4:O23,0))</f>
        <v>1</v>
      </c>
      <c r="AV29" s="112">
        <f>INDEX('half 23-24'!Q4:Q23,MATCH(LARGE('half 23-24'!O4:O23,3),'half 23-24'!O4:O23,0))</f>
        <v>0</v>
      </c>
      <c r="AW29" s="57"/>
      <c r="AX29" s="95">
        <v>3</v>
      </c>
      <c r="AY29" s="153" t="str">
        <f>INDEX('half 23-24'!S4:S23,MATCH(LARGE('half 23-24'!X4:X23,3),'half 23-24'!X4:X23,0))</f>
        <v>Liverpool</v>
      </c>
      <c r="AZ29" s="154"/>
      <c r="BA29" s="154"/>
      <c r="BB29" s="154"/>
      <c r="BC29" s="155"/>
      <c r="BD29" s="113">
        <f>INDEX('half 23-24'!T4:T23,MATCH(LARGE('half 23-24'!X4:X23,3),'half 23-24'!X4:X23,0))</f>
        <v>0</v>
      </c>
      <c r="BE29" s="114">
        <f>INDEX('half 23-24'!U4:U23,MATCH(LARGE('half 23-24'!X4:X23,3),'half 23-24'!X4:X23,0))</f>
        <v>1</v>
      </c>
      <c r="BF29" s="112">
        <f>INDEX('half 23-24'!V4:V23,MATCH(LARGE('half 23-24'!X4:X23,3),'half 23-24'!X4:X23,0))</f>
        <v>0</v>
      </c>
      <c r="BG29" s="113">
        <f>INDEX('half 23-24'!Y4:Y23,MATCH(LARGE('half 23-24'!X4:X23,3),'half 23-24'!X4:X23,0))</f>
        <v>1</v>
      </c>
      <c r="BH29" s="112">
        <f>INDEX('half 23-24'!Z4:Z23,MATCH(LARGE('half 23-24'!X4:X23,3),'half 23-24'!X4:X23,0))</f>
        <v>1</v>
      </c>
      <c r="BJ29" s="95">
        <v>3</v>
      </c>
      <c r="BK29" s="153" t="str">
        <f>INDEX('half 23-24'!S4:S23,MATCH(LARGE('half 23-24'!AF4:AF23,3),'half 23-24'!AF4:AF23,0))</f>
        <v>Man City</v>
      </c>
      <c r="BL29" s="154"/>
      <c r="BM29" s="154"/>
      <c r="BN29" s="154"/>
      <c r="BO29" s="155"/>
      <c r="BP29" s="113">
        <f>INDEX('half 23-24'!AB4:AB23,MATCH(LARGE('half 23-24'!AF4:AF23,3),'half 23-24'!AF4:AF23,0))</f>
        <v>1</v>
      </c>
      <c r="BQ29" s="114">
        <f>INDEX('half 23-24'!AC4:AC23,MATCH(LARGE('half 23-24'!AF4:AF23,3),'half 23-24'!AF4:AF23,0))</f>
        <v>0</v>
      </c>
      <c r="BR29" s="112">
        <f>INDEX('half 23-24'!AD4:AD23,MATCH(LARGE('half 23-24'!AF4:AF23,3),'half 23-24'!AF4:AF23,0))</f>
        <v>0</v>
      </c>
      <c r="BS29" s="113">
        <f>INDEX('half 23-24'!AG4:AG23,MATCH(LARGE('half 23-24'!AF4:AF23,3),'half 23-24'!AF4:AF23,0))</f>
        <v>1</v>
      </c>
      <c r="BT29" s="112">
        <f>INDEX('half 23-24'!AH4:AH23,MATCH(LARGE('half 23-24'!AF4:AF23,3),'half 23-24'!AF4:AF23,0))</f>
        <v>0</v>
      </c>
    </row>
    <row r="30" spans="2:72" x14ac:dyDescent="0.2">
      <c r="B30" s="95">
        <v>4</v>
      </c>
      <c r="C30" s="153" t="str">
        <f>INDEX('half 23-24'!B4:B23,MATCH(LARGE('half 23-24'!AO4:AO23,4),'half 23-24'!AO4:AO23,0))</f>
        <v>Brighton</v>
      </c>
      <c r="D30" s="154"/>
      <c r="E30" s="154"/>
      <c r="F30" s="154"/>
      <c r="G30" s="155"/>
      <c r="H30" s="113">
        <f>INDEX('half 23-24'!AK4:AK23,MATCH(LARGE('half 23-24'!AO4:AO23,4),'half 23-24'!AO4:AO23,0))</f>
        <v>1</v>
      </c>
      <c r="I30" s="114">
        <f>INDEX('half 23-24'!AL4:AL23,MATCH(LARGE('half 23-24'!AO4:AO23,4),'half 23-24'!AO4:AO23,0))</f>
        <v>0</v>
      </c>
      <c r="J30" s="112">
        <f>INDEX('half 23-24'!AM4:AM23,MATCH(LARGE('half 23-24'!AO4:AO23,4),'half 23-24'!AO4:AO23,0))</f>
        <v>0</v>
      </c>
      <c r="K30" s="113">
        <f>INDEX('half 23-24'!AP4:AP23,MATCH(LARGE('half 23-24'!AO4:AO23,4),'half 23-24'!AO4:AO23,0))</f>
        <v>1</v>
      </c>
      <c r="L30" s="112">
        <f>INDEX('half 23-24'!AQ4:AQ23,MATCH(LARGE('half 23-24'!AO4:AO23,4),'half 23-24'!AO4:AO23,0))</f>
        <v>0</v>
      </c>
      <c r="M30" s="56"/>
      <c r="N30" s="95">
        <v>4</v>
      </c>
      <c r="O30" s="153" t="str">
        <f>INDEX('half 23-24'!B4:B23,MATCH(LARGE('half 23-24'!AX4:AX23,4),'half 23-24'!AX4:AX23,0))</f>
        <v>Fulham</v>
      </c>
      <c r="P30" s="154"/>
      <c r="Q30" s="154"/>
      <c r="R30" s="154"/>
      <c r="S30" s="155"/>
      <c r="T30" s="113">
        <f>INDEX('half 23-24'!AT4:AT23,MATCH(LARGE('half 23-24'!AX4:AX23,4),'half 23-24'!AX4:AX23,0))</f>
        <v>1</v>
      </c>
      <c r="U30" s="114">
        <f>INDEX('half 23-24'!AU4:AU23,MATCH(LARGE('half 23-24'!AX4:AX23,4),'half 23-24'!AX4:AX23,0))</f>
        <v>0</v>
      </c>
      <c r="V30" s="112">
        <f>INDEX('half 23-24'!AV4:AV23,MATCH(LARGE('half 23-24'!AX4:AX23,4),'half 23-24'!AX4:AX23,0))</f>
        <v>0</v>
      </c>
      <c r="W30" s="113">
        <f>INDEX('half 23-24'!AY4:AY23,MATCH(LARGE('half 23-24'!AX4:AX23,4),'half 23-24'!AX4:AX23,0))</f>
        <v>1</v>
      </c>
      <c r="X30" s="112">
        <f>INDEX('half 23-24'!AZ4:AZ23,MATCH(LARGE('half 23-24'!AX4:AX23,4),'half 23-24'!AX4:AX23,0))</f>
        <v>0</v>
      </c>
      <c r="Z30" s="95">
        <v>4</v>
      </c>
      <c r="AA30" s="153" t="str">
        <f>INDEX('half 23-24'!B4:B23,MATCH(LARGE('half 23-24'!G4:G23,4),'half 23-24'!G4:G23,0))</f>
        <v>Brentford</v>
      </c>
      <c r="AB30" s="154"/>
      <c r="AC30" s="154"/>
      <c r="AD30" s="154"/>
      <c r="AE30" s="155"/>
      <c r="AF30" s="113">
        <f>INDEX('half 23-24'!C4:C23,MATCH(LARGE('half 23-24'!G4:G23,4),'half 23-24'!G4:G23,0))</f>
        <v>0</v>
      </c>
      <c r="AG30" s="114">
        <f>INDEX('half 23-24'!D4:D23,MATCH(LARGE('half 23-24'!G4:G23,4),'half 23-24'!G4:G23,0))</f>
        <v>1</v>
      </c>
      <c r="AH30" s="112">
        <f>INDEX('half 23-24'!E4:E23,MATCH(LARGE('half 23-24'!G4:G23,4),'half 23-24'!G4:G23,0))</f>
        <v>0</v>
      </c>
      <c r="AI30" s="113">
        <f>INDEX('half 23-24'!H4:H23,MATCH(LARGE('half 23-24'!G4:G23,4),'half 23-24'!G4:G23,0))</f>
        <v>2</v>
      </c>
      <c r="AJ30" s="112">
        <f>INDEX('half 23-24'!I4:I23,MATCH(LARGE('half 23-24'!G4:G23,4),'half 23-24'!G4:G23,0))</f>
        <v>2</v>
      </c>
      <c r="AL30" s="95">
        <v>4</v>
      </c>
      <c r="AM30" s="153" t="str">
        <f>INDEX('half 23-24'!B4:B23,MATCH(LARGE('half 23-24'!O4:O23,4),'half 23-24'!O4:O23,0))</f>
        <v>Bournemouth</v>
      </c>
      <c r="AN30" s="154"/>
      <c r="AO30" s="154"/>
      <c r="AP30" s="154"/>
      <c r="AQ30" s="155"/>
      <c r="AR30" s="113">
        <f>INDEX('half 23-24'!K4:K23,MATCH(LARGE('half 23-24'!O4:O23,4),'half 23-24'!O4:O23,0))</f>
        <v>0</v>
      </c>
      <c r="AS30" s="114">
        <f>INDEX('half 23-24'!L4:L23,MATCH(LARGE('half 23-24'!O4:O23,4),'half 23-24'!O4:O23,0))</f>
        <v>1</v>
      </c>
      <c r="AT30" s="112">
        <f>INDEX('half 23-24'!M4:M23,MATCH(LARGE('half 23-24'!O4:O23,4),'half 23-24'!O4:O23,0))</f>
        <v>0</v>
      </c>
      <c r="AU30" s="113">
        <f>INDEX('half 23-24'!P4:P23,MATCH(LARGE('half 23-24'!O4:O23,4),'half 23-24'!O4:O23,0))</f>
        <v>1</v>
      </c>
      <c r="AV30" s="112">
        <f>INDEX('half 23-24'!Q4:Q23,MATCH(LARGE('half 23-24'!O4:O23,4),'half 23-24'!O4:O23,0))</f>
        <v>1</v>
      </c>
      <c r="AW30" s="57"/>
      <c r="AX30" s="95">
        <v>4</v>
      </c>
      <c r="AY30" s="153" t="str">
        <f>INDEX('half 23-24'!S4:S23,MATCH(LARGE('half 23-24'!X4:X23,4),'half 23-24'!X4:X23,0))</f>
        <v>Wolves</v>
      </c>
      <c r="AZ30" s="154"/>
      <c r="BA30" s="154"/>
      <c r="BB30" s="154"/>
      <c r="BC30" s="155"/>
      <c r="BD30" s="113">
        <f>INDEX('half 23-24'!T4:T23,MATCH(LARGE('half 23-24'!X4:X23,4),'half 23-24'!X4:X23,0))</f>
        <v>0</v>
      </c>
      <c r="BE30" s="114">
        <f>INDEX('half 23-24'!U4:U23,MATCH(LARGE('half 23-24'!X4:X23,4),'half 23-24'!X4:X23,0))</f>
        <v>1</v>
      </c>
      <c r="BF30" s="112">
        <f>INDEX('half 23-24'!V4:V23,MATCH(LARGE('half 23-24'!X4:X23,4),'half 23-24'!X4:X23,0))</f>
        <v>0</v>
      </c>
      <c r="BG30" s="113">
        <f>INDEX('half 23-24'!Y4:Y23,MATCH(LARGE('half 23-24'!X4:X23,4),'half 23-24'!X4:X23,0))</f>
        <v>0</v>
      </c>
      <c r="BH30" s="112">
        <f>INDEX('half 23-24'!Z4:Z23,MATCH(LARGE('half 23-24'!X4:X23,4),'half 23-24'!X4:X23,0))</f>
        <v>0</v>
      </c>
      <c r="BJ30" s="95">
        <v>4</v>
      </c>
      <c r="BK30" s="153" t="str">
        <f>INDEX('half 23-24'!S4:S23,MATCH(LARGE('half 23-24'!AF4:AF23,4),'half 23-24'!AF4:AF23,0))</f>
        <v>Crystal P</v>
      </c>
      <c r="BL30" s="154"/>
      <c r="BM30" s="154"/>
      <c r="BN30" s="154"/>
      <c r="BO30" s="155"/>
      <c r="BP30" s="113">
        <f>INDEX('half 23-24'!AB4:AB23,MATCH(LARGE('half 23-24'!AF4:AF23,4),'half 23-24'!AF4:AF23,0))</f>
        <v>1</v>
      </c>
      <c r="BQ30" s="114">
        <f>INDEX('half 23-24'!AC4:AC23,MATCH(LARGE('half 23-24'!AF4:AF23,4),'half 23-24'!AF4:AF23,0))</f>
        <v>0</v>
      </c>
      <c r="BR30" s="112">
        <f>INDEX('half 23-24'!AD4:AD23,MATCH(LARGE('half 23-24'!AF4:AF23,4),'half 23-24'!AF4:AF23,0))</f>
        <v>0</v>
      </c>
      <c r="BS30" s="113">
        <f>INDEX('half 23-24'!AG4:AG23,MATCH(LARGE('half 23-24'!AF4:AF23,4),'half 23-24'!AF4:AF23,0))</f>
        <v>1</v>
      </c>
      <c r="BT30" s="112">
        <f>INDEX('half 23-24'!AH4:AH23,MATCH(LARGE('half 23-24'!AF4:AF23,4),'half 23-24'!AF4:AF23,0))</f>
        <v>0</v>
      </c>
    </row>
    <row r="31" spans="2:72" x14ac:dyDescent="0.2">
      <c r="B31" s="95">
        <v>5</v>
      </c>
      <c r="C31" s="153" t="str">
        <f>INDEX('half 23-24'!B4:B23,MATCH(LARGE('half 23-24'!AO4:AO23,5),'half 23-24'!AO4:AO23,0))</f>
        <v>Tottenham</v>
      </c>
      <c r="D31" s="154"/>
      <c r="E31" s="154"/>
      <c r="F31" s="154"/>
      <c r="G31" s="155"/>
      <c r="H31" s="113">
        <f>INDEX('half 23-24'!AK4:AK23,MATCH(LARGE('half 23-24'!AO4:AO23,5),'half 23-24'!AO4:AO23,0))</f>
        <v>0</v>
      </c>
      <c r="I31" s="114">
        <f>INDEX('half 23-24'!AL4:AL23,MATCH(LARGE('half 23-24'!AO4:AO23,5),'half 23-24'!AO4:AO23,0))</f>
        <v>1</v>
      </c>
      <c r="J31" s="112">
        <f>INDEX('half 23-24'!AM4:AM23,MATCH(LARGE('half 23-24'!AO4:AO23,5),'half 23-24'!AO4:AO23,0))</f>
        <v>0</v>
      </c>
      <c r="K31" s="113">
        <f>INDEX('half 23-24'!AP4:AP23,MATCH(LARGE('half 23-24'!AO4:AO23,5),'half 23-24'!AO4:AO23,0))</f>
        <v>2</v>
      </c>
      <c r="L31" s="112">
        <f>INDEX('half 23-24'!AQ4:AQ23,MATCH(LARGE('half 23-24'!AO4:AO23,5),'half 23-24'!AO4:AO23,0))</f>
        <v>2</v>
      </c>
      <c r="M31" s="56"/>
      <c r="N31" s="95">
        <v>5</v>
      </c>
      <c r="O31" s="153" t="str">
        <f>INDEX('half 23-24'!B4:B23,MATCH(LARGE('half 23-24'!AX4:AX23,5),'half 23-24'!AX4:AX23,0))</f>
        <v>Man Utd</v>
      </c>
      <c r="P31" s="154"/>
      <c r="Q31" s="154"/>
      <c r="R31" s="154"/>
      <c r="S31" s="155"/>
      <c r="T31" s="113">
        <f>INDEX('half 23-24'!AT4:AT23,MATCH(LARGE('half 23-24'!AX4:AX23,5),'half 23-24'!AX4:AX23,0))</f>
        <v>1</v>
      </c>
      <c r="U31" s="114">
        <f>INDEX('half 23-24'!AU4:AU23,MATCH(LARGE('half 23-24'!AX4:AX23,5),'half 23-24'!AX4:AX23,0))</f>
        <v>0</v>
      </c>
      <c r="V31" s="112">
        <f>INDEX('half 23-24'!AV4:AV23,MATCH(LARGE('half 23-24'!AX4:AX23,5),'half 23-24'!AX4:AX23,0))</f>
        <v>0</v>
      </c>
      <c r="W31" s="113">
        <f>INDEX('half 23-24'!AY4:AY23,MATCH(LARGE('half 23-24'!AX4:AX23,5),'half 23-24'!AX4:AX23,0))</f>
        <v>1</v>
      </c>
      <c r="X31" s="112">
        <f>INDEX('half 23-24'!AZ4:AZ23,MATCH(LARGE('half 23-24'!AX4:AX23,5),'half 23-24'!AX4:AX23,0))</f>
        <v>0</v>
      </c>
      <c r="Z31" s="95">
        <v>5</v>
      </c>
      <c r="AA31" s="153" t="str">
        <f>INDEX('half 23-24'!B4:B23,MATCH(LARGE('half 23-24'!G4:G23,5),'half 23-24'!G4:G23,0))</f>
        <v>Chelsea</v>
      </c>
      <c r="AB31" s="154"/>
      <c r="AC31" s="154"/>
      <c r="AD31" s="154"/>
      <c r="AE31" s="155"/>
      <c r="AF31" s="113">
        <f>INDEX('half 23-24'!C4:C23,MATCH(LARGE('half 23-24'!G4:G23,5),'half 23-24'!G4:G23,0))</f>
        <v>0</v>
      </c>
      <c r="AG31" s="114">
        <f>INDEX('half 23-24'!D4:D23,MATCH(LARGE('half 23-24'!G4:G23,5),'half 23-24'!G4:G23,0))</f>
        <v>1</v>
      </c>
      <c r="AH31" s="112">
        <f>INDEX('half 23-24'!E4:E23,MATCH(LARGE('half 23-24'!G4:G23,5),'half 23-24'!G4:G23,0))</f>
        <v>0</v>
      </c>
      <c r="AI31" s="113">
        <f>INDEX('half 23-24'!H4:H23,MATCH(LARGE('half 23-24'!G4:G23,5),'half 23-24'!G4:G23,0))</f>
        <v>1</v>
      </c>
      <c r="AJ31" s="112">
        <f>INDEX('half 23-24'!I4:I23,MATCH(LARGE('half 23-24'!G4:G23,5),'half 23-24'!G4:G23,0))</f>
        <v>1</v>
      </c>
      <c r="AL31" s="95">
        <v>5</v>
      </c>
      <c r="AM31" s="153" t="str">
        <f>INDEX('half 23-24'!B4:B23,MATCH(LARGE('half 23-24'!O4:O23,5),'half 23-24'!O4:O23,0))</f>
        <v>Chelsea</v>
      </c>
      <c r="AN31" s="154"/>
      <c r="AO31" s="154"/>
      <c r="AP31" s="154"/>
      <c r="AQ31" s="155"/>
      <c r="AR31" s="113">
        <f>INDEX('half 23-24'!K4:K23,MATCH(LARGE('half 23-24'!O4:O23,5),'half 23-24'!O4:O23,0))</f>
        <v>0</v>
      </c>
      <c r="AS31" s="114">
        <f>INDEX('half 23-24'!L4:L23,MATCH(LARGE('half 23-24'!O4:O23,5),'half 23-24'!O4:O23,0))</f>
        <v>1</v>
      </c>
      <c r="AT31" s="112">
        <f>INDEX('half 23-24'!M4:M23,MATCH(LARGE('half 23-24'!O4:O23,5),'half 23-24'!O4:O23,0))</f>
        <v>0</v>
      </c>
      <c r="AU31" s="113">
        <f>INDEX('half 23-24'!P4:P23,MATCH(LARGE('half 23-24'!O4:O23,5),'half 23-24'!O4:O23,0))</f>
        <v>0</v>
      </c>
      <c r="AV31" s="112">
        <f>INDEX('half 23-24'!Q4:Q23,MATCH(LARGE('half 23-24'!O4:O23,5),'half 23-24'!O4:O23,0))</f>
        <v>0</v>
      </c>
      <c r="AW31" s="57"/>
      <c r="AX31" s="95">
        <v>5</v>
      </c>
      <c r="AY31" s="153" t="str">
        <f>INDEX('half 23-24'!S4:S23,MATCH(LARGE('half 23-24'!X4:X23,5),'half 23-24'!X4:X23,0))</f>
        <v>West Ham</v>
      </c>
      <c r="AZ31" s="154"/>
      <c r="BA31" s="154"/>
      <c r="BB31" s="154"/>
      <c r="BC31" s="155"/>
      <c r="BD31" s="113">
        <f>INDEX('half 23-24'!T4:T23,MATCH(LARGE('half 23-24'!X4:X23,5),'half 23-24'!X4:X23,0))</f>
        <v>0</v>
      </c>
      <c r="BE31" s="114">
        <f>INDEX('half 23-24'!U4:U23,MATCH(LARGE('half 23-24'!X4:X23,5),'half 23-24'!X4:X23,0))</f>
        <v>1</v>
      </c>
      <c r="BF31" s="112">
        <f>INDEX('half 23-24'!V4:V23,MATCH(LARGE('half 23-24'!X4:X23,5),'half 23-24'!X4:X23,0))</f>
        <v>0</v>
      </c>
      <c r="BG31" s="113">
        <f>INDEX('half 23-24'!Y4:Y23,MATCH(LARGE('half 23-24'!X4:X23,5),'half 23-24'!X4:X23,0))</f>
        <v>0</v>
      </c>
      <c r="BH31" s="112">
        <f>INDEX('half 23-24'!Z4:Z23,MATCH(LARGE('half 23-24'!X4:X23,5),'half 23-24'!X4:X23,0))</f>
        <v>0</v>
      </c>
      <c r="BJ31" s="95">
        <v>5</v>
      </c>
      <c r="BK31" s="153" t="str">
        <f>INDEX('half 23-24'!S4:S23,MATCH(LARGE('half 23-24'!AF4:AF23,5),'half 23-24'!AF4:AF23,0))</f>
        <v>Nottingham</v>
      </c>
      <c r="BL31" s="154"/>
      <c r="BM31" s="154"/>
      <c r="BN31" s="154"/>
      <c r="BO31" s="155"/>
      <c r="BP31" s="113">
        <f>INDEX('half 23-24'!AB4:AB23,MATCH(LARGE('half 23-24'!AF4:AF23,5),'half 23-24'!AF4:AF23,0))</f>
        <v>1</v>
      </c>
      <c r="BQ31" s="114">
        <f>INDEX('half 23-24'!AC4:AC23,MATCH(LARGE('half 23-24'!AF4:AF23,5),'half 23-24'!AF4:AF23,0))</f>
        <v>0</v>
      </c>
      <c r="BR31" s="112">
        <f>INDEX('half 23-24'!AD4:AD23,MATCH(LARGE('half 23-24'!AF4:AF23,5),'half 23-24'!AF4:AF23,0))</f>
        <v>0</v>
      </c>
      <c r="BS31" s="113">
        <f>INDEX('half 23-24'!AG4:AG23,MATCH(LARGE('half 23-24'!AF4:AF23,5),'half 23-24'!AF4:AF23,0))</f>
        <v>1</v>
      </c>
      <c r="BT31" s="112">
        <f>INDEX('half 23-24'!AH4:AH23,MATCH(LARGE('half 23-24'!AF4:AF23,5),'half 23-24'!AF4:AF23,0))</f>
        <v>0</v>
      </c>
    </row>
    <row r="32" spans="2:72" x14ac:dyDescent="0.2">
      <c r="B32" s="95">
        <v>6</v>
      </c>
      <c r="C32" s="153" t="str">
        <f>INDEX('half 23-24'!B4:B23,MATCH(LARGE('half 23-24'!AO4:AO23,6),'half 23-24'!AO4:AO23,0))</f>
        <v>Brentford</v>
      </c>
      <c r="D32" s="154"/>
      <c r="E32" s="154"/>
      <c r="F32" s="154"/>
      <c r="G32" s="155"/>
      <c r="H32" s="113">
        <f>INDEX('half 23-24'!AK4:AK23,MATCH(LARGE('half 23-24'!AO4:AO23,6),'half 23-24'!AO4:AO23,0))</f>
        <v>0</v>
      </c>
      <c r="I32" s="114">
        <f>INDEX('half 23-24'!AL4:AL23,MATCH(LARGE('half 23-24'!AO4:AO23,6),'half 23-24'!AO4:AO23,0))</f>
        <v>1</v>
      </c>
      <c r="J32" s="112">
        <f>INDEX('half 23-24'!AM4:AM23,MATCH(LARGE('half 23-24'!AO4:AO23,6),'half 23-24'!AO4:AO23,0))</f>
        <v>0</v>
      </c>
      <c r="K32" s="113">
        <f>INDEX('half 23-24'!AP4:AP23,MATCH(LARGE('half 23-24'!AO4:AO23,6),'half 23-24'!AO4:AO23,0))</f>
        <v>2</v>
      </c>
      <c r="L32" s="112">
        <f>INDEX('half 23-24'!AQ4:AQ23,MATCH(LARGE('half 23-24'!AO4:AO23,6),'half 23-24'!AO4:AO23,0))</f>
        <v>2</v>
      </c>
      <c r="M32" s="56"/>
      <c r="N32" s="95">
        <v>6</v>
      </c>
      <c r="O32" s="153" t="str">
        <f>INDEX('half 23-24'!B4:B23,MATCH(LARGE('half 23-24'!AX4:AX23,6),'half 23-24'!AX4:AX23,0))</f>
        <v>Man City</v>
      </c>
      <c r="P32" s="154"/>
      <c r="Q32" s="154"/>
      <c r="R32" s="154"/>
      <c r="S32" s="155"/>
      <c r="T32" s="113">
        <f>INDEX('half 23-24'!AT4:AT23,MATCH(LARGE('half 23-24'!AX4:AX23,6),'half 23-24'!AX4:AX23,0))</f>
        <v>1</v>
      </c>
      <c r="U32" s="114">
        <f>INDEX('half 23-24'!AU4:AU23,MATCH(LARGE('half 23-24'!AX4:AX23,6),'half 23-24'!AX4:AX23,0))</f>
        <v>0</v>
      </c>
      <c r="V32" s="112">
        <f>INDEX('half 23-24'!AV4:AV23,MATCH(LARGE('half 23-24'!AX4:AX23,6),'half 23-24'!AX4:AX23,0))</f>
        <v>0</v>
      </c>
      <c r="W32" s="113">
        <f>INDEX('half 23-24'!AY4:AY23,MATCH(LARGE('half 23-24'!AX4:AX23,6),'half 23-24'!AX4:AX23,0))</f>
        <v>1</v>
      </c>
      <c r="X32" s="112">
        <f>INDEX('half 23-24'!AZ4:AZ23,MATCH(LARGE('half 23-24'!AX4:AX23,6),'half 23-24'!AX4:AX23,0))</f>
        <v>0</v>
      </c>
      <c r="Z32" s="95">
        <v>6</v>
      </c>
      <c r="AA32" s="153" t="str">
        <f>INDEX('half 23-24'!B4:B23,MATCH(LARGE('half 23-24'!G4:G23,6),'half 23-24'!G4:G23,0))</f>
        <v>Bournemouth</v>
      </c>
      <c r="AB32" s="154"/>
      <c r="AC32" s="154"/>
      <c r="AD32" s="154"/>
      <c r="AE32" s="155"/>
      <c r="AF32" s="113">
        <f>INDEX('half 23-24'!C4:C23,MATCH(LARGE('half 23-24'!G4:G23,6),'half 23-24'!G4:G23,0))</f>
        <v>0</v>
      </c>
      <c r="AG32" s="114">
        <f>INDEX('half 23-24'!D4:D23,MATCH(LARGE('half 23-24'!G4:G23,6),'half 23-24'!G4:G23,0))</f>
        <v>1</v>
      </c>
      <c r="AH32" s="112">
        <f>INDEX('half 23-24'!E4:E23,MATCH(LARGE('half 23-24'!G4:G23,6),'half 23-24'!G4:G23,0))</f>
        <v>0</v>
      </c>
      <c r="AI32" s="113">
        <f>INDEX('half 23-24'!H4:H23,MATCH(LARGE('half 23-24'!G4:G23,6),'half 23-24'!G4:G23,0))</f>
        <v>0</v>
      </c>
      <c r="AJ32" s="112">
        <f>INDEX('half 23-24'!I4:I23,MATCH(LARGE('half 23-24'!G4:G23,6),'half 23-24'!G4:G23,0))</f>
        <v>0</v>
      </c>
      <c r="AL32" s="95">
        <v>6</v>
      </c>
      <c r="AM32" s="153" t="str">
        <f>INDEX('half 23-24'!B4:B23,MATCH(LARGE('half 23-24'!O4:O23,6),'half 23-24'!O4:O23,0))</f>
        <v>Brentford</v>
      </c>
      <c r="AN32" s="154"/>
      <c r="AO32" s="154"/>
      <c r="AP32" s="154"/>
      <c r="AQ32" s="155"/>
      <c r="AR32" s="113">
        <f>INDEX('half 23-24'!K4:K23,MATCH(LARGE('half 23-24'!O4:O23,6),'half 23-24'!O4:O23,0))</f>
        <v>0</v>
      </c>
      <c r="AS32" s="114">
        <f>INDEX('half 23-24'!L4:L23,MATCH(LARGE('half 23-24'!O4:O23,6),'half 23-24'!O4:O23,0))</f>
        <v>1</v>
      </c>
      <c r="AT32" s="112">
        <f>INDEX('half 23-24'!M4:M23,MATCH(LARGE('half 23-24'!O4:O23,6),'half 23-24'!O4:O23,0))</f>
        <v>0</v>
      </c>
      <c r="AU32" s="113">
        <f>INDEX('half 23-24'!P4:P23,MATCH(LARGE('half 23-24'!O4:O23,6),'half 23-24'!O4:O23,0))</f>
        <v>0</v>
      </c>
      <c r="AV32" s="112">
        <f>INDEX('half 23-24'!Q4:Q23,MATCH(LARGE('half 23-24'!O4:O23,6),'half 23-24'!O4:O23,0))</f>
        <v>0</v>
      </c>
      <c r="AW32" s="57"/>
      <c r="AX32" s="95">
        <v>6</v>
      </c>
      <c r="AY32" s="153" t="str">
        <f>INDEX('half 23-24'!S4:S23,MATCH(LARGE('half 23-24'!X4:X23,6),'half 23-24'!X4:X23,0))</f>
        <v>Fulham</v>
      </c>
      <c r="AZ32" s="154"/>
      <c r="BA32" s="154"/>
      <c r="BB32" s="154"/>
      <c r="BC32" s="155"/>
      <c r="BD32" s="113">
        <f>INDEX('half 23-24'!T4:T23,MATCH(LARGE('half 23-24'!X4:X23,6),'half 23-24'!X4:X23,0))</f>
        <v>0</v>
      </c>
      <c r="BE32" s="114">
        <f>INDEX('half 23-24'!U4:U23,MATCH(LARGE('half 23-24'!X4:X23,6),'half 23-24'!X4:X23,0))</f>
        <v>1</v>
      </c>
      <c r="BF32" s="112">
        <f>INDEX('half 23-24'!V4:V23,MATCH(LARGE('half 23-24'!X4:X23,6),'half 23-24'!X4:X23,0))</f>
        <v>0</v>
      </c>
      <c r="BG32" s="113">
        <f>INDEX('half 23-24'!Y4:Y23,MATCH(LARGE('half 23-24'!X4:X23,6),'half 23-24'!X4:X23,0))</f>
        <v>0</v>
      </c>
      <c r="BH32" s="112">
        <f>INDEX('half 23-24'!Z4:Z23,MATCH(LARGE('half 23-24'!X4:X23,6),'half 23-24'!X4:X23,0))</f>
        <v>0</v>
      </c>
      <c r="BJ32" s="95">
        <v>6</v>
      </c>
      <c r="BK32" s="153" t="str">
        <f>INDEX('half 23-24'!S4:S23,MATCH(LARGE('half 23-24'!AF4:AF23,6),'half 23-24'!AF4:AF23,0))</f>
        <v>West Ham</v>
      </c>
      <c r="BL32" s="154"/>
      <c r="BM32" s="154"/>
      <c r="BN32" s="154"/>
      <c r="BO32" s="155"/>
      <c r="BP32" s="113">
        <f>INDEX('half 23-24'!AB4:AB23,MATCH(LARGE('half 23-24'!AF4:AF23,6),'half 23-24'!AF4:AF23,0))</f>
        <v>0</v>
      </c>
      <c r="BQ32" s="114">
        <f>INDEX('half 23-24'!AC4:AC23,MATCH(LARGE('half 23-24'!AF4:AF23,6),'half 23-24'!AF4:AF23,0))</f>
        <v>1</v>
      </c>
      <c r="BR32" s="112">
        <f>INDEX('half 23-24'!AD4:AD23,MATCH(LARGE('half 23-24'!AF4:AF23,6),'half 23-24'!AF4:AF23,0))</f>
        <v>0</v>
      </c>
      <c r="BS32" s="113">
        <f>INDEX('half 23-24'!AG4:AG23,MATCH(LARGE('half 23-24'!AF4:AF23,6),'half 23-24'!AF4:AF23,0))</f>
        <v>1</v>
      </c>
      <c r="BT32" s="112">
        <f>INDEX('half 23-24'!AH4:AH23,MATCH(LARGE('half 23-24'!AF4:AF23,6),'half 23-24'!AF4:AF23,0))</f>
        <v>1</v>
      </c>
    </row>
    <row r="33" spans="2:72" x14ac:dyDescent="0.2">
      <c r="B33" s="95">
        <v>7</v>
      </c>
      <c r="C33" s="153" t="str">
        <f>INDEX('half 23-24'!B4:B23,MATCH(LARGE('half 23-24'!AO4:AO23,7),'half 23-24'!AO4:AO23,0))</f>
        <v>Liverpool</v>
      </c>
      <c r="D33" s="154"/>
      <c r="E33" s="154"/>
      <c r="F33" s="154"/>
      <c r="G33" s="155"/>
      <c r="H33" s="113">
        <f>INDEX('half 23-24'!AK4:AK23,MATCH(LARGE('half 23-24'!AO4:AO23,7),'half 23-24'!AO4:AO23,0))</f>
        <v>0</v>
      </c>
      <c r="I33" s="114">
        <f>INDEX('half 23-24'!AL4:AL23,MATCH(LARGE('half 23-24'!AO4:AO23,7),'half 23-24'!AO4:AO23,0))</f>
        <v>1</v>
      </c>
      <c r="J33" s="112">
        <f>INDEX('half 23-24'!AM4:AM23,MATCH(LARGE('half 23-24'!AO4:AO23,7),'half 23-24'!AO4:AO23,0))</f>
        <v>0</v>
      </c>
      <c r="K33" s="113">
        <f>INDEX('half 23-24'!AP4:AP23,MATCH(LARGE('half 23-24'!AO4:AO23,7),'half 23-24'!AO4:AO23,0))</f>
        <v>1</v>
      </c>
      <c r="L33" s="112">
        <f>INDEX('half 23-24'!AQ4:AQ23,MATCH(LARGE('half 23-24'!AO4:AO23,7),'half 23-24'!AO4:AO23,0))</f>
        <v>1</v>
      </c>
      <c r="M33" s="56"/>
      <c r="N33" s="95">
        <v>7</v>
      </c>
      <c r="O33" s="153" t="str">
        <f>INDEX('half 23-24'!B4:B23,MATCH(LARGE('half 23-24'!AX4:AX23,7),'half 23-24'!AX4:AX23,0))</f>
        <v>Crystal P</v>
      </c>
      <c r="P33" s="154"/>
      <c r="Q33" s="154"/>
      <c r="R33" s="154"/>
      <c r="S33" s="155"/>
      <c r="T33" s="113">
        <f>INDEX('half 23-24'!AT4:AT23,MATCH(LARGE('half 23-24'!AX4:AX23,7),'half 23-24'!AX4:AX23,0))</f>
        <v>1</v>
      </c>
      <c r="U33" s="114">
        <f>INDEX('half 23-24'!AU4:AU23,MATCH(LARGE('half 23-24'!AX4:AX23,7),'half 23-24'!AX4:AX23,0))</f>
        <v>0</v>
      </c>
      <c r="V33" s="112">
        <f>INDEX('half 23-24'!AV4:AV23,MATCH(LARGE('half 23-24'!AX4:AX23,7),'half 23-24'!AX4:AX23,0))</f>
        <v>0</v>
      </c>
      <c r="W33" s="113">
        <f>INDEX('half 23-24'!AY4:AY23,MATCH(LARGE('half 23-24'!AX4:AX23,7),'half 23-24'!AX4:AX23,0))</f>
        <v>1</v>
      </c>
      <c r="X33" s="112">
        <f>INDEX('half 23-24'!AZ4:AZ23,MATCH(LARGE('half 23-24'!AX4:AX23,7),'half 23-24'!AX4:AX23,0))</f>
        <v>0</v>
      </c>
      <c r="Z33" s="95">
        <v>7</v>
      </c>
      <c r="AA33" s="153" t="str">
        <f>INDEX('half 23-24'!B4:B23,MATCH(LARGE('half 23-24'!G4:G23,7),'half 23-24'!G4:G23,0))</f>
        <v>Man Utd</v>
      </c>
      <c r="AB33" s="154"/>
      <c r="AC33" s="154"/>
      <c r="AD33" s="154"/>
      <c r="AE33" s="155"/>
      <c r="AF33" s="113">
        <f>INDEX('half 23-24'!C4:C23,MATCH(LARGE('half 23-24'!G4:G23,7),'half 23-24'!G4:G23,0))</f>
        <v>0</v>
      </c>
      <c r="AG33" s="114">
        <f>INDEX('half 23-24'!D4:D23,MATCH(LARGE('half 23-24'!G4:G23,7),'half 23-24'!G4:G23,0))</f>
        <v>1</v>
      </c>
      <c r="AH33" s="112">
        <f>INDEX('half 23-24'!E4:E23,MATCH(LARGE('half 23-24'!G4:G23,7),'half 23-24'!G4:G23,0))</f>
        <v>0</v>
      </c>
      <c r="AI33" s="113">
        <f>INDEX('half 23-24'!H4:H23,MATCH(LARGE('half 23-24'!G4:G23,7),'half 23-24'!G4:G23,0))</f>
        <v>0</v>
      </c>
      <c r="AJ33" s="112">
        <f>INDEX('half 23-24'!I4:I23,MATCH(LARGE('half 23-24'!G4:G23,7),'half 23-24'!G4:G23,0))</f>
        <v>0</v>
      </c>
      <c r="AL33" s="95">
        <v>7</v>
      </c>
      <c r="AM33" s="153" t="str">
        <f>INDEX('half 23-24'!B4:B23,MATCH(LARGE('half 23-24'!O4:O23,7),'half 23-24'!O4:O23,0))</f>
        <v>Wolves</v>
      </c>
      <c r="AN33" s="154"/>
      <c r="AO33" s="154"/>
      <c r="AP33" s="154"/>
      <c r="AQ33" s="155"/>
      <c r="AR33" s="113">
        <f>INDEX('half 23-24'!K4:K23,MATCH(LARGE('half 23-24'!O4:O23,7),'half 23-24'!O4:O23,0))</f>
        <v>0</v>
      </c>
      <c r="AS33" s="114">
        <f>INDEX('half 23-24'!L4:L23,MATCH(LARGE('half 23-24'!O4:O23,7),'half 23-24'!O4:O23,0))</f>
        <v>0</v>
      </c>
      <c r="AT33" s="112">
        <f>INDEX('half 23-24'!M4:M23,MATCH(LARGE('half 23-24'!O4:O23,7),'half 23-24'!O4:O23,0))</f>
        <v>0</v>
      </c>
      <c r="AU33" s="113">
        <f>INDEX('half 23-24'!P4:P23,MATCH(LARGE('half 23-24'!O4:O23,7),'half 23-24'!O4:O23,0))</f>
        <v>0</v>
      </c>
      <c r="AV33" s="112">
        <f>INDEX('half 23-24'!Q4:Q23,MATCH(LARGE('half 23-24'!O4:O23,7),'half 23-24'!O4:O23,0))</f>
        <v>0</v>
      </c>
      <c r="AW33" s="57"/>
      <c r="AX33" s="95">
        <v>7</v>
      </c>
      <c r="AY33" s="153" t="str">
        <f>INDEX('half 23-24'!S4:S23,MATCH(LARGE('half 23-24'!X4:X23,7),'half 23-24'!X4:X23,0))</f>
        <v>Crystal P</v>
      </c>
      <c r="AZ33" s="154"/>
      <c r="BA33" s="154"/>
      <c r="BB33" s="154"/>
      <c r="BC33" s="155"/>
      <c r="BD33" s="113">
        <f>INDEX('half 23-24'!T4:T23,MATCH(LARGE('half 23-24'!X4:X23,7),'half 23-24'!X4:X23,0))</f>
        <v>0</v>
      </c>
      <c r="BE33" s="114">
        <f>INDEX('half 23-24'!U4:U23,MATCH(LARGE('half 23-24'!X4:X23,7),'half 23-24'!X4:X23,0))</f>
        <v>1</v>
      </c>
      <c r="BF33" s="112">
        <f>INDEX('half 23-24'!V4:V23,MATCH(LARGE('half 23-24'!X4:X23,7),'half 23-24'!X4:X23,0))</f>
        <v>0</v>
      </c>
      <c r="BG33" s="113">
        <f>INDEX('half 23-24'!Y4:Y23,MATCH(LARGE('half 23-24'!X4:X23,7),'half 23-24'!X4:X23,0))</f>
        <v>0</v>
      </c>
      <c r="BH33" s="112">
        <f>INDEX('half 23-24'!Z4:Z23,MATCH(LARGE('half 23-24'!X4:X23,7),'half 23-24'!X4:X23,0))</f>
        <v>0</v>
      </c>
      <c r="BJ33" s="95">
        <v>7</v>
      </c>
      <c r="BK33" s="153" t="str">
        <f>INDEX('half 23-24'!S4:S23,MATCH(LARGE('half 23-24'!AF4:AF23,7),'half 23-24'!AF4:AF23,0))</f>
        <v>Tottenham</v>
      </c>
      <c r="BL33" s="154"/>
      <c r="BM33" s="154"/>
      <c r="BN33" s="154"/>
      <c r="BO33" s="155"/>
      <c r="BP33" s="113">
        <f>INDEX('half 23-24'!AB4:AB23,MATCH(LARGE('half 23-24'!AF4:AF23,7),'half 23-24'!AF4:AF23,0))</f>
        <v>0</v>
      </c>
      <c r="BQ33" s="114">
        <f>INDEX('half 23-24'!AC4:AC23,MATCH(LARGE('half 23-24'!AF4:AF23,7),'half 23-24'!AF4:AF23,0))</f>
        <v>1</v>
      </c>
      <c r="BR33" s="112">
        <f>INDEX('half 23-24'!AD4:AD23,MATCH(LARGE('half 23-24'!AF4:AF23,7),'half 23-24'!AF4:AF23,0))</f>
        <v>0</v>
      </c>
      <c r="BS33" s="113">
        <f>INDEX('half 23-24'!AG4:AG23,MATCH(LARGE('half 23-24'!AF4:AF23,7),'half 23-24'!AF4:AF23,0))</f>
        <v>0</v>
      </c>
      <c r="BT33" s="112">
        <f>INDEX('half 23-24'!AH4:AH23,MATCH(LARGE('half 23-24'!AF4:AF23,7),'half 23-24'!AF4:AF23,0))</f>
        <v>0</v>
      </c>
    </row>
    <row r="34" spans="2:72" x14ac:dyDescent="0.2">
      <c r="B34" s="95">
        <v>8</v>
      </c>
      <c r="C34" s="153" t="str">
        <f>INDEX('half 23-24'!B4:B23,MATCH(LARGE('half 23-24'!AO4:AO23,8),'half 23-24'!AO4:AO23,0))</f>
        <v>Chelsea</v>
      </c>
      <c r="D34" s="154"/>
      <c r="E34" s="154"/>
      <c r="F34" s="154"/>
      <c r="G34" s="155"/>
      <c r="H34" s="113">
        <f>INDEX('half 23-24'!AK4:AK23,MATCH(LARGE('half 23-24'!AO4:AO23,8),'half 23-24'!AO4:AO23,0))</f>
        <v>0</v>
      </c>
      <c r="I34" s="114">
        <f>INDEX('half 23-24'!AL4:AL23,MATCH(LARGE('half 23-24'!AO4:AO23,8),'half 23-24'!AO4:AO23,0))</f>
        <v>1</v>
      </c>
      <c r="J34" s="112">
        <f>INDEX('half 23-24'!AM4:AM23,MATCH(LARGE('half 23-24'!AO4:AO23,8),'half 23-24'!AO4:AO23,0))</f>
        <v>0</v>
      </c>
      <c r="K34" s="113">
        <f>INDEX('half 23-24'!AP4:AP23,MATCH(LARGE('half 23-24'!AO4:AO23,8),'half 23-24'!AO4:AO23,0))</f>
        <v>1</v>
      </c>
      <c r="L34" s="112">
        <f>INDEX('half 23-24'!AQ4:AQ23,MATCH(LARGE('half 23-24'!AO4:AO23,8),'half 23-24'!AO4:AO23,0))</f>
        <v>1</v>
      </c>
      <c r="M34" s="56"/>
      <c r="N34" s="95">
        <v>8</v>
      </c>
      <c r="O34" s="153" t="str">
        <f>INDEX('half 23-24'!B4:B23,MATCH(LARGE('half 23-24'!AX4:AX23,8),'half 23-24'!AX4:AX23,0))</f>
        <v>Nottingham</v>
      </c>
      <c r="P34" s="154"/>
      <c r="Q34" s="154"/>
      <c r="R34" s="154"/>
      <c r="S34" s="155"/>
      <c r="T34" s="113">
        <f>INDEX('half 23-24'!AT4:AT23,MATCH(LARGE('half 23-24'!AX4:AX23,8),'half 23-24'!AX4:AX23,0))</f>
        <v>1</v>
      </c>
      <c r="U34" s="114">
        <f>INDEX('half 23-24'!AU4:AU23,MATCH(LARGE('half 23-24'!AX4:AX23,8),'half 23-24'!AX4:AX23,0))</f>
        <v>0</v>
      </c>
      <c r="V34" s="112">
        <f>INDEX('half 23-24'!AV4:AV23,MATCH(LARGE('half 23-24'!AX4:AX23,8),'half 23-24'!AX4:AX23,0))</f>
        <v>0</v>
      </c>
      <c r="W34" s="113">
        <f>INDEX('half 23-24'!AY4:AY23,MATCH(LARGE('half 23-24'!AX4:AX23,8),'half 23-24'!AX4:AX23,0))</f>
        <v>1</v>
      </c>
      <c r="X34" s="112">
        <f>INDEX('half 23-24'!AZ4:AZ23,MATCH(LARGE('half 23-24'!AX4:AX23,8),'half 23-24'!AX4:AX23,0))</f>
        <v>0</v>
      </c>
      <c r="Z34" s="95">
        <v>8</v>
      </c>
      <c r="AA34" s="153" t="str">
        <f>INDEX('half 23-24'!B4:B23,MATCH(LARGE('half 23-24'!G4:G23,8),'half 23-24'!G4:G23,0))</f>
        <v>Sheffield</v>
      </c>
      <c r="AB34" s="154"/>
      <c r="AC34" s="154"/>
      <c r="AD34" s="154"/>
      <c r="AE34" s="155"/>
      <c r="AF34" s="113">
        <f>INDEX('half 23-24'!C4:C23,MATCH(LARGE('half 23-24'!G4:G23,8),'half 23-24'!G4:G23,0))</f>
        <v>0</v>
      </c>
      <c r="AG34" s="114">
        <f>INDEX('half 23-24'!D4:D23,MATCH(LARGE('half 23-24'!G4:G23,8),'half 23-24'!G4:G23,0))</f>
        <v>1</v>
      </c>
      <c r="AH34" s="112">
        <f>INDEX('half 23-24'!E4:E23,MATCH(LARGE('half 23-24'!G4:G23,8),'half 23-24'!G4:G23,0))</f>
        <v>0</v>
      </c>
      <c r="AI34" s="113">
        <f>INDEX('half 23-24'!H4:H23,MATCH(LARGE('half 23-24'!G4:G23,8),'half 23-24'!G4:G23,0))</f>
        <v>0</v>
      </c>
      <c r="AJ34" s="112">
        <f>INDEX('half 23-24'!I4:I23,MATCH(LARGE('half 23-24'!G4:G23,8),'half 23-24'!G4:G23,0))</f>
        <v>0</v>
      </c>
      <c r="AL34" s="95">
        <v>8</v>
      </c>
      <c r="AM34" s="153" t="str">
        <f>INDEX('half 23-24'!B4:B23,MATCH(LARGE('half 23-24'!O4:O23,8),'half 23-24'!O4:O23,0))</f>
        <v>West Ham</v>
      </c>
      <c r="AN34" s="154"/>
      <c r="AO34" s="154"/>
      <c r="AP34" s="154"/>
      <c r="AQ34" s="155"/>
      <c r="AR34" s="113">
        <f>INDEX('half 23-24'!K4:K23,MATCH(LARGE('half 23-24'!O4:O23,8),'half 23-24'!O4:O23,0))</f>
        <v>0</v>
      </c>
      <c r="AS34" s="114">
        <f>INDEX('half 23-24'!L4:L23,MATCH(LARGE('half 23-24'!O4:O23,8),'half 23-24'!O4:O23,0))</f>
        <v>0</v>
      </c>
      <c r="AT34" s="112">
        <f>INDEX('half 23-24'!M4:M23,MATCH(LARGE('half 23-24'!O4:O23,8),'half 23-24'!O4:O23,0))</f>
        <v>0</v>
      </c>
      <c r="AU34" s="113">
        <f>INDEX('half 23-24'!P4:P23,MATCH(LARGE('half 23-24'!O4:O23,8),'half 23-24'!O4:O23,0))</f>
        <v>0</v>
      </c>
      <c r="AV34" s="112">
        <f>INDEX('half 23-24'!Q4:Q23,MATCH(LARGE('half 23-24'!O4:O23,8),'half 23-24'!O4:O23,0))</f>
        <v>0</v>
      </c>
      <c r="AW34" s="57"/>
      <c r="AX34" s="95">
        <v>8</v>
      </c>
      <c r="AY34" s="153" t="str">
        <f>INDEX('half 23-24'!S4:S23,MATCH(LARGE('half 23-24'!X4:X23,8),'half 23-24'!X4:X23,0))</f>
        <v>Bournemouth</v>
      </c>
      <c r="AZ34" s="154"/>
      <c r="BA34" s="154"/>
      <c r="BB34" s="154"/>
      <c r="BC34" s="155"/>
      <c r="BD34" s="113">
        <f>INDEX('half 23-24'!T4:T23,MATCH(LARGE('half 23-24'!X4:X23,8),'half 23-24'!X4:X23,0))</f>
        <v>0</v>
      </c>
      <c r="BE34" s="114">
        <f>INDEX('half 23-24'!U4:U23,MATCH(LARGE('half 23-24'!X4:X23,8),'half 23-24'!X4:X23,0))</f>
        <v>0</v>
      </c>
      <c r="BF34" s="112">
        <f>INDEX('half 23-24'!V4:V23,MATCH(LARGE('half 23-24'!X4:X23,8),'half 23-24'!X4:X23,0))</f>
        <v>0</v>
      </c>
      <c r="BG34" s="113">
        <f>INDEX('half 23-24'!Y4:Y23,MATCH(LARGE('half 23-24'!X4:X23,8),'half 23-24'!X4:X23,0))</f>
        <v>0</v>
      </c>
      <c r="BH34" s="112">
        <f>INDEX('half 23-24'!Z4:Z23,MATCH(LARGE('half 23-24'!X4:X23,8),'half 23-24'!X4:X23,0))</f>
        <v>0</v>
      </c>
      <c r="BJ34" s="95">
        <v>8</v>
      </c>
      <c r="BK34" s="153" t="str">
        <f>INDEX('half 23-24'!S4:S23,MATCH(LARGE('half 23-24'!AF4:AF23,8),'half 23-24'!AF4:AF23,0))</f>
        <v>Liverpool</v>
      </c>
      <c r="BL34" s="154"/>
      <c r="BM34" s="154"/>
      <c r="BN34" s="154"/>
      <c r="BO34" s="155"/>
      <c r="BP34" s="113">
        <f>INDEX('half 23-24'!AB4:AB23,MATCH(LARGE('half 23-24'!AF4:AF23,8),'half 23-24'!AF4:AF23,0))</f>
        <v>0</v>
      </c>
      <c r="BQ34" s="114">
        <f>INDEX('half 23-24'!AC4:AC23,MATCH(LARGE('half 23-24'!AF4:AF23,8),'half 23-24'!AF4:AF23,0))</f>
        <v>1</v>
      </c>
      <c r="BR34" s="112">
        <f>INDEX('half 23-24'!AD4:AD23,MATCH(LARGE('half 23-24'!AF4:AF23,8),'half 23-24'!AF4:AF23,0))</f>
        <v>0</v>
      </c>
      <c r="BS34" s="113">
        <f>INDEX('half 23-24'!AG4:AG23,MATCH(LARGE('half 23-24'!AF4:AF23,8),'half 23-24'!AF4:AF23,0))</f>
        <v>0</v>
      </c>
      <c r="BT34" s="112">
        <f>INDEX('half 23-24'!AH4:AH23,MATCH(LARGE('half 23-24'!AF4:AF23,8),'half 23-24'!AF4:AF23,0))</f>
        <v>0</v>
      </c>
    </row>
    <row r="35" spans="2:72" x14ac:dyDescent="0.2">
      <c r="B35" s="95">
        <v>9</v>
      </c>
      <c r="C35" s="153" t="str">
        <f>INDEX('half 23-24'!B4:B23,MATCH(LARGE('half 23-24'!AO4:AO23,9),'half 23-24'!AO4:AO23,0))</f>
        <v>Wolves</v>
      </c>
      <c r="D35" s="154"/>
      <c r="E35" s="154"/>
      <c r="F35" s="154"/>
      <c r="G35" s="155"/>
      <c r="H35" s="113">
        <f>INDEX('half 23-24'!AK4:AK23,MATCH(LARGE('half 23-24'!AO4:AO23,9),'half 23-24'!AO4:AO23,0))</f>
        <v>0</v>
      </c>
      <c r="I35" s="114">
        <f>INDEX('half 23-24'!AL4:AL23,MATCH(LARGE('half 23-24'!AO4:AO23,9),'half 23-24'!AO4:AO23,0))</f>
        <v>1</v>
      </c>
      <c r="J35" s="112">
        <f>INDEX('half 23-24'!AM4:AM23,MATCH(LARGE('half 23-24'!AO4:AO23,9),'half 23-24'!AO4:AO23,0))</f>
        <v>0</v>
      </c>
      <c r="K35" s="113">
        <f>INDEX('half 23-24'!AP4:AP23,MATCH(LARGE('half 23-24'!AO4:AO23,9),'half 23-24'!AO4:AO23,0))</f>
        <v>0</v>
      </c>
      <c r="L35" s="112">
        <f>INDEX('half 23-24'!AQ4:AQ23,MATCH(LARGE('half 23-24'!AO4:AO23,9),'half 23-24'!AO4:AO23,0))</f>
        <v>0</v>
      </c>
      <c r="M35" s="56"/>
      <c r="N35" s="95">
        <v>9</v>
      </c>
      <c r="O35" s="153" t="str">
        <f>INDEX('half 23-24'!B4:B23,MATCH(LARGE('half 23-24'!AX4:AX23,9),'half 23-24'!AX4:AX23,0))</f>
        <v>West Ham</v>
      </c>
      <c r="P35" s="154"/>
      <c r="Q35" s="154"/>
      <c r="R35" s="154"/>
      <c r="S35" s="155"/>
      <c r="T35" s="113">
        <f>INDEX('half 23-24'!AT4:AT23,MATCH(LARGE('half 23-24'!AX4:AX23,9),'half 23-24'!AX4:AX23,0))</f>
        <v>0</v>
      </c>
      <c r="U35" s="114">
        <f>INDEX('half 23-24'!AU4:AU23,MATCH(LARGE('half 23-24'!AX4:AX23,9),'half 23-24'!AX4:AX23,0))</f>
        <v>1</v>
      </c>
      <c r="V35" s="112">
        <f>INDEX('half 23-24'!AV4:AV23,MATCH(LARGE('half 23-24'!AX4:AX23,9),'half 23-24'!AX4:AX23,0))</f>
        <v>0</v>
      </c>
      <c r="W35" s="113">
        <f>INDEX('half 23-24'!AY4:AY23,MATCH(LARGE('half 23-24'!AX4:AX23,9),'half 23-24'!AX4:AX23,0))</f>
        <v>1</v>
      </c>
      <c r="X35" s="112">
        <f>INDEX('half 23-24'!AZ4:AZ23,MATCH(LARGE('half 23-24'!AX4:AX23,9),'half 23-24'!AX4:AX23,0))</f>
        <v>1</v>
      </c>
      <c r="Z35" s="95">
        <v>9</v>
      </c>
      <c r="AA35" s="153" t="str">
        <f>INDEX('half 23-24'!B4:B23,MATCH(LARGE('half 23-24'!G4:G23,9),'half 23-24'!G4:G23,0))</f>
        <v>Everton</v>
      </c>
      <c r="AB35" s="154"/>
      <c r="AC35" s="154"/>
      <c r="AD35" s="154"/>
      <c r="AE35" s="155"/>
      <c r="AF35" s="113">
        <f>INDEX('half 23-24'!C4:C23,MATCH(LARGE('half 23-24'!G4:G23,9),'half 23-24'!G4:G23,0))</f>
        <v>0</v>
      </c>
      <c r="AG35" s="114">
        <f>INDEX('half 23-24'!D4:D23,MATCH(LARGE('half 23-24'!G4:G23,9),'half 23-24'!G4:G23,0))</f>
        <v>1</v>
      </c>
      <c r="AH35" s="112">
        <f>INDEX('half 23-24'!E4:E23,MATCH(LARGE('half 23-24'!G4:G23,9),'half 23-24'!G4:G23,0))</f>
        <v>0</v>
      </c>
      <c r="AI35" s="113">
        <f>INDEX('half 23-24'!H4:H23,MATCH(LARGE('half 23-24'!G4:G23,9),'half 23-24'!G4:G23,0))</f>
        <v>0</v>
      </c>
      <c r="AJ35" s="112">
        <f>INDEX('half 23-24'!I4:I23,MATCH(LARGE('half 23-24'!G4:G23,9),'half 23-24'!G4:G23,0))</f>
        <v>0</v>
      </c>
      <c r="AL35" s="95">
        <v>9</v>
      </c>
      <c r="AM35" s="153" t="str">
        <f>INDEX('half 23-24'!B4:B23,MATCH(LARGE('half 23-24'!O4:O23,9),'half 23-24'!O4:O23,0))</f>
        <v>Fulham</v>
      </c>
      <c r="AN35" s="154"/>
      <c r="AO35" s="154"/>
      <c r="AP35" s="154"/>
      <c r="AQ35" s="155"/>
      <c r="AR35" s="113">
        <f>INDEX('half 23-24'!K4:K23,MATCH(LARGE('half 23-24'!O4:O23,9),'half 23-24'!O4:O23,0))</f>
        <v>0</v>
      </c>
      <c r="AS35" s="114">
        <f>INDEX('half 23-24'!L4:L23,MATCH(LARGE('half 23-24'!O4:O23,9),'half 23-24'!O4:O23,0))</f>
        <v>0</v>
      </c>
      <c r="AT35" s="112">
        <f>INDEX('half 23-24'!M4:M23,MATCH(LARGE('half 23-24'!O4:O23,9),'half 23-24'!O4:O23,0))</f>
        <v>0</v>
      </c>
      <c r="AU35" s="113">
        <f>INDEX('half 23-24'!P4:P23,MATCH(LARGE('half 23-24'!O4:O23,9),'half 23-24'!O4:O23,0))</f>
        <v>0</v>
      </c>
      <c r="AV35" s="112">
        <f>INDEX('half 23-24'!Q4:Q23,MATCH(LARGE('half 23-24'!O4:O23,9),'half 23-24'!O4:O23,0))</f>
        <v>0</v>
      </c>
      <c r="AW35" s="57"/>
      <c r="AX35" s="95">
        <v>9</v>
      </c>
      <c r="AY35" s="153" t="str">
        <f>INDEX('half 23-24'!S4:S23,MATCH(LARGE('half 23-24'!X4:X23,9),'half 23-24'!X4:X23,0))</f>
        <v>Newcastle</v>
      </c>
      <c r="AZ35" s="154"/>
      <c r="BA35" s="154"/>
      <c r="BB35" s="154"/>
      <c r="BC35" s="155"/>
      <c r="BD35" s="113">
        <f>INDEX('half 23-24'!T4:T23,MATCH(LARGE('half 23-24'!X4:X23,9),'half 23-24'!X4:X23,0))</f>
        <v>0</v>
      </c>
      <c r="BE35" s="114">
        <f>INDEX('half 23-24'!U4:U23,MATCH(LARGE('half 23-24'!X4:X23,9),'half 23-24'!X4:X23,0))</f>
        <v>0</v>
      </c>
      <c r="BF35" s="112">
        <f>INDEX('half 23-24'!V4:V23,MATCH(LARGE('half 23-24'!X4:X23,9),'half 23-24'!X4:X23,0))</f>
        <v>0</v>
      </c>
      <c r="BG35" s="113">
        <f>INDEX('half 23-24'!Y4:Y23,MATCH(LARGE('half 23-24'!X4:X23,9),'half 23-24'!X4:X23,0))</f>
        <v>0</v>
      </c>
      <c r="BH35" s="112">
        <f>INDEX('half 23-24'!Z4:Z23,MATCH(LARGE('half 23-24'!X4:X23,9),'half 23-24'!X4:X23,0))</f>
        <v>0</v>
      </c>
      <c r="BJ35" s="95">
        <v>9</v>
      </c>
      <c r="BK35" s="153" t="str">
        <f>INDEX('half 23-24'!S4:S23,MATCH(LARGE('half 23-24'!AF4:AF23,9),'half 23-24'!AF4:AF23,0))</f>
        <v>Bournemouth</v>
      </c>
      <c r="BL35" s="154"/>
      <c r="BM35" s="154"/>
      <c r="BN35" s="154"/>
      <c r="BO35" s="155"/>
      <c r="BP35" s="113">
        <f>INDEX('half 23-24'!AB4:AB23,MATCH(LARGE('half 23-24'!AF4:AF23,9),'half 23-24'!AF4:AF23,0))</f>
        <v>0</v>
      </c>
      <c r="BQ35" s="114">
        <f>INDEX('half 23-24'!AC4:AC23,MATCH(LARGE('half 23-24'!AF4:AF23,9),'half 23-24'!AF4:AF23,0))</f>
        <v>0</v>
      </c>
      <c r="BR35" s="112">
        <f>INDEX('half 23-24'!AD4:AD23,MATCH(LARGE('half 23-24'!AF4:AF23,9),'half 23-24'!AF4:AF23,0))</f>
        <v>0</v>
      </c>
      <c r="BS35" s="113">
        <f>INDEX('half 23-24'!AG4:AG23,MATCH(LARGE('half 23-24'!AF4:AF23,9),'half 23-24'!AF4:AF23,0))</f>
        <v>0</v>
      </c>
      <c r="BT35" s="112">
        <f>INDEX('half 23-24'!AH4:AH23,MATCH(LARGE('half 23-24'!AF4:AF23,9),'half 23-24'!AF4:AF23,0))</f>
        <v>0</v>
      </c>
    </row>
    <row r="36" spans="2:72" x14ac:dyDescent="0.2">
      <c r="B36" s="95">
        <v>10</v>
      </c>
      <c r="C36" s="153" t="str">
        <f>INDEX('half 23-24'!B4:B23,MATCH(LARGE('half 23-24'!AO4:AO23,10),'half 23-24'!AO4:AO23,0))</f>
        <v>West Ham</v>
      </c>
      <c r="D36" s="154"/>
      <c r="E36" s="154"/>
      <c r="F36" s="154"/>
      <c r="G36" s="155"/>
      <c r="H36" s="113">
        <f>INDEX('half 23-24'!AK4:AK23,MATCH(LARGE('half 23-24'!AO4:AO23,10),'half 23-24'!AO4:AO23,0))</f>
        <v>0</v>
      </c>
      <c r="I36" s="114">
        <f>INDEX('half 23-24'!AL4:AL23,MATCH(LARGE('half 23-24'!AO4:AO23,10),'half 23-24'!AO4:AO23,0))</f>
        <v>1</v>
      </c>
      <c r="J36" s="112">
        <f>INDEX('half 23-24'!AM4:AM23,MATCH(LARGE('half 23-24'!AO4:AO23,10),'half 23-24'!AO4:AO23,0))</f>
        <v>0</v>
      </c>
      <c r="K36" s="113">
        <f>INDEX('half 23-24'!AP4:AP23,MATCH(LARGE('half 23-24'!AO4:AO23,10),'half 23-24'!AO4:AO23,0))</f>
        <v>0</v>
      </c>
      <c r="L36" s="112">
        <f>INDEX('half 23-24'!AQ4:AQ23,MATCH(LARGE('half 23-24'!AO4:AO23,10),'half 23-24'!AO4:AO23,0))</f>
        <v>0</v>
      </c>
      <c r="M36" s="56"/>
      <c r="N36" s="95">
        <v>10</v>
      </c>
      <c r="O36" s="153" t="str">
        <f>INDEX('half 23-24'!B4:B23,MATCH(LARGE('half 23-24'!AX4:AX23,10),'half 23-24'!AX4:AX23,0))</f>
        <v>Bournemouth</v>
      </c>
      <c r="P36" s="154"/>
      <c r="Q36" s="154"/>
      <c r="R36" s="154"/>
      <c r="S36" s="155"/>
      <c r="T36" s="113">
        <f>INDEX('half 23-24'!AT4:AT23,MATCH(LARGE('half 23-24'!AX4:AX23,10),'half 23-24'!AX4:AX23,0))</f>
        <v>0</v>
      </c>
      <c r="U36" s="114">
        <f>INDEX('half 23-24'!AU4:AU23,MATCH(LARGE('half 23-24'!AX4:AX23,10),'half 23-24'!AX4:AX23,0))</f>
        <v>1</v>
      </c>
      <c r="V36" s="112">
        <f>INDEX('half 23-24'!AV4:AV23,MATCH(LARGE('half 23-24'!AX4:AX23,10),'half 23-24'!AX4:AX23,0))</f>
        <v>0</v>
      </c>
      <c r="W36" s="113">
        <f>INDEX('half 23-24'!AY4:AY23,MATCH(LARGE('half 23-24'!AX4:AX23,10),'half 23-24'!AX4:AX23,0))</f>
        <v>1</v>
      </c>
      <c r="X36" s="112">
        <f>INDEX('half 23-24'!AZ4:AZ23,MATCH(LARGE('half 23-24'!AX4:AX23,10),'half 23-24'!AX4:AX23,0))</f>
        <v>1</v>
      </c>
      <c r="Z36" s="95">
        <v>10</v>
      </c>
      <c r="AA36" s="153" t="str">
        <f>INDEX('half 23-24'!B4:B23,MATCH(LARGE('half 23-24'!G4:G23,10),'half 23-24'!G4:G23,0))</f>
        <v>Wolves</v>
      </c>
      <c r="AB36" s="154"/>
      <c r="AC36" s="154"/>
      <c r="AD36" s="154"/>
      <c r="AE36" s="155"/>
      <c r="AF36" s="113">
        <f>INDEX('half 23-24'!C4:C23,MATCH(LARGE('half 23-24'!G4:G23,10),'half 23-24'!G4:G23,0))</f>
        <v>0</v>
      </c>
      <c r="AG36" s="114">
        <f>INDEX('half 23-24'!D4:D23,MATCH(LARGE('half 23-24'!G4:G23,10),'half 23-24'!G4:G23,0))</f>
        <v>0</v>
      </c>
      <c r="AH36" s="112">
        <f>INDEX('half 23-24'!E4:E23,MATCH(LARGE('half 23-24'!G4:G23,10),'half 23-24'!G4:G23,0))</f>
        <v>0</v>
      </c>
      <c r="AI36" s="113">
        <f>INDEX('half 23-24'!H4:H23,MATCH(LARGE('half 23-24'!G4:G23,10),'half 23-24'!G4:G23,0))</f>
        <v>0</v>
      </c>
      <c r="AJ36" s="112">
        <f>INDEX('half 23-24'!I4:I23,MATCH(LARGE('half 23-24'!G4:G23,10),'half 23-24'!G4:G23,0))</f>
        <v>0</v>
      </c>
      <c r="AL36" s="95">
        <v>10</v>
      </c>
      <c r="AM36" s="153" t="str">
        <f>INDEX('half 23-24'!B4:B23,MATCH(LARGE('half 23-24'!O4:O23,10),'half 23-24'!O4:O23,0))</f>
        <v>Tottenham</v>
      </c>
      <c r="AN36" s="154"/>
      <c r="AO36" s="154"/>
      <c r="AP36" s="154"/>
      <c r="AQ36" s="155"/>
      <c r="AR36" s="113">
        <f>INDEX('half 23-24'!K4:K23,MATCH(LARGE('half 23-24'!O4:O23,10),'half 23-24'!O4:O23,0))</f>
        <v>0</v>
      </c>
      <c r="AS36" s="114">
        <f>INDEX('half 23-24'!L4:L23,MATCH(LARGE('half 23-24'!O4:O23,10),'half 23-24'!O4:O23,0))</f>
        <v>0</v>
      </c>
      <c r="AT36" s="112">
        <f>INDEX('half 23-24'!M4:M23,MATCH(LARGE('half 23-24'!O4:O23,10),'half 23-24'!O4:O23,0))</f>
        <v>0</v>
      </c>
      <c r="AU36" s="113">
        <f>INDEX('half 23-24'!P4:P23,MATCH(LARGE('half 23-24'!O4:O23,10),'half 23-24'!O4:O23,0))</f>
        <v>0</v>
      </c>
      <c r="AV36" s="112">
        <f>INDEX('half 23-24'!Q4:Q23,MATCH(LARGE('half 23-24'!O4:O23,10),'half 23-24'!O4:O23,0))</f>
        <v>0</v>
      </c>
      <c r="AW36" s="57"/>
      <c r="AX36" s="95">
        <v>10</v>
      </c>
      <c r="AY36" s="153" t="str">
        <f>INDEX('half 23-24'!S4:S23,MATCH(LARGE('half 23-24'!X4:X23,10),'half 23-24'!X4:X23,0))</f>
        <v>Man Utd</v>
      </c>
      <c r="AZ36" s="154"/>
      <c r="BA36" s="154"/>
      <c r="BB36" s="154"/>
      <c r="BC36" s="155"/>
      <c r="BD36" s="113">
        <f>INDEX('half 23-24'!T4:T23,MATCH(LARGE('half 23-24'!X4:X23,10),'half 23-24'!X4:X23,0))</f>
        <v>0</v>
      </c>
      <c r="BE36" s="114">
        <f>INDEX('half 23-24'!U4:U23,MATCH(LARGE('half 23-24'!X4:X23,10),'half 23-24'!X4:X23,0))</f>
        <v>0</v>
      </c>
      <c r="BF36" s="112">
        <f>INDEX('half 23-24'!V4:V23,MATCH(LARGE('half 23-24'!X4:X23,10),'half 23-24'!X4:X23,0))</f>
        <v>0</v>
      </c>
      <c r="BG36" s="113">
        <f>INDEX('half 23-24'!Y4:Y23,MATCH(LARGE('half 23-24'!X4:X23,10),'half 23-24'!X4:X23,0))</f>
        <v>0</v>
      </c>
      <c r="BH36" s="112">
        <f>INDEX('half 23-24'!Z4:Z23,MATCH(LARGE('half 23-24'!X4:X23,10),'half 23-24'!X4:X23,0))</f>
        <v>0</v>
      </c>
      <c r="BJ36" s="95">
        <v>10</v>
      </c>
      <c r="BK36" s="153" t="str">
        <f>INDEX('half 23-24'!S4:S23,MATCH(LARGE('half 23-24'!AF4:AF23,10),'half 23-24'!AF4:AF23,0))</f>
        <v>Newcastle</v>
      </c>
      <c r="BL36" s="154"/>
      <c r="BM36" s="154"/>
      <c r="BN36" s="154"/>
      <c r="BO36" s="155"/>
      <c r="BP36" s="113">
        <f>INDEX('half 23-24'!AB4:AB23,MATCH(LARGE('half 23-24'!AF4:AF23,10),'half 23-24'!AF4:AF23,0))</f>
        <v>0</v>
      </c>
      <c r="BQ36" s="114">
        <f>INDEX('half 23-24'!AC4:AC23,MATCH(LARGE('half 23-24'!AF4:AF23,10),'half 23-24'!AF4:AF23,0))</f>
        <v>0</v>
      </c>
      <c r="BR36" s="112">
        <f>INDEX('half 23-24'!AD4:AD23,MATCH(LARGE('half 23-24'!AF4:AF23,10),'half 23-24'!AF4:AF23,0))</f>
        <v>0</v>
      </c>
      <c r="BS36" s="113">
        <f>INDEX('half 23-24'!AG4:AG23,MATCH(LARGE('half 23-24'!AF4:AF23,10),'half 23-24'!AF4:AF23,0))</f>
        <v>0</v>
      </c>
      <c r="BT36" s="112">
        <f>INDEX('half 23-24'!AH4:AH23,MATCH(LARGE('half 23-24'!AF4:AF23,10),'half 23-24'!AF4:AF23,0))</f>
        <v>0</v>
      </c>
    </row>
    <row r="37" spans="2:72" x14ac:dyDescent="0.2">
      <c r="B37" s="95">
        <v>11</v>
      </c>
      <c r="C37" s="153" t="str">
        <f>INDEX('half 23-24'!B4:B23,MATCH(LARGE('half 23-24'!AO4:AO23,11),'half 23-24'!AO4:AO23,0))</f>
        <v>Fulham</v>
      </c>
      <c r="D37" s="154"/>
      <c r="E37" s="154"/>
      <c r="F37" s="154"/>
      <c r="G37" s="155"/>
      <c r="H37" s="113">
        <f>INDEX('half 23-24'!AK4:AK23,MATCH(LARGE('half 23-24'!AO4:AO23,11),'half 23-24'!AO4:AO23,0))</f>
        <v>0</v>
      </c>
      <c r="I37" s="114">
        <f>INDEX('half 23-24'!AL4:AL23,MATCH(LARGE('half 23-24'!AO4:AO23,11),'half 23-24'!AO4:AO23,0))</f>
        <v>1</v>
      </c>
      <c r="J37" s="112">
        <f>INDEX('half 23-24'!AM4:AM23,MATCH(LARGE('half 23-24'!AO4:AO23,11),'half 23-24'!AO4:AO23,0))</f>
        <v>0</v>
      </c>
      <c r="K37" s="113">
        <f>INDEX('half 23-24'!AP4:AP23,MATCH(LARGE('half 23-24'!AO4:AO23,11),'half 23-24'!AO4:AO23,0))</f>
        <v>0</v>
      </c>
      <c r="L37" s="112">
        <f>INDEX('half 23-24'!AQ4:AQ23,MATCH(LARGE('half 23-24'!AO4:AO23,11),'half 23-24'!AO4:AO23,0))</f>
        <v>0</v>
      </c>
      <c r="M37" s="56"/>
      <c r="N37" s="95">
        <v>11</v>
      </c>
      <c r="O37" s="153" t="str">
        <f>INDEX('half 23-24'!B4:B23,MATCH(LARGE('half 23-24'!AX4:AX23,11),'half 23-24'!AX4:AX23,0))</f>
        <v>Tottenham</v>
      </c>
      <c r="P37" s="154"/>
      <c r="Q37" s="154"/>
      <c r="R37" s="154"/>
      <c r="S37" s="155"/>
      <c r="T37" s="113">
        <f>INDEX('half 23-24'!AT4:AT23,MATCH(LARGE('half 23-24'!AX4:AX23,11),'half 23-24'!AX4:AX23,0))</f>
        <v>0</v>
      </c>
      <c r="U37" s="114">
        <f>INDEX('half 23-24'!AU4:AU23,MATCH(LARGE('half 23-24'!AX4:AX23,11),'half 23-24'!AX4:AX23,0))</f>
        <v>1</v>
      </c>
      <c r="V37" s="112">
        <f>INDEX('half 23-24'!AV4:AV23,MATCH(LARGE('half 23-24'!AX4:AX23,11),'half 23-24'!AX4:AX23,0))</f>
        <v>0</v>
      </c>
      <c r="W37" s="113">
        <f>INDEX('half 23-24'!AY4:AY23,MATCH(LARGE('half 23-24'!AX4:AX23,11),'half 23-24'!AX4:AX23,0))</f>
        <v>0</v>
      </c>
      <c r="X37" s="112">
        <f>INDEX('half 23-24'!AZ4:AZ23,MATCH(LARGE('half 23-24'!AX4:AX23,11),'half 23-24'!AX4:AX23,0))</f>
        <v>0</v>
      </c>
      <c r="Z37" s="95">
        <v>11</v>
      </c>
      <c r="AA37" s="153" t="str">
        <f>INDEX('half 23-24'!B4:B23,MATCH(LARGE('half 23-24'!G4:G23,11),'half 23-24'!G4:G23,0))</f>
        <v>West Ham</v>
      </c>
      <c r="AB37" s="154"/>
      <c r="AC37" s="154"/>
      <c r="AD37" s="154"/>
      <c r="AE37" s="155"/>
      <c r="AF37" s="113">
        <f>INDEX('half 23-24'!C4:C23,MATCH(LARGE('half 23-24'!G4:G23,11),'half 23-24'!G4:G23,0))</f>
        <v>0</v>
      </c>
      <c r="AG37" s="114">
        <f>INDEX('half 23-24'!D4:D23,MATCH(LARGE('half 23-24'!G4:G23,11),'half 23-24'!G4:G23,0))</f>
        <v>0</v>
      </c>
      <c r="AH37" s="112">
        <f>INDEX('half 23-24'!E4:E23,MATCH(LARGE('half 23-24'!G4:G23,11),'half 23-24'!G4:G23,0))</f>
        <v>0</v>
      </c>
      <c r="AI37" s="113">
        <f>INDEX('half 23-24'!H4:H23,MATCH(LARGE('half 23-24'!G4:G23,11),'half 23-24'!G4:G23,0))</f>
        <v>0</v>
      </c>
      <c r="AJ37" s="112">
        <f>INDEX('half 23-24'!I4:I23,MATCH(LARGE('half 23-24'!G4:G23,11),'half 23-24'!G4:G23,0))</f>
        <v>0</v>
      </c>
      <c r="AL37" s="95">
        <v>11</v>
      </c>
      <c r="AM37" s="153" t="str">
        <f>INDEX('half 23-24'!B4:B23,MATCH(LARGE('half 23-24'!O4:O23,11),'half 23-24'!O4:O23,0))</f>
        <v>Luton</v>
      </c>
      <c r="AN37" s="154"/>
      <c r="AO37" s="154"/>
      <c r="AP37" s="154"/>
      <c r="AQ37" s="155"/>
      <c r="AR37" s="113">
        <f>INDEX('half 23-24'!K4:K23,MATCH(LARGE('half 23-24'!O4:O23,11),'half 23-24'!O4:O23,0))</f>
        <v>0</v>
      </c>
      <c r="AS37" s="114">
        <f>INDEX('half 23-24'!L4:L23,MATCH(LARGE('half 23-24'!O4:O23,11),'half 23-24'!O4:O23,0))</f>
        <v>0</v>
      </c>
      <c r="AT37" s="112">
        <f>INDEX('half 23-24'!M4:M23,MATCH(LARGE('half 23-24'!O4:O23,11),'half 23-24'!O4:O23,0))</f>
        <v>0</v>
      </c>
      <c r="AU37" s="113">
        <f>INDEX('half 23-24'!P4:P23,MATCH(LARGE('half 23-24'!O4:O23,11),'half 23-24'!O4:O23,0))</f>
        <v>0</v>
      </c>
      <c r="AV37" s="112">
        <f>INDEX('half 23-24'!Q4:Q23,MATCH(LARGE('half 23-24'!O4:O23,11),'half 23-24'!O4:O23,0))</f>
        <v>0</v>
      </c>
      <c r="AW37" s="57"/>
      <c r="AX37" s="95">
        <v>11</v>
      </c>
      <c r="AY37" s="153" t="str">
        <f>INDEX('half 23-24'!S4:S23,MATCH(LARGE('half 23-24'!X4:X23,11),'half 23-24'!X4:X23,0))</f>
        <v>Sheffield</v>
      </c>
      <c r="AZ37" s="154"/>
      <c r="BA37" s="154"/>
      <c r="BB37" s="154"/>
      <c r="BC37" s="155"/>
      <c r="BD37" s="113">
        <f>INDEX('half 23-24'!T4:T23,MATCH(LARGE('half 23-24'!X4:X23,11),'half 23-24'!X4:X23,0))</f>
        <v>0</v>
      </c>
      <c r="BE37" s="114">
        <f>INDEX('half 23-24'!U4:U23,MATCH(LARGE('half 23-24'!X4:X23,11),'half 23-24'!X4:X23,0))</f>
        <v>0</v>
      </c>
      <c r="BF37" s="112">
        <f>INDEX('half 23-24'!V4:V23,MATCH(LARGE('half 23-24'!X4:X23,11),'half 23-24'!X4:X23,0))</f>
        <v>0</v>
      </c>
      <c r="BG37" s="113">
        <f>INDEX('half 23-24'!Y4:Y23,MATCH(LARGE('half 23-24'!X4:X23,11),'half 23-24'!X4:X23,0))</f>
        <v>0</v>
      </c>
      <c r="BH37" s="112">
        <f>INDEX('half 23-24'!Z4:Z23,MATCH(LARGE('half 23-24'!X4:X23,11),'half 23-24'!X4:X23,0))</f>
        <v>0</v>
      </c>
      <c r="BJ37" s="95">
        <v>11</v>
      </c>
      <c r="BK37" s="153" t="str">
        <f>INDEX('half 23-24'!S4:S23,MATCH(LARGE('half 23-24'!AF4:AF23,11),'half 23-24'!AF4:AF23,0))</f>
        <v>Man Utd</v>
      </c>
      <c r="BL37" s="154"/>
      <c r="BM37" s="154"/>
      <c r="BN37" s="154"/>
      <c r="BO37" s="155"/>
      <c r="BP37" s="113">
        <f>INDEX('half 23-24'!AB4:AB23,MATCH(LARGE('half 23-24'!AF4:AF23,11),'half 23-24'!AF4:AF23,0))</f>
        <v>0</v>
      </c>
      <c r="BQ37" s="114">
        <f>INDEX('half 23-24'!AC4:AC23,MATCH(LARGE('half 23-24'!AF4:AF23,11),'half 23-24'!AF4:AF23,0))</f>
        <v>0</v>
      </c>
      <c r="BR37" s="112">
        <f>INDEX('half 23-24'!AD4:AD23,MATCH(LARGE('half 23-24'!AF4:AF23,11),'half 23-24'!AF4:AF23,0))</f>
        <v>0</v>
      </c>
      <c r="BS37" s="113">
        <f>INDEX('half 23-24'!AG4:AG23,MATCH(LARGE('half 23-24'!AF4:AF23,11),'half 23-24'!AF4:AF23,0))</f>
        <v>0</v>
      </c>
      <c r="BT37" s="112">
        <f>INDEX('half 23-24'!AH4:AH23,MATCH(LARGE('half 23-24'!AF4:AF23,11),'half 23-24'!AF4:AF23,0))</f>
        <v>0</v>
      </c>
    </row>
    <row r="38" spans="2:72" x14ac:dyDescent="0.2">
      <c r="B38" s="95">
        <v>12</v>
      </c>
      <c r="C38" s="153" t="str">
        <f>INDEX('half 23-24'!B4:B23,MATCH(LARGE('half 23-24'!AO4:AO23,12),'half 23-24'!AO4:AO23,0))</f>
        <v>Bournemouth</v>
      </c>
      <c r="D38" s="154"/>
      <c r="E38" s="154"/>
      <c r="F38" s="154"/>
      <c r="G38" s="155"/>
      <c r="H38" s="113">
        <f>INDEX('half 23-24'!AK4:AK23,MATCH(LARGE('half 23-24'!AO4:AO23,12),'half 23-24'!AO4:AO23,0))</f>
        <v>0</v>
      </c>
      <c r="I38" s="114">
        <f>INDEX('half 23-24'!AL4:AL23,MATCH(LARGE('half 23-24'!AO4:AO23,12),'half 23-24'!AO4:AO23,0))</f>
        <v>1</v>
      </c>
      <c r="J38" s="112">
        <f>INDEX('half 23-24'!AM4:AM23,MATCH(LARGE('half 23-24'!AO4:AO23,12),'half 23-24'!AO4:AO23,0))</f>
        <v>0</v>
      </c>
      <c r="K38" s="113">
        <f>INDEX('half 23-24'!AP4:AP23,MATCH(LARGE('half 23-24'!AO4:AO23,12),'half 23-24'!AO4:AO23,0))</f>
        <v>0</v>
      </c>
      <c r="L38" s="112">
        <f>INDEX('half 23-24'!AQ4:AQ23,MATCH(LARGE('half 23-24'!AO4:AO23,12),'half 23-24'!AO4:AO23,0))</f>
        <v>0</v>
      </c>
      <c r="M38" s="56"/>
      <c r="N38" s="95">
        <v>12</v>
      </c>
      <c r="O38" s="153" t="str">
        <f>INDEX('half 23-24'!B4:B23,MATCH(LARGE('half 23-24'!AX4:AX23,12),'half 23-24'!AX4:AX23,0))</f>
        <v>Liverpool</v>
      </c>
      <c r="P38" s="154"/>
      <c r="Q38" s="154"/>
      <c r="R38" s="154"/>
      <c r="S38" s="155"/>
      <c r="T38" s="113">
        <f>INDEX('half 23-24'!AT4:AT23,MATCH(LARGE('half 23-24'!AX4:AX23,12),'half 23-24'!AX4:AX23,0))</f>
        <v>0</v>
      </c>
      <c r="U38" s="114">
        <f>INDEX('half 23-24'!AU4:AU23,MATCH(LARGE('half 23-24'!AX4:AX23,12),'half 23-24'!AX4:AX23,0))</f>
        <v>1</v>
      </c>
      <c r="V38" s="112">
        <f>INDEX('half 23-24'!AV4:AV23,MATCH(LARGE('half 23-24'!AX4:AX23,12),'half 23-24'!AX4:AX23,0))</f>
        <v>0</v>
      </c>
      <c r="W38" s="113">
        <f>INDEX('half 23-24'!AY4:AY23,MATCH(LARGE('half 23-24'!AX4:AX23,12),'half 23-24'!AX4:AX23,0))</f>
        <v>0</v>
      </c>
      <c r="X38" s="112">
        <f>INDEX('half 23-24'!AZ4:AZ23,MATCH(LARGE('half 23-24'!AX4:AX23,12),'half 23-24'!AX4:AX23,0))</f>
        <v>0</v>
      </c>
      <c r="Z38" s="95">
        <v>12</v>
      </c>
      <c r="AA38" s="153" t="str">
        <f>INDEX('half 23-24'!B4:B23,MATCH(LARGE('half 23-24'!G4:G23,12),'half 23-24'!G4:G23,0))</f>
        <v>Fulham</v>
      </c>
      <c r="AB38" s="154"/>
      <c r="AC38" s="154"/>
      <c r="AD38" s="154"/>
      <c r="AE38" s="155"/>
      <c r="AF38" s="113">
        <f>INDEX('half 23-24'!C4:C23,MATCH(LARGE('half 23-24'!G4:G23,12),'half 23-24'!G4:G23,0))</f>
        <v>0</v>
      </c>
      <c r="AG38" s="114">
        <f>INDEX('half 23-24'!D4:D23,MATCH(LARGE('half 23-24'!G4:G23,12),'half 23-24'!G4:G23,0))</f>
        <v>0</v>
      </c>
      <c r="AH38" s="112">
        <f>INDEX('half 23-24'!E4:E23,MATCH(LARGE('half 23-24'!G4:G23,12),'half 23-24'!G4:G23,0))</f>
        <v>0</v>
      </c>
      <c r="AI38" s="113">
        <f>INDEX('half 23-24'!H4:H23,MATCH(LARGE('half 23-24'!G4:G23,12),'half 23-24'!G4:G23,0))</f>
        <v>0</v>
      </c>
      <c r="AJ38" s="112">
        <f>INDEX('half 23-24'!I4:I23,MATCH(LARGE('half 23-24'!G4:G23,12),'half 23-24'!G4:G23,0))</f>
        <v>0</v>
      </c>
      <c r="AL38" s="95">
        <v>12</v>
      </c>
      <c r="AM38" s="153" t="str">
        <f>INDEX('half 23-24'!B4:B23,MATCH(LARGE('half 23-24'!O4:O23,12),'half 23-24'!O4:O23,0))</f>
        <v>Man City</v>
      </c>
      <c r="AN38" s="154"/>
      <c r="AO38" s="154"/>
      <c r="AP38" s="154"/>
      <c r="AQ38" s="155"/>
      <c r="AR38" s="113">
        <f>INDEX('half 23-24'!K4:K23,MATCH(LARGE('half 23-24'!O4:O23,12),'half 23-24'!O4:O23,0))</f>
        <v>0</v>
      </c>
      <c r="AS38" s="114">
        <f>INDEX('half 23-24'!L4:L23,MATCH(LARGE('half 23-24'!O4:O23,12),'half 23-24'!O4:O23,0))</f>
        <v>0</v>
      </c>
      <c r="AT38" s="112">
        <f>INDEX('half 23-24'!M4:M23,MATCH(LARGE('half 23-24'!O4:O23,12),'half 23-24'!O4:O23,0))</f>
        <v>0</v>
      </c>
      <c r="AU38" s="113">
        <f>INDEX('half 23-24'!P4:P23,MATCH(LARGE('half 23-24'!O4:O23,12),'half 23-24'!O4:O23,0))</f>
        <v>0</v>
      </c>
      <c r="AV38" s="112">
        <f>INDEX('half 23-24'!Q4:Q23,MATCH(LARGE('half 23-24'!O4:O23,12),'half 23-24'!O4:O23,0))</f>
        <v>0</v>
      </c>
      <c r="AW38" s="57"/>
      <c r="AX38" s="95">
        <v>12</v>
      </c>
      <c r="AY38" s="153" t="str">
        <f>INDEX('half 23-24'!S4:S23,MATCH(LARGE('half 23-24'!X4:X23,12),'half 23-24'!X4:X23,0))</f>
        <v>Burnley</v>
      </c>
      <c r="AZ38" s="154"/>
      <c r="BA38" s="154"/>
      <c r="BB38" s="154"/>
      <c r="BC38" s="155"/>
      <c r="BD38" s="113">
        <f>INDEX('half 23-24'!T4:T23,MATCH(LARGE('half 23-24'!X4:X23,12),'half 23-24'!X4:X23,0))</f>
        <v>0</v>
      </c>
      <c r="BE38" s="114">
        <f>INDEX('half 23-24'!U4:U23,MATCH(LARGE('half 23-24'!X4:X23,12),'half 23-24'!X4:X23,0))</f>
        <v>0</v>
      </c>
      <c r="BF38" s="112">
        <f>INDEX('half 23-24'!V4:V23,MATCH(LARGE('half 23-24'!X4:X23,12),'half 23-24'!X4:X23,0))</f>
        <v>0</v>
      </c>
      <c r="BG38" s="113">
        <f>INDEX('half 23-24'!Y4:Y23,MATCH(LARGE('half 23-24'!X4:X23,12),'half 23-24'!X4:X23,0))</f>
        <v>0</v>
      </c>
      <c r="BH38" s="112">
        <f>INDEX('half 23-24'!Z4:Z23,MATCH(LARGE('half 23-24'!X4:X23,12),'half 23-24'!X4:X23,0))</f>
        <v>0</v>
      </c>
      <c r="BJ38" s="95">
        <v>12</v>
      </c>
      <c r="BK38" s="153" t="str">
        <f>INDEX('half 23-24'!S4:S23,MATCH(LARGE('half 23-24'!AF4:AF23,12),'half 23-24'!AF4:AF23,0))</f>
        <v>Sheffield</v>
      </c>
      <c r="BL38" s="154"/>
      <c r="BM38" s="154"/>
      <c r="BN38" s="154"/>
      <c r="BO38" s="155"/>
      <c r="BP38" s="113">
        <f>INDEX('half 23-24'!AB4:AB23,MATCH(LARGE('half 23-24'!AF4:AF23,12),'half 23-24'!AF4:AF23,0))</f>
        <v>0</v>
      </c>
      <c r="BQ38" s="114">
        <f>INDEX('half 23-24'!AC4:AC23,MATCH(LARGE('half 23-24'!AF4:AF23,12),'half 23-24'!AF4:AF23,0))</f>
        <v>0</v>
      </c>
      <c r="BR38" s="112">
        <f>INDEX('half 23-24'!AD4:AD23,MATCH(LARGE('half 23-24'!AF4:AF23,12),'half 23-24'!AF4:AF23,0))</f>
        <v>0</v>
      </c>
      <c r="BS38" s="113">
        <f>INDEX('half 23-24'!AG4:AG23,MATCH(LARGE('half 23-24'!AF4:AF23,12),'half 23-24'!AF4:AF23,0))</f>
        <v>0</v>
      </c>
      <c r="BT38" s="112">
        <f>INDEX('half 23-24'!AH4:AH23,MATCH(LARGE('half 23-24'!AF4:AF23,12),'half 23-24'!AF4:AF23,0))</f>
        <v>0</v>
      </c>
    </row>
    <row r="39" spans="2:72" x14ac:dyDescent="0.2">
      <c r="B39" s="95">
        <v>13</v>
      </c>
      <c r="C39" s="153" t="str">
        <f>INDEX('half 23-24'!B4:B23,MATCH(LARGE('half 23-24'!AO4:AO23,13),'half 23-24'!AO4:AO23,0))</f>
        <v>Man Utd</v>
      </c>
      <c r="D39" s="154"/>
      <c r="E39" s="154"/>
      <c r="F39" s="154"/>
      <c r="G39" s="155"/>
      <c r="H39" s="113">
        <f>INDEX('half 23-24'!AK4:AK23,MATCH(LARGE('half 23-24'!AO4:AO23,13),'half 23-24'!AO4:AO23,0))</f>
        <v>0</v>
      </c>
      <c r="I39" s="114">
        <f>INDEX('half 23-24'!AL4:AL23,MATCH(LARGE('half 23-24'!AO4:AO23,13),'half 23-24'!AO4:AO23,0))</f>
        <v>1</v>
      </c>
      <c r="J39" s="112">
        <f>INDEX('half 23-24'!AM4:AM23,MATCH(LARGE('half 23-24'!AO4:AO23,13),'half 23-24'!AO4:AO23,0))</f>
        <v>0</v>
      </c>
      <c r="K39" s="113">
        <f>INDEX('half 23-24'!AP4:AP23,MATCH(LARGE('half 23-24'!AO4:AO23,13),'half 23-24'!AO4:AO23,0))</f>
        <v>0</v>
      </c>
      <c r="L39" s="112">
        <f>INDEX('half 23-24'!AQ4:AQ23,MATCH(LARGE('half 23-24'!AO4:AO23,13),'half 23-24'!AO4:AO23,0))</f>
        <v>0</v>
      </c>
      <c r="M39" s="56"/>
      <c r="N39" s="95">
        <v>13</v>
      </c>
      <c r="O39" s="153" t="str">
        <f>INDEX('half 23-24'!B4:B23,MATCH(LARGE('half 23-24'!AX4:AX23,13),'half 23-24'!AX4:AX23,0))</f>
        <v>Chelsea</v>
      </c>
      <c r="P39" s="154"/>
      <c r="Q39" s="154"/>
      <c r="R39" s="154"/>
      <c r="S39" s="155"/>
      <c r="T39" s="113">
        <f>INDEX('half 23-24'!AT4:AT23,MATCH(LARGE('half 23-24'!AX4:AX23,13),'half 23-24'!AX4:AX23,0))</f>
        <v>0</v>
      </c>
      <c r="U39" s="114">
        <f>INDEX('half 23-24'!AU4:AU23,MATCH(LARGE('half 23-24'!AX4:AX23,13),'half 23-24'!AX4:AX23,0))</f>
        <v>1</v>
      </c>
      <c r="V39" s="112">
        <f>INDEX('half 23-24'!AV4:AV23,MATCH(LARGE('half 23-24'!AX4:AX23,13),'half 23-24'!AX4:AX23,0))</f>
        <v>0</v>
      </c>
      <c r="W39" s="113">
        <f>INDEX('half 23-24'!AY4:AY23,MATCH(LARGE('half 23-24'!AX4:AX23,13),'half 23-24'!AX4:AX23,0))</f>
        <v>0</v>
      </c>
      <c r="X39" s="112">
        <f>INDEX('half 23-24'!AZ4:AZ23,MATCH(LARGE('half 23-24'!AX4:AX23,13),'half 23-24'!AX4:AX23,0))</f>
        <v>0</v>
      </c>
      <c r="Z39" s="95">
        <v>13</v>
      </c>
      <c r="AA39" s="153" t="str">
        <f>INDEX('half 23-24'!B4:B23,MATCH(LARGE('half 23-24'!G4:G23,13),'half 23-24'!G4:G23,0))</f>
        <v>Tottenham</v>
      </c>
      <c r="AB39" s="154"/>
      <c r="AC39" s="154"/>
      <c r="AD39" s="154"/>
      <c r="AE39" s="155"/>
      <c r="AF39" s="113">
        <f>INDEX('half 23-24'!C4:C23,MATCH(LARGE('half 23-24'!G4:G23,13),'half 23-24'!G4:G23,0))</f>
        <v>0</v>
      </c>
      <c r="AG39" s="114">
        <f>INDEX('half 23-24'!D4:D23,MATCH(LARGE('half 23-24'!G4:G23,13),'half 23-24'!G4:G23,0))</f>
        <v>0</v>
      </c>
      <c r="AH39" s="112">
        <f>INDEX('half 23-24'!E4:E23,MATCH(LARGE('half 23-24'!G4:G23,13),'half 23-24'!G4:G23,0))</f>
        <v>0</v>
      </c>
      <c r="AI39" s="113">
        <f>INDEX('half 23-24'!H4:H23,MATCH(LARGE('half 23-24'!G4:G23,13),'half 23-24'!G4:G23,0))</f>
        <v>0</v>
      </c>
      <c r="AJ39" s="112">
        <f>INDEX('half 23-24'!I4:I23,MATCH(LARGE('half 23-24'!G4:G23,13),'half 23-24'!G4:G23,0))</f>
        <v>0</v>
      </c>
      <c r="AL39" s="95">
        <v>13</v>
      </c>
      <c r="AM39" s="153" t="str">
        <f>INDEX('half 23-24'!B4:B23,MATCH(LARGE('half 23-24'!O4:O23,13),'half 23-24'!O4:O23,0))</f>
        <v>Liverpool</v>
      </c>
      <c r="AN39" s="154"/>
      <c r="AO39" s="154"/>
      <c r="AP39" s="154"/>
      <c r="AQ39" s="155"/>
      <c r="AR39" s="113">
        <f>INDEX('half 23-24'!K4:K23,MATCH(LARGE('half 23-24'!O4:O23,13),'half 23-24'!O4:O23,0))</f>
        <v>0</v>
      </c>
      <c r="AS39" s="114">
        <f>INDEX('half 23-24'!L4:L23,MATCH(LARGE('half 23-24'!O4:O23,13),'half 23-24'!O4:O23,0))</f>
        <v>0</v>
      </c>
      <c r="AT39" s="112">
        <f>INDEX('half 23-24'!M4:M23,MATCH(LARGE('half 23-24'!O4:O23,13),'half 23-24'!O4:O23,0))</f>
        <v>0</v>
      </c>
      <c r="AU39" s="113">
        <f>INDEX('half 23-24'!P4:P23,MATCH(LARGE('half 23-24'!O4:O23,13),'half 23-24'!O4:O23,0))</f>
        <v>0</v>
      </c>
      <c r="AV39" s="112">
        <f>INDEX('half 23-24'!Q4:Q23,MATCH(LARGE('half 23-24'!O4:O23,13),'half 23-24'!O4:O23,0))</f>
        <v>0</v>
      </c>
      <c r="AW39" s="57"/>
      <c r="AX39" s="95">
        <v>13</v>
      </c>
      <c r="AY39" s="153" t="str">
        <f>INDEX('half 23-24'!S4:S23,MATCH(LARGE('half 23-24'!X4:X23,13),'half 23-24'!X4:X23,0))</f>
        <v>Everton</v>
      </c>
      <c r="AZ39" s="154"/>
      <c r="BA39" s="154"/>
      <c r="BB39" s="154"/>
      <c r="BC39" s="155"/>
      <c r="BD39" s="113">
        <f>INDEX('half 23-24'!T4:T23,MATCH(LARGE('half 23-24'!X4:X23,13),'half 23-24'!X4:X23,0))</f>
        <v>0</v>
      </c>
      <c r="BE39" s="114">
        <f>INDEX('half 23-24'!U4:U23,MATCH(LARGE('half 23-24'!X4:X23,13),'half 23-24'!X4:X23,0))</f>
        <v>0</v>
      </c>
      <c r="BF39" s="112">
        <f>INDEX('half 23-24'!V4:V23,MATCH(LARGE('half 23-24'!X4:X23,13),'half 23-24'!X4:X23,0))</f>
        <v>0</v>
      </c>
      <c r="BG39" s="113">
        <f>INDEX('half 23-24'!Y4:Y23,MATCH(LARGE('half 23-24'!X4:X23,13),'half 23-24'!X4:X23,0))</f>
        <v>0</v>
      </c>
      <c r="BH39" s="112">
        <f>INDEX('half 23-24'!Z4:Z23,MATCH(LARGE('half 23-24'!X4:X23,13),'half 23-24'!X4:X23,0))</f>
        <v>0</v>
      </c>
      <c r="BJ39" s="95">
        <v>13</v>
      </c>
      <c r="BK39" s="153" t="str">
        <f>INDEX('half 23-24'!S4:S23,MATCH(LARGE('half 23-24'!AF4:AF23,13),'half 23-24'!AF4:AF23,0))</f>
        <v>Burnley</v>
      </c>
      <c r="BL39" s="154"/>
      <c r="BM39" s="154"/>
      <c r="BN39" s="154"/>
      <c r="BO39" s="155"/>
      <c r="BP39" s="113">
        <f>INDEX('half 23-24'!AB4:AB23,MATCH(LARGE('half 23-24'!AF4:AF23,13),'half 23-24'!AF4:AF23,0))</f>
        <v>0</v>
      </c>
      <c r="BQ39" s="114">
        <f>INDEX('half 23-24'!AC4:AC23,MATCH(LARGE('half 23-24'!AF4:AF23,13),'half 23-24'!AF4:AF23,0))</f>
        <v>0</v>
      </c>
      <c r="BR39" s="112">
        <f>INDEX('half 23-24'!AD4:AD23,MATCH(LARGE('half 23-24'!AF4:AF23,13),'half 23-24'!AF4:AF23,0))</f>
        <v>0</v>
      </c>
      <c r="BS39" s="113">
        <f>INDEX('half 23-24'!AG4:AG23,MATCH(LARGE('half 23-24'!AF4:AF23,13),'half 23-24'!AF4:AF23,0))</f>
        <v>0</v>
      </c>
      <c r="BT39" s="112">
        <f>INDEX('half 23-24'!AH4:AH23,MATCH(LARGE('half 23-24'!AF4:AF23,13),'half 23-24'!AF4:AF23,0))</f>
        <v>0</v>
      </c>
    </row>
    <row r="40" spans="2:72" x14ac:dyDescent="0.2">
      <c r="B40" s="95">
        <v>14</v>
      </c>
      <c r="C40" s="153" t="str">
        <f>INDEX('half 23-24'!B4:B23,MATCH(LARGE('half 23-24'!AO4:AO23,14),'half 23-24'!AO4:AO23,0))</f>
        <v>Sheffield</v>
      </c>
      <c r="D40" s="154"/>
      <c r="E40" s="154"/>
      <c r="F40" s="154"/>
      <c r="G40" s="155"/>
      <c r="H40" s="113">
        <f>INDEX('half 23-24'!AK4:AK23,MATCH(LARGE('half 23-24'!AO4:AO23,14),'half 23-24'!AO4:AO23,0))</f>
        <v>0</v>
      </c>
      <c r="I40" s="114">
        <f>INDEX('half 23-24'!AL4:AL23,MATCH(LARGE('half 23-24'!AO4:AO23,14),'half 23-24'!AO4:AO23,0))</f>
        <v>1</v>
      </c>
      <c r="J40" s="112">
        <f>INDEX('half 23-24'!AM4:AM23,MATCH(LARGE('half 23-24'!AO4:AO23,14),'half 23-24'!AO4:AO23,0))</f>
        <v>0</v>
      </c>
      <c r="K40" s="113">
        <f>INDEX('half 23-24'!AP4:AP23,MATCH(LARGE('half 23-24'!AO4:AO23,14),'half 23-24'!AO4:AO23,0))</f>
        <v>0</v>
      </c>
      <c r="L40" s="112">
        <f>INDEX('half 23-24'!AQ4:AQ23,MATCH(LARGE('half 23-24'!AO4:AO23,14),'half 23-24'!AO4:AO23,0))</f>
        <v>0</v>
      </c>
      <c r="M40" s="56"/>
      <c r="N40" s="95">
        <v>14</v>
      </c>
      <c r="O40" s="153" t="str">
        <f>INDEX('half 23-24'!B4:B23,MATCH(LARGE('half 23-24'!AX4:AX23,14),'half 23-24'!AX4:AX23,0))</f>
        <v>Brentford</v>
      </c>
      <c r="P40" s="154"/>
      <c r="Q40" s="154"/>
      <c r="R40" s="154"/>
      <c r="S40" s="155"/>
      <c r="T40" s="113">
        <f>INDEX('half 23-24'!AT4:AT23,MATCH(LARGE('half 23-24'!AX4:AX23,14),'half 23-24'!AX4:AX23,0))</f>
        <v>0</v>
      </c>
      <c r="U40" s="114">
        <f>INDEX('half 23-24'!AU4:AU23,MATCH(LARGE('half 23-24'!AX4:AX23,14),'half 23-24'!AX4:AX23,0))</f>
        <v>1</v>
      </c>
      <c r="V40" s="112">
        <f>INDEX('half 23-24'!AV4:AV23,MATCH(LARGE('half 23-24'!AX4:AX23,14),'half 23-24'!AX4:AX23,0))</f>
        <v>0</v>
      </c>
      <c r="W40" s="113">
        <f>INDEX('half 23-24'!AY4:AY23,MATCH(LARGE('half 23-24'!AX4:AX23,14),'half 23-24'!AX4:AX23,0))</f>
        <v>0</v>
      </c>
      <c r="X40" s="112">
        <f>INDEX('half 23-24'!AZ4:AZ23,MATCH(LARGE('half 23-24'!AX4:AX23,14),'half 23-24'!AX4:AX23,0))</f>
        <v>0</v>
      </c>
      <c r="Z40" s="95">
        <v>14</v>
      </c>
      <c r="AA40" s="153" t="str">
        <f>INDEX('half 23-24'!B4:B23,MATCH(LARGE('half 23-24'!G4:G23,14),'half 23-24'!G4:G23,0))</f>
        <v>Luton</v>
      </c>
      <c r="AB40" s="154"/>
      <c r="AC40" s="154"/>
      <c r="AD40" s="154"/>
      <c r="AE40" s="155"/>
      <c r="AF40" s="113">
        <f>INDEX('half 23-24'!C4:C23,MATCH(LARGE('half 23-24'!G4:G23,14),'half 23-24'!G4:G23,0))</f>
        <v>0</v>
      </c>
      <c r="AG40" s="114">
        <f>INDEX('half 23-24'!D4:D23,MATCH(LARGE('half 23-24'!G4:G23,14),'half 23-24'!G4:G23,0))</f>
        <v>0</v>
      </c>
      <c r="AH40" s="112">
        <f>INDEX('half 23-24'!E4:E23,MATCH(LARGE('half 23-24'!G4:G23,14),'half 23-24'!G4:G23,0))</f>
        <v>0</v>
      </c>
      <c r="AI40" s="113">
        <f>INDEX('half 23-24'!H4:H23,MATCH(LARGE('half 23-24'!G4:G23,14),'half 23-24'!G4:G23,0))</f>
        <v>0</v>
      </c>
      <c r="AJ40" s="112">
        <f>INDEX('half 23-24'!I4:I23,MATCH(LARGE('half 23-24'!G4:G23,14),'half 23-24'!G4:G23,0))</f>
        <v>0</v>
      </c>
      <c r="AL40" s="95">
        <v>14</v>
      </c>
      <c r="AM40" s="153" t="str">
        <f>INDEX('half 23-24'!B4:B23,MATCH(LARGE('half 23-24'!O4:O23,14),'half 23-24'!O4:O23,0))</f>
        <v>Crystal P</v>
      </c>
      <c r="AN40" s="154"/>
      <c r="AO40" s="154"/>
      <c r="AP40" s="154"/>
      <c r="AQ40" s="155"/>
      <c r="AR40" s="113">
        <f>INDEX('half 23-24'!K4:K23,MATCH(LARGE('half 23-24'!O4:O23,14),'half 23-24'!O4:O23,0))</f>
        <v>0</v>
      </c>
      <c r="AS40" s="114">
        <f>INDEX('half 23-24'!L4:L23,MATCH(LARGE('half 23-24'!O4:O23,14),'half 23-24'!O4:O23,0))</f>
        <v>0</v>
      </c>
      <c r="AT40" s="112">
        <f>INDEX('half 23-24'!M4:M23,MATCH(LARGE('half 23-24'!O4:O23,14),'half 23-24'!O4:O23,0))</f>
        <v>0</v>
      </c>
      <c r="AU40" s="113">
        <f>INDEX('half 23-24'!P4:P23,MATCH(LARGE('half 23-24'!O4:O23,14),'half 23-24'!O4:O23,0))</f>
        <v>0</v>
      </c>
      <c r="AV40" s="112">
        <f>INDEX('half 23-24'!Q4:Q23,MATCH(LARGE('half 23-24'!O4:O23,14),'half 23-24'!O4:O23,0))</f>
        <v>0</v>
      </c>
      <c r="AW40" s="57"/>
      <c r="AX40" s="95">
        <v>14</v>
      </c>
      <c r="AY40" s="153" t="str">
        <f>INDEX('half 23-24'!S4:S23,MATCH(LARGE('half 23-24'!X4:X23,14),'half 23-24'!X4:X23,0))</f>
        <v>Chelsea</v>
      </c>
      <c r="AZ40" s="154"/>
      <c r="BA40" s="154"/>
      <c r="BB40" s="154"/>
      <c r="BC40" s="155"/>
      <c r="BD40" s="113">
        <f>INDEX('half 23-24'!T4:T23,MATCH(LARGE('half 23-24'!X4:X23,14),'half 23-24'!X4:X23,0))</f>
        <v>0</v>
      </c>
      <c r="BE40" s="114">
        <f>INDEX('half 23-24'!U4:U23,MATCH(LARGE('half 23-24'!X4:X23,14),'half 23-24'!X4:X23,0))</f>
        <v>0</v>
      </c>
      <c r="BF40" s="112">
        <f>INDEX('half 23-24'!V4:V23,MATCH(LARGE('half 23-24'!X4:X23,14),'half 23-24'!X4:X23,0))</f>
        <v>0</v>
      </c>
      <c r="BG40" s="113">
        <f>INDEX('half 23-24'!Y4:Y23,MATCH(LARGE('half 23-24'!X4:X23,14),'half 23-24'!X4:X23,0))</f>
        <v>0</v>
      </c>
      <c r="BH40" s="112">
        <f>INDEX('half 23-24'!Z4:Z23,MATCH(LARGE('half 23-24'!X4:X23,14),'half 23-24'!X4:X23,0))</f>
        <v>0</v>
      </c>
      <c r="BJ40" s="95">
        <v>14</v>
      </c>
      <c r="BK40" s="153" t="str">
        <f>INDEX('half 23-24'!S4:S23,MATCH(LARGE('half 23-24'!AF4:AF23,14),'half 23-24'!AF4:AF23,0))</f>
        <v>Everton</v>
      </c>
      <c r="BL40" s="154"/>
      <c r="BM40" s="154"/>
      <c r="BN40" s="154"/>
      <c r="BO40" s="155"/>
      <c r="BP40" s="113">
        <f>INDEX('half 23-24'!AB4:AB23,MATCH(LARGE('half 23-24'!AF4:AF23,14),'half 23-24'!AF4:AF23,0))</f>
        <v>0</v>
      </c>
      <c r="BQ40" s="114">
        <f>INDEX('half 23-24'!AC4:AC23,MATCH(LARGE('half 23-24'!AF4:AF23,14),'half 23-24'!AF4:AF23,0))</f>
        <v>0</v>
      </c>
      <c r="BR40" s="112">
        <f>INDEX('half 23-24'!AD4:AD23,MATCH(LARGE('half 23-24'!AF4:AF23,14),'half 23-24'!AF4:AF23,0))</f>
        <v>0</v>
      </c>
      <c r="BS40" s="113">
        <f>INDEX('half 23-24'!AG4:AG23,MATCH(LARGE('half 23-24'!AF4:AF23,14),'half 23-24'!AF4:AF23,0))</f>
        <v>0</v>
      </c>
      <c r="BT40" s="112">
        <f>INDEX('half 23-24'!AH4:AH23,MATCH(LARGE('half 23-24'!AF4:AF23,14),'half 23-24'!AF4:AF23,0))</f>
        <v>0</v>
      </c>
    </row>
    <row r="41" spans="2:72" x14ac:dyDescent="0.2">
      <c r="B41" s="95">
        <v>15</v>
      </c>
      <c r="C41" s="153" t="str">
        <f>INDEX('half 23-24'!B4:B23,MATCH(LARGE('half 23-24'!AO4:AO23,15),'half 23-24'!AO4:AO23,0))</f>
        <v>Everton</v>
      </c>
      <c r="D41" s="154"/>
      <c r="E41" s="154"/>
      <c r="F41" s="154"/>
      <c r="G41" s="155"/>
      <c r="H41" s="113">
        <f>INDEX('half 23-24'!AK4:AK23,MATCH(LARGE('half 23-24'!AO4:AO23,15),'half 23-24'!AO4:AO23,0))</f>
        <v>0</v>
      </c>
      <c r="I41" s="114">
        <f>INDEX('half 23-24'!AL4:AL23,MATCH(LARGE('half 23-24'!AO4:AO23,15),'half 23-24'!AO4:AO23,0))</f>
        <v>1</v>
      </c>
      <c r="J41" s="112">
        <f>INDEX('half 23-24'!AM4:AM23,MATCH(LARGE('half 23-24'!AO4:AO23,15),'half 23-24'!AO4:AO23,0))</f>
        <v>0</v>
      </c>
      <c r="K41" s="113">
        <f>INDEX('half 23-24'!AP4:AP23,MATCH(LARGE('half 23-24'!AO4:AO23,15),'half 23-24'!AO4:AO23,0))</f>
        <v>0</v>
      </c>
      <c r="L41" s="112">
        <f>INDEX('half 23-24'!AQ4:AQ23,MATCH(LARGE('half 23-24'!AO4:AO23,15),'half 23-24'!AO4:AO23,0))</f>
        <v>0</v>
      </c>
      <c r="M41" s="56"/>
      <c r="N41" s="95">
        <v>15</v>
      </c>
      <c r="O41" s="153" t="str">
        <f>INDEX('half 23-24'!B4:B23,MATCH(LARGE('half 23-24'!AX4:AX23,15),'half 23-24'!AX4:AX23,0))</f>
        <v>Sheffield</v>
      </c>
      <c r="P41" s="154"/>
      <c r="Q41" s="154"/>
      <c r="R41" s="154"/>
      <c r="S41" s="155"/>
      <c r="T41" s="113">
        <f>INDEX('half 23-24'!AT4:AT23,MATCH(LARGE('half 23-24'!AX4:AX23,15),'half 23-24'!AX4:AX23,0))</f>
        <v>0</v>
      </c>
      <c r="U41" s="114">
        <f>INDEX('half 23-24'!AU4:AU23,MATCH(LARGE('half 23-24'!AX4:AX23,15),'half 23-24'!AX4:AX23,0))</f>
        <v>0</v>
      </c>
      <c r="V41" s="112">
        <f>INDEX('half 23-24'!AV4:AV23,MATCH(LARGE('half 23-24'!AX4:AX23,15),'half 23-24'!AX4:AX23,0))</f>
        <v>1</v>
      </c>
      <c r="W41" s="113">
        <f>INDEX('half 23-24'!AY4:AY23,MATCH(LARGE('half 23-24'!AX4:AX23,15),'half 23-24'!AX4:AX23,0))</f>
        <v>0</v>
      </c>
      <c r="X41" s="112">
        <f>INDEX('half 23-24'!AZ4:AZ23,MATCH(LARGE('half 23-24'!AX4:AX23,15),'half 23-24'!AX4:AX23,0))</f>
        <v>1</v>
      </c>
      <c r="Z41" s="95">
        <v>15</v>
      </c>
      <c r="AA41" s="153" t="str">
        <f>INDEX('half 23-24'!B4:B23,MATCH(LARGE('half 23-24'!G4:G23,15),'half 23-24'!G4:G23,0))</f>
        <v>Man City</v>
      </c>
      <c r="AB41" s="154"/>
      <c r="AC41" s="154"/>
      <c r="AD41" s="154"/>
      <c r="AE41" s="155"/>
      <c r="AF41" s="113">
        <f>INDEX('half 23-24'!C4:C23,MATCH(LARGE('half 23-24'!G4:G23,15),'half 23-24'!G4:G23,0))</f>
        <v>0</v>
      </c>
      <c r="AG41" s="114">
        <f>INDEX('half 23-24'!D4:D23,MATCH(LARGE('half 23-24'!G4:G23,15),'half 23-24'!G4:G23,0))</f>
        <v>0</v>
      </c>
      <c r="AH41" s="112">
        <f>INDEX('half 23-24'!E4:E23,MATCH(LARGE('half 23-24'!G4:G23,15),'half 23-24'!G4:G23,0))</f>
        <v>0</v>
      </c>
      <c r="AI41" s="113">
        <f>INDEX('half 23-24'!H4:H23,MATCH(LARGE('half 23-24'!G4:G23,15),'half 23-24'!G4:G23,0))</f>
        <v>0</v>
      </c>
      <c r="AJ41" s="112">
        <f>INDEX('half 23-24'!I4:I23,MATCH(LARGE('half 23-24'!G4:G23,15),'half 23-24'!G4:G23,0))</f>
        <v>0</v>
      </c>
      <c r="AL41" s="95">
        <v>15</v>
      </c>
      <c r="AM41" s="153" t="str">
        <f>INDEX('half 23-24'!B4:B23,MATCH(LARGE('half 23-24'!O4:O23,15),'half 23-24'!O4:O23,0))</f>
        <v>Nottingham</v>
      </c>
      <c r="AN41" s="154"/>
      <c r="AO41" s="154"/>
      <c r="AP41" s="154"/>
      <c r="AQ41" s="155"/>
      <c r="AR41" s="113">
        <f>INDEX('half 23-24'!K4:K23,MATCH(LARGE('half 23-24'!O4:O23,15),'half 23-24'!O4:O23,0))</f>
        <v>0</v>
      </c>
      <c r="AS41" s="114">
        <f>INDEX('half 23-24'!L4:L23,MATCH(LARGE('half 23-24'!O4:O23,15),'half 23-24'!O4:O23,0))</f>
        <v>0</v>
      </c>
      <c r="AT41" s="112">
        <f>INDEX('half 23-24'!M4:M23,MATCH(LARGE('half 23-24'!O4:O23,15),'half 23-24'!O4:O23,0))</f>
        <v>0</v>
      </c>
      <c r="AU41" s="113">
        <f>INDEX('half 23-24'!P4:P23,MATCH(LARGE('half 23-24'!O4:O23,15),'half 23-24'!O4:O23,0))</f>
        <v>0</v>
      </c>
      <c r="AV41" s="112">
        <f>INDEX('half 23-24'!Q4:Q23,MATCH(LARGE('half 23-24'!O4:O23,15),'half 23-24'!O4:O23,0))</f>
        <v>0</v>
      </c>
      <c r="AW41" s="57"/>
      <c r="AX41" s="95">
        <v>15</v>
      </c>
      <c r="AY41" s="153" t="str">
        <f>INDEX('half 23-24'!S4:S23,MATCH(LARGE('half 23-24'!X4:X23,15),'half 23-24'!X4:X23,0))</f>
        <v>Brighton</v>
      </c>
      <c r="AZ41" s="154"/>
      <c r="BA41" s="154"/>
      <c r="BB41" s="154"/>
      <c r="BC41" s="155"/>
      <c r="BD41" s="113">
        <f>INDEX('half 23-24'!T4:T23,MATCH(LARGE('half 23-24'!X4:X23,15),'half 23-24'!X4:X23,0))</f>
        <v>0</v>
      </c>
      <c r="BE41" s="114">
        <f>INDEX('half 23-24'!U4:U23,MATCH(LARGE('half 23-24'!X4:X23,15),'half 23-24'!X4:X23,0))</f>
        <v>0</v>
      </c>
      <c r="BF41" s="112">
        <f>INDEX('half 23-24'!V4:V23,MATCH(LARGE('half 23-24'!X4:X23,15),'half 23-24'!X4:X23,0))</f>
        <v>0</v>
      </c>
      <c r="BG41" s="113">
        <f>INDEX('half 23-24'!Y4:Y23,MATCH(LARGE('half 23-24'!X4:X23,15),'half 23-24'!X4:X23,0))</f>
        <v>0</v>
      </c>
      <c r="BH41" s="112">
        <f>INDEX('half 23-24'!Z4:Z23,MATCH(LARGE('half 23-24'!X4:X23,15),'half 23-24'!X4:X23,0))</f>
        <v>0</v>
      </c>
      <c r="BJ41" s="95">
        <v>15</v>
      </c>
      <c r="BK41" s="153" t="str">
        <f>INDEX('half 23-24'!S4:S23,MATCH(LARGE('half 23-24'!AF4:AF23,15),'half 23-24'!AF4:AF23,0))</f>
        <v>Chelsea</v>
      </c>
      <c r="BL41" s="154"/>
      <c r="BM41" s="154"/>
      <c r="BN41" s="154"/>
      <c r="BO41" s="155"/>
      <c r="BP41" s="113">
        <f>INDEX('half 23-24'!AB4:AB23,MATCH(LARGE('half 23-24'!AF4:AF23,15),'half 23-24'!AF4:AF23,0))</f>
        <v>0</v>
      </c>
      <c r="BQ41" s="114">
        <f>INDEX('half 23-24'!AC4:AC23,MATCH(LARGE('half 23-24'!AF4:AF23,15),'half 23-24'!AF4:AF23,0))</f>
        <v>0</v>
      </c>
      <c r="BR41" s="112">
        <f>INDEX('half 23-24'!AD4:AD23,MATCH(LARGE('half 23-24'!AF4:AF23,15),'half 23-24'!AF4:AF23,0))</f>
        <v>0</v>
      </c>
      <c r="BS41" s="113">
        <f>INDEX('half 23-24'!AG4:AG23,MATCH(LARGE('half 23-24'!AF4:AF23,15),'half 23-24'!AF4:AF23,0))</f>
        <v>0</v>
      </c>
      <c r="BT41" s="112">
        <f>INDEX('half 23-24'!AH4:AH23,MATCH(LARGE('half 23-24'!AF4:AF23,15),'half 23-24'!AF4:AF23,0))</f>
        <v>0</v>
      </c>
    </row>
    <row r="42" spans="2:72" x14ac:dyDescent="0.2">
      <c r="B42" s="95">
        <v>16</v>
      </c>
      <c r="C42" s="153" t="str">
        <f>INDEX('half 23-24'!B4:B23,MATCH(LARGE('half 23-24'!AO4:AO23,16),'half 23-24'!AO4:AO23,0))</f>
        <v>Crystal P</v>
      </c>
      <c r="D42" s="154"/>
      <c r="E42" s="154"/>
      <c r="F42" s="154"/>
      <c r="G42" s="155"/>
      <c r="H42" s="113">
        <f>INDEX('half 23-24'!AK4:AK23,MATCH(LARGE('half 23-24'!AO4:AO23,16),'half 23-24'!AO4:AO23,0))</f>
        <v>0</v>
      </c>
      <c r="I42" s="114">
        <f>INDEX('half 23-24'!AL4:AL23,MATCH(LARGE('half 23-24'!AO4:AO23,16),'half 23-24'!AO4:AO23,0))</f>
        <v>1</v>
      </c>
      <c r="J42" s="112">
        <f>INDEX('half 23-24'!AM4:AM23,MATCH(LARGE('half 23-24'!AO4:AO23,16),'half 23-24'!AO4:AO23,0))</f>
        <v>0</v>
      </c>
      <c r="K42" s="113">
        <f>INDEX('half 23-24'!AP4:AP23,MATCH(LARGE('half 23-24'!AO4:AO23,16),'half 23-24'!AO4:AO23,0))</f>
        <v>0</v>
      </c>
      <c r="L42" s="112">
        <f>INDEX('half 23-24'!AQ4:AQ23,MATCH(LARGE('half 23-24'!AO4:AO23,16),'half 23-24'!AO4:AO23,0))</f>
        <v>0</v>
      </c>
      <c r="M42" s="56"/>
      <c r="N42" s="95">
        <v>16</v>
      </c>
      <c r="O42" s="153" t="str">
        <f>INDEX('half 23-24'!B4:B23,MATCH(LARGE('half 23-24'!AX4:AX23,16),'half 23-24'!AX4:AX23,0))</f>
        <v>Burnley</v>
      </c>
      <c r="P42" s="154"/>
      <c r="Q42" s="154"/>
      <c r="R42" s="154"/>
      <c r="S42" s="155"/>
      <c r="T42" s="113">
        <f>INDEX('half 23-24'!AT4:AT23,MATCH(LARGE('half 23-24'!AX4:AX23,16),'half 23-24'!AX4:AX23,0))</f>
        <v>0</v>
      </c>
      <c r="U42" s="114">
        <f>INDEX('half 23-24'!AU4:AU23,MATCH(LARGE('half 23-24'!AX4:AX23,16),'half 23-24'!AX4:AX23,0))</f>
        <v>0</v>
      </c>
      <c r="V42" s="112">
        <f>INDEX('half 23-24'!AV4:AV23,MATCH(LARGE('half 23-24'!AX4:AX23,16),'half 23-24'!AX4:AX23,0))</f>
        <v>1</v>
      </c>
      <c r="W42" s="113">
        <f>INDEX('half 23-24'!AY4:AY23,MATCH(LARGE('half 23-24'!AX4:AX23,16),'half 23-24'!AX4:AX23,0))</f>
        <v>0</v>
      </c>
      <c r="X42" s="112">
        <f>INDEX('half 23-24'!AZ4:AZ23,MATCH(LARGE('half 23-24'!AX4:AX23,16),'half 23-24'!AX4:AX23,0))</f>
        <v>1</v>
      </c>
      <c r="Z42" s="95">
        <v>16</v>
      </c>
      <c r="AA42" s="153" t="str">
        <f>INDEX('half 23-24'!B4:B23,MATCH(LARGE('half 23-24'!G4:G23,16),'half 23-24'!G4:G23,0))</f>
        <v>Liverpool</v>
      </c>
      <c r="AB42" s="154"/>
      <c r="AC42" s="154"/>
      <c r="AD42" s="154"/>
      <c r="AE42" s="155"/>
      <c r="AF42" s="113">
        <f>INDEX('half 23-24'!C4:C23,MATCH(LARGE('half 23-24'!G4:G23,16),'half 23-24'!G4:G23,0))</f>
        <v>0</v>
      </c>
      <c r="AG42" s="114">
        <f>INDEX('half 23-24'!D4:D23,MATCH(LARGE('half 23-24'!G4:G23,16),'half 23-24'!G4:G23,0))</f>
        <v>0</v>
      </c>
      <c r="AH42" s="112">
        <f>INDEX('half 23-24'!E4:E23,MATCH(LARGE('half 23-24'!G4:G23,16),'half 23-24'!G4:G23,0))</f>
        <v>0</v>
      </c>
      <c r="AI42" s="113">
        <f>INDEX('half 23-24'!H4:H23,MATCH(LARGE('half 23-24'!G4:G23,16),'half 23-24'!G4:G23,0))</f>
        <v>0</v>
      </c>
      <c r="AJ42" s="112">
        <f>INDEX('half 23-24'!I4:I23,MATCH(LARGE('half 23-24'!G4:G23,16),'half 23-24'!G4:G23,0))</f>
        <v>0</v>
      </c>
      <c r="AL42" s="95">
        <v>16</v>
      </c>
      <c r="AM42" s="153" t="str">
        <f>INDEX('half 23-24'!B4:B23,MATCH(LARGE('half 23-24'!O4:O23,16),'half 23-24'!O4:O23,0))</f>
        <v>Aston Villa</v>
      </c>
      <c r="AN42" s="154"/>
      <c r="AO42" s="154"/>
      <c r="AP42" s="154"/>
      <c r="AQ42" s="155"/>
      <c r="AR42" s="113">
        <f>INDEX('half 23-24'!K4:K23,MATCH(LARGE('half 23-24'!O4:O23,16),'half 23-24'!O4:O23,0))</f>
        <v>0</v>
      </c>
      <c r="AS42" s="114">
        <f>INDEX('half 23-24'!L4:L23,MATCH(LARGE('half 23-24'!O4:O23,16),'half 23-24'!O4:O23,0))</f>
        <v>0</v>
      </c>
      <c r="AT42" s="112">
        <f>INDEX('half 23-24'!M4:M23,MATCH(LARGE('half 23-24'!O4:O23,16),'half 23-24'!O4:O23,0))</f>
        <v>0</v>
      </c>
      <c r="AU42" s="113">
        <f>INDEX('half 23-24'!P4:P23,MATCH(LARGE('half 23-24'!O4:O23,16),'half 23-24'!O4:O23,0))</f>
        <v>0</v>
      </c>
      <c r="AV42" s="112">
        <f>INDEX('half 23-24'!Q4:Q23,MATCH(LARGE('half 23-24'!O4:O23,16),'half 23-24'!O4:O23,0))</f>
        <v>0</v>
      </c>
      <c r="AW42" s="57"/>
      <c r="AX42" s="95">
        <v>16</v>
      </c>
      <c r="AY42" s="153" t="str">
        <f>INDEX('half 23-24'!S4:S23,MATCH(LARGE('half 23-24'!X4:X23,16),'half 23-24'!X4:X23,0))</f>
        <v>Brentford</v>
      </c>
      <c r="AZ42" s="154"/>
      <c r="BA42" s="154"/>
      <c r="BB42" s="154"/>
      <c r="BC42" s="155"/>
      <c r="BD42" s="113">
        <f>INDEX('half 23-24'!T4:T23,MATCH(LARGE('half 23-24'!X4:X23,16),'half 23-24'!X4:X23,0))</f>
        <v>0</v>
      </c>
      <c r="BE42" s="114">
        <f>INDEX('half 23-24'!U4:U23,MATCH(LARGE('half 23-24'!X4:X23,16),'half 23-24'!X4:X23,0))</f>
        <v>0</v>
      </c>
      <c r="BF42" s="112">
        <f>INDEX('half 23-24'!V4:V23,MATCH(LARGE('half 23-24'!X4:X23,16),'half 23-24'!X4:X23,0))</f>
        <v>0</v>
      </c>
      <c r="BG42" s="113">
        <f>INDEX('half 23-24'!Y4:Y23,MATCH(LARGE('half 23-24'!X4:X23,16),'half 23-24'!X4:X23,0))</f>
        <v>0</v>
      </c>
      <c r="BH42" s="112">
        <f>INDEX('half 23-24'!Z4:Z23,MATCH(LARGE('half 23-24'!X4:X23,16),'half 23-24'!X4:X23,0))</f>
        <v>0</v>
      </c>
      <c r="BJ42" s="95">
        <v>16</v>
      </c>
      <c r="BK42" s="153" t="str">
        <f>INDEX('half 23-24'!S4:S23,MATCH(LARGE('half 23-24'!AF4:AF23,16),'half 23-24'!AF4:AF23,0))</f>
        <v>Brighton</v>
      </c>
      <c r="BL42" s="154"/>
      <c r="BM42" s="154"/>
      <c r="BN42" s="154"/>
      <c r="BO42" s="155"/>
      <c r="BP42" s="113">
        <f>INDEX('half 23-24'!AB4:AB23,MATCH(LARGE('half 23-24'!AF4:AF23,16),'half 23-24'!AF4:AF23,0))</f>
        <v>0</v>
      </c>
      <c r="BQ42" s="114">
        <f>INDEX('half 23-24'!AC4:AC23,MATCH(LARGE('half 23-24'!AF4:AF23,16),'half 23-24'!AF4:AF23,0))</f>
        <v>0</v>
      </c>
      <c r="BR42" s="112">
        <f>INDEX('half 23-24'!AD4:AD23,MATCH(LARGE('half 23-24'!AF4:AF23,16),'half 23-24'!AF4:AF23,0))</f>
        <v>0</v>
      </c>
      <c r="BS42" s="113">
        <f>INDEX('half 23-24'!AG4:AG23,MATCH(LARGE('half 23-24'!AF4:AF23,16),'half 23-24'!AF4:AF23,0))</f>
        <v>0</v>
      </c>
      <c r="BT42" s="112">
        <f>INDEX('half 23-24'!AH4:AH23,MATCH(LARGE('half 23-24'!AF4:AF23,16),'half 23-24'!AF4:AF23,0))</f>
        <v>0</v>
      </c>
    </row>
    <row r="43" spans="2:72" x14ac:dyDescent="0.2">
      <c r="B43" s="95">
        <v>17</v>
      </c>
      <c r="C43" s="153" t="str">
        <f>INDEX('half 23-24'!B4:B23,MATCH(LARGE('half 23-24'!AO4:AO23,17),'half 23-24'!AO4:AO23,0))</f>
        <v>Aston Villa</v>
      </c>
      <c r="D43" s="154"/>
      <c r="E43" s="154"/>
      <c r="F43" s="154"/>
      <c r="G43" s="155"/>
      <c r="H43" s="113">
        <f>INDEX('half 23-24'!AK4:AK23,MATCH(LARGE('half 23-24'!AO4:AO23,17),'half 23-24'!AO4:AO23,0))</f>
        <v>0</v>
      </c>
      <c r="I43" s="114">
        <f>INDEX('half 23-24'!AL4:AL23,MATCH(LARGE('half 23-24'!AO4:AO23,17),'half 23-24'!AO4:AO23,0))</f>
        <v>0</v>
      </c>
      <c r="J43" s="112">
        <f>INDEX('half 23-24'!AM4:AM23,MATCH(LARGE('half 23-24'!AO4:AO23,17),'half 23-24'!AO4:AO23,0))</f>
        <v>1</v>
      </c>
      <c r="K43" s="113">
        <f>INDEX('half 23-24'!AP4:AP23,MATCH(LARGE('half 23-24'!AO4:AO23,17),'half 23-24'!AO4:AO23,0))</f>
        <v>1</v>
      </c>
      <c r="L43" s="112">
        <f>INDEX('half 23-24'!AQ4:AQ23,MATCH(LARGE('half 23-24'!AO4:AO23,17),'half 23-24'!AO4:AO23,0))</f>
        <v>2</v>
      </c>
      <c r="M43" s="56"/>
      <c r="N43" s="95">
        <v>17</v>
      </c>
      <c r="O43" s="153" t="str">
        <f>INDEX('half 23-24'!B4:B23,MATCH(LARGE('half 23-24'!AX4:AX23,17),'half 23-24'!AX4:AX23,0))</f>
        <v>Everton</v>
      </c>
      <c r="P43" s="154"/>
      <c r="Q43" s="154"/>
      <c r="R43" s="154"/>
      <c r="S43" s="155"/>
      <c r="T43" s="113">
        <f>INDEX('half 23-24'!AT4:AT23,MATCH(LARGE('half 23-24'!AX4:AX23,17),'half 23-24'!AX4:AX23,0))</f>
        <v>0</v>
      </c>
      <c r="U43" s="114">
        <f>INDEX('half 23-24'!AU4:AU23,MATCH(LARGE('half 23-24'!AX4:AX23,17),'half 23-24'!AX4:AX23,0))</f>
        <v>0</v>
      </c>
      <c r="V43" s="112">
        <f>INDEX('half 23-24'!AV4:AV23,MATCH(LARGE('half 23-24'!AX4:AX23,17),'half 23-24'!AX4:AX23,0))</f>
        <v>1</v>
      </c>
      <c r="W43" s="113">
        <f>INDEX('half 23-24'!AY4:AY23,MATCH(LARGE('half 23-24'!AX4:AX23,17),'half 23-24'!AX4:AX23,0))</f>
        <v>0</v>
      </c>
      <c r="X43" s="112">
        <f>INDEX('half 23-24'!AZ4:AZ23,MATCH(LARGE('half 23-24'!AX4:AX23,17),'half 23-24'!AX4:AX23,0))</f>
        <v>1</v>
      </c>
      <c r="Z43" s="95">
        <v>17</v>
      </c>
      <c r="AA43" s="153" t="str">
        <f>INDEX('half 23-24'!B4:B23,MATCH(LARGE('half 23-24'!G4:G23,17),'half 23-24'!G4:G23,0))</f>
        <v>Crystal P</v>
      </c>
      <c r="AB43" s="154"/>
      <c r="AC43" s="154"/>
      <c r="AD43" s="154"/>
      <c r="AE43" s="155"/>
      <c r="AF43" s="113">
        <f>INDEX('half 23-24'!C4:C23,MATCH(LARGE('half 23-24'!G4:G23,17),'half 23-24'!G4:G23,0))</f>
        <v>0</v>
      </c>
      <c r="AG43" s="114">
        <f>INDEX('half 23-24'!D4:D23,MATCH(LARGE('half 23-24'!G4:G23,17),'half 23-24'!G4:G23,0))</f>
        <v>0</v>
      </c>
      <c r="AH43" s="112">
        <f>INDEX('half 23-24'!E4:E23,MATCH(LARGE('half 23-24'!G4:G23,17),'half 23-24'!G4:G23,0))</f>
        <v>0</v>
      </c>
      <c r="AI43" s="113">
        <f>INDEX('half 23-24'!H4:H23,MATCH(LARGE('half 23-24'!G4:G23,17),'half 23-24'!G4:G23,0))</f>
        <v>0</v>
      </c>
      <c r="AJ43" s="112">
        <f>INDEX('half 23-24'!I4:I23,MATCH(LARGE('half 23-24'!G4:G23,17),'half 23-24'!G4:G23,0))</f>
        <v>0</v>
      </c>
      <c r="AL43" s="95">
        <v>17</v>
      </c>
      <c r="AM43" s="153" t="str">
        <f>INDEX('half 23-24'!B4:B23,MATCH(LARGE('half 23-24'!O4:O23,17),'half 23-24'!O4:O23,0))</f>
        <v>Sheffield</v>
      </c>
      <c r="AN43" s="154"/>
      <c r="AO43" s="154"/>
      <c r="AP43" s="154"/>
      <c r="AQ43" s="155"/>
      <c r="AR43" s="113">
        <f>INDEX('half 23-24'!K4:K23,MATCH(LARGE('half 23-24'!O4:O23,17),'half 23-24'!O4:O23,0))</f>
        <v>0</v>
      </c>
      <c r="AS43" s="114">
        <f>INDEX('half 23-24'!L4:L23,MATCH(LARGE('half 23-24'!O4:O23,17),'half 23-24'!O4:O23,0))</f>
        <v>0</v>
      </c>
      <c r="AT43" s="112">
        <f>INDEX('half 23-24'!M4:M23,MATCH(LARGE('half 23-24'!O4:O23,17),'half 23-24'!O4:O23,0))</f>
        <v>1</v>
      </c>
      <c r="AU43" s="113">
        <f>INDEX('half 23-24'!P4:P23,MATCH(LARGE('half 23-24'!O4:O23,17),'half 23-24'!O4:O23,0))</f>
        <v>0</v>
      </c>
      <c r="AV43" s="112">
        <f>INDEX('half 23-24'!Q4:Q23,MATCH(LARGE('half 23-24'!O4:O23,17),'half 23-24'!O4:O23,0))</f>
        <v>1</v>
      </c>
      <c r="AW43" s="57"/>
      <c r="AX43" s="95">
        <v>17</v>
      </c>
      <c r="AY43" s="153" t="str">
        <f>INDEX('half 23-24'!S4:S23,MATCH(LARGE('half 23-24'!X4:X23,17),'half 23-24'!X4:X23,0))</f>
        <v>Arsenal</v>
      </c>
      <c r="AZ43" s="154"/>
      <c r="BA43" s="154"/>
      <c r="BB43" s="154"/>
      <c r="BC43" s="155"/>
      <c r="BD43" s="113">
        <f>INDEX('half 23-24'!T4:T23,MATCH(LARGE('half 23-24'!X4:X23,17),'half 23-24'!X4:X23,0))</f>
        <v>0</v>
      </c>
      <c r="BE43" s="114">
        <f>INDEX('half 23-24'!U4:U23,MATCH(LARGE('half 23-24'!X4:X23,17),'half 23-24'!X4:X23,0))</f>
        <v>0</v>
      </c>
      <c r="BF43" s="112">
        <f>INDEX('half 23-24'!V4:V23,MATCH(LARGE('half 23-24'!X4:X23,17),'half 23-24'!X4:X23,0))</f>
        <v>0</v>
      </c>
      <c r="BG43" s="113">
        <f>INDEX('half 23-24'!Y4:Y23,MATCH(LARGE('half 23-24'!X4:X23,17),'half 23-24'!X4:X23,0))</f>
        <v>0</v>
      </c>
      <c r="BH43" s="112">
        <f>INDEX('half 23-24'!Z4:Z23,MATCH(LARGE('half 23-24'!X4:X23,17),'half 23-24'!X4:X23,0))</f>
        <v>0</v>
      </c>
      <c r="BJ43" s="95">
        <v>17</v>
      </c>
      <c r="BK43" s="153" t="str">
        <f>INDEX('half 23-24'!S4:S23,MATCH(LARGE('half 23-24'!AF4:AF23,17),'half 23-24'!AF4:AF23,0))</f>
        <v>Brentford</v>
      </c>
      <c r="BL43" s="154"/>
      <c r="BM43" s="154"/>
      <c r="BN43" s="154"/>
      <c r="BO43" s="155"/>
      <c r="BP43" s="113">
        <f>INDEX('half 23-24'!AB4:AB23,MATCH(LARGE('half 23-24'!AF4:AF23,17),'half 23-24'!AF4:AF23,0))</f>
        <v>0</v>
      </c>
      <c r="BQ43" s="114">
        <f>INDEX('half 23-24'!AC4:AC23,MATCH(LARGE('half 23-24'!AF4:AF23,17),'half 23-24'!AF4:AF23,0))</f>
        <v>0</v>
      </c>
      <c r="BR43" s="112">
        <f>INDEX('half 23-24'!AD4:AD23,MATCH(LARGE('half 23-24'!AF4:AF23,17),'half 23-24'!AF4:AF23,0))</f>
        <v>0</v>
      </c>
      <c r="BS43" s="113">
        <f>INDEX('half 23-24'!AG4:AG23,MATCH(LARGE('half 23-24'!AF4:AF23,17),'half 23-24'!AF4:AF23,0))</f>
        <v>0</v>
      </c>
      <c r="BT43" s="112">
        <f>INDEX('half 23-24'!AH4:AH23,MATCH(LARGE('half 23-24'!AF4:AF23,17),'half 23-24'!AF4:AF23,0))</f>
        <v>0</v>
      </c>
    </row>
    <row r="44" spans="2:72" x14ac:dyDescent="0.2">
      <c r="B44" s="95">
        <v>18</v>
      </c>
      <c r="C44" s="153" t="str">
        <f>INDEX('half 23-24'!B4:B23,MATCH(LARGE('half 23-24'!AO4:AO23,18),'half 23-24'!AO4:AO23,0))</f>
        <v>Luton</v>
      </c>
      <c r="D44" s="154"/>
      <c r="E44" s="154"/>
      <c r="F44" s="154"/>
      <c r="G44" s="155"/>
      <c r="H44" s="113">
        <f>INDEX('half 23-24'!AK4:AK23,MATCH(LARGE('half 23-24'!AO4:AO23,18),'half 23-24'!AO4:AO23,0))</f>
        <v>0</v>
      </c>
      <c r="I44" s="114">
        <f>INDEX('half 23-24'!AL4:AL23,MATCH(LARGE('half 23-24'!AO4:AO23,18),'half 23-24'!AO4:AO23,0))</f>
        <v>0</v>
      </c>
      <c r="J44" s="112">
        <f>INDEX('half 23-24'!AM4:AM23,MATCH(LARGE('half 23-24'!AO4:AO23,18),'half 23-24'!AO4:AO23,0))</f>
        <v>1</v>
      </c>
      <c r="K44" s="113">
        <f>INDEX('half 23-24'!AP4:AP23,MATCH(LARGE('half 23-24'!AO4:AO23,18),'half 23-24'!AO4:AO23,0))</f>
        <v>0</v>
      </c>
      <c r="L44" s="112">
        <f>INDEX('half 23-24'!AQ4:AQ23,MATCH(LARGE('half 23-24'!AO4:AO23,18),'half 23-24'!AO4:AO23,0))</f>
        <v>1</v>
      </c>
      <c r="M44" s="56"/>
      <c r="N44" s="95">
        <v>18</v>
      </c>
      <c r="O44" s="153" t="str">
        <f>INDEX('half 23-24'!B4:B23,MATCH(LARGE('half 23-24'!AX4:AX23,18),'half 23-24'!AX4:AX23,0))</f>
        <v>Arsenal</v>
      </c>
      <c r="P44" s="154"/>
      <c r="Q44" s="154"/>
      <c r="R44" s="154"/>
      <c r="S44" s="155"/>
      <c r="T44" s="113">
        <f>INDEX('half 23-24'!AT4:AT23,MATCH(LARGE('half 23-24'!AX4:AX23,18),'half 23-24'!AX4:AX23,0))</f>
        <v>0</v>
      </c>
      <c r="U44" s="114">
        <f>INDEX('half 23-24'!AU4:AU23,MATCH(LARGE('half 23-24'!AX4:AX23,18),'half 23-24'!AX4:AX23,0))</f>
        <v>0</v>
      </c>
      <c r="V44" s="112">
        <f>INDEX('half 23-24'!AV4:AV23,MATCH(LARGE('half 23-24'!AX4:AX23,18),'half 23-24'!AX4:AX23,0))</f>
        <v>1</v>
      </c>
      <c r="W44" s="113">
        <f>INDEX('half 23-24'!AY4:AY23,MATCH(LARGE('half 23-24'!AX4:AX23,18),'half 23-24'!AX4:AX23,0))</f>
        <v>0</v>
      </c>
      <c r="X44" s="112">
        <f>INDEX('half 23-24'!AZ4:AZ23,MATCH(LARGE('half 23-24'!AX4:AX23,18),'half 23-24'!AX4:AX23,0))</f>
        <v>1</v>
      </c>
      <c r="Z44" s="95">
        <v>18</v>
      </c>
      <c r="AA44" s="153" t="str">
        <f>INDEX('half 23-24'!B4:B23,MATCH(LARGE('half 23-24'!G4:G23,18),'half 23-24'!G4:G23,0))</f>
        <v>Nottingham</v>
      </c>
      <c r="AB44" s="154"/>
      <c r="AC44" s="154"/>
      <c r="AD44" s="154"/>
      <c r="AE44" s="155"/>
      <c r="AF44" s="113">
        <f>INDEX('half 23-24'!C4:C23,MATCH(LARGE('half 23-24'!G4:G23,18),'half 23-24'!G4:G23,0))</f>
        <v>0</v>
      </c>
      <c r="AG44" s="114">
        <f>INDEX('half 23-24'!D4:D23,MATCH(LARGE('half 23-24'!G4:G23,18),'half 23-24'!G4:G23,0))</f>
        <v>0</v>
      </c>
      <c r="AH44" s="112">
        <f>INDEX('half 23-24'!E4:E23,MATCH(LARGE('half 23-24'!G4:G23,18),'half 23-24'!G4:G23,0))</f>
        <v>0</v>
      </c>
      <c r="AI44" s="113">
        <f>INDEX('half 23-24'!H4:H23,MATCH(LARGE('half 23-24'!G4:G23,18),'half 23-24'!G4:G23,0))</f>
        <v>0</v>
      </c>
      <c r="AJ44" s="112">
        <f>INDEX('half 23-24'!I4:I23,MATCH(LARGE('half 23-24'!G4:G23,18),'half 23-24'!G4:G23,0))</f>
        <v>0</v>
      </c>
      <c r="AL44" s="95">
        <v>18</v>
      </c>
      <c r="AM44" s="153" t="str">
        <f>INDEX('half 23-24'!B4:B23,MATCH(LARGE('half 23-24'!O4:O23,18),'half 23-24'!O4:O23,0))</f>
        <v>Burnley</v>
      </c>
      <c r="AN44" s="154"/>
      <c r="AO44" s="154"/>
      <c r="AP44" s="154"/>
      <c r="AQ44" s="155"/>
      <c r="AR44" s="113">
        <f>INDEX('half 23-24'!K4:K23,MATCH(LARGE('half 23-24'!O4:O23,18),'half 23-24'!O4:O23,0))</f>
        <v>0</v>
      </c>
      <c r="AS44" s="114">
        <f>INDEX('half 23-24'!L4:L23,MATCH(LARGE('half 23-24'!O4:O23,18),'half 23-24'!O4:O23,0))</f>
        <v>0</v>
      </c>
      <c r="AT44" s="112">
        <f>INDEX('half 23-24'!M4:M23,MATCH(LARGE('half 23-24'!O4:O23,18),'half 23-24'!O4:O23,0))</f>
        <v>1</v>
      </c>
      <c r="AU44" s="113">
        <f>INDEX('half 23-24'!P4:P23,MATCH(LARGE('half 23-24'!O4:O23,18),'half 23-24'!O4:O23,0))</f>
        <v>0</v>
      </c>
      <c r="AV44" s="112">
        <f>INDEX('half 23-24'!Q4:Q23,MATCH(LARGE('half 23-24'!O4:O23,18),'half 23-24'!O4:O23,0))</f>
        <v>1</v>
      </c>
      <c r="AW44" s="57"/>
      <c r="AX44" s="95">
        <v>18</v>
      </c>
      <c r="AY44" s="153" t="str">
        <f>INDEX('half 23-24'!S4:S23,MATCH(LARGE('half 23-24'!X4:X23,18),'half 23-24'!X4:X23,0))</f>
        <v>Aston Villa</v>
      </c>
      <c r="AZ44" s="154"/>
      <c r="BA44" s="154"/>
      <c r="BB44" s="154"/>
      <c r="BC44" s="155"/>
      <c r="BD44" s="113">
        <f>INDEX('half 23-24'!T4:T23,MATCH(LARGE('half 23-24'!X4:X23,18),'half 23-24'!X4:X23,0))</f>
        <v>0</v>
      </c>
      <c r="BE44" s="114">
        <f>INDEX('half 23-24'!U4:U23,MATCH(LARGE('half 23-24'!X4:X23,18),'half 23-24'!X4:X23,0))</f>
        <v>0</v>
      </c>
      <c r="BF44" s="112">
        <f>INDEX('half 23-24'!V4:V23,MATCH(LARGE('half 23-24'!X4:X23,18),'half 23-24'!X4:X23,0))</f>
        <v>1</v>
      </c>
      <c r="BG44" s="113">
        <f>INDEX('half 23-24'!Y4:Y23,MATCH(LARGE('half 23-24'!X4:X23,18),'half 23-24'!X4:X23,0))</f>
        <v>1</v>
      </c>
      <c r="BH44" s="112">
        <f>INDEX('half 23-24'!Z4:Z23,MATCH(LARGE('half 23-24'!X4:X23,18),'half 23-24'!X4:X23,0))</f>
        <v>2</v>
      </c>
      <c r="BJ44" s="95">
        <v>18</v>
      </c>
      <c r="BK44" s="153" t="str">
        <f>INDEX('half 23-24'!S4:S23,MATCH(LARGE('half 23-24'!AF4:AF23,18),'half 23-24'!AF4:AF23,0))</f>
        <v>Arsenal</v>
      </c>
      <c r="BL44" s="154"/>
      <c r="BM44" s="154"/>
      <c r="BN44" s="154"/>
      <c r="BO44" s="155"/>
      <c r="BP44" s="113">
        <f>INDEX('half 23-24'!AB4:AB23,MATCH(LARGE('half 23-24'!AF4:AF23,18),'half 23-24'!AF4:AF23,0))</f>
        <v>0</v>
      </c>
      <c r="BQ44" s="114">
        <f>INDEX('half 23-24'!AC4:AC23,MATCH(LARGE('half 23-24'!AF4:AF23,18),'half 23-24'!AF4:AF23,0))</f>
        <v>0</v>
      </c>
      <c r="BR44" s="112">
        <f>INDEX('half 23-24'!AD4:AD23,MATCH(LARGE('half 23-24'!AF4:AF23,18),'half 23-24'!AF4:AF23,0))</f>
        <v>0</v>
      </c>
      <c r="BS44" s="113">
        <f>INDEX('half 23-24'!AG4:AG23,MATCH(LARGE('half 23-24'!AF4:AF23,18),'half 23-24'!AF4:AF23,0))</f>
        <v>0</v>
      </c>
      <c r="BT44" s="112">
        <f>INDEX('half 23-24'!AH4:AH23,MATCH(LARGE('half 23-24'!AF4:AF23,18),'half 23-24'!AF4:AF23,0))</f>
        <v>0</v>
      </c>
    </row>
    <row r="45" spans="2:72" x14ac:dyDescent="0.2">
      <c r="B45" s="95">
        <v>19</v>
      </c>
      <c r="C45" s="153" t="str">
        <f>INDEX('half 23-24'!B4:B23,MATCH(LARGE('half 23-24'!AO4:AO23,19),'half 23-24'!AO4:AO23,0))</f>
        <v>Burnley</v>
      </c>
      <c r="D45" s="154"/>
      <c r="E45" s="154"/>
      <c r="F45" s="154"/>
      <c r="G45" s="155"/>
      <c r="H45" s="113">
        <f>INDEX('half 23-24'!AK4:AK23,MATCH(LARGE('half 23-24'!AO4:AO23,19),'half 23-24'!AO4:AO23,0))</f>
        <v>0</v>
      </c>
      <c r="I45" s="114">
        <f>INDEX('half 23-24'!AL4:AL23,MATCH(LARGE('half 23-24'!AO4:AO23,19),'half 23-24'!AO4:AO23,0))</f>
        <v>0</v>
      </c>
      <c r="J45" s="112">
        <f>INDEX('half 23-24'!AM4:AM23,MATCH(LARGE('half 23-24'!AO4:AO23,19),'half 23-24'!AO4:AO23,0))</f>
        <v>1</v>
      </c>
      <c r="K45" s="113">
        <f>INDEX('half 23-24'!AP4:AP23,MATCH(LARGE('half 23-24'!AO4:AO23,19),'half 23-24'!AO4:AO23,0))</f>
        <v>0</v>
      </c>
      <c r="L45" s="112">
        <f>INDEX('half 23-24'!AQ4:AQ23,MATCH(LARGE('half 23-24'!AO4:AO23,19),'half 23-24'!AO4:AO23,0))</f>
        <v>2</v>
      </c>
      <c r="M45" s="56"/>
      <c r="N45" s="95">
        <v>19</v>
      </c>
      <c r="O45" s="153" t="str">
        <f>INDEX('half 23-24'!B4:B23,MATCH(LARGE('half 23-24'!AX4:AX23,19),'half 23-24'!AX4:AX23,0))</f>
        <v>Luton</v>
      </c>
      <c r="P45" s="154"/>
      <c r="Q45" s="154"/>
      <c r="R45" s="154"/>
      <c r="S45" s="155"/>
      <c r="T45" s="113">
        <f>INDEX('half 23-24'!AT4:AT23,MATCH(LARGE('half 23-24'!AX4:AX23,19),'half 23-24'!AX4:AX23,0))</f>
        <v>0</v>
      </c>
      <c r="U45" s="114">
        <f>INDEX('half 23-24'!AU4:AU23,MATCH(LARGE('half 23-24'!AX4:AX23,19),'half 23-24'!AX4:AX23,0))</f>
        <v>0</v>
      </c>
      <c r="V45" s="112">
        <f>INDEX('half 23-24'!AV4:AV23,MATCH(LARGE('half 23-24'!AX4:AX23,19),'half 23-24'!AX4:AX23,0))</f>
        <v>1</v>
      </c>
      <c r="W45" s="113">
        <f>INDEX('half 23-24'!AY4:AY23,MATCH(LARGE('half 23-24'!AX4:AX23,19),'half 23-24'!AX4:AX23,0))</f>
        <v>1</v>
      </c>
      <c r="X45" s="112">
        <f>INDEX('half 23-24'!AZ4:AZ23,MATCH(LARGE('half 23-24'!AX4:AX23,19),'half 23-24'!AX4:AX23,0))</f>
        <v>3</v>
      </c>
      <c r="Z45" s="95">
        <v>19</v>
      </c>
      <c r="AA45" s="153" t="str">
        <f>INDEX('half 23-24'!B4:B23,MATCH(LARGE('half 23-24'!G4:G23,19),'half 23-24'!G4:G23,0))</f>
        <v>Aston Villa</v>
      </c>
      <c r="AB45" s="154"/>
      <c r="AC45" s="154"/>
      <c r="AD45" s="154"/>
      <c r="AE45" s="155"/>
      <c r="AF45" s="113">
        <f>INDEX('half 23-24'!C4:C23,MATCH(LARGE('half 23-24'!G4:G23,19),'half 23-24'!G4:G23,0))</f>
        <v>0</v>
      </c>
      <c r="AG45" s="114">
        <f>INDEX('half 23-24'!D4:D23,MATCH(LARGE('half 23-24'!G4:G23,19),'half 23-24'!G4:G23,0))</f>
        <v>0</v>
      </c>
      <c r="AH45" s="112">
        <f>INDEX('half 23-24'!E4:E23,MATCH(LARGE('half 23-24'!G4:G23,19),'half 23-24'!G4:G23,0))</f>
        <v>0</v>
      </c>
      <c r="AI45" s="113">
        <f>INDEX('half 23-24'!H4:H23,MATCH(LARGE('half 23-24'!G4:G23,19),'half 23-24'!G4:G23,0))</f>
        <v>0</v>
      </c>
      <c r="AJ45" s="112">
        <f>INDEX('half 23-24'!I4:I23,MATCH(LARGE('half 23-24'!G4:G23,19),'half 23-24'!G4:G23,0))</f>
        <v>0</v>
      </c>
      <c r="AL45" s="95">
        <v>19</v>
      </c>
      <c r="AM45" s="153" t="str">
        <f>INDEX('half 23-24'!B4:B23,MATCH(LARGE('half 23-24'!O4:O23,19),'half 23-24'!O4:O23,0))</f>
        <v>Everton</v>
      </c>
      <c r="AN45" s="154"/>
      <c r="AO45" s="154"/>
      <c r="AP45" s="154"/>
      <c r="AQ45" s="155"/>
      <c r="AR45" s="113">
        <f>INDEX('half 23-24'!K4:K23,MATCH(LARGE('half 23-24'!O4:O23,19),'half 23-24'!O4:O23,0))</f>
        <v>0</v>
      </c>
      <c r="AS45" s="114">
        <f>INDEX('half 23-24'!L4:L23,MATCH(LARGE('half 23-24'!O4:O23,19),'half 23-24'!O4:O23,0))</f>
        <v>0</v>
      </c>
      <c r="AT45" s="112">
        <f>INDEX('half 23-24'!M4:M23,MATCH(LARGE('half 23-24'!O4:O23,19),'half 23-24'!O4:O23,0))</f>
        <v>1</v>
      </c>
      <c r="AU45" s="113">
        <f>INDEX('half 23-24'!P4:P23,MATCH(LARGE('half 23-24'!O4:O23,19),'half 23-24'!O4:O23,0))</f>
        <v>0</v>
      </c>
      <c r="AV45" s="112">
        <f>INDEX('half 23-24'!Q4:Q23,MATCH(LARGE('half 23-24'!O4:O23,19),'half 23-24'!O4:O23,0))</f>
        <v>1</v>
      </c>
      <c r="AW45" s="57"/>
      <c r="AX45" s="95">
        <v>19</v>
      </c>
      <c r="AY45" s="153" t="str">
        <f>INDEX('half 23-24'!S4:S23,MATCH(LARGE('half 23-24'!X4:X23,19),'half 23-24'!X4:X23,0))</f>
        <v>Luton</v>
      </c>
      <c r="AZ45" s="154"/>
      <c r="BA45" s="154"/>
      <c r="BB45" s="154"/>
      <c r="BC45" s="155"/>
      <c r="BD45" s="113">
        <f>INDEX('half 23-24'!T4:T23,MATCH(LARGE('half 23-24'!X4:X23,19),'half 23-24'!X4:X23,0))</f>
        <v>0</v>
      </c>
      <c r="BE45" s="114">
        <f>INDEX('half 23-24'!U4:U23,MATCH(LARGE('half 23-24'!X4:X23,19),'half 23-24'!X4:X23,0))</f>
        <v>0</v>
      </c>
      <c r="BF45" s="112">
        <f>INDEX('half 23-24'!V4:V23,MATCH(LARGE('half 23-24'!X4:X23,19),'half 23-24'!X4:X23,0))</f>
        <v>1</v>
      </c>
      <c r="BG45" s="113">
        <f>INDEX('half 23-24'!Y4:Y23,MATCH(LARGE('half 23-24'!X4:X23,19),'half 23-24'!X4:X23,0))</f>
        <v>0</v>
      </c>
      <c r="BH45" s="112">
        <f>INDEX('half 23-24'!Z4:Z23,MATCH(LARGE('half 23-24'!X4:X23,19),'half 23-24'!X4:X23,0))</f>
        <v>1</v>
      </c>
      <c r="BJ45" s="95">
        <v>19</v>
      </c>
      <c r="BK45" s="153" t="str">
        <f>INDEX('half 23-24'!S4:S23,MATCH(LARGE('half 23-24'!AF4:AF23,19),'half 23-24'!AF4:AF23,0))</f>
        <v>Luton</v>
      </c>
      <c r="BL45" s="154"/>
      <c r="BM45" s="154"/>
      <c r="BN45" s="154"/>
      <c r="BO45" s="155"/>
      <c r="BP45" s="113">
        <f>INDEX('half 23-24'!AB4:AB23,MATCH(LARGE('half 23-24'!AF4:AF23,19),'half 23-24'!AF4:AF23,0))</f>
        <v>0</v>
      </c>
      <c r="BQ45" s="114">
        <f>INDEX('half 23-24'!AC4:AC23,MATCH(LARGE('half 23-24'!AF4:AF23,19),'half 23-24'!AF4:AF23,0))</f>
        <v>0</v>
      </c>
      <c r="BR45" s="112">
        <f>INDEX('half 23-24'!AD4:AD23,MATCH(LARGE('half 23-24'!AF4:AF23,19),'half 23-24'!AF4:AF23,0))</f>
        <v>1</v>
      </c>
      <c r="BS45" s="113">
        <f>INDEX('half 23-24'!AG4:AG23,MATCH(LARGE('half 23-24'!AF4:AF23,19),'half 23-24'!AF4:AF23,0))</f>
        <v>1</v>
      </c>
      <c r="BT45" s="112">
        <f>INDEX('half 23-24'!AH4:AH23,MATCH(LARGE('half 23-24'!AF4:AF23,19),'half 23-24'!AF4:AF23,0))</f>
        <v>3</v>
      </c>
    </row>
    <row r="46" spans="2:72" ht="13.5" thickBot="1" x14ac:dyDescent="0.25">
      <c r="B46" s="96">
        <v>20</v>
      </c>
      <c r="C46" s="156" t="str">
        <f>INDEX('half 23-24'!B4:B23,MATCH(LARGE('half 23-24'!AO4:AO23,20),'half 23-24'!AO4:AO23,0))</f>
        <v>Nottingham</v>
      </c>
      <c r="D46" s="157"/>
      <c r="E46" s="157"/>
      <c r="F46" s="157"/>
      <c r="G46" s="158"/>
      <c r="H46" s="115">
        <f>INDEX('half 23-24'!AK4:AK23,MATCH(LARGE('half 23-24'!AO4:AO23,20),'half 23-24'!AO4:AO23,0))</f>
        <v>0</v>
      </c>
      <c r="I46" s="116">
        <f>INDEX('half 23-24'!AL4:AL23,MATCH(LARGE('half 23-24'!AO4:AO23,20),'half 23-24'!AO4:AO23,0))</f>
        <v>0</v>
      </c>
      <c r="J46" s="117">
        <f>INDEX('half 23-24'!AM4:AM23,MATCH(LARGE('half 23-24'!AO4:AO23,20),'half 23-24'!AO4:AO23,0))</f>
        <v>1</v>
      </c>
      <c r="K46" s="115">
        <f>INDEX('half 23-24'!AP4:AP23,MATCH(LARGE('half 23-24'!AO4:AO23,20),'half 23-24'!AO4:AO23,0))</f>
        <v>0</v>
      </c>
      <c r="L46" s="117">
        <f>INDEX('half 23-24'!AQ4:AQ23,MATCH(LARGE('half 23-24'!AO4:AO23,20),'half 23-24'!AO4:AO23,0))</f>
        <v>2</v>
      </c>
      <c r="M46" s="56"/>
      <c r="N46" s="96">
        <v>20</v>
      </c>
      <c r="O46" s="156" t="str">
        <f>INDEX('half 23-24'!B4:B23,MATCH(LARGE('half 23-24'!AX4:AX23,20),'half 23-24'!AX4:AX23,0))</f>
        <v>Aston Villa</v>
      </c>
      <c r="P46" s="157"/>
      <c r="Q46" s="157"/>
      <c r="R46" s="157"/>
      <c r="S46" s="158"/>
      <c r="T46" s="115">
        <f>INDEX('half 23-24'!AT4:AT23,MATCH(LARGE('half 23-24'!AX4:AX23,20),'half 23-24'!AX4:AX23,0))</f>
        <v>0</v>
      </c>
      <c r="U46" s="116">
        <f>INDEX('half 23-24'!AU4:AU23,MATCH(LARGE('half 23-24'!AX4:AX23,20),'half 23-24'!AX4:AX23,0))</f>
        <v>0</v>
      </c>
      <c r="V46" s="117">
        <f>INDEX('half 23-24'!AV4:AV23,MATCH(LARGE('half 23-24'!AX4:AX23,20),'half 23-24'!AX4:AX23,0))</f>
        <v>1</v>
      </c>
      <c r="W46" s="115">
        <f>INDEX('half 23-24'!AY4:AY23,MATCH(LARGE('half 23-24'!AX4:AX23,20),'half 23-24'!AX4:AX23,0))</f>
        <v>0</v>
      </c>
      <c r="X46" s="117">
        <f>INDEX('half 23-24'!AZ4:AZ23,MATCH(LARGE('half 23-24'!AX4:AX23,20),'half 23-24'!AX4:AX23,0))</f>
        <v>3</v>
      </c>
      <c r="Z46" s="96">
        <v>20</v>
      </c>
      <c r="AA46" s="156" t="str">
        <f>INDEX('half 23-24'!B4:B23,MATCH(LARGE('half 23-24'!G4:G23,20),'half 23-24'!G4:G23,0))</f>
        <v>Burnley</v>
      </c>
      <c r="AB46" s="157"/>
      <c r="AC46" s="157"/>
      <c r="AD46" s="157"/>
      <c r="AE46" s="158"/>
      <c r="AF46" s="115">
        <f>INDEX('half 23-24'!C4:C23,MATCH(LARGE('half 23-24'!G4:G23,20),'half 23-24'!G4:G23,0))</f>
        <v>0</v>
      </c>
      <c r="AG46" s="116">
        <f>INDEX('half 23-24'!D4:D23,MATCH(LARGE('half 23-24'!G4:G23,20),'half 23-24'!G4:G23,0))</f>
        <v>0</v>
      </c>
      <c r="AH46" s="117">
        <f>INDEX('half 23-24'!E4:E23,MATCH(LARGE('half 23-24'!G4:G23,20),'half 23-24'!G4:G23,0))</f>
        <v>1</v>
      </c>
      <c r="AI46" s="115">
        <f>INDEX('half 23-24'!H4:H23,MATCH(LARGE('half 23-24'!G4:G23,20),'half 23-24'!G4:G23,0))</f>
        <v>0</v>
      </c>
      <c r="AJ46" s="117">
        <f>INDEX('half 23-24'!I4:I23,MATCH(LARGE('half 23-24'!G4:G23,20),'half 23-24'!G4:G23,0))</f>
        <v>2</v>
      </c>
      <c r="AL46" s="96">
        <v>20</v>
      </c>
      <c r="AM46" s="156" t="str">
        <f>INDEX('half 23-24'!B4:B23,MATCH(LARGE('half 23-24'!O4:O23,20),'half 23-24'!O4:O23,0))</f>
        <v>Arsenal</v>
      </c>
      <c r="AN46" s="157"/>
      <c r="AO46" s="157"/>
      <c r="AP46" s="157"/>
      <c r="AQ46" s="158"/>
      <c r="AR46" s="115">
        <f>INDEX('half 23-24'!K4:K23,MATCH(LARGE('half 23-24'!O4:O23,20),'half 23-24'!O4:O23,0))</f>
        <v>0</v>
      </c>
      <c r="AS46" s="116">
        <f>INDEX('half 23-24'!L4:L23,MATCH(LARGE('half 23-24'!O4:O23,20),'half 23-24'!O4:O23,0))</f>
        <v>0</v>
      </c>
      <c r="AT46" s="117">
        <f>INDEX('half 23-24'!M4:M23,MATCH(LARGE('half 23-24'!O4:O23,20),'half 23-24'!O4:O23,0))</f>
        <v>1</v>
      </c>
      <c r="AU46" s="115">
        <f>INDEX('half 23-24'!P4:P23,MATCH(LARGE('half 23-24'!O4:O23,20),'half 23-24'!O4:O23,0))</f>
        <v>0</v>
      </c>
      <c r="AV46" s="117">
        <f>INDEX('half 23-24'!Q4:Q23,MATCH(LARGE('half 23-24'!O4:O23,20),'half 23-24'!O4:O23,0))</f>
        <v>1</v>
      </c>
      <c r="AW46" s="57"/>
      <c r="AX46" s="96">
        <v>20</v>
      </c>
      <c r="AY46" s="156" t="str">
        <f>INDEX('half 23-24'!S4:S23,MATCH(LARGE('half 23-24'!X4:X23,20),'half 23-24'!X4:X23,0))</f>
        <v>Nottingham</v>
      </c>
      <c r="AZ46" s="157"/>
      <c r="BA46" s="157"/>
      <c r="BB46" s="157"/>
      <c r="BC46" s="158"/>
      <c r="BD46" s="115">
        <f>INDEX('half 23-24'!T4:T23,MATCH(LARGE('half 23-24'!X4:X23,20),'half 23-24'!X4:X23,0))</f>
        <v>0</v>
      </c>
      <c r="BE46" s="116">
        <f>INDEX('half 23-24'!U4:U23,MATCH(LARGE('half 23-24'!X4:X23,20),'half 23-24'!X4:X23,0))</f>
        <v>0</v>
      </c>
      <c r="BF46" s="117">
        <f>INDEX('half 23-24'!V4:V23,MATCH(LARGE('half 23-24'!X4:X23,20),'half 23-24'!X4:X23,0))</f>
        <v>1</v>
      </c>
      <c r="BG46" s="115">
        <f>INDEX('half 23-24'!Y4:Y23,MATCH(LARGE('half 23-24'!X4:X23,20),'half 23-24'!X4:X23,0))</f>
        <v>0</v>
      </c>
      <c r="BH46" s="117">
        <f>INDEX('half 23-24'!Z4:Z23,MATCH(LARGE('half 23-24'!X4:X23,20),'half 23-24'!X4:X23,0))</f>
        <v>2</v>
      </c>
      <c r="BJ46" s="96">
        <v>20</v>
      </c>
      <c r="BK46" s="156" t="str">
        <f>INDEX('half 23-24'!S4:S23,MATCH(LARGE('half 23-24'!AF4:AF23,20),'half 23-24'!AF4:AF23,0))</f>
        <v>Aston Villa</v>
      </c>
      <c r="BL46" s="157"/>
      <c r="BM46" s="157"/>
      <c r="BN46" s="157"/>
      <c r="BO46" s="158"/>
      <c r="BP46" s="115">
        <f>INDEX('half 23-24'!AB4:AB23,MATCH(LARGE('half 23-24'!AF4:AF23,20),'half 23-24'!AF4:AF23,0))</f>
        <v>0</v>
      </c>
      <c r="BQ46" s="116">
        <f>INDEX('half 23-24'!AC4:AC23,MATCH(LARGE('half 23-24'!AF4:AF23,20),'half 23-24'!AF4:AF23,0))</f>
        <v>0</v>
      </c>
      <c r="BR46" s="117">
        <f>INDEX('half 23-24'!AD4:AD23,MATCH(LARGE('half 23-24'!AF4:AF23,20),'half 23-24'!AF4:AF23,0))</f>
        <v>1</v>
      </c>
      <c r="BS46" s="115">
        <f>INDEX('half 23-24'!AG4:AG23,MATCH(LARGE('half 23-24'!AF4:AF23,20),'half 23-24'!AF4:AF23,0))</f>
        <v>0</v>
      </c>
      <c r="BT46" s="117">
        <f>INDEX('half 23-24'!AH4:AH23,MATCH(LARGE('half 23-24'!AF4:AF23,20),'half 23-24'!AF4:AF23,0))</f>
        <v>3</v>
      </c>
    </row>
    <row r="47" spans="2:72" ht="15.75" thickBot="1" x14ac:dyDescent="0.3">
      <c r="B47" s="29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 s="29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R47"/>
      <c r="AS47"/>
      <c r="AT47"/>
    </row>
    <row r="48" spans="2:72" ht="15.75" thickBot="1" x14ac:dyDescent="0.3">
      <c r="B48" s="159" t="s">
        <v>37</v>
      </c>
      <c r="C48" s="160"/>
      <c r="D48" s="160"/>
      <c r="E48" s="160"/>
      <c r="F48" s="160"/>
      <c r="G48" s="160"/>
      <c r="H48" s="160"/>
      <c r="I48" s="160"/>
      <c r="J48" s="160"/>
      <c r="K48" s="160"/>
      <c r="L48" s="160"/>
      <c r="M48" s="56"/>
      <c r="N48" s="161" t="s">
        <v>38</v>
      </c>
      <c r="O48" s="162"/>
      <c r="P48" s="162"/>
      <c r="Q48" s="162"/>
      <c r="R48" s="162"/>
      <c r="S48" s="162"/>
      <c r="T48" s="162"/>
      <c r="U48" s="162"/>
      <c r="V48" s="162"/>
      <c r="W48" s="162"/>
      <c r="X48" s="163"/>
      <c r="Y48"/>
      <c r="Z48" s="164" t="s">
        <v>39</v>
      </c>
      <c r="AA48" s="165"/>
      <c r="AB48" s="165"/>
      <c r="AC48" s="165"/>
      <c r="AD48" s="165"/>
      <c r="AE48" s="165"/>
      <c r="AF48" s="165"/>
      <c r="AG48" s="165"/>
      <c r="AH48" s="165"/>
      <c r="AI48" s="165"/>
      <c r="AJ48" s="166"/>
      <c r="AK48"/>
      <c r="AL48" s="159" t="s">
        <v>42</v>
      </c>
      <c r="AM48" s="160"/>
      <c r="AN48" s="160"/>
      <c r="AO48" s="160"/>
      <c r="AP48" s="160"/>
      <c r="AQ48" s="160"/>
      <c r="AR48" s="160"/>
      <c r="AS48" s="160"/>
      <c r="AT48" s="160"/>
      <c r="AU48" s="160"/>
      <c r="AV48" s="160"/>
      <c r="AX48" s="161" t="s">
        <v>43</v>
      </c>
      <c r="AY48" s="162"/>
      <c r="AZ48" s="162"/>
      <c r="BA48" s="162"/>
      <c r="BB48" s="162"/>
      <c r="BC48" s="162"/>
      <c r="BD48" s="162"/>
      <c r="BE48" s="162"/>
      <c r="BF48" s="162"/>
      <c r="BG48" s="162"/>
      <c r="BH48" s="163"/>
      <c r="BJ48" s="164" t="s">
        <v>44</v>
      </c>
      <c r="BK48" s="165"/>
      <c r="BL48" s="165"/>
      <c r="BM48" s="165"/>
      <c r="BN48" s="165"/>
      <c r="BO48" s="165"/>
      <c r="BP48" s="165"/>
      <c r="BQ48" s="165"/>
      <c r="BR48" s="165"/>
      <c r="BS48" s="165"/>
      <c r="BT48" s="166"/>
    </row>
    <row r="49" spans="2:72" ht="13.5" thickBot="1" x14ac:dyDescent="0.25">
      <c r="B49" s="97" t="s">
        <v>31</v>
      </c>
      <c r="C49" s="167" t="s">
        <v>32</v>
      </c>
      <c r="D49" s="168"/>
      <c r="E49" s="168"/>
      <c r="F49" s="168"/>
      <c r="G49" s="169"/>
      <c r="H49" s="98" t="s">
        <v>34</v>
      </c>
      <c r="I49" s="170" t="s">
        <v>40</v>
      </c>
      <c r="J49" s="171"/>
      <c r="K49" s="170" t="s">
        <v>70</v>
      </c>
      <c r="L49" s="171"/>
      <c r="N49" s="97" t="s">
        <v>31</v>
      </c>
      <c r="O49" s="167" t="s">
        <v>32</v>
      </c>
      <c r="P49" s="168"/>
      <c r="Q49" s="168"/>
      <c r="R49" s="168"/>
      <c r="S49" s="169"/>
      <c r="T49" s="98" t="s">
        <v>34</v>
      </c>
      <c r="U49" s="170" t="s">
        <v>40</v>
      </c>
      <c r="V49" s="171"/>
      <c r="W49" s="170" t="s">
        <v>70</v>
      </c>
      <c r="X49" s="171"/>
      <c r="Z49" s="97" t="s">
        <v>31</v>
      </c>
      <c r="AA49" s="167" t="s">
        <v>32</v>
      </c>
      <c r="AB49" s="168"/>
      <c r="AC49" s="168"/>
      <c r="AD49" s="168"/>
      <c r="AE49" s="169"/>
      <c r="AF49" s="98" t="s">
        <v>34</v>
      </c>
      <c r="AG49" s="170" t="s">
        <v>40</v>
      </c>
      <c r="AH49" s="171"/>
      <c r="AI49" s="170" t="s">
        <v>70</v>
      </c>
      <c r="AJ49" s="171"/>
      <c r="AL49" s="97" t="s">
        <v>31</v>
      </c>
      <c r="AM49" s="167" t="s">
        <v>32</v>
      </c>
      <c r="AN49" s="168"/>
      <c r="AO49" s="168"/>
      <c r="AP49" s="168"/>
      <c r="AQ49" s="169"/>
      <c r="AR49" s="98" t="s">
        <v>34</v>
      </c>
      <c r="AS49" s="170" t="s">
        <v>45</v>
      </c>
      <c r="AT49" s="171"/>
      <c r="AU49" s="170" t="s">
        <v>46</v>
      </c>
      <c r="AV49" s="171"/>
      <c r="AX49" s="97" t="s">
        <v>31</v>
      </c>
      <c r="AY49" s="167" t="s">
        <v>32</v>
      </c>
      <c r="AZ49" s="168"/>
      <c r="BA49" s="168"/>
      <c r="BB49" s="168"/>
      <c r="BC49" s="169"/>
      <c r="BD49" s="98" t="s">
        <v>34</v>
      </c>
      <c r="BE49" s="170" t="s">
        <v>45</v>
      </c>
      <c r="BF49" s="171"/>
      <c r="BG49" s="170" t="s">
        <v>46</v>
      </c>
      <c r="BH49" s="171"/>
      <c r="BJ49" s="97" t="s">
        <v>31</v>
      </c>
      <c r="BK49" s="167" t="s">
        <v>32</v>
      </c>
      <c r="BL49" s="168"/>
      <c r="BM49" s="168"/>
      <c r="BN49" s="168"/>
      <c r="BO49" s="169"/>
      <c r="BP49" s="98" t="s">
        <v>34</v>
      </c>
      <c r="BQ49" s="170" t="s">
        <v>45</v>
      </c>
      <c r="BR49" s="171"/>
      <c r="BS49" s="170" t="s">
        <v>46</v>
      </c>
      <c r="BT49" s="171"/>
    </row>
    <row r="50" spans="2:72" ht="15.75" customHeight="1" x14ac:dyDescent="0.2">
      <c r="B50" s="95">
        <v>1</v>
      </c>
      <c r="C50" s="153" t="str">
        <f>INDEX('h 23-24.'!C30:C49,MATCH(LARGE('h 23-24.'!J30:J49,1),'h 23-24.'!J30:J49,0))</f>
        <v>Everton</v>
      </c>
      <c r="D50" s="154"/>
      <c r="E50" s="154"/>
      <c r="F50" s="154"/>
      <c r="G50" s="155"/>
      <c r="H50" s="67">
        <f>INDEX('h 23-24.'!D30:D49,MATCH(LARGE('h 23-24.'!J30:J49,1),'h 23-24.'!J30:J49,0))</f>
        <v>1</v>
      </c>
      <c r="I50" s="68">
        <f>INDEX('h 23-24.'!E30:E49,MATCH(LARGE('h 23-24.'!J30:J49,1),'h 23-24.'!J30:J49,0))</f>
        <v>10</v>
      </c>
      <c r="J50" s="70">
        <f>INDEX('h 23-24.'!F30:F49,MATCH(LARGE('h 23-24.'!J30:J49,1),'h 23-24.'!J30:J49,0))</f>
        <v>4</v>
      </c>
      <c r="K50" s="68">
        <f>INDEX('h 23-24.'!G30:G49,MATCH(LARGE('h 23-24.'!J30:J49,1),'h 23-24.'!J30:J49,0))</f>
        <v>4</v>
      </c>
      <c r="L50" s="70">
        <f>INDEX('h 23-24.'!H30:H49,MATCH(LARGE('h 23-24.'!J30:J49,1),'h 23-24.'!J30:J49,0))</f>
        <v>1</v>
      </c>
      <c r="N50" s="95">
        <v>1</v>
      </c>
      <c r="O50" s="153" t="str">
        <f>INDEX('h 23-24.'!O30:O49,MATCH(LARGE('h 23-24.'!X30:X49,1),'h 23-24.'!X30:X49,0))</f>
        <v>Everton</v>
      </c>
      <c r="P50" s="154"/>
      <c r="Q50" s="154"/>
      <c r="R50" s="154"/>
      <c r="S50" s="155"/>
      <c r="T50" s="67">
        <f>INDEX('h 23-24.'!P30:P49,MATCH(LARGE('h 23-24.'!X30:X49,1),'h 23-24.'!X30:X49,0))</f>
        <v>1</v>
      </c>
      <c r="U50" s="68">
        <f>INDEX('h 23-24.'!S30:S49,MATCH(LARGE('h 23-24.'!X30:X49,1),'h 23-24.'!X30:X49,0))</f>
        <v>10</v>
      </c>
      <c r="V50" s="70">
        <f>INDEX('h 23-24.'!T30:T49,MATCH(LARGE('h 23-24.'!X30:X49,1),'h 23-24.'!X30:X49,0))</f>
        <v>4</v>
      </c>
      <c r="W50" s="68">
        <f>INDEX('h 23-24.'!U30:U49,MATCH(LARGE('h 23-24.'!X30:X49,1),'h 23-24.'!X30:X49,0))</f>
        <v>4</v>
      </c>
      <c r="X50" s="70">
        <f>INDEX('h 23-24.'!V30:V49,MATCH(LARGE('h 23-24.'!X30:X49,1),'h 23-24.'!X30:X49,0))</f>
        <v>1</v>
      </c>
      <c r="Z50" s="95">
        <v>1</v>
      </c>
      <c r="AA50" s="153" t="str">
        <f>INDEX('h 23-24.'!AC30:AC49,MATCH(LARGE('h 23-24.'!AL30:AL49,1),'h 23-24.'!AL30:AL49,0))</f>
        <v>Luton</v>
      </c>
      <c r="AB50" s="154"/>
      <c r="AC50" s="154"/>
      <c r="AD50" s="154"/>
      <c r="AE50" s="155"/>
      <c r="AF50" s="67">
        <f>INDEX('h 23-24.'!AD30:AD49,MATCH(LARGE('h 23-24.'!AL30:AL49,1),'h 23-24.'!AL30:AL49,0))</f>
        <v>1</v>
      </c>
      <c r="AG50" s="68">
        <f>INDEX('h 23-24.'!AG30:AG49,MATCH(LARGE('h 23-24.'!AL30:AL49,1),'h 23-24.'!AL30:AL49,0))</f>
        <v>7</v>
      </c>
      <c r="AH50" s="70">
        <f>INDEX('h 23-24.'!AH30:AH49,MATCH(LARGE('h 23-24.'!AL30:AL49,1),'h 23-24.'!AL30:AL49,0))</f>
        <v>6</v>
      </c>
      <c r="AI50" s="68">
        <f>INDEX('h 23-24.'!AI30:AI49,MATCH(LARGE('h 23-24.'!AL30:AL49,1),'h 23-24.'!AL30:AL49,0))</f>
        <v>3</v>
      </c>
      <c r="AJ50" s="70">
        <f>INDEX('h 23-24.'!AJ30:AJ49,MATCH(LARGE('h 23-24.'!AL30:AL49,1),'h 23-24.'!AL30:AL49,0))</f>
        <v>3</v>
      </c>
      <c r="AL50" s="95">
        <v>1</v>
      </c>
      <c r="AM50" s="153" t="str">
        <f>INDEX('h 23-24.'!C55:C74,MATCH(LARGE('h 23-24.'!J55:J74,1),'h 23-24.'!J55:J74,0))</f>
        <v>Aston Villa</v>
      </c>
      <c r="AN50" s="154"/>
      <c r="AO50" s="154"/>
      <c r="AP50" s="154"/>
      <c r="AQ50" s="155"/>
      <c r="AR50" s="67">
        <f>INDEX('h 23-24.'!D55:D74,MATCH(LARGE('h 23-24.'!J55:J74,1),'h 23-24.'!J55:J74,0))</f>
        <v>1</v>
      </c>
      <c r="AS50" s="68">
        <f>INDEX('h 23-24.'!E55:E74,MATCH(LARGE('h 23-24.'!J55:J74,1),'h 23-24.'!J55:J74,0))</f>
        <v>4</v>
      </c>
      <c r="AT50" s="70">
        <f>INDEX('h 23-24.'!F55:F74,MATCH(LARGE('h 23-24.'!J55:J74,1),'h 23-24.'!J55:J74,0))</f>
        <v>4</v>
      </c>
      <c r="AU50" s="68">
        <f>INDEX('h 23-24.'!G55:G74,MATCH(LARGE('h 23-24.'!J55:J74,1),'h 23-24.'!J55:J74,0))</f>
        <v>0</v>
      </c>
      <c r="AV50" s="70">
        <f>INDEX('h 23-24.'!H55:H74,MATCH(LARGE('h 23-24.'!J55:J74,1),'h 23-24.'!J55:J74,0))</f>
        <v>0</v>
      </c>
      <c r="AX50" s="95">
        <v>1</v>
      </c>
      <c r="AY50" s="153" t="str">
        <f>INDEX('h 23-24.'!O55:O74,MATCH(LARGE('h 23-24.'!X55:X74,1),'h 23-24.'!X55:X74,0))</f>
        <v>Newcastle</v>
      </c>
      <c r="AZ50" s="154"/>
      <c r="BA50" s="154"/>
      <c r="BB50" s="154"/>
      <c r="BC50" s="155"/>
      <c r="BD50" s="67">
        <f>INDEX('h 23-24.'!P55:P74,MATCH(LARGE('h 23-24.'!X55:X74,1),'h 23-24.'!X55:X74,0))</f>
        <v>1</v>
      </c>
      <c r="BE50" s="68">
        <f>INDEX('h 23-24.'!S55:S74,MATCH(LARGE('h 23-24.'!X55:X74,1),'h 23-24.'!X55:X74,0))</f>
        <v>4</v>
      </c>
      <c r="BF50" s="70">
        <f>INDEX('h 23-24.'!T55:T74,MATCH(LARGE('h 23-24.'!X55:X74,1),'h 23-24.'!X55:X74,0))</f>
        <v>4</v>
      </c>
      <c r="BG50" s="68">
        <f>INDEX('h 23-24.'!U55:U74,MATCH(LARGE('h 23-24.'!X55:X74,1),'h 23-24.'!X55:X74,0))</f>
        <v>0</v>
      </c>
      <c r="BH50" s="70">
        <f>INDEX('h 23-24.'!V55:V74,MATCH(LARGE('h 23-24.'!X55:X74,1),'h 23-24.'!X55:X74,0))</f>
        <v>0</v>
      </c>
      <c r="BJ50" s="95">
        <v>1</v>
      </c>
      <c r="BK50" s="153" t="str">
        <f>INDEX('h 23-24.'!AC55:AC74,MATCH(LARGE('h 23-24.'!AL55:AL74,1),'h 23-24.'!AL55:AL74,0))</f>
        <v>Aston Villa</v>
      </c>
      <c r="BL50" s="154"/>
      <c r="BM50" s="154"/>
      <c r="BN50" s="154"/>
      <c r="BO50" s="155"/>
      <c r="BP50" s="67">
        <f>INDEX('h 23-24.'!AD55:AD74,MATCH(LARGE('h 23-24.'!AL55:AL74,1),'h 23-24.'!AL55:AL74,0))</f>
        <v>1</v>
      </c>
      <c r="BQ50" s="68">
        <f>INDEX('h 23-24.'!AG55:AG74,MATCH(LARGE('h 23-24.'!AL55:AL74,1),'h 23-24.'!AL55:AL74,0))</f>
        <v>4</v>
      </c>
      <c r="BR50" s="70">
        <f>INDEX('h 23-24.'!AH55:AH74,MATCH(LARGE('h 23-24.'!AL55:AL74,1),'h 23-24.'!AL55:AL74,0))</f>
        <v>4</v>
      </c>
      <c r="BS50" s="68">
        <f>INDEX('h 23-24.'!AI55:AI74,MATCH(LARGE('h 23-24.'!AL55:AL74,1),'h 23-24.'!AL55:AL74,0))</f>
        <v>0</v>
      </c>
      <c r="BT50" s="70">
        <f>INDEX('h 23-24.'!AJ55:AJ74,MATCH(LARGE('h 23-24.'!AL55:AL74,1),'h 23-24.'!AL55:AL74,0))</f>
        <v>0</v>
      </c>
    </row>
    <row r="51" spans="2:72" x14ac:dyDescent="0.2">
      <c r="B51" s="95">
        <v>2</v>
      </c>
      <c r="C51" s="153" t="str">
        <f>INDEX('h 23-24.'!C30:C49,MATCH(LARGE('h 23-24.'!J30:J49,2),'h 23-24.'!J30:J49,0))</f>
        <v>Bournemouth</v>
      </c>
      <c r="D51" s="154"/>
      <c r="E51" s="154"/>
      <c r="F51" s="154"/>
      <c r="G51" s="155"/>
      <c r="H51" s="73">
        <f>INDEX('h 23-24.'!D30:D49,MATCH(LARGE('h 23-24.'!J30:J49,2),'h 23-24.'!J30:J49,0))</f>
        <v>1</v>
      </c>
      <c r="I51" s="74">
        <f>INDEX('h 23-24.'!E30:E49,MATCH(LARGE('h 23-24.'!J30:J49,2),'h 23-24.'!J30:J49,0))</f>
        <v>10</v>
      </c>
      <c r="J51" s="76">
        <f>INDEX('h 23-24.'!F30:F49,MATCH(LARGE('h 23-24.'!J30:J49,2),'h 23-24.'!J30:J49,0))</f>
        <v>4</v>
      </c>
      <c r="K51" s="74">
        <f>INDEX('h 23-24.'!G30:G49,MATCH(LARGE('h 23-24.'!J30:J49,2),'h 23-24.'!J30:J49,0))</f>
        <v>4</v>
      </c>
      <c r="L51" s="76">
        <f>INDEX('h 23-24.'!H30:H49,MATCH(LARGE('h 23-24.'!J30:J49,2),'h 23-24.'!J30:J49,0))</f>
        <v>3</v>
      </c>
      <c r="N51" s="95">
        <v>2</v>
      </c>
      <c r="O51" s="153" t="str">
        <f>INDEX('h 23-24.'!O30:O49,MATCH(LARGE('h 23-24.'!X30:X49,2),'h 23-24.'!X30:X49,0))</f>
        <v>Bournemouth</v>
      </c>
      <c r="P51" s="154"/>
      <c r="Q51" s="154"/>
      <c r="R51" s="154"/>
      <c r="S51" s="155"/>
      <c r="T51" s="73">
        <f>INDEX('h 23-24.'!P30:P49,MATCH(LARGE('h 23-24.'!X30:X49,2),'h 23-24.'!X30:X49,0))</f>
        <v>1</v>
      </c>
      <c r="U51" s="74">
        <f>INDEX('h 23-24.'!S30:S49,MATCH(LARGE('h 23-24.'!X30:X49,2),'h 23-24.'!X30:X49,0))</f>
        <v>10</v>
      </c>
      <c r="V51" s="76">
        <f>INDEX('h 23-24.'!T30:T49,MATCH(LARGE('h 23-24.'!X30:X49,2),'h 23-24.'!X30:X49,0))</f>
        <v>4</v>
      </c>
      <c r="W51" s="74">
        <f>INDEX('h 23-24.'!U30:U49,MATCH(LARGE('h 23-24.'!X30:X49,2),'h 23-24.'!X30:X49,0))</f>
        <v>4</v>
      </c>
      <c r="X51" s="76">
        <f>INDEX('h 23-24.'!V30:V49,MATCH(LARGE('h 23-24.'!X30:X49,2),'h 23-24.'!X30:X49,0))</f>
        <v>3</v>
      </c>
      <c r="Z51" s="95">
        <v>2</v>
      </c>
      <c r="AA51" s="153" t="str">
        <f ca="1">INDEX('h 23-24.'!AC30:AC49,MATCH(LARGE('h 23-24.'!AL30:AL49,2),'h 23-24.'!AL30:AL49,0))</f>
        <v>Wolves</v>
      </c>
      <c r="AB51" s="154"/>
      <c r="AC51" s="154"/>
      <c r="AD51" s="154"/>
      <c r="AE51" s="155"/>
      <c r="AF51" s="73">
        <f>INDEX('h 23-24.'!AD30:AD49,MATCH(LARGE('h 23-24.'!AL30:AL49,2),'h 23-24.'!AL30:AL49,0))</f>
        <v>1</v>
      </c>
      <c r="AG51" s="74">
        <f>INDEX('h 23-24.'!AG30:AG49,MATCH(LARGE('h 23-24.'!AL30:AL49,2),'h 23-24.'!AL30:AL49,0))</f>
        <v>7</v>
      </c>
      <c r="AH51" s="76">
        <f>INDEX('h 23-24.'!AH30:AH49,MATCH(LARGE('h 23-24.'!AL30:AL49,2),'h 23-24.'!AL30:AL49,0))</f>
        <v>8</v>
      </c>
      <c r="AI51" s="74">
        <f>INDEX('h 23-24.'!AI30:AI49,MATCH(LARGE('h 23-24.'!AL30:AL49,2),'h 23-24.'!AL30:AL49,0))</f>
        <v>1</v>
      </c>
      <c r="AJ51" s="76">
        <f>INDEX('h 23-24.'!AJ30:AJ49,MATCH(LARGE('h 23-24.'!AL30:AL49,2),'h 23-24.'!AL30:AL49,0))</f>
        <v>4</v>
      </c>
      <c r="AL51" s="95">
        <v>2</v>
      </c>
      <c r="AM51" s="153" t="str">
        <f>INDEX('h 23-24.'!C55:C74,MATCH(LARGE('h 23-24.'!J55:J74,2),'h 23-24.'!J55:J74,0))</f>
        <v>Liverpool</v>
      </c>
      <c r="AN51" s="154"/>
      <c r="AO51" s="154"/>
      <c r="AP51" s="154"/>
      <c r="AQ51" s="155"/>
      <c r="AR51" s="73">
        <f>INDEX('h 23-24.'!D55:D74,MATCH(LARGE('h 23-24.'!J55:J74,2),'h 23-24.'!J55:J74,0))</f>
        <v>1</v>
      </c>
      <c r="AS51" s="74">
        <f>INDEX('h 23-24.'!E55:E74,MATCH(LARGE('h 23-24.'!J55:J74,2),'h 23-24.'!J55:J74,0))</f>
        <v>4</v>
      </c>
      <c r="AT51" s="76">
        <f>INDEX('h 23-24.'!F55:F74,MATCH(LARGE('h 23-24.'!J55:J74,2),'h 23-24.'!J55:J74,0))</f>
        <v>3</v>
      </c>
      <c r="AU51" s="74">
        <f>INDEX('h 23-24.'!G55:G74,MATCH(LARGE('h 23-24.'!J55:J74,2),'h 23-24.'!J55:J74,0))</f>
        <v>0</v>
      </c>
      <c r="AV51" s="76">
        <f>INDEX('h 23-24.'!H55:H74,MATCH(LARGE('h 23-24.'!J55:J74,2),'h 23-24.'!J55:J74,0))</f>
        <v>0</v>
      </c>
      <c r="AX51" s="95">
        <v>2</v>
      </c>
      <c r="AY51" s="153" t="str">
        <f>INDEX('h 23-24.'!O55:O74,MATCH(LARGE('h 23-24.'!X55:X74,2),'h 23-24.'!X55:X74,0))</f>
        <v>Sheffield</v>
      </c>
      <c r="AZ51" s="154"/>
      <c r="BA51" s="154"/>
      <c r="BB51" s="154"/>
      <c r="BC51" s="155"/>
      <c r="BD51" s="73">
        <f>INDEX('h 23-24.'!P55:P74,MATCH(LARGE('h 23-24.'!X55:X74,2),'h 23-24.'!X55:X74,0))</f>
        <v>1</v>
      </c>
      <c r="BE51" s="74">
        <f>INDEX('h 23-24.'!S55:S74,MATCH(LARGE('h 23-24.'!X55:X74,2),'h 23-24.'!X55:X74,0))</f>
        <v>3</v>
      </c>
      <c r="BF51" s="76">
        <f>INDEX('h 23-24.'!T55:T74,MATCH(LARGE('h 23-24.'!X55:X74,2),'h 23-24.'!X55:X74,0))</f>
        <v>0</v>
      </c>
      <c r="BG51" s="74">
        <f>INDEX('h 23-24.'!U55:U74,MATCH(LARGE('h 23-24.'!X55:X74,2),'h 23-24.'!X55:X74,0))</f>
        <v>0</v>
      </c>
      <c r="BH51" s="76">
        <f>INDEX('h 23-24.'!V55:V74,MATCH(LARGE('h 23-24.'!X55:X74,2),'h 23-24.'!X55:X74,0))</f>
        <v>0</v>
      </c>
      <c r="BJ51" s="95">
        <v>2</v>
      </c>
      <c r="BK51" s="153" t="str">
        <f>INDEX('h 23-24.'!AC55:AC74,MATCH(LARGE('h 23-24.'!AL55:AL74,2),'h 23-24.'!AL55:AL74,0))</f>
        <v>Liverpool</v>
      </c>
      <c r="BL51" s="154"/>
      <c r="BM51" s="154"/>
      <c r="BN51" s="154"/>
      <c r="BO51" s="155"/>
      <c r="BP51" s="73">
        <f>INDEX('h 23-24.'!AD55:AD74,MATCH(LARGE('h 23-24.'!AL55:AL74,2),'h 23-24.'!AL55:AL74,0))</f>
        <v>1</v>
      </c>
      <c r="BQ51" s="74">
        <f>INDEX('h 23-24.'!AG55:AG74,MATCH(LARGE('h 23-24.'!AL55:AL74,2),'h 23-24.'!AL55:AL74,0))</f>
        <v>4</v>
      </c>
      <c r="BR51" s="76">
        <f>INDEX('h 23-24.'!AH55:AH74,MATCH(LARGE('h 23-24.'!AL55:AL74,2),'h 23-24.'!AL55:AL74,0))</f>
        <v>3</v>
      </c>
      <c r="BS51" s="74">
        <f>INDEX('h 23-24.'!AI55:AI74,MATCH(LARGE('h 23-24.'!AL55:AL74,2),'h 23-24.'!AL55:AL74,0))</f>
        <v>0</v>
      </c>
      <c r="BT51" s="76">
        <f>INDEX('h 23-24.'!AJ55:AJ74,MATCH(LARGE('h 23-24.'!AL55:AL74,2),'h 23-24.'!AL55:AL74,0))</f>
        <v>0</v>
      </c>
    </row>
    <row r="52" spans="2:72" x14ac:dyDescent="0.2">
      <c r="B52" s="95">
        <v>3</v>
      </c>
      <c r="C52" s="153" t="str">
        <f>INDEX('h 23-24.'!C30:C49,MATCH(LARGE('h 23-24.'!J30:J49,3),'h 23-24.'!J30:J49,0))</f>
        <v>Man Utd</v>
      </c>
      <c r="D52" s="154"/>
      <c r="E52" s="154"/>
      <c r="F52" s="154"/>
      <c r="G52" s="155"/>
      <c r="H52" s="73">
        <f>INDEX('h 23-24.'!D30:D49,MATCH(LARGE('h 23-24.'!J30:J49,3),'h 23-24.'!J30:J49,0))</f>
        <v>1</v>
      </c>
      <c r="I52" s="74">
        <f>INDEX('h 23-24.'!E30:E49,MATCH(LARGE('h 23-24.'!J30:J49,3),'h 23-24.'!J30:J49,0))</f>
        <v>8</v>
      </c>
      <c r="J52" s="76">
        <f>INDEX('h 23-24.'!F30:F49,MATCH(LARGE('h 23-24.'!J30:J49,3),'h 23-24.'!J30:J49,0))</f>
        <v>7</v>
      </c>
      <c r="K52" s="74">
        <f>INDEX('h 23-24.'!G30:G49,MATCH(LARGE('h 23-24.'!J30:J49,3),'h 23-24.'!J30:J49,0))</f>
        <v>4</v>
      </c>
      <c r="L52" s="76">
        <f>INDEX('h 23-24.'!H30:H49,MATCH(LARGE('h 23-24.'!J30:J49,3),'h 23-24.'!J30:J49,0))</f>
        <v>1</v>
      </c>
      <c r="N52" s="95">
        <v>3</v>
      </c>
      <c r="O52" s="153" t="str">
        <f>INDEX('h 23-24.'!O30:O49,MATCH(LARGE('h 23-24.'!X30:X49,3),'h 23-24.'!X30:X49,0))</f>
        <v>Man Utd</v>
      </c>
      <c r="P52" s="154"/>
      <c r="Q52" s="154"/>
      <c r="R52" s="154"/>
      <c r="S52" s="155"/>
      <c r="T52" s="73">
        <f>INDEX('h 23-24.'!P30:P49,MATCH(LARGE('h 23-24.'!X30:X49,3),'h 23-24.'!X30:X49,0))</f>
        <v>1</v>
      </c>
      <c r="U52" s="74">
        <f>INDEX('h 23-24.'!S30:S49,MATCH(LARGE('h 23-24.'!X30:X49,3),'h 23-24.'!X30:X49,0))</f>
        <v>8</v>
      </c>
      <c r="V52" s="76">
        <f>INDEX('h 23-24.'!T30:T49,MATCH(LARGE('h 23-24.'!X30:X49,3),'h 23-24.'!X30:X49,0))</f>
        <v>7</v>
      </c>
      <c r="W52" s="74">
        <f>INDEX('h 23-24.'!U30:U49,MATCH(LARGE('h 23-24.'!X30:X49,3),'h 23-24.'!X30:X49,0))</f>
        <v>4</v>
      </c>
      <c r="X52" s="76">
        <f>INDEX('h 23-24.'!V30:V49,MATCH(LARGE('h 23-24.'!X30:X49,3),'h 23-24.'!X30:X49,0))</f>
        <v>1</v>
      </c>
      <c r="Z52" s="95">
        <v>3</v>
      </c>
      <c r="AA52" s="153" t="str">
        <f>INDEX('h 23-24.'!AC30:AC49,MATCH(LARGE('h 23-24.'!AL30:AL49,3),'h 23-24.'!AL30:AL49,0))</f>
        <v>Tottenham</v>
      </c>
      <c r="AB52" s="154"/>
      <c r="AC52" s="154"/>
      <c r="AD52" s="154"/>
      <c r="AE52" s="155"/>
      <c r="AF52" s="73">
        <f>INDEX('h 23-24.'!AD30:AD49,MATCH(LARGE('h 23-24.'!AL30:AL49,3),'h 23-24.'!AL30:AL49,0))</f>
        <v>1</v>
      </c>
      <c r="AG52" s="74">
        <f>INDEX('h 23-24.'!AG30:AG49,MATCH(LARGE('h 23-24.'!AL30:AL49,3),'h 23-24.'!AL30:AL49,0))</f>
        <v>6</v>
      </c>
      <c r="AH52" s="76">
        <f>INDEX('h 23-24.'!AH30:AH49,MATCH(LARGE('h 23-24.'!AL30:AL49,3),'h 23-24.'!AL30:AL49,0))</f>
        <v>3</v>
      </c>
      <c r="AI52" s="74">
        <f>INDEX('h 23-24.'!AI30:AI49,MATCH(LARGE('h 23-24.'!AL30:AL49,3),'h 23-24.'!AL30:AL49,0))</f>
        <v>1</v>
      </c>
      <c r="AJ52" s="76">
        <f>INDEX('h 23-24.'!AJ30:AJ49,MATCH(LARGE('h 23-24.'!AL30:AL49,3),'h 23-24.'!AL30:AL49,0))</f>
        <v>3</v>
      </c>
      <c r="AL52" s="95">
        <v>3</v>
      </c>
      <c r="AM52" s="153" t="str">
        <f>INDEX('h 23-24.'!C55:C74,MATCH(LARGE('h 23-24.'!J55:J74,3),'h 23-24.'!J55:J74,0))</f>
        <v>West Ham</v>
      </c>
      <c r="AN52" s="154"/>
      <c r="AO52" s="154"/>
      <c r="AP52" s="154"/>
      <c r="AQ52" s="155"/>
      <c r="AR52" s="73">
        <f>INDEX('h 23-24.'!D55:D74,MATCH(LARGE('h 23-24.'!J55:J74,3),'h 23-24.'!J55:J74,0))</f>
        <v>1</v>
      </c>
      <c r="AS52" s="74">
        <f>INDEX('h 23-24.'!E55:E74,MATCH(LARGE('h 23-24.'!J55:J74,3),'h 23-24.'!J55:J74,0))</f>
        <v>4</v>
      </c>
      <c r="AT52" s="76">
        <f>INDEX('h 23-24.'!F55:F74,MATCH(LARGE('h 23-24.'!J55:J74,3),'h 23-24.'!J55:J74,0))</f>
        <v>1</v>
      </c>
      <c r="AU52" s="74">
        <f>INDEX('h 23-24.'!G55:G74,MATCH(LARGE('h 23-24.'!J55:J74,3),'h 23-24.'!J55:J74,0))</f>
        <v>0</v>
      </c>
      <c r="AV52" s="76">
        <f>INDEX('h 23-24.'!H55:H74,MATCH(LARGE('h 23-24.'!J55:J74,3),'h 23-24.'!J55:J74,0))</f>
        <v>0</v>
      </c>
      <c r="AX52" s="95">
        <v>3</v>
      </c>
      <c r="AY52" s="153" t="str">
        <f>INDEX('h 23-24.'!O55:O74,MATCH(LARGE('h 23-24.'!X55:X74,3),'h 23-24.'!X55:X74,0))</f>
        <v>Chelsea</v>
      </c>
      <c r="AZ52" s="154"/>
      <c r="BA52" s="154"/>
      <c r="BB52" s="154"/>
      <c r="BC52" s="155"/>
      <c r="BD52" s="73">
        <f>INDEX('h 23-24.'!P55:P74,MATCH(LARGE('h 23-24.'!X55:X74,3),'h 23-24.'!X55:X74,0))</f>
        <v>1</v>
      </c>
      <c r="BE52" s="74">
        <f>INDEX('h 23-24.'!S55:S74,MATCH(LARGE('h 23-24.'!X55:X74,3),'h 23-24.'!X55:X74,0))</f>
        <v>3</v>
      </c>
      <c r="BF52" s="76">
        <f>INDEX('h 23-24.'!T55:T74,MATCH(LARGE('h 23-24.'!X55:X74,3),'h 23-24.'!X55:X74,0))</f>
        <v>4</v>
      </c>
      <c r="BG52" s="74">
        <f>INDEX('h 23-24.'!U55:U74,MATCH(LARGE('h 23-24.'!X55:X74,3),'h 23-24.'!X55:X74,0))</f>
        <v>0</v>
      </c>
      <c r="BH52" s="76">
        <f>INDEX('h 23-24.'!V55:V74,MATCH(LARGE('h 23-24.'!X55:X74,3),'h 23-24.'!X55:X74,0))</f>
        <v>0</v>
      </c>
      <c r="BJ52" s="95">
        <v>3</v>
      </c>
      <c r="BK52" s="153" t="str">
        <f>INDEX('h 23-24.'!AC55:AC74,MATCH(LARGE('h 23-24.'!AL55:AL74,3),'h 23-24.'!AL55:AL74,0))</f>
        <v>West Ham</v>
      </c>
      <c r="BL52" s="154"/>
      <c r="BM52" s="154"/>
      <c r="BN52" s="154"/>
      <c r="BO52" s="155"/>
      <c r="BP52" s="73">
        <f>INDEX('h 23-24.'!AD55:AD74,MATCH(LARGE('h 23-24.'!AL55:AL74,3),'h 23-24.'!AL55:AL74,0))</f>
        <v>1</v>
      </c>
      <c r="BQ52" s="74">
        <f>INDEX('h 23-24.'!AG55:AG74,MATCH(LARGE('h 23-24.'!AL55:AL74,3),'h 23-24.'!AL55:AL74,0))</f>
        <v>4</v>
      </c>
      <c r="BR52" s="76">
        <f>INDEX('h 23-24.'!AH55:AH74,MATCH(LARGE('h 23-24.'!AL55:AL74,3),'h 23-24.'!AL55:AL74,0))</f>
        <v>1</v>
      </c>
      <c r="BS52" s="74">
        <f>INDEX('h 23-24.'!AI55:AI74,MATCH(LARGE('h 23-24.'!AL55:AL74,3),'h 23-24.'!AL55:AL74,0))</f>
        <v>0</v>
      </c>
      <c r="BT52" s="76">
        <f>INDEX('h 23-24.'!AJ55:AJ74,MATCH(LARGE('h 23-24.'!AL55:AL74,3),'h 23-24.'!AL55:AL74,0))</f>
        <v>0</v>
      </c>
    </row>
    <row r="53" spans="2:72" x14ac:dyDescent="0.2">
      <c r="B53" s="95">
        <v>4</v>
      </c>
      <c r="C53" s="153" t="str">
        <f>INDEX('h 23-24.'!C30:C49,MATCH(LARGE('h 23-24.'!J30:J49,4),'h 23-24.'!J30:J49,0))</f>
        <v>Arsenal</v>
      </c>
      <c r="D53" s="154"/>
      <c r="E53" s="154"/>
      <c r="F53" s="154"/>
      <c r="G53" s="155"/>
      <c r="H53" s="73">
        <f>INDEX('h 23-24.'!D30:D49,MATCH(LARGE('h 23-24.'!J30:J49,4),'h 23-24.'!J30:J49,0))</f>
        <v>1</v>
      </c>
      <c r="I53" s="74">
        <f>INDEX('h 23-24.'!E30:E49,MATCH(LARGE('h 23-24.'!J30:J49,4),'h 23-24.'!J30:J49,0))</f>
        <v>8</v>
      </c>
      <c r="J53" s="76">
        <f>INDEX('h 23-24.'!F30:F49,MATCH(LARGE('h 23-24.'!J30:J49,4),'h 23-24.'!J30:J49,0))</f>
        <v>3</v>
      </c>
      <c r="K53" s="74">
        <f>INDEX('h 23-24.'!G30:G49,MATCH(LARGE('h 23-24.'!J30:J49,4),'h 23-24.'!J30:J49,0))</f>
        <v>5</v>
      </c>
      <c r="L53" s="76">
        <f>INDEX('h 23-24.'!H30:H49,MATCH(LARGE('h 23-24.'!J30:J49,4),'h 23-24.'!J30:J49,0))</f>
        <v>0</v>
      </c>
      <c r="N53" s="95">
        <v>4</v>
      </c>
      <c r="O53" s="153" t="str">
        <f>INDEX('h 23-24.'!O30:O49,MATCH(LARGE('h 23-24.'!X30:X49,4),'h 23-24.'!X30:X49,0))</f>
        <v>Arsenal</v>
      </c>
      <c r="P53" s="154"/>
      <c r="Q53" s="154"/>
      <c r="R53" s="154"/>
      <c r="S53" s="155"/>
      <c r="T53" s="73">
        <f>INDEX('h 23-24.'!P30:P49,MATCH(LARGE('h 23-24.'!X30:X49,4),'h 23-24.'!X30:X49,0))</f>
        <v>1</v>
      </c>
      <c r="U53" s="74">
        <f>INDEX('h 23-24.'!S30:S49,MATCH(LARGE('h 23-24.'!X30:X49,4),'h 23-24.'!X30:X49,0))</f>
        <v>8</v>
      </c>
      <c r="V53" s="76">
        <f>INDEX('h 23-24.'!T30:T49,MATCH(LARGE('h 23-24.'!X30:X49,4),'h 23-24.'!X30:X49,0))</f>
        <v>3</v>
      </c>
      <c r="W53" s="74">
        <f>INDEX('h 23-24.'!U30:U49,MATCH(LARGE('h 23-24.'!X30:X49,4),'h 23-24.'!X30:X49,0))</f>
        <v>5</v>
      </c>
      <c r="X53" s="76">
        <f>INDEX('h 23-24.'!V30:V49,MATCH(LARGE('h 23-24.'!X30:X49,4),'h 23-24.'!X30:X49,0))</f>
        <v>0</v>
      </c>
      <c r="Z53" s="95">
        <v>4</v>
      </c>
      <c r="AA53" s="153" t="str">
        <f>INDEX('h 23-24.'!AC30:AC49,MATCH(LARGE('h 23-24.'!AL30:AL49,4),'h 23-24.'!AL30:AL49,0))</f>
        <v>Aston Villa</v>
      </c>
      <c r="AB53" s="154"/>
      <c r="AC53" s="154"/>
      <c r="AD53" s="154"/>
      <c r="AE53" s="155"/>
      <c r="AF53" s="73">
        <f>INDEX('h 23-24.'!AD30:AD49,MATCH(LARGE('h 23-24.'!AL30:AL49,4),'h 23-24.'!AL30:AL49,0))</f>
        <v>1</v>
      </c>
      <c r="AG53" s="74">
        <f>INDEX('h 23-24.'!AG30:AG49,MATCH(LARGE('h 23-24.'!AL30:AL49,4),'h 23-24.'!AL30:AL49,0))</f>
        <v>5</v>
      </c>
      <c r="AH53" s="76">
        <f>INDEX('h 23-24.'!AH30:AH49,MATCH(LARGE('h 23-24.'!AL30:AL49,4),'h 23-24.'!AL30:AL49,0))</f>
        <v>6</v>
      </c>
      <c r="AI53" s="74">
        <f>INDEX('h 23-24.'!AI30:AI49,MATCH(LARGE('h 23-24.'!AL30:AL49,4),'h 23-24.'!AL30:AL49,0))</f>
        <v>1</v>
      </c>
      <c r="AJ53" s="76">
        <f>INDEX('h 23-24.'!AJ30:AJ49,MATCH(LARGE('h 23-24.'!AL30:AL49,4),'h 23-24.'!AL30:AL49,0))</f>
        <v>1</v>
      </c>
      <c r="AL53" s="95">
        <v>4</v>
      </c>
      <c r="AM53" s="153" t="str">
        <f>INDEX('h 23-24.'!C55:C74,MATCH(LARGE('h 23-24.'!J55:J74,4),'h 23-24.'!J55:J74,0))</f>
        <v>Tottenham</v>
      </c>
      <c r="AN53" s="154"/>
      <c r="AO53" s="154"/>
      <c r="AP53" s="154"/>
      <c r="AQ53" s="155"/>
      <c r="AR53" s="73">
        <f>INDEX('h 23-24.'!D55:D74,MATCH(LARGE('h 23-24.'!J55:J74,4),'h 23-24.'!J55:J74,0))</f>
        <v>1</v>
      </c>
      <c r="AS53" s="74">
        <f>INDEX('h 23-24.'!E55:E74,MATCH(LARGE('h 23-24.'!J55:J74,4),'h 23-24.'!J55:J74,0))</f>
        <v>4</v>
      </c>
      <c r="AT53" s="76">
        <f>INDEX('h 23-24.'!F55:F74,MATCH(LARGE('h 23-24.'!J55:J74,4),'h 23-24.'!J55:J74,0))</f>
        <v>1</v>
      </c>
      <c r="AU53" s="74">
        <f>INDEX('h 23-24.'!G55:G74,MATCH(LARGE('h 23-24.'!J55:J74,4),'h 23-24.'!J55:J74,0))</f>
        <v>0</v>
      </c>
      <c r="AV53" s="76">
        <f>INDEX('h 23-24.'!H55:H74,MATCH(LARGE('h 23-24.'!J55:J74,4),'h 23-24.'!J55:J74,0))</f>
        <v>0</v>
      </c>
      <c r="AX53" s="95">
        <v>4</v>
      </c>
      <c r="AY53" s="153" t="str">
        <f>INDEX('h 23-24.'!O55:O74,MATCH(LARGE('h 23-24.'!X55:X74,4),'h 23-24.'!X55:X74,0))</f>
        <v>Burnley</v>
      </c>
      <c r="AZ53" s="154"/>
      <c r="BA53" s="154"/>
      <c r="BB53" s="154"/>
      <c r="BC53" s="155"/>
      <c r="BD53" s="73">
        <f>INDEX('h 23-24.'!P55:P74,MATCH(LARGE('h 23-24.'!X55:X74,4),'h 23-24.'!X55:X74,0))</f>
        <v>1</v>
      </c>
      <c r="BE53" s="74">
        <f>INDEX('h 23-24.'!S55:S74,MATCH(LARGE('h 23-24.'!X55:X74,4),'h 23-24.'!X55:X74,0))</f>
        <v>0</v>
      </c>
      <c r="BF53" s="76">
        <f>INDEX('h 23-24.'!T55:T74,MATCH(LARGE('h 23-24.'!X55:X74,4),'h 23-24.'!X55:X74,0))</f>
        <v>0</v>
      </c>
      <c r="BG53" s="74">
        <f>INDEX('h 23-24.'!U55:U74,MATCH(LARGE('h 23-24.'!X55:X74,4),'h 23-24.'!X55:X74,0))</f>
        <v>1</v>
      </c>
      <c r="BH53" s="76">
        <f>INDEX('h 23-24.'!V55:V74,MATCH(LARGE('h 23-24.'!X55:X74,4),'h 23-24.'!X55:X74,0))</f>
        <v>0</v>
      </c>
      <c r="BJ53" s="95">
        <v>4</v>
      </c>
      <c r="BK53" s="153" t="str">
        <f>INDEX('h 23-24.'!AC55:AC74,MATCH(LARGE('h 23-24.'!AL55:AL74,4),'h 23-24.'!AL55:AL74,0))</f>
        <v>Tottenham</v>
      </c>
      <c r="BL53" s="154"/>
      <c r="BM53" s="154"/>
      <c r="BN53" s="154"/>
      <c r="BO53" s="155"/>
      <c r="BP53" s="73">
        <f>INDEX('h 23-24.'!AD55:AD74,MATCH(LARGE('h 23-24.'!AL55:AL74,4),'h 23-24.'!AL55:AL74,0))</f>
        <v>1</v>
      </c>
      <c r="BQ53" s="74">
        <f>INDEX('h 23-24.'!AG55:AG74,MATCH(LARGE('h 23-24.'!AL55:AL74,4),'h 23-24.'!AL55:AL74,0))</f>
        <v>4</v>
      </c>
      <c r="BR53" s="76">
        <f>INDEX('h 23-24.'!AH55:AH74,MATCH(LARGE('h 23-24.'!AL55:AL74,4),'h 23-24.'!AL55:AL74,0))</f>
        <v>1</v>
      </c>
      <c r="BS53" s="74">
        <f>INDEX('h 23-24.'!AI55:AI74,MATCH(LARGE('h 23-24.'!AL55:AL74,4),'h 23-24.'!AL55:AL74,0))</f>
        <v>0</v>
      </c>
      <c r="BT53" s="76">
        <f>INDEX('h 23-24.'!AJ55:AJ74,MATCH(LARGE('h 23-24.'!AL55:AL74,4),'h 23-24.'!AL55:AL74,0))</f>
        <v>0</v>
      </c>
    </row>
    <row r="54" spans="2:72" x14ac:dyDescent="0.2">
      <c r="B54" s="95">
        <v>5</v>
      </c>
      <c r="C54" s="153" t="str">
        <f>INDEX('h 23-24.'!C30:C49,MATCH(LARGE('h 23-24.'!J30:J49,5),'h 23-24.'!J30:J49,0))</f>
        <v>Luton</v>
      </c>
      <c r="D54" s="154"/>
      <c r="E54" s="154"/>
      <c r="F54" s="154"/>
      <c r="G54" s="155"/>
      <c r="H54" s="73">
        <f>INDEX('h 23-24.'!D30:D49,MATCH(LARGE('h 23-24.'!J30:J49,5),'h 23-24.'!J30:J49,0))</f>
        <v>1</v>
      </c>
      <c r="I54" s="74">
        <f>INDEX('h 23-24.'!E30:E49,MATCH(LARGE('h 23-24.'!J30:J49,5),'h 23-24.'!J30:J49,0))</f>
        <v>7</v>
      </c>
      <c r="J54" s="76">
        <f>INDEX('h 23-24.'!F30:F49,MATCH(LARGE('h 23-24.'!J30:J49,5),'h 23-24.'!J30:J49,0))</f>
        <v>6</v>
      </c>
      <c r="K54" s="74">
        <f>INDEX('h 23-24.'!G30:G49,MATCH(LARGE('h 23-24.'!J30:J49,5),'h 23-24.'!J30:J49,0))</f>
        <v>3</v>
      </c>
      <c r="L54" s="76">
        <f>INDEX('h 23-24.'!H30:H49,MATCH(LARGE('h 23-24.'!J30:J49,5),'h 23-24.'!J30:J49,0))</f>
        <v>3</v>
      </c>
      <c r="N54" s="95">
        <v>5</v>
      </c>
      <c r="O54" s="153" t="str">
        <f>INDEX('h 23-24.'!O30:O49,MATCH(LARGE('h 23-24.'!X30:X49,5),'h 23-24.'!X30:X49,0))</f>
        <v>Burnley</v>
      </c>
      <c r="P54" s="154"/>
      <c r="Q54" s="154"/>
      <c r="R54" s="154"/>
      <c r="S54" s="155"/>
      <c r="T54" s="73">
        <f>INDEX('h 23-24.'!P30:P49,MATCH(LARGE('h 23-24.'!X30:X49,5),'h 23-24.'!X30:X49,0))</f>
        <v>1</v>
      </c>
      <c r="U54" s="74">
        <f>INDEX('h 23-24.'!S30:S49,MATCH(LARGE('h 23-24.'!X30:X49,5),'h 23-24.'!X30:X49,0))</f>
        <v>6</v>
      </c>
      <c r="V54" s="76">
        <f>INDEX('h 23-24.'!T30:T49,MATCH(LARGE('h 23-24.'!X30:X49,5),'h 23-24.'!X30:X49,0))</f>
        <v>5</v>
      </c>
      <c r="W54" s="74">
        <f>INDEX('h 23-24.'!U30:U49,MATCH(LARGE('h 23-24.'!X30:X49,5),'h 23-24.'!X30:X49,0))</f>
        <v>1</v>
      </c>
      <c r="X54" s="76">
        <f>INDEX('h 23-24.'!V30:V49,MATCH(LARGE('h 23-24.'!X30:X49,5),'h 23-24.'!X30:X49,0))</f>
        <v>1</v>
      </c>
      <c r="Z54" s="95">
        <v>5</v>
      </c>
      <c r="AA54" s="153" t="str">
        <f>INDEX('h 23-24.'!AC30:AC49,MATCH(LARGE('h 23-24.'!AL30:AL49,5),'h 23-24.'!AL30:AL49,0))</f>
        <v>Crystal P</v>
      </c>
      <c r="AB54" s="154"/>
      <c r="AC54" s="154"/>
      <c r="AD54" s="154"/>
      <c r="AE54" s="155"/>
      <c r="AF54" s="73">
        <f>INDEX('h 23-24.'!AD30:AD49,MATCH(LARGE('h 23-24.'!AL30:AL49,5),'h 23-24.'!AL30:AL49,0))</f>
        <v>1</v>
      </c>
      <c r="AG54" s="74">
        <f>INDEX('h 23-24.'!AG30:AG49,MATCH(LARGE('h 23-24.'!AL30:AL49,5),'h 23-24.'!AL30:AL49,0))</f>
        <v>5</v>
      </c>
      <c r="AH54" s="76">
        <f>INDEX('h 23-24.'!AH30:AH49,MATCH(LARGE('h 23-24.'!AL30:AL49,5),'h 23-24.'!AL30:AL49,0))</f>
        <v>5</v>
      </c>
      <c r="AI54" s="74">
        <f>INDEX('h 23-24.'!AI30:AI49,MATCH(LARGE('h 23-24.'!AL30:AL49,5),'h 23-24.'!AL30:AL49,0))</f>
        <v>4</v>
      </c>
      <c r="AJ54" s="76">
        <f>INDEX('h 23-24.'!AJ30:AJ49,MATCH(LARGE('h 23-24.'!AL30:AL49,5),'h 23-24.'!AL30:AL49,0))</f>
        <v>4</v>
      </c>
      <c r="AL54" s="95">
        <v>5</v>
      </c>
      <c r="AM54" s="153" t="str">
        <f>INDEX('h 23-24.'!C55:C74,MATCH(LARGE('h 23-24.'!J55:J74,5),'h 23-24.'!J55:J74,0))</f>
        <v>Newcastle</v>
      </c>
      <c r="AN54" s="154"/>
      <c r="AO54" s="154"/>
      <c r="AP54" s="154"/>
      <c r="AQ54" s="155"/>
      <c r="AR54" s="73">
        <f>INDEX('h 23-24.'!D55:D74,MATCH(LARGE('h 23-24.'!J55:J74,5),'h 23-24.'!J55:J74,0))</f>
        <v>1</v>
      </c>
      <c r="AS54" s="74">
        <f>INDEX('h 23-24.'!E55:E74,MATCH(LARGE('h 23-24.'!J55:J74,5),'h 23-24.'!J55:J74,0))</f>
        <v>4</v>
      </c>
      <c r="AT54" s="76">
        <f>INDEX('h 23-24.'!F55:F74,MATCH(LARGE('h 23-24.'!J55:J74,5),'h 23-24.'!J55:J74,0))</f>
        <v>4</v>
      </c>
      <c r="AU54" s="74">
        <f>INDEX('h 23-24.'!G55:G74,MATCH(LARGE('h 23-24.'!J55:J74,5),'h 23-24.'!J55:J74,0))</f>
        <v>0</v>
      </c>
      <c r="AV54" s="76">
        <f>INDEX('h 23-24.'!H55:H74,MATCH(LARGE('h 23-24.'!J55:J74,5),'h 23-24.'!J55:J74,0))</f>
        <v>0</v>
      </c>
      <c r="AX54" s="95">
        <v>5</v>
      </c>
      <c r="AY54" s="153" t="str">
        <f>INDEX('h 23-24.'!O55:O74,MATCH(LARGE('h 23-24.'!X55:X74,5),'h 23-24.'!X55:X74,0))</f>
        <v>Man Utd</v>
      </c>
      <c r="AZ54" s="154"/>
      <c r="BA54" s="154"/>
      <c r="BB54" s="154"/>
      <c r="BC54" s="155"/>
      <c r="BD54" s="73">
        <f>INDEX('h 23-24.'!P55:P74,MATCH(LARGE('h 23-24.'!X55:X74,5),'h 23-24.'!X55:X74,0))</f>
        <v>1</v>
      </c>
      <c r="BE54" s="74">
        <f>INDEX('h 23-24.'!S55:S74,MATCH(LARGE('h 23-24.'!X55:X74,5),'h 23-24.'!X55:X74,0))</f>
        <v>2</v>
      </c>
      <c r="BF54" s="76">
        <f>INDEX('h 23-24.'!T55:T74,MATCH(LARGE('h 23-24.'!X55:X74,5),'h 23-24.'!X55:X74,0))</f>
        <v>3</v>
      </c>
      <c r="BG54" s="74">
        <f>INDEX('h 23-24.'!U55:U74,MATCH(LARGE('h 23-24.'!X55:X74,5),'h 23-24.'!X55:X74,0))</f>
        <v>0</v>
      </c>
      <c r="BH54" s="76">
        <f>INDEX('h 23-24.'!V55:V74,MATCH(LARGE('h 23-24.'!X55:X74,5),'h 23-24.'!X55:X74,0))</f>
        <v>0</v>
      </c>
      <c r="BJ54" s="95">
        <v>5</v>
      </c>
      <c r="BK54" s="153" t="str">
        <f ca="1">INDEX('h 23-24.'!AC55:AC74,MATCH(LARGE('h 23-24.'!AL55:AL74,5),'h 23-24.'!AL55:AL74,0))</f>
        <v>Wolves</v>
      </c>
      <c r="BL54" s="154"/>
      <c r="BM54" s="154"/>
      <c r="BN54" s="154"/>
      <c r="BO54" s="155"/>
      <c r="BP54" s="73">
        <f>INDEX('h 23-24.'!AD55:AD74,MATCH(LARGE('h 23-24.'!AL55:AL74,5),'h 23-24.'!AL55:AL74,0))</f>
        <v>1</v>
      </c>
      <c r="BQ54" s="74">
        <f>INDEX('h 23-24.'!AG55:AG74,MATCH(LARGE('h 23-24.'!AL55:AL74,5),'h 23-24.'!AL55:AL74,0))</f>
        <v>3</v>
      </c>
      <c r="BR54" s="76">
        <f>INDEX('h 23-24.'!AH55:AH74,MATCH(LARGE('h 23-24.'!AL55:AL74,5),'h 23-24.'!AL55:AL74,0))</f>
        <v>2</v>
      </c>
      <c r="BS54" s="74">
        <f>INDEX('h 23-24.'!AI55:AI74,MATCH(LARGE('h 23-24.'!AL55:AL74,5),'h 23-24.'!AL55:AL74,0))</f>
        <v>0</v>
      </c>
      <c r="BT54" s="76">
        <f>INDEX('h 23-24.'!AJ55:AJ74,MATCH(LARGE('h 23-24.'!AL55:AL74,5),'h 23-24.'!AL55:AL74,0))</f>
        <v>0</v>
      </c>
    </row>
    <row r="55" spans="2:72" x14ac:dyDescent="0.2">
      <c r="B55" s="95">
        <v>6</v>
      </c>
      <c r="C55" s="153" t="str">
        <f ca="1">INDEX('h 23-24.'!C30:C49,MATCH(LARGE('h 23-24.'!J30:J49,6),'h 23-24.'!J30:J49,0))</f>
        <v>Wolves</v>
      </c>
      <c r="D55" s="154"/>
      <c r="E55" s="154"/>
      <c r="F55" s="154"/>
      <c r="G55" s="155"/>
      <c r="H55" s="73">
        <f>INDEX('h 23-24.'!D30:D49,MATCH(LARGE('h 23-24.'!J30:J49,6),'h 23-24.'!J30:J49,0))</f>
        <v>1</v>
      </c>
      <c r="I55" s="74">
        <f>INDEX('h 23-24.'!E30:E49,MATCH(LARGE('h 23-24.'!J30:J49,6),'h 23-24.'!J30:J49,0))</f>
        <v>7</v>
      </c>
      <c r="J55" s="76">
        <f>INDEX('h 23-24.'!F30:F49,MATCH(LARGE('h 23-24.'!J30:J49,6),'h 23-24.'!J30:J49,0))</f>
        <v>8</v>
      </c>
      <c r="K55" s="74">
        <f>INDEX('h 23-24.'!G30:G49,MATCH(LARGE('h 23-24.'!J30:J49,6),'h 23-24.'!J30:J49,0))</f>
        <v>1</v>
      </c>
      <c r="L55" s="76">
        <f>INDEX('h 23-24.'!H30:H49,MATCH(LARGE('h 23-24.'!J30:J49,6),'h 23-24.'!J30:J49,0))</f>
        <v>4</v>
      </c>
      <c r="N55" s="95">
        <v>6</v>
      </c>
      <c r="O55" s="153" t="str">
        <f>INDEX('h 23-24.'!O30:O49,MATCH(LARGE('h 23-24.'!X30:X49,6),'h 23-24.'!X30:X49,0))</f>
        <v>Brighton</v>
      </c>
      <c r="P55" s="154"/>
      <c r="Q55" s="154"/>
      <c r="R55" s="154"/>
      <c r="S55" s="155"/>
      <c r="T55" s="73">
        <f>INDEX('h 23-24.'!P30:P49,MATCH(LARGE('h 23-24.'!X30:X49,6),'h 23-24.'!X30:X49,0))</f>
        <v>1</v>
      </c>
      <c r="U55" s="74">
        <f>INDEX('h 23-24.'!S30:S49,MATCH(LARGE('h 23-24.'!X30:X49,6),'h 23-24.'!X30:X49,0))</f>
        <v>6</v>
      </c>
      <c r="V55" s="76">
        <f>INDEX('h 23-24.'!T30:T49,MATCH(LARGE('h 23-24.'!X30:X49,6),'h 23-24.'!X30:X49,0))</f>
        <v>7</v>
      </c>
      <c r="W55" s="74">
        <f>INDEX('h 23-24.'!U30:U49,MATCH(LARGE('h 23-24.'!X30:X49,6),'h 23-24.'!X30:X49,0))</f>
        <v>3</v>
      </c>
      <c r="X55" s="76">
        <f>INDEX('h 23-24.'!V30:V49,MATCH(LARGE('h 23-24.'!X30:X49,6),'h 23-24.'!X30:X49,0))</f>
        <v>3</v>
      </c>
      <c r="Z55" s="95">
        <v>6</v>
      </c>
      <c r="AA55" s="153" t="str">
        <f>INDEX('h 23-24.'!AC30:AC49,MATCH(LARGE('h 23-24.'!AL30:AL49,6),'h 23-24.'!AL30:AL49,0))</f>
        <v>Man City</v>
      </c>
      <c r="AB55" s="154"/>
      <c r="AC55" s="154"/>
      <c r="AD55" s="154"/>
      <c r="AE55" s="155"/>
      <c r="AF55" s="73">
        <f>INDEX('h 23-24.'!AD30:AD49,MATCH(LARGE('h 23-24.'!AL30:AL49,6),'h 23-24.'!AL30:AL49,0))</f>
        <v>1</v>
      </c>
      <c r="AG55" s="74">
        <f>INDEX('h 23-24.'!AG30:AG49,MATCH(LARGE('h 23-24.'!AL30:AL49,6),'h 23-24.'!AL30:AL49,0))</f>
        <v>5</v>
      </c>
      <c r="AH55" s="76">
        <f>INDEX('h 23-24.'!AH30:AH49,MATCH(LARGE('h 23-24.'!AL30:AL49,6),'h 23-24.'!AL30:AL49,0))</f>
        <v>6</v>
      </c>
      <c r="AI55" s="74">
        <f>INDEX('h 23-24.'!AI30:AI49,MATCH(LARGE('h 23-24.'!AL30:AL49,6),'h 23-24.'!AL30:AL49,0))</f>
        <v>1</v>
      </c>
      <c r="AJ55" s="76">
        <f>INDEX('h 23-24.'!AJ30:AJ49,MATCH(LARGE('h 23-24.'!AL30:AL49,6),'h 23-24.'!AL30:AL49,0))</f>
        <v>1</v>
      </c>
      <c r="AL55" s="95">
        <v>6</v>
      </c>
      <c r="AM55" s="153" t="str">
        <f>INDEX('h 23-24.'!C55:C74,MATCH(LARGE('h 23-24.'!J55:J74,6),'h 23-24.'!J55:J74,0))</f>
        <v>Sheffield</v>
      </c>
      <c r="AN55" s="154"/>
      <c r="AO55" s="154"/>
      <c r="AP55" s="154"/>
      <c r="AQ55" s="155"/>
      <c r="AR55" s="73">
        <f>INDEX('h 23-24.'!D55:D74,MATCH(LARGE('h 23-24.'!J55:J74,6),'h 23-24.'!J55:J74,0))</f>
        <v>1</v>
      </c>
      <c r="AS55" s="74">
        <f>INDEX('h 23-24.'!E55:E74,MATCH(LARGE('h 23-24.'!J55:J74,6),'h 23-24.'!J55:J74,0))</f>
        <v>3</v>
      </c>
      <c r="AT55" s="76">
        <f>INDEX('h 23-24.'!F55:F74,MATCH(LARGE('h 23-24.'!J55:J74,6),'h 23-24.'!J55:J74,0))</f>
        <v>0</v>
      </c>
      <c r="AU55" s="74">
        <f>INDEX('h 23-24.'!G55:G74,MATCH(LARGE('h 23-24.'!J55:J74,6),'h 23-24.'!J55:J74,0))</f>
        <v>0</v>
      </c>
      <c r="AV55" s="76">
        <f>INDEX('h 23-24.'!H55:H74,MATCH(LARGE('h 23-24.'!J55:J74,6),'h 23-24.'!J55:J74,0))</f>
        <v>0</v>
      </c>
      <c r="AX55" s="95">
        <v>6</v>
      </c>
      <c r="AY55" s="153" t="str">
        <f>INDEX('h 23-24.'!O55:O74,MATCH(LARGE('h 23-24.'!X55:X74,6),'h 23-24.'!X55:X74,0))</f>
        <v>Arsenal</v>
      </c>
      <c r="AZ55" s="154"/>
      <c r="BA55" s="154"/>
      <c r="BB55" s="154"/>
      <c r="BC55" s="155"/>
      <c r="BD55" s="73">
        <f>INDEX('h 23-24.'!P55:P74,MATCH(LARGE('h 23-24.'!X55:X74,6),'h 23-24.'!X55:X74,0))</f>
        <v>1</v>
      </c>
      <c r="BE55" s="74">
        <f>INDEX('h 23-24.'!S55:S74,MATCH(LARGE('h 23-24.'!X55:X74,6),'h 23-24.'!X55:X74,0))</f>
        <v>2</v>
      </c>
      <c r="BF55" s="76">
        <f>INDEX('h 23-24.'!T55:T74,MATCH(LARGE('h 23-24.'!X55:X74,6),'h 23-24.'!X55:X74,0))</f>
        <v>2</v>
      </c>
      <c r="BG55" s="74">
        <f>INDEX('h 23-24.'!U55:U74,MATCH(LARGE('h 23-24.'!X55:X74,6),'h 23-24.'!X55:X74,0))</f>
        <v>0</v>
      </c>
      <c r="BH55" s="76">
        <f>INDEX('h 23-24.'!V55:V74,MATCH(LARGE('h 23-24.'!X55:X74,6),'h 23-24.'!X55:X74,0))</f>
        <v>0</v>
      </c>
      <c r="BJ55" s="95">
        <v>6</v>
      </c>
      <c r="BK55" s="153" t="str">
        <f>INDEX('h 23-24.'!AC55:AC74,MATCH(LARGE('h 23-24.'!AL55:AL74,6),'h 23-24.'!AL55:AL74,0))</f>
        <v>Luton</v>
      </c>
      <c r="BL55" s="154"/>
      <c r="BM55" s="154"/>
      <c r="BN55" s="154"/>
      <c r="BO55" s="155"/>
      <c r="BP55" s="73">
        <f>INDEX('h 23-24.'!AD55:AD74,MATCH(LARGE('h 23-24.'!AL55:AL74,6),'h 23-24.'!AL55:AL74,0))</f>
        <v>1</v>
      </c>
      <c r="BQ55" s="74">
        <f>INDEX('h 23-24.'!AG55:AG74,MATCH(LARGE('h 23-24.'!AL55:AL74,6),'h 23-24.'!AL55:AL74,0))</f>
        <v>2</v>
      </c>
      <c r="BR55" s="76">
        <f>INDEX('h 23-24.'!AH55:AH74,MATCH(LARGE('h 23-24.'!AL55:AL74,6),'h 23-24.'!AL55:AL74,0))</f>
        <v>2</v>
      </c>
      <c r="BS55" s="74">
        <f>INDEX('h 23-24.'!AI55:AI74,MATCH(LARGE('h 23-24.'!AL55:AL74,6),'h 23-24.'!AL55:AL74,0))</f>
        <v>0</v>
      </c>
      <c r="BT55" s="76">
        <f>INDEX('h 23-24.'!AJ55:AJ74,MATCH(LARGE('h 23-24.'!AL55:AL74,6),'h 23-24.'!AL55:AL74,0))</f>
        <v>0</v>
      </c>
    </row>
    <row r="56" spans="2:72" x14ac:dyDescent="0.2">
      <c r="B56" s="95">
        <v>7</v>
      </c>
      <c r="C56" s="153" t="str">
        <f>INDEX('h 23-24.'!C30:C49,MATCH(LARGE('h 23-24.'!J30:J49,7),'h 23-24.'!J30:J49,0))</f>
        <v>Burnley</v>
      </c>
      <c r="D56" s="154"/>
      <c r="E56" s="154"/>
      <c r="F56" s="154"/>
      <c r="G56" s="155"/>
      <c r="H56" s="73">
        <f>INDEX('h 23-24.'!D30:D49,MATCH(LARGE('h 23-24.'!J30:J49,7),'h 23-24.'!J30:J49,0))</f>
        <v>1</v>
      </c>
      <c r="I56" s="74">
        <f>INDEX('h 23-24.'!E30:E49,MATCH(LARGE('h 23-24.'!J30:J49,7),'h 23-24.'!J30:J49,0))</f>
        <v>6</v>
      </c>
      <c r="J56" s="76">
        <f>INDEX('h 23-24.'!F30:F49,MATCH(LARGE('h 23-24.'!J30:J49,7),'h 23-24.'!J30:J49,0))</f>
        <v>5</v>
      </c>
      <c r="K56" s="74">
        <f>INDEX('h 23-24.'!G30:G49,MATCH(LARGE('h 23-24.'!J30:J49,7),'h 23-24.'!J30:J49,0))</f>
        <v>1</v>
      </c>
      <c r="L56" s="76">
        <f>INDEX('h 23-24.'!H30:H49,MATCH(LARGE('h 23-24.'!J30:J49,7),'h 23-24.'!J30:J49,0))</f>
        <v>1</v>
      </c>
      <c r="N56" s="95">
        <v>7</v>
      </c>
      <c r="O56" s="153" t="str">
        <f>INDEX('h 23-24.'!O30:O49,MATCH(LARGE('h 23-24.'!X30:X49,7),'h 23-24.'!X30:X49,0))</f>
        <v>Newcastle</v>
      </c>
      <c r="P56" s="154"/>
      <c r="Q56" s="154"/>
      <c r="R56" s="154"/>
      <c r="S56" s="155"/>
      <c r="T56" s="73">
        <f>INDEX('h 23-24.'!P30:P49,MATCH(LARGE('h 23-24.'!X30:X49,7),'h 23-24.'!X30:X49,0))</f>
        <v>1</v>
      </c>
      <c r="U56" s="74">
        <f>INDEX('h 23-24.'!S30:S49,MATCH(LARGE('h 23-24.'!X30:X49,7),'h 23-24.'!X30:X49,0))</f>
        <v>6</v>
      </c>
      <c r="V56" s="76">
        <f>INDEX('h 23-24.'!T30:T49,MATCH(LARGE('h 23-24.'!X30:X49,7),'h 23-24.'!X30:X49,0))</f>
        <v>5</v>
      </c>
      <c r="W56" s="74">
        <f>INDEX('h 23-24.'!U30:U49,MATCH(LARGE('h 23-24.'!X30:X49,7),'h 23-24.'!X30:X49,0))</f>
        <v>1</v>
      </c>
      <c r="X56" s="76">
        <f>INDEX('h 23-24.'!V30:V49,MATCH(LARGE('h 23-24.'!X30:X49,7),'h 23-24.'!X30:X49,0))</f>
        <v>1</v>
      </c>
      <c r="Z56" s="95">
        <v>7</v>
      </c>
      <c r="AA56" s="153" t="str">
        <f>INDEX('h 23-24.'!AC30:AC49,MATCH(LARGE('h 23-24.'!AL30:AL49,7),'h 23-24.'!AL30:AL49,0))</f>
        <v>Liverpool</v>
      </c>
      <c r="AB56" s="154"/>
      <c r="AC56" s="154"/>
      <c r="AD56" s="154"/>
      <c r="AE56" s="155"/>
      <c r="AF56" s="73">
        <f>INDEX('h 23-24.'!AD30:AD49,MATCH(LARGE('h 23-24.'!AL30:AL49,7),'h 23-24.'!AL30:AL49,0))</f>
        <v>1</v>
      </c>
      <c r="AG56" s="74">
        <f>INDEX('h 23-24.'!AG30:AG49,MATCH(LARGE('h 23-24.'!AL30:AL49,7),'h 23-24.'!AL30:AL49,0))</f>
        <v>4</v>
      </c>
      <c r="AH56" s="76">
        <f>INDEX('h 23-24.'!AH30:AH49,MATCH(LARGE('h 23-24.'!AL30:AL49,7),'h 23-24.'!AL30:AL49,0))</f>
        <v>4</v>
      </c>
      <c r="AI56" s="74">
        <f>INDEX('h 23-24.'!AI30:AI49,MATCH(LARGE('h 23-24.'!AL30:AL49,7),'h 23-24.'!AL30:AL49,0))</f>
        <v>0</v>
      </c>
      <c r="AJ56" s="76">
        <f>INDEX('h 23-24.'!AJ30:AJ49,MATCH(LARGE('h 23-24.'!AL30:AL49,7),'h 23-24.'!AL30:AL49,0))</f>
        <v>2</v>
      </c>
      <c r="AL56" s="95">
        <v>7</v>
      </c>
      <c r="AM56" s="153" t="str">
        <f>INDEX('h 23-24.'!C55:C74,MATCH(LARGE('h 23-24.'!J55:J74,7),'h 23-24.'!J55:J74,0))</f>
        <v>Chelsea</v>
      </c>
      <c r="AN56" s="154"/>
      <c r="AO56" s="154"/>
      <c r="AP56" s="154"/>
      <c r="AQ56" s="155"/>
      <c r="AR56" s="73">
        <f>INDEX('h 23-24.'!D55:D74,MATCH(LARGE('h 23-24.'!J55:J74,7),'h 23-24.'!J55:J74,0))</f>
        <v>1</v>
      </c>
      <c r="AS56" s="74">
        <f>INDEX('h 23-24.'!E55:E74,MATCH(LARGE('h 23-24.'!J55:J74,7),'h 23-24.'!J55:J74,0))</f>
        <v>3</v>
      </c>
      <c r="AT56" s="76">
        <f>INDEX('h 23-24.'!F55:F74,MATCH(LARGE('h 23-24.'!J55:J74,7),'h 23-24.'!J55:J74,0))</f>
        <v>4</v>
      </c>
      <c r="AU56" s="74">
        <f>INDEX('h 23-24.'!G55:G74,MATCH(LARGE('h 23-24.'!J55:J74,7),'h 23-24.'!J55:J74,0))</f>
        <v>0</v>
      </c>
      <c r="AV56" s="76">
        <f>INDEX('h 23-24.'!H55:H74,MATCH(LARGE('h 23-24.'!J55:J74,7),'h 23-24.'!J55:J74,0))</f>
        <v>0</v>
      </c>
      <c r="AX56" s="95">
        <v>7</v>
      </c>
      <c r="AY56" s="153" t="str">
        <f>INDEX('h 23-24.'!O55:O74,MATCH(LARGE('h 23-24.'!X55:X74,7),'h 23-24.'!X55:X74,0))</f>
        <v>Brighton</v>
      </c>
      <c r="AZ56" s="154"/>
      <c r="BA56" s="154"/>
      <c r="BB56" s="154"/>
      <c r="BC56" s="155"/>
      <c r="BD56" s="73">
        <f>INDEX('h 23-24.'!P55:P74,MATCH(LARGE('h 23-24.'!X55:X74,7),'h 23-24.'!X55:X74,0))</f>
        <v>1</v>
      </c>
      <c r="BE56" s="74">
        <f>INDEX('h 23-24.'!S55:S74,MATCH(LARGE('h 23-24.'!X55:X74,7),'h 23-24.'!X55:X74,0))</f>
        <v>2</v>
      </c>
      <c r="BF56" s="76">
        <f>INDEX('h 23-24.'!T55:T74,MATCH(LARGE('h 23-24.'!X55:X74,7),'h 23-24.'!X55:X74,0))</f>
        <v>2</v>
      </c>
      <c r="BG56" s="74">
        <f>INDEX('h 23-24.'!U55:U74,MATCH(LARGE('h 23-24.'!X55:X74,7),'h 23-24.'!X55:X74,0))</f>
        <v>0</v>
      </c>
      <c r="BH56" s="76">
        <f>INDEX('h 23-24.'!V55:V74,MATCH(LARGE('h 23-24.'!X55:X74,7),'h 23-24.'!X55:X74,0))</f>
        <v>0</v>
      </c>
      <c r="BJ56" s="95">
        <v>7</v>
      </c>
      <c r="BK56" s="153" t="str">
        <f>INDEX('h 23-24.'!AC55:AC74,MATCH(LARGE('h 23-24.'!AL55:AL74,7),'h 23-24.'!AL55:AL74,0))</f>
        <v>Nottingham</v>
      </c>
      <c r="BL56" s="154"/>
      <c r="BM56" s="154"/>
      <c r="BN56" s="154"/>
      <c r="BO56" s="155"/>
      <c r="BP56" s="73">
        <f>INDEX('h 23-24.'!AD55:AD74,MATCH(LARGE('h 23-24.'!AL55:AL74,7),'h 23-24.'!AL55:AL74,0))</f>
        <v>1</v>
      </c>
      <c r="BQ56" s="74">
        <f>INDEX('h 23-24.'!AG55:AG74,MATCH(LARGE('h 23-24.'!AL55:AL74,7),'h 23-24.'!AL55:AL74,0))</f>
        <v>2</v>
      </c>
      <c r="BR56" s="76">
        <f>INDEX('h 23-24.'!AH55:AH74,MATCH(LARGE('h 23-24.'!AL55:AL74,7),'h 23-24.'!AL55:AL74,0))</f>
        <v>2</v>
      </c>
      <c r="BS56" s="74">
        <f>INDEX('h 23-24.'!AI55:AI74,MATCH(LARGE('h 23-24.'!AL55:AL74,7),'h 23-24.'!AL55:AL74,0))</f>
        <v>0</v>
      </c>
      <c r="BT56" s="76">
        <f>INDEX('h 23-24.'!AJ55:AJ74,MATCH(LARGE('h 23-24.'!AL55:AL74,7),'h 23-24.'!AL55:AL74,0))</f>
        <v>0</v>
      </c>
    </row>
    <row r="57" spans="2:72" x14ac:dyDescent="0.2">
      <c r="B57" s="95">
        <v>8</v>
      </c>
      <c r="C57" s="153" t="str">
        <f>INDEX('h 23-24.'!C30:C49,MATCH(LARGE('h 23-24.'!J30:J49,8),'h 23-24.'!J30:J49,0))</f>
        <v>Tottenham</v>
      </c>
      <c r="D57" s="154"/>
      <c r="E57" s="154"/>
      <c r="F57" s="154"/>
      <c r="G57" s="155"/>
      <c r="H57" s="73">
        <f>INDEX('h 23-24.'!D30:D49,MATCH(LARGE('h 23-24.'!J30:J49,8),'h 23-24.'!J30:J49,0))</f>
        <v>1</v>
      </c>
      <c r="I57" s="74">
        <f>INDEX('h 23-24.'!E30:E49,MATCH(LARGE('h 23-24.'!J30:J49,8),'h 23-24.'!J30:J49,0))</f>
        <v>6</v>
      </c>
      <c r="J57" s="76">
        <f>INDEX('h 23-24.'!F30:F49,MATCH(LARGE('h 23-24.'!J30:J49,8),'h 23-24.'!J30:J49,0))</f>
        <v>3</v>
      </c>
      <c r="K57" s="74">
        <f>INDEX('h 23-24.'!G30:G49,MATCH(LARGE('h 23-24.'!J30:J49,8),'h 23-24.'!J30:J49,0))</f>
        <v>1</v>
      </c>
      <c r="L57" s="76">
        <f>INDEX('h 23-24.'!H30:H49,MATCH(LARGE('h 23-24.'!J30:J49,8),'h 23-24.'!J30:J49,0))</f>
        <v>3</v>
      </c>
      <c r="N57" s="95">
        <v>8</v>
      </c>
      <c r="O57" s="153" t="str">
        <f>INDEX('h 23-24.'!O30:O49,MATCH(LARGE('h 23-24.'!X30:X49,8),'h 23-24.'!X30:X49,0))</f>
        <v>Sheffield</v>
      </c>
      <c r="P57" s="154"/>
      <c r="Q57" s="154"/>
      <c r="R57" s="154"/>
      <c r="S57" s="155"/>
      <c r="T57" s="73">
        <f>INDEX('h 23-24.'!P30:P49,MATCH(LARGE('h 23-24.'!X30:X49,8),'h 23-24.'!X30:X49,0))</f>
        <v>1</v>
      </c>
      <c r="U57" s="74">
        <f>INDEX('h 23-24.'!S30:S49,MATCH(LARGE('h 23-24.'!X30:X49,8),'h 23-24.'!X30:X49,0))</f>
        <v>5</v>
      </c>
      <c r="V57" s="76">
        <f>INDEX('h 23-24.'!T30:T49,MATCH(LARGE('h 23-24.'!X30:X49,8),'h 23-24.'!X30:X49,0))</f>
        <v>5</v>
      </c>
      <c r="W57" s="74">
        <f>INDEX('h 23-24.'!U30:U49,MATCH(LARGE('h 23-24.'!X30:X49,8),'h 23-24.'!X30:X49,0))</f>
        <v>4</v>
      </c>
      <c r="X57" s="76">
        <f>INDEX('h 23-24.'!V30:V49,MATCH(LARGE('h 23-24.'!X30:X49,8),'h 23-24.'!X30:X49,0))</f>
        <v>4</v>
      </c>
      <c r="Z57" s="95">
        <v>8</v>
      </c>
      <c r="AA57" s="153" t="str">
        <f>INDEX('h 23-24.'!AC30:AC49,MATCH(LARGE('h 23-24.'!AL30:AL49,8),'h 23-24.'!AL30:AL49,0))</f>
        <v>West Ham</v>
      </c>
      <c r="AB57" s="154"/>
      <c r="AC57" s="154"/>
      <c r="AD57" s="154"/>
      <c r="AE57" s="155"/>
      <c r="AF57" s="73">
        <f>INDEX('h 23-24.'!AD30:AD49,MATCH(LARGE('h 23-24.'!AL30:AL49,8),'h 23-24.'!AL30:AL49,0))</f>
        <v>1</v>
      </c>
      <c r="AG57" s="74">
        <f>INDEX('h 23-24.'!AG30:AG49,MATCH(LARGE('h 23-24.'!AL30:AL49,8),'h 23-24.'!AL30:AL49,0))</f>
        <v>4</v>
      </c>
      <c r="AH57" s="76">
        <f>INDEX('h 23-24.'!AH30:AH49,MATCH(LARGE('h 23-24.'!AL30:AL49,8),'h 23-24.'!AL30:AL49,0))</f>
        <v>10</v>
      </c>
      <c r="AI57" s="74">
        <f>INDEX('h 23-24.'!AI30:AI49,MATCH(LARGE('h 23-24.'!AL30:AL49,8),'h 23-24.'!AL30:AL49,0))</f>
        <v>3</v>
      </c>
      <c r="AJ57" s="76">
        <f>INDEX('h 23-24.'!AJ30:AJ49,MATCH(LARGE('h 23-24.'!AL30:AL49,8),'h 23-24.'!AL30:AL49,0))</f>
        <v>4</v>
      </c>
      <c r="AL57" s="95">
        <v>8</v>
      </c>
      <c r="AM57" s="153" t="str">
        <f ca="1">INDEX('h 23-24.'!C55:C74,MATCH(LARGE('h 23-24.'!J55:J74,8),'h 23-24.'!J55:J74,0))</f>
        <v>Wolves</v>
      </c>
      <c r="AN57" s="154"/>
      <c r="AO57" s="154"/>
      <c r="AP57" s="154"/>
      <c r="AQ57" s="155"/>
      <c r="AR57" s="73">
        <f>INDEX('h 23-24.'!D55:D74,MATCH(LARGE('h 23-24.'!J55:J74,8),'h 23-24.'!J55:J74,0))</f>
        <v>1</v>
      </c>
      <c r="AS57" s="74">
        <f>INDEX('h 23-24.'!E55:E74,MATCH(LARGE('h 23-24.'!J55:J74,8),'h 23-24.'!J55:J74,0))</f>
        <v>3</v>
      </c>
      <c r="AT57" s="76">
        <f>INDEX('h 23-24.'!F55:F74,MATCH(LARGE('h 23-24.'!J55:J74,8),'h 23-24.'!J55:J74,0))</f>
        <v>2</v>
      </c>
      <c r="AU57" s="74">
        <f>INDEX('h 23-24.'!G55:G74,MATCH(LARGE('h 23-24.'!J55:J74,8),'h 23-24.'!J55:J74,0))</f>
        <v>0</v>
      </c>
      <c r="AV57" s="76">
        <f>INDEX('h 23-24.'!H55:H74,MATCH(LARGE('h 23-24.'!J55:J74,8),'h 23-24.'!J55:J74,0))</f>
        <v>0</v>
      </c>
      <c r="AX57" s="95">
        <v>8</v>
      </c>
      <c r="AY57" s="153" t="str">
        <f>INDEX('h 23-24.'!O55:O74,MATCH(LARGE('h 23-24.'!X55:X74,8),'h 23-24.'!X55:X74,0))</f>
        <v>Bournemouth</v>
      </c>
      <c r="AZ57" s="154"/>
      <c r="BA57" s="154"/>
      <c r="BB57" s="154"/>
      <c r="BC57" s="155"/>
      <c r="BD57" s="73">
        <f>INDEX('h 23-24.'!P55:P74,MATCH(LARGE('h 23-24.'!X55:X74,8),'h 23-24.'!X55:X74,0))</f>
        <v>1</v>
      </c>
      <c r="BE57" s="74">
        <f>INDEX('h 23-24.'!S55:S74,MATCH(LARGE('h 23-24.'!X55:X74,8),'h 23-24.'!X55:X74,0))</f>
        <v>1</v>
      </c>
      <c r="BF57" s="76">
        <f>INDEX('h 23-24.'!T55:T74,MATCH(LARGE('h 23-24.'!X55:X74,8),'h 23-24.'!X55:X74,0))</f>
        <v>4</v>
      </c>
      <c r="BG57" s="74">
        <f>INDEX('h 23-24.'!U55:U74,MATCH(LARGE('h 23-24.'!X55:X74,8),'h 23-24.'!X55:X74,0))</f>
        <v>0</v>
      </c>
      <c r="BH57" s="76">
        <f>INDEX('h 23-24.'!V55:V74,MATCH(LARGE('h 23-24.'!X55:X74,8),'h 23-24.'!X55:X74,0))</f>
        <v>0</v>
      </c>
      <c r="BJ57" s="95">
        <v>8</v>
      </c>
      <c r="BK57" s="153" t="str">
        <f>INDEX('h 23-24.'!AC55:AC74,MATCH(LARGE('h 23-24.'!AL55:AL74,8),'h 23-24.'!AL55:AL74,0))</f>
        <v>Fulham</v>
      </c>
      <c r="BL57" s="154"/>
      <c r="BM57" s="154"/>
      <c r="BN57" s="154"/>
      <c r="BO57" s="155"/>
      <c r="BP57" s="73">
        <f>INDEX('h 23-24.'!AD55:AD74,MATCH(LARGE('h 23-24.'!AL55:AL74,8),'h 23-24.'!AL55:AL74,0))</f>
        <v>1</v>
      </c>
      <c r="BQ57" s="74">
        <f>INDEX('h 23-24.'!AG55:AG74,MATCH(LARGE('h 23-24.'!AL55:AL74,8),'h 23-24.'!AL55:AL74,0))</f>
        <v>2</v>
      </c>
      <c r="BR57" s="76">
        <f>INDEX('h 23-24.'!AH55:AH74,MATCH(LARGE('h 23-24.'!AL55:AL74,8),'h 23-24.'!AL55:AL74,0))</f>
        <v>0</v>
      </c>
      <c r="BS57" s="74">
        <f>INDEX('h 23-24.'!AI55:AI74,MATCH(LARGE('h 23-24.'!AL55:AL74,8),'h 23-24.'!AL55:AL74,0))</f>
        <v>0</v>
      </c>
      <c r="BT57" s="76">
        <f>INDEX('h 23-24.'!AJ55:AJ74,MATCH(LARGE('h 23-24.'!AL55:AL74,8),'h 23-24.'!AL55:AL74,0))</f>
        <v>0</v>
      </c>
    </row>
    <row r="58" spans="2:72" x14ac:dyDescent="0.2">
      <c r="B58" s="95">
        <v>9</v>
      </c>
      <c r="C58" s="153" t="str">
        <f>INDEX('h 23-24.'!C30:C49,MATCH(LARGE('h 23-24.'!J30:J49,9),'h 23-24.'!J30:J49,0))</f>
        <v>Brighton</v>
      </c>
      <c r="D58" s="154"/>
      <c r="E58" s="154"/>
      <c r="F58" s="154"/>
      <c r="G58" s="155"/>
      <c r="H58" s="73">
        <f>INDEX('h 23-24.'!D30:D49,MATCH(LARGE('h 23-24.'!J30:J49,9),'h 23-24.'!J30:J49,0))</f>
        <v>1</v>
      </c>
      <c r="I58" s="74">
        <f>INDEX('h 23-24.'!E30:E49,MATCH(LARGE('h 23-24.'!J30:J49,9),'h 23-24.'!J30:J49,0))</f>
        <v>6</v>
      </c>
      <c r="J58" s="76">
        <f>INDEX('h 23-24.'!F30:F49,MATCH(LARGE('h 23-24.'!J30:J49,9),'h 23-24.'!J30:J49,0))</f>
        <v>7</v>
      </c>
      <c r="K58" s="74">
        <f>INDEX('h 23-24.'!G30:G49,MATCH(LARGE('h 23-24.'!J30:J49,9),'h 23-24.'!J30:J49,0))</f>
        <v>3</v>
      </c>
      <c r="L58" s="76">
        <f>INDEX('h 23-24.'!H30:H49,MATCH(LARGE('h 23-24.'!J30:J49,9),'h 23-24.'!J30:J49,0))</f>
        <v>3</v>
      </c>
      <c r="N58" s="95">
        <v>9</v>
      </c>
      <c r="O58" s="153" t="str">
        <f>INDEX('h 23-24.'!O30:O49,MATCH(LARGE('h 23-24.'!X30:X49,9),'h 23-24.'!X30:X49,0))</f>
        <v>Chelsea</v>
      </c>
      <c r="P58" s="154"/>
      <c r="Q58" s="154"/>
      <c r="R58" s="154"/>
      <c r="S58" s="155"/>
      <c r="T58" s="73">
        <f>INDEX('h 23-24.'!P30:P49,MATCH(LARGE('h 23-24.'!X30:X49,9),'h 23-24.'!X30:X49,0))</f>
        <v>1</v>
      </c>
      <c r="U58" s="74">
        <f>INDEX('h 23-24.'!S30:S49,MATCH(LARGE('h 23-24.'!X30:X49,9),'h 23-24.'!X30:X49,0))</f>
        <v>4</v>
      </c>
      <c r="V58" s="76">
        <f>INDEX('h 23-24.'!T30:T49,MATCH(LARGE('h 23-24.'!X30:X49,9),'h 23-24.'!X30:X49,0))</f>
        <v>4</v>
      </c>
      <c r="W58" s="74">
        <f>INDEX('h 23-24.'!U30:U49,MATCH(LARGE('h 23-24.'!X30:X49,9),'h 23-24.'!X30:X49,0))</f>
        <v>2</v>
      </c>
      <c r="X58" s="76">
        <f>INDEX('h 23-24.'!V30:V49,MATCH(LARGE('h 23-24.'!X30:X49,9),'h 23-24.'!X30:X49,0))</f>
        <v>0</v>
      </c>
      <c r="Z58" s="95">
        <v>9</v>
      </c>
      <c r="AA58" s="153" t="str">
        <f>INDEX('h 23-24.'!AC30:AC49,MATCH(LARGE('h 23-24.'!AL30:AL49,9),'h 23-24.'!AL30:AL49,0))</f>
        <v>Fulham</v>
      </c>
      <c r="AB58" s="154"/>
      <c r="AC58" s="154"/>
      <c r="AD58" s="154"/>
      <c r="AE58" s="155"/>
      <c r="AF58" s="73">
        <f>INDEX('h 23-24.'!AD30:AD49,MATCH(LARGE('h 23-24.'!AL30:AL49,9),'h 23-24.'!AL30:AL49,0))</f>
        <v>1</v>
      </c>
      <c r="AG58" s="74">
        <f>INDEX('h 23-24.'!AG30:AG49,MATCH(LARGE('h 23-24.'!AL30:AL49,9),'h 23-24.'!AL30:AL49,0))</f>
        <v>4</v>
      </c>
      <c r="AH58" s="76">
        <f>INDEX('h 23-24.'!AH30:AH49,MATCH(LARGE('h 23-24.'!AL30:AL49,9),'h 23-24.'!AL30:AL49,0))</f>
        <v>10</v>
      </c>
      <c r="AI58" s="74">
        <f>INDEX('h 23-24.'!AI30:AI49,MATCH(LARGE('h 23-24.'!AL30:AL49,9),'h 23-24.'!AL30:AL49,0))</f>
        <v>1</v>
      </c>
      <c r="AJ58" s="76">
        <f>INDEX('h 23-24.'!AJ30:AJ49,MATCH(LARGE('h 23-24.'!AL30:AL49,9),'h 23-24.'!AL30:AL49,0))</f>
        <v>4</v>
      </c>
      <c r="AL58" s="95">
        <v>9</v>
      </c>
      <c r="AM58" s="153" t="str">
        <f>INDEX('h 23-24.'!C55:C74,MATCH(LARGE('h 23-24.'!J55:J74,9),'h 23-24.'!J55:J74,0))</f>
        <v>Burnley</v>
      </c>
      <c r="AN58" s="154"/>
      <c r="AO58" s="154"/>
      <c r="AP58" s="154"/>
      <c r="AQ58" s="155"/>
      <c r="AR58" s="73">
        <f>INDEX('h 23-24.'!D55:D74,MATCH(LARGE('h 23-24.'!J55:J74,9),'h 23-24.'!J55:J74,0))</f>
        <v>1</v>
      </c>
      <c r="AS58" s="74">
        <f>INDEX('h 23-24.'!E55:E74,MATCH(LARGE('h 23-24.'!J55:J74,9),'h 23-24.'!J55:J74,0))</f>
        <v>0</v>
      </c>
      <c r="AT58" s="76">
        <f>INDEX('h 23-24.'!F55:F74,MATCH(LARGE('h 23-24.'!J55:J74,9),'h 23-24.'!J55:J74,0))</f>
        <v>0</v>
      </c>
      <c r="AU58" s="74">
        <f>INDEX('h 23-24.'!G55:G74,MATCH(LARGE('h 23-24.'!J55:J74,9),'h 23-24.'!J55:J74,0))</f>
        <v>1</v>
      </c>
      <c r="AV58" s="76">
        <f>INDEX('h 23-24.'!H55:H74,MATCH(LARGE('h 23-24.'!J55:J74,9),'h 23-24.'!J55:J74,0))</f>
        <v>0</v>
      </c>
      <c r="AX58" s="95">
        <v>9</v>
      </c>
      <c r="AY58" s="153" t="str">
        <f>INDEX('h 23-24.'!O55:O74,MATCH(LARGE('h 23-24.'!X55:X74,9),'h 23-24.'!X55:X74,0))</f>
        <v>Brentford</v>
      </c>
      <c r="AZ58" s="154"/>
      <c r="BA58" s="154"/>
      <c r="BB58" s="154"/>
      <c r="BC58" s="155"/>
      <c r="BD58" s="73">
        <f>INDEX('h 23-24.'!P55:P74,MATCH(LARGE('h 23-24.'!X55:X74,9),'h 23-24.'!X55:X74,0))</f>
        <v>1</v>
      </c>
      <c r="BE58" s="74">
        <f>INDEX('h 23-24.'!S55:S74,MATCH(LARGE('h 23-24.'!X55:X74,9),'h 23-24.'!X55:X74,0))</f>
        <v>1</v>
      </c>
      <c r="BF58" s="76">
        <f>INDEX('h 23-24.'!T55:T74,MATCH(LARGE('h 23-24.'!X55:X74,9),'h 23-24.'!X55:X74,0))</f>
        <v>4</v>
      </c>
      <c r="BG58" s="74">
        <f>INDEX('h 23-24.'!U55:U74,MATCH(LARGE('h 23-24.'!X55:X74,9),'h 23-24.'!X55:X74,0))</f>
        <v>0</v>
      </c>
      <c r="BH58" s="76">
        <f>INDEX('h 23-24.'!V55:V74,MATCH(LARGE('h 23-24.'!X55:X74,9),'h 23-24.'!X55:X74,0))</f>
        <v>0</v>
      </c>
      <c r="BJ58" s="95">
        <v>9</v>
      </c>
      <c r="BK58" s="153" t="str">
        <f>INDEX('h 23-24.'!AC55:AC74,MATCH(LARGE('h 23-24.'!AL55:AL74,9),'h 23-24.'!AL55:AL74,0))</f>
        <v>Burnley</v>
      </c>
      <c r="BL58" s="154"/>
      <c r="BM58" s="154"/>
      <c r="BN58" s="154"/>
      <c r="BO58" s="155"/>
      <c r="BP58" s="73">
        <f>INDEX('h 23-24.'!AD55:AD74,MATCH(LARGE('h 23-24.'!AL55:AL74,9),'h 23-24.'!AL55:AL74,0))</f>
        <v>0</v>
      </c>
      <c r="BQ58" s="74">
        <f>INDEX('h 23-24.'!AG55:AG74,MATCH(LARGE('h 23-24.'!AL55:AL74,9),'h 23-24.'!AL55:AL74,0))</f>
        <v>0</v>
      </c>
      <c r="BR58" s="76">
        <f>INDEX('h 23-24.'!AH55:AH74,MATCH(LARGE('h 23-24.'!AL55:AL74,9),'h 23-24.'!AL55:AL74,0))</f>
        <v>0</v>
      </c>
      <c r="BS58" s="74">
        <f>INDEX('h 23-24.'!AI55:AI74,MATCH(LARGE('h 23-24.'!AL55:AL74,9),'h 23-24.'!AL55:AL74,0))</f>
        <v>0</v>
      </c>
      <c r="BT58" s="76">
        <f>INDEX('h 23-24.'!AJ55:AJ74,MATCH(LARGE('h 23-24.'!AL55:AL74,9),'h 23-24.'!AL55:AL74,0))</f>
        <v>0</v>
      </c>
    </row>
    <row r="59" spans="2:72" x14ac:dyDescent="0.2">
      <c r="B59" s="95">
        <v>10</v>
      </c>
      <c r="C59" s="153" t="str">
        <f>INDEX('h 23-24.'!C30:C49,MATCH(LARGE('h 23-24.'!J30:J49,10),'h 23-24.'!J30:J49,0))</f>
        <v>Newcastle</v>
      </c>
      <c r="D59" s="154"/>
      <c r="E59" s="154"/>
      <c r="F59" s="154"/>
      <c r="G59" s="155"/>
      <c r="H59" s="73">
        <f>INDEX('h 23-24.'!D30:D49,MATCH(LARGE('h 23-24.'!J30:J49,10),'h 23-24.'!J30:J49,0))</f>
        <v>1</v>
      </c>
      <c r="I59" s="74">
        <f>INDEX('h 23-24.'!E30:E49,MATCH(LARGE('h 23-24.'!J30:J49,10),'h 23-24.'!J30:J49,0))</f>
        <v>6</v>
      </c>
      <c r="J59" s="76">
        <f>INDEX('h 23-24.'!F30:F49,MATCH(LARGE('h 23-24.'!J30:J49,10),'h 23-24.'!J30:J49,0))</f>
        <v>5</v>
      </c>
      <c r="K59" s="74">
        <f>INDEX('h 23-24.'!G30:G49,MATCH(LARGE('h 23-24.'!J30:J49,10),'h 23-24.'!J30:J49,0))</f>
        <v>1</v>
      </c>
      <c r="L59" s="76">
        <f>INDEX('h 23-24.'!H30:H49,MATCH(LARGE('h 23-24.'!J30:J49,10),'h 23-24.'!J30:J49,0))</f>
        <v>1</v>
      </c>
      <c r="N59" s="95">
        <v>10</v>
      </c>
      <c r="O59" s="153" t="str">
        <f>INDEX('h 23-24.'!O30:O49,MATCH(LARGE('h 23-24.'!X30:X49,10),'h 23-24.'!X30:X49,0))</f>
        <v>Brentford</v>
      </c>
      <c r="P59" s="154"/>
      <c r="Q59" s="154"/>
      <c r="R59" s="154"/>
      <c r="S59" s="155"/>
      <c r="T59" s="73">
        <f>INDEX('h 23-24.'!P30:P49,MATCH(LARGE('h 23-24.'!X30:X49,10),'h 23-24.'!X30:X49,0))</f>
        <v>1</v>
      </c>
      <c r="U59" s="74">
        <f>INDEX('h 23-24.'!S30:S49,MATCH(LARGE('h 23-24.'!X30:X49,10),'h 23-24.'!X30:X49,0))</f>
        <v>3</v>
      </c>
      <c r="V59" s="76">
        <f>INDEX('h 23-24.'!T30:T49,MATCH(LARGE('h 23-24.'!X30:X49,10),'h 23-24.'!X30:X49,0))</f>
        <v>6</v>
      </c>
      <c r="W59" s="74">
        <f>INDEX('h 23-24.'!U30:U49,MATCH(LARGE('h 23-24.'!X30:X49,10),'h 23-24.'!X30:X49,0))</f>
        <v>3</v>
      </c>
      <c r="X59" s="76">
        <f>INDEX('h 23-24.'!V30:V49,MATCH(LARGE('h 23-24.'!X30:X49,10),'h 23-24.'!X30:X49,0))</f>
        <v>1</v>
      </c>
      <c r="Z59" s="95">
        <v>10</v>
      </c>
      <c r="AA59" s="153" t="str">
        <f>INDEX('h 23-24.'!AC30:AC49,MATCH(LARGE('h 23-24.'!AL30:AL49,10),'h 23-24.'!AL30:AL49,0))</f>
        <v>Nottingham</v>
      </c>
      <c r="AB59" s="154"/>
      <c r="AC59" s="154"/>
      <c r="AD59" s="154"/>
      <c r="AE59" s="155"/>
      <c r="AF59" s="73">
        <f>INDEX('h 23-24.'!AD30:AD49,MATCH(LARGE('h 23-24.'!AL30:AL49,10),'h 23-24.'!AL30:AL49,0))</f>
        <v>1</v>
      </c>
      <c r="AG59" s="74">
        <f>INDEX('h 23-24.'!AG30:AG49,MATCH(LARGE('h 23-24.'!AL30:AL49,10),'h 23-24.'!AL30:AL49,0))</f>
        <v>3</v>
      </c>
      <c r="AH59" s="76">
        <f>INDEX('h 23-24.'!AH30:AH49,MATCH(LARGE('h 23-24.'!AL30:AL49,10),'h 23-24.'!AL30:AL49,0))</f>
        <v>8</v>
      </c>
      <c r="AI59" s="74">
        <f>INDEX('h 23-24.'!AI30:AI49,MATCH(LARGE('h 23-24.'!AL30:AL49,10),'h 23-24.'!AL30:AL49,0))</f>
        <v>0</v>
      </c>
      <c r="AJ59" s="76">
        <f>INDEX('h 23-24.'!AJ30:AJ49,MATCH(LARGE('h 23-24.'!AL30:AL49,10),'h 23-24.'!AL30:AL49,0))</f>
        <v>5</v>
      </c>
      <c r="AL59" s="95">
        <v>10</v>
      </c>
      <c r="AM59" s="153" t="str">
        <f>INDEX('h 23-24.'!C55:C74,MATCH(LARGE('h 23-24.'!J55:J74,10),'h 23-24.'!J55:J74,0))</f>
        <v>Luton</v>
      </c>
      <c r="AN59" s="154"/>
      <c r="AO59" s="154"/>
      <c r="AP59" s="154"/>
      <c r="AQ59" s="155"/>
      <c r="AR59" s="73">
        <f>INDEX('h 23-24.'!D55:D74,MATCH(LARGE('h 23-24.'!J55:J74,10),'h 23-24.'!J55:J74,0))</f>
        <v>1</v>
      </c>
      <c r="AS59" s="74">
        <f>INDEX('h 23-24.'!E55:E74,MATCH(LARGE('h 23-24.'!J55:J74,10),'h 23-24.'!J55:J74,0))</f>
        <v>2</v>
      </c>
      <c r="AT59" s="76">
        <f>INDEX('h 23-24.'!F55:F74,MATCH(LARGE('h 23-24.'!J55:J74,10),'h 23-24.'!J55:J74,0))</f>
        <v>2</v>
      </c>
      <c r="AU59" s="74">
        <f>INDEX('h 23-24.'!G55:G74,MATCH(LARGE('h 23-24.'!J55:J74,10),'h 23-24.'!J55:J74,0))</f>
        <v>0</v>
      </c>
      <c r="AV59" s="76">
        <f>INDEX('h 23-24.'!H55:H74,MATCH(LARGE('h 23-24.'!J55:J74,10),'h 23-24.'!J55:J74,0))</f>
        <v>0</v>
      </c>
      <c r="AX59" s="95">
        <v>10</v>
      </c>
      <c r="AY59" s="153" t="str">
        <f>INDEX('h 23-24.'!O55:O74,MATCH(LARGE('h 23-24.'!X55:X74,10),'h 23-24.'!X55:X74,0))</f>
        <v>Aston Villa</v>
      </c>
      <c r="AZ59" s="154"/>
      <c r="BA59" s="154"/>
      <c r="BB59" s="154"/>
      <c r="BC59" s="155"/>
      <c r="BD59" s="73">
        <f>INDEX('h 23-24.'!P55:P74,MATCH(LARGE('h 23-24.'!X55:X74,10),'h 23-24.'!X55:X74,0))</f>
        <v>0</v>
      </c>
      <c r="BE59" s="74">
        <f>INDEX('h 23-24.'!S55:S74,MATCH(LARGE('h 23-24.'!X55:X74,10),'h 23-24.'!X55:X74,0))</f>
        <v>0</v>
      </c>
      <c r="BF59" s="76">
        <f>INDEX('h 23-24.'!T55:T74,MATCH(LARGE('h 23-24.'!X55:X74,10),'h 23-24.'!X55:X74,0))</f>
        <v>0</v>
      </c>
      <c r="BG59" s="74">
        <f>INDEX('h 23-24.'!U55:U74,MATCH(LARGE('h 23-24.'!X55:X74,10),'h 23-24.'!X55:X74,0))</f>
        <v>0</v>
      </c>
      <c r="BH59" s="76">
        <f>INDEX('h 23-24.'!V55:V74,MATCH(LARGE('h 23-24.'!X55:X74,10),'h 23-24.'!X55:X74,0))</f>
        <v>0</v>
      </c>
      <c r="BJ59" s="95">
        <v>10</v>
      </c>
      <c r="BK59" s="153" t="str">
        <f>INDEX('h 23-24.'!AC55:AC74,MATCH(LARGE('h 23-24.'!AL55:AL74,10),'h 23-24.'!AL55:AL74,0))</f>
        <v>Everton</v>
      </c>
      <c r="BL59" s="154"/>
      <c r="BM59" s="154"/>
      <c r="BN59" s="154"/>
      <c r="BO59" s="155"/>
      <c r="BP59" s="73">
        <f>INDEX('h 23-24.'!AD55:AD74,MATCH(LARGE('h 23-24.'!AL55:AL74,10),'h 23-24.'!AL55:AL74,0))</f>
        <v>0</v>
      </c>
      <c r="BQ59" s="74">
        <f>INDEX('h 23-24.'!AG55:AG74,MATCH(LARGE('h 23-24.'!AL55:AL74,10),'h 23-24.'!AL55:AL74,0))</f>
        <v>0</v>
      </c>
      <c r="BR59" s="76">
        <f>INDEX('h 23-24.'!AH55:AH74,MATCH(LARGE('h 23-24.'!AL55:AL74,10),'h 23-24.'!AL55:AL74,0))</f>
        <v>0</v>
      </c>
      <c r="BS59" s="74">
        <f>INDEX('h 23-24.'!AI55:AI74,MATCH(LARGE('h 23-24.'!AL55:AL74,10),'h 23-24.'!AL55:AL74,0))</f>
        <v>0</v>
      </c>
      <c r="BT59" s="76">
        <f>INDEX('h 23-24.'!AJ55:AJ74,MATCH(LARGE('h 23-24.'!AL55:AL74,10),'h 23-24.'!AL55:AL74,0))</f>
        <v>0</v>
      </c>
    </row>
    <row r="60" spans="2:72" x14ac:dyDescent="0.2">
      <c r="B60" s="95">
        <v>11</v>
      </c>
      <c r="C60" s="153" t="str">
        <f>INDEX('h 23-24.'!C30:C49,MATCH(LARGE('h 23-24.'!J30:J49,11),'h 23-24.'!J30:J49,0))</f>
        <v>Aston Villa</v>
      </c>
      <c r="D60" s="154"/>
      <c r="E60" s="154"/>
      <c r="F60" s="154"/>
      <c r="G60" s="155"/>
      <c r="H60" s="73">
        <f>INDEX('h 23-24.'!D30:D49,MATCH(LARGE('h 23-24.'!J30:J49,11),'h 23-24.'!J30:J49,0))</f>
        <v>1</v>
      </c>
      <c r="I60" s="74">
        <f>INDEX('h 23-24.'!E30:E49,MATCH(LARGE('h 23-24.'!J30:J49,11),'h 23-24.'!J30:J49,0))</f>
        <v>5</v>
      </c>
      <c r="J60" s="76">
        <f>INDEX('h 23-24.'!F30:F49,MATCH(LARGE('h 23-24.'!J30:J49,11),'h 23-24.'!J30:J49,0))</f>
        <v>6</v>
      </c>
      <c r="K60" s="74">
        <f>INDEX('h 23-24.'!G30:G49,MATCH(LARGE('h 23-24.'!J30:J49,11),'h 23-24.'!J30:J49,0))</f>
        <v>1</v>
      </c>
      <c r="L60" s="76">
        <f>INDEX('h 23-24.'!H30:H49,MATCH(LARGE('h 23-24.'!J30:J49,11),'h 23-24.'!J30:J49,0))</f>
        <v>1</v>
      </c>
      <c r="N60" s="95">
        <v>11</v>
      </c>
      <c r="O60" s="153" t="str">
        <f>INDEX('h 23-24.'!O30:O49,MATCH(LARGE('h 23-24.'!X30:X49,11),'h 23-24.'!X30:X49,0))</f>
        <v>Aston Villa</v>
      </c>
      <c r="P60" s="154"/>
      <c r="Q60" s="154"/>
      <c r="R60" s="154"/>
      <c r="S60" s="155"/>
      <c r="T60" s="73">
        <f>INDEX('h 23-24.'!P30:P49,MATCH(LARGE('h 23-24.'!X30:X49,11),'h 23-24.'!X30:X49,0))</f>
        <v>0</v>
      </c>
      <c r="U60" s="74">
        <f>INDEX('h 23-24.'!S30:S49,MATCH(LARGE('h 23-24.'!X30:X49,11),'h 23-24.'!X30:X49,0))</f>
        <v>0</v>
      </c>
      <c r="V60" s="76">
        <f>INDEX('h 23-24.'!T30:T49,MATCH(LARGE('h 23-24.'!X30:X49,11),'h 23-24.'!X30:X49,0))</f>
        <v>0</v>
      </c>
      <c r="W60" s="74">
        <f>INDEX('h 23-24.'!U30:U49,MATCH(LARGE('h 23-24.'!X30:X49,11),'h 23-24.'!X30:X49,0))</f>
        <v>0</v>
      </c>
      <c r="X60" s="76">
        <f>INDEX('h 23-24.'!V30:V49,MATCH(LARGE('h 23-24.'!X30:X49,11),'h 23-24.'!X30:X49,0))</f>
        <v>0</v>
      </c>
      <c r="Z60" s="95">
        <v>11</v>
      </c>
      <c r="AA60" s="153" t="str">
        <f>INDEX('h 23-24.'!AC30:AC49,MATCH(LARGE('h 23-24.'!AL30:AL49,11),'h 23-24.'!AL30:AL49,0))</f>
        <v>Burnley</v>
      </c>
      <c r="AB60" s="154"/>
      <c r="AC60" s="154"/>
      <c r="AD60" s="154"/>
      <c r="AE60" s="155"/>
      <c r="AF60" s="73">
        <f>INDEX('h 23-24.'!AD30:AD49,MATCH(LARGE('h 23-24.'!AL30:AL49,11),'h 23-24.'!AL30:AL49,0))</f>
        <v>0</v>
      </c>
      <c r="AG60" s="74">
        <f>INDEX('h 23-24.'!AG30:AG49,MATCH(LARGE('h 23-24.'!AL30:AL49,11),'h 23-24.'!AL30:AL49,0))</f>
        <v>0</v>
      </c>
      <c r="AH60" s="76">
        <f>INDEX('h 23-24.'!AH30:AH49,MATCH(LARGE('h 23-24.'!AL30:AL49,11),'h 23-24.'!AL30:AL49,0))</f>
        <v>0</v>
      </c>
      <c r="AI60" s="74">
        <f>INDEX('h 23-24.'!AI30:AI49,MATCH(LARGE('h 23-24.'!AL30:AL49,11),'h 23-24.'!AL30:AL49,0))</f>
        <v>0</v>
      </c>
      <c r="AJ60" s="76">
        <f>INDEX('h 23-24.'!AJ30:AJ49,MATCH(LARGE('h 23-24.'!AL30:AL49,11),'h 23-24.'!AL30:AL49,0))</f>
        <v>0</v>
      </c>
      <c r="AL60" s="95">
        <v>11</v>
      </c>
      <c r="AM60" s="153" t="str">
        <f>INDEX('h 23-24.'!C55:C74,MATCH(LARGE('h 23-24.'!J55:J74,11),'h 23-24.'!J55:J74,0))</f>
        <v>Nottingham</v>
      </c>
      <c r="AN60" s="154"/>
      <c r="AO60" s="154"/>
      <c r="AP60" s="154"/>
      <c r="AQ60" s="155"/>
      <c r="AR60" s="73">
        <f>INDEX('h 23-24.'!D55:D74,MATCH(LARGE('h 23-24.'!J55:J74,11),'h 23-24.'!J55:J74,0))</f>
        <v>1</v>
      </c>
      <c r="AS60" s="74">
        <f>INDEX('h 23-24.'!E55:E74,MATCH(LARGE('h 23-24.'!J55:J74,11),'h 23-24.'!J55:J74,0))</f>
        <v>2</v>
      </c>
      <c r="AT60" s="76">
        <f>INDEX('h 23-24.'!F55:F74,MATCH(LARGE('h 23-24.'!J55:J74,11),'h 23-24.'!J55:J74,0))</f>
        <v>2</v>
      </c>
      <c r="AU60" s="74">
        <f>INDEX('h 23-24.'!G55:G74,MATCH(LARGE('h 23-24.'!J55:J74,11),'h 23-24.'!J55:J74,0))</f>
        <v>0</v>
      </c>
      <c r="AV60" s="76">
        <f>INDEX('h 23-24.'!H55:H74,MATCH(LARGE('h 23-24.'!J55:J74,11),'h 23-24.'!J55:J74,0))</f>
        <v>0</v>
      </c>
      <c r="AX60" s="95">
        <v>11</v>
      </c>
      <c r="AY60" s="153" t="str">
        <f>INDEX('h 23-24.'!O55:O74,MATCH(LARGE('h 23-24.'!X55:X74,11),'h 23-24.'!X55:X74,0))</f>
        <v>Luton</v>
      </c>
      <c r="AZ60" s="154"/>
      <c r="BA60" s="154"/>
      <c r="BB60" s="154"/>
      <c r="BC60" s="155"/>
      <c r="BD60" s="73">
        <f>INDEX('h 23-24.'!P55:P74,MATCH(LARGE('h 23-24.'!X55:X74,11),'h 23-24.'!X55:X74,0))</f>
        <v>0</v>
      </c>
      <c r="BE60" s="74">
        <f>INDEX('h 23-24.'!S55:S74,MATCH(LARGE('h 23-24.'!X55:X74,11),'h 23-24.'!X55:X74,0))</f>
        <v>0</v>
      </c>
      <c r="BF60" s="76">
        <f>INDEX('h 23-24.'!T55:T74,MATCH(LARGE('h 23-24.'!X55:X74,11),'h 23-24.'!X55:X74,0))</f>
        <v>0</v>
      </c>
      <c r="BG60" s="74">
        <f>INDEX('h 23-24.'!U55:U74,MATCH(LARGE('h 23-24.'!X55:X74,11),'h 23-24.'!X55:X74,0))</f>
        <v>0</v>
      </c>
      <c r="BH60" s="76">
        <f>INDEX('h 23-24.'!V55:V74,MATCH(LARGE('h 23-24.'!X55:X74,11),'h 23-24.'!X55:X74,0))</f>
        <v>0</v>
      </c>
      <c r="BJ60" s="95">
        <v>11</v>
      </c>
      <c r="BK60" s="153" t="str">
        <f>INDEX('h 23-24.'!AC55:AC74,MATCH(LARGE('h 23-24.'!AL55:AL74,11),'h 23-24.'!AL55:AL74,0))</f>
        <v>Sheffield</v>
      </c>
      <c r="BL60" s="154"/>
      <c r="BM60" s="154"/>
      <c r="BN60" s="154"/>
      <c r="BO60" s="155"/>
      <c r="BP60" s="73">
        <f>INDEX('h 23-24.'!AD55:AD74,MATCH(LARGE('h 23-24.'!AL55:AL74,11),'h 23-24.'!AL55:AL74,0))</f>
        <v>0</v>
      </c>
      <c r="BQ60" s="74">
        <f>INDEX('h 23-24.'!AG55:AG74,MATCH(LARGE('h 23-24.'!AL55:AL74,11),'h 23-24.'!AL55:AL74,0))</f>
        <v>0</v>
      </c>
      <c r="BR60" s="76">
        <f>INDEX('h 23-24.'!AH55:AH74,MATCH(LARGE('h 23-24.'!AL55:AL74,11),'h 23-24.'!AL55:AL74,0))</f>
        <v>0</v>
      </c>
      <c r="BS60" s="74">
        <f>INDEX('h 23-24.'!AI55:AI74,MATCH(LARGE('h 23-24.'!AL55:AL74,11),'h 23-24.'!AL55:AL74,0))</f>
        <v>0</v>
      </c>
      <c r="BT60" s="76">
        <f>INDEX('h 23-24.'!AJ55:AJ74,MATCH(LARGE('h 23-24.'!AL55:AL74,11),'h 23-24.'!AL55:AL74,0))</f>
        <v>0</v>
      </c>
    </row>
    <row r="61" spans="2:72" x14ac:dyDescent="0.2">
      <c r="B61" s="95">
        <v>12</v>
      </c>
      <c r="C61" s="153" t="str">
        <f>INDEX('h 23-24.'!C30:C49,MATCH(LARGE('h 23-24.'!J30:J49,12),'h 23-24.'!J30:J49,0))</f>
        <v>Sheffield</v>
      </c>
      <c r="D61" s="154"/>
      <c r="E61" s="154"/>
      <c r="F61" s="154"/>
      <c r="G61" s="155"/>
      <c r="H61" s="73">
        <f>INDEX('h 23-24.'!D30:D49,MATCH(LARGE('h 23-24.'!J30:J49,12),'h 23-24.'!J30:J49,0))</f>
        <v>1</v>
      </c>
      <c r="I61" s="74">
        <f>INDEX('h 23-24.'!E30:E49,MATCH(LARGE('h 23-24.'!J30:J49,12),'h 23-24.'!J30:J49,0))</f>
        <v>5</v>
      </c>
      <c r="J61" s="76">
        <f>INDEX('h 23-24.'!F30:F49,MATCH(LARGE('h 23-24.'!J30:J49,12),'h 23-24.'!J30:J49,0))</f>
        <v>5</v>
      </c>
      <c r="K61" s="74">
        <f>INDEX('h 23-24.'!G30:G49,MATCH(LARGE('h 23-24.'!J30:J49,12),'h 23-24.'!J30:J49,0))</f>
        <v>4</v>
      </c>
      <c r="L61" s="76">
        <f>INDEX('h 23-24.'!H30:H49,MATCH(LARGE('h 23-24.'!J30:J49,12),'h 23-24.'!J30:J49,0))</f>
        <v>4</v>
      </c>
      <c r="N61" s="95">
        <v>12</v>
      </c>
      <c r="O61" s="153" t="str">
        <f>INDEX('h 23-24.'!O30:O49,MATCH(LARGE('h 23-24.'!X30:X49,12),'h 23-24.'!X30:X49,0))</f>
        <v>Luton</v>
      </c>
      <c r="P61" s="154"/>
      <c r="Q61" s="154"/>
      <c r="R61" s="154"/>
      <c r="S61" s="155"/>
      <c r="T61" s="73">
        <f>INDEX('h 23-24.'!P30:P49,MATCH(LARGE('h 23-24.'!X30:X49,12),'h 23-24.'!X30:X49,0))</f>
        <v>0</v>
      </c>
      <c r="U61" s="74">
        <f>INDEX('h 23-24.'!S30:S49,MATCH(LARGE('h 23-24.'!X30:X49,12),'h 23-24.'!X30:X49,0))</f>
        <v>0</v>
      </c>
      <c r="V61" s="76">
        <f>INDEX('h 23-24.'!T30:T49,MATCH(LARGE('h 23-24.'!X30:X49,12),'h 23-24.'!X30:X49,0))</f>
        <v>0</v>
      </c>
      <c r="W61" s="74">
        <f>INDEX('h 23-24.'!U30:U49,MATCH(LARGE('h 23-24.'!X30:X49,12),'h 23-24.'!X30:X49,0))</f>
        <v>0</v>
      </c>
      <c r="X61" s="76">
        <f>INDEX('h 23-24.'!V30:V49,MATCH(LARGE('h 23-24.'!X30:X49,12),'h 23-24.'!X30:X49,0))</f>
        <v>0</v>
      </c>
      <c r="Z61" s="95">
        <v>12</v>
      </c>
      <c r="AA61" s="153" t="str">
        <f>INDEX('h 23-24.'!AC30:AC49,MATCH(LARGE('h 23-24.'!AL30:AL49,12),'h 23-24.'!AL30:AL49,0))</f>
        <v>Everton</v>
      </c>
      <c r="AB61" s="154"/>
      <c r="AC61" s="154"/>
      <c r="AD61" s="154"/>
      <c r="AE61" s="155"/>
      <c r="AF61" s="73">
        <f>INDEX('h 23-24.'!AD30:AD49,MATCH(LARGE('h 23-24.'!AL30:AL49,12),'h 23-24.'!AL30:AL49,0))</f>
        <v>0</v>
      </c>
      <c r="AG61" s="74">
        <f>INDEX('h 23-24.'!AG30:AG49,MATCH(LARGE('h 23-24.'!AL30:AL49,12),'h 23-24.'!AL30:AL49,0))</f>
        <v>0</v>
      </c>
      <c r="AH61" s="76">
        <f>INDEX('h 23-24.'!AH30:AH49,MATCH(LARGE('h 23-24.'!AL30:AL49,12),'h 23-24.'!AL30:AL49,0))</f>
        <v>0</v>
      </c>
      <c r="AI61" s="74">
        <f>INDEX('h 23-24.'!AI30:AI49,MATCH(LARGE('h 23-24.'!AL30:AL49,12),'h 23-24.'!AL30:AL49,0))</f>
        <v>0</v>
      </c>
      <c r="AJ61" s="76">
        <f>INDEX('h 23-24.'!AJ30:AJ49,MATCH(LARGE('h 23-24.'!AL30:AL49,12),'h 23-24.'!AL30:AL49,0))</f>
        <v>0</v>
      </c>
      <c r="AL61" s="95">
        <v>12</v>
      </c>
      <c r="AM61" s="153" t="str">
        <f>INDEX('h 23-24.'!C55:C74,MATCH(LARGE('h 23-24.'!J55:J74,12),'h 23-24.'!J55:J74,0))</f>
        <v>Man Utd</v>
      </c>
      <c r="AN61" s="154"/>
      <c r="AO61" s="154"/>
      <c r="AP61" s="154"/>
      <c r="AQ61" s="155"/>
      <c r="AR61" s="73">
        <f>INDEX('h 23-24.'!D55:D74,MATCH(LARGE('h 23-24.'!J55:J74,12),'h 23-24.'!J55:J74,0))</f>
        <v>1</v>
      </c>
      <c r="AS61" s="74">
        <f>INDEX('h 23-24.'!E55:E74,MATCH(LARGE('h 23-24.'!J55:J74,12),'h 23-24.'!J55:J74,0))</f>
        <v>2</v>
      </c>
      <c r="AT61" s="76">
        <f>INDEX('h 23-24.'!F55:F74,MATCH(LARGE('h 23-24.'!J55:J74,12),'h 23-24.'!J55:J74,0))</f>
        <v>3</v>
      </c>
      <c r="AU61" s="74">
        <f>INDEX('h 23-24.'!G55:G74,MATCH(LARGE('h 23-24.'!J55:J74,12),'h 23-24.'!J55:J74,0))</f>
        <v>0</v>
      </c>
      <c r="AV61" s="76">
        <f>INDEX('h 23-24.'!H55:H74,MATCH(LARGE('h 23-24.'!J55:J74,12),'h 23-24.'!J55:J74,0))</f>
        <v>0</v>
      </c>
      <c r="AX61" s="95">
        <v>12</v>
      </c>
      <c r="AY61" s="153" t="str">
        <f>INDEX('h 23-24.'!O55:O74,MATCH(LARGE('h 23-24.'!X55:X74,12),'h 23-24.'!X55:X74,0))</f>
        <v>Everton</v>
      </c>
      <c r="AZ61" s="154"/>
      <c r="BA61" s="154"/>
      <c r="BB61" s="154"/>
      <c r="BC61" s="155"/>
      <c r="BD61" s="73">
        <f>INDEX('h 23-24.'!P55:P74,MATCH(LARGE('h 23-24.'!X55:X74,12),'h 23-24.'!X55:X74,0))</f>
        <v>1</v>
      </c>
      <c r="BE61" s="74">
        <f>INDEX('h 23-24.'!S55:S74,MATCH(LARGE('h 23-24.'!X55:X74,12),'h 23-24.'!X55:X74,0))</f>
        <v>0</v>
      </c>
      <c r="BF61" s="76">
        <f>INDEX('h 23-24.'!T55:T74,MATCH(LARGE('h 23-24.'!X55:X74,12),'h 23-24.'!X55:X74,0))</f>
        <v>2</v>
      </c>
      <c r="BG61" s="74">
        <f>INDEX('h 23-24.'!U55:U74,MATCH(LARGE('h 23-24.'!X55:X74,12),'h 23-24.'!X55:X74,0))</f>
        <v>0</v>
      </c>
      <c r="BH61" s="76">
        <f>INDEX('h 23-24.'!V55:V74,MATCH(LARGE('h 23-24.'!X55:X74,12),'h 23-24.'!X55:X74,0))</f>
        <v>0</v>
      </c>
      <c r="BJ61" s="95">
        <v>12</v>
      </c>
      <c r="BK61" s="153" t="str">
        <f>INDEX('h 23-24.'!AC55:AC74,MATCH(LARGE('h 23-24.'!AL55:AL74,12),'h 23-24.'!AL55:AL74,0))</f>
        <v>Chelsea</v>
      </c>
      <c r="BL61" s="154"/>
      <c r="BM61" s="154"/>
      <c r="BN61" s="154"/>
      <c r="BO61" s="155"/>
      <c r="BP61" s="73">
        <f>INDEX('h 23-24.'!AD55:AD74,MATCH(LARGE('h 23-24.'!AL55:AL74,12),'h 23-24.'!AL55:AL74,0))</f>
        <v>0</v>
      </c>
      <c r="BQ61" s="74">
        <f>INDEX('h 23-24.'!AG55:AG74,MATCH(LARGE('h 23-24.'!AL55:AL74,12),'h 23-24.'!AL55:AL74,0))</f>
        <v>0</v>
      </c>
      <c r="BR61" s="76">
        <f>INDEX('h 23-24.'!AH55:AH74,MATCH(LARGE('h 23-24.'!AL55:AL74,12),'h 23-24.'!AL55:AL74,0))</f>
        <v>0</v>
      </c>
      <c r="BS61" s="74">
        <f>INDEX('h 23-24.'!AI55:AI74,MATCH(LARGE('h 23-24.'!AL55:AL74,12),'h 23-24.'!AL55:AL74,0))</f>
        <v>0</v>
      </c>
      <c r="BT61" s="76">
        <f>INDEX('h 23-24.'!AJ55:AJ74,MATCH(LARGE('h 23-24.'!AL55:AL74,12),'h 23-24.'!AL55:AL74,0))</f>
        <v>0</v>
      </c>
    </row>
    <row r="62" spans="2:72" x14ac:dyDescent="0.2">
      <c r="B62" s="95">
        <v>13</v>
      </c>
      <c r="C62" s="153" t="str">
        <f>INDEX('h 23-24.'!C30:C49,MATCH(LARGE('h 23-24.'!J30:J49,13),'h 23-24.'!J30:J49,0))</f>
        <v>Crystal P</v>
      </c>
      <c r="D62" s="154"/>
      <c r="E62" s="154"/>
      <c r="F62" s="154"/>
      <c r="G62" s="155"/>
      <c r="H62" s="73">
        <f>INDEX('h 23-24.'!D30:D49,MATCH(LARGE('h 23-24.'!J30:J49,13),'h 23-24.'!J30:J49,0))</f>
        <v>1</v>
      </c>
      <c r="I62" s="74">
        <f>INDEX('h 23-24.'!E30:E49,MATCH(LARGE('h 23-24.'!J30:J49,13),'h 23-24.'!J30:J49,0))</f>
        <v>5</v>
      </c>
      <c r="J62" s="76">
        <f>INDEX('h 23-24.'!F30:F49,MATCH(LARGE('h 23-24.'!J30:J49,13),'h 23-24.'!J30:J49,0))</f>
        <v>5</v>
      </c>
      <c r="K62" s="74">
        <f>INDEX('h 23-24.'!G30:G49,MATCH(LARGE('h 23-24.'!J30:J49,13),'h 23-24.'!J30:J49,0))</f>
        <v>4</v>
      </c>
      <c r="L62" s="76">
        <f>INDEX('h 23-24.'!H30:H49,MATCH(LARGE('h 23-24.'!J30:J49,13),'h 23-24.'!J30:J49,0))</f>
        <v>4</v>
      </c>
      <c r="N62" s="95">
        <v>13</v>
      </c>
      <c r="O62" s="153" t="str">
        <f>INDEX('h 23-24.'!O30:O49,MATCH(LARGE('h 23-24.'!X30:X49,13),'h 23-24.'!X30:X49,0))</f>
        <v>Nottingham</v>
      </c>
      <c r="P62" s="154"/>
      <c r="Q62" s="154"/>
      <c r="R62" s="154"/>
      <c r="S62" s="155"/>
      <c r="T62" s="73">
        <f>INDEX('h 23-24.'!P30:P49,MATCH(LARGE('h 23-24.'!X30:X49,13),'h 23-24.'!X30:X49,0))</f>
        <v>0</v>
      </c>
      <c r="U62" s="74">
        <f>INDEX('h 23-24.'!S30:S49,MATCH(LARGE('h 23-24.'!X30:X49,13),'h 23-24.'!X30:X49,0))</f>
        <v>0</v>
      </c>
      <c r="V62" s="76">
        <f>INDEX('h 23-24.'!T30:T49,MATCH(LARGE('h 23-24.'!X30:X49,13),'h 23-24.'!X30:X49,0))</f>
        <v>0</v>
      </c>
      <c r="W62" s="74">
        <f>INDEX('h 23-24.'!U30:U49,MATCH(LARGE('h 23-24.'!X30:X49,13),'h 23-24.'!X30:X49,0))</f>
        <v>0</v>
      </c>
      <c r="X62" s="76">
        <f>INDEX('h 23-24.'!V30:V49,MATCH(LARGE('h 23-24.'!X30:X49,13),'h 23-24.'!X30:X49,0))</f>
        <v>0</v>
      </c>
      <c r="Z62" s="95">
        <v>13</v>
      </c>
      <c r="AA62" s="153" t="str">
        <f>INDEX('h 23-24.'!AC30:AC49,MATCH(LARGE('h 23-24.'!AL30:AL49,13),'h 23-24.'!AL30:AL49,0))</f>
        <v>Sheffield</v>
      </c>
      <c r="AB62" s="154"/>
      <c r="AC62" s="154"/>
      <c r="AD62" s="154"/>
      <c r="AE62" s="155"/>
      <c r="AF62" s="73">
        <f>INDEX('h 23-24.'!AD30:AD49,MATCH(LARGE('h 23-24.'!AL30:AL49,13),'h 23-24.'!AL30:AL49,0))</f>
        <v>0</v>
      </c>
      <c r="AG62" s="74">
        <f>INDEX('h 23-24.'!AG30:AG49,MATCH(LARGE('h 23-24.'!AL30:AL49,13),'h 23-24.'!AL30:AL49,0))</f>
        <v>0</v>
      </c>
      <c r="AH62" s="76">
        <f>INDEX('h 23-24.'!AH30:AH49,MATCH(LARGE('h 23-24.'!AL30:AL49,13),'h 23-24.'!AL30:AL49,0))</f>
        <v>0</v>
      </c>
      <c r="AI62" s="74">
        <f>INDEX('h 23-24.'!AI30:AI49,MATCH(LARGE('h 23-24.'!AL30:AL49,13),'h 23-24.'!AL30:AL49,0))</f>
        <v>0</v>
      </c>
      <c r="AJ62" s="76">
        <f>INDEX('h 23-24.'!AJ30:AJ49,MATCH(LARGE('h 23-24.'!AL30:AL49,13),'h 23-24.'!AL30:AL49,0))</f>
        <v>0</v>
      </c>
      <c r="AL62" s="95">
        <v>13</v>
      </c>
      <c r="AM62" s="153" t="str">
        <f>INDEX('h 23-24.'!C55:C74,MATCH(LARGE('h 23-24.'!J55:J74,13),'h 23-24.'!J55:J74,0))</f>
        <v>Fulham</v>
      </c>
      <c r="AN62" s="154"/>
      <c r="AO62" s="154"/>
      <c r="AP62" s="154"/>
      <c r="AQ62" s="155"/>
      <c r="AR62" s="73">
        <f>INDEX('h 23-24.'!D55:D74,MATCH(LARGE('h 23-24.'!J55:J74,13),'h 23-24.'!J55:J74,0))</f>
        <v>1</v>
      </c>
      <c r="AS62" s="74">
        <f>INDEX('h 23-24.'!E55:E74,MATCH(LARGE('h 23-24.'!J55:J74,13),'h 23-24.'!J55:J74,0))</f>
        <v>2</v>
      </c>
      <c r="AT62" s="76">
        <f>INDEX('h 23-24.'!F55:F74,MATCH(LARGE('h 23-24.'!J55:J74,13),'h 23-24.'!J55:J74,0))</f>
        <v>0</v>
      </c>
      <c r="AU62" s="74">
        <f>INDEX('h 23-24.'!G55:G74,MATCH(LARGE('h 23-24.'!J55:J74,13),'h 23-24.'!J55:J74,0))</f>
        <v>0</v>
      </c>
      <c r="AV62" s="76">
        <f>INDEX('h 23-24.'!H55:H74,MATCH(LARGE('h 23-24.'!J55:J74,13),'h 23-24.'!J55:J74,0))</f>
        <v>0</v>
      </c>
      <c r="AX62" s="95">
        <v>13</v>
      </c>
      <c r="AY62" s="153" t="str">
        <f>INDEX('h 23-24.'!O55:O74,MATCH(LARGE('h 23-24.'!X55:X74,13),'h 23-24.'!X55:X74,0))</f>
        <v>Nottingham</v>
      </c>
      <c r="AZ62" s="154"/>
      <c r="BA62" s="154"/>
      <c r="BB62" s="154"/>
      <c r="BC62" s="155"/>
      <c r="BD62" s="73">
        <f>INDEX('h 23-24.'!P55:P74,MATCH(LARGE('h 23-24.'!X55:X74,13),'h 23-24.'!X55:X74,0))</f>
        <v>0</v>
      </c>
      <c r="BE62" s="74">
        <f>INDEX('h 23-24.'!S55:S74,MATCH(LARGE('h 23-24.'!X55:X74,13),'h 23-24.'!X55:X74,0))</f>
        <v>0</v>
      </c>
      <c r="BF62" s="76">
        <f>INDEX('h 23-24.'!T55:T74,MATCH(LARGE('h 23-24.'!X55:X74,13),'h 23-24.'!X55:X74,0))</f>
        <v>0</v>
      </c>
      <c r="BG62" s="74">
        <f>INDEX('h 23-24.'!U55:U74,MATCH(LARGE('h 23-24.'!X55:X74,13),'h 23-24.'!X55:X74,0))</f>
        <v>0</v>
      </c>
      <c r="BH62" s="76">
        <f>INDEX('h 23-24.'!V55:V74,MATCH(LARGE('h 23-24.'!X55:X74,13),'h 23-24.'!X55:X74,0))</f>
        <v>0</v>
      </c>
      <c r="BJ62" s="95">
        <v>13</v>
      </c>
      <c r="BK62" s="153" t="str">
        <f>INDEX('h 23-24.'!AC55:AC74,MATCH(LARGE('h 23-24.'!AL55:AL74,13),'h 23-24.'!AL55:AL74,0))</f>
        <v>Bournemouth</v>
      </c>
      <c r="BL62" s="154"/>
      <c r="BM62" s="154"/>
      <c r="BN62" s="154"/>
      <c r="BO62" s="155"/>
      <c r="BP62" s="73">
        <f>INDEX('h 23-24.'!AD55:AD74,MATCH(LARGE('h 23-24.'!AL55:AL74,13),'h 23-24.'!AL55:AL74,0))</f>
        <v>0</v>
      </c>
      <c r="BQ62" s="74">
        <f>INDEX('h 23-24.'!AG55:AG74,MATCH(LARGE('h 23-24.'!AL55:AL74,13),'h 23-24.'!AL55:AL74,0))</f>
        <v>0</v>
      </c>
      <c r="BR62" s="76">
        <f>INDEX('h 23-24.'!AH55:AH74,MATCH(LARGE('h 23-24.'!AL55:AL74,13),'h 23-24.'!AL55:AL74,0))</f>
        <v>0</v>
      </c>
      <c r="BS62" s="74">
        <f>INDEX('h 23-24.'!AI55:AI74,MATCH(LARGE('h 23-24.'!AL55:AL74,13),'h 23-24.'!AL55:AL74,0))</f>
        <v>0</v>
      </c>
      <c r="BT62" s="76">
        <f>INDEX('h 23-24.'!AJ55:AJ74,MATCH(LARGE('h 23-24.'!AL55:AL74,13),'h 23-24.'!AL55:AL74,0))</f>
        <v>0</v>
      </c>
    </row>
    <row r="63" spans="2:72" x14ac:dyDescent="0.2">
      <c r="B63" s="95">
        <v>14</v>
      </c>
      <c r="C63" s="153" t="str">
        <f>INDEX('h 23-24.'!C30:C49,MATCH(LARGE('h 23-24.'!J30:J49,14),'h 23-24.'!J30:J49,0))</f>
        <v>Man City</v>
      </c>
      <c r="D63" s="154"/>
      <c r="E63" s="154"/>
      <c r="F63" s="154"/>
      <c r="G63" s="155"/>
      <c r="H63" s="73">
        <f>INDEX('h 23-24.'!D30:D49,MATCH(LARGE('h 23-24.'!J30:J49,14),'h 23-24.'!J30:J49,0))</f>
        <v>1</v>
      </c>
      <c r="I63" s="74">
        <f>INDEX('h 23-24.'!E30:E49,MATCH(LARGE('h 23-24.'!J30:J49,14),'h 23-24.'!J30:J49,0))</f>
        <v>5</v>
      </c>
      <c r="J63" s="76">
        <f>INDEX('h 23-24.'!F30:F49,MATCH(LARGE('h 23-24.'!J30:J49,14),'h 23-24.'!J30:J49,0))</f>
        <v>6</v>
      </c>
      <c r="K63" s="74">
        <f>INDEX('h 23-24.'!G30:G49,MATCH(LARGE('h 23-24.'!J30:J49,14),'h 23-24.'!J30:J49,0))</f>
        <v>1</v>
      </c>
      <c r="L63" s="76">
        <f>INDEX('h 23-24.'!H30:H49,MATCH(LARGE('h 23-24.'!J30:J49,14),'h 23-24.'!J30:J49,0))</f>
        <v>1</v>
      </c>
      <c r="N63" s="95">
        <v>14</v>
      </c>
      <c r="O63" s="153" t="str">
        <f>INDEX('h 23-24.'!O30:O49,MATCH(LARGE('h 23-24.'!X30:X49,14),'h 23-24.'!X30:X49,0))</f>
        <v>Liverpool</v>
      </c>
      <c r="P63" s="154"/>
      <c r="Q63" s="154"/>
      <c r="R63" s="154"/>
      <c r="S63" s="155"/>
      <c r="T63" s="73">
        <f>INDEX('h 23-24.'!P30:P49,MATCH(LARGE('h 23-24.'!X30:X49,14),'h 23-24.'!X30:X49,0))</f>
        <v>0</v>
      </c>
      <c r="U63" s="74">
        <f>INDEX('h 23-24.'!S30:S49,MATCH(LARGE('h 23-24.'!X30:X49,14),'h 23-24.'!X30:X49,0))</f>
        <v>0</v>
      </c>
      <c r="V63" s="76">
        <f>INDEX('h 23-24.'!T30:T49,MATCH(LARGE('h 23-24.'!X30:X49,14),'h 23-24.'!X30:X49,0))</f>
        <v>0</v>
      </c>
      <c r="W63" s="74">
        <f>INDEX('h 23-24.'!U30:U49,MATCH(LARGE('h 23-24.'!X30:X49,14),'h 23-24.'!X30:X49,0))</f>
        <v>0</v>
      </c>
      <c r="X63" s="76">
        <f>INDEX('h 23-24.'!V30:V49,MATCH(LARGE('h 23-24.'!X30:X49,14),'h 23-24.'!X30:X49,0))</f>
        <v>0</v>
      </c>
      <c r="Z63" s="95">
        <v>14</v>
      </c>
      <c r="AA63" s="153" t="str">
        <f>INDEX('h 23-24.'!AC30:AC49,MATCH(LARGE('h 23-24.'!AL30:AL49,14),'h 23-24.'!AL30:AL49,0))</f>
        <v>Chelsea</v>
      </c>
      <c r="AB63" s="154"/>
      <c r="AC63" s="154"/>
      <c r="AD63" s="154"/>
      <c r="AE63" s="155"/>
      <c r="AF63" s="73">
        <f>INDEX('h 23-24.'!AD30:AD49,MATCH(LARGE('h 23-24.'!AL30:AL49,14),'h 23-24.'!AL30:AL49,0))</f>
        <v>0</v>
      </c>
      <c r="AG63" s="74">
        <f>INDEX('h 23-24.'!AG30:AG49,MATCH(LARGE('h 23-24.'!AL30:AL49,14),'h 23-24.'!AL30:AL49,0))</f>
        <v>0</v>
      </c>
      <c r="AH63" s="76">
        <f>INDEX('h 23-24.'!AH30:AH49,MATCH(LARGE('h 23-24.'!AL30:AL49,14),'h 23-24.'!AL30:AL49,0))</f>
        <v>0</v>
      </c>
      <c r="AI63" s="74">
        <f>INDEX('h 23-24.'!AI30:AI49,MATCH(LARGE('h 23-24.'!AL30:AL49,14),'h 23-24.'!AL30:AL49,0))</f>
        <v>0</v>
      </c>
      <c r="AJ63" s="76">
        <f>INDEX('h 23-24.'!AJ30:AJ49,MATCH(LARGE('h 23-24.'!AL30:AL49,14),'h 23-24.'!AL30:AL49,0))</f>
        <v>0</v>
      </c>
      <c r="AL63" s="95">
        <v>14</v>
      </c>
      <c r="AM63" s="153" t="str">
        <f>INDEX('h 23-24.'!C55:C74,MATCH(LARGE('h 23-24.'!J55:J74,14),'h 23-24.'!J55:J74,0))</f>
        <v>Arsenal</v>
      </c>
      <c r="AN63" s="154"/>
      <c r="AO63" s="154"/>
      <c r="AP63" s="154"/>
      <c r="AQ63" s="155"/>
      <c r="AR63" s="73">
        <f>INDEX('h 23-24.'!D55:D74,MATCH(LARGE('h 23-24.'!J55:J74,14),'h 23-24.'!J55:J74,0))</f>
        <v>1</v>
      </c>
      <c r="AS63" s="74">
        <f>INDEX('h 23-24.'!E55:E74,MATCH(LARGE('h 23-24.'!J55:J74,14),'h 23-24.'!J55:J74,0))</f>
        <v>2</v>
      </c>
      <c r="AT63" s="76">
        <f>INDEX('h 23-24.'!F55:F74,MATCH(LARGE('h 23-24.'!J55:J74,14),'h 23-24.'!J55:J74,0))</f>
        <v>2</v>
      </c>
      <c r="AU63" s="74">
        <f>INDEX('h 23-24.'!G55:G74,MATCH(LARGE('h 23-24.'!J55:J74,14),'h 23-24.'!J55:J74,0))</f>
        <v>0</v>
      </c>
      <c r="AV63" s="76">
        <f>INDEX('h 23-24.'!H55:H74,MATCH(LARGE('h 23-24.'!J55:J74,14),'h 23-24.'!J55:J74,0))</f>
        <v>0</v>
      </c>
      <c r="AX63" s="95">
        <v>14</v>
      </c>
      <c r="AY63" s="153" t="str">
        <f>INDEX('h 23-24.'!O55:O74,MATCH(LARGE('h 23-24.'!X55:X74,14),'h 23-24.'!X55:X74,0))</f>
        <v>Liverpool</v>
      </c>
      <c r="AZ63" s="154"/>
      <c r="BA63" s="154"/>
      <c r="BB63" s="154"/>
      <c r="BC63" s="155"/>
      <c r="BD63" s="73">
        <f>INDEX('h 23-24.'!P55:P74,MATCH(LARGE('h 23-24.'!X55:X74,14),'h 23-24.'!X55:X74,0))</f>
        <v>0</v>
      </c>
      <c r="BE63" s="74">
        <f>INDEX('h 23-24.'!S55:S74,MATCH(LARGE('h 23-24.'!X55:X74,14),'h 23-24.'!X55:X74,0))</f>
        <v>0</v>
      </c>
      <c r="BF63" s="76">
        <f>INDEX('h 23-24.'!T55:T74,MATCH(LARGE('h 23-24.'!X55:X74,14),'h 23-24.'!X55:X74,0))</f>
        <v>0</v>
      </c>
      <c r="BG63" s="74">
        <f>INDEX('h 23-24.'!U55:U74,MATCH(LARGE('h 23-24.'!X55:X74,14),'h 23-24.'!X55:X74,0))</f>
        <v>0</v>
      </c>
      <c r="BH63" s="76">
        <f>INDEX('h 23-24.'!V55:V74,MATCH(LARGE('h 23-24.'!X55:X74,14),'h 23-24.'!X55:X74,0))</f>
        <v>0</v>
      </c>
      <c r="BJ63" s="95">
        <v>14</v>
      </c>
      <c r="BK63" s="153" t="str">
        <f>INDEX('h 23-24.'!AC55:AC74,MATCH(LARGE('h 23-24.'!AL55:AL74,14),'h 23-24.'!AL55:AL74,0))</f>
        <v>Brentford</v>
      </c>
      <c r="BL63" s="154"/>
      <c r="BM63" s="154"/>
      <c r="BN63" s="154"/>
      <c r="BO63" s="155"/>
      <c r="BP63" s="73">
        <f>INDEX('h 23-24.'!AD55:AD74,MATCH(LARGE('h 23-24.'!AL55:AL74,14),'h 23-24.'!AL55:AL74,0))</f>
        <v>0</v>
      </c>
      <c r="BQ63" s="74">
        <f>INDEX('h 23-24.'!AG55:AG74,MATCH(LARGE('h 23-24.'!AL55:AL74,14),'h 23-24.'!AL55:AL74,0))</f>
        <v>0</v>
      </c>
      <c r="BR63" s="76">
        <f>INDEX('h 23-24.'!AH55:AH74,MATCH(LARGE('h 23-24.'!AL55:AL74,14),'h 23-24.'!AL55:AL74,0))</f>
        <v>0</v>
      </c>
      <c r="BS63" s="74">
        <f>INDEX('h 23-24.'!AI55:AI74,MATCH(LARGE('h 23-24.'!AL55:AL74,14),'h 23-24.'!AL55:AL74,0))</f>
        <v>0</v>
      </c>
      <c r="BT63" s="76">
        <f>INDEX('h 23-24.'!AJ55:AJ74,MATCH(LARGE('h 23-24.'!AL55:AL74,14),'h 23-24.'!AL55:AL74,0))</f>
        <v>0</v>
      </c>
    </row>
    <row r="64" spans="2:72" x14ac:dyDescent="0.2">
      <c r="B64" s="95">
        <v>15</v>
      </c>
      <c r="C64" s="153" t="str">
        <f>INDEX('h 23-24.'!C30:C49,MATCH(LARGE('h 23-24.'!J30:J49,15),'h 23-24.'!J30:J49,0))</f>
        <v>Chelsea</v>
      </c>
      <c r="D64" s="154"/>
      <c r="E64" s="154"/>
      <c r="F64" s="154"/>
      <c r="G64" s="155"/>
      <c r="H64" s="73">
        <f>INDEX('h 23-24.'!D30:D49,MATCH(LARGE('h 23-24.'!J30:J49,15),'h 23-24.'!J30:J49,0))</f>
        <v>1</v>
      </c>
      <c r="I64" s="74">
        <f>INDEX('h 23-24.'!E30:E49,MATCH(LARGE('h 23-24.'!J30:J49,15),'h 23-24.'!J30:J49,0))</f>
        <v>4</v>
      </c>
      <c r="J64" s="76">
        <f>INDEX('h 23-24.'!F30:F49,MATCH(LARGE('h 23-24.'!J30:J49,15),'h 23-24.'!J30:J49,0))</f>
        <v>4</v>
      </c>
      <c r="K64" s="74">
        <f>INDEX('h 23-24.'!G30:G49,MATCH(LARGE('h 23-24.'!J30:J49,15),'h 23-24.'!J30:J49,0))</f>
        <v>2</v>
      </c>
      <c r="L64" s="76">
        <f>INDEX('h 23-24.'!H30:H49,MATCH(LARGE('h 23-24.'!J30:J49,15),'h 23-24.'!J30:J49,0))</f>
        <v>0</v>
      </c>
      <c r="N64" s="95">
        <v>15</v>
      </c>
      <c r="O64" s="153" t="str">
        <f>INDEX('h 23-24.'!O30:O49,MATCH(LARGE('h 23-24.'!X30:X49,15),'h 23-24.'!X30:X49,0))</f>
        <v>West Ham</v>
      </c>
      <c r="P64" s="154"/>
      <c r="Q64" s="154"/>
      <c r="R64" s="154"/>
      <c r="S64" s="155"/>
      <c r="T64" s="73">
        <f>INDEX('h 23-24.'!P30:P49,MATCH(LARGE('h 23-24.'!X30:X49,15),'h 23-24.'!X30:X49,0))</f>
        <v>0</v>
      </c>
      <c r="U64" s="74">
        <f>INDEX('h 23-24.'!S30:S49,MATCH(LARGE('h 23-24.'!X30:X49,15),'h 23-24.'!X30:X49,0))</f>
        <v>0</v>
      </c>
      <c r="V64" s="76">
        <f>INDEX('h 23-24.'!T30:T49,MATCH(LARGE('h 23-24.'!X30:X49,15),'h 23-24.'!X30:X49,0))</f>
        <v>0</v>
      </c>
      <c r="W64" s="74">
        <f>INDEX('h 23-24.'!U30:U49,MATCH(LARGE('h 23-24.'!X30:X49,15),'h 23-24.'!X30:X49,0))</f>
        <v>0</v>
      </c>
      <c r="X64" s="76">
        <f>INDEX('h 23-24.'!V30:V49,MATCH(LARGE('h 23-24.'!X30:X49,15),'h 23-24.'!X30:X49,0))</f>
        <v>0</v>
      </c>
      <c r="Z64" s="95">
        <v>15</v>
      </c>
      <c r="AA64" s="153" t="str">
        <f>INDEX('h 23-24.'!AC30:AC49,MATCH(LARGE('h 23-24.'!AL30:AL49,15),'h 23-24.'!AL30:AL49,0))</f>
        <v>Bournemouth</v>
      </c>
      <c r="AB64" s="154"/>
      <c r="AC64" s="154"/>
      <c r="AD64" s="154"/>
      <c r="AE64" s="155"/>
      <c r="AF64" s="73">
        <f>INDEX('h 23-24.'!AD30:AD49,MATCH(LARGE('h 23-24.'!AL30:AL49,15),'h 23-24.'!AL30:AL49,0))</f>
        <v>0</v>
      </c>
      <c r="AG64" s="74">
        <f>INDEX('h 23-24.'!AG30:AG49,MATCH(LARGE('h 23-24.'!AL30:AL49,15),'h 23-24.'!AL30:AL49,0))</f>
        <v>0</v>
      </c>
      <c r="AH64" s="76">
        <f>INDEX('h 23-24.'!AH30:AH49,MATCH(LARGE('h 23-24.'!AL30:AL49,15),'h 23-24.'!AL30:AL49,0))</f>
        <v>0</v>
      </c>
      <c r="AI64" s="74">
        <f>INDEX('h 23-24.'!AI30:AI49,MATCH(LARGE('h 23-24.'!AL30:AL49,15),'h 23-24.'!AL30:AL49,0))</f>
        <v>0</v>
      </c>
      <c r="AJ64" s="76">
        <f>INDEX('h 23-24.'!AJ30:AJ49,MATCH(LARGE('h 23-24.'!AL30:AL49,15),'h 23-24.'!AL30:AL49,0))</f>
        <v>0</v>
      </c>
      <c r="AL64" s="95">
        <v>15</v>
      </c>
      <c r="AM64" s="153" t="str">
        <f>INDEX('h 23-24.'!C55:C74,MATCH(LARGE('h 23-24.'!J55:J74,15),'h 23-24.'!J55:J74,0))</f>
        <v>Brighton</v>
      </c>
      <c r="AN64" s="154"/>
      <c r="AO64" s="154"/>
      <c r="AP64" s="154"/>
      <c r="AQ64" s="155"/>
      <c r="AR64" s="73">
        <f>INDEX('h 23-24.'!D55:D74,MATCH(LARGE('h 23-24.'!J55:J74,15),'h 23-24.'!J55:J74,0))</f>
        <v>1</v>
      </c>
      <c r="AS64" s="74">
        <f>INDEX('h 23-24.'!E55:E74,MATCH(LARGE('h 23-24.'!J55:J74,15),'h 23-24.'!J55:J74,0))</f>
        <v>2</v>
      </c>
      <c r="AT64" s="76">
        <f>INDEX('h 23-24.'!F55:F74,MATCH(LARGE('h 23-24.'!J55:J74,15),'h 23-24.'!J55:J74,0))</f>
        <v>2</v>
      </c>
      <c r="AU64" s="74">
        <f>INDEX('h 23-24.'!G55:G74,MATCH(LARGE('h 23-24.'!J55:J74,15),'h 23-24.'!J55:J74,0))</f>
        <v>0</v>
      </c>
      <c r="AV64" s="76">
        <f>INDEX('h 23-24.'!H55:H74,MATCH(LARGE('h 23-24.'!J55:J74,15),'h 23-24.'!J55:J74,0))</f>
        <v>0</v>
      </c>
      <c r="AX64" s="95">
        <v>15</v>
      </c>
      <c r="AY64" s="153" t="str">
        <f>INDEX('h 23-24.'!O55:O74,MATCH(LARGE('h 23-24.'!X55:X74,15),'h 23-24.'!X55:X74,0))</f>
        <v>West Ham</v>
      </c>
      <c r="AZ64" s="154"/>
      <c r="BA64" s="154"/>
      <c r="BB64" s="154"/>
      <c r="BC64" s="155"/>
      <c r="BD64" s="73">
        <f>INDEX('h 23-24.'!P55:P74,MATCH(LARGE('h 23-24.'!X55:X74,15),'h 23-24.'!X55:X74,0))</f>
        <v>0</v>
      </c>
      <c r="BE64" s="74">
        <f>INDEX('h 23-24.'!S55:S74,MATCH(LARGE('h 23-24.'!X55:X74,15),'h 23-24.'!X55:X74,0))</f>
        <v>0</v>
      </c>
      <c r="BF64" s="76">
        <f>INDEX('h 23-24.'!T55:T74,MATCH(LARGE('h 23-24.'!X55:X74,15),'h 23-24.'!X55:X74,0))</f>
        <v>0</v>
      </c>
      <c r="BG64" s="74">
        <f>INDEX('h 23-24.'!U55:U74,MATCH(LARGE('h 23-24.'!X55:X74,15),'h 23-24.'!X55:X74,0))</f>
        <v>0</v>
      </c>
      <c r="BH64" s="76">
        <f>INDEX('h 23-24.'!V55:V74,MATCH(LARGE('h 23-24.'!X55:X74,15),'h 23-24.'!X55:X74,0))</f>
        <v>0</v>
      </c>
      <c r="BJ64" s="95">
        <v>15</v>
      </c>
      <c r="BK64" s="153" t="str">
        <f>INDEX('h 23-24.'!AC55:AC74,MATCH(LARGE('h 23-24.'!AL55:AL74,15),'h 23-24.'!AL55:AL74,0))</f>
        <v>Crystal P</v>
      </c>
      <c r="BL64" s="154"/>
      <c r="BM64" s="154"/>
      <c r="BN64" s="154"/>
      <c r="BO64" s="155"/>
      <c r="BP64" s="73">
        <f>INDEX('h 23-24.'!AD55:AD74,MATCH(LARGE('h 23-24.'!AL55:AL74,15),'h 23-24.'!AL55:AL74,0))</f>
        <v>1</v>
      </c>
      <c r="BQ64" s="74">
        <f>INDEX('h 23-24.'!AG55:AG74,MATCH(LARGE('h 23-24.'!AL55:AL74,15),'h 23-24.'!AL55:AL74,0))</f>
        <v>0</v>
      </c>
      <c r="BR64" s="76">
        <f>INDEX('h 23-24.'!AH55:AH74,MATCH(LARGE('h 23-24.'!AL55:AL74,15),'h 23-24.'!AL55:AL74,0))</f>
        <v>3</v>
      </c>
      <c r="BS64" s="74">
        <f>INDEX('h 23-24.'!AI55:AI74,MATCH(LARGE('h 23-24.'!AL55:AL74,15),'h 23-24.'!AL55:AL74,0))</f>
        <v>0</v>
      </c>
      <c r="BT64" s="76">
        <f>INDEX('h 23-24.'!AJ55:AJ74,MATCH(LARGE('h 23-24.'!AL55:AL74,15),'h 23-24.'!AL55:AL74,0))</f>
        <v>0</v>
      </c>
    </row>
    <row r="65" spans="2:72" x14ac:dyDescent="0.2">
      <c r="B65" s="95">
        <v>16</v>
      </c>
      <c r="C65" s="153" t="str">
        <f>INDEX('h 23-24.'!C30:C49,MATCH(LARGE('h 23-24.'!J30:J49,16),'h 23-24.'!J30:J49,0))</f>
        <v>Liverpool</v>
      </c>
      <c r="D65" s="154"/>
      <c r="E65" s="154"/>
      <c r="F65" s="154"/>
      <c r="G65" s="155"/>
      <c r="H65" s="73">
        <f>INDEX('h 23-24.'!D30:D49,MATCH(LARGE('h 23-24.'!J30:J49,16),'h 23-24.'!J30:J49,0))</f>
        <v>1</v>
      </c>
      <c r="I65" s="74">
        <f>INDEX('h 23-24.'!E30:E49,MATCH(LARGE('h 23-24.'!J30:J49,16),'h 23-24.'!J30:J49,0))</f>
        <v>4</v>
      </c>
      <c r="J65" s="76">
        <f>INDEX('h 23-24.'!F30:F49,MATCH(LARGE('h 23-24.'!J30:J49,16),'h 23-24.'!J30:J49,0))</f>
        <v>4</v>
      </c>
      <c r="K65" s="74">
        <f>INDEX('h 23-24.'!G30:G49,MATCH(LARGE('h 23-24.'!J30:J49,16),'h 23-24.'!J30:J49,0))</f>
        <v>0</v>
      </c>
      <c r="L65" s="76">
        <f>INDEX('h 23-24.'!H30:H49,MATCH(LARGE('h 23-24.'!J30:J49,16),'h 23-24.'!J30:J49,0))</f>
        <v>2</v>
      </c>
      <c r="N65" s="95">
        <v>16</v>
      </c>
      <c r="O65" s="153" t="str">
        <f>INDEX('h 23-24.'!O30:O49,MATCH(LARGE('h 23-24.'!X30:X49,16),'h 23-24.'!X30:X49,0))</f>
        <v>Tottenham</v>
      </c>
      <c r="P65" s="154"/>
      <c r="Q65" s="154"/>
      <c r="R65" s="154"/>
      <c r="S65" s="155"/>
      <c r="T65" s="73">
        <f>INDEX('h 23-24.'!P30:P49,MATCH(LARGE('h 23-24.'!X30:X49,16),'h 23-24.'!X30:X49,0))</f>
        <v>0</v>
      </c>
      <c r="U65" s="74">
        <f>INDEX('h 23-24.'!S30:S49,MATCH(LARGE('h 23-24.'!X30:X49,16),'h 23-24.'!X30:X49,0))</f>
        <v>0</v>
      </c>
      <c r="V65" s="76">
        <f>INDEX('h 23-24.'!T30:T49,MATCH(LARGE('h 23-24.'!X30:X49,16),'h 23-24.'!X30:X49,0))</f>
        <v>0</v>
      </c>
      <c r="W65" s="74">
        <f>INDEX('h 23-24.'!U30:U49,MATCH(LARGE('h 23-24.'!X30:X49,16),'h 23-24.'!X30:X49,0))</f>
        <v>0</v>
      </c>
      <c r="X65" s="76">
        <f>INDEX('h 23-24.'!V30:V49,MATCH(LARGE('h 23-24.'!X30:X49,16),'h 23-24.'!X30:X49,0))</f>
        <v>0</v>
      </c>
      <c r="Z65" s="95">
        <v>16</v>
      </c>
      <c r="AA65" s="153" t="str">
        <f>INDEX('h 23-24.'!AC30:AC49,MATCH(LARGE('h 23-24.'!AL30:AL49,16),'h 23-24.'!AL30:AL49,0))</f>
        <v>Brentford</v>
      </c>
      <c r="AB65" s="154"/>
      <c r="AC65" s="154"/>
      <c r="AD65" s="154"/>
      <c r="AE65" s="155"/>
      <c r="AF65" s="73">
        <f>INDEX('h 23-24.'!AD30:AD49,MATCH(LARGE('h 23-24.'!AL30:AL49,16),'h 23-24.'!AL30:AL49,0))</f>
        <v>0</v>
      </c>
      <c r="AG65" s="74">
        <f>INDEX('h 23-24.'!AG30:AG49,MATCH(LARGE('h 23-24.'!AL30:AL49,16),'h 23-24.'!AL30:AL49,0))</f>
        <v>0</v>
      </c>
      <c r="AH65" s="76">
        <f>INDEX('h 23-24.'!AH30:AH49,MATCH(LARGE('h 23-24.'!AL30:AL49,16),'h 23-24.'!AL30:AL49,0))</f>
        <v>0</v>
      </c>
      <c r="AI65" s="74">
        <f>INDEX('h 23-24.'!AI30:AI49,MATCH(LARGE('h 23-24.'!AL30:AL49,16),'h 23-24.'!AL30:AL49,0))</f>
        <v>0</v>
      </c>
      <c r="AJ65" s="76">
        <f>INDEX('h 23-24.'!AJ30:AJ49,MATCH(LARGE('h 23-24.'!AL30:AL49,16),'h 23-24.'!AL30:AL49,0))</f>
        <v>0</v>
      </c>
      <c r="AL65" s="95">
        <v>16</v>
      </c>
      <c r="AM65" s="153" t="str">
        <f>INDEX('h 23-24.'!C55:C74,MATCH(LARGE('h 23-24.'!J55:J74,16),'h 23-24.'!J55:J74,0))</f>
        <v>Bournemouth</v>
      </c>
      <c r="AN65" s="154"/>
      <c r="AO65" s="154"/>
      <c r="AP65" s="154"/>
      <c r="AQ65" s="155"/>
      <c r="AR65" s="73">
        <f>INDEX('h 23-24.'!D55:D74,MATCH(LARGE('h 23-24.'!J55:J74,16),'h 23-24.'!J55:J74,0))</f>
        <v>1</v>
      </c>
      <c r="AS65" s="74">
        <f>INDEX('h 23-24.'!E55:E74,MATCH(LARGE('h 23-24.'!J55:J74,16),'h 23-24.'!J55:J74,0))</f>
        <v>1</v>
      </c>
      <c r="AT65" s="76">
        <f>INDEX('h 23-24.'!F55:F74,MATCH(LARGE('h 23-24.'!J55:J74,16),'h 23-24.'!J55:J74,0))</f>
        <v>4</v>
      </c>
      <c r="AU65" s="74">
        <f>INDEX('h 23-24.'!G55:G74,MATCH(LARGE('h 23-24.'!J55:J74,16),'h 23-24.'!J55:J74,0))</f>
        <v>0</v>
      </c>
      <c r="AV65" s="76">
        <f>INDEX('h 23-24.'!H55:H74,MATCH(LARGE('h 23-24.'!J55:J74,16),'h 23-24.'!J55:J74,0))</f>
        <v>0</v>
      </c>
      <c r="AX65" s="95">
        <v>16</v>
      </c>
      <c r="AY65" s="153" t="str">
        <f>INDEX('h 23-24.'!O55:O74,MATCH(LARGE('h 23-24.'!X55:X74,16),'h 23-24.'!X55:X74,0))</f>
        <v>Tottenham</v>
      </c>
      <c r="AZ65" s="154"/>
      <c r="BA65" s="154"/>
      <c r="BB65" s="154"/>
      <c r="BC65" s="155"/>
      <c r="BD65" s="73">
        <f>INDEX('h 23-24.'!P55:P74,MATCH(LARGE('h 23-24.'!X55:X74,16),'h 23-24.'!X55:X74,0))</f>
        <v>0</v>
      </c>
      <c r="BE65" s="74">
        <f>INDEX('h 23-24.'!S55:S74,MATCH(LARGE('h 23-24.'!X55:X74,16),'h 23-24.'!X55:X74,0))</f>
        <v>0</v>
      </c>
      <c r="BF65" s="76">
        <f>INDEX('h 23-24.'!T55:T74,MATCH(LARGE('h 23-24.'!X55:X74,16),'h 23-24.'!X55:X74,0))</f>
        <v>0</v>
      </c>
      <c r="BG65" s="74">
        <f>INDEX('h 23-24.'!U55:U74,MATCH(LARGE('h 23-24.'!X55:X74,16),'h 23-24.'!X55:X74,0))</f>
        <v>0</v>
      </c>
      <c r="BH65" s="76">
        <f>INDEX('h 23-24.'!V55:V74,MATCH(LARGE('h 23-24.'!X55:X74,16),'h 23-24.'!X55:X74,0))</f>
        <v>0</v>
      </c>
      <c r="BJ65" s="95">
        <v>16</v>
      </c>
      <c r="BK65" s="153" t="str">
        <f>INDEX('h 23-24.'!AC55:AC74,MATCH(LARGE('h 23-24.'!AL55:AL74,16),'h 23-24.'!AL55:AL74,0))</f>
        <v>Man Utd</v>
      </c>
      <c r="BL65" s="154"/>
      <c r="BM65" s="154"/>
      <c r="BN65" s="154"/>
      <c r="BO65" s="155"/>
      <c r="BP65" s="73">
        <f>INDEX('h 23-24.'!AD55:AD74,MATCH(LARGE('h 23-24.'!AL55:AL74,16),'h 23-24.'!AL55:AL74,0))</f>
        <v>0</v>
      </c>
      <c r="BQ65" s="74">
        <f>INDEX('h 23-24.'!AG55:AG74,MATCH(LARGE('h 23-24.'!AL55:AL74,16),'h 23-24.'!AL55:AL74,0))</f>
        <v>0</v>
      </c>
      <c r="BR65" s="76">
        <f>INDEX('h 23-24.'!AH55:AH74,MATCH(LARGE('h 23-24.'!AL55:AL74,16),'h 23-24.'!AL55:AL74,0))</f>
        <v>0</v>
      </c>
      <c r="BS65" s="74">
        <f>INDEX('h 23-24.'!AI55:AI74,MATCH(LARGE('h 23-24.'!AL55:AL74,16),'h 23-24.'!AL55:AL74,0))</f>
        <v>0</v>
      </c>
      <c r="BT65" s="76">
        <f>INDEX('h 23-24.'!AJ55:AJ74,MATCH(LARGE('h 23-24.'!AL55:AL74,16),'h 23-24.'!AL55:AL74,0))</f>
        <v>0</v>
      </c>
    </row>
    <row r="66" spans="2:72" x14ac:dyDescent="0.2">
      <c r="B66" s="95">
        <v>17</v>
      </c>
      <c r="C66" s="153" t="str">
        <f>INDEX('h 23-24.'!C30:C49,MATCH(LARGE('h 23-24.'!J30:J49,17),'h 23-24.'!J30:J49,0))</f>
        <v>West Ham</v>
      </c>
      <c r="D66" s="154"/>
      <c r="E66" s="154"/>
      <c r="F66" s="154"/>
      <c r="G66" s="155"/>
      <c r="H66" s="73">
        <f>INDEX('h 23-24.'!D30:D49,MATCH(LARGE('h 23-24.'!J30:J49,17),'h 23-24.'!J30:J49,0))</f>
        <v>1</v>
      </c>
      <c r="I66" s="74">
        <f>INDEX('h 23-24.'!E30:E49,MATCH(LARGE('h 23-24.'!J30:J49,17),'h 23-24.'!J30:J49,0))</f>
        <v>4</v>
      </c>
      <c r="J66" s="76">
        <f>INDEX('h 23-24.'!F30:F49,MATCH(LARGE('h 23-24.'!J30:J49,17),'h 23-24.'!J30:J49,0))</f>
        <v>10</v>
      </c>
      <c r="K66" s="74">
        <f>INDEX('h 23-24.'!G30:G49,MATCH(LARGE('h 23-24.'!J30:J49,17),'h 23-24.'!J30:J49,0))</f>
        <v>3</v>
      </c>
      <c r="L66" s="76">
        <f>INDEX('h 23-24.'!H30:H49,MATCH(LARGE('h 23-24.'!J30:J49,17),'h 23-24.'!J30:J49,0))</f>
        <v>4</v>
      </c>
      <c r="N66" s="95">
        <v>17</v>
      </c>
      <c r="O66" s="153" t="str">
        <f>INDEX('h 23-24.'!O30:O49,MATCH(LARGE('h 23-24.'!X30:X49,17),'h 23-24.'!X30:X49,0))</f>
        <v>Crystal P</v>
      </c>
      <c r="P66" s="154"/>
      <c r="Q66" s="154"/>
      <c r="R66" s="154"/>
      <c r="S66" s="155"/>
      <c r="T66" s="73">
        <f>INDEX('h 23-24.'!P30:P49,MATCH(LARGE('h 23-24.'!X30:X49,17),'h 23-24.'!X30:X49,0))</f>
        <v>0</v>
      </c>
      <c r="U66" s="74">
        <f>INDEX('h 23-24.'!S30:S49,MATCH(LARGE('h 23-24.'!X30:X49,17),'h 23-24.'!X30:X49,0))</f>
        <v>0</v>
      </c>
      <c r="V66" s="76">
        <f>INDEX('h 23-24.'!T30:T49,MATCH(LARGE('h 23-24.'!X30:X49,17),'h 23-24.'!X30:X49,0))</f>
        <v>0</v>
      </c>
      <c r="W66" s="74">
        <f>INDEX('h 23-24.'!U30:U49,MATCH(LARGE('h 23-24.'!X30:X49,17),'h 23-24.'!X30:X49,0))</f>
        <v>0</v>
      </c>
      <c r="X66" s="76">
        <f>INDEX('h 23-24.'!V30:V49,MATCH(LARGE('h 23-24.'!X30:X49,17),'h 23-24.'!X30:X49,0))</f>
        <v>0</v>
      </c>
      <c r="Z66" s="95">
        <v>17</v>
      </c>
      <c r="AA66" s="153" t="str">
        <f>INDEX('h 23-24.'!AC30:AC49,MATCH(LARGE('h 23-24.'!AL30:AL49,17),'h 23-24.'!AL30:AL49,0))</f>
        <v>Man Utd</v>
      </c>
      <c r="AB66" s="154"/>
      <c r="AC66" s="154"/>
      <c r="AD66" s="154"/>
      <c r="AE66" s="155"/>
      <c r="AF66" s="73">
        <f>INDEX('h 23-24.'!AD30:AD49,MATCH(LARGE('h 23-24.'!AL30:AL49,17),'h 23-24.'!AL30:AL49,0))</f>
        <v>0</v>
      </c>
      <c r="AG66" s="74">
        <f>INDEX('h 23-24.'!AG30:AG49,MATCH(LARGE('h 23-24.'!AL30:AL49,17),'h 23-24.'!AL30:AL49,0))</f>
        <v>0</v>
      </c>
      <c r="AH66" s="76">
        <f>INDEX('h 23-24.'!AH30:AH49,MATCH(LARGE('h 23-24.'!AL30:AL49,17),'h 23-24.'!AL30:AL49,0))</f>
        <v>0</v>
      </c>
      <c r="AI66" s="74">
        <f>INDEX('h 23-24.'!AI30:AI49,MATCH(LARGE('h 23-24.'!AL30:AL49,17),'h 23-24.'!AL30:AL49,0))</f>
        <v>0</v>
      </c>
      <c r="AJ66" s="76">
        <f>INDEX('h 23-24.'!AJ30:AJ49,MATCH(LARGE('h 23-24.'!AL30:AL49,17),'h 23-24.'!AL30:AL49,0))</f>
        <v>0</v>
      </c>
      <c r="AL66" s="95">
        <v>17</v>
      </c>
      <c r="AM66" s="153" t="str">
        <f>INDEX('h 23-24.'!C55:C74,MATCH(LARGE('h 23-24.'!J55:J74,17),'h 23-24.'!J55:J74,0))</f>
        <v>Brentford</v>
      </c>
      <c r="AN66" s="154"/>
      <c r="AO66" s="154"/>
      <c r="AP66" s="154"/>
      <c r="AQ66" s="155"/>
      <c r="AR66" s="73">
        <f>INDEX('h 23-24.'!D55:D74,MATCH(LARGE('h 23-24.'!J55:J74,17),'h 23-24.'!J55:J74,0))</f>
        <v>1</v>
      </c>
      <c r="AS66" s="74">
        <f>INDEX('h 23-24.'!E55:E74,MATCH(LARGE('h 23-24.'!J55:J74,17),'h 23-24.'!J55:J74,0))</f>
        <v>1</v>
      </c>
      <c r="AT66" s="76">
        <f>INDEX('h 23-24.'!F55:F74,MATCH(LARGE('h 23-24.'!J55:J74,17),'h 23-24.'!J55:J74,0))</f>
        <v>4</v>
      </c>
      <c r="AU66" s="74">
        <f>INDEX('h 23-24.'!G55:G74,MATCH(LARGE('h 23-24.'!J55:J74,17),'h 23-24.'!J55:J74,0))</f>
        <v>0</v>
      </c>
      <c r="AV66" s="76">
        <f>INDEX('h 23-24.'!H55:H74,MATCH(LARGE('h 23-24.'!J55:J74,17),'h 23-24.'!J55:J74,0))</f>
        <v>0</v>
      </c>
      <c r="AX66" s="95">
        <v>17</v>
      </c>
      <c r="AY66" s="153" t="str">
        <f>INDEX('h 23-24.'!O55:O74,MATCH(LARGE('h 23-24.'!X55:X74,17),'h 23-24.'!X55:X74,0))</f>
        <v>Crystal P</v>
      </c>
      <c r="AZ66" s="154"/>
      <c r="BA66" s="154"/>
      <c r="BB66" s="154"/>
      <c r="BC66" s="155"/>
      <c r="BD66" s="73">
        <f>INDEX('h 23-24.'!P55:P74,MATCH(LARGE('h 23-24.'!X55:X74,17),'h 23-24.'!X55:X74,0))</f>
        <v>0</v>
      </c>
      <c r="BE66" s="74">
        <f>INDEX('h 23-24.'!S55:S74,MATCH(LARGE('h 23-24.'!X55:X74,17),'h 23-24.'!X55:X74,0))</f>
        <v>0</v>
      </c>
      <c r="BF66" s="76">
        <f>INDEX('h 23-24.'!T55:T74,MATCH(LARGE('h 23-24.'!X55:X74,17),'h 23-24.'!X55:X74,0))</f>
        <v>0</v>
      </c>
      <c r="BG66" s="74">
        <f>INDEX('h 23-24.'!U55:U74,MATCH(LARGE('h 23-24.'!X55:X74,17),'h 23-24.'!X55:X74,0))</f>
        <v>0</v>
      </c>
      <c r="BH66" s="76">
        <f>INDEX('h 23-24.'!V55:V74,MATCH(LARGE('h 23-24.'!X55:X74,17),'h 23-24.'!X55:X74,0))</f>
        <v>0</v>
      </c>
      <c r="BJ66" s="95">
        <v>17</v>
      </c>
      <c r="BK66" s="153" t="str">
        <f>INDEX('h 23-24.'!AC55:AC74,MATCH(LARGE('h 23-24.'!AL55:AL74,17),'h 23-24.'!AL55:AL74,0))</f>
        <v>Arsenal</v>
      </c>
      <c r="BL66" s="154"/>
      <c r="BM66" s="154"/>
      <c r="BN66" s="154"/>
      <c r="BO66" s="155"/>
      <c r="BP66" s="73">
        <f>INDEX('h 23-24.'!AD55:AD74,MATCH(LARGE('h 23-24.'!AL55:AL74,17),'h 23-24.'!AL55:AL74,0))</f>
        <v>0</v>
      </c>
      <c r="BQ66" s="74">
        <f>INDEX('h 23-24.'!AG55:AG74,MATCH(LARGE('h 23-24.'!AL55:AL74,17),'h 23-24.'!AL55:AL74,0))</f>
        <v>0</v>
      </c>
      <c r="BR66" s="76">
        <f>INDEX('h 23-24.'!AH55:AH74,MATCH(LARGE('h 23-24.'!AL55:AL74,17),'h 23-24.'!AL55:AL74,0))</f>
        <v>0</v>
      </c>
      <c r="BS66" s="74">
        <f>INDEX('h 23-24.'!AI55:AI74,MATCH(LARGE('h 23-24.'!AL55:AL74,17),'h 23-24.'!AL55:AL74,0))</f>
        <v>0</v>
      </c>
      <c r="BT66" s="76">
        <f>INDEX('h 23-24.'!AJ55:AJ74,MATCH(LARGE('h 23-24.'!AL55:AL74,17),'h 23-24.'!AL55:AL74,0))</f>
        <v>0</v>
      </c>
    </row>
    <row r="67" spans="2:72" x14ac:dyDescent="0.2">
      <c r="B67" s="95">
        <v>18</v>
      </c>
      <c r="C67" s="153" t="str">
        <f>INDEX('h 23-24.'!C30:C49,MATCH(LARGE('h 23-24.'!J30:J49,18),'h 23-24.'!J30:J49,0))</f>
        <v>Fulham</v>
      </c>
      <c r="D67" s="154"/>
      <c r="E67" s="154"/>
      <c r="F67" s="154"/>
      <c r="G67" s="155"/>
      <c r="H67" s="73">
        <f>INDEX('h 23-24.'!D30:D49,MATCH(LARGE('h 23-24.'!J30:J49,18),'h 23-24.'!J30:J49,0))</f>
        <v>1</v>
      </c>
      <c r="I67" s="74">
        <f>INDEX('h 23-24.'!E30:E49,MATCH(LARGE('h 23-24.'!J30:J49,18),'h 23-24.'!J30:J49,0))</f>
        <v>4</v>
      </c>
      <c r="J67" s="76">
        <f>INDEX('h 23-24.'!F30:F49,MATCH(LARGE('h 23-24.'!J30:J49,18),'h 23-24.'!J30:J49,0))</f>
        <v>10</v>
      </c>
      <c r="K67" s="74">
        <f>INDEX('h 23-24.'!G30:G49,MATCH(LARGE('h 23-24.'!J30:J49,18),'h 23-24.'!J30:J49,0))</f>
        <v>1</v>
      </c>
      <c r="L67" s="76">
        <f>INDEX('h 23-24.'!H30:H49,MATCH(LARGE('h 23-24.'!J30:J49,18),'h 23-24.'!J30:J49,0))</f>
        <v>4</v>
      </c>
      <c r="N67" s="95">
        <v>18</v>
      </c>
      <c r="O67" s="153" t="str">
        <f>INDEX('h 23-24.'!O30:O49,MATCH(LARGE('h 23-24.'!X30:X49,18),'h 23-24.'!X30:X49,0))</f>
        <v>Fulham</v>
      </c>
      <c r="P67" s="154"/>
      <c r="Q67" s="154"/>
      <c r="R67" s="154"/>
      <c r="S67" s="155"/>
      <c r="T67" s="73">
        <f>INDEX('h 23-24.'!P30:P49,MATCH(LARGE('h 23-24.'!X30:X49,18),'h 23-24.'!X30:X49,0))</f>
        <v>0</v>
      </c>
      <c r="U67" s="74">
        <f>INDEX('h 23-24.'!S30:S49,MATCH(LARGE('h 23-24.'!X30:X49,18),'h 23-24.'!X30:X49,0))</f>
        <v>0</v>
      </c>
      <c r="V67" s="76">
        <f>INDEX('h 23-24.'!T30:T49,MATCH(LARGE('h 23-24.'!X30:X49,18),'h 23-24.'!X30:X49,0))</f>
        <v>0</v>
      </c>
      <c r="W67" s="74">
        <f>INDEX('h 23-24.'!U30:U49,MATCH(LARGE('h 23-24.'!X30:X49,18),'h 23-24.'!X30:X49,0))</f>
        <v>0</v>
      </c>
      <c r="X67" s="76">
        <f>INDEX('h 23-24.'!V30:V49,MATCH(LARGE('h 23-24.'!X30:X49,18),'h 23-24.'!X30:X49,0))</f>
        <v>0</v>
      </c>
      <c r="Z67" s="95">
        <v>18</v>
      </c>
      <c r="AA67" s="153" t="str">
        <f>INDEX('h 23-24.'!AC30:AC49,MATCH(LARGE('h 23-24.'!AL30:AL49,18),'h 23-24.'!AL30:AL49,0))</f>
        <v>Arsenal</v>
      </c>
      <c r="AB67" s="154"/>
      <c r="AC67" s="154"/>
      <c r="AD67" s="154"/>
      <c r="AE67" s="155"/>
      <c r="AF67" s="73">
        <f>INDEX('h 23-24.'!AD30:AD49,MATCH(LARGE('h 23-24.'!AL30:AL49,18),'h 23-24.'!AL30:AL49,0))</f>
        <v>0</v>
      </c>
      <c r="AG67" s="74">
        <f>INDEX('h 23-24.'!AG30:AG49,MATCH(LARGE('h 23-24.'!AL30:AL49,18),'h 23-24.'!AL30:AL49,0))</f>
        <v>0</v>
      </c>
      <c r="AH67" s="76">
        <f>INDEX('h 23-24.'!AH30:AH49,MATCH(LARGE('h 23-24.'!AL30:AL49,18),'h 23-24.'!AL30:AL49,0))</f>
        <v>0</v>
      </c>
      <c r="AI67" s="74">
        <f>INDEX('h 23-24.'!AI30:AI49,MATCH(LARGE('h 23-24.'!AL30:AL49,18),'h 23-24.'!AL30:AL49,0))</f>
        <v>0</v>
      </c>
      <c r="AJ67" s="76">
        <f>INDEX('h 23-24.'!AJ30:AJ49,MATCH(LARGE('h 23-24.'!AL30:AL49,18),'h 23-24.'!AL30:AL49,0))</f>
        <v>0</v>
      </c>
      <c r="AL67" s="95">
        <v>18</v>
      </c>
      <c r="AM67" s="153" t="str">
        <f>INDEX('h 23-24.'!C55:C74,MATCH(LARGE('h 23-24.'!J55:J74,18),'h 23-24.'!J55:J74,0))</f>
        <v>Everton</v>
      </c>
      <c r="AN67" s="154"/>
      <c r="AO67" s="154"/>
      <c r="AP67" s="154"/>
      <c r="AQ67" s="155"/>
      <c r="AR67" s="73">
        <f>INDEX('h 23-24.'!D55:D74,MATCH(LARGE('h 23-24.'!J55:J74,18),'h 23-24.'!J55:J74,0))</f>
        <v>1</v>
      </c>
      <c r="AS67" s="74">
        <f>INDEX('h 23-24.'!E55:E74,MATCH(LARGE('h 23-24.'!J55:J74,18),'h 23-24.'!J55:J74,0))</f>
        <v>0</v>
      </c>
      <c r="AT67" s="76">
        <f>INDEX('h 23-24.'!F55:F74,MATCH(LARGE('h 23-24.'!J55:J74,18),'h 23-24.'!J55:J74,0))</f>
        <v>2</v>
      </c>
      <c r="AU67" s="74">
        <f>INDEX('h 23-24.'!G55:G74,MATCH(LARGE('h 23-24.'!J55:J74,18),'h 23-24.'!J55:J74,0))</f>
        <v>0</v>
      </c>
      <c r="AV67" s="76">
        <f>INDEX('h 23-24.'!H55:H74,MATCH(LARGE('h 23-24.'!J55:J74,18),'h 23-24.'!J55:J74,0))</f>
        <v>0</v>
      </c>
      <c r="AX67" s="95">
        <v>18</v>
      </c>
      <c r="AY67" s="153" t="str">
        <f>INDEX('h 23-24.'!O55:O74,MATCH(LARGE('h 23-24.'!X55:X74,18),'h 23-24.'!X55:X74,0))</f>
        <v>Fulham</v>
      </c>
      <c r="AZ67" s="154"/>
      <c r="BA67" s="154"/>
      <c r="BB67" s="154"/>
      <c r="BC67" s="155"/>
      <c r="BD67" s="73">
        <f>INDEX('h 23-24.'!P55:P74,MATCH(LARGE('h 23-24.'!X55:X74,18),'h 23-24.'!X55:X74,0))</f>
        <v>0</v>
      </c>
      <c r="BE67" s="74">
        <f>INDEX('h 23-24.'!S55:S74,MATCH(LARGE('h 23-24.'!X55:X74,18),'h 23-24.'!X55:X74,0))</f>
        <v>0</v>
      </c>
      <c r="BF67" s="76">
        <f>INDEX('h 23-24.'!T55:T74,MATCH(LARGE('h 23-24.'!X55:X74,18),'h 23-24.'!X55:X74,0))</f>
        <v>0</v>
      </c>
      <c r="BG67" s="74">
        <f>INDEX('h 23-24.'!U55:U74,MATCH(LARGE('h 23-24.'!X55:X74,18),'h 23-24.'!X55:X74,0))</f>
        <v>0</v>
      </c>
      <c r="BH67" s="76">
        <f>INDEX('h 23-24.'!V55:V74,MATCH(LARGE('h 23-24.'!X55:X74,18),'h 23-24.'!X55:X74,0))</f>
        <v>0</v>
      </c>
      <c r="BJ67" s="95">
        <v>18</v>
      </c>
      <c r="BK67" s="153" t="str">
        <f>INDEX('h 23-24.'!AC55:AC74,MATCH(LARGE('h 23-24.'!AL55:AL74,18),'h 23-24.'!AL55:AL74,0))</f>
        <v>Man City</v>
      </c>
      <c r="BL67" s="154"/>
      <c r="BM67" s="154"/>
      <c r="BN67" s="154"/>
      <c r="BO67" s="155"/>
      <c r="BP67" s="73">
        <f>INDEX('h 23-24.'!AD55:AD74,MATCH(LARGE('h 23-24.'!AL55:AL74,18),'h 23-24.'!AL55:AL74,0))</f>
        <v>1</v>
      </c>
      <c r="BQ67" s="74">
        <f>INDEX('h 23-24.'!AG55:AG74,MATCH(LARGE('h 23-24.'!AL55:AL74,18),'h 23-24.'!AL55:AL74,0))</f>
        <v>0</v>
      </c>
      <c r="BR67" s="76">
        <f>INDEX('h 23-24.'!AH55:AH74,MATCH(LARGE('h 23-24.'!AL55:AL74,18),'h 23-24.'!AL55:AL74,0))</f>
        <v>0</v>
      </c>
      <c r="BS67" s="74">
        <f>INDEX('h 23-24.'!AI55:AI74,MATCH(LARGE('h 23-24.'!AL55:AL74,18),'h 23-24.'!AL55:AL74,0))</f>
        <v>0</v>
      </c>
      <c r="BT67" s="76">
        <f>INDEX('h 23-24.'!AJ55:AJ74,MATCH(LARGE('h 23-24.'!AL55:AL74,18),'h 23-24.'!AL55:AL74,0))</f>
        <v>1</v>
      </c>
    </row>
    <row r="68" spans="2:72" x14ac:dyDescent="0.2">
      <c r="B68" s="95">
        <v>19</v>
      </c>
      <c r="C68" s="153" t="str">
        <f>INDEX('h 23-24.'!C30:C49,MATCH(LARGE('h 23-24.'!J30:J49,19),'h 23-24.'!J30:J49,0))</f>
        <v>Nottingham</v>
      </c>
      <c r="D68" s="154"/>
      <c r="E68" s="154"/>
      <c r="F68" s="154"/>
      <c r="G68" s="155"/>
      <c r="H68" s="73">
        <f>INDEX('h 23-24.'!D30:D49,MATCH(LARGE('h 23-24.'!J30:J49,19),'h 23-24.'!J30:J49,0))</f>
        <v>1</v>
      </c>
      <c r="I68" s="74">
        <f>INDEX('h 23-24.'!E30:E49,MATCH(LARGE('h 23-24.'!J30:J49,19),'h 23-24.'!J30:J49,0))</f>
        <v>3</v>
      </c>
      <c r="J68" s="76">
        <f>INDEX('h 23-24.'!F30:F49,MATCH(LARGE('h 23-24.'!J30:J49,19),'h 23-24.'!J30:J49,0))</f>
        <v>8</v>
      </c>
      <c r="K68" s="74">
        <f>INDEX('h 23-24.'!G30:G49,MATCH(LARGE('h 23-24.'!J30:J49,19),'h 23-24.'!J30:J49,0))</f>
        <v>0</v>
      </c>
      <c r="L68" s="76">
        <f>INDEX('h 23-24.'!H30:H49,MATCH(LARGE('h 23-24.'!J30:J49,19),'h 23-24.'!J30:J49,0))</f>
        <v>5</v>
      </c>
      <c r="N68" s="95">
        <v>19</v>
      </c>
      <c r="O68" s="153" t="str">
        <f ca="1">INDEX('h 23-24.'!O30:O49,MATCH(LARGE('h 23-24.'!X30:X49,19),'h 23-24.'!X30:X49,0))</f>
        <v>Wolves</v>
      </c>
      <c r="P68" s="154"/>
      <c r="Q68" s="154"/>
      <c r="R68" s="154"/>
      <c r="S68" s="155"/>
      <c r="T68" s="73">
        <f>INDEX('h 23-24.'!P30:P49,MATCH(LARGE('h 23-24.'!X30:X49,19),'h 23-24.'!X30:X49,0))</f>
        <v>0</v>
      </c>
      <c r="U68" s="74">
        <f>INDEX('h 23-24.'!S30:S49,MATCH(LARGE('h 23-24.'!X30:X49,19),'h 23-24.'!X30:X49,0))</f>
        <v>0</v>
      </c>
      <c r="V68" s="76">
        <f>INDEX('h 23-24.'!T30:T49,MATCH(LARGE('h 23-24.'!X30:X49,19),'h 23-24.'!X30:X49,0))</f>
        <v>0</v>
      </c>
      <c r="W68" s="74">
        <f>INDEX('h 23-24.'!U30:U49,MATCH(LARGE('h 23-24.'!X30:X49,19),'h 23-24.'!X30:X49,0))</f>
        <v>0</v>
      </c>
      <c r="X68" s="76">
        <f>INDEX('h 23-24.'!V30:V49,MATCH(LARGE('h 23-24.'!X30:X49,19),'h 23-24.'!X30:X49,0))</f>
        <v>0</v>
      </c>
      <c r="Z68" s="95">
        <v>19</v>
      </c>
      <c r="AA68" s="153" t="str">
        <f>INDEX('h 23-24.'!AC30:AC49,MATCH(LARGE('h 23-24.'!AL30:AL49,19),'h 23-24.'!AL30:AL49,0))</f>
        <v>Brighton</v>
      </c>
      <c r="AB68" s="154"/>
      <c r="AC68" s="154"/>
      <c r="AD68" s="154"/>
      <c r="AE68" s="155"/>
      <c r="AF68" s="73">
        <f>INDEX('h 23-24.'!AD30:AD49,MATCH(LARGE('h 23-24.'!AL30:AL49,19),'h 23-24.'!AL30:AL49,0))</f>
        <v>0</v>
      </c>
      <c r="AG68" s="74">
        <f>INDEX('h 23-24.'!AG30:AG49,MATCH(LARGE('h 23-24.'!AL30:AL49,19),'h 23-24.'!AL30:AL49,0))</f>
        <v>0</v>
      </c>
      <c r="AH68" s="76">
        <f>INDEX('h 23-24.'!AH30:AH49,MATCH(LARGE('h 23-24.'!AL30:AL49,19),'h 23-24.'!AL30:AL49,0))</f>
        <v>0</v>
      </c>
      <c r="AI68" s="74">
        <f>INDEX('h 23-24.'!AI30:AI49,MATCH(LARGE('h 23-24.'!AL30:AL49,19),'h 23-24.'!AL30:AL49,0))</f>
        <v>0</v>
      </c>
      <c r="AJ68" s="76">
        <f>INDEX('h 23-24.'!AJ30:AJ49,MATCH(LARGE('h 23-24.'!AL30:AL49,19),'h 23-24.'!AL30:AL49,0))</f>
        <v>0</v>
      </c>
      <c r="AL68" s="95">
        <v>19</v>
      </c>
      <c r="AM68" s="153" t="str">
        <f>INDEX('h 23-24.'!C55:C74,MATCH(LARGE('h 23-24.'!J55:J74,19),'h 23-24.'!J55:J74,0))</f>
        <v>Crystal P</v>
      </c>
      <c r="AN68" s="154"/>
      <c r="AO68" s="154"/>
      <c r="AP68" s="154"/>
      <c r="AQ68" s="155"/>
      <c r="AR68" s="73">
        <f>INDEX('h 23-24.'!D55:D74,MATCH(LARGE('h 23-24.'!J55:J74,19),'h 23-24.'!J55:J74,0))</f>
        <v>1</v>
      </c>
      <c r="AS68" s="74">
        <f>INDEX('h 23-24.'!E55:E74,MATCH(LARGE('h 23-24.'!J55:J74,19),'h 23-24.'!J55:J74,0))</f>
        <v>0</v>
      </c>
      <c r="AT68" s="76">
        <f>INDEX('h 23-24.'!F55:F74,MATCH(LARGE('h 23-24.'!J55:J74,19),'h 23-24.'!J55:J74,0))</f>
        <v>3</v>
      </c>
      <c r="AU68" s="74">
        <f>INDEX('h 23-24.'!G55:G74,MATCH(LARGE('h 23-24.'!J55:J74,19),'h 23-24.'!J55:J74,0))</f>
        <v>0</v>
      </c>
      <c r="AV68" s="76">
        <f>INDEX('h 23-24.'!H55:H74,MATCH(LARGE('h 23-24.'!J55:J74,19),'h 23-24.'!J55:J74,0))</f>
        <v>0</v>
      </c>
      <c r="AX68" s="95">
        <v>19</v>
      </c>
      <c r="AY68" s="153" t="str">
        <f ca="1">INDEX('h 23-24.'!O55:O74,MATCH(LARGE('h 23-24.'!X55:X74,19),'h 23-24.'!X55:X74,0))</f>
        <v>Wolves</v>
      </c>
      <c r="AZ68" s="154"/>
      <c r="BA68" s="154"/>
      <c r="BB68" s="154"/>
      <c r="BC68" s="155"/>
      <c r="BD68" s="73">
        <f>INDEX('h 23-24.'!P55:P74,MATCH(LARGE('h 23-24.'!X55:X74,19),'h 23-24.'!X55:X74,0))</f>
        <v>0</v>
      </c>
      <c r="BE68" s="74">
        <f>INDEX('h 23-24.'!S55:S74,MATCH(LARGE('h 23-24.'!X55:X74,19),'h 23-24.'!X55:X74,0))</f>
        <v>0</v>
      </c>
      <c r="BF68" s="76">
        <f>INDEX('h 23-24.'!T55:T74,MATCH(LARGE('h 23-24.'!X55:X74,19),'h 23-24.'!X55:X74,0))</f>
        <v>0</v>
      </c>
      <c r="BG68" s="74">
        <f>INDEX('h 23-24.'!U55:U74,MATCH(LARGE('h 23-24.'!X55:X74,19),'h 23-24.'!X55:X74,0))</f>
        <v>0</v>
      </c>
      <c r="BH68" s="76">
        <f>INDEX('h 23-24.'!V55:V74,MATCH(LARGE('h 23-24.'!X55:X74,19),'h 23-24.'!X55:X74,0))</f>
        <v>0</v>
      </c>
      <c r="BJ68" s="95">
        <v>19</v>
      </c>
      <c r="BK68" s="153" t="str">
        <f>INDEX('h 23-24.'!AC55:AC74,MATCH(LARGE('h 23-24.'!AL55:AL74,19),'h 23-24.'!AL55:AL74,0))</f>
        <v>Brighton</v>
      </c>
      <c r="BL68" s="154"/>
      <c r="BM68" s="154"/>
      <c r="BN68" s="154"/>
      <c r="BO68" s="155"/>
      <c r="BP68" s="73">
        <f>INDEX('h 23-24.'!AD55:AD74,MATCH(LARGE('h 23-24.'!AL55:AL74,19),'h 23-24.'!AL55:AL74,0))</f>
        <v>0</v>
      </c>
      <c r="BQ68" s="74">
        <f>INDEX('h 23-24.'!AG55:AG74,MATCH(LARGE('h 23-24.'!AL55:AL74,19),'h 23-24.'!AL55:AL74,0))</f>
        <v>0</v>
      </c>
      <c r="BR68" s="76">
        <f>INDEX('h 23-24.'!AH55:AH74,MATCH(LARGE('h 23-24.'!AL55:AL74,19),'h 23-24.'!AL55:AL74,0))</f>
        <v>0</v>
      </c>
      <c r="BS68" s="74">
        <f>INDEX('h 23-24.'!AI55:AI74,MATCH(LARGE('h 23-24.'!AL55:AL74,19),'h 23-24.'!AL55:AL74,0))</f>
        <v>0</v>
      </c>
      <c r="BT68" s="76">
        <f>INDEX('h 23-24.'!AJ55:AJ74,MATCH(LARGE('h 23-24.'!AL55:AL74,19),'h 23-24.'!AL55:AL74,0))</f>
        <v>0</v>
      </c>
    </row>
    <row r="69" spans="2:72" ht="13.5" thickBot="1" x14ac:dyDescent="0.25">
      <c r="B69" s="96">
        <v>20</v>
      </c>
      <c r="C69" s="156" t="str">
        <f>INDEX('h 23-24.'!C30:C49,MATCH(LARGE('h 23-24.'!J30:J49,20),'h 23-24.'!J30:J49,0))</f>
        <v>Brentford</v>
      </c>
      <c r="D69" s="157"/>
      <c r="E69" s="157"/>
      <c r="F69" s="157"/>
      <c r="G69" s="158"/>
      <c r="H69" s="81">
        <f>INDEX('h 23-24.'!D30:D49,MATCH(LARGE('h 23-24.'!J30:J49,20),'h 23-24.'!J30:J49,0))</f>
        <v>1</v>
      </c>
      <c r="I69" s="82">
        <f>INDEX('h 23-24.'!E30:E49,MATCH(LARGE('h 23-24.'!J30:J49,20),'h 23-24.'!J30:J49,0))</f>
        <v>3</v>
      </c>
      <c r="J69" s="84">
        <f>INDEX('h 23-24.'!F30:F49,MATCH(LARGE('h 23-24.'!J30:J49,20),'h 23-24.'!J30:J49,0))</f>
        <v>6</v>
      </c>
      <c r="K69" s="82">
        <f>INDEX('h 23-24.'!G30:G49,MATCH(LARGE('h 23-24.'!J30:J49,20),'h 23-24.'!J30:J49,0))</f>
        <v>3</v>
      </c>
      <c r="L69" s="84">
        <f>INDEX('h 23-24.'!H30:H49,MATCH(LARGE('h 23-24.'!J30:J49,20),'h 23-24.'!J30:J49,0))</f>
        <v>1</v>
      </c>
      <c r="N69" s="96">
        <v>20</v>
      </c>
      <c r="O69" s="156" t="str">
        <f>INDEX('h 23-24.'!O30:O49,MATCH(LARGE('h 23-24.'!X30:X49,20),'h 23-24.'!X30:X49,0))</f>
        <v>Man City</v>
      </c>
      <c r="P69" s="157"/>
      <c r="Q69" s="157"/>
      <c r="R69" s="157"/>
      <c r="S69" s="158"/>
      <c r="T69" s="81">
        <f>INDEX('h 23-24.'!P30:P49,MATCH(LARGE('h 23-24.'!X30:X49,20),'h 23-24.'!X30:X49,0))</f>
        <v>0</v>
      </c>
      <c r="U69" s="82">
        <f>INDEX('h 23-24.'!S30:S49,MATCH(LARGE('h 23-24.'!X30:X49,20),'h 23-24.'!X30:X49,0))</f>
        <v>0</v>
      </c>
      <c r="V69" s="84">
        <f>INDEX('h 23-24.'!T30:T49,MATCH(LARGE('h 23-24.'!X30:X49,20),'h 23-24.'!X30:X49,0))</f>
        <v>0</v>
      </c>
      <c r="W69" s="82">
        <f>INDEX('h 23-24.'!U30:U49,MATCH(LARGE('h 23-24.'!X30:X49,20),'h 23-24.'!X30:X49,0))</f>
        <v>0</v>
      </c>
      <c r="X69" s="84">
        <f>INDEX('h 23-24.'!V30:V49,MATCH(LARGE('h 23-24.'!X30:X49,20),'h 23-24.'!X30:X49,0))</f>
        <v>0</v>
      </c>
      <c r="Z69" s="96">
        <v>20</v>
      </c>
      <c r="AA69" s="156" t="str">
        <f>INDEX('h 23-24.'!AC30:AC49,MATCH(LARGE('h 23-24.'!AL30:AL49,20),'h 23-24.'!AL30:AL49,0))</f>
        <v>Newcastle</v>
      </c>
      <c r="AB69" s="157"/>
      <c r="AC69" s="157"/>
      <c r="AD69" s="157"/>
      <c r="AE69" s="158"/>
      <c r="AF69" s="81">
        <f>INDEX('h 23-24.'!AD30:AD49,MATCH(LARGE('h 23-24.'!AL30:AL49,20),'h 23-24.'!AL30:AL49,0))</f>
        <v>0</v>
      </c>
      <c r="AG69" s="82">
        <f>INDEX('h 23-24.'!AG30:AG49,MATCH(LARGE('h 23-24.'!AL30:AL49,20),'h 23-24.'!AL30:AL49,0))</f>
        <v>0</v>
      </c>
      <c r="AH69" s="84">
        <f>INDEX('h 23-24.'!AH30:AH49,MATCH(LARGE('h 23-24.'!AL30:AL49,20),'h 23-24.'!AL30:AL49,0))</f>
        <v>0</v>
      </c>
      <c r="AI69" s="82">
        <f>INDEX('h 23-24.'!AI30:AI49,MATCH(LARGE('h 23-24.'!AL30:AL49,20),'h 23-24.'!AL30:AL49,0))</f>
        <v>0</v>
      </c>
      <c r="AJ69" s="84">
        <f>INDEX('h 23-24.'!AJ30:AJ49,MATCH(LARGE('h 23-24.'!AL30:AL49,20),'h 23-24.'!AL30:AL49,0))</f>
        <v>0</v>
      </c>
      <c r="AL69" s="96">
        <v>20</v>
      </c>
      <c r="AM69" s="156" t="str">
        <f>INDEX('h 23-24.'!C55:C74,MATCH(LARGE('h 23-24.'!J55:J74,20),'h 23-24.'!J55:J74,0))</f>
        <v>Man City</v>
      </c>
      <c r="AN69" s="157"/>
      <c r="AO69" s="157"/>
      <c r="AP69" s="157"/>
      <c r="AQ69" s="158"/>
      <c r="AR69" s="81">
        <f>INDEX('h 23-24.'!D55:D74,MATCH(LARGE('h 23-24.'!J55:J74,20),'h 23-24.'!J55:J74,0))</f>
        <v>1</v>
      </c>
      <c r="AS69" s="82">
        <f>INDEX('h 23-24.'!E55:E74,MATCH(LARGE('h 23-24.'!J55:J74,20),'h 23-24.'!J55:J74,0))</f>
        <v>0</v>
      </c>
      <c r="AT69" s="84">
        <f>INDEX('h 23-24.'!F55:F74,MATCH(LARGE('h 23-24.'!J55:J74,20),'h 23-24.'!J55:J74,0))</f>
        <v>0</v>
      </c>
      <c r="AU69" s="82">
        <f>INDEX('h 23-24.'!G55:G74,MATCH(LARGE('h 23-24.'!J55:J74,20),'h 23-24.'!J55:J74,0))</f>
        <v>0</v>
      </c>
      <c r="AV69" s="84">
        <f>INDEX('h 23-24.'!H55:H74,MATCH(LARGE('h 23-24.'!J55:J74,20),'h 23-24.'!J55:J74,0))</f>
        <v>1</v>
      </c>
      <c r="AX69" s="96">
        <v>20</v>
      </c>
      <c r="AY69" s="156" t="str">
        <f>INDEX('h 23-24.'!O55:O74,MATCH(LARGE('h 23-24.'!X55:X74,20),'h 23-24.'!X55:X74,0))</f>
        <v>Man City</v>
      </c>
      <c r="AZ69" s="157"/>
      <c r="BA69" s="157"/>
      <c r="BB69" s="157"/>
      <c r="BC69" s="158"/>
      <c r="BD69" s="81">
        <f>INDEX('h 23-24.'!P55:P74,MATCH(LARGE('h 23-24.'!X55:X74,20),'h 23-24.'!X55:X74,0))</f>
        <v>0</v>
      </c>
      <c r="BE69" s="82">
        <f>INDEX('h 23-24.'!S55:S74,MATCH(LARGE('h 23-24.'!X55:X74,20),'h 23-24.'!X55:X74,0))</f>
        <v>0</v>
      </c>
      <c r="BF69" s="84">
        <f>INDEX('h 23-24.'!T55:T74,MATCH(LARGE('h 23-24.'!X55:X74,20),'h 23-24.'!X55:X74,0))</f>
        <v>0</v>
      </c>
      <c r="BG69" s="82">
        <f>INDEX('h 23-24.'!U55:U74,MATCH(LARGE('h 23-24.'!X55:X74,20),'h 23-24.'!X55:X74,0))</f>
        <v>0</v>
      </c>
      <c r="BH69" s="84">
        <f>INDEX('h 23-24.'!V55:V74,MATCH(LARGE('h 23-24.'!X55:X74,20),'h 23-24.'!X55:X74,0))</f>
        <v>0</v>
      </c>
      <c r="BJ69" s="96">
        <v>20</v>
      </c>
      <c r="BK69" s="156" t="str">
        <f>INDEX('h 23-24.'!AC55:AC74,MATCH(LARGE('h 23-24.'!AL55:AL74,20),'h 23-24.'!AL55:AL74,0))</f>
        <v>Newcastle</v>
      </c>
      <c r="BL69" s="157"/>
      <c r="BM69" s="157"/>
      <c r="BN69" s="157"/>
      <c r="BO69" s="158"/>
      <c r="BP69" s="81">
        <f>INDEX('h 23-24.'!AD55:AD74,MATCH(LARGE('h 23-24.'!AL55:AL74,20),'h 23-24.'!AL55:AL74,0))</f>
        <v>0</v>
      </c>
      <c r="BQ69" s="82">
        <f>INDEX('h 23-24.'!AG55:AG74,MATCH(LARGE('h 23-24.'!AL55:AL74,20),'h 23-24.'!AL55:AL74,0))</f>
        <v>0</v>
      </c>
      <c r="BR69" s="84">
        <f>INDEX('h 23-24.'!AH55:AH74,MATCH(LARGE('h 23-24.'!AL55:AL74,20),'h 23-24.'!AL55:AL74,0))</f>
        <v>0</v>
      </c>
      <c r="BS69" s="82">
        <f>INDEX('h 23-24.'!AI55:AI74,MATCH(LARGE('h 23-24.'!AL55:AL74,20),'h 23-24.'!AL55:AL74,0))</f>
        <v>0</v>
      </c>
      <c r="BT69" s="84">
        <f>INDEX('h 23-24.'!AJ55:AJ74,MATCH(LARGE('h 23-24.'!AL55:AL74,20),'h 23-24.'!AL55:AL74,0))</f>
        <v>0</v>
      </c>
    </row>
    <row r="70" spans="2:72" ht="15" x14ac:dyDescent="0.25">
      <c r="B70" s="29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 s="29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R70"/>
      <c r="AS70"/>
      <c r="AT70"/>
    </row>
  </sheetData>
  <mergeCells count="354">
    <mergeCell ref="C46:G46"/>
    <mergeCell ref="O46:S46"/>
    <mergeCell ref="AA46:AE46"/>
    <mergeCell ref="AM46:AQ46"/>
    <mergeCell ref="AY46:BC46"/>
    <mergeCell ref="BK46:BO46"/>
    <mergeCell ref="C45:G45"/>
    <mergeCell ref="O45:S45"/>
    <mergeCell ref="AA45:AE45"/>
    <mergeCell ref="AM45:AQ45"/>
    <mergeCell ref="AY45:BC45"/>
    <mergeCell ref="BK45:BO45"/>
    <mergeCell ref="C44:G44"/>
    <mergeCell ref="O44:S44"/>
    <mergeCell ref="AA44:AE44"/>
    <mergeCell ref="AM44:AQ44"/>
    <mergeCell ref="AY44:BC44"/>
    <mergeCell ref="BK44:BO44"/>
    <mergeCell ref="C43:G43"/>
    <mergeCell ref="O43:S43"/>
    <mergeCell ref="AA43:AE43"/>
    <mergeCell ref="AM43:AQ43"/>
    <mergeCell ref="AY43:BC43"/>
    <mergeCell ref="BK43:BO43"/>
    <mergeCell ref="C42:G42"/>
    <mergeCell ref="O42:S42"/>
    <mergeCell ref="AA42:AE42"/>
    <mergeCell ref="AM42:AQ42"/>
    <mergeCell ref="AY42:BC42"/>
    <mergeCell ref="BK42:BO42"/>
    <mergeCell ref="C41:G41"/>
    <mergeCell ref="O41:S41"/>
    <mergeCell ref="AA41:AE41"/>
    <mergeCell ref="AM41:AQ41"/>
    <mergeCell ref="AY41:BC41"/>
    <mergeCell ref="BK41:BO41"/>
    <mergeCell ref="C40:G40"/>
    <mergeCell ref="O40:S40"/>
    <mergeCell ref="AA40:AE40"/>
    <mergeCell ref="AM40:AQ40"/>
    <mergeCell ref="AY40:BC40"/>
    <mergeCell ref="BK40:BO40"/>
    <mergeCell ref="C39:G39"/>
    <mergeCell ref="O39:S39"/>
    <mergeCell ref="AA39:AE39"/>
    <mergeCell ref="AM39:AQ39"/>
    <mergeCell ref="AY39:BC39"/>
    <mergeCell ref="BK39:BO39"/>
    <mergeCell ref="C38:G38"/>
    <mergeCell ref="O38:S38"/>
    <mergeCell ref="AA38:AE38"/>
    <mergeCell ref="AM38:AQ38"/>
    <mergeCell ref="AY38:BC38"/>
    <mergeCell ref="BK38:BO38"/>
    <mergeCell ref="C37:G37"/>
    <mergeCell ref="O37:S37"/>
    <mergeCell ref="AA37:AE37"/>
    <mergeCell ref="AM37:AQ37"/>
    <mergeCell ref="AY37:BC37"/>
    <mergeCell ref="BK37:BO37"/>
    <mergeCell ref="C36:G36"/>
    <mergeCell ref="O36:S36"/>
    <mergeCell ref="AA36:AE36"/>
    <mergeCell ref="AM36:AQ36"/>
    <mergeCell ref="AY36:BC36"/>
    <mergeCell ref="BK36:BO36"/>
    <mergeCell ref="C35:G35"/>
    <mergeCell ref="O35:S35"/>
    <mergeCell ref="AA35:AE35"/>
    <mergeCell ref="AM35:AQ35"/>
    <mergeCell ref="AY35:BC35"/>
    <mergeCell ref="BK35:BO35"/>
    <mergeCell ref="C34:G34"/>
    <mergeCell ref="O34:S34"/>
    <mergeCell ref="AA34:AE34"/>
    <mergeCell ref="AM34:AQ34"/>
    <mergeCell ref="AY34:BC34"/>
    <mergeCell ref="BK34:BO34"/>
    <mergeCell ref="C33:G33"/>
    <mergeCell ref="O33:S33"/>
    <mergeCell ref="AA33:AE33"/>
    <mergeCell ref="AM33:AQ33"/>
    <mergeCell ref="AY33:BC33"/>
    <mergeCell ref="BK33:BO33"/>
    <mergeCell ref="C32:G32"/>
    <mergeCell ref="O32:S32"/>
    <mergeCell ref="AA32:AE32"/>
    <mergeCell ref="AM32:AQ32"/>
    <mergeCell ref="AY32:BC32"/>
    <mergeCell ref="BK32:BO32"/>
    <mergeCell ref="C31:G31"/>
    <mergeCell ref="O31:S31"/>
    <mergeCell ref="AA31:AE31"/>
    <mergeCell ref="AM31:AQ31"/>
    <mergeCell ref="AY31:BC31"/>
    <mergeCell ref="BK31:BO31"/>
    <mergeCell ref="C30:G30"/>
    <mergeCell ref="O30:S30"/>
    <mergeCell ref="AA30:AE30"/>
    <mergeCell ref="AM30:AQ30"/>
    <mergeCell ref="AY30:BC30"/>
    <mergeCell ref="BK30:BO30"/>
    <mergeCell ref="C29:G29"/>
    <mergeCell ref="O29:S29"/>
    <mergeCell ref="AA29:AE29"/>
    <mergeCell ref="AM29:AQ29"/>
    <mergeCell ref="AY29:BC29"/>
    <mergeCell ref="BK29:BO29"/>
    <mergeCell ref="C28:G28"/>
    <mergeCell ref="O28:S28"/>
    <mergeCell ref="AA28:AE28"/>
    <mergeCell ref="AM28:AQ28"/>
    <mergeCell ref="AY28:BC28"/>
    <mergeCell ref="BK28:BO28"/>
    <mergeCell ref="C27:G27"/>
    <mergeCell ref="O27:S27"/>
    <mergeCell ref="AA27:AE27"/>
    <mergeCell ref="AM27:AQ27"/>
    <mergeCell ref="AY27:BC27"/>
    <mergeCell ref="BK27:BO27"/>
    <mergeCell ref="AY26:BC26"/>
    <mergeCell ref="BG26:BH26"/>
    <mergeCell ref="BK26:BO26"/>
    <mergeCell ref="BS26:BT26"/>
    <mergeCell ref="AA26:AE26"/>
    <mergeCell ref="AI26:AJ26"/>
    <mergeCell ref="AM26:AQ26"/>
    <mergeCell ref="AU26:AV26"/>
    <mergeCell ref="C26:G26"/>
    <mergeCell ref="K26:L26"/>
    <mergeCell ref="O26:S26"/>
    <mergeCell ref="W26:X26"/>
    <mergeCell ref="B25:L25"/>
    <mergeCell ref="N25:X25"/>
    <mergeCell ref="Z25:AJ25"/>
    <mergeCell ref="AL25:AV25"/>
    <mergeCell ref="AX25:BH25"/>
    <mergeCell ref="BJ25:BT25"/>
    <mergeCell ref="C22:G22"/>
    <mergeCell ref="S22:W22"/>
    <mergeCell ref="AI22:AM22"/>
    <mergeCell ref="C23:G23"/>
    <mergeCell ref="S23:W23"/>
    <mergeCell ref="AI23:AM23"/>
    <mergeCell ref="C20:G20"/>
    <mergeCell ref="S20:W20"/>
    <mergeCell ref="AI20:AM20"/>
    <mergeCell ref="C21:G21"/>
    <mergeCell ref="S21:W21"/>
    <mergeCell ref="AI21:AM21"/>
    <mergeCell ref="C18:G18"/>
    <mergeCell ref="S18:W18"/>
    <mergeCell ref="AI18:AM18"/>
    <mergeCell ref="C19:G19"/>
    <mergeCell ref="S19:W19"/>
    <mergeCell ref="AI19:AM19"/>
    <mergeCell ref="C16:G16"/>
    <mergeCell ref="S16:W16"/>
    <mergeCell ref="AI16:AM16"/>
    <mergeCell ref="C17:G17"/>
    <mergeCell ref="S17:W17"/>
    <mergeCell ref="AI17:AM17"/>
    <mergeCell ref="C14:G14"/>
    <mergeCell ref="S14:W14"/>
    <mergeCell ref="AI14:AM14"/>
    <mergeCell ref="C15:G15"/>
    <mergeCell ref="S15:W15"/>
    <mergeCell ref="AI15:AM15"/>
    <mergeCell ref="C12:G12"/>
    <mergeCell ref="S12:W12"/>
    <mergeCell ref="AI12:AM12"/>
    <mergeCell ref="C13:G13"/>
    <mergeCell ref="S13:W13"/>
    <mergeCell ref="AI13:AM13"/>
    <mergeCell ref="C10:G10"/>
    <mergeCell ref="S10:W10"/>
    <mergeCell ref="AI10:AM10"/>
    <mergeCell ref="C11:G11"/>
    <mergeCell ref="S11:W11"/>
    <mergeCell ref="AI11:AM11"/>
    <mergeCell ref="C8:G8"/>
    <mergeCell ref="S8:W8"/>
    <mergeCell ref="AI8:AM8"/>
    <mergeCell ref="C9:G9"/>
    <mergeCell ref="S9:W9"/>
    <mergeCell ref="AI9:AM9"/>
    <mergeCell ref="C6:G6"/>
    <mergeCell ref="S6:W6"/>
    <mergeCell ref="AI6:AM6"/>
    <mergeCell ref="C7:G7"/>
    <mergeCell ref="S7:W7"/>
    <mergeCell ref="AI7:AM7"/>
    <mergeCell ref="AS3:AT3"/>
    <mergeCell ref="AU3:AV3"/>
    <mergeCell ref="C4:G4"/>
    <mergeCell ref="S4:W4"/>
    <mergeCell ref="AI4:AM4"/>
    <mergeCell ref="C5:G5"/>
    <mergeCell ref="S5:W5"/>
    <mergeCell ref="AI5:AM5"/>
    <mergeCell ref="B2:P2"/>
    <mergeCell ref="R2:AF2"/>
    <mergeCell ref="AH2:AV2"/>
    <mergeCell ref="C3:G3"/>
    <mergeCell ref="M3:N3"/>
    <mergeCell ref="O3:P3"/>
    <mergeCell ref="S3:W3"/>
    <mergeCell ref="AC3:AD3"/>
    <mergeCell ref="AE3:AF3"/>
    <mergeCell ref="AI3:AM3"/>
    <mergeCell ref="B48:L48"/>
    <mergeCell ref="N48:X48"/>
    <mergeCell ref="Z48:AJ48"/>
    <mergeCell ref="AL48:AV48"/>
    <mergeCell ref="AX48:BH48"/>
    <mergeCell ref="BJ48:BT48"/>
    <mergeCell ref="C49:G49"/>
    <mergeCell ref="I49:J49"/>
    <mergeCell ref="K49:L49"/>
    <mergeCell ref="O49:S49"/>
    <mergeCell ref="U49:V49"/>
    <mergeCell ref="W49:X49"/>
    <mergeCell ref="AA49:AE49"/>
    <mergeCell ref="AG49:AH49"/>
    <mergeCell ref="AI49:AJ49"/>
    <mergeCell ref="AM49:AQ49"/>
    <mergeCell ref="AS49:AT49"/>
    <mergeCell ref="AU49:AV49"/>
    <mergeCell ref="AY49:BC49"/>
    <mergeCell ref="BE49:BF49"/>
    <mergeCell ref="BG49:BH49"/>
    <mergeCell ref="BK49:BO49"/>
    <mergeCell ref="BQ49:BR49"/>
    <mergeCell ref="BS49:BT49"/>
    <mergeCell ref="C50:G50"/>
    <mergeCell ref="O50:S50"/>
    <mergeCell ref="AA50:AE50"/>
    <mergeCell ref="AM50:AQ50"/>
    <mergeCell ref="AY50:BC50"/>
    <mergeCell ref="BK50:BO50"/>
    <mergeCell ref="C51:G51"/>
    <mergeCell ref="O51:S51"/>
    <mergeCell ref="AA51:AE51"/>
    <mergeCell ref="AM51:AQ51"/>
    <mergeCell ref="AY51:BC51"/>
    <mergeCell ref="BK51:BO51"/>
    <mergeCell ref="C52:G52"/>
    <mergeCell ref="O52:S52"/>
    <mergeCell ref="AA52:AE52"/>
    <mergeCell ref="AM52:AQ52"/>
    <mergeCell ref="AY52:BC52"/>
    <mergeCell ref="BK52:BO52"/>
    <mergeCell ref="C53:G53"/>
    <mergeCell ref="O53:S53"/>
    <mergeCell ref="AA53:AE53"/>
    <mergeCell ref="AM53:AQ53"/>
    <mergeCell ref="AY53:BC53"/>
    <mergeCell ref="BK53:BO53"/>
    <mergeCell ref="C54:G54"/>
    <mergeCell ref="O54:S54"/>
    <mergeCell ref="AA54:AE54"/>
    <mergeCell ref="AM54:AQ54"/>
    <mergeCell ref="AY54:BC54"/>
    <mergeCell ref="BK54:BO54"/>
    <mergeCell ref="C55:G55"/>
    <mergeCell ref="O55:S55"/>
    <mergeCell ref="AA55:AE55"/>
    <mergeCell ref="AM55:AQ55"/>
    <mergeCell ref="AY55:BC55"/>
    <mergeCell ref="BK55:BO55"/>
    <mergeCell ref="C56:G56"/>
    <mergeCell ref="O56:S56"/>
    <mergeCell ref="AA56:AE56"/>
    <mergeCell ref="AM56:AQ56"/>
    <mergeCell ref="AY56:BC56"/>
    <mergeCell ref="BK56:BO56"/>
    <mergeCell ref="C57:G57"/>
    <mergeCell ref="O57:S57"/>
    <mergeCell ref="AA57:AE57"/>
    <mergeCell ref="AM57:AQ57"/>
    <mergeCell ref="AY57:BC57"/>
    <mergeCell ref="BK57:BO57"/>
    <mergeCell ref="C58:G58"/>
    <mergeCell ref="O58:S58"/>
    <mergeCell ref="AA58:AE58"/>
    <mergeCell ref="AM58:AQ58"/>
    <mergeCell ref="AY58:BC58"/>
    <mergeCell ref="BK58:BO58"/>
    <mergeCell ref="C59:G59"/>
    <mergeCell ref="O59:S59"/>
    <mergeCell ref="AA59:AE59"/>
    <mergeCell ref="AM59:AQ59"/>
    <mergeCell ref="AY59:BC59"/>
    <mergeCell ref="BK59:BO59"/>
    <mergeCell ref="C60:G60"/>
    <mergeCell ref="O60:S60"/>
    <mergeCell ref="AA60:AE60"/>
    <mergeCell ref="AM60:AQ60"/>
    <mergeCell ref="AY60:BC60"/>
    <mergeCell ref="BK60:BO60"/>
    <mergeCell ref="C61:G61"/>
    <mergeCell ref="O61:S61"/>
    <mergeCell ref="AA61:AE61"/>
    <mergeCell ref="AM61:AQ61"/>
    <mergeCell ref="AY61:BC61"/>
    <mergeCell ref="BK61:BO61"/>
    <mergeCell ref="C62:G62"/>
    <mergeCell ref="O62:S62"/>
    <mergeCell ref="AA62:AE62"/>
    <mergeCell ref="AM62:AQ62"/>
    <mergeCell ref="AY62:BC62"/>
    <mergeCell ref="BK62:BO62"/>
    <mergeCell ref="C63:G63"/>
    <mergeCell ref="O63:S63"/>
    <mergeCell ref="AA63:AE63"/>
    <mergeCell ref="AM63:AQ63"/>
    <mergeCell ref="AY63:BC63"/>
    <mergeCell ref="BK63:BO63"/>
    <mergeCell ref="C64:G64"/>
    <mergeCell ref="O64:S64"/>
    <mergeCell ref="AA64:AE64"/>
    <mergeCell ref="AM64:AQ64"/>
    <mergeCell ref="AY64:BC64"/>
    <mergeCell ref="BK64:BO64"/>
    <mergeCell ref="C65:G65"/>
    <mergeCell ref="O65:S65"/>
    <mergeCell ref="AA65:AE65"/>
    <mergeCell ref="AM65:AQ65"/>
    <mergeCell ref="AY65:BC65"/>
    <mergeCell ref="BK65:BO65"/>
    <mergeCell ref="C66:G66"/>
    <mergeCell ref="O66:S66"/>
    <mergeCell ref="AA66:AE66"/>
    <mergeCell ref="AM66:AQ66"/>
    <mergeCell ref="AY66:BC66"/>
    <mergeCell ref="BK66:BO66"/>
    <mergeCell ref="C67:G67"/>
    <mergeCell ref="O67:S67"/>
    <mergeCell ref="AA67:AE67"/>
    <mergeCell ref="AM67:AQ67"/>
    <mergeCell ref="AY67:BC67"/>
    <mergeCell ref="BK67:BO67"/>
    <mergeCell ref="C68:G68"/>
    <mergeCell ref="O68:S68"/>
    <mergeCell ref="AA68:AE68"/>
    <mergeCell ref="AM68:AQ68"/>
    <mergeCell ref="AY68:BC68"/>
    <mergeCell ref="BK68:BO68"/>
    <mergeCell ref="C69:G69"/>
    <mergeCell ref="O69:S69"/>
    <mergeCell ref="AA69:AE69"/>
    <mergeCell ref="AM69:AQ69"/>
    <mergeCell ref="AY69:BC69"/>
    <mergeCell ref="BK69:BO69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8">
    <tabColor theme="9" tint="0.79998168889431442"/>
  </sheetPr>
  <dimension ref="A1:BP69"/>
  <sheetViews>
    <sheetView topLeftCell="B1" workbookViewId="0">
      <selection activeCell="BP6" sqref="BP6:BP25"/>
    </sheetView>
  </sheetViews>
  <sheetFormatPr defaultColWidth="9.140625" defaultRowHeight="15" x14ac:dyDescent="0.25"/>
  <cols>
    <col min="1" max="1" width="2.42578125" style="1" hidden="1" customWidth="1"/>
    <col min="2" max="2" width="17.42578125" style="22" bestFit="1" customWidth="1"/>
    <col min="3" max="3" width="1.7109375" style="1" customWidth="1"/>
    <col min="4" max="4" width="8.85546875"/>
    <col min="5" max="5" width="1.7109375" style="1" customWidth="1"/>
    <col min="6" max="9" width="3.28515625" style="1" customWidth="1"/>
    <col min="10" max="11" width="13.42578125" style="1" hidden="1" customWidth="1"/>
    <col min="12" max="15" width="3.28515625" style="1" customWidth="1"/>
    <col min="16" max="16" width="1.7109375" style="1" customWidth="1"/>
    <col min="17" max="24" width="3.28515625" style="1" customWidth="1"/>
    <col min="25" max="25" width="1.7109375" style="1" customWidth="1"/>
    <col min="26" max="33" width="3.28515625" style="1" customWidth="1"/>
    <col min="34" max="34" width="1.7109375" style="1" customWidth="1"/>
    <col min="35" max="46" width="3.28515625" style="1" customWidth="1"/>
    <col min="47" max="47" width="1.7109375" style="1" customWidth="1"/>
    <col min="48" max="53" width="3.28515625" style="1" customWidth="1"/>
    <col min="54" max="54" width="1.7109375" style="1" customWidth="1"/>
    <col min="55" max="60" width="3.28515625" style="1" customWidth="1"/>
    <col min="61" max="61" width="1.7109375" style="1" customWidth="1"/>
    <col min="62" max="62" width="5.7109375" style="1" bestFit="1" customWidth="1"/>
    <col min="63" max="63" width="6" style="1" bestFit="1" customWidth="1"/>
    <col min="64" max="64" width="1.7109375" style="1" customWidth="1"/>
    <col min="65" max="65" width="5.7109375" style="1" bestFit="1" customWidth="1"/>
    <col min="66" max="66" width="6" style="1" bestFit="1" customWidth="1"/>
    <col min="67" max="67" width="1.7109375" style="1" customWidth="1"/>
    <col min="68" max="68" width="19" style="28" bestFit="1" customWidth="1"/>
    <col min="69" max="16384" width="9.140625" style="1"/>
  </cols>
  <sheetData>
    <row r="1" spans="2:68" ht="17.100000000000001" customHeight="1" thickBot="1" x14ac:dyDescent="0.3"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</row>
    <row r="2" spans="2:68" ht="17.100000000000001" customHeight="1" thickBot="1" x14ac:dyDescent="0.3"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I2" s="147" t="s">
        <v>5</v>
      </c>
      <c r="AJ2" s="148"/>
      <c r="AK2" s="148"/>
      <c r="AL2" s="148"/>
      <c r="AM2" s="148"/>
      <c r="AN2" s="148"/>
      <c r="AO2" s="148"/>
      <c r="AP2" s="148"/>
      <c r="AQ2" s="148"/>
      <c r="AR2" s="148"/>
      <c r="AS2" s="148"/>
      <c r="AT2" s="149"/>
      <c r="AV2" s="147" t="s">
        <v>6</v>
      </c>
      <c r="AW2" s="148"/>
      <c r="AX2" s="148"/>
      <c r="AY2" s="148"/>
      <c r="AZ2" s="148"/>
      <c r="BA2" s="149"/>
      <c r="BC2" s="147" t="s">
        <v>7</v>
      </c>
      <c r="BD2" s="148"/>
      <c r="BE2" s="148"/>
      <c r="BF2" s="148"/>
      <c r="BG2" s="148"/>
      <c r="BH2" s="149"/>
    </row>
    <row r="3" spans="2:68" ht="17.100000000000001" customHeight="1" thickBot="1" x14ac:dyDescent="0.3">
      <c r="F3" s="150" t="s">
        <v>12</v>
      </c>
      <c r="G3" s="151"/>
      <c r="H3" s="151"/>
      <c r="I3" s="151"/>
      <c r="J3" s="151"/>
      <c r="K3" s="151"/>
      <c r="L3" s="151"/>
      <c r="M3" s="151"/>
      <c r="N3" s="151"/>
      <c r="O3" s="151"/>
      <c r="P3" s="6"/>
      <c r="Q3" s="150" t="s">
        <v>13</v>
      </c>
      <c r="R3" s="151"/>
      <c r="S3" s="151"/>
      <c r="T3" s="151"/>
      <c r="U3" s="151"/>
      <c r="V3" s="151"/>
      <c r="W3" s="151"/>
      <c r="X3" s="152"/>
      <c r="Z3" s="150" t="s">
        <v>14</v>
      </c>
      <c r="AA3" s="151"/>
      <c r="AB3" s="151"/>
      <c r="AC3" s="151"/>
      <c r="AD3" s="151"/>
      <c r="AE3" s="151"/>
      <c r="AF3" s="151"/>
      <c r="AG3" s="152"/>
      <c r="AI3" s="150" t="s">
        <v>0</v>
      </c>
      <c r="AJ3" s="151"/>
      <c r="AK3" s="151"/>
      <c r="AL3" s="152"/>
      <c r="AM3" s="150" t="s">
        <v>1</v>
      </c>
      <c r="AN3" s="151"/>
      <c r="AO3" s="151"/>
      <c r="AP3" s="152"/>
      <c r="AQ3" s="150" t="s">
        <v>2</v>
      </c>
      <c r="AR3" s="151"/>
      <c r="AS3" s="151"/>
      <c r="AT3" s="152"/>
      <c r="AV3" s="143" t="s">
        <v>0</v>
      </c>
      <c r="AW3" s="144"/>
      <c r="AX3" s="143" t="s">
        <v>1</v>
      </c>
      <c r="AY3" s="144"/>
      <c r="AZ3" s="143" t="s">
        <v>2</v>
      </c>
      <c r="BA3" s="144"/>
      <c r="BC3" s="143" t="s">
        <v>0</v>
      </c>
      <c r="BD3" s="144"/>
      <c r="BE3" s="143" t="s">
        <v>1</v>
      </c>
      <c r="BF3" s="144"/>
      <c r="BG3" s="143" t="s">
        <v>2</v>
      </c>
      <c r="BH3" s="144"/>
      <c r="BJ3" s="139" t="s">
        <v>15</v>
      </c>
      <c r="BK3" s="140"/>
      <c r="BM3" s="139" t="s">
        <v>16</v>
      </c>
      <c r="BN3" s="140"/>
      <c r="BP3" s="137" t="s">
        <v>116</v>
      </c>
    </row>
    <row r="4" spans="2:68" ht="17.100000000000001" customHeight="1" thickBot="1" x14ac:dyDescent="0.3">
      <c r="C4" s="2"/>
      <c r="E4" s="2"/>
      <c r="F4" s="16" t="s">
        <v>8</v>
      </c>
      <c r="G4" s="17" t="s">
        <v>9</v>
      </c>
      <c r="H4" s="18" t="s">
        <v>10</v>
      </c>
      <c r="I4" s="13" t="s">
        <v>11</v>
      </c>
      <c r="J4" s="23"/>
      <c r="K4" s="23"/>
      <c r="L4" s="141" t="s">
        <v>3</v>
      </c>
      <c r="M4" s="142"/>
      <c r="N4" s="141" t="s">
        <v>4</v>
      </c>
      <c r="O4" s="142"/>
      <c r="P4" s="2"/>
      <c r="Q4" s="16" t="s">
        <v>8</v>
      </c>
      <c r="R4" s="17" t="s">
        <v>9</v>
      </c>
      <c r="S4" s="18" t="s">
        <v>10</v>
      </c>
      <c r="T4" s="13" t="s">
        <v>11</v>
      </c>
      <c r="U4" s="141" t="s">
        <v>3</v>
      </c>
      <c r="V4" s="142"/>
      <c r="W4" s="141" t="s">
        <v>4</v>
      </c>
      <c r="X4" s="142"/>
      <c r="Y4" s="2"/>
      <c r="Z4" s="16" t="s">
        <v>8</v>
      </c>
      <c r="AA4" s="17" t="s">
        <v>9</v>
      </c>
      <c r="AB4" s="18" t="s">
        <v>10</v>
      </c>
      <c r="AC4" s="13" t="s">
        <v>11</v>
      </c>
      <c r="AD4" s="141" t="s">
        <v>3</v>
      </c>
      <c r="AE4" s="142"/>
      <c r="AF4" s="141" t="s">
        <v>4</v>
      </c>
      <c r="AG4" s="142"/>
      <c r="AI4" s="141" t="s">
        <v>3</v>
      </c>
      <c r="AJ4" s="142"/>
      <c r="AK4" s="141" t="s">
        <v>4</v>
      </c>
      <c r="AL4" s="142"/>
      <c r="AM4" s="141" t="s">
        <v>3</v>
      </c>
      <c r="AN4" s="142"/>
      <c r="AO4" s="141" t="s">
        <v>4</v>
      </c>
      <c r="AP4" s="142"/>
      <c r="AQ4" s="141" t="s">
        <v>3</v>
      </c>
      <c r="AR4" s="142"/>
      <c r="AS4" s="141" t="s">
        <v>4</v>
      </c>
      <c r="AT4" s="142"/>
      <c r="AV4" s="145"/>
      <c r="AW4" s="146"/>
      <c r="AX4" s="145"/>
      <c r="AY4" s="146"/>
      <c r="AZ4" s="145"/>
      <c r="BA4" s="146"/>
      <c r="BC4" s="145"/>
      <c r="BD4" s="146"/>
      <c r="BE4" s="145"/>
      <c r="BF4" s="146"/>
      <c r="BG4" s="145"/>
      <c r="BH4" s="146"/>
      <c r="BI4" s="6"/>
      <c r="BJ4" s="4" t="s">
        <v>1</v>
      </c>
      <c r="BK4" s="4" t="s">
        <v>2</v>
      </c>
      <c r="BL4" s="6"/>
      <c r="BM4" s="4" t="s">
        <v>1</v>
      </c>
      <c r="BN4" s="4" t="s">
        <v>2</v>
      </c>
      <c r="BO4" s="5"/>
      <c r="BP4" s="138"/>
    </row>
    <row r="5" spans="2:68" ht="9" customHeight="1" thickBot="1" x14ac:dyDescent="0.3">
      <c r="C5" s="2"/>
      <c r="E5" s="2"/>
      <c r="P5" s="2"/>
      <c r="Y5" s="2"/>
      <c r="BJ5" s="2"/>
      <c r="BK5" s="2"/>
      <c r="BM5" s="2"/>
      <c r="BN5" s="2"/>
    </row>
    <row r="6" spans="2:68" ht="17.100000000000001" customHeight="1" thickBot="1" x14ac:dyDescent="0.3">
      <c r="B6" s="22" t="str">
        <f>INDEX('h 22-23'!B7:B26,MATCH(LARGE('h 22-23'!K7:K26,1),'h 22-23'!K7:K26,0))</f>
        <v>Man City</v>
      </c>
      <c r="C6" s="2"/>
      <c r="D6" s="4" t="b">
        <f>INDEX('h 22-23'!D7:D26,MATCH(LARGE('h 22-23'!K7:K26,1),'h 22-23'!K7:K26,0))</f>
        <v>1</v>
      </c>
      <c r="E6" s="2"/>
      <c r="F6" s="35">
        <f>INDEX('h 22-23'!F7:F26,MATCH(LARGE('h 22-23'!K7:K26,1),'h 22-23'!K7:K26,0))</f>
        <v>28</v>
      </c>
      <c r="G6" s="36">
        <f>INDEX('h 22-23'!G7:G26,MATCH(LARGE('h 22-23'!K7:K26,1),'h 22-23'!K7:K26,0))</f>
        <v>5</v>
      </c>
      <c r="H6" s="37">
        <f>INDEX('h 22-23'!H7:H26,MATCH(LARGE('h 22-23'!K7:K26,1),'h 22-23'!K7:K26,0))</f>
        <v>5</v>
      </c>
      <c r="I6" s="15">
        <f>INDEX('h 22-23'!I7:I26,MATCH(LARGE('h 22-23'!K7:K26,1),'h 22-23'!K7:K26,0))</f>
        <v>89</v>
      </c>
      <c r="J6" s="27"/>
      <c r="K6" s="27"/>
      <c r="L6" s="32">
        <f>INDEX('h 22-23'!L7:L26,MATCH(LARGE('h 22-23'!K7:K26,1),'h 22-23'!K7:K26,0))</f>
        <v>47</v>
      </c>
      <c r="M6" s="24">
        <f>INDEX('h 22-23'!M7:M26,MATCH(LARGE('h 22-23'!K7:K26,1),'h 22-23'!K7:K26,0))</f>
        <v>13</v>
      </c>
      <c r="N6" s="33">
        <f>INDEX('h 22-23'!N7:N26,MATCH(LARGE('h 22-23'!K7:K26,1),'h 22-23'!K7:K26,0))</f>
        <v>94</v>
      </c>
      <c r="O6" s="34">
        <f>INDEX('h 22-23'!O7:O26,MATCH(LARGE('h 22-23'!K7:K26,1),'h 22-23'!K7:K26,0))</f>
        <v>33</v>
      </c>
      <c r="P6" s="2"/>
      <c r="Q6" s="38">
        <f>INDEX('h 22-23'!Q7:Q26,MATCH(LARGE('h 22-23'!K7:K26,1),'h 22-23'!K7:K26,0))</f>
        <v>17</v>
      </c>
      <c r="R6" s="39">
        <f>INDEX('h 22-23'!R7:R26,MATCH(LARGE('h 22-23'!K7:K26,1),'h 22-23'!K7:K26,0))</f>
        <v>1</v>
      </c>
      <c r="S6" s="40">
        <f>INDEX('h 22-23'!S7:S26,MATCH(LARGE('h 22-23'!K7:K26,1),'h 22-23'!K7:K26,0))</f>
        <v>1</v>
      </c>
      <c r="T6" s="15">
        <f>INDEX('h 22-23'!T7:T26,MATCH(LARGE('h 22-23'!K7:K26,1),'h 22-23'!K7:K26,0))</f>
        <v>52</v>
      </c>
      <c r="U6" s="32">
        <f>INDEX('h 22-23'!U7:U26,MATCH(LARGE('h 22-23'!K7:K26,1),'h 22-23'!K7:K26,0))</f>
        <v>31</v>
      </c>
      <c r="V6" s="24">
        <f>INDEX('h 22-23'!V7:V26,MATCH(LARGE('h 22-23'!K7:K26,1),'h 22-23'!K7:K26,0))</f>
        <v>7</v>
      </c>
      <c r="W6" s="33">
        <f>INDEX('h 22-23'!W7:W26,MATCH(LARGE('h 22-23'!K7:K26,1),'h 22-23'!K7:K26,0))</f>
        <v>60</v>
      </c>
      <c r="X6" s="34">
        <f>INDEX('h 22-23'!X7:X26,MATCH(LARGE('h 22-23'!K7:K26,1),'h 22-23'!K7:K26,0))</f>
        <v>17</v>
      </c>
      <c r="Y6" s="2"/>
      <c r="Z6" s="41">
        <f>INDEX('h 22-23'!Z7:Z26,MATCH(LARGE('h 22-23'!K7:K26,1),'h 22-23'!K7:K26,0))</f>
        <v>11</v>
      </c>
      <c r="AA6" s="42">
        <f>INDEX('h 22-23'!AA7:AA26,MATCH(LARGE('h 22-23'!K7:K26,1),'h 22-23'!K7:K26,0))</f>
        <v>4</v>
      </c>
      <c r="AB6" s="43">
        <f>INDEX('h 22-23'!AB7:AB26,MATCH(LARGE('h 22-23'!K7:K26,1),'h 22-23'!K7:K26,0))</f>
        <v>4</v>
      </c>
      <c r="AC6" s="15">
        <f>INDEX('h 22-23'!AC7:AC26,MATCH(LARGE('h 22-23'!K7:K26,1),'h 22-23'!K7:K26,0))</f>
        <v>37</v>
      </c>
      <c r="AD6" s="32">
        <f>INDEX('h 22-23'!AD7:AD26,MATCH(LARGE('h 22-23'!K7:K26,1),'h 22-23'!K7:K26,0))</f>
        <v>16</v>
      </c>
      <c r="AE6" s="24">
        <f>INDEX('h 22-23'!AE7:AE26,MATCH(LARGE('h 22-23'!K7:K26,1),'h 22-23'!K7:K26,0))</f>
        <v>6</v>
      </c>
      <c r="AF6" s="33">
        <f>INDEX('h 22-23'!AF7:AF26,MATCH(LARGE('h 22-23'!K7:K26,1),'h 22-23'!K7:K26,0))</f>
        <v>34</v>
      </c>
      <c r="AG6" s="34">
        <f>INDEX('h 22-23'!AG7:AG26,MATCH(LARGE('h 22-23'!K7:K26,1),'h 22-23'!K7:K26,0))</f>
        <v>16</v>
      </c>
      <c r="AI6" s="7">
        <f>INDEX('h 22-23'!AI7:AI26,MATCH(LARGE('h 22-23'!K7:K26,1),'h 22-23'!K7:K26,0))</f>
        <v>120</v>
      </c>
      <c r="AJ6" s="8">
        <f>INDEX('h 22-23'!AJ7:AJ26,MATCH(LARGE('h 22-23'!K7:K26,1),'h 22-23'!K7:K26,0))</f>
        <v>45</v>
      </c>
      <c r="AK6" s="7">
        <f>INDEX('h 22-23'!AK7:AK26,MATCH(LARGE('h 22-23'!K7:K26,1),'h 22-23'!K7:K26,0))</f>
        <v>238</v>
      </c>
      <c r="AL6" s="8">
        <f>INDEX('h 22-23'!AL7:AL26,MATCH(LARGE('h 22-23'!K7:K26,1),'h 22-23'!K7:K26,0))</f>
        <v>97</v>
      </c>
      <c r="AM6" s="9">
        <f>INDEX('h 22-23'!AM7:AM26,MATCH(LARGE('h 22-23'!K7:K26,1),'h 22-23'!K7:K26,0))</f>
        <v>73</v>
      </c>
      <c r="AN6" s="10">
        <f>INDEX('h 22-23'!AN7:AN26,MATCH(LARGE('h 22-23'!K7:K26,1),'h 22-23'!K7:K26,0))</f>
        <v>14</v>
      </c>
      <c r="AO6" s="9">
        <f>INDEX('h 22-23'!AO7:AO26,MATCH(LARGE('h 22-23'!K7:K26,1),'h 22-23'!K7:K26,0))</f>
        <v>137</v>
      </c>
      <c r="AP6" s="10">
        <f>INDEX('h 22-23'!AP7:AP26,MATCH(LARGE('h 22-23'!K7:K26,1),'h 22-23'!K7:K26,0))</f>
        <v>41</v>
      </c>
      <c r="AQ6" s="11">
        <f>INDEX('h 22-23'!AQ7:AQ26,MATCH(LARGE('h 22-23'!K7:K26,1),'h 22-23'!K7:K26,0))</f>
        <v>47</v>
      </c>
      <c r="AR6" s="12">
        <f>INDEX('h 22-23'!AR7:AR26,MATCH(LARGE('h 22-23'!K7:K26,1),'h 22-23'!K7:K26,0))</f>
        <v>31</v>
      </c>
      <c r="AS6" s="11">
        <f>INDEX('h 22-23'!AS7:AS26,MATCH(LARGE('h 22-23'!K7:K26,1),'h 22-23'!K7:K26,0))</f>
        <v>101</v>
      </c>
      <c r="AT6" s="12">
        <f>INDEX('h 22-23'!AT7:AT26,MATCH(LARGE('h 22-23'!K7:K26,1),'h 22-23'!K7:K26,0))</f>
        <v>56</v>
      </c>
      <c r="AV6" s="7">
        <f>INDEX('h 22-23'!AV7:AV26,MATCH(LARGE('h 22-23'!K7:K26,1),'h 22-23'!K7:K26,0))</f>
        <v>44</v>
      </c>
      <c r="AW6" s="8">
        <f>INDEX('h 22-23'!AW7:AW26,MATCH(LARGE('h 22-23'!K7:K26,1),'h 22-23'!K7:K26,0))</f>
        <v>79</v>
      </c>
      <c r="AX6" s="9">
        <f>INDEX('h 22-23'!AX7:AX26,MATCH(LARGE('h 22-23'!K7:K26,1),'h 22-23'!K7:K26,0))</f>
        <v>19</v>
      </c>
      <c r="AY6" s="10">
        <f>INDEX('h 22-23'!AY7:AY26,MATCH(LARGE('h 22-23'!K7:K26,1),'h 22-23'!K7:K26,0))</f>
        <v>42</v>
      </c>
      <c r="AZ6" s="11">
        <f>INDEX('h 22-23'!AZ7:AZ26,MATCH(LARGE('h 22-23'!K7:K26,1),'h 22-23'!K7:K26,0))</f>
        <v>25</v>
      </c>
      <c r="BA6" s="12">
        <f>INDEX('h 22-23'!BA7:BA26,MATCH(LARGE('h 22-23'!K7:K26,1),'h 22-23'!K7:K26,0))</f>
        <v>37</v>
      </c>
      <c r="BC6" s="7">
        <f>INDEX('h 22-23'!BC7:BC26,MATCH(LARGE('h 22-23'!K7:K26,1),'h 22-23'!K7:K26,0))</f>
        <v>1</v>
      </c>
      <c r="BD6" s="8">
        <f>INDEX('h 22-23'!BD7:BD26,MATCH(LARGE('h 22-23'!K7:K26,1),'h 22-23'!K7:K26,0))</f>
        <v>2</v>
      </c>
      <c r="BE6" s="9">
        <f>INDEX('h 22-23'!BE7:BE26,MATCH(LARGE('h 22-23'!K7:K26,1),'h 22-23'!K7:K26,0))</f>
        <v>1</v>
      </c>
      <c r="BF6" s="10">
        <f>INDEX('h 22-23'!BF7:BF26,MATCH(LARGE('h 22-23'!K7:K26,1),'h 22-23'!K7:K26,0))</f>
        <v>0</v>
      </c>
      <c r="BG6" s="11">
        <f>INDEX('h 22-23'!BG7:BG26,MATCH(LARGE('h 22-23'!K7:K26,1),'h 22-23'!K7:K26,0))</f>
        <v>0</v>
      </c>
      <c r="BH6" s="12">
        <f>INDEX('h 22-23'!BH7:BH26,MATCH(LARGE('h 22-23'!K7:K26,1),'h 22-23'!K7:K26,0))</f>
        <v>2</v>
      </c>
      <c r="BI6" s="6"/>
      <c r="BJ6" s="3" t="b">
        <f>INDEX('h 22-23'!BJ7:BJ26,MATCH(LARGE('h 22-23'!K7:K26,1),'h 22-23'!K7:K26,0))</f>
        <v>1</v>
      </c>
      <c r="BK6" s="3" t="b">
        <f>INDEX('h 22-23'!BK7:BK26,MATCH(LARGE('h 22-23'!K7:K26,1),'h 22-23'!K7:K26,0))</f>
        <v>1</v>
      </c>
      <c r="BL6" s="6"/>
      <c r="BM6" s="4" t="b">
        <f>INDEX('h 22-23'!BM7:BM26,MATCH(LARGE('h 22-23'!K7:K26,1),'h 22-23'!K7:K26,0))</f>
        <v>1</v>
      </c>
      <c r="BN6" s="4" t="b">
        <f>INDEX('h 22-23'!BN7:BN26,MATCH(LARGE('h 22-23'!K7:K26,1),'h 22-23'!K7:K26,0))</f>
        <v>1</v>
      </c>
      <c r="BO6" s="6"/>
      <c r="BP6" s="44" t="s">
        <v>79</v>
      </c>
    </row>
    <row r="7" spans="2:68" ht="17.100000000000001" customHeight="1" thickBot="1" x14ac:dyDescent="0.3">
      <c r="B7" s="22" t="str">
        <f>INDEX('h 22-23'!B7:B26,MATCH(LARGE('h 22-23'!K7:K26,2),'h 22-23'!K7:K26,0))</f>
        <v>Arsenal</v>
      </c>
      <c r="C7" s="2"/>
      <c r="D7" s="4" t="b">
        <f>INDEX('h 22-23'!D7:D26,MATCH(LARGE('h 22-23'!K7:K26,2),'h 22-23'!K7:K26,0))</f>
        <v>1</v>
      </c>
      <c r="E7" s="2"/>
      <c r="F7" s="35">
        <f>INDEX('h 22-23'!F7:F26,MATCH(LARGE('h 22-23'!K7:K26,2),'h 22-23'!K7:K26,0))</f>
        <v>26</v>
      </c>
      <c r="G7" s="36">
        <f>INDEX('h 22-23'!G7:G26,MATCH(LARGE('h 22-23'!K7:K26,2),'h 22-23'!K7:K26,0))</f>
        <v>6</v>
      </c>
      <c r="H7" s="37">
        <f>INDEX('h 22-23'!H7:H26,MATCH(LARGE('h 22-23'!K7:K26,2),'h 22-23'!K7:K26,0))</f>
        <v>6</v>
      </c>
      <c r="I7" s="15">
        <f>INDEX('h 22-23'!I7:I26,MATCH(LARGE('h 22-23'!K7:K26,2),'h 22-23'!K7:K26,0))</f>
        <v>84</v>
      </c>
      <c r="J7" s="27"/>
      <c r="K7" s="27"/>
      <c r="L7" s="32">
        <f>INDEX('h 22-23'!L7:L26,MATCH(LARGE('h 22-23'!K7:K26,2),'h 22-23'!K7:K26,0))</f>
        <v>41</v>
      </c>
      <c r="M7" s="24">
        <f>INDEX('h 22-23'!M7:M26,MATCH(LARGE('h 22-23'!K7:K26,2),'h 22-23'!K7:K26,0))</f>
        <v>16</v>
      </c>
      <c r="N7" s="33">
        <f>INDEX('h 22-23'!N7:N26,MATCH(LARGE('h 22-23'!K7:K26,2),'h 22-23'!K7:K26,0))</f>
        <v>88</v>
      </c>
      <c r="O7" s="34">
        <f>INDEX('h 22-23'!O7:O26,MATCH(LARGE('h 22-23'!K7:K26,2),'h 22-23'!K7:K26,0))</f>
        <v>43</v>
      </c>
      <c r="P7" s="2"/>
      <c r="Q7" s="38">
        <f>INDEX('h 22-23'!Q7:Q26,MATCH(LARGE('h 22-23'!K7:K26,2),'h 22-23'!K7:K26,0))</f>
        <v>14</v>
      </c>
      <c r="R7" s="39">
        <f>INDEX('h 22-23'!R7:R26,MATCH(LARGE('h 22-23'!K7:K26,2),'h 22-23'!K7:K26,0))</f>
        <v>3</v>
      </c>
      <c r="S7" s="40">
        <f>INDEX('h 22-23'!S7:S26,MATCH(LARGE('h 22-23'!K7:K26,2),'h 22-23'!K7:K26,0))</f>
        <v>2</v>
      </c>
      <c r="T7" s="15">
        <f>INDEX('h 22-23'!T7:T26,MATCH(LARGE('h 22-23'!K7:K26,2),'h 22-23'!K7:K26,0))</f>
        <v>45</v>
      </c>
      <c r="U7" s="32">
        <f>INDEX('h 22-23'!U7:U26,MATCH(LARGE('h 22-23'!K7:K26,2),'h 22-23'!K7:K26,0))</f>
        <v>21</v>
      </c>
      <c r="V7" s="24">
        <f>INDEX('h 22-23'!V7:V26,MATCH(LARGE('h 22-23'!K7:K26,2),'h 22-23'!K7:K26,0))</f>
        <v>8</v>
      </c>
      <c r="W7" s="33">
        <f>INDEX('h 22-23'!W7:W26,MATCH(LARGE('h 22-23'!K7:K26,2),'h 22-23'!K7:K26,0))</f>
        <v>53</v>
      </c>
      <c r="X7" s="34">
        <f>INDEX('h 22-23'!X7:X26,MATCH(LARGE('h 22-23'!K7:K26,2),'h 22-23'!K7:K26,0))</f>
        <v>25</v>
      </c>
      <c r="Y7" s="2"/>
      <c r="Z7" s="41">
        <f>INDEX('h 22-23'!Z7:Z26,MATCH(LARGE('h 22-23'!K7:K26,2),'h 22-23'!K7:K26,0))</f>
        <v>12</v>
      </c>
      <c r="AA7" s="42">
        <f>INDEX('h 22-23'!AA7:AA26,MATCH(LARGE('h 22-23'!K7:K26,2),'h 22-23'!K7:K26,0))</f>
        <v>3</v>
      </c>
      <c r="AB7" s="43">
        <f>INDEX('h 22-23'!AB7:AB26,MATCH(LARGE('h 22-23'!K7:K26,2),'h 22-23'!K7:K26,0))</f>
        <v>4</v>
      </c>
      <c r="AC7" s="15">
        <f>INDEX('h 22-23'!AC7:AC26,MATCH(LARGE('h 22-23'!K7:K26,2),'h 22-23'!K7:K26,0))</f>
        <v>39</v>
      </c>
      <c r="AD7" s="32">
        <f>INDEX('h 22-23'!AD7:AD26,MATCH(LARGE('h 22-23'!K7:K26,2),'h 22-23'!K7:K26,0))</f>
        <v>20</v>
      </c>
      <c r="AE7" s="24">
        <f>INDEX('h 22-23'!AE7:AE26,MATCH(LARGE('h 22-23'!K7:K26,2),'h 22-23'!K7:K26,0))</f>
        <v>8</v>
      </c>
      <c r="AF7" s="33">
        <f>INDEX('h 22-23'!AF7:AF26,MATCH(LARGE('h 22-23'!K7:K26,2),'h 22-23'!K7:K26,0))</f>
        <v>35</v>
      </c>
      <c r="AG7" s="34">
        <f>INDEX('h 22-23'!AG7:AG26,MATCH(LARGE('h 22-23'!K7:K26,2),'h 22-23'!K7:K26,0))</f>
        <v>18</v>
      </c>
      <c r="AI7" s="7">
        <f>INDEX('h 22-23'!AI7:AI26,MATCH(LARGE('h 22-23'!K7:K26,2),'h 22-23'!K7:K26,0))</f>
        <v>105</v>
      </c>
      <c r="AJ7" s="8">
        <f>INDEX('h 22-23'!AJ7:AJ26,MATCH(LARGE('h 22-23'!K7:K26,2),'h 22-23'!K7:K26,0))</f>
        <v>54</v>
      </c>
      <c r="AK7" s="7">
        <f>INDEX('h 22-23'!AK7:AK26,MATCH(LARGE('h 22-23'!K7:K26,2),'h 22-23'!K7:K26,0))</f>
        <v>223</v>
      </c>
      <c r="AL7" s="8">
        <f>INDEX('h 22-23'!AL7:AL26,MATCH(LARGE('h 22-23'!K7:K26,2),'h 22-23'!K7:K26,0))</f>
        <v>140</v>
      </c>
      <c r="AM7" s="9">
        <f>INDEX('h 22-23'!AM7:AM26,MATCH(LARGE('h 22-23'!K7:K26,2),'h 22-23'!K7:K26,0))</f>
        <v>60</v>
      </c>
      <c r="AN7" s="10">
        <f>INDEX('h 22-23'!AN7:AN26,MATCH(LARGE('h 22-23'!K7:K26,2),'h 22-23'!K7:K26,0))</f>
        <v>22</v>
      </c>
      <c r="AO7" s="9">
        <f>INDEX('h 22-23'!AO7:AO26,MATCH(LARGE('h 22-23'!K7:K26,2),'h 22-23'!K7:K26,0))</f>
        <v>133</v>
      </c>
      <c r="AP7" s="10">
        <f>INDEX('h 22-23'!AP7:AP26,MATCH(LARGE('h 22-23'!K7:K26,2),'h 22-23'!K7:K26,0))</f>
        <v>55</v>
      </c>
      <c r="AQ7" s="11">
        <f>INDEX('h 22-23'!AQ7:AQ26,MATCH(LARGE('h 22-23'!K7:K26,2),'h 22-23'!K7:K26,0))</f>
        <v>45</v>
      </c>
      <c r="AR7" s="12">
        <f>INDEX('h 22-23'!AR7:AR26,MATCH(LARGE('h 22-23'!K7:K26,2),'h 22-23'!K7:K26,0))</f>
        <v>32</v>
      </c>
      <c r="AS7" s="11">
        <f>INDEX('h 22-23'!AS7:AS26,MATCH(LARGE('h 22-23'!K7:K26,2),'h 22-23'!K7:K26,0))</f>
        <v>90</v>
      </c>
      <c r="AT7" s="12">
        <f>INDEX('h 22-23'!AT7:AT26,MATCH(LARGE('h 22-23'!K7:K26,2),'h 22-23'!K7:K26,0))</f>
        <v>85</v>
      </c>
      <c r="AV7" s="7">
        <f>INDEX('h 22-23'!AV7:AV26,MATCH(LARGE('h 22-23'!K7:K26,2),'h 22-23'!K7:K26,0))</f>
        <v>51</v>
      </c>
      <c r="AW7" s="8">
        <f>INDEX('h 22-23'!AW7:AW26,MATCH(LARGE('h 22-23'!K7:K26,2),'h 22-23'!K7:K26,0))</f>
        <v>83</v>
      </c>
      <c r="AX7" s="9">
        <f>INDEX('h 22-23'!AX7:AX26,MATCH(LARGE('h 22-23'!K7:K26,2),'h 22-23'!K7:K26,0))</f>
        <v>17</v>
      </c>
      <c r="AY7" s="10">
        <f>INDEX('h 22-23'!AY7:AY26,MATCH(LARGE('h 22-23'!K7:K26,2),'h 22-23'!K7:K26,0))</f>
        <v>41</v>
      </c>
      <c r="AZ7" s="11">
        <f>INDEX('h 22-23'!AZ7:AZ26,MATCH(LARGE('h 22-23'!K7:K26,2),'h 22-23'!K7:K26,0))</f>
        <v>34</v>
      </c>
      <c r="BA7" s="12">
        <f>INDEX('h 22-23'!BA7:BA26,MATCH(LARGE('h 22-23'!K7:K26,2),'h 22-23'!K7:K26,0))</f>
        <v>42</v>
      </c>
      <c r="BC7" s="7">
        <f>INDEX('h 22-23'!BC7:BC26,MATCH(LARGE('h 22-23'!K7:K26,2),'h 22-23'!K7:K26,0))</f>
        <v>0</v>
      </c>
      <c r="BD7" s="8">
        <f>INDEX('h 22-23'!BD7:BD26,MATCH(LARGE('h 22-23'!K7:K26,2),'h 22-23'!K7:K26,0))</f>
        <v>1</v>
      </c>
      <c r="BE7" s="9">
        <f>INDEX('h 22-23'!BE7:BE26,MATCH(LARGE('h 22-23'!K7:K26,2),'h 22-23'!K7:K26,0))</f>
        <v>0</v>
      </c>
      <c r="BF7" s="10">
        <f>INDEX('h 22-23'!BF7:BF26,MATCH(LARGE('h 22-23'!K7:K26,2),'h 22-23'!K7:K26,0))</f>
        <v>1</v>
      </c>
      <c r="BG7" s="11">
        <f>INDEX('h 22-23'!BG7:BG26,MATCH(LARGE('h 22-23'!K7:K26,2),'h 22-23'!K7:K26,0))</f>
        <v>0</v>
      </c>
      <c r="BH7" s="12">
        <f>INDEX('h 22-23'!BH7:BH26,MATCH(LARGE('h 22-23'!K7:K26,2),'h 22-23'!K7:K26,0))</f>
        <v>0</v>
      </c>
      <c r="BI7" s="6"/>
      <c r="BJ7" s="3" t="b">
        <f>INDEX('h 22-23'!BJ7:BJ26,MATCH(LARGE('h 22-23'!K7:K26,2),'h 22-23'!K7:K26,0))</f>
        <v>1</v>
      </c>
      <c r="BK7" s="3" t="b">
        <f>INDEX('h 22-23'!BK7:BK26,MATCH(LARGE('h 22-23'!K7:K26,2),'h 22-23'!K7:K26,0))</f>
        <v>1</v>
      </c>
      <c r="BL7" s="6"/>
      <c r="BM7" s="4" t="b">
        <f>INDEX('h 22-23'!BM7:BM26,MATCH(LARGE('h 22-23'!K7:K26,2),'h 22-23'!K7:K26,0))</f>
        <v>1</v>
      </c>
      <c r="BN7" s="4" t="b">
        <f>INDEX('h 22-23'!BN7:BN26,MATCH(LARGE('h 22-23'!K7:K26,2),'h 22-23'!K7:K26,0))</f>
        <v>1</v>
      </c>
      <c r="BO7" s="6"/>
      <c r="BP7" s="30" t="s">
        <v>80</v>
      </c>
    </row>
    <row r="8" spans="2:68" ht="17.100000000000001" customHeight="1" thickBot="1" x14ac:dyDescent="0.3">
      <c r="B8" s="22" t="str">
        <f>INDEX('h 22-23'!B7:B26,MATCH(LARGE('h 22-23'!K7:K26,3),'h 22-23'!K7:K26,0))</f>
        <v>Man Utd</v>
      </c>
      <c r="C8" s="2"/>
      <c r="D8" s="4" t="b">
        <f>INDEX('h 22-23'!D7:D26,MATCH(LARGE('h 22-23'!K7:K26,3),'h 22-23'!K7:K26,0))</f>
        <v>1</v>
      </c>
      <c r="E8" s="2"/>
      <c r="F8" s="35">
        <f>INDEX('h 22-23'!F7:F26,MATCH(LARGE('h 22-23'!K7:K26,3),'h 22-23'!K7:K26,0))</f>
        <v>23</v>
      </c>
      <c r="G8" s="36">
        <f>INDEX('h 22-23'!G7:G26,MATCH(LARGE('h 22-23'!K7:K26,3),'h 22-23'!K7:K26,0))</f>
        <v>6</v>
      </c>
      <c r="H8" s="37">
        <f>INDEX('h 22-23'!H7:H26,MATCH(LARGE('h 22-23'!K7:K26,3),'h 22-23'!K7:K26,0))</f>
        <v>9</v>
      </c>
      <c r="I8" s="15">
        <f>INDEX('h 22-23'!I7:I26,MATCH(LARGE('h 22-23'!K7:K26,3),'h 22-23'!K7:K26,0))</f>
        <v>75</v>
      </c>
      <c r="J8" s="27"/>
      <c r="K8" s="27"/>
      <c r="L8" s="32">
        <f>INDEX('h 22-23'!L7:L26,MATCH(LARGE('h 22-23'!K7:K26,3),'h 22-23'!K7:K26,0))</f>
        <v>26</v>
      </c>
      <c r="M8" s="24">
        <f>INDEX('h 22-23'!M7:M26,MATCH(LARGE('h 22-23'!K7:K26,3),'h 22-23'!K7:K26,0))</f>
        <v>18</v>
      </c>
      <c r="N8" s="33">
        <f>INDEX('h 22-23'!N7:N26,MATCH(LARGE('h 22-23'!K7:K26,3),'h 22-23'!K7:K26,0))</f>
        <v>58</v>
      </c>
      <c r="O8" s="34">
        <f>INDEX('h 22-23'!O7:O26,MATCH(LARGE('h 22-23'!K7:K26,3),'h 22-23'!K7:K26,0))</f>
        <v>43</v>
      </c>
      <c r="P8" s="2"/>
      <c r="Q8" s="38">
        <f>INDEX('h 22-23'!Q7:Q26,MATCH(LARGE('h 22-23'!K7:K26,3),'h 22-23'!K7:K26,0))</f>
        <v>15</v>
      </c>
      <c r="R8" s="39">
        <f>INDEX('h 22-23'!R7:R26,MATCH(LARGE('h 22-23'!K7:K26,3),'h 22-23'!K7:K26,0))</f>
        <v>3</v>
      </c>
      <c r="S8" s="40">
        <f>INDEX('h 22-23'!S7:S26,MATCH(LARGE('h 22-23'!K7:K26,3),'h 22-23'!K7:K26,0))</f>
        <v>1</v>
      </c>
      <c r="T8" s="15">
        <f>INDEX('h 22-23'!T7:T26,MATCH(LARGE('h 22-23'!K7:K26,3),'h 22-23'!K7:K26,0))</f>
        <v>48</v>
      </c>
      <c r="U8" s="32">
        <f>INDEX('h 22-23'!U7:U26,MATCH(LARGE('h 22-23'!K7:K26,3),'h 22-23'!K7:K26,0))</f>
        <v>15</v>
      </c>
      <c r="V8" s="24">
        <f>INDEX('h 22-23'!V7:V26,MATCH(LARGE('h 22-23'!K7:K26,3),'h 22-23'!K7:K26,0))</f>
        <v>4</v>
      </c>
      <c r="W8" s="33">
        <f>INDEX('h 22-23'!W7:W26,MATCH(LARGE('h 22-23'!K7:K26,3),'h 22-23'!K7:K26,0))</f>
        <v>36</v>
      </c>
      <c r="X8" s="34">
        <f>INDEX('h 22-23'!X7:X26,MATCH(LARGE('h 22-23'!K7:K26,3),'h 22-23'!K7:K26,0))</f>
        <v>10</v>
      </c>
      <c r="Y8" s="2"/>
      <c r="Z8" s="41">
        <f>INDEX('h 22-23'!Z7:Z26,MATCH(LARGE('h 22-23'!K7:K26,3),'h 22-23'!K7:K26,0))</f>
        <v>8</v>
      </c>
      <c r="AA8" s="42">
        <f>INDEX('h 22-23'!AA7:AA26,MATCH(LARGE('h 22-23'!K7:K26,3),'h 22-23'!K7:K26,0))</f>
        <v>3</v>
      </c>
      <c r="AB8" s="43">
        <f>INDEX('h 22-23'!AB7:AB26,MATCH(LARGE('h 22-23'!K7:K26,3),'h 22-23'!K7:K26,0))</f>
        <v>8</v>
      </c>
      <c r="AC8" s="15">
        <f>INDEX('h 22-23'!AC7:AC26,MATCH(LARGE('h 22-23'!K7:K26,3),'h 22-23'!K7:K26,0))</f>
        <v>27</v>
      </c>
      <c r="AD8" s="32">
        <f>INDEX('h 22-23'!AD7:AD26,MATCH(LARGE('h 22-23'!K7:K26,3),'h 22-23'!K7:K26,0))</f>
        <v>11</v>
      </c>
      <c r="AE8" s="24">
        <f>INDEX('h 22-23'!AE7:AE26,MATCH(LARGE('h 22-23'!K7:K26,3),'h 22-23'!K7:K26,0))</f>
        <v>14</v>
      </c>
      <c r="AF8" s="33">
        <f>INDEX('h 22-23'!AF7:AF26,MATCH(LARGE('h 22-23'!K7:K26,3),'h 22-23'!K7:K26,0))</f>
        <v>22</v>
      </c>
      <c r="AG8" s="34">
        <f>INDEX('h 22-23'!AG7:AG26,MATCH(LARGE('h 22-23'!K7:K26,3),'h 22-23'!K7:K26,0))</f>
        <v>33</v>
      </c>
      <c r="AI8" s="7">
        <f>INDEX('h 22-23'!AI7:AI26,MATCH(LARGE('h 22-23'!K7:K26,3),'h 22-23'!K7:K26,0))</f>
        <v>88</v>
      </c>
      <c r="AJ8" s="8">
        <f>INDEX('h 22-23'!AJ7:AJ26,MATCH(LARGE('h 22-23'!K7:K26,3),'h 22-23'!K7:K26,0))</f>
        <v>73</v>
      </c>
      <c r="AK8" s="7">
        <f>INDEX('h 22-23'!AK7:AK26,MATCH(LARGE('h 22-23'!K7:K26,3),'h 22-23'!K7:K26,0))</f>
        <v>195</v>
      </c>
      <c r="AL8" s="8">
        <f>INDEX('h 22-23'!AL7:AL26,MATCH(LARGE('h 22-23'!K7:K26,3),'h 22-23'!K7:K26,0))</f>
        <v>207</v>
      </c>
      <c r="AM8" s="9">
        <f>INDEX('h 22-23'!AM7:AM26,MATCH(LARGE('h 22-23'!K7:K26,3),'h 22-23'!K7:K26,0))</f>
        <v>54</v>
      </c>
      <c r="AN8" s="10">
        <f>INDEX('h 22-23'!AN7:AN26,MATCH(LARGE('h 22-23'!K7:K26,3),'h 22-23'!K7:K26,0))</f>
        <v>39</v>
      </c>
      <c r="AO8" s="9">
        <f>INDEX('h 22-23'!AO7:AO26,MATCH(LARGE('h 22-23'!K7:K26,3),'h 22-23'!K7:K26,0))</f>
        <v>113</v>
      </c>
      <c r="AP8" s="10">
        <f>INDEX('h 22-23'!AP7:AP26,MATCH(LARGE('h 22-23'!K7:K26,3),'h 22-23'!K7:K26,0))</f>
        <v>98</v>
      </c>
      <c r="AQ8" s="11">
        <f>INDEX('h 22-23'!AQ7:AQ26,MATCH(LARGE('h 22-23'!K7:K26,3),'h 22-23'!K7:K26,0))</f>
        <v>34</v>
      </c>
      <c r="AR8" s="12">
        <f>INDEX('h 22-23'!AR7:AR26,MATCH(LARGE('h 22-23'!K7:K26,3),'h 22-23'!K7:K26,0))</f>
        <v>34</v>
      </c>
      <c r="AS8" s="11">
        <f>INDEX('h 22-23'!AS7:AS26,MATCH(LARGE('h 22-23'!K7:K26,3),'h 22-23'!K7:K26,0))</f>
        <v>82</v>
      </c>
      <c r="AT8" s="12">
        <f>INDEX('h 22-23'!AT7:AT26,MATCH(LARGE('h 22-23'!K7:K26,3),'h 22-23'!K7:K26,0))</f>
        <v>109</v>
      </c>
      <c r="AV8" s="7">
        <f>INDEX('h 22-23'!AV7:AV26,MATCH(LARGE('h 22-23'!K7:K26,3),'h 22-23'!K7:K26,0))</f>
        <v>78</v>
      </c>
      <c r="AW8" s="8">
        <f>INDEX('h 22-23'!AW7:AW26,MATCH(LARGE('h 22-23'!K7:K26,3),'h 22-23'!K7:K26,0))</f>
        <v>50</v>
      </c>
      <c r="AX8" s="9">
        <f>INDEX('h 22-23'!AX7:AX26,MATCH(LARGE('h 22-23'!K7:K26,3),'h 22-23'!K7:K26,0))</f>
        <v>35</v>
      </c>
      <c r="AY8" s="10">
        <f>INDEX('h 22-23'!AY7:AY26,MATCH(LARGE('h 22-23'!K7:K26,3),'h 22-23'!K7:K26,0))</f>
        <v>27</v>
      </c>
      <c r="AZ8" s="11">
        <f>INDEX('h 22-23'!AZ7:AZ26,MATCH(LARGE('h 22-23'!K7:K26,3),'h 22-23'!K7:K26,0))</f>
        <v>43</v>
      </c>
      <c r="BA8" s="12">
        <f>INDEX('h 22-23'!BA7:BA26,MATCH(LARGE('h 22-23'!K7:K26,3),'h 22-23'!K7:K26,0))</f>
        <v>23</v>
      </c>
      <c r="BC8" s="7">
        <f>INDEX('h 22-23'!BC7:BC26,MATCH(LARGE('h 22-23'!K7:K26,3),'h 22-23'!K7:K26,0))</f>
        <v>2</v>
      </c>
      <c r="BD8" s="8">
        <f>INDEX('h 22-23'!BD7:BD26,MATCH(LARGE('h 22-23'!K7:K26,3),'h 22-23'!K7:K26,0))</f>
        <v>0</v>
      </c>
      <c r="BE8" s="9">
        <f>INDEX('h 22-23'!BE7:BE26,MATCH(LARGE('h 22-23'!K7:K26,3),'h 22-23'!K7:K26,0))</f>
        <v>2</v>
      </c>
      <c r="BF8" s="10">
        <f>INDEX('h 22-23'!BF7:BF26,MATCH(LARGE('h 22-23'!K7:K26,3),'h 22-23'!K7:K26,0))</f>
        <v>0</v>
      </c>
      <c r="BG8" s="11">
        <f>INDEX('h 22-23'!BG7:BG26,MATCH(LARGE('h 22-23'!K7:K26,3),'h 22-23'!K7:K26,0))</f>
        <v>0</v>
      </c>
      <c r="BH8" s="12">
        <f>INDEX('h 22-23'!BH7:BH26,MATCH(LARGE('h 22-23'!K7:K26,3),'h 22-23'!K7:K26,0))</f>
        <v>0</v>
      </c>
      <c r="BI8" s="6"/>
      <c r="BJ8" s="3" t="b">
        <f>INDEX('h 22-23'!BJ7:BJ26,MATCH(LARGE('h 22-23'!K7:K26,3),'h 22-23'!K7:K26,0))</f>
        <v>1</v>
      </c>
      <c r="BK8" s="3" t="b">
        <f>INDEX('h 22-23'!BK7:BK26,MATCH(LARGE('h 22-23'!K7:K26,3),'h 22-23'!K7:K26,0))</f>
        <v>1</v>
      </c>
      <c r="BL8" s="6"/>
      <c r="BM8" s="4" t="b">
        <f>INDEX('h 22-23'!BM7:BM26,MATCH(LARGE('h 22-23'!K7:K26,3),'h 22-23'!K7:K26,0))</f>
        <v>1</v>
      </c>
      <c r="BN8" s="4" t="b">
        <f>INDEX('h 22-23'!BN7:BN26,MATCH(LARGE('h 22-23'!K7:K26,3),'h 22-23'!K7:K26,0))</f>
        <v>1</v>
      </c>
      <c r="BO8" s="6"/>
      <c r="BP8" s="30" t="s">
        <v>81</v>
      </c>
    </row>
    <row r="9" spans="2:68" ht="17.100000000000001" customHeight="1" thickBot="1" x14ac:dyDescent="0.3">
      <c r="B9" s="22" t="str">
        <f>INDEX('h 22-23'!B7:B26,MATCH(LARGE('h 22-23'!K7:K26,4),'h 22-23'!K7:K26,0))</f>
        <v>Newcastle</v>
      </c>
      <c r="C9" s="2"/>
      <c r="D9" s="4" t="b">
        <f>INDEX('h 22-23'!D7:D26,MATCH(LARGE('h 22-23'!K7:K26,4),'h 22-23'!K7:K26,0))</f>
        <v>1</v>
      </c>
      <c r="E9" s="2"/>
      <c r="F9" s="35">
        <f>INDEX('h 22-23'!F7:F26,MATCH(LARGE('h 22-23'!K7:K26,4),'h 22-23'!K7:K26,0))</f>
        <v>19</v>
      </c>
      <c r="G9" s="36">
        <f>INDEX('h 22-23'!G7:G26,MATCH(LARGE('h 22-23'!K7:K26,4),'h 22-23'!K7:K26,0))</f>
        <v>14</v>
      </c>
      <c r="H9" s="37">
        <f>INDEX('h 22-23'!H7:H26,MATCH(LARGE('h 22-23'!K7:K26,4),'h 22-23'!K7:K26,0))</f>
        <v>5</v>
      </c>
      <c r="I9" s="15">
        <f>INDEX('h 22-23'!I7:I26,MATCH(LARGE('h 22-23'!K7:K26,4),'h 22-23'!K7:K26,0))</f>
        <v>71</v>
      </c>
      <c r="J9" s="27"/>
      <c r="K9" s="27"/>
      <c r="L9" s="32">
        <f>INDEX('h 22-23'!L7:L26,MATCH(LARGE('h 22-23'!K7:K26,4),'h 22-23'!K7:K26,0))</f>
        <v>32</v>
      </c>
      <c r="M9" s="24">
        <f>INDEX('h 22-23'!M7:M26,MATCH(LARGE('h 22-23'!K7:K26,4),'h 22-23'!K7:K26,0))</f>
        <v>15</v>
      </c>
      <c r="N9" s="33">
        <f>INDEX('h 22-23'!N7:N26,MATCH(LARGE('h 22-23'!K7:K26,4),'h 22-23'!K7:K26,0))</f>
        <v>68</v>
      </c>
      <c r="O9" s="34">
        <f>INDEX('h 22-23'!O7:O26,MATCH(LARGE('h 22-23'!K7:K26,4),'h 22-23'!K7:K26,0))</f>
        <v>33</v>
      </c>
      <c r="P9" s="2"/>
      <c r="Q9" s="38">
        <f>INDEX('h 22-23'!Q7:Q26,MATCH(LARGE('h 22-23'!K7:K26,4),'h 22-23'!K7:K26,0))</f>
        <v>11</v>
      </c>
      <c r="R9" s="39">
        <f>INDEX('h 22-23'!R7:R26,MATCH(LARGE('h 22-23'!K7:K26,4),'h 22-23'!K7:K26,0))</f>
        <v>6</v>
      </c>
      <c r="S9" s="40">
        <f>INDEX('h 22-23'!S7:S26,MATCH(LARGE('h 22-23'!K7:K26,4),'h 22-23'!K7:K26,0))</f>
        <v>2</v>
      </c>
      <c r="T9" s="15">
        <f>INDEX('h 22-23'!T7:T26,MATCH(LARGE('h 22-23'!K7:K26,4),'h 22-23'!K7:K26,0))</f>
        <v>39</v>
      </c>
      <c r="U9" s="32">
        <f>INDEX('h 22-23'!U7:U26,MATCH(LARGE('h 22-23'!K7:K26,4),'h 22-23'!K7:K26,0))</f>
        <v>15</v>
      </c>
      <c r="V9" s="24">
        <f>INDEX('h 22-23'!V7:V26,MATCH(LARGE('h 22-23'!K7:K26,4),'h 22-23'!K7:K26,0))</f>
        <v>6</v>
      </c>
      <c r="W9" s="33">
        <f>INDEX('h 22-23'!W7:W26,MATCH(LARGE('h 22-23'!K7:K26,4),'h 22-23'!K7:K26,0))</f>
        <v>36</v>
      </c>
      <c r="X9" s="34">
        <f>INDEX('h 22-23'!X7:X26,MATCH(LARGE('h 22-23'!K7:K26,4),'h 22-23'!K7:K26,0))</f>
        <v>14</v>
      </c>
      <c r="Y9" s="2"/>
      <c r="Z9" s="41">
        <f>INDEX('h 22-23'!Z7:Z26,MATCH(LARGE('h 22-23'!K7:K26,4),'h 22-23'!K7:K26,0))</f>
        <v>8</v>
      </c>
      <c r="AA9" s="42">
        <f>INDEX('h 22-23'!AA7:AA26,MATCH(LARGE('h 22-23'!K7:K26,4),'h 22-23'!K7:K26,0))</f>
        <v>8</v>
      </c>
      <c r="AB9" s="43">
        <f>INDEX('h 22-23'!AB7:AB26,MATCH(LARGE('h 22-23'!K7:K26,4),'h 22-23'!K7:K26,0))</f>
        <v>3</v>
      </c>
      <c r="AC9" s="15">
        <f>INDEX('h 22-23'!AC7:AC26,MATCH(LARGE('h 22-23'!K7:K26,4),'h 22-23'!K7:K26,0))</f>
        <v>32</v>
      </c>
      <c r="AD9" s="32">
        <f>INDEX('h 22-23'!AD7:AD26,MATCH(LARGE('h 22-23'!K7:K26,4),'h 22-23'!K7:K26,0))</f>
        <v>17</v>
      </c>
      <c r="AE9" s="24">
        <f>INDEX('h 22-23'!AE7:AE26,MATCH(LARGE('h 22-23'!K7:K26,4),'h 22-23'!K7:K26,0))</f>
        <v>9</v>
      </c>
      <c r="AF9" s="33">
        <f>INDEX('h 22-23'!AF7:AF26,MATCH(LARGE('h 22-23'!K7:K26,4),'h 22-23'!K7:K26,0))</f>
        <v>32</v>
      </c>
      <c r="AG9" s="34">
        <f>INDEX('h 22-23'!AG7:AG26,MATCH(LARGE('h 22-23'!K7:K26,4),'h 22-23'!K7:K26,0))</f>
        <v>19</v>
      </c>
      <c r="AI9" s="7">
        <f>INDEX('h 22-23'!AI7:AI26,MATCH(LARGE('h 22-23'!K7:K26,4),'h 22-23'!K7:K26,0))</f>
        <v>131</v>
      </c>
      <c r="AJ9" s="8">
        <f>INDEX('h 22-23'!AJ7:AJ26,MATCH(LARGE('h 22-23'!K7:K26,4),'h 22-23'!K7:K26,0))</f>
        <v>67</v>
      </c>
      <c r="AK9" s="7">
        <f>INDEX('h 22-23'!AK7:AK26,MATCH(LARGE('h 22-23'!K7:K26,4),'h 22-23'!K7:K26,0))</f>
        <v>270</v>
      </c>
      <c r="AL9" s="8">
        <f>INDEX('h 22-23'!AL7:AL26,MATCH(LARGE('h 22-23'!K7:K26,4),'h 22-23'!K7:K26,0))</f>
        <v>163</v>
      </c>
      <c r="AM9" s="9">
        <f>INDEX('h 22-23'!AM7:AM26,MATCH(LARGE('h 22-23'!K7:K26,4),'h 22-23'!K7:K26,0))</f>
        <v>84</v>
      </c>
      <c r="AN9" s="10">
        <f>INDEX('h 22-23'!AN7:AN26,MATCH(LARGE('h 22-23'!K7:K26,4),'h 22-23'!K7:K26,0))</f>
        <v>18</v>
      </c>
      <c r="AO9" s="9">
        <f>INDEX('h 22-23'!AO7:AO26,MATCH(LARGE('h 22-23'!K7:K26,4),'h 22-23'!K7:K26,0))</f>
        <v>155</v>
      </c>
      <c r="AP9" s="10">
        <f>INDEX('h 22-23'!AP7:AP26,MATCH(LARGE('h 22-23'!K7:K26,4),'h 22-23'!K7:K26,0))</f>
        <v>57</v>
      </c>
      <c r="AQ9" s="11">
        <f>INDEX('h 22-23'!AQ7:AQ26,MATCH(LARGE('h 22-23'!K7:K26,4),'h 22-23'!K7:K26,0))</f>
        <v>47</v>
      </c>
      <c r="AR9" s="12">
        <f>INDEX('h 22-23'!AR7:AR26,MATCH(LARGE('h 22-23'!K7:K26,4),'h 22-23'!K7:K26,0))</f>
        <v>49</v>
      </c>
      <c r="AS9" s="11">
        <f>INDEX('h 22-23'!AS7:AS26,MATCH(LARGE('h 22-23'!K7:K26,4),'h 22-23'!K7:K26,0))</f>
        <v>115</v>
      </c>
      <c r="AT9" s="12">
        <f>INDEX('h 22-23'!AT7:AT26,MATCH(LARGE('h 22-23'!K7:K26,4),'h 22-23'!K7:K26,0))</f>
        <v>106</v>
      </c>
      <c r="AV9" s="7">
        <f>INDEX('h 22-23'!AV7:AV26,MATCH(LARGE('h 22-23'!K7:K26,4),'h 22-23'!K7:K26,0))</f>
        <v>59</v>
      </c>
      <c r="AW9" s="8">
        <f>INDEX('h 22-23'!AW7:AW26,MATCH(LARGE('h 22-23'!K7:K26,4),'h 22-23'!K7:K26,0))</f>
        <v>80</v>
      </c>
      <c r="AX9" s="9">
        <f>INDEX('h 22-23'!AX7:AX26,MATCH(LARGE('h 22-23'!K7:K26,4),'h 22-23'!K7:K26,0))</f>
        <v>29</v>
      </c>
      <c r="AY9" s="10">
        <f>INDEX('h 22-23'!AY7:AY26,MATCH(LARGE('h 22-23'!K7:K26,4),'h 22-23'!K7:K26,0))</f>
        <v>40</v>
      </c>
      <c r="AZ9" s="11">
        <f>INDEX('h 22-23'!AZ7:AZ26,MATCH(LARGE('h 22-23'!K7:K26,4),'h 22-23'!K7:K26,0))</f>
        <v>30</v>
      </c>
      <c r="BA9" s="12">
        <f>INDEX('h 22-23'!BA7:BA26,MATCH(LARGE('h 22-23'!K7:K26,4),'h 22-23'!K7:K26,0))</f>
        <v>40</v>
      </c>
      <c r="BC9" s="7">
        <f>INDEX('h 22-23'!BC7:BC26,MATCH(LARGE('h 22-23'!K7:K26,4),'h 22-23'!K7:K26,0))</f>
        <v>1</v>
      </c>
      <c r="BD9" s="8">
        <f>INDEX('h 22-23'!BD7:BD26,MATCH(LARGE('h 22-23'!K7:K26,4),'h 22-23'!K7:K26,0))</f>
        <v>1</v>
      </c>
      <c r="BE9" s="9">
        <f>INDEX('h 22-23'!BE7:BE26,MATCH(LARGE('h 22-23'!K7:K26,4),'h 22-23'!K7:K26,0))</f>
        <v>1</v>
      </c>
      <c r="BF9" s="10">
        <f>INDEX('h 22-23'!BF7:BF26,MATCH(LARGE('h 22-23'!K7:K26,4),'h 22-23'!K7:K26,0))</f>
        <v>0</v>
      </c>
      <c r="BG9" s="11">
        <f>INDEX('h 22-23'!BG7:BG26,MATCH(LARGE('h 22-23'!K7:K26,4),'h 22-23'!K7:K26,0))</f>
        <v>0</v>
      </c>
      <c r="BH9" s="12">
        <f>INDEX('h 22-23'!BH7:BH26,MATCH(LARGE('h 22-23'!K7:K26,4),'h 22-23'!K7:K26,0))</f>
        <v>1</v>
      </c>
      <c r="BI9" s="6"/>
      <c r="BJ9" s="3" t="b">
        <f>INDEX('h 22-23'!BJ7:BJ26,MATCH(LARGE('h 22-23'!K7:K26,4),'h 22-23'!K7:K26,0))</f>
        <v>1</v>
      </c>
      <c r="BK9" s="3" t="b">
        <f>INDEX('h 22-23'!BK7:BK26,MATCH(LARGE('h 22-23'!K7:K26,4),'h 22-23'!K7:K26,0))</f>
        <v>1</v>
      </c>
      <c r="BL9" s="6"/>
      <c r="BM9" s="4" t="b">
        <f>INDEX('h 22-23'!BM7:BM26,MATCH(LARGE('h 22-23'!K7:K26,4),'h 22-23'!K7:K26,0))</f>
        <v>1</v>
      </c>
      <c r="BN9" s="4" t="b">
        <f>INDEX('h 22-23'!BN7:BN26,MATCH(LARGE('h 22-23'!K7:K26,4),'h 22-23'!K7:K26,0))</f>
        <v>1</v>
      </c>
      <c r="BO9" s="6"/>
      <c r="BP9" s="30" t="s">
        <v>82</v>
      </c>
    </row>
    <row r="10" spans="2:68" ht="17.100000000000001" customHeight="1" thickBot="1" x14ac:dyDescent="0.3">
      <c r="B10" s="22" t="str">
        <f>INDEX('h 22-23'!B7:B26,MATCH(LARGE('h 22-23'!K7:K26,5),'h 22-23'!K7:K26,0))</f>
        <v>Liverpool</v>
      </c>
      <c r="C10" s="2"/>
      <c r="D10" s="4" t="b">
        <f>INDEX('h 22-23'!D7:D26,MATCH(LARGE('h 22-23'!K7:K26,5),'h 22-23'!K7:K26,0))</f>
        <v>1</v>
      </c>
      <c r="E10" s="2"/>
      <c r="F10" s="35">
        <f>INDEX('h 22-23'!F7:F26,MATCH(LARGE('h 22-23'!K7:K26,5),'h 22-23'!K7:K26,0))</f>
        <v>19</v>
      </c>
      <c r="G10" s="36">
        <f>INDEX('h 22-23'!G7:G26,MATCH(LARGE('h 22-23'!K7:K26,5),'h 22-23'!K7:K26,0))</f>
        <v>10</v>
      </c>
      <c r="H10" s="37">
        <f>INDEX('h 22-23'!H7:H26,MATCH(LARGE('h 22-23'!K7:K26,5),'h 22-23'!K7:K26,0))</f>
        <v>9</v>
      </c>
      <c r="I10" s="15">
        <f>INDEX('h 22-23'!I7:I26,MATCH(LARGE('h 22-23'!K7:K26,5),'h 22-23'!K7:K26,0))</f>
        <v>67</v>
      </c>
      <c r="J10" s="27"/>
      <c r="K10" s="27"/>
      <c r="L10" s="32">
        <f>INDEX('h 22-23'!L7:L26,MATCH(LARGE('h 22-23'!K7:K26,5),'h 22-23'!K7:K26,0))</f>
        <v>36</v>
      </c>
      <c r="M10" s="24">
        <f>INDEX('h 22-23'!M7:M26,MATCH(LARGE('h 22-23'!K7:K26,5),'h 22-23'!K7:K26,0))</f>
        <v>24</v>
      </c>
      <c r="N10" s="33">
        <f>INDEX('h 22-23'!N7:N26,MATCH(LARGE('h 22-23'!K7:K26,5),'h 22-23'!K7:K26,0))</f>
        <v>75</v>
      </c>
      <c r="O10" s="34">
        <f>INDEX('h 22-23'!O7:O26,MATCH(LARGE('h 22-23'!K7:K26,5),'h 22-23'!K7:K26,0))</f>
        <v>47</v>
      </c>
      <c r="P10" s="2"/>
      <c r="Q10" s="38">
        <f>INDEX('h 22-23'!Q7:Q26,MATCH(LARGE('h 22-23'!K7:K26,5),'h 22-23'!K7:K26,0))</f>
        <v>13</v>
      </c>
      <c r="R10" s="39">
        <f>INDEX('h 22-23'!R7:R26,MATCH(LARGE('h 22-23'!K7:K26,5),'h 22-23'!K7:K26,0))</f>
        <v>5</v>
      </c>
      <c r="S10" s="40">
        <f>INDEX('h 22-23'!S7:S26,MATCH(LARGE('h 22-23'!K7:K26,5),'h 22-23'!K7:K26,0))</f>
        <v>1</v>
      </c>
      <c r="T10" s="15">
        <f>INDEX('h 22-23'!T7:T26,MATCH(LARGE('h 22-23'!K7:K26,5),'h 22-23'!K7:K26,0))</f>
        <v>44</v>
      </c>
      <c r="U10" s="32">
        <f>INDEX('h 22-23'!U7:U26,MATCH(LARGE('h 22-23'!K7:K26,5),'h 22-23'!K7:K26,0))</f>
        <v>21</v>
      </c>
      <c r="V10" s="24">
        <f>INDEX('h 22-23'!V7:V26,MATCH(LARGE('h 22-23'!K7:K26,5),'h 22-23'!K7:K26,0))</f>
        <v>11</v>
      </c>
      <c r="W10" s="33">
        <f>INDEX('h 22-23'!W7:W26,MATCH(LARGE('h 22-23'!K7:K26,5),'h 22-23'!K7:K26,0))</f>
        <v>46</v>
      </c>
      <c r="X10" s="34">
        <f>INDEX('h 22-23'!X7:X26,MATCH(LARGE('h 22-23'!K7:K26,5),'h 22-23'!K7:K26,0))</f>
        <v>17</v>
      </c>
      <c r="Y10" s="2"/>
      <c r="Z10" s="41">
        <f>INDEX('h 22-23'!Z7:Z26,MATCH(LARGE('h 22-23'!K7:K26,5),'h 22-23'!K7:K26,0))</f>
        <v>6</v>
      </c>
      <c r="AA10" s="42">
        <f>INDEX('h 22-23'!AA7:AA26,MATCH(LARGE('h 22-23'!K7:K26,5),'h 22-23'!K7:K26,0))</f>
        <v>5</v>
      </c>
      <c r="AB10" s="43">
        <f>INDEX('h 22-23'!AB7:AB26,MATCH(LARGE('h 22-23'!K7:K26,5),'h 22-23'!K7:K26,0))</f>
        <v>8</v>
      </c>
      <c r="AC10" s="15">
        <f>INDEX('h 22-23'!AC7:AC26,MATCH(LARGE('h 22-23'!K7:K26,5),'h 22-23'!K7:K26,0))</f>
        <v>23</v>
      </c>
      <c r="AD10" s="32">
        <f>INDEX('h 22-23'!AD7:AD26,MATCH(LARGE('h 22-23'!K7:K26,5),'h 22-23'!K7:K26,0))</f>
        <v>15</v>
      </c>
      <c r="AE10" s="24">
        <f>INDEX('h 22-23'!AE7:AE26,MATCH(LARGE('h 22-23'!K7:K26,5),'h 22-23'!K7:K26,0))</f>
        <v>13</v>
      </c>
      <c r="AF10" s="33">
        <f>INDEX('h 22-23'!AF7:AF26,MATCH(LARGE('h 22-23'!K7:K26,5),'h 22-23'!K7:K26,0))</f>
        <v>29</v>
      </c>
      <c r="AG10" s="34">
        <f>INDEX('h 22-23'!AG7:AG26,MATCH(LARGE('h 22-23'!K7:K26,5),'h 22-23'!K7:K26,0))</f>
        <v>30</v>
      </c>
      <c r="AI10" s="7">
        <f>INDEX('h 22-23'!AI7:AI26,MATCH(LARGE('h 22-23'!K7:K26,5),'h 22-23'!K7:K26,0))</f>
        <v>102</v>
      </c>
      <c r="AJ10" s="8">
        <f>INDEX('h 22-23'!AJ7:AJ26,MATCH(LARGE('h 22-23'!K7:K26,5),'h 22-23'!K7:K26,0))</f>
        <v>59</v>
      </c>
      <c r="AK10" s="7">
        <f>INDEX('h 22-23'!AK7:AK26,MATCH(LARGE('h 22-23'!K7:K26,5),'h 22-23'!K7:K26,0))</f>
        <v>235</v>
      </c>
      <c r="AL10" s="8">
        <f>INDEX('h 22-23'!AL7:AL26,MATCH(LARGE('h 22-23'!K7:K26,5),'h 22-23'!K7:K26,0))</f>
        <v>134</v>
      </c>
      <c r="AM10" s="9">
        <f>INDEX('h 22-23'!AM7:AM26,MATCH(LARGE('h 22-23'!K7:K26,5),'h 22-23'!K7:K26,0))</f>
        <v>61</v>
      </c>
      <c r="AN10" s="10">
        <f>INDEX('h 22-23'!AN7:AN26,MATCH(LARGE('h 22-23'!K7:K26,5),'h 22-23'!K7:K26,0))</f>
        <v>25</v>
      </c>
      <c r="AO10" s="9">
        <f>INDEX('h 22-23'!AO7:AO26,MATCH(LARGE('h 22-23'!K7:K26,5),'h 22-23'!K7:K26,0))</f>
        <v>129</v>
      </c>
      <c r="AP10" s="10">
        <f>INDEX('h 22-23'!AP7:AP26,MATCH(LARGE('h 22-23'!K7:K26,5),'h 22-23'!K7:K26,0))</f>
        <v>56</v>
      </c>
      <c r="AQ10" s="11">
        <f>INDEX('h 22-23'!AQ7:AQ26,MATCH(LARGE('h 22-23'!K7:K26,5),'h 22-23'!K7:K26,0))</f>
        <v>41</v>
      </c>
      <c r="AR10" s="12">
        <f>INDEX('h 22-23'!AR7:AR26,MATCH(LARGE('h 22-23'!K7:K26,5),'h 22-23'!K7:K26,0))</f>
        <v>34</v>
      </c>
      <c r="AS10" s="11">
        <f>INDEX('h 22-23'!AS7:AS26,MATCH(LARGE('h 22-23'!K7:K26,5),'h 22-23'!K7:K26,0))</f>
        <v>106</v>
      </c>
      <c r="AT10" s="12">
        <f>INDEX('h 22-23'!AT7:AT26,MATCH(LARGE('h 22-23'!K7:K26,5),'h 22-23'!K7:K26,0))</f>
        <v>78</v>
      </c>
      <c r="AV10" s="7">
        <f>INDEX('h 22-23'!AV7:AV26,MATCH(LARGE('h 22-23'!K7:K26,5),'h 22-23'!K7:K26,0))</f>
        <v>57</v>
      </c>
      <c r="AW10" s="8">
        <f>INDEX('h 22-23'!AW7:AW26,MATCH(LARGE('h 22-23'!K7:K26,5),'h 22-23'!K7:K26,0))</f>
        <v>59</v>
      </c>
      <c r="AX10" s="9">
        <f>INDEX('h 22-23'!AX7:AX26,MATCH(LARGE('h 22-23'!K7:K26,5),'h 22-23'!K7:K26,0))</f>
        <v>28</v>
      </c>
      <c r="AY10" s="10">
        <f>INDEX('h 22-23'!AY7:AY26,MATCH(LARGE('h 22-23'!K7:K26,5),'h 22-23'!K7:K26,0))</f>
        <v>37</v>
      </c>
      <c r="AZ10" s="11">
        <f>INDEX('h 22-23'!AZ7:AZ26,MATCH(LARGE('h 22-23'!K7:K26,5),'h 22-23'!K7:K26,0))</f>
        <v>29</v>
      </c>
      <c r="BA10" s="12">
        <f>INDEX('h 22-23'!BA7:BA26,MATCH(LARGE('h 22-23'!K7:K26,5),'h 22-23'!K7:K26,0))</f>
        <v>22</v>
      </c>
      <c r="BC10" s="7">
        <f>INDEX('h 22-23'!BC7:BC26,MATCH(LARGE('h 22-23'!K7:K26,5),'h 22-23'!K7:K26,0))</f>
        <v>1</v>
      </c>
      <c r="BD10" s="8">
        <f>INDEX('h 22-23'!BD7:BD26,MATCH(LARGE('h 22-23'!K7:K26,5),'h 22-23'!K7:K26,0))</f>
        <v>1</v>
      </c>
      <c r="BE10" s="9">
        <f>INDEX('h 22-23'!BE7:BE26,MATCH(LARGE('h 22-23'!K7:K26,5),'h 22-23'!K7:K26,0))</f>
        <v>1</v>
      </c>
      <c r="BF10" s="10">
        <f>INDEX('h 22-23'!BF7:BF26,MATCH(LARGE('h 22-23'!K7:K26,5),'h 22-23'!K7:K26,0))</f>
        <v>0</v>
      </c>
      <c r="BG10" s="11">
        <f>INDEX('h 22-23'!BG7:BG26,MATCH(LARGE('h 22-23'!K7:K26,5),'h 22-23'!K7:K26,0))</f>
        <v>0</v>
      </c>
      <c r="BH10" s="12">
        <f>INDEX('h 22-23'!BH7:BH26,MATCH(LARGE('h 22-23'!K7:K26,5),'h 22-23'!K7:K26,0))</f>
        <v>1</v>
      </c>
      <c r="BI10" s="6"/>
      <c r="BJ10" s="3" t="b">
        <f>INDEX('h 22-23'!BJ7:BJ26,MATCH(LARGE('h 22-23'!K7:K26,5),'h 22-23'!K7:K26,0))</f>
        <v>1</v>
      </c>
      <c r="BK10" s="3" t="b">
        <f>INDEX('h 22-23'!BK7:BK26,MATCH(LARGE('h 22-23'!K7:K26,5),'h 22-23'!K7:K26,0))</f>
        <v>1</v>
      </c>
      <c r="BL10" s="6"/>
      <c r="BM10" s="4" t="b">
        <f>INDEX('h 22-23'!BM7:BM26,MATCH(LARGE('h 22-23'!K7:K26,5),'h 22-23'!K7:K26,0))</f>
        <v>1</v>
      </c>
      <c r="BN10" s="4" t="b">
        <f>INDEX('h 22-23'!BN7:BN26,MATCH(LARGE('h 22-23'!K7:K26,5),'h 22-23'!K7:K26,0))</f>
        <v>1</v>
      </c>
      <c r="BO10" s="6"/>
      <c r="BP10" s="30" t="s">
        <v>83</v>
      </c>
    </row>
    <row r="11" spans="2:68" ht="17.100000000000001" customHeight="1" thickBot="1" x14ac:dyDescent="0.3">
      <c r="B11" s="22" t="str">
        <f>INDEX('h 22-23'!B7:B26,MATCH(LARGE('h 22-23'!K7:K26,6),'h 22-23'!K7:K26,0))</f>
        <v>Brighton</v>
      </c>
      <c r="C11" s="2"/>
      <c r="D11" s="4" t="b">
        <f>INDEX('h 22-23'!D7:D26,MATCH(LARGE('h 22-23'!K7:K26,6),'h 22-23'!K7:K26,0))</f>
        <v>1</v>
      </c>
      <c r="E11" s="2"/>
      <c r="F11" s="35">
        <f>INDEX('h 22-23'!F7:F26,MATCH(LARGE('h 22-23'!K7:K26,6),'h 22-23'!K7:K26,0))</f>
        <v>18</v>
      </c>
      <c r="G11" s="36">
        <f>INDEX('h 22-23'!G7:G26,MATCH(LARGE('h 22-23'!K7:K26,6),'h 22-23'!K7:K26,0))</f>
        <v>8</v>
      </c>
      <c r="H11" s="37">
        <f>INDEX('h 22-23'!H7:H26,MATCH(LARGE('h 22-23'!K7:K26,6),'h 22-23'!K7:K26,0))</f>
        <v>12</v>
      </c>
      <c r="I11" s="15">
        <f>INDEX('h 22-23'!I7:I26,MATCH(LARGE('h 22-23'!K7:K26,6),'h 22-23'!K7:K26,0))</f>
        <v>62</v>
      </c>
      <c r="J11" s="27"/>
      <c r="K11" s="27"/>
      <c r="L11" s="32">
        <f>INDEX('h 22-23'!L7:L26,MATCH(LARGE('h 22-23'!K7:K26,6),'h 22-23'!K7:K26,0))</f>
        <v>34</v>
      </c>
      <c r="M11" s="24">
        <f>INDEX('h 22-23'!M7:M26,MATCH(LARGE('h 22-23'!K7:K26,6),'h 22-23'!K7:K26,0))</f>
        <v>27</v>
      </c>
      <c r="N11" s="33">
        <f>INDEX('h 22-23'!N7:N26,MATCH(LARGE('h 22-23'!K7:K26,6),'h 22-23'!K7:K26,0))</f>
        <v>72</v>
      </c>
      <c r="O11" s="34">
        <f>INDEX('h 22-23'!O7:O26,MATCH(LARGE('h 22-23'!K7:K26,6),'h 22-23'!K7:K26,0))</f>
        <v>53</v>
      </c>
      <c r="P11" s="2"/>
      <c r="Q11" s="38">
        <f>INDEX('h 22-23'!Q7:Q26,MATCH(LARGE('h 22-23'!K7:K26,6),'h 22-23'!K7:K26,0))</f>
        <v>10</v>
      </c>
      <c r="R11" s="39">
        <f>INDEX('h 22-23'!R7:R26,MATCH(LARGE('h 22-23'!K7:K26,6),'h 22-23'!K7:K26,0))</f>
        <v>4</v>
      </c>
      <c r="S11" s="40">
        <f>INDEX('h 22-23'!S7:S26,MATCH(LARGE('h 22-23'!K7:K26,6),'h 22-23'!K7:K26,0))</f>
        <v>5</v>
      </c>
      <c r="T11" s="15">
        <f>INDEX('h 22-23'!T7:T26,MATCH(LARGE('h 22-23'!K7:K26,6),'h 22-23'!K7:K26,0))</f>
        <v>34</v>
      </c>
      <c r="U11" s="32">
        <f>INDEX('h 22-23'!U7:U26,MATCH(LARGE('h 22-23'!K7:K26,6),'h 22-23'!K7:K26,0))</f>
        <v>17</v>
      </c>
      <c r="V11" s="24">
        <f>INDEX('h 22-23'!V7:V26,MATCH(LARGE('h 22-23'!K7:K26,6),'h 22-23'!K7:K26,0))</f>
        <v>12</v>
      </c>
      <c r="W11" s="33">
        <f>INDEX('h 22-23'!W7:W26,MATCH(LARGE('h 22-23'!K7:K26,6),'h 22-23'!K7:K26,0))</f>
        <v>37</v>
      </c>
      <c r="X11" s="34">
        <f>INDEX('h 22-23'!X7:X26,MATCH(LARGE('h 22-23'!K7:K26,6),'h 22-23'!K7:K26,0))</f>
        <v>21</v>
      </c>
      <c r="Y11" s="2"/>
      <c r="Z11" s="41">
        <f>INDEX('h 22-23'!Z7:Z26,MATCH(LARGE('h 22-23'!K7:K26,6),'h 22-23'!K7:K26,0))</f>
        <v>8</v>
      </c>
      <c r="AA11" s="42">
        <f>INDEX('h 22-23'!AA7:AA26,MATCH(LARGE('h 22-23'!K7:K26,6),'h 22-23'!K7:K26,0))</f>
        <v>4</v>
      </c>
      <c r="AB11" s="43">
        <f>INDEX('h 22-23'!AB7:AB26,MATCH(LARGE('h 22-23'!K7:K26,6),'h 22-23'!K7:K26,0))</f>
        <v>7</v>
      </c>
      <c r="AC11" s="15">
        <f>INDEX('h 22-23'!AC7:AC26,MATCH(LARGE('h 22-23'!K7:K26,6),'h 22-23'!K7:K26,0))</f>
        <v>28</v>
      </c>
      <c r="AD11" s="32">
        <f>INDEX('h 22-23'!AD7:AD26,MATCH(LARGE('h 22-23'!K7:K26,6),'h 22-23'!K7:K26,0))</f>
        <v>17</v>
      </c>
      <c r="AE11" s="24">
        <f>INDEX('h 22-23'!AE7:AE26,MATCH(LARGE('h 22-23'!K7:K26,6),'h 22-23'!K7:K26,0))</f>
        <v>15</v>
      </c>
      <c r="AF11" s="33">
        <f>INDEX('h 22-23'!AF7:AF26,MATCH(LARGE('h 22-23'!K7:K26,6),'h 22-23'!K7:K26,0))</f>
        <v>35</v>
      </c>
      <c r="AG11" s="34">
        <f>INDEX('h 22-23'!AG7:AG26,MATCH(LARGE('h 22-23'!K7:K26,6),'h 22-23'!K7:K26,0))</f>
        <v>32</v>
      </c>
      <c r="AI11" s="7">
        <f>INDEX('h 22-23'!AI7:AI26,MATCH(LARGE('h 22-23'!K7:K26,6),'h 22-23'!K7:K26,0))</f>
        <v>109</v>
      </c>
      <c r="AJ11" s="8">
        <f>INDEX('h 22-23'!AJ7:AJ26,MATCH(LARGE('h 22-23'!K7:K26,6),'h 22-23'!K7:K26,0))</f>
        <v>69</v>
      </c>
      <c r="AK11" s="7">
        <f>INDEX('h 22-23'!AK7:AK26,MATCH(LARGE('h 22-23'!K7:K26,6),'h 22-23'!K7:K26,0))</f>
        <v>233</v>
      </c>
      <c r="AL11" s="8">
        <f>INDEX('h 22-23'!AL7:AL26,MATCH(LARGE('h 22-23'!K7:K26,6),'h 22-23'!K7:K26,0))</f>
        <v>134</v>
      </c>
      <c r="AM11" s="9">
        <f>INDEX('h 22-23'!AM7:AM26,MATCH(LARGE('h 22-23'!K7:K26,6),'h 22-23'!K7:K26,0))</f>
        <v>69</v>
      </c>
      <c r="AN11" s="10">
        <f>INDEX('h 22-23'!AN7:AN26,MATCH(LARGE('h 22-23'!K7:K26,6),'h 22-23'!K7:K26,0))</f>
        <v>30</v>
      </c>
      <c r="AO11" s="9">
        <f>INDEX('h 22-23'!AO7:AO26,MATCH(LARGE('h 22-23'!K7:K26,6),'h 22-23'!K7:K26,0))</f>
        <v>143</v>
      </c>
      <c r="AP11" s="10">
        <f>INDEX('h 22-23'!AP7:AP26,MATCH(LARGE('h 22-23'!K7:K26,6),'h 22-23'!K7:K26,0))</f>
        <v>54</v>
      </c>
      <c r="AQ11" s="11">
        <f>INDEX('h 22-23'!AQ7:AQ26,MATCH(LARGE('h 22-23'!K7:K26,6),'h 22-23'!K7:K26,0))</f>
        <v>40</v>
      </c>
      <c r="AR11" s="12">
        <f>INDEX('h 22-23'!AR7:AR26,MATCH(LARGE('h 22-23'!K7:K26,6),'h 22-23'!K7:K26,0))</f>
        <v>39</v>
      </c>
      <c r="AS11" s="11">
        <f>INDEX('h 22-23'!AS7:AS26,MATCH(LARGE('h 22-23'!K7:K26,6),'h 22-23'!K7:K26,0))</f>
        <v>90</v>
      </c>
      <c r="AT11" s="12">
        <f>INDEX('h 22-23'!AT7:AT26,MATCH(LARGE('h 22-23'!K7:K26,6),'h 22-23'!K7:K26,0))</f>
        <v>80</v>
      </c>
      <c r="AV11" s="7">
        <f>INDEX('h 22-23'!AV7:AV26,MATCH(LARGE('h 22-23'!K7:K26,6),'h 22-23'!K7:K26,0))</f>
        <v>59</v>
      </c>
      <c r="AW11" s="8">
        <f>INDEX('h 22-23'!AW7:AW26,MATCH(LARGE('h 22-23'!K7:K26,6),'h 22-23'!K7:K26,0))</f>
        <v>91</v>
      </c>
      <c r="AX11" s="9">
        <f>INDEX('h 22-23'!AX7:AX26,MATCH(LARGE('h 22-23'!K7:K26,6),'h 22-23'!K7:K26,0))</f>
        <v>32</v>
      </c>
      <c r="AY11" s="10">
        <f>INDEX('h 22-23'!AY7:AY26,MATCH(LARGE('h 22-23'!K7:K26,6),'h 22-23'!K7:K26,0))</f>
        <v>52</v>
      </c>
      <c r="AZ11" s="11">
        <f>INDEX('h 22-23'!AZ7:AZ26,MATCH(LARGE('h 22-23'!K7:K26,6),'h 22-23'!K7:K26,0))</f>
        <v>27</v>
      </c>
      <c r="BA11" s="12">
        <f>INDEX('h 22-23'!BA7:BA26,MATCH(LARGE('h 22-23'!K7:K26,6),'h 22-23'!K7:K26,0))</f>
        <v>39</v>
      </c>
      <c r="BC11" s="7">
        <f>INDEX('h 22-23'!BC7:BC26,MATCH(LARGE('h 22-23'!K7:K26,6),'h 22-23'!K7:K26,0))</f>
        <v>0</v>
      </c>
      <c r="BD11" s="8">
        <f>INDEX('h 22-23'!BD7:BD26,MATCH(LARGE('h 22-23'!K7:K26,6),'h 22-23'!K7:K26,0))</f>
        <v>1</v>
      </c>
      <c r="BE11" s="9">
        <f>INDEX('h 22-23'!BE7:BE26,MATCH(LARGE('h 22-23'!K7:K26,6),'h 22-23'!K7:K26,0))</f>
        <v>0</v>
      </c>
      <c r="BF11" s="10">
        <f>INDEX('h 22-23'!BF7:BF26,MATCH(LARGE('h 22-23'!K7:K26,6),'h 22-23'!K7:K26,0))</f>
        <v>0</v>
      </c>
      <c r="BG11" s="11">
        <f>INDEX('h 22-23'!BG7:BG26,MATCH(LARGE('h 22-23'!K7:K26,6),'h 22-23'!K7:K26,0))</f>
        <v>0</v>
      </c>
      <c r="BH11" s="12">
        <f>INDEX('h 22-23'!BH7:BH26,MATCH(LARGE('h 22-23'!K7:K26,6),'h 22-23'!K7:K26,0))</f>
        <v>1</v>
      </c>
      <c r="BI11" s="6"/>
      <c r="BJ11" s="3" t="b">
        <f>INDEX('h 22-23'!BJ7:BJ26,MATCH(LARGE('h 22-23'!K7:K26,6),'h 22-23'!K7:K26,0))</f>
        <v>1</v>
      </c>
      <c r="BK11" s="3" t="b">
        <f>INDEX('h 22-23'!BK7:BK26,MATCH(LARGE('h 22-23'!K7:K26,6),'h 22-23'!K7:K26,0))</f>
        <v>1</v>
      </c>
      <c r="BL11" s="6"/>
      <c r="BM11" s="4" t="b">
        <f>INDEX('h 22-23'!BM7:BM26,MATCH(LARGE('h 22-23'!K7:K26,6),'h 22-23'!K7:K26,0))</f>
        <v>1</v>
      </c>
      <c r="BN11" s="4" t="b">
        <f>INDEX('h 22-23'!BN7:BN26,MATCH(LARGE('h 22-23'!K7:K26,6),'h 22-23'!K7:K26,0))</f>
        <v>1</v>
      </c>
      <c r="BO11" s="6"/>
      <c r="BP11" s="30" t="s">
        <v>84</v>
      </c>
    </row>
    <row r="12" spans="2:68" ht="17.100000000000001" customHeight="1" thickBot="1" x14ac:dyDescent="0.3">
      <c r="B12" s="22" t="str">
        <f>INDEX('h 22-23'!B7:B26,MATCH(LARGE('h 22-23'!K7:K26,7),'h 22-23'!K7:K26,0))</f>
        <v>Aston Villa</v>
      </c>
      <c r="C12" s="2"/>
      <c r="D12" s="4" t="b">
        <f>INDEX('h 22-23'!D7:D26,MATCH(LARGE('h 22-23'!K7:K26,7),'h 22-23'!K7:K26,0))</f>
        <v>1</v>
      </c>
      <c r="E12" s="2"/>
      <c r="F12" s="35">
        <f>INDEX('h 22-23'!F7:F26,MATCH(LARGE('h 22-23'!K7:K26,7),'h 22-23'!K7:K26,0))</f>
        <v>18</v>
      </c>
      <c r="G12" s="36">
        <f>INDEX('h 22-23'!G7:G26,MATCH(LARGE('h 22-23'!K7:K26,7),'h 22-23'!K7:K26,0))</f>
        <v>7</v>
      </c>
      <c r="H12" s="37">
        <f>INDEX('h 22-23'!H7:H26,MATCH(LARGE('h 22-23'!K7:K26,7),'h 22-23'!K7:K26,0))</f>
        <v>13</v>
      </c>
      <c r="I12" s="15">
        <f>INDEX('h 22-23'!I7:I26,MATCH(LARGE('h 22-23'!K7:K26,7),'h 22-23'!K7:K26,0))</f>
        <v>61</v>
      </c>
      <c r="J12" s="27"/>
      <c r="K12" s="27"/>
      <c r="L12" s="32">
        <f>INDEX('h 22-23'!L7:L26,MATCH(LARGE('h 22-23'!K7:K26,7),'h 22-23'!K7:K26,0))</f>
        <v>26</v>
      </c>
      <c r="M12" s="24">
        <f>INDEX('h 22-23'!M7:M26,MATCH(LARGE('h 22-23'!K7:K26,7),'h 22-23'!K7:K26,0))</f>
        <v>24</v>
      </c>
      <c r="N12" s="33">
        <f>INDEX('h 22-23'!N7:N26,MATCH(LARGE('h 22-23'!K7:K26,7),'h 22-23'!K7:K26,0))</f>
        <v>51</v>
      </c>
      <c r="O12" s="34">
        <f>INDEX('h 22-23'!O7:O26,MATCH(LARGE('h 22-23'!K7:K26,7),'h 22-23'!K7:K26,0))</f>
        <v>46</v>
      </c>
      <c r="P12" s="2"/>
      <c r="Q12" s="38">
        <f>INDEX('h 22-23'!Q7:Q26,MATCH(LARGE('h 22-23'!K7:K26,7),'h 22-23'!K7:K26,0))</f>
        <v>12</v>
      </c>
      <c r="R12" s="39">
        <f>INDEX('h 22-23'!R7:R26,MATCH(LARGE('h 22-23'!K7:K26,7),'h 22-23'!K7:K26,0))</f>
        <v>2</v>
      </c>
      <c r="S12" s="40">
        <f>INDEX('h 22-23'!S7:S26,MATCH(LARGE('h 22-23'!K7:K26,7),'h 22-23'!K7:K26,0))</f>
        <v>5</v>
      </c>
      <c r="T12" s="15">
        <f>INDEX('h 22-23'!T7:T26,MATCH(LARGE('h 22-23'!K7:K26,7),'h 22-23'!K7:K26,0))</f>
        <v>38</v>
      </c>
      <c r="U12" s="32">
        <f>INDEX('h 22-23'!U7:U26,MATCH(LARGE('h 22-23'!K7:K26,7),'h 22-23'!K7:K26,0))</f>
        <v>19</v>
      </c>
      <c r="V12" s="24">
        <f>INDEX('h 22-23'!V7:V26,MATCH(LARGE('h 22-23'!K7:K26,7),'h 22-23'!K7:K26,0))</f>
        <v>10</v>
      </c>
      <c r="W12" s="33">
        <f>INDEX('h 22-23'!W7:W26,MATCH(LARGE('h 22-23'!K7:K26,7),'h 22-23'!K7:K26,0))</f>
        <v>33</v>
      </c>
      <c r="X12" s="34">
        <f>INDEX('h 22-23'!X7:X26,MATCH(LARGE('h 22-23'!K7:K26,7),'h 22-23'!K7:K26,0))</f>
        <v>21</v>
      </c>
      <c r="Y12" s="2"/>
      <c r="Z12" s="41">
        <f>INDEX('h 22-23'!Z7:Z26,MATCH(LARGE('h 22-23'!K7:K26,7),'h 22-23'!K7:K26,0))</f>
        <v>6</v>
      </c>
      <c r="AA12" s="42">
        <f>INDEX('h 22-23'!AA7:AA26,MATCH(LARGE('h 22-23'!K7:K26,7),'h 22-23'!K7:K26,0))</f>
        <v>5</v>
      </c>
      <c r="AB12" s="43">
        <f>INDEX('h 22-23'!AB7:AB26,MATCH(LARGE('h 22-23'!K7:K26,7),'h 22-23'!K7:K26,0))</f>
        <v>8</v>
      </c>
      <c r="AC12" s="15">
        <f>INDEX('h 22-23'!AC7:AC26,MATCH(LARGE('h 22-23'!K7:K26,7),'h 22-23'!K7:K26,0))</f>
        <v>23</v>
      </c>
      <c r="AD12" s="32">
        <f>INDEX('h 22-23'!AD7:AD26,MATCH(LARGE('h 22-23'!K7:K26,7),'h 22-23'!K7:K26,0))</f>
        <v>7</v>
      </c>
      <c r="AE12" s="24">
        <f>INDEX('h 22-23'!AE7:AE26,MATCH(LARGE('h 22-23'!K7:K26,7),'h 22-23'!K7:K26,0))</f>
        <v>14</v>
      </c>
      <c r="AF12" s="33">
        <f>INDEX('h 22-23'!AF7:AF26,MATCH(LARGE('h 22-23'!K7:K26,7),'h 22-23'!K7:K26,0))</f>
        <v>18</v>
      </c>
      <c r="AG12" s="34">
        <f>INDEX('h 22-23'!AG7:AG26,MATCH(LARGE('h 22-23'!K7:K26,7),'h 22-23'!K7:K26,0))</f>
        <v>25</v>
      </c>
      <c r="AI12" s="7">
        <f>INDEX('h 22-23'!AI7:AI26,MATCH(LARGE('h 22-23'!K7:K26,7),'h 22-23'!K7:K26,0))</f>
        <v>78</v>
      </c>
      <c r="AJ12" s="8">
        <f>INDEX('h 22-23'!AJ7:AJ26,MATCH(LARGE('h 22-23'!K7:K26,7),'h 22-23'!K7:K26,0))</f>
        <v>109</v>
      </c>
      <c r="AK12" s="7">
        <f>INDEX('h 22-23'!AK7:AK26,MATCH(LARGE('h 22-23'!K7:K26,7),'h 22-23'!K7:K26,0))</f>
        <v>163</v>
      </c>
      <c r="AL12" s="8">
        <f>INDEX('h 22-23'!AL7:AL26,MATCH(LARGE('h 22-23'!K7:K26,7),'h 22-23'!K7:K26,0))</f>
        <v>211</v>
      </c>
      <c r="AM12" s="9">
        <f>INDEX('h 22-23'!AM7:AM26,MATCH(LARGE('h 22-23'!K7:K26,7),'h 22-23'!K7:K26,0))</f>
        <v>44</v>
      </c>
      <c r="AN12" s="10">
        <f>INDEX('h 22-23'!AN7:AN26,MATCH(LARGE('h 22-23'!K7:K26,7),'h 22-23'!K7:K26,0))</f>
        <v>46</v>
      </c>
      <c r="AO12" s="9">
        <f>INDEX('h 22-23'!AO7:AO26,MATCH(LARGE('h 22-23'!K7:K26,7),'h 22-23'!K7:K26,0))</f>
        <v>90</v>
      </c>
      <c r="AP12" s="10">
        <f>INDEX('h 22-23'!AP7:AP26,MATCH(LARGE('h 22-23'!K7:K26,7),'h 22-23'!K7:K26,0))</f>
        <v>94</v>
      </c>
      <c r="AQ12" s="11">
        <f>INDEX('h 22-23'!AQ7:AQ26,MATCH(LARGE('h 22-23'!K7:K26,7),'h 22-23'!K7:K26,0))</f>
        <v>34</v>
      </c>
      <c r="AR12" s="12">
        <f>INDEX('h 22-23'!AR7:AR26,MATCH(LARGE('h 22-23'!K7:K26,7),'h 22-23'!K7:K26,0))</f>
        <v>63</v>
      </c>
      <c r="AS12" s="11">
        <f>INDEX('h 22-23'!AS7:AS26,MATCH(LARGE('h 22-23'!K7:K26,7),'h 22-23'!K7:K26,0))</f>
        <v>73</v>
      </c>
      <c r="AT12" s="12">
        <f>INDEX('h 22-23'!AT7:AT26,MATCH(LARGE('h 22-23'!K7:K26,7),'h 22-23'!K7:K26,0))</f>
        <v>117</v>
      </c>
      <c r="AV12" s="7">
        <f>INDEX('h 22-23'!AV7:AV26,MATCH(LARGE('h 22-23'!K7:K26,7),'h 22-23'!K7:K26,0))</f>
        <v>80</v>
      </c>
      <c r="AW12" s="8">
        <f>INDEX('h 22-23'!AW7:AW26,MATCH(LARGE('h 22-23'!K7:K26,7),'h 22-23'!K7:K26,0))</f>
        <v>82</v>
      </c>
      <c r="AX12" s="9">
        <f>INDEX('h 22-23'!AX7:AX26,MATCH(LARGE('h 22-23'!K7:K26,7),'h 22-23'!K7:K26,0))</f>
        <v>37</v>
      </c>
      <c r="AY12" s="10">
        <f>INDEX('h 22-23'!AY7:AY26,MATCH(LARGE('h 22-23'!K7:K26,7),'h 22-23'!K7:K26,0))</f>
        <v>39</v>
      </c>
      <c r="AZ12" s="11">
        <f>INDEX('h 22-23'!AZ7:AZ26,MATCH(LARGE('h 22-23'!K7:K26,7),'h 22-23'!K7:K26,0))</f>
        <v>43</v>
      </c>
      <c r="BA12" s="12">
        <f>INDEX('h 22-23'!BA7:BA26,MATCH(LARGE('h 22-23'!K7:K26,7),'h 22-23'!K7:K26,0))</f>
        <v>43</v>
      </c>
      <c r="BC12" s="7">
        <f>INDEX('h 22-23'!BC7:BC26,MATCH(LARGE('h 22-23'!K7:K26,7),'h 22-23'!K7:K26,0))</f>
        <v>1</v>
      </c>
      <c r="BD12" s="8">
        <f>INDEX('h 22-23'!BD7:BD26,MATCH(LARGE('h 22-23'!K7:K26,7),'h 22-23'!K7:K26,0))</f>
        <v>3</v>
      </c>
      <c r="BE12" s="9">
        <f>INDEX('h 22-23'!BE7:BE26,MATCH(LARGE('h 22-23'!K7:K26,7),'h 22-23'!K7:K26,0))</f>
        <v>0</v>
      </c>
      <c r="BF12" s="10">
        <f>INDEX('h 22-23'!BF7:BF26,MATCH(LARGE('h 22-23'!K7:K26,7),'h 22-23'!K7:K26,0))</f>
        <v>1</v>
      </c>
      <c r="BG12" s="11">
        <f>INDEX('h 22-23'!BG7:BG26,MATCH(LARGE('h 22-23'!K7:K26,7),'h 22-23'!K7:K26,0))</f>
        <v>1</v>
      </c>
      <c r="BH12" s="12">
        <f>INDEX('h 22-23'!BH7:BH26,MATCH(LARGE('h 22-23'!K7:K26,7),'h 22-23'!K7:K26,0))</f>
        <v>2</v>
      </c>
      <c r="BI12" s="6"/>
      <c r="BJ12" s="3" t="b">
        <f>INDEX('h 22-23'!BJ7:BJ26,MATCH(LARGE('h 22-23'!K7:K26,7),'h 22-23'!K7:K26,0))</f>
        <v>1</v>
      </c>
      <c r="BK12" s="3" t="b">
        <f>INDEX('h 22-23'!BK7:BK26,MATCH(LARGE('h 22-23'!K7:K26,7),'h 22-23'!K7:K26,0))</f>
        <v>1</v>
      </c>
      <c r="BL12" s="6"/>
      <c r="BM12" s="4" t="b">
        <f>INDEX('h 22-23'!BM7:BM26,MATCH(LARGE('h 22-23'!K7:K26,7),'h 22-23'!K7:K26,0))</f>
        <v>1</v>
      </c>
      <c r="BN12" s="4" t="b">
        <f>INDEX('h 22-23'!BN7:BN26,MATCH(LARGE('h 22-23'!K7:K26,7),'h 22-23'!K7:K26,0))</f>
        <v>1</v>
      </c>
      <c r="BO12" s="6"/>
      <c r="BP12" s="30" t="s">
        <v>85</v>
      </c>
    </row>
    <row r="13" spans="2:68" ht="17.100000000000001" customHeight="1" thickBot="1" x14ac:dyDescent="0.3">
      <c r="B13" s="22" t="str">
        <f>INDEX('h 22-23'!B7:B26,MATCH(LARGE('h 22-23'!K7:K26,8),'h 22-23'!K7:K26,0))</f>
        <v>Tottenham</v>
      </c>
      <c r="C13" s="2"/>
      <c r="D13" s="4" t="b">
        <f>INDEX('h 22-23'!D7:D26,MATCH(LARGE('h 22-23'!K7:K26,8),'h 22-23'!K7:K26,0))</f>
        <v>1</v>
      </c>
      <c r="E13" s="2"/>
      <c r="F13" s="35">
        <f>INDEX('h 22-23'!F7:F26,MATCH(LARGE('h 22-23'!K7:K26,8),'h 22-23'!K7:K26,0))</f>
        <v>18</v>
      </c>
      <c r="G13" s="36">
        <f>INDEX('h 22-23'!G7:G26,MATCH(LARGE('h 22-23'!K7:K26,8),'h 22-23'!K7:K26,0))</f>
        <v>6</v>
      </c>
      <c r="H13" s="37">
        <f>INDEX('h 22-23'!H7:H26,MATCH(LARGE('h 22-23'!K7:K26,8),'h 22-23'!K7:K26,0))</f>
        <v>14</v>
      </c>
      <c r="I13" s="15">
        <f>INDEX('h 22-23'!I7:I26,MATCH(LARGE('h 22-23'!K7:K26,8),'h 22-23'!K7:K26,0))</f>
        <v>60</v>
      </c>
      <c r="J13" s="27"/>
      <c r="K13" s="27"/>
      <c r="L13" s="32">
        <f>INDEX('h 22-23'!L7:L26,MATCH(LARGE('h 22-23'!K7:K26,8),'h 22-23'!K7:K26,0))</f>
        <v>24</v>
      </c>
      <c r="M13" s="24">
        <f>INDEX('h 22-23'!M7:M26,MATCH(LARGE('h 22-23'!K7:K26,8),'h 22-23'!K7:K26,0))</f>
        <v>31</v>
      </c>
      <c r="N13" s="33">
        <f>INDEX('h 22-23'!N7:N26,MATCH(LARGE('h 22-23'!K7:K26,8),'h 22-23'!K7:K26,0))</f>
        <v>70</v>
      </c>
      <c r="O13" s="34">
        <f>INDEX('h 22-23'!O7:O26,MATCH(LARGE('h 22-23'!K7:K26,8),'h 22-23'!K7:K26,0))</f>
        <v>63</v>
      </c>
      <c r="P13" s="2"/>
      <c r="Q13" s="38">
        <f>INDEX('h 22-23'!Q7:Q26,MATCH(LARGE('h 22-23'!K7:K26,8),'h 22-23'!K7:K26,0))</f>
        <v>12</v>
      </c>
      <c r="R13" s="39">
        <f>INDEX('h 22-23'!R7:R26,MATCH(LARGE('h 22-23'!K7:K26,8),'h 22-23'!K7:K26,0))</f>
        <v>1</v>
      </c>
      <c r="S13" s="40">
        <f>INDEX('h 22-23'!S7:S26,MATCH(LARGE('h 22-23'!K7:K26,8),'h 22-23'!K7:K26,0))</f>
        <v>6</v>
      </c>
      <c r="T13" s="15">
        <f>INDEX('h 22-23'!T7:T26,MATCH(LARGE('h 22-23'!K7:K26,8),'h 22-23'!K7:K26,0))</f>
        <v>37</v>
      </c>
      <c r="U13" s="32">
        <f>INDEX('h 22-23'!U7:U26,MATCH(LARGE('h 22-23'!K7:K26,8),'h 22-23'!K7:K26,0))</f>
        <v>13</v>
      </c>
      <c r="V13" s="24">
        <f>INDEX('h 22-23'!V7:V26,MATCH(LARGE('h 22-23'!K7:K26,8),'h 22-23'!K7:K26,0))</f>
        <v>15</v>
      </c>
      <c r="W13" s="33">
        <f>INDEX('h 22-23'!W7:W26,MATCH(LARGE('h 22-23'!K7:K26,8),'h 22-23'!K7:K26,0))</f>
        <v>37</v>
      </c>
      <c r="X13" s="34">
        <f>INDEX('h 22-23'!X7:X26,MATCH(LARGE('h 22-23'!K7:K26,8),'h 22-23'!K7:K26,0))</f>
        <v>25</v>
      </c>
      <c r="Y13" s="2"/>
      <c r="Z13" s="41">
        <f>INDEX('h 22-23'!Z7:Z26,MATCH(LARGE('h 22-23'!K7:K26,8),'h 22-23'!K7:K26,0))</f>
        <v>6</v>
      </c>
      <c r="AA13" s="42">
        <f>INDEX('h 22-23'!AA7:AA26,MATCH(LARGE('h 22-23'!K7:K26,8),'h 22-23'!K7:K26,0))</f>
        <v>5</v>
      </c>
      <c r="AB13" s="43">
        <f>INDEX('h 22-23'!AB7:AB26,MATCH(LARGE('h 22-23'!K7:K26,8),'h 22-23'!K7:K26,0))</f>
        <v>8</v>
      </c>
      <c r="AC13" s="15">
        <f>INDEX('h 22-23'!AC7:AC26,MATCH(LARGE('h 22-23'!K7:K26,8),'h 22-23'!K7:K26,0))</f>
        <v>23</v>
      </c>
      <c r="AD13" s="32">
        <f>INDEX('h 22-23'!AD7:AD26,MATCH(LARGE('h 22-23'!K7:K26,8),'h 22-23'!K7:K26,0))</f>
        <v>11</v>
      </c>
      <c r="AE13" s="24">
        <f>INDEX('h 22-23'!AE7:AE26,MATCH(LARGE('h 22-23'!K7:K26,8),'h 22-23'!K7:K26,0))</f>
        <v>16</v>
      </c>
      <c r="AF13" s="33">
        <f>INDEX('h 22-23'!AF7:AF26,MATCH(LARGE('h 22-23'!K7:K26,8),'h 22-23'!K7:K26,0))</f>
        <v>33</v>
      </c>
      <c r="AG13" s="34">
        <f>INDEX('h 22-23'!AG7:AG26,MATCH(LARGE('h 22-23'!K7:K26,8),'h 22-23'!K7:K26,0))</f>
        <v>38</v>
      </c>
      <c r="AI13" s="7">
        <f>INDEX('h 22-23'!AI7:AI26,MATCH(LARGE('h 22-23'!K7:K26,8),'h 22-23'!K7:K26,0))</f>
        <v>91</v>
      </c>
      <c r="AJ13" s="8">
        <f>INDEX('h 22-23'!AJ7:AJ26,MATCH(LARGE('h 22-23'!K7:K26,8),'h 22-23'!K7:K26,0))</f>
        <v>106</v>
      </c>
      <c r="AK13" s="7">
        <f>INDEX('h 22-23'!AK7:AK26,MATCH(LARGE('h 22-23'!K7:K26,8),'h 22-23'!K7:K26,0))</f>
        <v>203</v>
      </c>
      <c r="AL13" s="8">
        <f>INDEX('h 22-23'!AL7:AL26,MATCH(LARGE('h 22-23'!K7:K26,8),'h 22-23'!K7:K26,0))</f>
        <v>196</v>
      </c>
      <c r="AM13" s="9">
        <f>INDEX('h 22-23'!AM7:AM26,MATCH(LARGE('h 22-23'!K7:K26,8),'h 22-23'!K7:K26,0))</f>
        <v>56</v>
      </c>
      <c r="AN13" s="10">
        <f>INDEX('h 22-23'!AN7:AN26,MATCH(LARGE('h 22-23'!K7:K26,8),'h 22-23'!K7:K26,0))</f>
        <v>31</v>
      </c>
      <c r="AO13" s="9">
        <f>INDEX('h 22-23'!AO7:AO26,MATCH(LARGE('h 22-23'!K7:K26,8),'h 22-23'!K7:K26,0))</f>
        <v>117</v>
      </c>
      <c r="AP13" s="10">
        <f>INDEX('h 22-23'!AP7:AP26,MATCH(LARGE('h 22-23'!K7:K26,8),'h 22-23'!K7:K26,0))</f>
        <v>80</v>
      </c>
      <c r="AQ13" s="11">
        <f>INDEX('h 22-23'!AQ7:AQ26,MATCH(LARGE('h 22-23'!K7:K26,8),'h 22-23'!K7:K26,0))</f>
        <v>35</v>
      </c>
      <c r="AR13" s="12">
        <f>INDEX('h 22-23'!AR7:AR26,MATCH(LARGE('h 22-23'!K7:K26,8),'h 22-23'!K7:K26,0))</f>
        <v>75</v>
      </c>
      <c r="AS13" s="11">
        <f>INDEX('h 22-23'!AS7:AS26,MATCH(LARGE('h 22-23'!K7:K26,8),'h 22-23'!K7:K26,0))</f>
        <v>86</v>
      </c>
      <c r="AT13" s="12">
        <f>INDEX('h 22-23'!AT7:AT26,MATCH(LARGE('h 22-23'!K7:K26,8),'h 22-23'!K7:K26,0))</f>
        <v>116</v>
      </c>
      <c r="AV13" s="7">
        <f>INDEX('h 22-23'!AV7:AV26,MATCH(LARGE('h 22-23'!K7:K26,8),'h 22-23'!K7:K26,0))</f>
        <v>75</v>
      </c>
      <c r="AW13" s="8">
        <f>INDEX('h 22-23'!AW7:AW26,MATCH(LARGE('h 22-23'!K7:K26,8),'h 22-23'!K7:K26,0))</f>
        <v>79</v>
      </c>
      <c r="AX13" s="9">
        <f>INDEX('h 22-23'!AX7:AX26,MATCH(LARGE('h 22-23'!K7:K26,8),'h 22-23'!K7:K26,0))</f>
        <v>41</v>
      </c>
      <c r="AY13" s="10">
        <f>INDEX('h 22-23'!AY7:AY26,MATCH(LARGE('h 22-23'!K7:K26,8),'h 22-23'!K7:K26,0))</f>
        <v>41</v>
      </c>
      <c r="AZ13" s="11">
        <f>INDEX('h 22-23'!AZ7:AZ26,MATCH(LARGE('h 22-23'!K7:K26,8),'h 22-23'!K7:K26,0))</f>
        <v>34</v>
      </c>
      <c r="BA13" s="12">
        <f>INDEX('h 22-23'!BA7:BA26,MATCH(LARGE('h 22-23'!K7:K26,8),'h 22-23'!K7:K26,0))</f>
        <v>38</v>
      </c>
      <c r="BC13" s="7">
        <f>INDEX('h 22-23'!BC7:BC26,MATCH(LARGE('h 22-23'!K7:K26,8),'h 22-23'!K7:K26,0))</f>
        <v>3</v>
      </c>
      <c r="BD13" s="8">
        <f>INDEX('h 22-23'!BD7:BD26,MATCH(LARGE('h 22-23'!K7:K26,8),'h 22-23'!K7:K26,0))</f>
        <v>2</v>
      </c>
      <c r="BE13" s="9">
        <f>INDEX('h 22-23'!BE7:BE26,MATCH(LARGE('h 22-23'!K7:K26,8),'h 22-23'!K7:K26,0))</f>
        <v>1</v>
      </c>
      <c r="BF13" s="10">
        <f>INDEX('h 22-23'!BF7:BF26,MATCH(LARGE('h 22-23'!K7:K26,8),'h 22-23'!K7:K26,0))</f>
        <v>1</v>
      </c>
      <c r="BG13" s="11">
        <f>INDEX('h 22-23'!BG7:BG26,MATCH(LARGE('h 22-23'!K7:K26,8),'h 22-23'!K7:K26,0))</f>
        <v>2</v>
      </c>
      <c r="BH13" s="12">
        <f>INDEX('h 22-23'!BH7:BH26,MATCH(LARGE('h 22-23'!K7:K26,8),'h 22-23'!K7:K26,0))</f>
        <v>1</v>
      </c>
      <c r="BI13" s="6"/>
      <c r="BJ13" s="3" t="b">
        <f>INDEX('h 22-23'!BJ7:BJ26,MATCH(LARGE('h 22-23'!K7:K26,8),'h 22-23'!K7:K26,0))</f>
        <v>1</v>
      </c>
      <c r="BK13" s="3" t="b">
        <f>INDEX('h 22-23'!BK7:BK26,MATCH(LARGE('h 22-23'!K7:K26,8),'h 22-23'!K7:K26,0))</f>
        <v>1</v>
      </c>
      <c r="BL13" s="6"/>
      <c r="BM13" s="4" t="b">
        <f>INDEX('h 22-23'!BM7:BM26,MATCH(LARGE('h 22-23'!K7:K26,8),'h 22-23'!K7:K26,0))</f>
        <v>1</v>
      </c>
      <c r="BN13" s="4" t="b">
        <f>INDEX('h 22-23'!BN7:BN26,MATCH(LARGE('h 22-23'!K7:K26,8),'h 22-23'!K7:K26,0))</f>
        <v>1</v>
      </c>
      <c r="BO13" s="6"/>
      <c r="BP13" s="30" t="s">
        <v>86</v>
      </c>
    </row>
    <row r="14" spans="2:68" ht="17.100000000000001" customHeight="1" thickBot="1" x14ac:dyDescent="0.3">
      <c r="B14" s="22" t="str">
        <f>INDEX('h 22-23'!B7:B26,MATCH(LARGE('h 22-23'!K7:K26,9),'h 22-23'!K7:K26,0))</f>
        <v>Brentford</v>
      </c>
      <c r="C14" s="2"/>
      <c r="D14" s="4" t="b">
        <f>INDEX('h 22-23'!D7:D26,MATCH(LARGE('h 22-23'!K7:K26,9),'h 22-23'!K7:K26,0))</f>
        <v>1</v>
      </c>
      <c r="E14" s="2"/>
      <c r="F14" s="35">
        <f>INDEX('h 22-23'!F7:F26,MATCH(LARGE('h 22-23'!K7:K26,9),'h 22-23'!K7:K26,0))</f>
        <v>15</v>
      </c>
      <c r="G14" s="36">
        <f>INDEX('h 22-23'!G7:G26,MATCH(LARGE('h 22-23'!K7:K26,9),'h 22-23'!K7:K26,0))</f>
        <v>14</v>
      </c>
      <c r="H14" s="37">
        <f>INDEX('h 22-23'!H7:H26,MATCH(LARGE('h 22-23'!K7:K26,9),'h 22-23'!K7:K26,0))</f>
        <v>9</v>
      </c>
      <c r="I14" s="15">
        <f>INDEX('h 22-23'!I7:I26,MATCH(LARGE('h 22-23'!K7:K26,9),'h 22-23'!K7:K26,0))</f>
        <v>59</v>
      </c>
      <c r="J14" s="27"/>
      <c r="K14" s="27"/>
      <c r="L14" s="32">
        <f>INDEX('h 22-23'!L7:L26,MATCH(LARGE('h 22-23'!K7:K26,9),'h 22-23'!K7:K26,0))</f>
        <v>27</v>
      </c>
      <c r="M14" s="24">
        <f>INDEX('h 22-23'!M7:M26,MATCH(LARGE('h 22-23'!K7:K26,9),'h 22-23'!K7:K26,0))</f>
        <v>23</v>
      </c>
      <c r="N14" s="33">
        <f>INDEX('h 22-23'!N7:N26,MATCH(LARGE('h 22-23'!K7:K26,9),'h 22-23'!K7:K26,0))</f>
        <v>58</v>
      </c>
      <c r="O14" s="34">
        <f>INDEX('h 22-23'!O7:O26,MATCH(LARGE('h 22-23'!K7:K26,9),'h 22-23'!K7:K26,0))</f>
        <v>46</v>
      </c>
      <c r="P14" s="2"/>
      <c r="Q14" s="38">
        <f>INDEX('h 22-23'!Q7:Q26,MATCH(LARGE('h 22-23'!K7:K26,9),'h 22-23'!K7:K26,0))</f>
        <v>10</v>
      </c>
      <c r="R14" s="39">
        <f>INDEX('h 22-23'!R7:R26,MATCH(LARGE('h 22-23'!K7:K26,9),'h 22-23'!K7:K26,0))</f>
        <v>7</v>
      </c>
      <c r="S14" s="40">
        <f>INDEX('h 22-23'!S7:S26,MATCH(LARGE('h 22-23'!K7:K26,9),'h 22-23'!K7:K26,0))</f>
        <v>2</v>
      </c>
      <c r="T14" s="15">
        <f>INDEX('h 22-23'!T7:T26,MATCH(LARGE('h 22-23'!K7:K26,9),'h 22-23'!K7:K26,0))</f>
        <v>37</v>
      </c>
      <c r="U14" s="32">
        <f>INDEX('h 22-23'!U7:U26,MATCH(LARGE('h 22-23'!K7:K26,9),'h 22-23'!K7:K26,0))</f>
        <v>18</v>
      </c>
      <c r="V14" s="24">
        <f>INDEX('h 22-23'!V7:V26,MATCH(LARGE('h 22-23'!K7:K26,9),'h 22-23'!K7:K26,0))</f>
        <v>6</v>
      </c>
      <c r="W14" s="33">
        <f>INDEX('h 22-23'!W7:W26,MATCH(LARGE('h 22-23'!K7:K26,9),'h 22-23'!K7:K26,0))</f>
        <v>35</v>
      </c>
      <c r="X14" s="34">
        <f>INDEX('h 22-23'!X7:X26,MATCH(LARGE('h 22-23'!K7:K26,9),'h 22-23'!K7:K26,0))</f>
        <v>18</v>
      </c>
      <c r="Y14" s="2"/>
      <c r="Z14" s="41">
        <f>INDEX('h 22-23'!Z7:Z26,MATCH(LARGE('h 22-23'!K7:K26,9),'h 22-23'!K7:K26,0))</f>
        <v>5</v>
      </c>
      <c r="AA14" s="42">
        <f>INDEX('h 22-23'!AA7:AA26,MATCH(LARGE('h 22-23'!K7:K26,9),'h 22-23'!K7:K26,0))</f>
        <v>7</v>
      </c>
      <c r="AB14" s="43">
        <f>INDEX('h 22-23'!AB7:AB26,MATCH(LARGE('h 22-23'!K7:K26,9),'h 22-23'!K7:K26,0))</f>
        <v>7</v>
      </c>
      <c r="AC14" s="15">
        <f>INDEX('h 22-23'!AC7:AC26,MATCH(LARGE('h 22-23'!K7:K26,9),'h 22-23'!K7:K26,0))</f>
        <v>22</v>
      </c>
      <c r="AD14" s="32">
        <f>INDEX('h 22-23'!AD7:AD26,MATCH(LARGE('h 22-23'!K7:K26,9),'h 22-23'!K7:K26,0))</f>
        <v>9</v>
      </c>
      <c r="AE14" s="24">
        <f>INDEX('h 22-23'!AE7:AE26,MATCH(LARGE('h 22-23'!K7:K26,9),'h 22-23'!K7:K26,0))</f>
        <v>17</v>
      </c>
      <c r="AF14" s="33">
        <f>INDEX('h 22-23'!AF7:AF26,MATCH(LARGE('h 22-23'!K7:K26,9),'h 22-23'!K7:K26,0))</f>
        <v>23</v>
      </c>
      <c r="AG14" s="34">
        <f>INDEX('h 22-23'!AG7:AG26,MATCH(LARGE('h 22-23'!K7:K26,9),'h 22-23'!K7:K26,0))</f>
        <v>28</v>
      </c>
      <c r="AI14" s="7">
        <f>INDEX('h 22-23'!AI7:AI26,MATCH(LARGE('h 22-23'!K7:K26,9),'h 22-23'!K7:K26,0))</f>
        <v>85</v>
      </c>
      <c r="AJ14" s="8">
        <f>INDEX('h 22-23'!AJ7:AJ26,MATCH(LARGE('h 22-23'!K7:K26,9),'h 22-23'!K7:K26,0))</f>
        <v>99</v>
      </c>
      <c r="AK14" s="7">
        <f>INDEX('h 22-23'!AK7:AK26,MATCH(LARGE('h 22-23'!K7:K26,9),'h 22-23'!K7:K26,0))</f>
        <v>163</v>
      </c>
      <c r="AL14" s="8">
        <f>INDEX('h 22-23'!AL7:AL26,MATCH(LARGE('h 22-23'!K7:K26,9),'h 22-23'!K7:K26,0))</f>
        <v>214</v>
      </c>
      <c r="AM14" s="9">
        <f>INDEX('h 22-23'!AM7:AM26,MATCH(LARGE('h 22-23'!K7:K26,9),'h 22-23'!K7:K26,0))</f>
        <v>53</v>
      </c>
      <c r="AN14" s="10">
        <f>INDEX('h 22-23'!AN7:AN26,MATCH(LARGE('h 22-23'!K7:K26,9),'h 22-23'!K7:K26,0))</f>
        <v>33</v>
      </c>
      <c r="AO14" s="9">
        <f>INDEX('h 22-23'!AO7:AO26,MATCH(LARGE('h 22-23'!K7:K26,9),'h 22-23'!K7:K26,0))</f>
        <v>93</v>
      </c>
      <c r="AP14" s="10">
        <f>INDEX('h 22-23'!AP7:AP26,MATCH(LARGE('h 22-23'!K7:K26,9),'h 22-23'!K7:K26,0))</f>
        <v>87</v>
      </c>
      <c r="AQ14" s="11">
        <f>INDEX('h 22-23'!AQ7:AQ26,MATCH(LARGE('h 22-23'!K7:K26,9),'h 22-23'!K7:K26,0))</f>
        <v>32</v>
      </c>
      <c r="AR14" s="12">
        <f>INDEX('h 22-23'!AR7:AR26,MATCH(LARGE('h 22-23'!K7:K26,9),'h 22-23'!K7:K26,0))</f>
        <v>66</v>
      </c>
      <c r="AS14" s="11">
        <f>INDEX('h 22-23'!AS7:AS26,MATCH(LARGE('h 22-23'!K7:K26,9),'h 22-23'!K7:K26,0))</f>
        <v>70</v>
      </c>
      <c r="AT14" s="12">
        <f>INDEX('h 22-23'!AT7:AT26,MATCH(LARGE('h 22-23'!K7:K26,9),'h 22-23'!K7:K26,0))</f>
        <v>127</v>
      </c>
      <c r="AV14" s="7">
        <f>INDEX('h 22-23'!AV7:AV26,MATCH(LARGE('h 22-23'!K7:K26,9),'h 22-23'!K7:K26,0))</f>
        <v>56</v>
      </c>
      <c r="AW14" s="8">
        <f>INDEX('h 22-23'!AW7:AW26,MATCH(LARGE('h 22-23'!K7:K26,9),'h 22-23'!K7:K26,0))</f>
        <v>62</v>
      </c>
      <c r="AX14" s="9">
        <f>INDEX('h 22-23'!AX7:AX26,MATCH(LARGE('h 22-23'!K7:K26,9),'h 22-23'!K7:K26,0))</f>
        <v>29</v>
      </c>
      <c r="AY14" s="10">
        <f>INDEX('h 22-23'!AY7:AY26,MATCH(LARGE('h 22-23'!K7:K26,9),'h 22-23'!K7:K26,0))</f>
        <v>34</v>
      </c>
      <c r="AZ14" s="11">
        <f>INDEX('h 22-23'!AZ7:AZ26,MATCH(LARGE('h 22-23'!K7:K26,9),'h 22-23'!K7:K26,0))</f>
        <v>27</v>
      </c>
      <c r="BA14" s="12">
        <f>INDEX('h 22-23'!BA7:BA26,MATCH(LARGE('h 22-23'!K7:K26,9),'h 22-23'!K7:K26,0))</f>
        <v>28</v>
      </c>
      <c r="BC14" s="7">
        <f>INDEX('h 22-23'!BC7:BC26,MATCH(LARGE('h 22-23'!K7:K26,9),'h 22-23'!K7:K26,0))</f>
        <v>1</v>
      </c>
      <c r="BD14" s="8">
        <f>INDEX('h 22-23'!BD7:BD26,MATCH(LARGE('h 22-23'!K7:K26,9),'h 22-23'!K7:K26,0))</f>
        <v>1</v>
      </c>
      <c r="BE14" s="9">
        <f>INDEX('h 22-23'!BE7:BE26,MATCH(LARGE('h 22-23'!K7:K26,9),'h 22-23'!K7:K26,0))</f>
        <v>1</v>
      </c>
      <c r="BF14" s="10">
        <f>INDEX('h 22-23'!BF7:BF26,MATCH(LARGE('h 22-23'!K7:K26,9),'h 22-23'!K7:K26,0))</f>
        <v>1</v>
      </c>
      <c r="BG14" s="11">
        <f>INDEX('h 22-23'!BG7:BG26,MATCH(LARGE('h 22-23'!K7:K26,9),'h 22-23'!K7:K26,0))</f>
        <v>0</v>
      </c>
      <c r="BH14" s="12">
        <f>INDEX('h 22-23'!BH7:BH26,MATCH(LARGE('h 22-23'!K7:K26,9),'h 22-23'!K7:K26,0))</f>
        <v>0</v>
      </c>
      <c r="BI14" s="6"/>
      <c r="BJ14" s="3" t="b">
        <f>INDEX('h 22-23'!BJ7:BJ26,MATCH(LARGE('h 22-23'!K7:K26,9),'h 22-23'!K7:K26,0))</f>
        <v>1</v>
      </c>
      <c r="BK14" s="3" t="b">
        <f>INDEX('h 22-23'!BK7:BK26,MATCH(LARGE('h 22-23'!K7:K26,9),'h 22-23'!K7:K26,0))</f>
        <v>1</v>
      </c>
      <c r="BL14" s="6"/>
      <c r="BM14" s="4" t="b">
        <f>INDEX('h 22-23'!BM7:BM26,MATCH(LARGE('h 22-23'!K7:K26,9),'h 22-23'!K7:K26,0))</f>
        <v>1</v>
      </c>
      <c r="BN14" s="4" t="b">
        <f>INDEX('h 22-23'!BN7:BN26,MATCH(LARGE('h 22-23'!K7:K26,9),'h 22-23'!K7:K26,0))</f>
        <v>1</v>
      </c>
      <c r="BO14" s="6"/>
      <c r="BP14" s="30" t="s">
        <v>71</v>
      </c>
    </row>
    <row r="15" spans="2:68" ht="17.100000000000001" customHeight="1" thickBot="1" x14ac:dyDescent="0.3">
      <c r="B15" s="22" t="str">
        <f>INDEX('h 22-23'!B7:B26,MATCH(LARGE('h 22-23'!K7:K26,10),'h 22-23'!K7:K26,0))</f>
        <v>Fulham</v>
      </c>
      <c r="C15" s="2"/>
      <c r="D15" s="4" t="b">
        <f>INDEX('h 22-23'!D7:D26,MATCH(LARGE('h 22-23'!K7:K26,10),'h 22-23'!K7:K26,0))</f>
        <v>1</v>
      </c>
      <c r="E15" s="2"/>
      <c r="F15" s="35">
        <f>INDEX('h 22-23'!F7:F26,MATCH(LARGE('h 22-23'!K7:K26,10),'h 22-23'!K7:K26,0))</f>
        <v>15</v>
      </c>
      <c r="G15" s="36">
        <f>INDEX('h 22-23'!G7:G26,MATCH(LARGE('h 22-23'!K7:K26,10),'h 22-23'!K7:K26,0))</f>
        <v>7</v>
      </c>
      <c r="H15" s="37">
        <f>INDEX('h 22-23'!H7:H26,MATCH(LARGE('h 22-23'!K7:K26,10),'h 22-23'!K7:K26,0))</f>
        <v>16</v>
      </c>
      <c r="I15" s="15">
        <f>INDEX('h 22-23'!I7:I26,MATCH(LARGE('h 22-23'!K7:K26,10),'h 22-23'!K7:K26,0))</f>
        <v>52</v>
      </c>
      <c r="J15" s="27"/>
      <c r="K15" s="27"/>
      <c r="L15" s="32">
        <f>INDEX('h 22-23'!L7:L26,MATCH(LARGE('h 22-23'!K7:K26,10),'h 22-23'!K7:K26,0))</f>
        <v>22</v>
      </c>
      <c r="M15" s="24">
        <f>INDEX('h 22-23'!M7:M26,MATCH(LARGE('h 22-23'!K7:K26,10),'h 22-23'!K7:K26,0))</f>
        <v>26</v>
      </c>
      <c r="N15" s="33">
        <f>INDEX('h 22-23'!N7:N26,MATCH(LARGE('h 22-23'!K7:K26,10),'h 22-23'!K7:K26,0))</f>
        <v>55</v>
      </c>
      <c r="O15" s="34">
        <f>INDEX('h 22-23'!O7:O26,MATCH(LARGE('h 22-23'!K7:K26,10),'h 22-23'!K7:K26,0))</f>
        <v>53</v>
      </c>
      <c r="P15" s="2"/>
      <c r="Q15" s="38">
        <f>INDEX('h 22-23'!Q7:Q26,MATCH(LARGE('h 22-23'!K7:K26,10),'h 22-23'!K7:K26,0))</f>
        <v>8</v>
      </c>
      <c r="R15" s="39">
        <f>INDEX('h 22-23'!R7:R26,MATCH(LARGE('h 22-23'!K7:K26,10),'h 22-23'!K7:K26,0))</f>
        <v>5</v>
      </c>
      <c r="S15" s="40">
        <f>INDEX('h 22-23'!S7:S26,MATCH(LARGE('h 22-23'!K7:K26,10),'h 22-23'!K7:K26,0))</f>
        <v>6</v>
      </c>
      <c r="T15" s="15">
        <f>INDEX('h 22-23'!T7:T26,MATCH(LARGE('h 22-23'!K7:K26,10),'h 22-23'!K7:K26,0))</f>
        <v>29</v>
      </c>
      <c r="U15" s="32">
        <f>INDEX('h 22-23'!U7:U26,MATCH(LARGE('h 22-23'!K7:K26,10),'h 22-23'!K7:K26,0))</f>
        <v>13</v>
      </c>
      <c r="V15" s="24">
        <f>INDEX('h 22-23'!V7:V26,MATCH(LARGE('h 22-23'!K7:K26,10),'h 22-23'!K7:K26,0))</f>
        <v>16</v>
      </c>
      <c r="W15" s="33">
        <f>INDEX('h 22-23'!W7:W26,MATCH(LARGE('h 22-23'!K7:K26,10),'h 22-23'!K7:K26,0))</f>
        <v>31</v>
      </c>
      <c r="X15" s="34">
        <f>INDEX('h 22-23'!X7:X26,MATCH(LARGE('h 22-23'!K7:K26,10),'h 22-23'!K7:K26,0))</f>
        <v>29</v>
      </c>
      <c r="Y15" s="2"/>
      <c r="Z15" s="41">
        <f>INDEX('h 22-23'!Z7:Z26,MATCH(LARGE('h 22-23'!K7:K26,10),'h 22-23'!K7:K26,0))</f>
        <v>7</v>
      </c>
      <c r="AA15" s="42">
        <f>INDEX('h 22-23'!AA7:AA26,MATCH(LARGE('h 22-23'!K7:K26,10),'h 22-23'!K7:K26,0))</f>
        <v>2</v>
      </c>
      <c r="AB15" s="43">
        <f>INDEX('h 22-23'!AB7:AB26,MATCH(LARGE('h 22-23'!K7:K26,10),'h 22-23'!K7:K26,0))</f>
        <v>10</v>
      </c>
      <c r="AC15" s="15">
        <f>INDEX('h 22-23'!AC7:AC26,MATCH(LARGE('h 22-23'!K7:K26,10),'h 22-23'!K7:K26,0))</f>
        <v>23</v>
      </c>
      <c r="AD15" s="32">
        <f>INDEX('h 22-23'!AD7:AD26,MATCH(LARGE('h 22-23'!K7:K26,10),'h 22-23'!K7:K26,0))</f>
        <v>9</v>
      </c>
      <c r="AE15" s="24">
        <f>INDEX('h 22-23'!AE7:AE26,MATCH(LARGE('h 22-23'!K7:K26,10),'h 22-23'!K7:K26,0))</f>
        <v>10</v>
      </c>
      <c r="AF15" s="33">
        <f>INDEX('h 22-23'!AF7:AF26,MATCH(LARGE('h 22-23'!K7:K26,10),'h 22-23'!K7:K26,0))</f>
        <v>24</v>
      </c>
      <c r="AG15" s="34">
        <f>INDEX('h 22-23'!AG7:AG26,MATCH(LARGE('h 22-23'!K7:K26,10),'h 22-23'!K7:K26,0))</f>
        <v>24</v>
      </c>
      <c r="AI15" s="7">
        <f>INDEX('h 22-23'!AI7:AI26,MATCH(LARGE('h 22-23'!K7:K26,10),'h 22-23'!K7:K26,0))</f>
        <v>89</v>
      </c>
      <c r="AJ15" s="8">
        <f>INDEX('h 22-23'!AJ7:AJ26,MATCH(LARGE('h 22-23'!K7:K26,10),'h 22-23'!K7:K26,0))</f>
        <v>99</v>
      </c>
      <c r="AK15" s="7">
        <f>INDEX('h 22-23'!AK7:AK26,MATCH(LARGE('h 22-23'!K7:K26,10),'h 22-23'!K7:K26,0))</f>
        <v>182</v>
      </c>
      <c r="AL15" s="8">
        <f>INDEX('h 22-23'!AL7:AL26,MATCH(LARGE('h 22-23'!K7:K26,10),'h 22-23'!K7:K26,0))</f>
        <v>204</v>
      </c>
      <c r="AM15" s="9">
        <f>INDEX('h 22-23'!AM7:AM26,MATCH(LARGE('h 22-23'!K7:K26,10),'h 22-23'!K7:K26,0))</f>
        <v>52</v>
      </c>
      <c r="AN15" s="10">
        <f>INDEX('h 22-23'!AN7:AN26,MATCH(LARGE('h 22-23'!K7:K26,10),'h 22-23'!K7:K26,0))</f>
        <v>41</v>
      </c>
      <c r="AO15" s="9">
        <f>INDEX('h 22-23'!AO7:AO26,MATCH(LARGE('h 22-23'!K7:K26,10),'h 22-23'!K7:K26,0))</f>
        <v>105</v>
      </c>
      <c r="AP15" s="10">
        <f>INDEX('h 22-23'!AP7:AP26,MATCH(LARGE('h 22-23'!K7:K26,10),'h 22-23'!K7:K26,0))</f>
        <v>98</v>
      </c>
      <c r="AQ15" s="11">
        <f>INDEX('h 22-23'!AQ7:AQ26,MATCH(LARGE('h 22-23'!K7:K26,10),'h 22-23'!K7:K26,0))</f>
        <v>37</v>
      </c>
      <c r="AR15" s="12">
        <f>INDEX('h 22-23'!AR7:AR26,MATCH(LARGE('h 22-23'!K7:K26,10),'h 22-23'!K7:K26,0))</f>
        <v>58</v>
      </c>
      <c r="AS15" s="11">
        <f>INDEX('h 22-23'!AS7:AS26,MATCH(LARGE('h 22-23'!K7:K26,10),'h 22-23'!K7:K26,0))</f>
        <v>77</v>
      </c>
      <c r="AT15" s="12">
        <f>INDEX('h 22-23'!AT7:AT26,MATCH(LARGE('h 22-23'!K7:K26,10),'h 22-23'!K7:K26,0))</f>
        <v>106</v>
      </c>
      <c r="AV15" s="7">
        <f>INDEX('h 22-23'!AV7:AV26,MATCH(LARGE('h 22-23'!K7:K26,10),'h 22-23'!K7:K26,0))</f>
        <v>80</v>
      </c>
      <c r="AW15" s="8">
        <f>INDEX('h 22-23'!AW7:AW26,MATCH(LARGE('h 22-23'!K7:K26,10),'h 22-23'!K7:K26,0))</f>
        <v>56</v>
      </c>
      <c r="AX15" s="9">
        <f>INDEX('h 22-23'!AX7:AX26,MATCH(LARGE('h 22-23'!K7:K26,10),'h 22-23'!K7:K26,0))</f>
        <v>27</v>
      </c>
      <c r="AY15" s="10">
        <f>INDEX('h 22-23'!AY7:AY26,MATCH(LARGE('h 22-23'!K7:K26,10),'h 22-23'!K7:K26,0))</f>
        <v>27</v>
      </c>
      <c r="AZ15" s="11">
        <f>INDEX('h 22-23'!AZ7:AZ26,MATCH(LARGE('h 22-23'!K7:K26,10),'h 22-23'!K7:K26,0))</f>
        <v>53</v>
      </c>
      <c r="BA15" s="12">
        <f>INDEX('h 22-23'!BA7:BA26,MATCH(LARGE('h 22-23'!K7:K26,10),'h 22-23'!K7:K26,0))</f>
        <v>29</v>
      </c>
      <c r="BC15" s="7">
        <f>INDEX('h 22-23'!BC7:BC26,MATCH(LARGE('h 22-23'!K7:K26,10),'h 22-23'!K7:K26,0))</f>
        <v>1</v>
      </c>
      <c r="BD15" s="8">
        <f>INDEX('h 22-23'!BD7:BD26,MATCH(LARGE('h 22-23'!K7:K26,10),'h 22-23'!K7:K26,0))</f>
        <v>5</v>
      </c>
      <c r="BE15" s="9">
        <f>INDEX('h 22-23'!BE7:BE26,MATCH(LARGE('h 22-23'!K7:K26,10),'h 22-23'!K7:K26,0))</f>
        <v>1</v>
      </c>
      <c r="BF15" s="10">
        <f>INDEX('h 22-23'!BF7:BF26,MATCH(LARGE('h 22-23'!K7:K26,10),'h 22-23'!K7:K26,0))</f>
        <v>2</v>
      </c>
      <c r="BG15" s="11">
        <f>INDEX('h 22-23'!BG7:BG26,MATCH(LARGE('h 22-23'!K7:K26,10),'h 22-23'!K7:K26,0))</f>
        <v>0</v>
      </c>
      <c r="BH15" s="12">
        <f>INDEX('h 22-23'!BH7:BH26,MATCH(LARGE('h 22-23'!K7:K26,10),'h 22-23'!K7:K26,0))</f>
        <v>3</v>
      </c>
      <c r="BI15" s="6"/>
      <c r="BJ15" s="3" t="b">
        <f>INDEX('h 22-23'!BJ7:BJ26,MATCH(LARGE('h 22-23'!K7:K26,10),'h 22-23'!K7:K26,0))</f>
        <v>1</v>
      </c>
      <c r="BK15" s="3" t="b">
        <f>INDEX('h 22-23'!BK7:BK26,MATCH(LARGE('h 22-23'!K7:K26,10),'h 22-23'!K7:K26,0))</f>
        <v>1</v>
      </c>
      <c r="BL15" s="6"/>
      <c r="BM15" s="4" t="b">
        <f>INDEX('h 22-23'!BM7:BM26,MATCH(LARGE('h 22-23'!K7:K26,10),'h 22-23'!K7:K26,0))</f>
        <v>1</v>
      </c>
      <c r="BN15" s="4" t="b">
        <f>INDEX('h 22-23'!BN7:BN26,MATCH(LARGE('h 22-23'!K7:K26,10),'h 22-23'!K7:K26,0))</f>
        <v>1</v>
      </c>
      <c r="BO15" s="6"/>
      <c r="BP15" s="30" t="s">
        <v>76</v>
      </c>
    </row>
    <row r="16" spans="2:68" ht="17.100000000000001" customHeight="1" thickBot="1" x14ac:dyDescent="0.3">
      <c r="B16" s="22" t="str">
        <f>INDEX('h 22-23'!B7:B26,MATCH(LARGE('h 22-23'!K7:K26,11),'h 22-23'!K7:K26,0))</f>
        <v>Crystal P</v>
      </c>
      <c r="C16" s="2"/>
      <c r="D16" s="4" t="b">
        <f>INDEX('h 22-23'!D7:D26,MATCH(LARGE('h 22-23'!K7:K26,11),'h 22-23'!K7:K26,0))</f>
        <v>1</v>
      </c>
      <c r="E16" s="2"/>
      <c r="F16" s="35">
        <f>INDEX('h 22-23'!F7:F26,MATCH(LARGE('h 22-23'!K7:K26,11),'h 22-23'!K7:K26,0))</f>
        <v>11</v>
      </c>
      <c r="G16" s="36">
        <f>INDEX('h 22-23'!G7:G26,MATCH(LARGE('h 22-23'!K7:K26,11),'h 22-23'!K7:K26,0))</f>
        <v>12</v>
      </c>
      <c r="H16" s="37">
        <f>INDEX('h 22-23'!H7:H26,MATCH(LARGE('h 22-23'!K7:K26,11),'h 22-23'!K7:K26,0))</f>
        <v>15</v>
      </c>
      <c r="I16" s="15">
        <f>INDEX('h 22-23'!I7:I26,MATCH(LARGE('h 22-23'!K7:K26,11),'h 22-23'!K7:K26,0))</f>
        <v>45</v>
      </c>
      <c r="J16" s="27"/>
      <c r="K16" s="27"/>
      <c r="L16" s="32">
        <f>INDEX('h 22-23'!L7:L26,MATCH(LARGE('h 22-23'!K7:K26,11),'h 22-23'!K7:K26,0))</f>
        <v>16</v>
      </c>
      <c r="M16" s="24">
        <f>INDEX('h 22-23'!M7:M26,MATCH(LARGE('h 22-23'!K7:K26,11),'h 22-23'!K7:K26,0))</f>
        <v>21</v>
      </c>
      <c r="N16" s="33">
        <f>INDEX('h 22-23'!N7:N26,MATCH(LARGE('h 22-23'!K7:K26,11),'h 22-23'!K7:K26,0))</f>
        <v>40</v>
      </c>
      <c r="O16" s="34">
        <f>INDEX('h 22-23'!O7:O26,MATCH(LARGE('h 22-23'!K7:K26,11),'h 22-23'!K7:K26,0))</f>
        <v>49</v>
      </c>
      <c r="P16" s="2"/>
      <c r="Q16" s="38">
        <f>INDEX('h 22-23'!Q7:Q26,MATCH(LARGE('h 22-23'!K7:K26,11),'h 22-23'!K7:K26,0))</f>
        <v>7</v>
      </c>
      <c r="R16" s="39">
        <f>INDEX('h 22-23'!R7:R26,MATCH(LARGE('h 22-23'!K7:K26,11),'h 22-23'!K7:K26,0))</f>
        <v>7</v>
      </c>
      <c r="S16" s="40">
        <f>INDEX('h 22-23'!S7:S26,MATCH(LARGE('h 22-23'!K7:K26,11),'h 22-23'!K7:K26,0))</f>
        <v>5</v>
      </c>
      <c r="T16" s="15">
        <f>INDEX('h 22-23'!T7:T26,MATCH(LARGE('h 22-23'!K7:K26,11),'h 22-23'!K7:K26,0))</f>
        <v>28</v>
      </c>
      <c r="U16" s="32">
        <f>INDEX('h 22-23'!U7:U26,MATCH(LARGE('h 22-23'!K7:K26,11),'h 22-23'!K7:K26,0))</f>
        <v>8</v>
      </c>
      <c r="V16" s="24">
        <f>INDEX('h 22-23'!V7:V26,MATCH(LARGE('h 22-23'!K7:K26,11),'h 22-23'!K7:K26,0))</f>
        <v>10</v>
      </c>
      <c r="W16" s="33">
        <f>INDEX('h 22-23'!W7:W26,MATCH(LARGE('h 22-23'!K7:K26,11),'h 22-23'!K7:K26,0))</f>
        <v>21</v>
      </c>
      <c r="X16" s="34">
        <f>INDEX('h 22-23'!X7:X26,MATCH(LARGE('h 22-23'!K7:K26,11),'h 22-23'!K7:K26,0))</f>
        <v>23</v>
      </c>
      <c r="Y16" s="2"/>
      <c r="Z16" s="41">
        <f>INDEX('h 22-23'!Z7:Z26,MATCH(LARGE('h 22-23'!K7:K26,11),'h 22-23'!K7:K26,0))</f>
        <v>4</v>
      </c>
      <c r="AA16" s="42">
        <f>INDEX('h 22-23'!AA7:AA26,MATCH(LARGE('h 22-23'!K7:K26,11),'h 22-23'!K7:K26,0))</f>
        <v>5</v>
      </c>
      <c r="AB16" s="43">
        <f>INDEX('h 22-23'!AB7:AB26,MATCH(LARGE('h 22-23'!K7:K26,11),'h 22-23'!K7:K26,0))</f>
        <v>10</v>
      </c>
      <c r="AC16" s="15">
        <f>INDEX('h 22-23'!AC7:AC26,MATCH(LARGE('h 22-23'!K7:K26,11),'h 22-23'!K7:K26,0))</f>
        <v>17</v>
      </c>
      <c r="AD16" s="32">
        <f>INDEX('h 22-23'!AD7:AD26,MATCH(LARGE('h 22-23'!K7:K26,11),'h 22-23'!K7:K26,0))</f>
        <v>8</v>
      </c>
      <c r="AE16" s="24">
        <f>INDEX('h 22-23'!AE7:AE26,MATCH(LARGE('h 22-23'!K7:K26,11),'h 22-23'!K7:K26,0))</f>
        <v>11</v>
      </c>
      <c r="AF16" s="33">
        <f>INDEX('h 22-23'!AF7:AF26,MATCH(LARGE('h 22-23'!K7:K26,11),'h 22-23'!K7:K26,0))</f>
        <v>19</v>
      </c>
      <c r="AG16" s="34">
        <f>INDEX('h 22-23'!AG7:AG26,MATCH(LARGE('h 22-23'!K7:K26,11),'h 22-23'!K7:K26,0))</f>
        <v>26</v>
      </c>
      <c r="AI16" s="7">
        <f>INDEX('h 22-23'!AI7:AI26,MATCH(LARGE('h 22-23'!K7:K26,11),'h 22-23'!K7:K26,0))</f>
        <v>92</v>
      </c>
      <c r="AJ16" s="8">
        <f>INDEX('h 22-23'!AJ7:AJ26,MATCH(LARGE('h 22-23'!K7:K26,11),'h 22-23'!K7:K26,0))</f>
        <v>91</v>
      </c>
      <c r="AK16" s="7">
        <f>INDEX('h 22-23'!AK7:AK26,MATCH(LARGE('h 22-23'!K7:K26,11),'h 22-23'!K7:K26,0))</f>
        <v>186</v>
      </c>
      <c r="AL16" s="8">
        <f>INDEX('h 22-23'!AL7:AL26,MATCH(LARGE('h 22-23'!K7:K26,11),'h 22-23'!K7:K26,0))</f>
        <v>176</v>
      </c>
      <c r="AM16" s="9">
        <f>INDEX('h 22-23'!AM7:AM26,MATCH(LARGE('h 22-23'!K7:K26,11),'h 22-23'!K7:K26,0))</f>
        <v>51</v>
      </c>
      <c r="AN16" s="10">
        <f>INDEX('h 22-23'!AN7:AN26,MATCH(LARGE('h 22-23'!K7:K26,11),'h 22-23'!K7:K26,0))</f>
        <v>31</v>
      </c>
      <c r="AO16" s="9">
        <f>INDEX('h 22-23'!AO7:AO26,MATCH(LARGE('h 22-23'!K7:K26,11),'h 22-23'!K7:K26,0))</f>
        <v>100</v>
      </c>
      <c r="AP16" s="10">
        <f>INDEX('h 22-23'!AP7:AP26,MATCH(LARGE('h 22-23'!K7:K26,11),'h 22-23'!K7:K26,0))</f>
        <v>81</v>
      </c>
      <c r="AQ16" s="11">
        <f>INDEX('h 22-23'!AQ7:AQ26,MATCH(LARGE('h 22-23'!K7:K26,11),'h 22-23'!K7:K26,0))</f>
        <v>41</v>
      </c>
      <c r="AR16" s="12">
        <f>INDEX('h 22-23'!AR7:AR26,MATCH(LARGE('h 22-23'!K7:K26,11),'h 22-23'!K7:K26,0))</f>
        <v>60</v>
      </c>
      <c r="AS16" s="11">
        <f>INDEX('h 22-23'!AS7:AS26,MATCH(LARGE('h 22-23'!K7:K26,11),'h 22-23'!K7:K26,0))</f>
        <v>86</v>
      </c>
      <c r="AT16" s="12">
        <f>INDEX('h 22-23'!AT7:AT26,MATCH(LARGE('h 22-23'!K7:K26,11),'h 22-23'!K7:K26,0))</f>
        <v>95</v>
      </c>
      <c r="AV16" s="7">
        <f>INDEX('h 22-23'!AV7:AV26,MATCH(LARGE('h 22-23'!K7:K26,11),'h 22-23'!K7:K26,0))</f>
        <v>80</v>
      </c>
      <c r="AW16" s="8">
        <f>INDEX('h 22-23'!AW7:AW26,MATCH(LARGE('h 22-23'!K7:K26,11),'h 22-23'!K7:K26,0))</f>
        <v>82</v>
      </c>
      <c r="AX16" s="9">
        <f>INDEX('h 22-23'!AX7:AX26,MATCH(LARGE('h 22-23'!K7:K26,11),'h 22-23'!K7:K26,0))</f>
        <v>34</v>
      </c>
      <c r="AY16" s="10">
        <f>INDEX('h 22-23'!AY7:AY26,MATCH(LARGE('h 22-23'!K7:K26,11),'h 22-23'!K7:K26,0))</f>
        <v>41</v>
      </c>
      <c r="AZ16" s="11">
        <f>INDEX('h 22-23'!AZ7:AZ26,MATCH(LARGE('h 22-23'!K7:K26,11),'h 22-23'!K7:K26,0))</f>
        <v>46</v>
      </c>
      <c r="BA16" s="12">
        <f>INDEX('h 22-23'!BA7:BA26,MATCH(LARGE('h 22-23'!K7:K26,11),'h 22-23'!K7:K26,0))</f>
        <v>41</v>
      </c>
      <c r="BC16" s="7">
        <f>INDEX('h 22-23'!BC7:BC26,MATCH(LARGE('h 22-23'!K7:K26,11),'h 22-23'!K7:K26,0))</f>
        <v>3</v>
      </c>
      <c r="BD16" s="8">
        <f>INDEX('h 22-23'!BD7:BD26,MATCH(LARGE('h 22-23'!K7:K26,11),'h 22-23'!K7:K26,0))</f>
        <v>3</v>
      </c>
      <c r="BE16" s="9">
        <f>INDEX('h 22-23'!BE7:BE26,MATCH(LARGE('h 22-23'!K7:K26,11),'h 22-23'!K7:K26,0))</f>
        <v>2</v>
      </c>
      <c r="BF16" s="10">
        <f>INDEX('h 22-23'!BF7:BF26,MATCH(LARGE('h 22-23'!K7:K26,11),'h 22-23'!K7:K26,0))</f>
        <v>1</v>
      </c>
      <c r="BG16" s="11">
        <f>INDEX('h 22-23'!BG7:BG26,MATCH(LARGE('h 22-23'!K7:K26,11),'h 22-23'!K7:K26,0))</f>
        <v>1</v>
      </c>
      <c r="BH16" s="12">
        <f>INDEX('h 22-23'!BH7:BH26,MATCH(LARGE('h 22-23'!K7:K26,11),'h 22-23'!K7:K26,0))</f>
        <v>2</v>
      </c>
      <c r="BI16" s="6"/>
      <c r="BJ16" s="3" t="b">
        <f>INDEX('h 22-23'!BJ7:BJ26,MATCH(LARGE('h 22-23'!K7:K26,11),'h 22-23'!K7:K26,0))</f>
        <v>1</v>
      </c>
      <c r="BK16" s="3" t="b">
        <f>INDEX('h 22-23'!BK7:BK26,MATCH(LARGE('h 22-23'!K7:K26,11),'h 22-23'!K7:K26,0))</f>
        <v>1</v>
      </c>
      <c r="BL16" s="6"/>
      <c r="BM16" s="4" t="b">
        <f>INDEX('h 22-23'!BM7:BM26,MATCH(LARGE('h 22-23'!K7:K26,11),'h 22-23'!K7:K26,0))</f>
        <v>1</v>
      </c>
      <c r="BN16" s="4" t="b">
        <f>INDEX('h 22-23'!BN7:BN26,MATCH(LARGE('h 22-23'!K7:K26,11),'h 22-23'!K7:K26,0))</f>
        <v>1</v>
      </c>
      <c r="BO16" s="6"/>
      <c r="BP16" s="30" t="s">
        <v>78</v>
      </c>
    </row>
    <row r="17" spans="2:68" ht="17.100000000000001" customHeight="1" thickBot="1" x14ac:dyDescent="0.3">
      <c r="B17" s="22" t="str">
        <f>INDEX('h 22-23'!B7:B26,MATCH(LARGE('h 22-23'!K7:K26,12),'h 22-23'!K7:K26,0))</f>
        <v>Chelsea</v>
      </c>
      <c r="C17" s="2"/>
      <c r="D17" s="4" t="b">
        <f>INDEX('h 22-23'!D7:D26,MATCH(LARGE('h 22-23'!K7:K26,12),'h 22-23'!K7:K26,0))</f>
        <v>1</v>
      </c>
      <c r="E17" s="2"/>
      <c r="F17" s="35">
        <f>INDEX('h 22-23'!F7:F26,MATCH(LARGE('h 22-23'!K7:K26,12),'h 22-23'!K7:K26,0))</f>
        <v>11</v>
      </c>
      <c r="G17" s="36">
        <f>INDEX('h 22-23'!G7:G26,MATCH(LARGE('h 22-23'!K7:K26,12),'h 22-23'!K7:K26,0))</f>
        <v>11</v>
      </c>
      <c r="H17" s="37">
        <f>INDEX('h 22-23'!H7:H26,MATCH(LARGE('h 22-23'!K7:K26,12),'h 22-23'!K7:K26,0))</f>
        <v>16</v>
      </c>
      <c r="I17" s="15">
        <f>INDEX('h 22-23'!I7:I26,MATCH(LARGE('h 22-23'!K7:K26,12),'h 22-23'!K7:K26,0))</f>
        <v>44</v>
      </c>
      <c r="J17" s="27"/>
      <c r="K17" s="27"/>
      <c r="L17" s="32">
        <f>INDEX('h 22-23'!L7:L26,MATCH(LARGE('h 22-23'!K7:K26,12),'h 22-23'!K7:K26,0))</f>
        <v>15</v>
      </c>
      <c r="M17" s="24">
        <f>INDEX('h 22-23'!M7:M26,MATCH(LARGE('h 22-23'!K7:K26,12),'h 22-23'!K7:K26,0))</f>
        <v>25</v>
      </c>
      <c r="N17" s="33">
        <f>INDEX('h 22-23'!N7:N26,MATCH(LARGE('h 22-23'!K7:K26,12),'h 22-23'!K7:K26,0))</f>
        <v>38</v>
      </c>
      <c r="O17" s="34">
        <f>INDEX('h 22-23'!O7:O26,MATCH(LARGE('h 22-23'!K7:K26,12),'h 22-23'!K7:K26,0))</f>
        <v>47</v>
      </c>
      <c r="P17" s="2"/>
      <c r="Q17" s="38">
        <f>INDEX('h 22-23'!Q7:Q26,MATCH(LARGE('h 22-23'!K7:K26,12),'h 22-23'!K7:K26,0))</f>
        <v>6</v>
      </c>
      <c r="R17" s="39">
        <f>INDEX('h 22-23'!R7:R26,MATCH(LARGE('h 22-23'!K7:K26,12),'h 22-23'!K7:K26,0))</f>
        <v>7</v>
      </c>
      <c r="S17" s="40">
        <f>INDEX('h 22-23'!S7:S26,MATCH(LARGE('h 22-23'!K7:K26,12),'h 22-23'!K7:K26,0))</f>
        <v>6</v>
      </c>
      <c r="T17" s="15">
        <f>INDEX('h 22-23'!T7:T26,MATCH(LARGE('h 22-23'!K7:K26,12),'h 22-23'!K7:K26,0))</f>
        <v>25</v>
      </c>
      <c r="U17" s="32">
        <f>INDEX('h 22-23'!U7:U26,MATCH(LARGE('h 22-23'!K7:K26,12),'h 22-23'!K7:K26,0))</f>
        <v>6</v>
      </c>
      <c r="V17" s="24">
        <f>INDEX('h 22-23'!V7:V26,MATCH(LARGE('h 22-23'!K7:K26,12),'h 22-23'!K7:K26,0))</f>
        <v>6</v>
      </c>
      <c r="W17" s="33">
        <f>INDEX('h 22-23'!W7:W26,MATCH(LARGE('h 22-23'!K7:K26,12),'h 22-23'!K7:K26,0))</f>
        <v>20</v>
      </c>
      <c r="X17" s="34">
        <f>INDEX('h 22-23'!X7:X26,MATCH(LARGE('h 22-23'!K7:K26,12),'h 22-23'!K7:K26,0))</f>
        <v>19</v>
      </c>
      <c r="Y17" s="2"/>
      <c r="Z17" s="41">
        <f>INDEX('h 22-23'!Z7:Z26,MATCH(LARGE('h 22-23'!K7:K26,12),'h 22-23'!K7:K26,0))</f>
        <v>5</v>
      </c>
      <c r="AA17" s="42">
        <f>INDEX('h 22-23'!AA7:AA26,MATCH(LARGE('h 22-23'!K7:K26,12),'h 22-23'!K7:K26,0))</f>
        <v>4</v>
      </c>
      <c r="AB17" s="43">
        <f>INDEX('h 22-23'!AB7:AB26,MATCH(LARGE('h 22-23'!K7:K26,12),'h 22-23'!K7:K26,0))</f>
        <v>10</v>
      </c>
      <c r="AC17" s="15">
        <f>INDEX('h 22-23'!AC7:AC26,MATCH(LARGE('h 22-23'!K7:K26,12),'h 22-23'!K7:K26,0))</f>
        <v>19</v>
      </c>
      <c r="AD17" s="32">
        <f>INDEX('h 22-23'!AD7:AD26,MATCH(LARGE('h 22-23'!K7:K26,12),'h 22-23'!K7:K26,0))</f>
        <v>9</v>
      </c>
      <c r="AE17" s="24">
        <f>INDEX('h 22-23'!AE7:AE26,MATCH(LARGE('h 22-23'!K7:K26,12),'h 22-23'!K7:K26,0))</f>
        <v>19</v>
      </c>
      <c r="AF17" s="33">
        <f>INDEX('h 22-23'!AF7:AF26,MATCH(LARGE('h 22-23'!K7:K26,12),'h 22-23'!K7:K26,0))</f>
        <v>18</v>
      </c>
      <c r="AG17" s="34">
        <f>INDEX('h 22-23'!AG7:AG26,MATCH(LARGE('h 22-23'!K7:K26,12),'h 22-23'!K7:K26,0))</f>
        <v>28</v>
      </c>
      <c r="AI17" s="7">
        <f>INDEX('h 22-23'!AI7:AI26,MATCH(LARGE('h 22-23'!K7:K26,12),'h 22-23'!K7:K26,0))</f>
        <v>112</v>
      </c>
      <c r="AJ17" s="8">
        <f>INDEX('h 22-23'!AJ7:AJ26,MATCH(LARGE('h 22-23'!K7:K26,12),'h 22-23'!K7:K26,0))</f>
        <v>84</v>
      </c>
      <c r="AK17" s="7">
        <f>INDEX('h 22-23'!AK7:AK26,MATCH(LARGE('h 22-23'!K7:K26,12),'h 22-23'!K7:K26,0))</f>
        <v>209</v>
      </c>
      <c r="AL17" s="8">
        <f>INDEX('h 22-23'!AL7:AL26,MATCH(LARGE('h 22-23'!K7:K26,12),'h 22-23'!K7:K26,0))</f>
        <v>182</v>
      </c>
      <c r="AM17" s="9">
        <f>INDEX('h 22-23'!AM7:AM26,MATCH(LARGE('h 22-23'!K7:K26,12),'h 22-23'!K7:K26,0))</f>
        <v>63</v>
      </c>
      <c r="AN17" s="10">
        <f>INDEX('h 22-23'!AN7:AN26,MATCH(LARGE('h 22-23'!K7:K26,12),'h 22-23'!K7:K26,0))</f>
        <v>35</v>
      </c>
      <c r="AO17" s="9">
        <f>INDEX('h 22-23'!AO7:AO26,MATCH(LARGE('h 22-23'!K7:K26,12),'h 22-23'!K7:K26,0))</f>
        <v>117</v>
      </c>
      <c r="AP17" s="10">
        <f>INDEX('h 22-23'!AP7:AP26,MATCH(LARGE('h 22-23'!K7:K26,12),'h 22-23'!K7:K26,0))</f>
        <v>86</v>
      </c>
      <c r="AQ17" s="11">
        <f>INDEX('h 22-23'!AQ7:AQ26,MATCH(LARGE('h 22-23'!K7:K26,12),'h 22-23'!K7:K26,0))</f>
        <v>49</v>
      </c>
      <c r="AR17" s="12">
        <f>INDEX('h 22-23'!AR7:AR26,MATCH(LARGE('h 22-23'!K7:K26,12),'h 22-23'!K7:K26,0))</f>
        <v>49</v>
      </c>
      <c r="AS17" s="11">
        <f>INDEX('h 22-23'!AS7:AS26,MATCH(LARGE('h 22-23'!K7:K26,12),'h 22-23'!K7:K26,0))</f>
        <v>92</v>
      </c>
      <c r="AT17" s="12">
        <f>INDEX('h 22-23'!AT7:AT26,MATCH(LARGE('h 22-23'!K7:K26,12),'h 22-23'!K7:K26,0))</f>
        <v>96</v>
      </c>
      <c r="AV17" s="7">
        <f>INDEX('h 22-23'!AV7:AV26,MATCH(LARGE('h 22-23'!K7:K26,12),'h 22-23'!K7:K26,0))</f>
        <v>79</v>
      </c>
      <c r="AW17" s="8">
        <f>INDEX('h 22-23'!AW7:AW26,MATCH(LARGE('h 22-23'!K7:K26,12),'h 22-23'!K7:K26,0))</f>
        <v>67</v>
      </c>
      <c r="AX17" s="9">
        <f>INDEX('h 22-23'!AX7:AX26,MATCH(LARGE('h 22-23'!K7:K26,12),'h 22-23'!K7:K26,0))</f>
        <v>39</v>
      </c>
      <c r="AY17" s="10">
        <f>INDEX('h 22-23'!AY7:AY26,MATCH(LARGE('h 22-23'!K7:K26,12),'h 22-23'!K7:K26,0))</f>
        <v>39</v>
      </c>
      <c r="AZ17" s="11">
        <f>INDEX('h 22-23'!AZ7:AZ26,MATCH(LARGE('h 22-23'!K7:K26,12),'h 22-23'!K7:K26,0))</f>
        <v>40</v>
      </c>
      <c r="BA17" s="12">
        <f>INDEX('h 22-23'!BA7:BA26,MATCH(LARGE('h 22-23'!K7:K26,12),'h 22-23'!K7:K26,0))</f>
        <v>28</v>
      </c>
      <c r="BC17" s="7">
        <f>INDEX('h 22-23'!BC7:BC26,MATCH(LARGE('h 22-23'!K7:K26,12),'h 22-23'!K7:K26,0))</f>
        <v>3</v>
      </c>
      <c r="BD17" s="8">
        <f>INDEX('h 22-23'!BD7:BD26,MATCH(LARGE('h 22-23'!K7:K26,12),'h 22-23'!K7:K26,0))</f>
        <v>1</v>
      </c>
      <c r="BE17" s="9">
        <f>INDEX('h 22-23'!BE7:BE26,MATCH(LARGE('h 22-23'!K7:K26,12),'h 22-23'!K7:K26,0))</f>
        <v>1</v>
      </c>
      <c r="BF17" s="10">
        <f>INDEX('h 22-23'!BF7:BF26,MATCH(LARGE('h 22-23'!K7:K26,12),'h 22-23'!K7:K26,0))</f>
        <v>0</v>
      </c>
      <c r="BG17" s="11">
        <f>INDEX('h 22-23'!BG7:BG26,MATCH(LARGE('h 22-23'!K7:K26,12),'h 22-23'!K7:K26,0))</f>
        <v>2</v>
      </c>
      <c r="BH17" s="12">
        <f>INDEX('h 22-23'!BH7:BH26,MATCH(LARGE('h 22-23'!K7:K26,12),'h 22-23'!K7:K26,0))</f>
        <v>1</v>
      </c>
      <c r="BI17" s="6"/>
      <c r="BJ17" s="3" t="b">
        <f>INDEX('h 22-23'!BJ7:BJ26,MATCH(LARGE('h 22-23'!K7:K26,12),'h 22-23'!K7:K26,0))</f>
        <v>1</v>
      </c>
      <c r="BK17" s="3" t="b">
        <f>INDEX('h 22-23'!BK7:BK26,MATCH(LARGE('h 22-23'!K7:K26,12),'h 22-23'!K7:K26,0))</f>
        <v>1</v>
      </c>
      <c r="BL17" s="6"/>
      <c r="BM17" s="4" t="b">
        <f>INDEX('h 22-23'!BM7:BM26,MATCH(LARGE('h 22-23'!K7:K26,12),'h 22-23'!K7:K26,0))</f>
        <v>1</v>
      </c>
      <c r="BN17" s="4" t="b">
        <f>INDEX('h 22-23'!BN7:BN26,MATCH(LARGE('h 22-23'!K7:K26,12),'h 22-23'!K7:K26,0))</f>
        <v>1</v>
      </c>
      <c r="BO17" s="6"/>
      <c r="BP17" s="30" t="s">
        <v>87</v>
      </c>
    </row>
    <row r="18" spans="2:68" ht="17.100000000000001" customHeight="1" thickBot="1" x14ac:dyDescent="0.3">
      <c r="B18" s="22" t="str">
        <f ca="1">INDEX('h 22-23'!B7:B26,MATCH(LARGE('h 22-23'!K7:K26,13),'h 22-23'!K7:K26,0))</f>
        <v>Wolves</v>
      </c>
      <c r="C18" s="2"/>
      <c r="D18" s="4" t="b">
        <f>INDEX('h 22-23'!D7:D26,MATCH(LARGE('h 22-23'!K7:K26,13),'h 22-23'!K7:K26,0))</f>
        <v>1</v>
      </c>
      <c r="E18" s="2"/>
      <c r="F18" s="35">
        <f>INDEX('h 22-23'!F7:F26,MATCH(LARGE('h 22-23'!K7:K26,13),'h 22-23'!K7:K26,0))</f>
        <v>11</v>
      </c>
      <c r="G18" s="36">
        <f>INDEX('h 22-23'!G7:G26,MATCH(LARGE('h 22-23'!K7:K26,13),'h 22-23'!K7:K26,0))</f>
        <v>8</v>
      </c>
      <c r="H18" s="37">
        <f>INDEX('h 22-23'!H7:H26,MATCH(LARGE('h 22-23'!K7:K26,13),'h 22-23'!K7:K26,0))</f>
        <v>19</v>
      </c>
      <c r="I18" s="15">
        <f>INDEX('h 22-23'!I7:I26,MATCH(LARGE('h 22-23'!K7:K26,13),'h 22-23'!K7:K26,0))</f>
        <v>41</v>
      </c>
      <c r="J18" s="27"/>
      <c r="K18" s="27"/>
      <c r="L18" s="32">
        <f>INDEX('h 22-23'!L7:L26,MATCH(LARGE('h 22-23'!K7:K26,13),'h 22-23'!K7:K26,0))</f>
        <v>17</v>
      </c>
      <c r="M18" s="24">
        <f>INDEX('h 22-23'!M7:M26,MATCH(LARGE('h 22-23'!K7:K26,13),'h 22-23'!K7:K26,0))</f>
        <v>24</v>
      </c>
      <c r="N18" s="33">
        <f>INDEX('h 22-23'!N7:N26,MATCH(LARGE('h 22-23'!K7:K26,13),'h 22-23'!K7:K26,0))</f>
        <v>31</v>
      </c>
      <c r="O18" s="34">
        <f>INDEX('h 22-23'!O7:O26,MATCH(LARGE('h 22-23'!K7:K26,13),'h 22-23'!K7:K26,0))</f>
        <v>58</v>
      </c>
      <c r="P18" s="2"/>
      <c r="Q18" s="38">
        <f>INDEX('h 22-23'!Q7:Q26,MATCH(LARGE('h 22-23'!K7:K26,13),'h 22-23'!K7:K26,0))</f>
        <v>9</v>
      </c>
      <c r="R18" s="39">
        <f>INDEX('h 22-23'!R7:R26,MATCH(LARGE('h 22-23'!K7:K26,13),'h 22-23'!K7:K26,0))</f>
        <v>3</v>
      </c>
      <c r="S18" s="40">
        <f>INDEX('h 22-23'!S7:S26,MATCH(LARGE('h 22-23'!K7:K26,13),'h 22-23'!K7:K26,0))</f>
        <v>7</v>
      </c>
      <c r="T18" s="15">
        <f>INDEX('h 22-23'!T7:T26,MATCH(LARGE('h 22-23'!K7:K26,13),'h 22-23'!K7:K26,0))</f>
        <v>30</v>
      </c>
      <c r="U18" s="32">
        <f>INDEX('h 22-23'!U7:U26,MATCH(LARGE('h 22-23'!K7:K26,13),'h 22-23'!K7:K26,0))</f>
        <v>11</v>
      </c>
      <c r="V18" s="24">
        <f>INDEX('h 22-23'!V7:V26,MATCH(LARGE('h 22-23'!K7:K26,13),'h 22-23'!K7:K26,0))</f>
        <v>7</v>
      </c>
      <c r="W18" s="33">
        <f>INDEX('h 22-23'!W7:W26,MATCH(LARGE('h 22-23'!K7:K26,13),'h 22-23'!K7:K26,0))</f>
        <v>19</v>
      </c>
      <c r="X18" s="34">
        <f>INDEX('h 22-23'!X7:X26,MATCH(LARGE('h 22-23'!K7:K26,13),'h 22-23'!K7:K26,0))</f>
        <v>20</v>
      </c>
      <c r="Y18" s="2"/>
      <c r="Z18" s="41">
        <f>INDEX('h 22-23'!Z7:Z26,MATCH(LARGE('h 22-23'!K7:K26,13),'h 22-23'!K7:K26,0))</f>
        <v>2</v>
      </c>
      <c r="AA18" s="42">
        <f>INDEX('h 22-23'!AA7:AA26,MATCH(LARGE('h 22-23'!K7:K26,13),'h 22-23'!K7:K26,0))</f>
        <v>5</v>
      </c>
      <c r="AB18" s="43">
        <f>INDEX('h 22-23'!AB7:AB26,MATCH(LARGE('h 22-23'!K7:K26,13),'h 22-23'!K7:K26,0))</f>
        <v>12</v>
      </c>
      <c r="AC18" s="15">
        <f>INDEX('h 22-23'!AC7:AC26,MATCH(LARGE('h 22-23'!K7:K26,13),'h 22-23'!K7:K26,0))</f>
        <v>11</v>
      </c>
      <c r="AD18" s="32">
        <f>INDEX('h 22-23'!AD7:AD26,MATCH(LARGE('h 22-23'!K7:K26,13),'h 22-23'!K7:K26,0))</f>
        <v>6</v>
      </c>
      <c r="AE18" s="24">
        <f>INDEX('h 22-23'!AE7:AE26,MATCH(LARGE('h 22-23'!K7:K26,13),'h 22-23'!K7:K26,0))</f>
        <v>17</v>
      </c>
      <c r="AF18" s="33">
        <f>INDEX('h 22-23'!AF7:AF26,MATCH(LARGE('h 22-23'!K7:K26,13),'h 22-23'!K7:K26,0))</f>
        <v>12</v>
      </c>
      <c r="AG18" s="34">
        <f>INDEX('h 22-23'!AG7:AG26,MATCH(LARGE('h 22-23'!K7:K26,13),'h 22-23'!K7:K26,0))</f>
        <v>38</v>
      </c>
      <c r="AI18" s="7">
        <f>INDEX('h 22-23'!AI7:AI26,MATCH(LARGE('h 22-23'!K7:K26,13),'h 22-23'!K7:K26,0))</f>
        <v>83</v>
      </c>
      <c r="AJ18" s="8">
        <f>INDEX('h 22-23'!AJ7:AJ26,MATCH(LARGE('h 22-23'!K7:K26,13),'h 22-23'!K7:K26,0))</f>
        <v>94</v>
      </c>
      <c r="AK18" s="7">
        <f>INDEX('h 22-23'!AK7:AK26,MATCH(LARGE('h 22-23'!K7:K26,13),'h 22-23'!K7:K26,0))</f>
        <v>185</v>
      </c>
      <c r="AL18" s="8">
        <f>INDEX('h 22-23'!AL7:AL26,MATCH(LARGE('h 22-23'!K7:K26,13),'h 22-23'!K7:K26,0))</f>
        <v>203</v>
      </c>
      <c r="AM18" s="9">
        <f>INDEX('h 22-23'!AM7:AM26,MATCH(LARGE('h 22-23'!K7:K26,13),'h 22-23'!K7:K26,0))</f>
        <v>49</v>
      </c>
      <c r="AN18" s="10">
        <f>INDEX('h 22-23'!AN7:AN26,MATCH(LARGE('h 22-23'!K7:K26,13),'h 22-23'!K7:K26,0))</f>
        <v>51</v>
      </c>
      <c r="AO18" s="9">
        <f>INDEX('h 22-23'!AO7:AO26,MATCH(LARGE('h 22-23'!K7:K26,13),'h 22-23'!K7:K26,0))</f>
        <v>101</v>
      </c>
      <c r="AP18" s="10">
        <f>INDEX('h 22-23'!AP7:AP26,MATCH(LARGE('h 22-23'!K7:K26,13),'h 22-23'!K7:K26,0))</f>
        <v>112</v>
      </c>
      <c r="AQ18" s="11">
        <f>INDEX('h 22-23'!AQ7:AQ26,MATCH(LARGE('h 22-23'!K7:K26,13),'h 22-23'!K7:K26,0))</f>
        <v>34</v>
      </c>
      <c r="AR18" s="12">
        <f>INDEX('h 22-23'!AR7:AR26,MATCH(LARGE('h 22-23'!K7:K26,13),'h 22-23'!K7:K26,0))</f>
        <v>43</v>
      </c>
      <c r="AS18" s="11">
        <f>INDEX('h 22-23'!AS7:AS26,MATCH(LARGE('h 22-23'!K7:K26,13),'h 22-23'!K7:K26,0))</f>
        <v>84</v>
      </c>
      <c r="AT18" s="12">
        <f>INDEX('h 22-23'!AT7:AT26,MATCH(LARGE('h 22-23'!K7:K26,13),'h 22-23'!K7:K26,0))</f>
        <v>91</v>
      </c>
      <c r="AV18" s="7">
        <f>INDEX('h 22-23'!AV7:AV26,MATCH(LARGE('h 22-23'!K7:K26,13),'h 22-23'!K7:K26,0))</f>
        <v>84</v>
      </c>
      <c r="AW18" s="8">
        <f>INDEX('h 22-23'!AW7:AW26,MATCH(LARGE('h 22-23'!K7:K26,13),'h 22-23'!K7:K26,0))</f>
        <v>75</v>
      </c>
      <c r="AX18" s="9">
        <f>INDEX('h 22-23'!AX7:AX26,MATCH(LARGE('h 22-23'!K7:K26,13),'h 22-23'!K7:K26,0))</f>
        <v>45</v>
      </c>
      <c r="AY18" s="10">
        <f>INDEX('h 22-23'!AY7:AY26,MATCH(LARGE('h 22-23'!K7:K26,13),'h 22-23'!K7:K26,0))</f>
        <v>41</v>
      </c>
      <c r="AZ18" s="11">
        <f>INDEX('h 22-23'!AZ7:AZ26,MATCH(LARGE('h 22-23'!K7:K26,13),'h 22-23'!K7:K26,0))</f>
        <v>39</v>
      </c>
      <c r="BA18" s="12">
        <f>INDEX('h 22-23'!BA7:BA26,MATCH(LARGE('h 22-23'!K7:K26,13),'h 22-23'!K7:K26,0))</f>
        <v>34</v>
      </c>
      <c r="BC18" s="7">
        <f>INDEX('h 22-23'!BC7:BC26,MATCH(LARGE('h 22-23'!K7:K26,13),'h 22-23'!K7:K26,0))</f>
        <v>5</v>
      </c>
      <c r="BD18" s="8">
        <f>INDEX('h 22-23'!BD7:BD26,MATCH(LARGE('h 22-23'!K7:K26,13),'h 22-23'!K7:K26,0))</f>
        <v>0</v>
      </c>
      <c r="BE18" s="9">
        <f>INDEX('h 22-23'!BE7:BE26,MATCH(LARGE('h 22-23'!K7:K26,13),'h 22-23'!K7:K26,0))</f>
        <v>3</v>
      </c>
      <c r="BF18" s="10">
        <f>INDEX('h 22-23'!BF7:BF26,MATCH(LARGE('h 22-23'!K7:K26,13),'h 22-23'!K7:K26,0))</f>
        <v>0</v>
      </c>
      <c r="BG18" s="11">
        <f>INDEX('h 22-23'!BG7:BG26,MATCH(LARGE('h 22-23'!K7:K26,13),'h 22-23'!K7:K26,0))</f>
        <v>2</v>
      </c>
      <c r="BH18" s="12">
        <f>INDEX('h 22-23'!BH7:BH26,MATCH(LARGE('h 22-23'!K7:K26,13),'h 22-23'!K7:K26,0))</f>
        <v>0</v>
      </c>
      <c r="BI18" s="6"/>
      <c r="BJ18" s="3" t="b">
        <f>INDEX('h 22-23'!BJ7:BJ26,MATCH(LARGE('h 22-23'!K7:K26,13),'h 22-23'!K7:K26,0))</f>
        <v>1</v>
      </c>
      <c r="BK18" s="3" t="b">
        <f>INDEX('h 22-23'!BK7:BK26,MATCH(LARGE('h 22-23'!K7:K26,13),'h 22-23'!K7:K26,0))</f>
        <v>1</v>
      </c>
      <c r="BL18" s="6"/>
      <c r="BM18" s="4" t="b">
        <f>INDEX('h 22-23'!BM7:BM26,MATCH(LARGE('h 22-23'!K7:K26,13),'h 22-23'!K7:K26,0))</f>
        <v>1</v>
      </c>
      <c r="BN18" s="4" t="b">
        <f>INDEX('h 22-23'!BN7:BN26,MATCH(LARGE('h 22-23'!K7:K26,13),'h 22-23'!K7:K26,0))</f>
        <v>1</v>
      </c>
      <c r="BO18" s="6"/>
      <c r="BP18" s="30" t="s">
        <v>88</v>
      </c>
    </row>
    <row r="19" spans="2:68" ht="17.100000000000001" customHeight="1" thickBot="1" x14ac:dyDescent="0.3">
      <c r="B19" s="22" t="str">
        <f>INDEX('h 22-23'!B7:B26,MATCH(LARGE('h 22-23'!K7:K26,14),'h 22-23'!K7:K26,0))</f>
        <v>West Ham</v>
      </c>
      <c r="C19" s="2"/>
      <c r="D19" s="4" t="b">
        <f>INDEX('h 22-23'!D7:D26,MATCH(LARGE('h 22-23'!K7:K26,14),'h 22-23'!K7:K26,0))</f>
        <v>1</v>
      </c>
      <c r="E19" s="2"/>
      <c r="F19" s="35">
        <f>INDEX('h 22-23'!F7:F26,MATCH(LARGE('h 22-23'!K7:K26,14),'h 22-23'!K7:K26,0))</f>
        <v>11</v>
      </c>
      <c r="G19" s="36">
        <f>INDEX('h 22-23'!G7:G26,MATCH(LARGE('h 22-23'!K7:K26,14),'h 22-23'!K7:K26,0))</f>
        <v>7</v>
      </c>
      <c r="H19" s="37">
        <f>INDEX('h 22-23'!H7:H26,MATCH(LARGE('h 22-23'!K7:K26,14),'h 22-23'!K7:K26,0))</f>
        <v>20</v>
      </c>
      <c r="I19" s="15">
        <f>INDEX('h 22-23'!I7:I26,MATCH(LARGE('h 22-23'!K7:K26,14),'h 22-23'!K7:K26,0))</f>
        <v>40</v>
      </c>
      <c r="J19" s="27"/>
      <c r="K19" s="27"/>
      <c r="L19" s="32">
        <f>INDEX('h 22-23'!L7:L26,MATCH(LARGE('h 22-23'!K7:K26,14),'h 22-23'!K7:K26,0))</f>
        <v>23</v>
      </c>
      <c r="M19" s="24">
        <f>INDEX('h 22-23'!M7:M26,MATCH(LARGE('h 22-23'!K7:K26,14),'h 22-23'!K7:K26,0))</f>
        <v>29</v>
      </c>
      <c r="N19" s="33">
        <f>INDEX('h 22-23'!N7:N26,MATCH(LARGE('h 22-23'!K7:K26,14),'h 22-23'!K7:K26,0))</f>
        <v>42</v>
      </c>
      <c r="O19" s="34">
        <f>INDEX('h 22-23'!O7:O26,MATCH(LARGE('h 22-23'!K7:K26,14),'h 22-23'!K7:K26,0))</f>
        <v>55</v>
      </c>
      <c r="P19" s="2"/>
      <c r="Q19" s="38">
        <f>INDEX('h 22-23'!Q7:Q26,MATCH(LARGE('h 22-23'!K7:K26,14),'h 22-23'!K7:K26,0))</f>
        <v>8</v>
      </c>
      <c r="R19" s="39">
        <f>INDEX('h 22-23'!R7:R26,MATCH(LARGE('h 22-23'!K7:K26,14),'h 22-23'!K7:K26,0))</f>
        <v>4</v>
      </c>
      <c r="S19" s="40">
        <f>INDEX('h 22-23'!S7:S26,MATCH(LARGE('h 22-23'!K7:K26,14),'h 22-23'!K7:K26,0))</f>
        <v>7</v>
      </c>
      <c r="T19" s="15">
        <f>INDEX('h 22-23'!T7:T26,MATCH(LARGE('h 22-23'!K7:K26,14),'h 22-23'!K7:K26,0))</f>
        <v>28</v>
      </c>
      <c r="U19" s="32">
        <f>INDEX('h 22-23'!U7:U26,MATCH(LARGE('h 22-23'!K7:K26,14),'h 22-23'!K7:K26,0))</f>
        <v>14</v>
      </c>
      <c r="V19" s="24">
        <f>INDEX('h 22-23'!V7:V26,MATCH(LARGE('h 22-23'!K7:K26,14),'h 22-23'!K7:K26,0))</f>
        <v>16</v>
      </c>
      <c r="W19" s="33">
        <f>INDEX('h 22-23'!W7:W26,MATCH(LARGE('h 22-23'!K7:K26,14),'h 22-23'!K7:K26,0))</f>
        <v>26</v>
      </c>
      <c r="X19" s="34">
        <f>INDEX('h 22-23'!X7:X26,MATCH(LARGE('h 22-23'!K7:K26,14),'h 22-23'!K7:K26,0))</f>
        <v>24</v>
      </c>
      <c r="Y19" s="2"/>
      <c r="Z19" s="41">
        <f>INDEX('h 22-23'!Z7:Z26,MATCH(LARGE('h 22-23'!K7:K26,14),'h 22-23'!K7:K26,0))</f>
        <v>3</v>
      </c>
      <c r="AA19" s="42">
        <f>INDEX('h 22-23'!AA7:AA26,MATCH(LARGE('h 22-23'!K7:K26,14),'h 22-23'!K7:K26,0))</f>
        <v>3</v>
      </c>
      <c r="AB19" s="43">
        <f>INDEX('h 22-23'!AB7:AB26,MATCH(LARGE('h 22-23'!K7:K26,14),'h 22-23'!K7:K26,0))</f>
        <v>13</v>
      </c>
      <c r="AC19" s="15">
        <f>INDEX('h 22-23'!AC7:AC26,MATCH(LARGE('h 22-23'!K7:K26,14),'h 22-23'!K7:K26,0))</f>
        <v>12</v>
      </c>
      <c r="AD19" s="32">
        <f>INDEX('h 22-23'!AD7:AD26,MATCH(LARGE('h 22-23'!K7:K26,14),'h 22-23'!K7:K26,0))</f>
        <v>9</v>
      </c>
      <c r="AE19" s="24">
        <f>INDEX('h 22-23'!AE7:AE26,MATCH(LARGE('h 22-23'!K7:K26,14),'h 22-23'!K7:K26,0))</f>
        <v>13</v>
      </c>
      <c r="AF19" s="33">
        <f>INDEX('h 22-23'!AF7:AF26,MATCH(LARGE('h 22-23'!K7:K26,14),'h 22-23'!K7:K26,0))</f>
        <v>16</v>
      </c>
      <c r="AG19" s="34">
        <f>INDEX('h 22-23'!AG7:AG26,MATCH(LARGE('h 22-23'!K7:K26,14),'h 22-23'!K7:K26,0))</f>
        <v>31</v>
      </c>
      <c r="AI19" s="7">
        <f>INDEX('h 22-23'!AI7:AI26,MATCH(LARGE('h 22-23'!K7:K26,14),'h 22-23'!K7:K26,0))</f>
        <v>88</v>
      </c>
      <c r="AJ19" s="8">
        <f>INDEX('h 22-23'!AJ7:AJ26,MATCH(LARGE('h 22-23'!K7:K26,14),'h 22-23'!K7:K26,0))</f>
        <v>92</v>
      </c>
      <c r="AK19" s="7">
        <f>INDEX('h 22-23'!AK7:AK26,MATCH(LARGE('h 22-23'!K7:K26,14),'h 22-23'!K7:K26,0))</f>
        <v>206</v>
      </c>
      <c r="AL19" s="8">
        <f>INDEX('h 22-23'!AL7:AL26,MATCH(LARGE('h 22-23'!K7:K26,14),'h 22-23'!K7:K26,0))</f>
        <v>194</v>
      </c>
      <c r="AM19" s="9">
        <f>INDEX('h 22-23'!AM7:AM26,MATCH(LARGE('h 22-23'!K7:K26,14),'h 22-23'!K7:K26,0))</f>
        <v>52</v>
      </c>
      <c r="AN19" s="10">
        <f>INDEX('h 22-23'!AN7:AN26,MATCH(LARGE('h 22-23'!K7:K26,14),'h 22-23'!K7:K26,0))</f>
        <v>35</v>
      </c>
      <c r="AO19" s="9">
        <f>INDEX('h 22-23'!AO7:AO26,MATCH(LARGE('h 22-23'!K7:K26,14),'h 22-23'!K7:K26,0))</f>
        <v>105</v>
      </c>
      <c r="AP19" s="10">
        <f>INDEX('h 22-23'!AP7:AP26,MATCH(LARGE('h 22-23'!K7:K26,14),'h 22-23'!K7:K26,0))</f>
        <v>76</v>
      </c>
      <c r="AQ19" s="11">
        <f>INDEX('h 22-23'!AQ7:AQ26,MATCH(LARGE('h 22-23'!K7:K26,14),'h 22-23'!K7:K26,0))</f>
        <v>36</v>
      </c>
      <c r="AR19" s="12">
        <f>INDEX('h 22-23'!AR7:AR26,MATCH(LARGE('h 22-23'!K7:K26,14),'h 22-23'!K7:K26,0))</f>
        <v>57</v>
      </c>
      <c r="AS19" s="11">
        <f>INDEX('h 22-23'!AS7:AS26,MATCH(LARGE('h 22-23'!K7:K26,14),'h 22-23'!K7:K26,0))</f>
        <v>101</v>
      </c>
      <c r="AT19" s="12">
        <f>INDEX('h 22-23'!AT7:AT26,MATCH(LARGE('h 22-23'!K7:K26,14),'h 22-23'!K7:K26,0))</f>
        <v>118</v>
      </c>
      <c r="AV19" s="7">
        <f>INDEX('h 22-23'!AV7:AV26,MATCH(LARGE('h 22-23'!K7:K26,14),'h 22-23'!K7:K26,0))</f>
        <v>44</v>
      </c>
      <c r="AW19" s="8">
        <f>INDEX('h 22-23'!AW7:AW26,MATCH(LARGE('h 22-23'!K7:K26,14),'h 22-23'!K7:K26,0))</f>
        <v>54</v>
      </c>
      <c r="AX19" s="9">
        <f>INDEX('h 22-23'!AX7:AX26,MATCH(LARGE('h 22-23'!K7:K26,14),'h 22-23'!K7:K26,0))</f>
        <v>19</v>
      </c>
      <c r="AY19" s="10">
        <f>INDEX('h 22-23'!AY7:AY26,MATCH(LARGE('h 22-23'!K7:K26,14),'h 22-23'!K7:K26,0))</f>
        <v>27</v>
      </c>
      <c r="AZ19" s="11">
        <f>INDEX('h 22-23'!AZ7:AZ26,MATCH(LARGE('h 22-23'!K7:K26,14),'h 22-23'!K7:K26,0))</f>
        <v>25</v>
      </c>
      <c r="BA19" s="12">
        <f>INDEX('h 22-23'!BA7:BA26,MATCH(LARGE('h 22-23'!K7:K26,14),'h 22-23'!K7:K26,0))</f>
        <v>27</v>
      </c>
      <c r="BC19" s="7">
        <f>INDEX('h 22-23'!BC7:BC26,MATCH(LARGE('h 22-23'!K7:K26,14),'h 22-23'!K7:K26,0))</f>
        <v>0</v>
      </c>
      <c r="BD19" s="8">
        <f>INDEX('h 22-23'!BD7:BD26,MATCH(LARGE('h 22-23'!K7:K26,14),'h 22-23'!K7:K26,0))</f>
        <v>0</v>
      </c>
      <c r="BE19" s="9">
        <f>INDEX('h 22-23'!BE7:BE26,MATCH(LARGE('h 22-23'!K7:K26,14),'h 22-23'!K7:K26,0))</f>
        <v>0</v>
      </c>
      <c r="BF19" s="10">
        <f>INDEX('h 22-23'!BF7:BF26,MATCH(LARGE('h 22-23'!K7:K26,14),'h 22-23'!K7:K26,0))</f>
        <v>0</v>
      </c>
      <c r="BG19" s="11">
        <f>INDEX('h 22-23'!BG7:BG26,MATCH(LARGE('h 22-23'!K7:K26,14),'h 22-23'!K7:K26,0))</f>
        <v>0</v>
      </c>
      <c r="BH19" s="12">
        <f>INDEX('h 22-23'!BH7:BH26,MATCH(LARGE('h 22-23'!K7:K26,14),'h 22-23'!K7:K26,0))</f>
        <v>0</v>
      </c>
      <c r="BI19" s="6"/>
      <c r="BJ19" s="3" t="b">
        <f>INDEX('h 22-23'!BJ7:BJ26,MATCH(LARGE('h 22-23'!K7:K26,14),'h 22-23'!K7:K26,0))</f>
        <v>1</v>
      </c>
      <c r="BK19" s="3" t="b">
        <f>INDEX('h 22-23'!BK7:BK26,MATCH(LARGE('h 22-23'!K7:K26,14),'h 22-23'!K7:K26,0))</f>
        <v>1</v>
      </c>
      <c r="BL19" s="6"/>
      <c r="BM19" s="4" t="b">
        <f>INDEX('h 22-23'!BM7:BM26,MATCH(LARGE('h 22-23'!K7:K26,14),'h 22-23'!K7:K26,0))</f>
        <v>1</v>
      </c>
      <c r="BN19" s="4" t="b">
        <f>INDEX('h 22-23'!BN7:BN26,MATCH(LARGE('h 22-23'!K7:K26,14),'h 22-23'!K7:K26,0))</f>
        <v>1</v>
      </c>
      <c r="BO19" s="6"/>
      <c r="BP19" s="30" t="s">
        <v>74</v>
      </c>
    </row>
    <row r="20" spans="2:68" ht="17.100000000000001" customHeight="1" thickBot="1" x14ac:dyDescent="0.3">
      <c r="B20" s="22" t="str">
        <f>INDEX('h 22-23'!B7:B26,MATCH(LARGE('h 22-23'!K7:K26,15),'h 22-23'!K7:K26,0))</f>
        <v>Bournemouth</v>
      </c>
      <c r="C20" s="2"/>
      <c r="D20" s="4" t="b">
        <f>INDEX('h 22-23'!D7:D26,MATCH(LARGE('h 22-23'!K7:K26,15),'h 22-23'!K7:K26,0))</f>
        <v>1</v>
      </c>
      <c r="E20" s="2"/>
      <c r="F20" s="35">
        <f>INDEX('h 22-23'!F7:F26,MATCH(LARGE('h 22-23'!K7:K26,15),'h 22-23'!K7:K26,0))</f>
        <v>11</v>
      </c>
      <c r="G20" s="36">
        <f>INDEX('h 22-23'!G7:G26,MATCH(LARGE('h 22-23'!K7:K26,15),'h 22-23'!K7:K26,0))</f>
        <v>6</v>
      </c>
      <c r="H20" s="37">
        <f>INDEX('h 22-23'!H7:H26,MATCH(LARGE('h 22-23'!K7:K26,15),'h 22-23'!K7:K26,0))</f>
        <v>21</v>
      </c>
      <c r="I20" s="15">
        <f>INDEX('h 22-23'!I7:I26,MATCH(LARGE('h 22-23'!K7:K26,15),'h 22-23'!K7:K26,0))</f>
        <v>39</v>
      </c>
      <c r="J20" s="27"/>
      <c r="K20" s="27"/>
      <c r="L20" s="32">
        <f>INDEX('h 22-23'!L7:L26,MATCH(LARGE('h 22-23'!K7:K26,15),'h 22-23'!K7:K26,0))</f>
        <v>17</v>
      </c>
      <c r="M20" s="24">
        <f>INDEX('h 22-23'!M7:M26,MATCH(LARGE('h 22-23'!K7:K26,15),'h 22-23'!K7:K26,0))</f>
        <v>38</v>
      </c>
      <c r="N20" s="33">
        <f>INDEX('h 22-23'!N7:N26,MATCH(LARGE('h 22-23'!K7:K26,15),'h 22-23'!K7:K26,0))</f>
        <v>37</v>
      </c>
      <c r="O20" s="34">
        <f>INDEX('h 22-23'!O7:O26,MATCH(LARGE('h 22-23'!K7:K26,15),'h 22-23'!K7:K26,0))</f>
        <v>71</v>
      </c>
      <c r="P20" s="2"/>
      <c r="Q20" s="38">
        <f>INDEX('h 22-23'!Q7:Q26,MATCH(LARGE('h 22-23'!K7:K26,15),'h 22-23'!K7:K26,0))</f>
        <v>6</v>
      </c>
      <c r="R20" s="39">
        <f>INDEX('h 22-23'!R7:R26,MATCH(LARGE('h 22-23'!K7:K26,15),'h 22-23'!K7:K26,0))</f>
        <v>4</v>
      </c>
      <c r="S20" s="40">
        <f>INDEX('h 22-23'!S7:S26,MATCH(LARGE('h 22-23'!K7:K26,15),'h 22-23'!K7:K26,0))</f>
        <v>9</v>
      </c>
      <c r="T20" s="15">
        <f>INDEX('h 22-23'!T7:T26,MATCH(LARGE('h 22-23'!K7:K26,15),'h 22-23'!K7:K26,0))</f>
        <v>22</v>
      </c>
      <c r="U20" s="32">
        <f>INDEX('h 22-23'!U7:U26,MATCH(LARGE('h 22-23'!K7:K26,15),'h 22-23'!K7:K26,0))</f>
        <v>10</v>
      </c>
      <c r="V20" s="24">
        <f>INDEX('h 22-23'!V7:V26,MATCH(LARGE('h 22-23'!K7:K26,15),'h 22-23'!K7:K26,0))</f>
        <v>18</v>
      </c>
      <c r="W20" s="33">
        <f>INDEX('h 22-23'!W7:W26,MATCH(LARGE('h 22-23'!K7:K26,15),'h 22-23'!K7:K26,0))</f>
        <v>20</v>
      </c>
      <c r="X20" s="34">
        <f>INDEX('h 22-23'!X7:X26,MATCH(LARGE('h 22-23'!K7:K26,15),'h 22-23'!K7:K26,0))</f>
        <v>28</v>
      </c>
      <c r="Y20" s="2"/>
      <c r="Z20" s="41">
        <f>INDEX('h 22-23'!Z7:Z26,MATCH(LARGE('h 22-23'!K7:K26,15),'h 22-23'!K7:K26,0))</f>
        <v>5</v>
      </c>
      <c r="AA20" s="42">
        <f>INDEX('h 22-23'!AA7:AA26,MATCH(LARGE('h 22-23'!K7:K26,15),'h 22-23'!K7:K26,0))</f>
        <v>2</v>
      </c>
      <c r="AB20" s="43">
        <f>INDEX('h 22-23'!AB7:AB26,MATCH(LARGE('h 22-23'!K7:K26,15),'h 22-23'!K7:K26,0))</f>
        <v>12</v>
      </c>
      <c r="AC20" s="15">
        <f>INDEX('h 22-23'!AC7:AC26,MATCH(LARGE('h 22-23'!K7:K26,15),'h 22-23'!K7:K26,0))</f>
        <v>17</v>
      </c>
      <c r="AD20" s="32">
        <f>INDEX('h 22-23'!AD7:AD26,MATCH(LARGE('h 22-23'!K7:K26,15),'h 22-23'!K7:K26,0))</f>
        <v>7</v>
      </c>
      <c r="AE20" s="24">
        <f>INDEX('h 22-23'!AE7:AE26,MATCH(LARGE('h 22-23'!K7:K26,15),'h 22-23'!K7:K26,0))</f>
        <v>20</v>
      </c>
      <c r="AF20" s="33">
        <f>INDEX('h 22-23'!AF7:AF26,MATCH(LARGE('h 22-23'!K7:K26,15),'h 22-23'!K7:K26,0))</f>
        <v>17</v>
      </c>
      <c r="AG20" s="34">
        <f>INDEX('h 22-23'!AG7:AG26,MATCH(LARGE('h 22-23'!K7:K26,15),'h 22-23'!K7:K26,0))</f>
        <v>43</v>
      </c>
      <c r="AI20" s="7">
        <f>INDEX('h 22-23'!AI7:AI26,MATCH(LARGE('h 22-23'!K7:K26,15),'h 22-23'!K7:K26,0))</f>
        <v>60</v>
      </c>
      <c r="AJ20" s="8">
        <f>INDEX('h 22-23'!AJ7:AJ26,MATCH(LARGE('h 22-23'!K7:K26,15),'h 22-23'!K7:K26,0))</f>
        <v>137</v>
      </c>
      <c r="AK20" s="7">
        <f>INDEX('h 22-23'!AK7:AK26,MATCH(LARGE('h 22-23'!K7:K26,15),'h 22-23'!K7:K26,0))</f>
        <v>144</v>
      </c>
      <c r="AL20" s="8">
        <f>INDEX('h 22-23'!AL7:AL26,MATCH(LARGE('h 22-23'!K7:K26,15),'h 22-23'!K7:K26,0))</f>
        <v>271</v>
      </c>
      <c r="AM20" s="9">
        <f>INDEX('h 22-23'!AM7:AM26,MATCH(LARGE('h 22-23'!K7:K26,15),'h 22-23'!K7:K26,0))</f>
        <v>31</v>
      </c>
      <c r="AN20" s="10">
        <f>INDEX('h 22-23'!AN7:AN26,MATCH(LARGE('h 22-23'!K7:K26,15),'h 22-23'!K7:K26,0))</f>
        <v>54</v>
      </c>
      <c r="AO20" s="9">
        <f>INDEX('h 22-23'!AO7:AO26,MATCH(LARGE('h 22-23'!K7:K26,15),'h 22-23'!K7:K26,0))</f>
        <v>82</v>
      </c>
      <c r="AP20" s="10">
        <f>INDEX('h 22-23'!AP7:AP26,MATCH(LARGE('h 22-23'!K7:K26,15),'h 22-23'!K7:K26,0))</f>
        <v>115</v>
      </c>
      <c r="AQ20" s="11">
        <f>INDEX('h 22-23'!AQ7:AQ26,MATCH(LARGE('h 22-23'!K7:K26,15),'h 22-23'!K7:K26,0))</f>
        <v>29</v>
      </c>
      <c r="AR20" s="12">
        <f>INDEX('h 22-23'!AR7:AR26,MATCH(LARGE('h 22-23'!K7:K26,15),'h 22-23'!K7:K26,0))</f>
        <v>83</v>
      </c>
      <c r="AS20" s="11">
        <f>INDEX('h 22-23'!AS7:AS26,MATCH(LARGE('h 22-23'!K7:K26,15),'h 22-23'!K7:K26,0))</f>
        <v>62</v>
      </c>
      <c r="AT20" s="12">
        <f>INDEX('h 22-23'!AT7:AT26,MATCH(LARGE('h 22-23'!K7:K26,15),'h 22-23'!K7:K26,0))</f>
        <v>156</v>
      </c>
      <c r="AV20" s="7">
        <f>INDEX('h 22-23'!AV7:AV26,MATCH(LARGE('h 22-23'!K7:K26,15),'h 22-23'!K7:K26,0))</f>
        <v>69</v>
      </c>
      <c r="AW20" s="8">
        <f>INDEX('h 22-23'!AW7:AW26,MATCH(LARGE('h 22-23'!K7:K26,15),'h 22-23'!K7:K26,0))</f>
        <v>51</v>
      </c>
      <c r="AX20" s="9">
        <f>INDEX('h 22-23'!AX7:AX26,MATCH(LARGE('h 22-23'!K7:K26,15),'h 22-23'!K7:K26,0))</f>
        <v>30</v>
      </c>
      <c r="AY20" s="10">
        <f>INDEX('h 22-23'!AY7:AY26,MATCH(LARGE('h 22-23'!K7:K26,15),'h 22-23'!K7:K26,0))</f>
        <v>33</v>
      </c>
      <c r="AZ20" s="11">
        <f>INDEX('h 22-23'!AZ7:AZ26,MATCH(LARGE('h 22-23'!K7:K26,15),'h 22-23'!K7:K26,0))</f>
        <v>39</v>
      </c>
      <c r="BA20" s="12">
        <f>INDEX('h 22-23'!BA7:BA26,MATCH(LARGE('h 22-23'!K7:K26,15),'h 22-23'!K7:K26,0))</f>
        <v>18</v>
      </c>
      <c r="BC20" s="7">
        <f>INDEX('h 22-23'!BC7:BC26,MATCH(LARGE('h 22-23'!K7:K26,15),'h 22-23'!K7:K26,0))</f>
        <v>0</v>
      </c>
      <c r="BD20" s="8">
        <f>INDEX('h 22-23'!BD7:BD26,MATCH(LARGE('h 22-23'!K7:K26,15),'h 22-23'!K7:K26,0))</f>
        <v>0</v>
      </c>
      <c r="BE20" s="9">
        <f>INDEX('h 22-23'!BE7:BE26,MATCH(LARGE('h 22-23'!K7:K26,15),'h 22-23'!K7:K26,0))</f>
        <v>0</v>
      </c>
      <c r="BF20" s="10">
        <f>INDEX('h 22-23'!BF7:BF26,MATCH(LARGE('h 22-23'!K7:K26,15),'h 22-23'!K7:K26,0))</f>
        <v>0</v>
      </c>
      <c r="BG20" s="11">
        <f>INDEX('h 22-23'!BG7:BG26,MATCH(LARGE('h 22-23'!K7:K26,15),'h 22-23'!K7:K26,0))</f>
        <v>0</v>
      </c>
      <c r="BH20" s="12">
        <f>INDEX('h 22-23'!BH7:BH26,MATCH(LARGE('h 22-23'!K7:K26,15),'h 22-23'!K7:K26,0))</f>
        <v>0</v>
      </c>
      <c r="BI20" s="6"/>
      <c r="BJ20" s="3" t="b">
        <f>INDEX('h 22-23'!BJ7:BJ26,MATCH(LARGE('h 22-23'!K7:K26,15),'h 22-23'!K7:K26,0))</f>
        <v>1</v>
      </c>
      <c r="BK20" s="3" t="b">
        <f>INDEX('h 22-23'!BK7:BK26,MATCH(LARGE('h 22-23'!K7:K26,15),'h 22-23'!K7:K26,0))</f>
        <v>1</v>
      </c>
      <c r="BL20" s="6"/>
      <c r="BM20" s="4" t="b">
        <f>INDEX('h 22-23'!BM7:BM26,MATCH(LARGE('h 22-23'!K7:K26,15),'h 22-23'!K7:K26,0))</f>
        <v>1</v>
      </c>
      <c r="BN20" s="4" t="b">
        <f>INDEX('h 22-23'!BN7:BN26,MATCH(LARGE('h 22-23'!K7:K26,15),'h 22-23'!K7:K26,0))</f>
        <v>1</v>
      </c>
      <c r="BO20" s="6"/>
      <c r="BP20" s="30" t="s">
        <v>77</v>
      </c>
    </row>
    <row r="21" spans="2:68" ht="17.100000000000001" customHeight="1" thickBot="1" x14ac:dyDescent="0.3">
      <c r="B21" s="22" t="str">
        <f>INDEX('h 22-23'!B7:B26,MATCH(LARGE('h 22-23'!K7:K26,16),'h 22-23'!K7:K26,0))</f>
        <v>Nottingham</v>
      </c>
      <c r="C21" s="2"/>
      <c r="D21" s="4" t="b">
        <f>INDEX('h 22-23'!D7:D26,MATCH(LARGE('h 22-23'!K7:K26,16),'h 22-23'!K7:K26,0))</f>
        <v>1</v>
      </c>
      <c r="E21" s="2"/>
      <c r="F21" s="35">
        <f>INDEX('h 22-23'!F7:F26,MATCH(LARGE('h 22-23'!K7:K26,16),'h 22-23'!K7:K26,0))</f>
        <v>9</v>
      </c>
      <c r="G21" s="36">
        <f>INDEX('h 22-23'!G7:G26,MATCH(LARGE('h 22-23'!K7:K26,16),'h 22-23'!K7:K26,0))</f>
        <v>11</v>
      </c>
      <c r="H21" s="37">
        <f>INDEX('h 22-23'!H7:H26,MATCH(LARGE('h 22-23'!K7:K26,16),'h 22-23'!K7:K26,0))</f>
        <v>18</v>
      </c>
      <c r="I21" s="15">
        <f>INDEX('h 22-23'!I7:I26,MATCH(LARGE('h 22-23'!K7:K26,16),'h 22-23'!K7:K26,0))</f>
        <v>38</v>
      </c>
      <c r="J21" s="27"/>
      <c r="K21" s="27"/>
      <c r="L21" s="32">
        <f>INDEX('h 22-23'!L7:L26,MATCH(LARGE('h 22-23'!K7:K26,16),'h 22-23'!K7:K26,0))</f>
        <v>20</v>
      </c>
      <c r="M21" s="24">
        <f>INDEX('h 22-23'!M7:M26,MATCH(LARGE('h 22-23'!K7:K26,16),'h 22-23'!K7:K26,0))</f>
        <v>26</v>
      </c>
      <c r="N21" s="33">
        <f>INDEX('h 22-23'!N7:N26,MATCH(LARGE('h 22-23'!K7:K26,16),'h 22-23'!K7:K26,0))</f>
        <v>38</v>
      </c>
      <c r="O21" s="34">
        <f>INDEX('h 22-23'!O7:O26,MATCH(LARGE('h 22-23'!K7:K26,16),'h 22-23'!K7:K26,0))</f>
        <v>68</v>
      </c>
      <c r="P21" s="2"/>
      <c r="Q21" s="38">
        <f>INDEX('h 22-23'!Q7:Q26,MATCH(LARGE('h 22-23'!K7:K26,16),'h 22-23'!K7:K26,0))</f>
        <v>8</v>
      </c>
      <c r="R21" s="39">
        <f>INDEX('h 22-23'!R7:R26,MATCH(LARGE('h 22-23'!K7:K26,16),'h 22-23'!K7:K26,0))</f>
        <v>6</v>
      </c>
      <c r="S21" s="40">
        <f>INDEX('h 22-23'!S7:S26,MATCH(LARGE('h 22-23'!K7:K26,16),'h 22-23'!K7:K26,0))</f>
        <v>5</v>
      </c>
      <c r="T21" s="15">
        <f>INDEX('h 22-23'!T7:T26,MATCH(LARGE('h 22-23'!K7:K26,16),'h 22-23'!K7:K26,0))</f>
        <v>30</v>
      </c>
      <c r="U21" s="32">
        <f>INDEX('h 22-23'!U7:U26,MATCH(LARGE('h 22-23'!K7:K26,16),'h 22-23'!K7:K26,0))</f>
        <v>15</v>
      </c>
      <c r="V21" s="24">
        <f>INDEX('h 22-23'!V7:V26,MATCH(LARGE('h 22-23'!K7:K26,16),'h 22-23'!K7:K26,0))</f>
        <v>11</v>
      </c>
      <c r="W21" s="33">
        <f>INDEX('h 22-23'!W7:W26,MATCH(LARGE('h 22-23'!K7:K26,16),'h 22-23'!K7:K26,0))</f>
        <v>27</v>
      </c>
      <c r="X21" s="34">
        <f>INDEX('h 22-23'!X7:X26,MATCH(LARGE('h 22-23'!K7:K26,16),'h 22-23'!K7:K26,0))</f>
        <v>24</v>
      </c>
      <c r="Y21" s="2"/>
      <c r="Z21" s="41">
        <f>INDEX('h 22-23'!Z7:Z26,MATCH(LARGE('h 22-23'!K7:K26,16),'h 22-23'!K7:K26,0))</f>
        <v>1</v>
      </c>
      <c r="AA21" s="42">
        <f>INDEX('h 22-23'!AA7:AA26,MATCH(LARGE('h 22-23'!K7:K26,16),'h 22-23'!K7:K26,0))</f>
        <v>5</v>
      </c>
      <c r="AB21" s="43">
        <f>INDEX('h 22-23'!AB7:AB26,MATCH(LARGE('h 22-23'!K7:K26,16),'h 22-23'!K7:K26,0))</f>
        <v>13</v>
      </c>
      <c r="AC21" s="15">
        <f>INDEX('h 22-23'!AC7:AC26,MATCH(LARGE('h 22-23'!K7:K26,16),'h 22-23'!K7:K26,0))</f>
        <v>8</v>
      </c>
      <c r="AD21" s="32">
        <f>INDEX('h 22-23'!AD7:AD26,MATCH(LARGE('h 22-23'!K7:K26,16),'h 22-23'!K7:K26,0))</f>
        <v>5</v>
      </c>
      <c r="AE21" s="24">
        <f>INDEX('h 22-23'!AE7:AE26,MATCH(LARGE('h 22-23'!K7:K26,16),'h 22-23'!K7:K26,0))</f>
        <v>15</v>
      </c>
      <c r="AF21" s="33">
        <f>INDEX('h 22-23'!AF7:AF26,MATCH(LARGE('h 22-23'!K7:K26,16),'h 22-23'!K7:K26,0))</f>
        <v>11</v>
      </c>
      <c r="AG21" s="34">
        <f>INDEX('h 22-23'!AG7:AG26,MATCH(LARGE('h 22-23'!K7:K26,16),'h 22-23'!K7:K26,0))</f>
        <v>44</v>
      </c>
      <c r="AI21" s="7">
        <f>INDEX('h 22-23'!AI7:AI26,MATCH(LARGE('h 22-23'!K7:K26,16),'h 22-23'!K7:K26,0))</f>
        <v>58</v>
      </c>
      <c r="AJ21" s="8">
        <f>INDEX('h 22-23'!AJ7:AJ26,MATCH(LARGE('h 22-23'!K7:K26,16),'h 22-23'!K7:K26,0))</f>
        <v>113</v>
      </c>
      <c r="AK21" s="7">
        <f>INDEX('h 22-23'!AK7:AK26,MATCH(LARGE('h 22-23'!K7:K26,16),'h 22-23'!K7:K26,0))</f>
        <v>128</v>
      </c>
      <c r="AL21" s="8">
        <f>INDEX('h 22-23'!AL7:AL26,MATCH(LARGE('h 22-23'!K7:K26,16),'h 22-23'!K7:K26,0))</f>
        <v>239</v>
      </c>
      <c r="AM21" s="9">
        <f>INDEX('h 22-23'!AM7:AM26,MATCH(LARGE('h 22-23'!K7:K26,16),'h 22-23'!K7:K26,0))</f>
        <v>27</v>
      </c>
      <c r="AN21" s="10">
        <f>INDEX('h 22-23'!AN7:AN26,MATCH(LARGE('h 22-23'!K7:K26,16),'h 22-23'!K7:K26,0))</f>
        <v>50</v>
      </c>
      <c r="AO21" s="9">
        <f>INDEX('h 22-23'!AO7:AO26,MATCH(LARGE('h 22-23'!K7:K26,16),'h 22-23'!K7:K26,0))</f>
        <v>50</v>
      </c>
      <c r="AP21" s="10">
        <f>INDEX('h 22-23'!AP7:AP26,MATCH(LARGE('h 22-23'!K7:K26,16),'h 22-23'!K7:K26,0))</f>
        <v>112</v>
      </c>
      <c r="AQ21" s="11">
        <f>INDEX('h 22-23'!AQ7:AQ26,MATCH(LARGE('h 22-23'!K7:K26,16),'h 22-23'!K7:K26,0))</f>
        <v>31</v>
      </c>
      <c r="AR21" s="12">
        <f>INDEX('h 22-23'!AR7:AR26,MATCH(LARGE('h 22-23'!K7:K26,16),'h 22-23'!K7:K26,0))</f>
        <v>63</v>
      </c>
      <c r="AS21" s="11">
        <f>INDEX('h 22-23'!AS7:AS26,MATCH(LARGE('h 22-23'!K7:K26,16),'h 22-23'!K7:K26,0))</f>
        <v>78</v>
      </c>
      <c r="AT21" s="12">
        <f>INDEX('h 22-23'!AT7:AT26,MATCH(LARGE('h 22-23'!K7:K26,16),'h 22-23'!K7:K26,0))</f>
        <v>127</v>
      </c>
      <c r="AV21" s="7">
        <f>INDEX('h 22-23'!AV7:AV26,MATCH(LARGE('h 22-23'!K7:K26,16),'h 22-23'!K7:K26,0))</f>
        <v>84</v>
      </c>
      <c r="AW21" s="8">
        <f>INDEX('h 22-23'!AW7:AW26,MATCH(LARGE('h 22-23'!K7:K26,16),'h 22-23'!K7:K26,0))</f>
        <v>65</v>
      </c>
      <c r="AX21" s="9">
        <f>INDEX('h 22-23'!AX7:AX26,MATCH(LARGE('h 22-23'!K7:K26,16),'h 22-23'!K7:K26,0))</f>
        <v>49</v>
      </c>
      <c r="AY21" s="10">
        <f>INDEX('h 22-23'!AY7:AY26,MATCH(LARGE('h 22-23'!K7:K26,16),'h 22-23'!K7:K26,0))</f>
        <v>38</v>
      </c>
      <c r="AZ21" s="11">
        <f>INDEX('h 22-23'!AZ7:AZ26,MATCH(LARGE('h 22-23'!K7:K26,16),'h 22-23'!K7:K26,0))</f>
        <v>35</v>
      </c>
      <c r="BA21" s="12">
        <f>INDEX('h 22-23'!BA7:BA26,MATCH(LARGE('h 22-23'!K7:K26,16),'h 22-23'!K7:K26,0))</f>
        <v>27</v>
      </c>
      <c r="BC21" s="7">
        <f>INDEX('h 22-23'!BC7:BC26,MATCH(LARGE('h 22-23'!K7:K26,16),'h 22-23'!K7:K26,0))</f>
        <v>0</v>
      </c>
      <c r="BD21" s="8">
        <f>INDEX('h 22-23'!BD7:BD26,MATCH(LARGE('h 22-23'!K7:K26,16),'h 22-23'!K7:K26,0))</f>
        <v>0</v>
      </c>
      <c r="BE21" s="9">
        <f>INDEX('h 22-23'!BE7:BE26,MATCH(LARGE('h 22-23'!K7:K26,16),'h 22-23'!K7:K26,0))</f>
        <v>0</v>
      </c>
      <c r="BF21" s="10">
        <f>INDEX('h 22-23'!BF7:BF26,MATCH(LARGE('h 22-23'!K7:K26,16),'h 22-23'!K7:K26,0))</f>
        <v>0</v>
      </c>
      <c r="BG21" s="11">
        <f>INDEX('h 22-23'!BG7:BG26,MATCH(LARGE('h 22-23'!K7:K26,16),'h 22-23'!K7:K26,0))</f>
        <v>0</v>
      </c>
      <c r="BH21" s="12">
        <f>INDEX('h 22-23'!BH7:BH26,MATCH(LARGE('h 22-23'!K7:K26,16),'h 22-23'!K7:K26,0))</f>
        <v>0</v>
      </c>
      <c r="BI21" s="6"/>
      <c r="BJ21" s="3" t="b">
        <f>INDEX('h 22-23'!BJ7:BJ26,MATCH(LARGE('h 22-23'!K7:K26,16),'h 22-23'!K7:K26,0))</f>
        <v>1</v>
      </c>
      <c r="BK21" s="3" t="b">
        <f>INDEX('h 22-23'!BK7:BK26,MATCH(LARGE('h 22-23'!K7:K26,16),'h 22-23'!K7:K26,0))</f>
        <v>1</v>
      </c>
      <c r="BL21" s="6"/>
      <c r="BM21" s="4" t="b">
        <f>INDEX('h 22-23'!BM7:BM26,MATCH(LARGE('h 22-23'!K7:K26,16),'h 22-23'!K7:K26,0))</f>
        <v>1</v>
      </c>
      <c r="BN21" s="4" t="b">
        <f>INDEX('h 22-23'!BN7:BN26,MATCH(LARGE('h 22-23'!K7:K26,16),'h 22-23'!K7:K26,0))</f>
        <v>1</v>
      </c>
      <c r="BO21" s="6"/>
      <c r="BP21" s="30" t="s">
        <v>89</v>
      </c>
    </row>
    <row r="22" spans="2:68" ht="17.100000000000001" customHeight="1" thickBot="1" x14ac:dyDescent="0.3">
      <c r="B22" s="22" t="str">
        <f>INDEX('h 22-23'!B7:B26,MATCH(LARGE('h 22-23'!K7:K26,17),'h 22-23'!K7:K26,0))</f>
        <v>Everton</v>
      </c>
      <c r="C22" s="2"/>
      <c r="D22" s="4" t="b">
        <f>INDEX('h 22-23'!D7:D26,MATCH(LARGE('h 22-23'!K7:K26,17),'h 22-23'!K7:K26,0))</f>
        <v>1</v>
      </c>
      <c r="E22" s="2"/>
      <c r="F22" s="35">
        <f>INDEX('h 22-23'!F7:F26,MATCH(LARGE('h 22-23'!K7:K26,17),'h 22-23'!K7:K26,0))</f>
        <v>8</v>
      </c>
      <c r="G22" s="36">
        <f>INDEX('h 22-23'!G7:G26,MATCH(LARGE('h 22-23'!K7:K26,17),'h 22-23'!K7:K26,0))</f>
        <v>12</v>
      </c>
      <c r="H22" s="37">
        <f>INDEX('h 22-23'!H7:H26,MATCH(LARGE('h 22-23'!K7:K26,17),'h 22-23'!K7:K26,0))</f>
        <v>18</v>
      </c>
      <c r="I22" s="15">
        <f>INDEX('h 22-23'!I7:I26,MATCH(LARGE('h 22-23'!K7:K26,17),'h 22-23'!K7:K26,0))</f>
        <v>36</v>
      </c>
      <c r="J22" s="27"/>
      <c r="K22" s="27"/>
      <c r="L22" s="32">
        <f>INDEX('h 22-23'!L7:L26,MATCH(LARGE('h 22-23'!K7:K26,17),'h 22-23'!K7:K26,0))</f>
        <v>14</v>
      </c>
      <c r="M22" s="24">
        <f>INDEX('h 22-23'!M7:M26,MATCH(LARGE('h 22-23'!K7:K26,17),'h 22-23'!K7:K26,0))</f>
        <v>25</v>
      </c>
      <c r="N22" s="33">
        <f>INDEX('h 22-23'!N7:N26,MATCH(LARGE('h 22-23'!K7:K26,17),'h 22-23'!K7:K26,0))</f>
        <v>34</v>
      </c>
      <c r="O22" s="34">
        <f>INDEX('h 22-23'!O7:O26,MATCH(LARGE('h 22-23'!K7:K26,17),'h 22-23'!K7:K26,0))</f>
        <v>57</v>
      </c>
      <c r="P22" s="2"/>
      <c r="Q22" s="38">
        <f>INDEX('h 22-23'!Q7:Q26,MATCH(LARGE('h 22-23'!K7:K26,17),'h 22-23'!K7:K26,0))</f>
        <v>6</v>
      </c>
      <c r="R22" s="39">
        <f>INDEX('h 22-23'!R7:R26,MATCH(LARGE('h 22-23'!K7:K26,17),'h 22-23'!K7:K26,0))</f>
        <v>3</v>
      </c>
      <c r="S22" s="40">
        <f>INDEX('h 22-23'!S7:S26,MATCH(LARGE('h 22-23'!K7:K26,17),'h 22-23'!K7:K26,0))</f>
        <v>10</v>
      </c>
      <c r="T22" s="15">
        <f>INDEX('h 22-23'!T7:T26,MATCH(LARGE('h 22-23'!K7:K26,17),'h 22-23'!K7:K26,0))</f>
        <v>21</v>
      </c>
      <c r="U22" s="32">
        <f>INDEX('h 22-23'!U7:U26,MATCH(LARGE('h 22-23'!K7:K26,17),'h 22-23'!K7:K26,0))</f>
        <v>6</v>
      </c>
      <c r="V22" s="24">
        <f>INDEX('h 22-23'!V7:V26,MATCH(LARGE('h 22-23'!K7:K26,17),'h 22-23'!K7:K26,0))</f>
        <v>10</v>
      </c>
      <c r="W22" s="33">
        <f>INDEX('h 22-23'!W7:W26,MATCH(LARGE('h 22-23'!K7:K26,17),'h 22-23'!K7:K26,0))</f>
        <v>16</v>
      </c>
      <c r="X22" s="34">
        <f>INDEX('h 22-23'!X7:X26,MATCH(LARGE('h 22-23'!K7:K26,17),'h 22-23'!K7:K26,0))</f>
        <v>27</v>
      </c>
      <c r="Y22" s="2"/>
      <c r="Z22" s="41">
        <f>INDEX('h 22-23'!Z7:Z26,MATCH(LARGE('h 22-23'!K7:K26,17),'h 22-23'!K7:K26,0))</f>
        <v>2</v>
      </c>
      <c r="AA22" s="42">
        <f>INDEX('h 22-23'!AA7:AA26,MATCH(LARGE('h 22-23'!K7:K26,17),'h 22-23'!K7:K26,0))</f>
        <v>9</v>
      </c>
      <c r="AB22" s="43">
        <f>INDEX('h 22-23'!AB7:AB26,MATCH(LARGE('h 22-23'!K7:K26,17),'h 22-23'!K7:K26,0))</f>
        <v>8</v>
      </c>
      <c r="AC22" s="15">
        <f>INDEX('h 22-23'!AC7:AC26,MATCH(LARGE('h 22-23'!K7:K26,17),'h 22-23'!K7:K26,0))</f>
        <v>15</v>
      </c>
      <c r="AD22" s="32">
        <f>INDEX('h 22-23'!AD7:AD26,MATCH(LARGE('h 22-23'!K7:K26,17),'h 22-23'!K7:K26,0))</f>
        <v>8</v>
      </c>
      <c r="AE22" s="24">
        <f>INDEX('h 22-23'!AE7:AE26,MATCH(LARGE('h 22-23'!K7:K26,17),'h 22-23'!K7:K26,0))</f>
        <v>15</v>
      </c>
      <c r="AF22" s="33">
        <f>INDEX('h 22-23'!AF7:AF26,MATCH(LARGE('h 22-23'!K7:K26,17),'h 22-23'!K7:K26,0))</f>
        <v>18</v>
      </c>
      <c r="AG22" s="34">
        <f>INDEX('h 22-23'!AG7:AG26,MATCH(LARGE('h 22-23'!K7:K26,17),'h 22-23'!K7:K26,0))</f>
        <v>30</v>
      </c>
      <c r="AI22" s="7">
        <f>INDEX('h 22-23'!AI7:AI26,MATCH(LARGE('h 22-23'!K7:K26,17),'h 22-23'!K7:K26,0))</f>
        <v>90</v>
      </c>
      <c r="AJ22" s="8">
        <f>INDEX('h 22-23'!AJ7:AJ26,MATCH(LARGE('h 22-23'!K7:K26,17),'h 22-23'!K7:K26,0))</f>
        <v>100</v>
      </c>
      <c r="AK22" s="7">
        <f>INDEX('h 22-23'!AK7:AK26,MATCH(LARGE('h 22-23'!K7:K26,17),'h 22-23'!K7:K26,0))</f>
        <v>175</v>
      </c>
      <c r="AL22" s="8">
        <f>INDEX('h 22-23'!AL7:AL26,MATCH(LARGE('h 22-23'!K7:K26,17),'h 22-23'!K7:K26,0))</f>
        <v>238</v>
      </c>
      <c r="AM22" s="9">
        <f>INDEX('h 22-23'!AM7:AM26,MATCH(LARGE('h 22-23'!K7:K26,17),'h 22-23'!K7:K26,0))</f>
        <v>49</v>
      </c>
      <c r="AN22" s="10">
        <f>INDEX('h 22-23'!AN7:AN26,MATCH(LARGE('h 22-23'!K7:K26,17),'h 22-23'!K7:K26,0))</f>
        <v>52</v>
      </c>
      <c r="AO22" s="9">
        <f>INDEX('h 22-23'!AO7:AO26,MATCH(LARGE('h 22-23'!K7:K26,17),'h 22-23'!K7:K26,0))</f>
        <v>101</v>
      </c>
      <c r="AP22" s="10">
        <f>INDEX('h 22-23'!AP7:AP26,MATCH(LARGE('h 22-23'!K7:K26,17),'h 22-23'!K7:K26,0))</f>
        <v>111</v>
      </c>
      <c r="AQ22" s="11">
        <f>INDEX('h 22-23'!AQ7:AQ26,MATCH(LARGE('h 22-23'!K7:K26,17),'h 22-23'!K7:K26,0))</f>
        <v>41</v>
      </c>
      <c r="AR22" s="12">
        <f>INDEX('h 22-23'!AR7:AR26,MATCH(LARGE('h 22-23'!K7:K26,17),'h 22-23'!K7:K26,0))</f>
        <v>48</v>
      </c>
      <c r="AS22" s="11">
        <f>INDEX('h 22-23'!AS7:AS26,MATCH(LARGE('h 22-23'!K7:K26,17),'h 22-23'!K7:K26,0))</f>
        <v>74</v>
      </c>
      <c r="AT22" s="12">
        <f>INDEX('h 22-23'!AT7:AT26,MATCH(LARGE('h 22-23'!K7:K26,17),'h 22-23'!K7:K26,0))</f>
        <v>127</v>
      </c>
      <c r="AV22" s="7">
        <f>INDEX('h 22-23'!AV7:AV26,MATCH(LARGE('h 22-23'!K7:K26,17),'h 22-23'!K7:K26,0))</f>
        <v>79</v>
      </c>
      <c r="AW22" s="8">
        <f>INDEX('h 22-23'!AW7:AW26,MATCH(LARGE('h 22-23'!K7:K26,17),'h 22-23'!K7:K26,0))</f>
        <v>75</v>
      </c>
      <c r="AX22" s="9">
        <f>INDEX('h 22-23'!AX7:AX26,MATCH(LARGE('h 22-23'!K7:K26,17),'h 22-23'!K7:K26,0))</f>
        <v>37</v>
      </c>
      <c r="AY22" s="10">
        <f>INDEX('h 22-23'!AY7:AY26,MATCH(LARGE('h 22-23'!K7:K26,17),'h 22-23'!K7:K26,0))</f>
        <v>36</v>
      </c>
      <c r="AZ22" s="11">
        <f>INDEX('h 22-23'!AZ7:AZ26,MATCH(LARGE('h 22-23'!K7:K26,17),'h 22-23'!K7:K26,0))</f>
        <v>42</v>
      </c>
      <c r="BA22" s="12">
        <f>INDEX('h 22-23'!BA7:BA26,MATCH(LARGE('h 22-23'!K7:K26,17),'h 22-23'!K7:K26,0))</f>
        <v>39</v>
      </c>
      <c r="BC22" s="7">
        <f>INDEX('h 22-23'!BC7:BC26,MATCH(LARGE('h 22-23'!K7:K26,17),'h 22-23'!K7:K26,0))</f>
        <v>2</v>
      </c>
      <c r="BD22" s="8">
        <f>INDEX('h 22-23'!BD7:BD26,MATCH(LARGE('h 22-23'!K7:K26,17),'h 22-23'!K7:K26,0))</f>
        <v>1</v>
      </c>
      <c r="BE22" s="9">
        <f>INDEX('h 22-23'!BE7:BE26,MATCH(LARGE('h 22-23'!K7:K26,17),'h 22-23'!K7:K26,0))</f>
        <v>1</v>
      </c>
      <c r="BF22" s="10">
        <f>INDEX('h 22-23'!BF7:BF26,MATCH(LARGE('h 22-23'!K7:K26,17),'h 22-23'!K7:K26,0))</f>
        <v>1</v>
      </c>
      <c r="BG22" s="11">
        <f>INDEX('h 22-23'!BG7:BG26,MATCH(LARGE('h 22-23'!K7:K26,17),'h 22-23'!K7:K26,0))</f>
        <v>1</v>
      </c>
      <c r="BH22" s="12">
        <f>INDEX('h 22-23'!BH7:BH26,MATCH(LARGE('h 22-23'!K7:K26,17),'h 22-23'!K7:K26,0))</f>
        <v>0</v>
      </c>
      <c r="BI22" s="6"/>
      <c r="BJ22" s="3" t="b">
        <f>INDEX('h 22-23'!BJ7:BJ26,MATCH(LARGE('h 22-23'!K7:K26,17),'h 22-23'!K7:K26,0))</f>
        <v>1</v>
      </c>
      <c r="BK22" s="3" t="b">
        <f>INDEX('h 22-23'!BK7:BK26,MATCH(LARGE('h 22-23'!K7:K26,17),'h 22-23'!K7:K26,0))</f>
        <v>1</v>
      </c>
      <c r="BL22" s="6"/>
      <c r="BM22" s="4" t="b">
        <f>INDEX('h 22-23'!BM7:BM26,MATCH(LARGE('h 22-23'!K7:K26,17),'h 22-23'!K7:K26,0))</f>
        <v>1</v>
      </c>
      <c r="BN22" s="4" t="b">
        <f>INDEX('h 22-23'!BN7:BN26,MATCH(LARGE('h 22-23'!K7:K26,17),'h 22-23'!K7:K26,0))</f>
        <v>1</v>
      </c>
      <c r="BO22" s="6"/>
      <c r="BP22" s="30" t="s">
        <v>90</v>
      </c>
    </row>
    <row r="23" spans="2:68" ht="17.100000000000001" customHeight="1" thickBot="1" x14ac:dyDescent="0.3">
      <c r="B23" s="22" t="str">
        <f>INDEX('h 22-23'!B7:B26,MATCH(LARGE('h 22-23'!K7:K26,18),'h 22-23'!K7:K26,0))</f>
        <v>Leicester</v>
      </c>
      <c r="C23" s="2"/>
      <c r="D23" s="4" t="b">
        <f>INDEX('h 22-23'!D7:D26,MATCH(LARGE('h 22-23'!K7:K26,18),'h 22-23'!K7:K26,0))</f>
        <v>1</v>
      </c>
      <c r="E23" s="2"/>
      <c r="F23" s="35">
        <f>INDEX('h 22-23'!F7:F26,MATCH(LARGE('h 22-23'!K7:K26,18),'h 22-23'!K7:K26,0))</f>
        <v>9</v>
      </c>
      <c r="G23" s="36">
        <f>INDEX('h 22-23'!G7:G26,MATCH(LARGE('h 22-23'!K7:K26,18),'h 22-23'!K7:K26,0))</f>
        <v>7</v>
      </c>
      <c r="H23" s="37">
        <f>INDEX('h 22-23'!H7:H26,MATCH(LARGE('h 22-23'!K7:K26,18),'h 22-23'!K7:K26,0))</f>
        <v>22</v>
      </c>
      <c r="I23" s="15">
        <f>INDEX('h 22-23'!I7:I26,MATCH(LARGE('h 22-23'!K7:K26,18),'h 22-23'!K7:K26,0))</f>
        <v>34</v>
      </c>
      <c r="J23" s="27"/>
      <c r="K23" s="27"/>
      <c r="L23" s="32">
        <f>INDEX('h 22-23'!L7:L26,MATCH(LARGE('h 22-23'!K7:K26,18),'h 22-23'!K7:K26,0))</f>
        <v>29</v>
      </c>
      <c r="M23" s="24">
        <f>INDEX('h 22-23'!M7:M26,MATCH(LARGE('h 22-23'!K7:K26,18),'h 22-23'!K7:K26,0))</f>
        <v>35</v>
      </c>
      <c r="N23" s="33">
        <f>INDEX('h 22-23'!N7:N26,MATCH(LARGE('h 22-23'!K7:K26,18),'h 22-23'!K7:K26,0))</f>
        <v>51</v>
      </c>
      <c r="O23" s="34">
        <f>INDEX('h 22-23'!O7:O26,MATCH(LARGE('h 22-23'!K7:K26,18),'h 22-23'!K7:K26,0))</f>
        <v>68</v>
      </c>
      <c r="P23" s="2"/>
      <c r="Q23" s="38">
        <f>INDEX('h 22-23'!Q7:Q26,MATCH(LARGE('h 22-23'!K7:K26,18),'h 22-23'!K7:K26,0))</f>
        <v>5</v>
      </c>
      <c r="R23" s="39">
        <f>INDEX('h 22-23'!R7:R26,MATCH(LARGE('h 22-23'!K7:K26,18),'h 22-23'!K7:K26,0))</f>
        <v>4</v>
      </c>
      <c r="S23" s="40">
        <f>INDEX('h 22-23'!S7:S26,MATCH(LARGE('h 22-23'!K7:K26,18),'h 22-23'!K7:K26,0))</f>
        <v>10</v>
      </c>
      <c r="T23" s="15">
        <f>INDEX('h 22-23'!T7:T26,MATCH(LARGE('h 22-23'!K7:K26,18),'h 22-23'!K7:K26,0))</f>
        <v>19</v>
      </c>
      <c r="U23" s="32">
        <f>INDEX('h 22-23'!U7:U26,MATCH(LARGE('h 22-23'!K7:K26,18),'h 22-23'!K7:K26,0))</f>
        <v>16</v>
      </c>
      <c r="V23" s="24">
        <f>INDEX('h 22-23'!V7:V26,MATCH(LARGE('h 22-23'!K7:K26,18),'h 22-23'!K7:K26,0))</f>
        <v>15</v>
      </c>
      <c r="W23" s="33">
        <f>INDEX('h 22-23'!W7:W26,MATCH(LARGE('h 22-23'!K7:K26,18),'h 22-23'!K7:K26,0))</f>
        <v>23</v>
      </c>
      <c r="X23" s="34">
        <f>INDEX('h 22-23'!X7:X26,MATCH(LARGE('h 22-23'!K7:K26,18),'h 22-23'!K7:K26,0))</f>
        <v>27</v>
      </c>
      <c r="Y23" s="2"/>
      <c r="Z23" s="41">
        <f>INDEX('h 22-23'!Z7:Z26,MATCH(LARGE('h 22-23'!K7:K26,18),'h 22-23'!K7:K26,0))</f>
        <v>4</v>
      </c>
      <c r="AA23" s="42">
        <f>INDEX('h 22-23'!AA7:AA26,MATCH(LARGE('h 22-23'!K7:K26,18),'h 22-23'!K7:K26,0))</f>
        <v>3</v>
      </c>
      <c r="AB23" s="43">
        <f>INDEX('h 22-23'!AB7:AB26,MATCH(LARGE('h 22-23'!K7:K26,18),'h 22-23'!K7:K26,0))</f>
        <v>12</v>
      </c>
      <c r="AC23" s="15">
        <f>INDEX('h 22-23'!AC7:AC26,MATCH(LARGE('h 22-23'!K7:K26,18),'h 22-23'!K7:K26,0))</f>
        <v>15</v>
      </c>
      <c r="AD23" s="32">
        <f>INDEX('h 22-23'!AD7:AD26,MATCH(LARGE('h 22-23'!K7:K26,18),'h 22-23'!K7:K26,0))</f>
        <v>13</v>
      </c>
      <c r="AE23" s="24">
        <f>INDEX('h 22-23'!AE7:AE26,MATCH(LARGE('h 22-23'!K7:K26,18),'h 22-23'!K7:K26,0))</f>
        <v>20</v>
      </c>
      <c r="AF23" s="33">
        <f>INDEX('h 22-23'!AF7:AF26,MATCH(LARGE('h 22-23'!K7:K26,18),'h 22-23'!K7:K26,0))</f>
        <v>28</v>
      </c>
      <c r="AG23" s="34">
        <f>INDEX('h 22-23'!AG7:AG26,MATCH(LARGE('h 22-23'!K7:K26,18),'h 22-23'!K7:K26,0))</f>
        <v>41</v>
      </c>
      <c r="AI23" s="7">
        <f>INDEX('h 22-23'!AI7:AI26,MATCH(LARGE('h 22-23'!K7:K26,18),'h 22-23'!K7:K26,0))</f>
        <v>60</v>
      </c>
      <c r="AJ23" s="8">
        <f>INDEX('h 22-23'!AJ7:AJ26,MATCH(LARGE('h 22-23'!K7:K26,18),'h 22-23'!K7:K26,0))</f>
        <v>112</v>
      </c>
      <c r="AK23" s="7">
        <f>INDEX('h 22-23'!AK7:AK26,MATCH(LARGE('h 22-23'!K7:K26,18),'h 22-23'!K7:K26,0))</f>
        <v>135</v>
      </c>
      <c r="AL23" s="8">
        <f>INDEX('h 22-23'!AL7:AL26,MATCH(LARGE('h 22-23'!K7:K26,18),'h 22-23'!K7:K26,0))</f>
        <v>236</v>
      </c>
      <c r="AM23" s="9">
        <f>INDEX('h 22-23'!AM7:AM26,MATCH(LARGE('h 22-23'!K7:K26,18),'h 22-23'!K7:K26,0))</f>
        <v>28</v>
      </c>
      <c r="AN23" s="10">
        <f>INDEX('h 22-23'!AN7:AN26,MATCH(LARGE('h 22-23'!K7:K26,18),'h 22-23'!K7:K26,0))</f>
        <v>56</v>
      </c>
      <c r="AO23" s="9">
        <f>INDEX('h 22-23'!AO7:AO26,MATCH(LARGE('h 22-23'!K7:K26,18),'h 22-23'!K7:K26,0))</f>
        <v>67</v>
      </c>
      <c r="AP23" s="10">
        <f>INDEX('h 22-23'!AP7:AP26,MATCH(LARGE('h 22-23'!K7:K26,18),'h 22-23'!K7:K26,0))</f>
        <v>112</v>
      </c>
      <c r="AQ23" s="11">
        <f>INDEX('h 22-23'!AQ7:AQ26,MATCH(LARGE('h 22-23'!K7:K26,18),'h 22-23'!K7:K26,0))</f>
        <v>32</v>
      </c>
      <c r="AR23" s="12">
        <f>INDEX('h 22-23'!AR7:AR26,MATCH(LARGE('h 22-23'!K7:K26,18),'h 22-23'!K7:K26,0))</f>
        <v>56</v>
      </c>
      <c r="AS23" s="11">
        <f>INDEX('h 22-23'!AS7:AS26,MATCH(LARGE('h 22-23'!K7:K26,18),'h 22-23'!K7:K26,0))</f>
        <v>68</v>
      </c>
      <c r="AT23" s="12">
        <f>INDEX('h 22-23'!AT7:AT26,MATCH(LARGE('h 22-23'!K7:K26,18),'h 22-23'!K7:K26,0))</f>
        <v>124</v>
      </c>
      <c r="AV23" s="7">
        <f>INDEX('h 22-23'!AV7:AV26,MATCH(LARGE('h 22-23'!K7:K26,18),'h 22-23'!K7:K26,0))</f>
        <v>61</v>
      </c>
      <c r="AW23" s="8">
        <f>INDEX('h 22-23'!AW7:AW26,MATCH(LARGE('h 22-23'!K7:K26,18),'h 22-23'!K7:K26,0))</f>
        <v>61</v>
      </c>
      <c r="AX23" s="9">
        <f>INDEX('h 22-23'!AX7:AX26,MATCH(LARGE('h 22-23'!K7:K26,18),'h 22-23'!K7:K26,0))</f>
        <v>29</v>
      </c>
      <c r="AY23" s="10">
        <f>INDEX('h 22-23'!AY7:AY26,MATCH(LARGE('h 22-23'!K7:K26,18),'h 22-23'!K7:K26,0))</f>
        <v>34</v>
      </c>
      <c r="AZ23" s="11">
        <f>INDEX('h 22-23'!AZ7:AZ26,MATCH(LARGE('h 22-23'!K7:K26,18),'h 22-23'!K7:K26,0))</f>
        <v>32</v>
      </c>
      <c r="BA23" s="12">
        <f>INDEX('h 22-23'!BA7:BA26,MATCH(LARGE('h 22-23'!K7:K26,18),'h 22-23'!K7:K26,0))</f>
        <v>27</v>
      </c>
      <c r="BC23" s="7">
        <f>INDEX('h 22-23'!BC7:BC26,MATCH(LARGE('h 22-23'!K7:K26,18),'h 22-23'!K7:K26,0))</f>
        <v>2</v>
      </c>
      <c r="BD23" s="8">
        <f>INDEX('h 22-23'!BD7:BD26,MATCH(LARGE('h 22-23'!K7:K26,18),'h 22-23'!K7:K26,0))</f>
        <v>2</v>
      </c>
      <c r="BE23" s="9">
        <f>INDEX('h 22-23'!BE7:BE26,MATCH(LARGE('h 22-23'!K7:K26,18),'h 22-23'!K7:K26,0))</f>
        <v>2</v>
      </c>
      <c r="BF23" s="10">
        <f>INDEX('h 22-23'!BF7:BF26,MATCH(LARGE('h 22-23'!K7:K26,18),'h 22-23'!K7:K26,0))</f>
        <v>0</v>
      </c>
      <c r="BG23" s="11">
        <f>INDEX('h 22-23'!BG7:BG26,MATCH(LARGE('h 22-23'!K7:K26,18),'h 22-23'!K7:K26,0))</f>
        <v>0</v>
      </c>
      <c r="BH23" s="12">
        <f>INDEX('h 22-23'!BH7:BH26,MATCH(LARGE('h 22-23'!K7:K26,18),'h 22-23'!K7:K26,0))</f>
        <v>2</v>
      </c>
      <c r="BI23" s="6"/>
      <c r="BJ23" s="3" t="b">
        <f>INDEX('h 22-23'!BJ7:BJ26,MATCH(LARGE('h 22-23'!K7:K26,18),'h 22-23'!K7:K26,0))</f>
        <v>1</v>
      </c>
      <c r="BK23" s="3" t="b">
        <f>INDEX('h 22-23'!BK7:BK26,MATCH(LARGE('h 22-23'!K7:K26,18),'h 22-23'!K7:K26,0))</f>
        <v>1</v>
      </c>
      <c r="BL23" s="6"/>
      <c r="BM23" s="4" t="b">
        <f>INDEX('h 22-23'!BM7:BM26,MATCH(LARGE('h 22-23'!K7:K26,18),'h 22-23'!K7:K26,0))</f>
        <v>1</v>
      </c>
      <c r="BN23" s="4" t="b">
        <f>INDEX('h 22-23'!BN7:BN26,MATCH(LARGE('h 22-23'!K7:K26,18),'h 22-23'!K7:K26,0))</f>
        <v>1</v>
      </c>
      <c r="BO23" s="6"/>
      <c r="BP23" s="30" t="s">
        <v>17</v>
      </c>
    </row>
    <row r="24" spans="2:68" ht="17.100000000000001" customHeight="1" thickBot="1" x14ac:dyDescent="0.3">
      <c r="B24" s="22" t="str">
        <f>INDEX('h 22-23'!B7:B26,MATCH(LARGE('h 22-23'!K7:K26,19),'h 22-23'!K7:K26,0))</f>
        <v>Leeds</v>
      </c>
      <c r="C24" s="2"/>
      <c r="D24" s="4" t="b">
        <f>INDEX('h 22-23'!D7:D26,MATCH(LARGE('h 22-23'!K7:K26,19),'h 22-23'!K7:K26,0))</f>
        <v>1</v>
      </c>
      <c r="E24" s="2"/>
      <c r="F24" s="35">
        <f>INDEX('h 22-23'!F7:F26,MATCH(LARGE('h 22-23'!K7:K26,19),'h 22-23'!K7:K26,0))</f>
        <v>7</v>
      </c>
      <c r="G24" s="36">
        <f>INDEX('h 22-23'!G7:G26,MATCH(LARGE('h 22-23'!K7:K26,19),'h 22-23'!K7:K26,0))</f>
        <v>10</v>
      </c>
      <c r="H24" s="37">
        <f>INDEX('h 22-23'!H7:H26,MATCH(LARGE('h 22-23'!K7:K26,19),'h 22-23'!K7:K26,0))</f>
        <v>21</v>
      </c>
      <c r="I24" s="15">
        <f>INDEX('h 22-23'!I7:I26,MATCH(LARGE('h 22-23'!K7:K26,19),'h 22-23'!K7:K26,0))</f>
        <v>31</v>
      </c>
      <c r="J24" s="27"/>
      <c r="K24" s="27"/>
      <c r="L24" s="32">
        <f>INDEX('h 22-23'!L7:L26,MATCH(LARGE('h 22-23'!K7:K26,19),'h 22-23'!K7:K26,0))</f>
        <v>21</v>
      </c>
      <c r="M24" s="24">
        <f>INDEX('h 22-23'!M7:M26,MATCH(LARGE('h 22-23'!K7:K26,19),'h 22-23'!K7:K26,0))</f>
        <v>30</v>
      </c>
      <c r="N24" s="33">
        <f>INDEX('h 22-23'!N7:N26,MATCH(LARGE('h 22-23'!K7:K26,19),'h 22-23'!K7:K26,0))</f>
        <v>48</v>
      </c>
      <c r="O24" s="34">
        <f>INDEX('h 22-23'!O7:O26,MATCH(LARGE('h 22-23'!K7:K26,19),'h 22-23'!K7:K26,0))</f>
        <v>78</v>
      </c>
      <c r="P24" s="2"/>
      <c r="Q24" s="38">
        <f>INDEX('h 22-23'!Q7:Q26,MATCH(LARGE('h 22-23'!K7:K26,19),'h 22-23'!K7:K26,0))</f>
        <v>5</v>
      </c>
      <c r="R24" s="39">
        <f>INDEX('h 22-23'!R7:R26,MATCH(LARGE('h 22-23'!K7:K26,19),'h 22-23'!K7:K26,0))</f>
        <v>7</v>
      </c>
      <c r="S24" s="40">
        <f>INDEX('h 22-23'!S7:S26,MATCH(LARGE('h 22-23'!K7:K26,19),'h 22-23'!K7:K26,0))</f>
        <v>7</v>
      </c>
      <c r="T24" s="15">
        <f>INDEX('h 22-23'!T7:T26,MATCH(LARGE('h 22-23'!K7:K26,19),'h 22-23'!K7:K26,0))</f>
        <v>22</v>
      </c>
      <c r="U24" s="32">
        <f>INDEX('h 22-23'!U7:U26,MATCH(LARGE('h 22-23'!K7:K26,19),'h 22-23'!K7:K26,0))</f>
        <v>12</v>
      </c>
      <c r="V24" s="24">
        <f>INDEX('h 22-23'!V7:V26,MATCH(LARGE('h 22-23'!K7:K26,19),'h 22-23'!K7:K26,0))</f>
        <v>15</v>
      </c>
      <c r="W24" s="33">
        <f>INDEX('h 22-23'!W7:W26,MATCH(LARGE('h 22-23'!K7:K26,19),'h 22-23'!K7:K26,0))</f>
        <v>26</v>
      </c>
      <c r="X24" s="34">
        <f>INDEX('h 22-23'!X7:X26,MATCH(LARGE('h 22-23'!K7:K26,19),'h 22-23'!K7:K26,0))</f>
        <v>37</v>
      </c>
      <c r="Y24" s="2"/>
      <c r="Z24" s="41">
        <f>INDEX('h 22-23'!Z7:Z26,MATCH(LARGE('h 22-23'!K7:K26,19),'h 22-23'!K7:K26,0))</f>
        <v>2</v>
      </c>
      <c r="AA24" s="42">
        <f>INDEX('h 22-23'!AA7:AA26,MATCH(LARGE('h 22-23'!K7:K26,19),'h 22-23'!K7:K26,0))</f>
        <v>3</v>
      </c>
      <c r="AB24" s="43">
        <f>INDEX('h 22-23'!AB7:AB26,MATCH(LARGE('h 22-23'!K7:K26,19),'h 22-23'!K7:K26,0))</f>
        <v>14</v>
      </c>
      <c r="AC24" s="15">
        <f>INDEX('h 22-23'!AC7:AC26,MATCH(LARGE('h 22-23'!K7:K26,19),'h 22-23'!K7:K26,0))</f>
        <v>9</v>
      </c>
      <c r="AD24" s="32">
        <f>INDEX('h 22-23'!AD7:AD26,MATCH(LARGE('h 22-23'!K7:K26,19),'h 22-23'!K7:K26,0))</f>
        <v>9</v>
      </c>
      <c r="AE24" s="24">
        <f>INDEX('h 22-23'!AE7:AE26,MATCH(LARGE('h 22-23'!K7:K26,19),'h 22-23'!K7:K26,0))</f>
        <v>15</v>
      </c>
      <c r="AF24" s="33">
        <f>INDEX('h 22-23'!AF7:AF26,MATCH(LARGE('h 22-23'!K7:K26,19),'h 22-23'!K7:K26,0))</f>
        <v>22</v>
      </c>
      <c r="AG24" s="34">
        <f>INDEX('h 22-23'!AG7:AG26,MATCH(LARGE('h 22-23'!K7:K26,19),'h 22-23'!K7:K26,0))</f>
        <v>41</v>
      </c>
      <c r="AI24" s="7">
        <f>INDEX('h 22-23'!AI7:AI26,MATCH(LARGE('h 22-23'!K7:K26,19),'h 22-23'!K7:K26,0))</f>
        <v>75</v>
      </c>
      <c r="AJ24" s="8">
        <f>INDEX('h 22-23'!AJ7:AJ26,MATCH(LARGE('h 22-23'!K7:K26,19),'h 22-23'!K7:K26,0))</f>
        <v>88</v>
      </c>
      <c r="AK24" s="7">
        <f>INDEX('h 22-23'!AK7:AK26,MATCH(LARGE('h 22-23'!K7:K26,19),'h 22-23'!K7:K26,0))</f>
        <v>199</v>
      </c>
      <c r="AL24" s="8">
        <f>INDEX('h 22-23'!AL7:AL26,MATCH(LARGE('h 22-23'!K7:K26,19),'h 22-23'!K7:K26,0))</f>
        <v>182</v>
      </c>
      <c r="AM24" s="9">
        <f>INDEX('h 22-23'!AM7:AM26,MATCH(LARGE('h 22-23'!K7:K26,19),'h 22-23'!K7:K26,0))</f>
        <v>42</v>
      </c>
      <c r="AN24" s="10">
        <f>INDEX('h 22-23'!AN7:AN26,MATCH(LARGE('h 22-23'!K7:K26,19),'h 22-23'!K7:K26,0))</f>
        <v>36</v>
      </c>
      <c r="AO24" s="9">
        <f>INDEX('h 22-23'!AO7:AO26,MATCH(LARGE('h 22-23'!K7:K26,19),'h 22-23'!K7:K26,0))</f>
        <v>111</v>
      </c>
      <c r="AP24" s="10">
        <f>INDEX('h 22-23'!AP7:AP26,MATCH(LARGE('h 22-23'!K7:K26,19),'h 22-23'!K7:K26,0))</f>
        <v>79</v>
      </c>
      <c r="AQ24" s="11">
        <f>INDEX('h 22-23'!AQ7:AQ26,MATCH(LARGE('h 22-23'!K7:K26,19),'h 22-23'!K7:K26,0))</f>
        <v>33</v>
      </c>
      <c r="AR24" s="12">
        <f>INDEX('h 22-23'!AR7:AR26,MATCH(LARGE('h 22-23'!K7:K26,19),'h 22-23'!K7:K26,0))</f>
        <v>52</v>
      </c>
      <c r="AS24" s="11">
        <f>INDEX('h 22-23'!AS7:AS26,MATCH(LARGE('h 22-23'!K7:K26,19),'h 22-23'!K7:K26,0))</f>
        <v>88</v>
      </c>
      <c r="AT24" s="12">
        <f>INDEX('h 22-23'!AT7:AT26,MATCH(LARGE('h 22-23'!K7:K26,19),'h 22-23'!K7:K26,0))</f>
        <v>103</v>
      </c>
      <c r="AV24" s="7">
        <f>INDEX('h 22-23'!AV7:AV26,MATCH(LARGE('h 22-23'!K7:K26,19),'h 22-23'!K7:K26,0))</f>
        <v>85</v>
      </c>
      <c r="AW24" s="8">
        <f>INDEX('h 22-23'!AW7:AW26,MATCH(LARGE('h 22-23'!K7:K26,19),'h 22-23'!K7:K26,0))</f>
        <v>65</v>
      </c>
      <c r="AX24" s="9">
        <f>INDEX('h 22-23'!AX7:AX26,MATCH(LARGE('h 22-23'!K7:K26,19),'h 22-23'!K7:K26,0))</f>
        <v>39</v>
      </c>
      <c r="AY24" s="10">
        <f>INDEX('h 22-23'!AY7:AY26,MATCH(LARGE('h 22-23'!K7:K26,19),'h 22-23'!K7:K26,0))</f>
        <v>34</v>
      </c>
      <c r="AZ24" s="11">
        <f>INDEX('h 22-23'!AZ7:AZ26,MATCH(LARGE('h 22-23'!K7:K26,19),'h 22-23'!K7:K26,0))</f>
        <v>46</v>
      </c>
      <c r="BA24" s="12">
        <f>INDEX('h 22-23'!BA7:BA26,MATCH(LARGE('h 22-23'!K7:K26,19),'h 22-23'!K7:K26,0))</f>
        <v>31</v>
      </c>
      <c r="BC24" s="7">
        <f>INDEX('h 22-23'!BC7:BC26,MATCH(LARGE('h 22-23'!K7:K26,19),'h 22-23'!K7:K26,0))</f>
        <v>2</v>
      </c>
      <c r="BD24" s="8">
        <f>INDEX('h 22-23'!BD7:BD26,MATCH(LARGE('h 22-23'!K7:K26,19),'h 22-23'!K7:K26,0))</f>
        <v>2</v>
      </c>
      <c r="BE24" s="9">
        <f>INDEX('h 22-23'!BE7:BE26,MATCH(LARGE('h 22-23'!K7:K26,19),'h 22-23'!K7:K26,0))</f>
        <v>1</v>
      </c>
      <c r="BF24" s="10">
        <f>INDEX('h 22-23'!BF7:BF26,MATCH(LARGE('h 22-23'!K7:K26,19),'h 22-23'!K7:K26,0))</f>
        <v>1</v>
      </c>
      <c r="BG24" s="11">
        <f>INDEX('h 22-23'!BG7:BG26,MATCH(LARGE('h 22-23'!K7:K26,19),'h 22-23'!K7:K26,0))</f>
        <v>1</v>
      </c>
      <c r="BH24" s="12">
        <f>INDEX('h 22-23'!BH7:BH26,MATCH(LARGE('h 22-23'!K7:K26,19),'h 22-23'!K7:K26,0))</f>
        <v>1</v>
      </c>
      <c r="BI24" s="6"/>
      <c r="BJ24" s="3" t="b">
        <f>INDEX('h 22-23'!BJ7:BJ26,MATCH(LARGE('h 22-23'!K7:K26,19),'h 22-23'!K7:K26,0))</f>
        <v>1</v>
      </c>
      <c r="BK24" s="3" t="b">
        <f>INDEX('h 22-23'!BK7:BK26,MATCH(LARGE('h 22-23'!K7:K26,19),'h 22-23'!K7:K26,0))</f>
        <v>1</v>
      </c>
      <c r="BL24" s="6"/>
      <c r="BM24" s="4" t="b">
        <f>INDEX('h 22-23'!BM7:BM26,MATCH(LARGE('h 22-23'!K7:K26,19),'h 22-23'!K7:K26,0))</f>
        <v>1</v>
      </c>
      <c r="BN24" s="4" t="b">
        <f>INDEX('h 22-23'!BN7:BN26,MATCH(LARGE('h 22-23'!K7:K26,19),'h 22-23'!K7:K26,0))</f>
        <v>1</v>
      </c>
      <c r="BO24" s="6"/>
      <c r="BP24" s="30" t="s">
        <v>19</v>
      </c>
    </row>
    <row r="25" spans="2:68" ht="17.100000000000001" customHeight="1" thickBot="1" x14ac:dyDescent="0.3">
      <c r="B25" s="22" t="str">
        <f>INDEX('h 22-23'!B7:B26,MATCH(LARGE('h 22-23'!K7:K26,20),'h 22-23'!K7:K26,0))</f>
        <v>Southampton</v>
      </c>
      <c r="C25" s="2"/>
      <c r="D25" s="4" t="b">
        <f>INDEX('h 22-23'!D7:D26,MATCH(LARGE('h 22-23'!K7:K26,20),'h 22-23'!K7:K26,0))</f>
        <v>1</v>
      </c>
      <c r="E25" s="2"/>
      <c r="F25" s="35">
        <f>INDEX('h 22-23'!F7:F26,MATCH(LARGE('h 22-23'!K7:K26,20),'h 22-23'!K7:K26,0))</f>
        <v>6</v>
      </c>
      <c r="G25" s="36">
        <f>INDEX('h 22-23'!G7:G26,MATCH(LARGE('h 22-23'!K7:K26,20),'h 22-23'!K7:K26,0))</f>
        <v>7</v>
      </c>
      <c r="H25" s="37">
        <f>INDEX('h 22-23'!H7:H26,MATCH(LARGE('h 22-23'!K7:K26,20),'h 22-23'!K7:K26,0))</f>
        <v>25</v>
      </c>
      <c r="I25" s="15">
        <f>INDEX('h 22-23'!I7:I26,MATCH(LARGE('h 22-23'!K7:K26,20),'h 22-23'!K7:K26,0))</f>
        <v>25</v>
      </c>
      <c r="J25" s="27"/>
      <c r="K25" s="27"/>
      <c r="L25" s="32">
        <f>INDEX('h 22-23'!L7:L26,MATCH(LARGE('h 22-23'!K7:K26,20),'h 22-23'!K7:K26,0))</f>
        <v>15</v>
      </c>
      <c r="M25" s="24">
        <f>INDEX('h 22-23'!M7:M26,MATCH(LARGE('h 22-23'!K7:K26,20),'h 22-23'!K7:K26,0))</f>
        <v>32</v>
      </c>
      <c r="N25" s="33">
        <f>INDEX('h 22-23'!N7:N26,MATCH(LARGE('h 22-23'!K7:K26,20),'h 22-23'!K7:K26,0))</f>
        <v>36</v>
      </c>
      <c r="O25" s="34">
        <f>INDEX('h 22-23'!O7:O26,MATCH(LARGE('h 22-23'!K7:K26,20),'h 22-23'!K7:K26,0))</f>
        <v>73</v>
      </c>
      <c r="P25" s="2"/>
      <c r="Q25" s="38">
        <f>INDEX('h 22-23'!Q7:Q26,MATCH(LARGE('h 22-23'!K7:K26,20),'h 22-23'!K7:K26,0))</f>
        <v>2</v>
      </c>
      <c r="R25" s="39">
        <f>INDEX('h 22-23'!R7:R26,MATCH(LARGE('h 22-23'!K7:K26,20),'h 22-23'!K7:K26,0))</f>
        <v>5</v>
      </c>
      <c r="S25" s="40">
        <f>INDEX('h 22-23'!S7:S26,MATCH(LARGE('h 22-23'!K7:K26,20),'h 22-23'!K7:K26,0))</f>
        <v>12</v>
      </c>
      <c r="T25" s="15">
        <f>INDEX('h 22-23'!T7:T26,MATCH(LARGE('h 22-23'!K7:K26,20),'h 22-23'!K7:K26,0))</f>
        <v>11</v>
      </c>
      <c r="U25" s="32">
        <f>INDEX('h 22-23'!U7:U26,MATCH(LARGE('h 22-23'!K7:K26,20),'h 22-23'!K7:K26,0))</f>
        <v>7</v>
      </c>
      <c r="V25" s="24">
        <f>INDEX('h 22-23'!V7:V26,MATCH(LARGE('h 22-23'!K7:K26,20),'h 22-23'!K7:K26,0))</f>
        <v>11</v>
      </c>
      <c r="W25" s="33">
        <f>INDEX('h 22-23'!W7:W26,MATCH(LARGE('h 22-23'!K7:K26,20),'h 22-23'!K7:K26,0))</f>
        <v>19</v>
      </c>
      <c r="X25" s="34">
        <f>INDEX('h 22-23'!X7:X26,MATCH(LARGE('h 22-23'!K7:K26,20),'h 22-23'!K7:K26,0))</f>
        <v>37</v>
      </c>
      <c r="Y25" s="2"/>
      <c r="Z25" s="41">
        <f>INDEX('h 22-23'!Z7:Z26,MATCH(LARGE('h 22-23'!K7:K26,20),'h 22-23'!K7:K26,0))</f>
        <v>4</v>
      </c>
      <c r="AA25" s="42">
        <f>INDEX('h 22-23'!AA7:AA26,MATCH(LARGE('h 22-23'!K7:K26,20),'h 22-23'!K7:K26,0))</f>
        <v>2</v>
      </c>
      <c r="AB25" s="43">
        <f>INDEX('h 22-23'!AB7:AB26,MATCH(LARGE('h 22-23'!K7:K26,20),'h 22-23'!K7:K26,0))</f>
        <v>13</v>
      </c>
      <c r="AC25" s="15">
        <f>INDEX('h 22-23'!AC7:AC26,MATCH(LARGE('h 22-23'!K7:K26,20),'h 22-23'!K7:K26,0))</f>
        <v>14</v>
      </c>
      <c r="AD25" s="32">
        <f>INDEX('h 22-23'!AD7:AD26,MATCH(LARGE('h 22-23'!K7:K26,20),'h 22-23'!K7:K26,0))</f>
        <v>8</v>
      </c>
      <c r="AE25" s="24">
        <f>INDEX('h 22-23'!AE7:AE26,MATCH(LARGE('h 22-23'!K7:K26,20),'h 22-23'!K7:K26,0))</f>
        <v>21</v>
      </c>
      <c r="AF25" s="33">
        <f>INDEX('h 22-23'!AF7:AF26,MATCH(LARGE('h 22-23'!K7:K26,20),'h 22-23'!K7:K26,0))</f>
        <v>17</v>
      </c>
      <c r="AG25" s="34">
        <f>INDEX('h 22-23'!AG7:AG26,MATCH(LARGE('h 22-23'!K7:K26,20),'h 22-23'!K7:K26,0))</f>
        <v>36</v>
      </c>
      <c r="AI25" s="7">
        <f>INDEX('h 22-23'!AI7:AI26,MATCH(LARGE('h 22-23'!K7:K26,20),'h 22-23'!K7:K26,0))</f>
        <v>73</v>
      </c>
      <c r="AJ25" s="8">
        <f>INDEX('h 22-23'!AJ7:AJ26,MATCH(LARGE('h 22-23'!K7:K26,20),'h 22-23'!K7:K26,0))</f>
        <v>98</v>
      </c>
      <c r="AK25" s="7">
        <f>INDEX('h 22-23'!AK7:AK26,MATCH(LARGE('h 22-23'!K7:K26,20),'h 22-23'!K7:K26,0))</f>
        <v>157</v>
      </c>
      <c r="AL25" s="8">
        <f>INDEX('h 22-23'!AL7:AL26,MATCH(LARGE('h 22-23'!K7:K26,20),'h 22-23'!K7:K26,0))</f>
        <v>208</v>
      </c>
      <c r="AM25" s="9">
        <f>INDEX('h 22-23'!AM7:AM26,MATCH(LARGE('h 22-23'!K7:K26,20),'h 22-23'!K7:K26,0))</f>
        <v>47</v>
      </c>
      <c r="AN25" s="10">
        <f>INDEX('h 22-23'!AN7:AN26,MATCH(LARGE('h 22-23'!K7:K26,20),'h 22-23'!K7:K26,0))</f>
        <v>45</v>
      </c>
      <c r="AO25" s="9">
        <f>INDEX('h 22-23'!AO7:AO26,MATCH(LARGE('h 22-23'!K7:K26,20),'h 22-23'!K7:K26,0))</f>
        <v>88</v>
      </c>
      <c r="AP25" s="10">
        <f>INDEX('h 22-23'!AP7:AP26,MATCH(LARGE('h 22-23'!K7:K26,20),'h 22-23'!K7:K26,0))</f>
        <v>88</v>
      </c>
      <c r="AQ25" s="11">
        <f>INDEX('h 22-23'!AQ7:AQ26,MATCH(LARGE('h 22-23'!K7:K26,20),'h 22-23'!K7:K26,0))</f>
        <v>26</v>
      </c>
      <c r="AR25" s="12">
        <f>INDEX('h 22-23'!AR7:AR26,MATCH(LARGE('h 22-23'!K7:K26,20),'h 22-23'!K7:K26,0))</f>
        <v>53</v>
      </c>
      <c r="AS25" s="11">
        <f>INDEX('h 22-23'!AS7:AS26,MATCH(LARGE('h 22-23'!K7:K26,20),'h 22-23'!K7:K26,0))</f>
        <v>69</v>
      </c>
      <c r="AT25" s="12">
        <f>INDEX('h 22-23'!AT7:AT26,MATCH(LARGE('h 22-23'!K7:K26,20),'h 22-23'!K7:K26,0))</f>
        <v>120</v>
      </c>
      <c r="AV25" s="7">
        <f>INDEX('h 22-23'!AV7:AV26,MATCH(LARGE('h 22-23'!K7:K26,20),'h 22-23'!K7:K26,0))</f>
        <v>73</v>
      </c>
      <c r="AW25" s="8">
        <f>INDEX('h 22-23'!AW7:AW26,MATCH(LARGE('h 22-23'!K7:K26,20),'h 22-23'!K7:K26,0))</f>
        <v>61</v>
      </c>
      <c r="AX25" s="9">
        <f>INDEX('h 22-23'!AX7:AX26,MATCH(LARGE('h 22-23'!K7:K26,20),'h 22-23'!K7:K26,0))</f>
        <v>26</v>
      </c>
      <c r="AY25" s="10">
        <f>INDEX('h 22-23'!AY7:AY26,MATCH(LARGE('h 22-23'!K7:K26,20),'h 22-23'!K7:K26,0))</f>
        <v>33</v>
      </c>
      <c r="AZ25" s="11">
        <f>INDEX('h 22-23'!AZ7:AZ26,MATCH(LARGE('h 22-23'!K7:K26,20),'h 22-23'!K7:K26,0))</f>
        <v>47</v>
      </c>
      <c r="BA25" s="12">
        <f>INDEX('h 22-23'!BA7:BA26,MATCH(LARGE('h 22-23'!K7:K26,20),'h 22-23'!K7:K26,0))</f>
        <v>28</v>
      </c>
      <c r="BC25" s="7">
        <f>INDEX('h 22-23'!BC7:BC26,MATCH(LARGE('h 22-23'!K7:K26,20),'h 22-23'!K7:K26,0))</f>
        <v>0</v>
      </c>
      <c r="BD25" s="8">
        <f>INDEX('h 22-23'!BD7:BD26,MATCH(LARGE('h 22-23'!K7:K26,20),'h 22-23'!K7:K26,0))</f>
        <v>2</v>
      </c>
      <c r="BE25" s="9">
        <f>INDEX('h 22-23'!BE7:BE26,MATCH(LARGE('h 22-23'!K7:K26,20),'h 22-23'!K7:K26,0))</f>
        <v>0</v>
      </c>
      <c r="BF25" s="10">
        <f>INDEX('h 22-23'!BF7:BF26,MATCH(LARGE('h 22-23'!K7:K26,20),'h 22-23'!K7:K26,0))</f>
        <v>1</v>
      </c>
      <c r="BG25" s="11">
        <f>INDEX('h 22-23'!BG7:BG26,MATCH(LARGE('h 22-23'!K7:K26,20),'h 22-23'!K7:K26,0))</f>
        <v>0</v>
      </c>
      <c r="BH25" s="12">
        <f>INDEX('h 22-23'!BH7:BH26,MATCH(LARGE('h 22-23'!K7:K26,20),'h 22-23'!K7:K26,0))</f>
        <v>1</v>
      </c>
      <c r="BI25" s="6"/>
      <c r="BJ25" s="3" t="b">
        <f>INDEX('h 22-23'!BJ7:BJ26,MATCH(LARGE('h 22-23'!K7:K26,20),'h 22-23'!K7:K26,0))</f>
        <v>1</v>
      </c>
      <c r="BK25" s="3" t="b">
        <f>INDEX('h 22-23'!BK7:BK26,MATCH(LARGE('h 22-23'!K7:K26,20),'h 22-23'!K7:K26,0))</f>
        <v>1</v>
      </c>
      <c r="BL25" s="6"/>
      <c r="BM25" s="4" t="b">
        <f>INDEX('h 22-23'!BM7:BM26,MATCH(LARGE('h 22-23'!K7:K26,20),'h 22-23'!K7:K26,0))</f>
        <v>1</v>
      </c>
      <c r="BN25" s="4" t="b">
        <f>INDEX('h 22-23'!BN7:BN26,MATCH(LARGE('h 22-23'!K7:K26,20),'h 22-23'!K7:K26,0))</f>
        <v>1</v>
      </c>
      <c r="BO25" s="6"/>
      <c r="BP25" s="30" t="s">
        <v>20</v>
      </c>
    </row>
    <row r="26" spans="2:68" customFormat="1" ht="17.100000000000001" customHeight="1" x14ac:dyDescent="0.25">
      <c r="BP26" s="2"/>
    </row>
    <row r="27" spans="2:68" customFormat="1" ht="17.100000000000001" customHeight="1" x14ac:dyDescent="0.25">
      <c r="BP27" s="29"/>
    </row>
    <row r="28" spans="2:68" customFormat="1" ht="17.100000000000001" customHeight="1" x14ac:dyDescent="0.25">
      <c r="BP28" s="29"/>
    </row>
    <row r="29" spans="2:68" customFormat="1" ht="17.100000000000001" customHeight="1" x14ac:dyDescent="0.25">
      <c r="BP29" s="29"/>
    </row>
    <row r="30" spans="2:68" customFormat="1" ht="17.100000000000001" customHeight="1" x14ac:dyDescent="0.25">
      <c r="BP30" s="29"/>
    </row>
    <row r="31" spans="2:68" customFormat="1" ht="17.100000000000001" customHeight="1" x14ac:dyDescent="0.25">
      <c r="BP31" s="29"/>
    </row>
    <row r="32" spans="2:68" customFormat="1" ht="17.100000000000001" customHeight="1" x14ac:dyDescent="0.25">
      <c r="BP32" s="29"/>
    </row>
    <row r="33" spans="68:68" customFormat="1" ht="17.100000000000001" customHeight="1" x14ac:dyDescent="0.25">
      <c r="BP33" s="29"/>
    </row>
    <row r="34" spans="68:68" customFormat="1" ht="17.100000000000001" customHeight="1" x14ac:dyDescent="0.25">
      <c r="BP34" s="29"/>
    </row>
    <row r="35" spans="68:68" customFormat="1" ht="17.100000000000001" customHeight="1" x14ac:dyDescent="0.25">
      <c r="BP35" s="29"/>
    </row>
    <row r="36" spans="68:68" customFormat="1" ht="17.100000000000001" customHeight="1" x14ac:dyDescent="0.25">
      <c r="BP36" s="29"/>
    </row>
    <row r="37" spans="68:68" customFormat="1" ht="17.100000000000001" customHeight="1" x14ac:dyDescent="0.25">
      <c r="BP37" s="29"/>
    </row>
    <row r="38" spans="68:68" customFormat="1" ht="17.100000000000001" customHeight="1" x14ac:dyDescent="0.25">
      <c r="BP38" s="29"/>
    </row>
    <row r="39" spans="68:68" customFormat="1" ht="17.100000000000001" customHeight="1" x14ac:dyDescent="0.25">
      <c r="BP39" s="29"/>
    </row>
    <row r="40" spans="68:68" customFormat="1" ht="17.100000000000001" customHeight="1" x14ac:dyDescent="0.25">
      <c r="BP40" s="29"/>
    </row>
    <row r="41" spans="68:68" customFormat="1" ht="17.100000000000001" customHeight="1" x14ac:dyDescent="0.25">
      <c r="BP41" s="29"/>
    </row>
    <row r="42" spans="68:68" customFormat="1" ht="17.100000000000001" customHeight="1" x14ac:dyDescent="0.25">
      <c r="BP42" s="29"/>
    </row>
    <row r="43" spans="68:68" customFormat="1" ht="17.100000000000001" customHeight="1" x14ac:dyDescent="0.25">
      <c r="BP43" s="29"/>
    </row>
    <row r="44" spans="68:68" customFormat="1" ht="17.100000000000001" customHeight="1" x14ac:dyDescent="0.25">
      <c r="BP44" s="29"/>
    </row>
    <row r="45" spans="68:68" customFormat="1" ht="17.100000000000001" customHeight="1" x14ac:dyDescent="0.25">
      <c r="BP45" s="29"/>
    </row>
    <row r="46" spans="68:68" customFormat="1" ht="17.100000000000001" customHeight="1" x14ac:dyDescent="0.25">
      <c r="BP46" s="29"/>
    </row>
    <row r="47" spans="68:68" customFormat="1" ht="17.100000000000001" customHeight="1" x14ac:dyDescent="0.25">
      <c r="BP47" s="29"/>
    </row>
    <row r="48" spans="68:68" customFormat="1" ht="17.100000000000001" customHeight="1" x14ac:dyDescent="0.25">
      <c r="BP48" s="29"/>
    </row>
    <row r="49" spans="68:68" customFormat="1" ht="17.100000000000001" customHeight="1" x14ac:dyDescent="0.25">
      <c r="BP49" s="29"/>
    </row>
    <row r="50" spans="68:68" customFormat="1" ht="17.100000000000001" customHeight="1" x14ac:dyDescent="0.25">
      <c r="BP50" s="29"/>
    </row>
    <row r="51" spans="68:68" customFormat="1" ht="17.100000000000001" customHeight="1" x14ac:dyDescent="0.25">
      <c r="BP51" s="29"/>
    </row>
    <row r="52" spans="68:68" customFormat="1" ht="17.100000000000001" customHeight="1" x14ac:dyDescent="0.25">
      <c r="BP52" s="29"/>
    </row>
    <row r="53" spans="68:68" customFormat="1" ht="17.100000000000001" customHeight="1" x14ac:dyDescent="0.25">
      <c r="BP53" s="29"/>
    </row>
    <row r="54" spans="68:68" customFormat="1" ht="17.100000000000001" customHeight="1" x14ac:dyDescent="0.25">
      <c r="BP54" s="29"/>
    </row>
    <row r="55" spans="68:68" customFormat="1" ht="17.100000000000001" customHeight="1" x14ac:dyDescent="0.25">
      <c r="BP55" s="29"/>
    </row>
    <row r="56" spans="68:68" customFormat="1" ht="17.100000000000001" customHeight="1" x14ac:dyDescent="0.25">
      <c r="BP56" s="29"/>
    </row>
    <row r="57" spans="68:68" customFormat="1" ht="17.100000000000001" customHeight="1" x14ac:dyDescent="0.25">
      <c r="BP57" s="29"/>
    </row>
    <row r="58" spans="68:68" customFormat="1" ht="17.100000000000001" customHeight="1" x14ac:dyDescent="0.25">
      <c r="BP58" s="29"/>
    </row>
    <row r="59" spans="68:68" customFormat="1" ht="17.100000000000001" customHeight="1" x14ac:dyDescent="0.25">
      <c r="BP59" s="29"/>
    </row>
    <row r="60" spans="68:68" customFormat="1" ht="17.100000000000001" customHeight="1" x14ac:dyDescent="0.25">
      <c r="BP60" s="29"/>
    </row>
    <row r="61" spans="68:68" customFormat="1" ht="17.100000000000001" customHeight="1" x14ac:dyDescent="0.25">
      <c r="BP61" s="29"/>
    </row>
    <row r="62" spans="68:68" customFormat="1" ht="17.100000000000001" customHeight="1" x14ac:dyDescent="0.25">
      <c r="BP62" s="29"/>
    </row>
    <row r="63" spans="68:68" customFormat="1" ht="17.100000000000001" customHeight="1" x14ac:dyDescent="0.25">
      <c r="BP63" s="29"/>
    </row>
    <row r="64" spans="68:68" customFormat="1" ht="17.100000000000001" customHeight="1" x14ac:dyDescent="0.25">
      <c r="BP64" s="29"/>
    </row>
    <row r="65" spans="68:68" customFormat="1" ht="17.100000000000001" customHeight="1" x14ac:dyDescent="0.25">
      <c r="BP65" s="29"/>
    </row>
    <row r="66" spans="68:68" customFormat="1" ht="17.100000000000001" customHeight="1" x14ac:dyDescent="0.25">
      <c r="BP66" s="29"/>
    </row>
    <row r="67" spans="68:68" customFormat="1" ht="17.100000000000001" customHeight="1" x14ac:dyDescent="0.25">
      <c r="BP67" s="29"/>
    </row>
    <row r="68" spans="68:68" customFormat="1" ht="17.100000000000001" customHeight="1" x14ac:dyDescent="0.25">
      <c r="BP68" s="29"/>
    </row>
    <row r="69" spans="68:68" ht="17.100000000000001" customHeight="1" x14ac:dyDescent="0.25"/>
  </sheetData>
  <mergeCells count="30">
    <mergeCell ref="F3:O3"/>
    <mergeCell ref="Q3:X3"/>
    <mergeCell ref="Z3:AG3"/>
    <mergeCell ref="AI3:AL3"/>
    <mergeCell ref="AM3:AP3"/>
    <mergeCell ref="BJ3:BK3"/>
    <mergeCell ref="AI2:AT2"/>
    <mergeCell ref="AV2:BA2"/>
    <mergeCell ref="BC2:BH2"/>
    <mergeCell ref="AQ3:AT3"/>
    <mergeCell ref="AV3:AW4"/>
    <mergeCell ref="AO4:AP4"/>
    <mergeCell ref="AQ4:AR4"/>
    <mergeCell ref="AS4:AT4"/>
    <mergeCell ref="BP3:BP4"/>
    <mergeCell ref="BM3:BN3"/>
    <mergeCell ref="L4:M4"/>
    <mergeCell ref="N4:O4"/>
    <mergeCell ref="U4:V4"/>
    <mergeCell ref="W4:X4"/>
    <mergeCell ref="AD4:AE4"/>
    <mergeCell ref="AF4:AG4"/>
    <mergeCell ref="AI4:AJ4"/>
    <mergeCell ref="AK4:AL4"/>
    <mergeCell ref="AM4:AN4"/>
    <mergeCell ref="AX3:AY4"/>
    <mergeCell ref="AZ3:BA4"/>
    <mergeCell ref="BC3:BD4"/>
    <mergeCell ref="BE3:BF4"/>
    <mergeCell ref="BG3:BH4"/>
  </mergeCells>
  <conditionalFormatting sqref="D6:D25">
    <cfRule type="cellIs" dxfId="76" priority="3" operator="equal">
      <formula>FALSE</formula>
    </cfRule>
    <cfRule type="cellIs" dxfId="75" priority="4" operator="equal">
      <formula>TRUE</formula>
    </cfRule>
  </conditionalFormatting>
  <conditionalFormatting sqref="BJ6:BK25">
    <cfRule type="cellIs" dxfId="74" priority="7" operator="equal">
      <formula>FALSE</formula>
    </cfRule>
    <cfRule type="cellIs" dxfId="73" priority="8" operator="equal">
      <formula>TRUE</formula>
    </cfRule>
  </conditionalFormatting>
  <conditionalFormatting sqref="BM6:BN25">
    <cfRule type="cellIs" dxfId="72" priority="5" operator="equal">
      <formula>FALSE</formula>
    </cfRule>
    <cfRule type="cellIs" dxfId="71" priority="6" operator="equal">
      <formula>TRUE</formula>
    </cfRule>
  </conditionalFormatting>
  <conditionalFormatting sqref="BP1:BP2 BP5">
    <cfRule type="cellIs" dxfId="70" priority="2" operator="equal">
      <formula>0</formula>
    </cfRule>
  </conditionalFormatting>
  <conditionalFormatting sqref="BP26:BP1048576">
    <cfRule type="cellIs" dxfId="69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0">
    <tabColor theme="9" tint="0.79998168889431442"/>
  </sheetPr>
  <dimension ref="A1:BP68"/>
  <sheetViews>
    <sheetView topLeftCell="B1" workbookViewId="0">
      <selection activeCell="BP6" sqref="BP6:BP25"/>
    </sheetView>
  </sheetViews>
  <sheetFormatPr defaultColWidth="9.140625" defaultRowHeight="17.100000000000001" customHeight="1" x14ac:dyDescent="0.25"/>
  <cols>
    <col min="1" max="1" width="2.42578125" style="1" hidden="1" customWidth="1"/>
    <col min="2" max="2" width="17.42578125" style="22" bestFit="1" customWidth="1"/>
    <col min="3" max="3" width="1.7109375" style="1" customWidth="1"/>
    <col min="4" max="4" width="8.85546875"/>
    <col min="5" max="5" width="1.7109375" style="1" customWidth="1"/>
    <col min="6" max="9" width="3.28515625" style="1" customWidth="1"/>
    <col min="10" max="11" width="13.42578125" style="1" hidden="1" customWidth="1"/>
    <col min="12" max="15" width="3.28515625" style="1" customWidth="1"/>
    <col min="16" max="16" width="1.7109375" style="1" customWidth="1"/>
    <col min="17" max="24" width="3.28515625" style="1" customWidth="1"/>
    <col min="25" max="25" width="1.7109375" style="1" customWidth="1"/>
    <col min="26" max="33" width="3.28515625" style="1" customWidth="1"/>
    <col min="34" max="34" width="1.7109375" style="1" customWidth="1"/>
    <col min="35" max="46" width="3.28515625" style="1" customWidth="1"/>
    <col min="47" max="47" width="1.7109375" style="1" customWidth="1"/>
    <col min="48" max="53" width="3.28515625" style="1" customWidth="1"/>
    <col min="54" max="54" width="1.7109375" style="1" customWidth="1"/>
    <col min="55" max="60" width="3.28515625" style="1" customWidth="1"/>
    <col min="61" max="61" width="1.7109375" style="1" customWidth="1"/>
    <col min="62" max="62" width="5.7109375" style="1" bestFit="1" customWidth="1"/>
    <col min="63" max="63" width="6" style="1" bestFit="1" customWidth="1"/>
    <col min="64" max="64" width="1.7109375" style="1" customWidth="1"/>
    <col min="65" max="65" width="5.7109375" style="1" bestFit="1" customWidth="1"/>
    <col min="66" max="66" width="6" style="1" bestFit="1" customWidth="1"/>
    <col min="67" max="67" width="1.7109375" style="1" customWidth="1"/>
    <col min="68" max="68" width="19" style="28" bestFit="1" customWidth="1"/>
    <col min="69" max="16384" width="9.140625" style="1"/>
  </cols>
  <sheetData>
    <row r="1" spans="2:68" ht="17.100000000000001" customHeight="1" thickBot="1" x14ac:dyDescent="0.3"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</row>
    <row r="2" spans="2:68" ht="17.100000000000001" customHeight="1" thickBot="1" x14ac:dyDescent="0.3"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I2" s="147" t="s">
        <v>5</v>
      </c>
      <c r="AJ2" s="148"/>
      <c r="AK2" s="148"/>
      <c r="AL2" s="148"/>
      <c r="AM2" s="148"/>
      <c r="AN2" s="148"/>
      <c r="AO2" s="148"/>
      <c r="AP2" s="148"/>
      <c r="AQ2" s="148"/>
      <c r="AR2" s="148"/>
      <c r="AS2" s="148"/>
      <c r="AT2" s="149"/>
      <c r="AV2" s="147" t="s">
        <v>6</v>
      </c>
      <c r="AW2" s="148"/>
      <c r="AX2" s="148"/>
      <c r="AY2" s="148"/>
      <c r="AZ2" s="148"/>
      <c r="BA2" s="149"/>
      <c r="BC2" s="147" t="s">
        <v>7</v>
      </c>
      <c r="BD2" s="148"/>
      <c r="BE2" s="148"/>
      <c r="BF2" s="148"/>
      <c r="BG2" s="148"/>
      <c r="BH2" s="149"/>
    </row>
    <row r="3" spans="2:68" ht="17.100000000000001" customHeight="1" thickBot="1" x14ac:dyDescent="0.3">
      <c r="F3" s="150" t="s">
        <v>12</v>
      </c>
      <c r="G3" s="151"/>
      <c r="H3" s="151"/>
      <c r="I3" s="151"/>
      <c r="J3" s="151"/>
      <c r="K3" s="151"/>
      <c r="L3" s="151"/>
      <c r="M3" s="151"/>
      <c r="N3" s="151"/>
      <c r="O3" s="151"/>
      <c r="P3" s="6"/>
      <c r="Q3" s="150" t="s">
        <v>13</v>
      </c>
      <c r="R3" s="151"/>
      <c r="S3" s="151"/>
      <c r="T3" s="151"/>
      <c r="U3" s="151"/>
      <c r="V3" s="151"/>
      <c r="W3" s="151"/>
      <c r="X3" s="152"/>
      <c r="Z3" s="150" t="s">
        <v>14</v>
      </c>
      <c r="AA3" s="151"/>
      <c r="AB3" s="151"/>
      <c r="AC3" s="151"/>
      <c r="AD3" s="151"/>
      <c r="AE3" s="151"/>
      <c r="AF3" s="151"/>
      <c r="AG3" s="152"/>
      <c r="AI3" s="150" t="s">
        <v>0</v>
      </c>
      <c r="AJ3" s="151"/>
      <c r="AK3" s="151"/>
      <c r="AL3" s="152"/>
      <c r="AM3" s="150" t="s">
        <v>1</v>
      </c>
      <c r="AN3" s="151"/>
      <c r="AO3" s="151"/>
      <c r="AP3" s="152"/>
      <c r="AQ3" s="150" t="s">
        <v>2</v>
      </c>
      <c r="AR3" s="151"/>
      <c r="AS3" s="151"/>
      <c r="AT3" s="152"/>
      <c r="AV3" s="143" t="s">
        <v>0</v>
      </c>
      <c r="AW3" s="144"/>
      <c r="AX3" s="143" t="s">
        <v>1</v>
      </c>
      <c r="AY3" s="144"/>
      <c r="AZ3" s="143" t="s">
        <v>2</v>
      </c>
      <c r="BA3" s="144"/>
      <c r="BC3" s="143" t="s">
        <v>0</v>
      </c>
      <c r="BD3" s="144"/>
      <c r="BE3" s="143" t="s">
        <v>1</v>
      </c>
      <c r="BF3" s="144"/>
      <c r="BG3" s="143" t="s">
        <v>2</v>
      </c>
      <c r="BH3" s="144"/>
      <c r="BJ3" s="139" t="s">
        <v>15</v>
      </c>
      <c r="BK3" s="140"/>
      <c r="BM3" s="139" t="s">
        <v>16</v>
      </c>
      <c r="BN3" s="140"/>
      <c r="BP3" s="137" t="s">
        <v>115</v>
      </c>
    </row>
    <row r="4" spans="2:68" ht="17.100000000000001" customHeight="1" thickBot="1" x14ac:dyDescent="0.3">
      <c r="C4" s="2"/>
      <c r="E4" s="2"/>
      <c r="F4" s="16" t="s">
        <v>8</v>
      </c>
      <c r="G4" s="17" t="s">
        <v>9</v>
      </c>
      <c r="H4" s="18" t="s">
        <v>10</v>
      </c>
      <c r="I4" s="13" t="s">
        <v>11</v>
      </c>
      <c r="J4" s="23"/>
      <c r="K4" s="23"/>
      <c r="L4" s="141" t="s">
        <v>3</v>
      </c>
      <c r="M4" s="142"/>
      <c r="N4" s="141" t="s">
        <v>4</v>
      </c>
      <c r="O4" s="142"/>
      <c r="P4" s="2"/>
      <c r="Q4" s="16" t="s">
        <v>8</v>
      </c>
      <c r="R4" s="17" t="s">
        <v>9</v>
      </c>
      <c r="S4" s="18" t="s">
        <v>10</v>
      </c>
      <c r="T4" s="13" t="s">
        <v>11</v>
      </c>
      <c r="U4" s="141" t="s">
        <v>3</v>
      </c>
      <c r="V4" s="142"/>
      <c r="W4" s="141" t="s">
        <v>4</v>
      </c>
      <c r="X4" s="142"/>
      <c r="Y4" s="2"/>
      <c r="Z4" s="16" t="s">
        <v>8</v>
      </c>
      <c r="AA4" s="17" t="s">
        <v>9</v>
      </c>
      <c r="AB4" s="18" t="s">
        <v>10</v>
      </c>
      <c r="AC4" s="13" t="s">
        <v>11</v>
      </c>
      <c r="AD4" s="141" t="s">
        <v>3</v>
      </c>
      <c r="AE4" s="142"/>
      <c r="AF4" s="141" t="s">
        <v>4</v>
      </c>
      <c r="AG4" s="142"/>
      <c r="AI4" s="141" t="s">
        <v>3</v>
      </c>
      <c r="AJ4" s="142"/>
      <c r="AK4" s="141" t="s">
        <v>4</v>
      </c>
      <c r="AL4" s="142"/>
      <c r="AM4" s="141" t="s">
        <v>3</v>
      </c>
      <c r="AN4" s="142"/>
      <c r="AO4" s="141" t="s">
        <v>4</v>
      </c>
      <c r="AP4" s="142"/>
      <c r="AQ4" s="141" t="s">
        <v>3</v>
      </c>
      <c r="AR4" s="142"/>
      <c r="AS4" s="141" t="s">
        <v>4</v>
      </c>
      <c r="AT4" s="142"/>
      <c r="AV4" s="145"/>
      <c r="AW4" s="146"/>
      <c r="AX4" s="145"/>
      <c r="AY4" s="146"/>
      <c r="AZ4" s="145"/>
      <c r="BA4" s="146"/>
      <c r="BC4" s="145"/>
      <c r="BD4" s="146"/>
      <c r="BE4" s="145"/>
      <c r="BF4" s="146"/>
      <c r="BG4" s="145"/>
      <c r="BH4" s="146"/>
      <c r="BI4" s="6"/>
      <c r="BJ4" s="4" t="s">
        <v>1</v>
      </c>
      <c r="BK4" s="4" t="s">
        <v>2</v>
      </c>
      <c r="BL4" s="6"/>
      <c r="BM4" s="4" t="s">
        <v>1</v>
      </c>
      <c r="BN4" s="4" t="s">
        <v>2</v>
      </c>
      <c r="BO4" s="5"/>
      <c r="BP4" s="138"/>
    </row>
    <row r="5" spans="2:68" ht="9" customHeight="1" thickBot="1" x14ac:dyDescent="0.3">
      <c r="C5" s="2"/>
      <c r="E5" s="2"/>
      <c r="P5" s="2"/>
      <c r="Y5" s="2"/>
      <c r="BJ5" s="2"/>
      <c r="BK5" s="2"/>
      <c r="BM5" s="2"/>
      <c r="BN5" s="2"/>
    </row>
    <row r="6" spans="2:68" ht="17.100000000000001" customHeight="1" thickBot="1" x14ac:dyDescent="0.3">
      <c r="B6" s="22" t="str">
        <f>INDEX('h 21-22'!B7:B26,MATCH(LARGE('h 21-22'!K7:K26,1),'h 21-22'!K7:K26,0))</f>
        <v>Man City</v>
      </c>
      <c r="C6" s="2"/>
      <c r="D6" s="4" t="b">
        <f>INDEX('h 21-22'!D7:D26,MATCH(LARGE('h 21-22'!K7:K26,1),'h 21-22'!K7:K26,0))</f>
        <v>1</v>
      </c>
      <c r="E6" s="2"/>
      <c r="F6" s="35">
        <f>INDEX('h 21-22'!F7:F26,MATCH(LARGE('h 21-22'!K7:K26,1),'h 21-22'!K7:K26,0))</f>
        <v>29</v>
      </c>
      <c r="G6" s="36">
        <f>INDEX('h 21-22'!G7:G26,MATCH(LARGE('h 21-22'!K7:K26,1),'h 21-22'!K7:K26,0))</f>
        <v>6</v>
      </c>
      <c r="H6" s="37">
        <f>INDEX('h 21-22'!H7:H26,MATCH(LARGE('h 21-22'!K7:K26,1),'h 21-22'!K7:K26,0))</f>
        <v>3</v>
      </c>
      <c r="I6" s="15">
        <f>INDEX('h 21-22'!I7:I26,MATCH(LARGE('h 21-22'!K7:K26,1),'h 21-22'!K7:K26,0))</f>
        <v>93</v>
      </c>
      <c r="J6" s="27"/>
      <c r="K6" s="27"/>
      <c r="L6" s="32">
        <f>INDEX('h 21-22'!L7:L26,MATCH(LARGE('h 21-22'!K7:K26,1),'h 21-22'!K7:K26,0))</f>
        <v>45</v>
      </c>
      <c r="M6" s="24">
        <f>INDEX('h 21-22'!M7:M26,MATCH(LARGE('h 21-22'!K7:K26,1),'h 21-22'!K7:K26,0))</f>
        <v>11</v>
      </c>
      <c r="N6" s="33">
        <f>INDEX('h 21-22'!N7:N26,MATCH(LARGE('h 21-22'!K7:K26,1),'h 21-22'!K7:K26,0))</f>
        <v>99</v>
      </c>
      <c r="O6" s="34">
        <f>INDEX('h 21-22'!O7:O26,MATCH(LARGE('h 21-22'!K7:K26,1),'h 21-22'!K7:K26,0))</f>
        <v>26</v>
      </c>
      <c r="P6" s="2"/>
      <c r="Q6" s="38">
        <f>INDEX('h 21-22'!Q7:Q26,MATCH(LARGE('h 21-22'!K7:K26,1),'h 21-22'!K7:K26,0))</f>
        <v>15</v>
      </c>
      <c r="R6" s="39">
        <f>INDEX('h 21-22'!R7:R26,MATCH(LARGE('h 21-22'!K7:K26,1),'h 21-22'!K7:K26,0))</f>
        <v>2</v>
      </c>
      <c r="S6" s="40">
        <f>INDEX('h 21-22'!S7:S26,MATCH(LARGE('h 21-22'!K7:K26,1),'h 21-22'!K7:K26,0))</f>
        <v>2</v>
      </c>
      <c r="T6" s="15">
        <f>INDEX('h 21-22'!T7:T26,MATCH(LARGE('h 21-22'!K7:K26,1),'h 21-22'!K7:K26,0))</f>
        <v>47</v>
      </c>
      <c r="U6" s="32">
        <f>INDEX('h 21-22'!U7:U26,MATCH(LARGE('h 21-22'!K7:K26,1),'h 21-22'!K7:K26,0))</f>
        <v>26</v>
      </c>
      <c r="V6" s="24">
        <f>INDEX('h 21-22'!V7:V26,MATCH(LARGE('h 21-22'!K7:K26,1),'h 21-22'!K7:K26,0))</f>
        <v>6</v>
      </c>
      <c r="W6" s="33">
        <f>INDEX('h 21-22'!W7:W26,MATCH(LARGE('h 21-22'!K7:K26,1),'h 21-22'!K7:K26,0))</f>
        <v>58</v>
      </c>
      <c r="X6" s="34">
        <f>INDEX('h 21-22'!X7:X26,MATCH(LARGE('h 21-22'!K7:K26,1),'h 21-22'!K7:K26,0))</f>
        <v>15</v>
      </c>
      <c r="Y6" s="2"/>
      <c r="Z6" s="41">
        <f>INDEX('h 21-22'!Z7:Z26,MATCH(LARGE('h 21-22'!K7:K26,1),'h 21-22'!K7:K26,0))</f>
        <v>14</v>
      </c>
      <c r="AA6" s="42">
        <f>INDEX('h 21-22'!AA7:AA26,MATCH(LARGE('h 21-22'!K7:K26,1),'h 21-22'!K7:K26,0))</f>
        <v>4</v>
      </c>
      <c r="AB6" s="43">
        <f>INDEX('h 21-22'!AB7:AB26,MATCH(LARGE('h 21-22'!K7:K26,1),'h 21-22'!K7:K26,0))</f>
        <v>1</v>
      </c>
      <c r="AC6" s="15">
        <f>INDEX('h 21-22'!AC7:AC26,MATCH(LARGE('h 21-22'!K7:K26,1),'h 21-22'!K7:K26,0))</f>
        <v>46</v>
      </c>
      <c r="AD6" s="32">
        <f>INDEX('h 21-22'!AD7:AD26,MATCH(LARGE('h 21-22'!K7:K26,1),'h 21-22'!K7:K26,0))</f>
        <v>19</v>
      </c>
      <c r="AE6" s="24">
        <f>INDEX('h 21-22'!AE7:AE26,MATCH(LARGE('h 21-22'!K7:K26,1),'h 21-22'!K7:K26,0))</f>
        <v>5</v>
      </c>
      <c r="AF6" s="33">
        <f>INDEX('h 21-22'!AF7:AF26,MATCH(LARGE('h 21-22'!K7:K26,1),'h 21-22'!K7:K26,0))</f>
        <v>41</v>
      </c>
      <c r="AG6" s="34">
        <f>INDEX('h 21-22'!AG7:AG26,MATCH(LARGE('h 21-22'!K7:K26,1),'h 21-22'!K7:K26,0))</f>
        <v>11</v>
      </c>
      <c r="AI6" s="7">
        <f>INDEX('h 21-22'!AI7:AI26,MATCH(LARGE('h 21-22'!K7:K26,1),'h 21-22'!K7:K26,0))</f>
        <v>155</v>
      </c>
      <c r="AJ6" s="8">
        <f>INDEX('h 21-22'!AJ7:AJ26,MATCH(LARGE('h 21-22'!K7:K26,1),'h 21-22'!K7:K26,0))</f>
        <v>47</v>
      </c>
      <c r="AK6" s="7">
        <f>INDEX('h 21-22'!AK7:AK26,MATCH(LARGE('h 21-22'!K7:K26,1),'h 21-22'!K7:K26,0))</f>
        <v>316</v>
      </c>
      <c r="AL6" s="8">
        <f>INDEX('h 21-22'!AL7:AL26,MATCH(LARGE('h 21-22'!K7:K26,1),'h 21-22'!K7:K26,0))</f>
        <v>108</v>
      </c>
      <c r="AM6" s="9">
        <f>INDEX('h 21-22'!AM7:AM26,MATCH(LARGE('h 21-22'!K7:K26,1),'h 21-22'!K7:K26,0))</f>
        <v>78</v>
      </c>
      <c r="AN6" s="10">
        <f>INDEX('h 21-22'!AN7:AN26,MATCH(LARGE('h 21-22'!K7:K26,1),'h 21-22'!K7:K26,0))</f>
        <v>18</v>
      </c>
      <c r="AO6" s="9">
        <f>INDEX('h 21-22'!AO7:AO26,MATCH(LARGE('h 21-22'!K7:K26,1),'h 21-22'!K7:K26,0))</f>
        <v>170</v>
      </c>
      <c r="AP6" s="10">
        <f>INDEX('h 21-22'!AP7:AP26,MATCH(LARGE('h 21-22'!K7:K26,1),'h 21-22'!K7:K26,0))</f>
        <v>40</v>
      </c>
      <c r="AQ6" s="11">
        <f>INDEX('h 21-22'!AQ7:AQ26,MATCH(LARGE('h 21-22'!K7:K26,1),'h 21-22'!K7:K26,0))</f>
        <v>77</v>
      </c>
      <c r="AR6" s="12">
        <f>INDEX('h 21-22'!AR7:AR26,MATCH(LARGE('h 21-22'!K7:K26,1),'h 21-22'!K7:K26,0))</f>
        <v>29</v>
      </c>
      <c r="AS6" s="11">
        <f>INDEX('h 21-22'!AS7:AS26,MATCH(LARGE('h 21-22'!K7:K26,1),'h 21-22'!K7:K26,0))</f>
        <v>146</v>
      </c>
      <c r="AT6" s="12">
        <f>INDEX('h 21-22'!AT7:AT26,MATCH(LARGE('h 21-22'!K7:K26,1),'h 21-22'!K7:K26,0))</f>
        <v>68</v>
      </c>
      <c r="AV6" s="7">
        <f>INDEX('h 21-22'!AV7:AV26,MATCH(LARGE('h 21-22'!K7:K26,1),'h 21-22'!K7:K26,0))</f>
        <v>41</v>
      </c>
      <c r="AW6" s="8">
        <f>INDEX('h 21-22'!AW7:AW26,MATCH(LARGE('h 21-22'!K7:K26,1),'h 21-22'!K7:K26,0))</f>
        <v>66</v>
      </c>
      <c r="AX6" s="9">
        <f>INDEX('h 21-22'!AX7:AX26,MATCH(LARGE('h 21-22'!K7:K26,1),'h 21-22'!K7:K26,0))</f>
        <v>15</v>
      </c>
      <c r="AY6" s="10">
        <f>INDEX('h 21-22'!AY7:AY26,MATCH(LARGE('h 21-22'!K7:K26,1),'h 21-22'!K7:K26,0))</f>
        <v>32</v>
      </c>
      <c r="AZ6" s="11">
        <f>INDEX('h 21-22'!AZ7:AZ26,MATCH(LARGE('h 21-22'!K7:K26,1),'h 21-22'!K7:K26,0))</f>
        <v>26</v>
      </c>
      <c r="BA6" s="12">
        <f>INDEX('h 21-22'!BA7:BA26,MATCH(LARGE('h 21-22'!K7:K26,1),'h 21-22'!K7:K26,0))</f>
        <v>34</v>
      </c>
      <c r="BC6" s="7">
        <f>INDEX('h 21-22'!BC7:BC26,MATCH(LARGE('h 21-22'!K7:K26,1),'h 21-22'!K7:K26,0))</f>
        <v>1</v>
      </c>
      <c r="BD6" s="8">
        <f>INDEX('h 21-22'!BD7:BD26,MATCH(LARGE('h 21-22'!K7:K26,1),'h 21-22'!K7:K26,0))</f>
        <v>3</v>
      </c>
      <c r="BE6" s="9">
        <f>INDEX('h 21-22'!BE7:BE26,MATCH(LARGE('h 21-22'!K7:K26,1),'h 21-22'!K7:K26,0))</f>
        <v>1</v>
      </c>
      <c r="BF6" s="10">
        <f>INDEX('h 21-22'!BF7:BF26,MATCH(LARGE('h 21-22'!K7:K26,1),'h 21-22'!K7:K26,0))</f>
        <v>2</v>
      </c>
      <c r="BG6" s="11">
        <f>INDEX('h 21-22'!BG7:BG26,MATCH(LARGE('h 21-22'!K7:K26,1),'h 21-22'!K7:K26,0))</f>
        <v>0</v>
      </c>
      <c r="BH6" s="12">
        <f>INDEX('h 21-22'!BH7:BH26,MATCH(LARGE('h 21-22'!K7:K26,1),'h 21-22'!K7:K26,0))</f>
        <v>1</v>
      </c>
      <c r="BI6" s="6"/>
      <c r="BJ6" s="3" t="b">
        <f>INDEX('h 21-22'!BJ7:BJ26,MATCH(LARGE('h 21-22'!K7:K26,1),'h 21-22'!K7:K26,0))</f>
        <v>1</v>
      </c>
      <c r="BK6" s="3" t="b">
        <f>INDEX('h 21-22'!BK7:BK26,MATCH(LARGE('h 21-22'!K7:K26,1),'h 21-22'!K7:K26,0))</f>
        <v>1</v>
      </c>
      <c r="BL6" s="6"/>
      <c r="BM6" s="4" t="b">
        <f>INDEX('h 21-22'!BM7:BM26,MATCH(LARGE('h 21-22'!K7:K26,1),'h 21-22'!K7:K26,0))</f>
        <v>1</v>
      </c>
      <c r="BN6" s="4" t="b">
        <f>INDEX('h 21-22'!BN7:BN26,MATCH(LARGE('h 21-22'!K7:K26,1),'h 21-22'!K7:K26,0))</f>
        <v>1</v>
      </c>
      <c r="BO6" s="6"/>
      <c r="BP6" s="44" t="s">
        <v>79</v>
      </c>
    </row>
    <row r="7" spans="2:68" ht="17.100000000000001" customHeight="1" thickBot="1" x14ac:dyDescent="0.3">
      <c r="B7" s="22" t="str">
        <f>INDEX('h 21-22'!B7:B26,MATCH(LARGE('h 21-22'!K7:K26,2),'h 21-22'!K7:K26,0))</f>
        <v>Liverpool</v>
      </c>
      <c r="C7" s="2"/>
      <c r="D7" s="4" t="b">
        <f>INDEX('h 21-22'!D7:D26,MATCH(LARGE('h 21-22'!K7:K26,2),'h 21-22'!K7:K26,0))</f>
        <v>1</v>
      </c>
      <c r="E7" s="2"/>
      <c r="F7" s="35">
        <f>INDEX('h 21-22'!F7:F26,MATCH(LARGE('h 21-22'!K7:K26,2),'h 21-22'!K7:K26,0))</f>
        <v>28</v>
      </c>
      <c r="G7" s="36">
        <f>INDEX('h 21-22'!G7:G26,MATCH(LARGE('h 21-22'!K7:K26,2),'h 21-22'!K7:K26,0))</f>
        <v>8</v>
      </c>
      <c r="H7" s="37">
        <f>INDEX('h 21-22'!H7:H26,MATCH(LARGE('h 21-22'!K7:K26,2),'h 21-22'!K7:K26,0))</f>
        <v>2</v>
      </c>
      <c r="I7" s="15">
        <f>INDEX('h 21-22'!I7:I26,MATCH(LARGE('h 21-22'!K7:K26,2),'h 21-22'!K7:K26,0))</f>
        <v>92</v>
      </c>
      <c r="J7" s="27"/>
      <c r="K7" s="27"/>
      <c r="L7" s="32">
        <f>INDEX('h 21-22'!L7:L26,MATCH(LARGE('h 21-22'!K7:K26,2),'h 21-22'!K7:K26,0))</f>
        <v>44</v>
      </c>
      <c r="M7" s="24">
        <f>INDEX('h 21-22'!M7:M26,MATCH(LARGE('h 21-22'!K7:K26,2),'h 21-22'!K7:K26,0))</f>
        <v>14</v>
      </c>
      <c r="N7" s="33">
        <f>INDEX('h 21-22'!N7:N26,MATCH(LARGE('h 21-22'!K7:K26,2),'h 21-22'!K7:K26,0))</f>
        <v>94</v>
      </c>
      <c r="O7" s="34">
        <f>INDEX('h 21-22'!O7:O26,MATCH(LARGE('h 21-22'!K7:K26,2),'h 21-22'!K7:K26,0))</f>
        <v>26</v>
      </c>
      <c r="P7" s="2"/>
      <c r="Q7" s="38">
        <f>INDEX('h 21-22'!Q7:Q26,MATCH(LARGE('h 21-22'!K7:K26,2),'h 21-22'!K7:K26,0))</f>
        <v>15</v>
      </c>
      <c r="R7" s="39">
        <f>INDEX('h 21-22'!R7:R26,MATCH(LARGE('h 21-22'!K7:K26,2),'h 21-22'!K7:K26,0))</f>
        <v>4</v>
      </c>
      <c r="S7" s="40">
        <f>INDEX('h 21-22'!S7:S26,MATCH(LARGE('h 21-22'!K7:K26,2),'h 21-22'!K7:K26,0))</f>
        <v>0</v>
      </c>
      <c r="T7" s="15">
        <f>INDEX('h 21-22'!T7:T26,MATCH(LARGE('h 21-22'!K7:K26,2),'h 21-22'!K7:K26,0))</f>
        <v>49</v>
      </c>
      <c r="U7" s="32">
        <f>INDEX('h 21-22'!U7:U26,MATCH(LARGE('h 21-22'!K7:K26,2),'h 21-22'!K7:K26,0))</f>
        <v>21</v>
      </c>
      <c r="V7" s="24">
        <f>INDEX('h 21-22'!V7:V26,MATCH(LARGE('h 21-22'!K7:K26,2),'h 21-22'!K7:K26,0))</f>
        <v>4</v>
      </c>
      <c r="W7" s="33">
        <f>INDEX('h 21-22'!W7:W26,MATCH(LARGE('h 21-22'!K7:K26,2),'h 21-22'!K7:K26,0))</f>
        <v>49</v>
      </c>
      <c r="X7" s="34">
        <f>INDEX('h 21-22'!X7:X26,MATCH(LARGE('h 21-22'!K7:K26,2),'h 21-22'!K7:K26,0))</f>
        <v>9</v>
      </c>
      <c r="Y7" s="2"/>
      <c r="Z7" s="41">
        <f>INDEX('h 21-22'!Z7:Z26,MATCH(LARGE('h 21-22'!K7:K26,2),'h 21-22'!K7:K26,0))</f>
        <v>13</v>
      </c>
      <c r="AA7" s="42">
        <f>INDEX('h 21-22'!AA7:AA26,MATCH(LARGE('h 21-22'!K7:K26,2),'h 21-22'!K7:K26,0))</f>
        <v>4</v>
      </c>
      <c r="AB7" s="43">
        <f>INDEX('h 21-22'!AB7:AB26,MATCH(LARGE('h 21-22'!K7:K26,2),'h 21-22'!K7:K26,0))</f>
        <v>2</v>
      </c>
      <c r="AC7" s="15">
        <f>INDEX('h 21-22'!AC7:AC26,MATCH(LARGE('h 21-22'!K7:K26,2),'h 21-22'!K7:K26,0))</f>
        <v>43</v>
      </c>
      <c r="AD7" s="32">
        <f>INDEX('h 21-22'!AD7:AD26,MATCH(LARGE('h 21-22'!K7:K26,2),'h 21-22'!K7:K26,0))</f>
        <v>23</v>
      </c>
      <c r="AE7" s="24">
        <f>INDEX('h 21-22'!AE7:AE26,MATCH(LARGE('h 21-22'!K7:K26,2),'h 21-22'!K7:K26,0))</f>
        <v>10</v>
      </c>
      <c r="AF7" s="33">
        <f>INDEX('h 21-22'!AF7:AF26,MATCH(LARGE('h 21-22'!K7:K26,2),'h 21-22'!K7:K26,0))</f>
        <v>45</v>
      </c>
      <c r="AG7" s="34">
        <f>INDEX('h 21-22'!AG7:AG26,MATCH(LARGE('h 21-22'!K7:K26,2),'h 21-22'!K7:K26,0))</f>
        <v>17</v>
      </c>
      <c r="AI7" s="7">
        <f>INDEX('h 21-22'!AI7:AI26,MATCH(LARGE('h 21-22'!K7:K26,2),'h 21-22'!K7:K26,0))</f>
        <v>147</v>
      </c>
      <c r="AJ7" s="8">
        <f>INDEX('h 21-22'!AJ7:AJ26,MATCH(LARGE('h 21-22'!K7:K26,2),'h 21-22'!K7:K26,0))</f>
        <v>55</v>
      </c>
      <c r="AK7" s="7">
        <f>INDEX('h 21-22'!AK7:AK26,MATCH(LARGE('h 21-22'!K7:K26,2),'h 21-22'!K7:K26,0))</f>
        <v>282</v>
      </c>
      <c r="AL7" s="8">
        <f>INDEX('h 21-22'!AL7:AL26,MATCH(LARGE('h 21-22'!K7:K26,2),'h 21-22'!K7:K26,0))</f>
        <v>117</v>
      </c>
      <c r="AM7" s="9">
        <f>INDEX('h 21-22'!AM7:AM26,MATCH(LARGE('h 21-22'!K7:K26,2),'h 21-22'!K7:K26,0))</f>
        <v>74</v>
      </c>
      <c r="AN7" s="10">
        <f>INDEX('h 21-22'!AN7:AN26,MATCH(LARGE('h 21-22'!K7:K26,2),'h 21-22'!K7:K26,0))</f>
        <v>32</v>
      </c>
      <c r="AO7" s="9">
        <f>INDEX('h 21-22'!AO7:AO26,MATCH(LARGE('h 21-22'!K7:K26,2),'h 21-22'!K7:K26,0))</f>
        <v>150</v>
      </c>
      <c r="AP7" s="10">
        <f>INDEX('h 21-22'!AP7:AP26,MATCH(LARGE('h 21-22'!K7:K26,2),'h 21-22'!K7:K26,0))</f>
        <v>60</v>
      </c>
      <c r="AQ7" s="11">
        <f>INDEX('h 21-22'!AQ7:AQ26,MATCH(LARGE('h 21-22'!K7:K26,2),'h 21-22'!K7:K26,0))</f>
        <v>73</v>
      </c>
      <c r="AR7" s="12">
        <f>INDEX('h 21-22'!AR7:AR26,MATCH(LARGE('h 21-22'!K7:K26,2),'h 21-22'!K7:K26,0))</f>
        <v>23</v>
      </c>
      <c r="AS7" s="11">
        <f>INDEX('h 21-22'!AS7:AS26,MATCH(LARGE('h 21-22'!K7:K26,2),'h 21-22'!K7:K26,0))</f>
        <v>132</v>
      </c>
      <c r="AT7" s="12">
        <f>INDEX('h 21-22'!AT7:AT26,MATCH(LARGE('h 21-22'!K7:K26,2),'h 21-22'!K7:K26,0))</f>
        <v>57</v>
      </c>
      <c r="AV7" s="7">
        <f>INDEX('h 21-22'!AV7:AV26,MATCH(LARGE('h 21-22'!K7:K26,2),'h 21-22'!K7:K26,0))</f>
        <v>50</v>
      </c>
      <c r="AW7" s="8">
        <f>INDEX('h 21-22'!AW7:AW26,MATCH(LARGE('h 21-22'!K7:K26,2),'h 21-22'!K7:K26,0))</f>
        <v>63</v>
      </c>
      <c r="AX7" s="9">
        <f>INDEX('h 21-22'!AX7:AX26,MATCH(LARGE('h 21-22'!K7:K26,2),'h 21-22'!K7:K26,0))</f>
        <v>23</v>
      </c>
      <c r="AY7" s="10">
        <f>INDEX('h 21-22'!AY7:AY26,MATCH(LARGE('h 21-22'!K7:K26,2),'h 21-22'!K7:K26,0))</f>
        <v>30</v>
      </c>
      <c r="AZ7" s="11">
        <f>INDEX('h 21-22'!AZ7:AZ26,MATCH(LARGE('h 21-22'!K7:K26,2),'h 21-22'!K7:K26,0))</f>
        <v>27</v>
      </c>
      <c r="BA7" s="12">
        <f>INDEX('h 21-22'!BA7:BA26,MATCH(LARGE('h 21-22'!K7:K26,2),'h 21-22'!K7:K26,0))</f>
        <v>33</v>
      </c>
      <c r="BC7" s="7">
        <f>INDEX('h 21-22'!BC7:BC26,MATCH(LARGE('h 21-22'!K7:K26,2),'h 21-22'!K7:K26,0))</f>
        <v>1</v>
      </c>
      <c r="BD7" s="8">
        <f>INDEX('h 21-22'!BD7:BD26,MATCH(LARGE('h 21-22'!K7:K26,2),'h 21-22'!K7:K26,0))</f>
        <v>3</v>
      </c>
      <c r="BE7" s="9">
        <f>INDEX('h 21-22'!BE7:BE26,MATCH(LARGE('h 21-22'!K7:K26,2),'h 21-22'!K7:K26,0))</f>
        <v>0</v>
      </c>
      <c r="BF7" s="10">
        <f>INDEX('h 21-22'!BF7:BF26,MATCH(LARGE('h 21-22'!K7:K26,2),'h 21-22'!K7:K26,0))</f>
        <v>1</v>
      </c>
      <c r="BG7" s="11">
        <f>INDEX('h 21-22'!BG7:BG26,MATCH(LARGE('h 21-22'!K7:K26,2),'h 21-22'!K7:K26,0))</f>
        <v>1</v>
      </c>
      <c r="BH7" s="12">
        <f>INDEX('h 21-22'!BH7:BH26,MATCH(LARGE('h 21-22'!K7:K26,2),'h 21-22'!K7:K26,0))</f>
        <v>2</v>
      </c>
      <c r="BI7" s="6"/>
      <c r="BJ7" s="3" t="b">
        <f>INDEX('h 21-22'!BJ7:BJ26,MATCH(LARGE('h 21-22'!K7:K26,2),'h 21-22'!K7:K26,0))</f>
        <v>1</v>
      </c>
      <c r="BK7" s="3" t="b">
        <f>INDEX('h 21-22'!BK7:BK26,MATCH(LARGE('h 21-22'!K7:K26,2),'h 21-22'!K7:K26,0))</f>
        <v>1</v>
      </c>
      <c r="BL7" s="6"/>
      <c r="BM7" s="4" t="b">
        <f>INDEX('h 21-22'!BM7:BM26,MATCH(LARGE('h 21-22'!K7:K26,2),'h 21-22'!K7:K26,0))</f>
        <v>1</v>
      </c>
      <c r="BN7" s="4" t="b">
        <f>INDEX('h 21-22'!BN7:BN26,MATCH(LARGE('h 21-22'!K7:K26,2),'h 21-22'!K7:K26,0))</f>
        <v>1</v>
      </c>
      <c r="BO7" s="6"/>
      <c r="BP7" s="30" t="s">
        <v>80</v>
      </c>
    </row>
    <row r="8" spans="2:68" ht="17.100000000000001" customHeight="1" thickBot="1" x14ac:dyDescent="0.3">
      <c r="B8" s="22" t="str">
        <f>INDEX('h 21-22'!B7:B26,MATCH(LARGE('h 21-22'!K7:K26,3),'h 21-22'!K7:K26,0))</f>
        <v>Chelsea</v>
      </c>
      <c r="C8" s="2"/>
      <c r="D8" s="4" t="b">
        <f>INDEX('h 21-22'!D7:D26,MATCH(LARGE('h 21-22'!K7:K26,3),'h 21-22'!K7:K26,0))</f>
        <v>1</v>
      </c>
      <c r="E8" s="2"/>
      <c r="F8" s="35">
        <f>INDEX('h 21-22'!F7:F26,MATCH(LARGE('h 21-22'!K7:K26,3),'h 21-22'!K7:K26,0))</f>
        <v>21</v>
      </c>
      <c r="G8" s="36">
        <f>INDEX('h 21-22'!G7:G26,MATCH(LARGE('h 21-22'!K7:K26,3),'h 21-22'!K7:K26,0))</f>
        <v>11</v>
      </c>
      <c r="H8" s="37">
        <f>INDEX('h 21-22'!H7:H26,MATCH(LARGE('h 21-22'!K7:K26,3),'h 21-22'!K7:K26,0))</f>
        <v>6</v>
      </c>
      <c r="I8" s="15">
        <f>INDEX('h 21-22'!I7:I26,MATCH(LARGE('h 21-22'!K7:K26,3),'h 21-22'!K7:K26,0))</f>
        <v>74</v>
      </c>
      <c r="J8" s="27"/>
      <c r="K8" s="27"/>
      <c r="L8" s="32">
        <f>INDEX('h 21-22'!L7:L26,MATCH(LARGE('h 21-22'!K7:K26,3),'h 21-22'!K7:K26,0))</f>
        <v>34</v>
      </c>
      <c r="M8" s="24">
        <f>INDEX('h 21-22'!M7:M26,MATCH(LARGE('h 21-22'!K7:K26,3),'h 21-22'!K7:K26,0))</f>
        <v>10</v>
      </c>
      <c r="N8" s="33">
        <f>INDEX('h 21-22'!N7:N26,MATCH(LARGE('h 21-22'!K7:K26,3),'h 21-22'!K7:K26,0))</f>
        <v>76</v>
      </c>
      <c r="O8" s="34">
        <f>INDEX('h 21-22'!O7:O26,MATCH(LARGE('h 21-22'!K7:K26,3),'h 21-22'!K7:K26,0))</f>
        <v>33</v>
      </c>
      <c r="P8" s="2"/>
      <c r="Q8" s="38">
        <f>INDEX('h 21-22'!Q7:Q26,MATCH(LARGE('h 21-22'!K7:K26,3),'h 21-22'!K7:K26,0))</f>
        <v>9</v>
      </c>
      <c r="R8" s="39">
        <f>INDEX('h 21-22'!R7:R26,MATCH(LARGE('h 21-22'!K7:K26,3),'h 21-22'!K7:K26,0))</f>
        <v>7</v>
      </c>
      <c r="S8" s="40">
        <f>INDEX('h 21-22'!S7:S26,MATCH(LARGE('h 21-22'!K7:K26,3),'h 21-22'!K7:K26,0))</f>
        <v>3</v>
      </c>
      <c r="T8" s="15">
        <f>INDEX('h 21-22'!T7:T26,MATCH(LARGE('h 21-22'!K7:K26,3),'h 21-22'!K7:K26,0))</f>
        <v>34</v>
      </c>
      <c r="U8" s="32">
        <f>INDEX('h 21-22'!U7:U26,MATCH(LARGE('h 21-22'!K7:K26,3),'h 21-22'!K7:K26,0))</f>
        <v>16</v>
      </c>
      <c r="V8" s="24">
        <f>INDEX('h 21-22'!V7:V26,MATCH(LARGE('h 21-22'!K7:K26,3),'h 21-22'!K7:K26,0))</f>
        <v>6</v>
      </c>
      <c r="W8" s="33">
        <f>INDEX('h 21-22'!W7:W26,MATCH(LARGE('h 21-22'!K7:K26,3),'h 21-22'!K7:K26,0))</f>
        <v>37</v>
      </c>
      <c r="X8" s="34">
        <f>INDEX('h 21-22'!X7:X26,MATCH(LARGE('h 21-22'!K7:K26,3),'h 21-22'!K7:K26,0))</f>
        <v>22</v>
      </c>
      <c r="Y8" s="2"/>
      <c r="Z8" s="41">
        <f>INDEX('h 21-22'!Z7:Z26,MATCH(LARGE('h 21-22'!K7:K26,3),'h 21-22'!K7:K26,0))</f>
        <v>12</v>
      </c>
      <c r="AA8" s="42">
        <f>INDEX('h 21-22'!AA7:AA26,MATCH(LARGE('h 21-22'!K7:K26,3),'h 21-22'!K7:K26,0))</f>
        <v>4</v>
      </c>
      <c r="AB8" s="43">
        <f>INDEX('h 21-22'!AB7:AB26,MATCH(LARGE('h 21-22'!K7:K26,3),'h 21-22'!K7:K26,0))</f>
        <v>3</v>
      </c>
      <c r="AC8" s="15">
        <f>INDEX('h 21-22'!AC7:AC26,MATCH(LARGE('h 21-22'!K7:K26,3),'h 21-22'!K7:K26,0))</f>
        <v>40</v>
      </c>
      <c r="AD8" s="32">
        <f>INDEX('h 21-22'!AD7:AD26,MATCH(LARGE('h 21-22'!K7:K26,3),'h 21-22'!K7:K26,0))</f>
        <v>18</v>
      </c>
      <c r="AE8" s="24">
        <f>INDEX('h 21-22'!AE7:AE26,MATCH(LARGE('h 21-22'!K7:K26,3),'h 21-22'!K7:K26,0))</f>
        <v>4</v>
      </c>
      <c r="AF8" s="33">
        <f>INDEX('h 21-22'!AF7:AF26,MATCH(LARGE('h 21-22'!K7:K26,3),'h 21-22'!K7:K26,0))</f>
        <v>39</v>
      </c>
      <c r="AG8" s="34">
        <f>INDEX('h 21-22'!AG7:AG26,MATCH(LARGE('h 21-22'!K7:K26,3),'h 21-22'!K7:K26,0))</f>
        <v>11</v>
      </c>
      <c r="AI8" s="7">
        <f>INDEX('h 21-22'!AI7:AI26,MATCH(LARGE('h 21-22'!K7:K26,3),'h 21-22'!K7:K26,0))</f>
        <v>116</v>
      </c>
      <c r="AJ8" s="8">
        <f>INDEX('h 21-22'!AJ7:AJ26,MATCH(LARGE('h 21-22'!K7:K26,3),'h 21-22'!K7:K26,0))</f>
        <v>73</v>
      </c>
      <c r="AK8" s="7">
        <f>INDEX('h 21-22'!AK7:AK26,MATCH(LARGE('h 21-22'!K7:K26,3),'h 21-22'!K7:K26,0))</f>
        <v>241</v>
      </c>
      <c r="AL8" s="8">
        <f>INDEX('h 21-22'!AL7:AL26,MATCH(LARGE('h 21-22'!K7:K26,3),'h 21-22'!K7:K26,0))</f>
        <v>151</v>
      </c>
      <c r="AM8" s="9">
        <f>INDEX('h 21-22'!AM7:AM26,MATCH(LARGE('h 21-22'!K7:K26,3),'h 21-22'!K7:K26,0))</f>
        <v>75</v>
      </c>
      <c r="AN8" s="10">
        <f>INDEX('h 21-22'!AN7:AN26,MATCH(LARGE('h 21-22'!K7:K26,3),'h 21-22'!K7:K26,0))</f>
        <v>31</v>
      </c>
      <c r="AO8" s="9">
        <f>INDEX('h 21-22'!AO7:AO26,MATCH(LARGE('h 21-22'!K7:K26,3),'h 21-22'!K7:K26,0))</f>
        <v>138</v>
      </c>
      <c r="AP8" s="10">
        <f>INDEX('h 21-22'!AP7:AP26,MATCH(LARGE('h 21-22'!K7:K26,3),'h 21-22'!K7:K26,0))</f>
        <v>70</v>
      </c>
      <c r="AQ8" s="11">
        <f>INDEX('h 21-22'!AQ7:AQ26,MATCH(LARGE('h 21-22'!K7:K26,3),'h 21-22'!K7:K26,0))</f>
        <v>41</v>
      </c>
      <c r="AR8" s="12">
        <f>INDEX('h 21-22'!AR7:AR26,MATCH(LARGE('h 21-22'!K7:K26,3),'h 21-22'!K7:K26,0))</f>
        <v>42</v>
      </c>
      <c r="AS8" s="11">
        <f>INDEX('h 21-22'!AS7:AS26,MATCH(LARGE('h 21-22'!K7:K26,3),'h 21-22'!K7:K26,0))</f>
        <v>103</v>
      </c>
      <c r="AT8" s="12">
        <f>INDEX('h 21-22'!AT7:AT26,MATCH(LARGE('h 21-22'!K7:K26,3),'h 21-22'!K7:K26,0))</f>
        <v>81</v>
      </c>
      <c r="AV8" s="7">
        <f>INDEX('h 21-22'!AV7:AV26,MATCH(LARGE('h 21-22'!K7:K26,3),'h 21-22'!K7:K26,0))</f>
        <v>63</v>
      </c>
      <c r="AW8" s="8">
        <f>INDEX('h 21-22'!AW7:AW26,MATCH(LARGE('h 21-22'!K7:K26,3),'h 21-22'!K7:K26,0))</f>
        <v>68</v>
      </c>
      <c r="AX8" s="9">
        <f>INDEX('h 21-22'!AX7:AX26,MATCH(LARGE('h 21-22'!K7:K26,3),'h 21-22'!K7:K26,0))</f>
        <v>32</v>
      </c>
      <c r="AY8" s="10">
        <f>INDEX('h 21-22'!AY7:AY26,MATCH(LARGE('h 21-22'!K7:K26,3),'h 21-22'!K7:K26,0))</f>
        <v>41</v>
      </c>
      <c r="AZ8" s="11">
        <f>INDEX('h 21-22'!AZ7:AZ26,MATCH(LARGE('h 21-22'!K7:K26,3),'h 21-22'!K7:K26,0))</f>
        <v>31</v>
      </c>
      <c r="BA8" s="12">
        <f>INDEX('h 21-22'!BA7:BA26,MATCH(LARGE('h 21-22'!K7:K26,3),'h 21-22'!K7:K26,0))</f>
        <v>27</v>
      </c>
      <c r="BC8" s="7">
        <f>INDEX('h 21-22'!BC7:BC26,MATCH(LARGE('h 21-22'!K7:K26,3),'h 21-22'!K7:K26,0))</f>
        <v>1</v>
      </c>
      <c r="BD8" s="8">
        <f>INDEX('h 21-22'!BD7:BD26,MATCH(LARGE('h 21-22'!K7:K26,3),'h 21-22'!K7:K26,0))</f>
        <v>4</v>
      </c>
      <c r="BE8" s="9">
        <f>INDEX('h 21-22'!BE7:BE26,MATCH(LARGE('h 21-22'!K7:K26,3),'h 21-22'!K7:K26,0))</f>
        <v>0</v>
      </c>
      <c r="BF8" s="10">
        <f>INDEX('h 21-22'!BF7:BF26,MATCH(LARGE('h 21-22'!K7:K26,3),'h 21-22'!K7:K26,0))</f>
        <v>3</v>
      </c>
      <c r="BG8" s="11">
        <f>INDEX('h 21-22'!BG7:BG26,MATCH(LARGE('h 21-22'!K7:K26,3),'h 21-22'!K7:K26,0))</f>
        <v>1</v>
      </c>
      <c r="BH8" s="12">
        <f>INDEX('h 21-22'!BH7:BH26,MATCH(LARGE('h 21-22'!K7:K26,3),'h 21-22'!K7:K26,0))</f>
        <v>1</v>
      </c>
      <c r="BI8" s="6"/>
      <c r="BJ8" s="3" t="b">
        <f>INDEX('h 21-22'!BJ7:BJ26,MATCH(LARGE('h 21-22'!K7:K26,3),'h 21-22'!K7:K26,0))</f>
        <v>1</v>
      </c>
      <c r="BK8" s="3" t="b">
        <f>INDEX('h 21-22'!BK7:BK26,MATCH(LARGE('h 21-22'!K7:K26,3),'h 21-22'!K7:K26,0))</f>
        <v>1</v>
      </c>
      <c r="BL8" s="6"/>
      <c r="BM8" s="4" t="b">
        <f>INDEX('h 21-22'!BM7:BM26,MATCH(LARGE('h 21-22'!K7:K26,3),'h 21-22'!K7:K26,0))</f>
        <v>1</v>
      </c>
      <c r="BN8" s="4" t="b">
        <f>INDEX('h 21-22'!BN7:BN26,MATCH(LARGE('h 21-22'!K7:K26,3),'h 21-22'!K7:K26,0))</f>
        <v>1</v>
      </c>
      <c r="BO8" s="6"/>
      <c r="BP8" s="30" t="s">
        <v>81</v>
      </c>
    </row>
    <row r="9" spans="2:68" ht="17.100000000000001" customHeight="1" thickBot="1" x14ac:dyDescent="0.3">
      <c r="B9" s="22" t="str">
        <f>INDEX('h 21-22'!B7:B26,MATCH(LARGE('h 21-22'!K7:K26,4),'h 21-22'!K7:K26,0))</f>
        <v>Tottenham</v>
      </c>
      <c r="C9" s="2"/>
      <c r="D9" s="4" t="b">
        <f>INDEX('h 21-22'!D7:D26,MATCH(LARGE('h 21-22'!K7:K26,4),'h 21-22'!K7:K26,0))</f>
        <v>1</v>
      </c>
      <c r="E9" s="2"/>
      <c r="F9" s="35">
        <f>INDEX('h 21-22'!F7:F26,MATCH(LARGE('h 21-22'!K7:K26,4),'h 21-22'!K7:K26,0))</f>
        <v>22</v>
      </c>
      <c r="G9" s="36">
        <f>INDEX('h 21-22'!G7:G26,MATCH(LARGE('h 21-22'!K7:K26,4),'h 21-22'!K7:K26,0))</f>
        <v>5</v>
      </c>
      <c r="H9" s="37">
        <f>INDEX('h 21-22'!H7:H26,MATCH(LARGE('h 21-22'!K7:K26,4),'h 21-22'!K7:K26,0))</f>
        <v>11</v>
      </c>
      <c r="I9" s="15">
        <f>INDEX('h 21-22'!I7:I26,MATCH(LARGE('h 21-22'!K7:K26,4),'h 21-22'!K7:K26,0))</f>
        <v>71</v>
      </c>
      <c r="J9" s="27"/>
      <c r="K9" s="27"/>
      <c r="L9" s="32">
        <f>INDEX('h 21-22'!L7:L26,MATCH(LARGE('h 21-22'!K7:K26,4),'h 21-22'!K7:K26,0))</f>
        <v>33</v>
      </c>
      <c r="M9" s="24">
        <f>INDEX('h 21-22'!M7:M26,MATCH(LARGE('h 21-22'!K7:K26,4),'h 21-22'!K7:K26,0))</f>
        <v>17</v>
      </c>
      <c r="N9" s="33">
        <f>INDEX('h 21-22'!N7:N26,MATCH(LARGE('h 21-22'!K7:K26,4),'h 21-22'!K7:K26,0))</f>
        <v>69</v>
      </c>
      <c r="O9" s="34">
        <f>INDEX('h 21-22'!O7:O26,MATCH(LARGE('h 21-22'!K7:K26,4),'h 21-22'!K7:K26,0))</f>
        <v>40</v>
      </c>
      <c r="P9" s="2"/>
      <c r="Q9" s="38">
        <f>INDEX('h 21-22'!Q7:Q26,MATCH(LARGE('h 21-22'!K7:K26,4),'h 21-22'!K7:K26,0))</f>
        <v>13</v>
      </c>
      <c r="R9" s="39">
        <f>INDEX('h 21-22'!R7:R26,MATCH(LARGE('h 21-22'!K7:K26,4),'h 21-22'!K7:K26,0))</f>
        <v>1</v>
      </c>
      <c r="S9" s="40">
        <f>INDEX('h 21-22'!S7:S26,MATCH(LARGE('h 21-22'!K7:K26,4),'h 21-22'!K7:K26,0))</f>
        <v>5</v>
      </c>
      <c r="T9" s="15">
        <f>INDEX('h 21-22'!T7:T26,MATCH(LARGE('h 21-22'!K7:K26,4),'h 21-22'!K7:K26,0))</f>
        <v>40</v>
      </c>
      <c r="U9" s="32">
        <f>INDEX('h 21-22'!U7:U26,MATCH(LARGE('h 21-22'!K7:K26,4),'h 21-22'!K7:K26,0))</f>
        <v>18</v>
      </c>
      <c r="V9" s="24">
        <f>INDEX('h 21-22'!V7:V26,MATCH(LARGE('h 21-22'!K7:K26,4),'h 21-22'!K7:K26,0))</f>
        <v>8</v>
      </c>
      <c r="W9" s="33">
        <f>INDEX('h 21-22'!W7:W26,MATCH(LARGE('h 21-22'!K7:K26,4),'h 21-22'!K7:K26,0))</f>
        <v>38</v>
      </c>
      <c r="X9" s="34">
        <f>INDEX('h 21-22'!X7:X26,MATCH(LARGE('h 21-22'!K7:K26,4),'h 21-22'!K7:K26,0))</f>
        <v>19</v>
      </c>
      <c r="Y9" s="2"/>
      <c r="Z9" s="41">
        <f>INDEX('h 21-22'!Z7:Z26,MATCH(LARGE('h 21-22'!K7:K26,4),'h 21-22'!K7:K26,0))</f>
        <v>9</v>
      </c>
      <c r="AA9" s="42">
        <f>INDEX('h 21-22'!AA7:AA26,MATCH(LARGE('h 21-22'!K7:K26,4),'h 21-22'!K7:K26,0))</f>
        <v>4</v>
      </c>
      <c r="AB9" s="43">
        <f>INDEX('h 21-22'!AB7:AB26,MATCH(LARGE('h 21-22'!K7:K26,4),'h 21-22'!K7:K26,0))</f>
        <v>6</v>
      </c>
      <c r="AC9" s="15">
        <f>INDEX('h 21-22'!AC7:AC26,MATCH(LARGE('h 21-22'!K7:K26,4),'h 21-22'!K7:K26,0))</f>
        <v>31</v>
      </c>
      <c r="AD9" s="32">
        <f>INDEX('h 21-22'!AD7:AD26,MATCH(LARGE('h 21-22'!K7:K26,4),'h 21-22'!K7:K26,0))</f>
        <v>15</v>
      </c>
      <c r="AE9" s="24">
        <f>INDEX('h 21-22'!AE7:AE26,MATCH(LARGE('h 21-22'!K7:K26,4),'h 21-22'!K7:K26,0))</f>
        <v>9</v>
      </c>
      <c r="AF9" s="33">
        <f>INDEX('h 21-22'!AF7:AF26,MATCH(LARGE('h 21-22'!K7:K26,4),'h 21-22'!K7:K26,0))</f>
        <v>31</v>
      </c>
      <c r="AG9" s="34">
        <f>INDEX('h 21-22'!AG7:AG26,MATCH(LARGE('h 21-22'!K7:K26,4),'h 21-22'!K7:K26,0))</f>
        <v>21</v>
      </c>
      <c r="AI9" s="7">
        <f>INDEX('h 21-22'!AI7:AI26,MATCH(LARGE('h 21-22'!K7:K26,4),'h 21-22'!K7:K26,0))</f>
        <v>84</v>
      </c>
      <c r="AJ9" s="8">
        <f>INDEX('h 21-22'!AJ7:AJ26,MATCH(LARGE('h 21-22'!K7:K26,4),'h 21-22'!K7:K26,0))</f>
        <v>87</v>
      </c>
      <c r="AK9" s="7">
        <f>INDEX('h 21-22'!AK7:AK26,MATCH(LARGE('h 21-22'!K7:K26,4),'h 21-22'!K7:K26,0))</f>
        <v>193</v>
      </c>
      <c r="AL9" s="8">
        <f>INDEX('h 21-22'!AL7:AL26,MATCH(LARGE('h 21-22'!K7:K26,4),'h 21-22'!K7:K26,0))</f>
        <v>193</v>
      </c>
      <c r="AM9" s="9">
        <f>INDEX('h 21-22'!AM7:AM26,MATCH(LARGE('h 21-22'!K7:K26,4),'h 21-22'!K7:K26,0))</f>
        <v>53</v>
      </c>
      <c r="AN9" s="10">
        <f>INDEX('h 21-22'!AN7:AN26,MATCH(LARGE('h 21-22'!K7:K26,4),'h 21-22'!K7:K26,0))</f>
        <v>35</v>
      </c>
      <c r="AO9" s="9">
        <f>INDEX('h 21-22'!AO7:AO26,MATCH(LARGE('h 21-22'!K7:K26,4),'h 21-22'!K7:K26,0))</f>
        <v>104</v>
      </c>
      <c r="AP9" s="10">
        <f>INDEX('h 21-22'!AP7:AP26,MATCH(LARGE('h 21-22'!K7:K26,4),'h 21-22'!K7:K26,0))</f>
        <v>87</v>
      </c>
      <c r="AQ9" s="11">
        <f>INDEX('h 21-22'!AQ7:AQ26,MATCH(LARGE('h 21-22'!K7:K26,4),'h 21-22'!K7:K26,0))</f>
        <v>31</v>
      </c>
      <c r="AR9" s="12">
        <f>INDEX('h 21-22'!AR7:AR26,MATCH(LARGE('h 21-22'!K7:K26,4),'h 21-22'!K7:K26,0))</f>
        <v>52</v>
      </c>
      <c r="AS9" s="11">
        <f>INDEX('h 21-22'!AS7:AS26,MATCH(LARGE('h 21-22'!K7:K26,4),'h 21-22'!K7:K26,0))</f>
        <v>89</v>
      </c>
      <c r="AT9" s="12">
        <f>INDEX('h 21-22'!AT7:AT26,MATCH(LARGE('h 21-22'!K7:K26,4),'h 21-22'!K7:K26,0))</f>
        <v>106</v>
      </c>
      <c r="AV9" s="7">
        <f>INDEX('h 21-22'!AV7:AV26,MATCH(LARGE('h 21-22'!K7:K26,4),'h 21-22'!K7:K26,0))</f>
        <v>69</v>
      </c>
      <c r="AW9" s="8">
        <f>INDEX('h 21-22'!AW7:AW26,MATCH(LARGE('h 21-22'!K7:K26,4),'h 21-22'!K7:K26,0))</f>
        <v>79</v>
      </c>
      <c r="AX9" s="9">
        <f>INDEX('h 21-22'!AX7:AX26,MATCH(LARGE('h 21-22'!K7:K26,4),'h 21-22'!K7:K26,0))</f>
        <v>34</v>
      </c>
      <c r="AY9" s="10">
        <f>INDEX('h 21-22'!AY7:AY26,MATCH(LARGE('h 21-22'!K7:K26,4),'h 21-22'!K7:K26,0))</f>
        <v>41</v>
      </c>
      <c r="AZ9" s="11">
        <f>INDEX('h 21-22'!AZ7:AZ26,MATCH(LARGE('h 21-22'!K7:K26,4),'h 21-22'!K7:K26,0))</f>
        <v>35</v>
      </c>
      <c r="BA9" s="12">
        <f>INDEX('h 21-22'!BA7:BA26,MATCH(LARGE('h 21-22'!K7:K26,4),'h 21-22'!K7:K26,0))</f>
        <v>38</v>
      </c>
      <c r="BC9" s="7">
        <f>INDEX('h 21-22'!BC7:BC26,MATCH(LARGE('h 21-22'!K7:K26,4),'h 21-22'!K7:K26,0))</f>
        <v>1</v>
      </c>
      <c r="BD9" s="8">
        <f>INDEX('h 21-22'!BD7:BD26,MATCH(LARGE('h 21-22'!K7:K26,4),'h 21-22'!K7:K26,0))</f>
        <v>6</v>
      </c>
      <c r="BE9" s="9">
        <f>INDEX('h 21-22'!BE7:BE26,MATCH(LARGE('h 21-22'!K7:K26,4),'h 21-22'!K7:K26,0))</f>
        <v>0</v>
      </c>
      <c r="BF9" s="10">
        <f>INDEX('h 21-22'!BF7:BF26,MATCH(LARGE('h 21-22'!K7:K26,4),'h 21-22'!K7:K26,0))</f>
        <v>3</v>
      </c>
      <c r="BG9" s="11">
        <f>INDEX('h 21-22'!BG7:BG26,MATCH(LARGE('h 21-22'!K7:K26,4),'h 21-22'!K7:K26,0))</f>
        <v>1</v>
      </c>
      <c r="BH9" s="12">
        <f>INDEX('h 21-22'!BH7:BH26,MATCH(LARGE('h 21-22'!K7:K26,4),'h 21-22'!K7:K26,0))</f>
        <v>3</v>
      </c>
      <c r="BI9" s="6"/>
      <c r="BJ9" s="3" t="b">
        <f>INDEX('h 21-22'!BJ7:BJ26,MATCH(LARGE('h 21-22'!K7:K26,4),'h 21-22'!K7:K26,0))</f>
        <v>1</v>
      </c>
      <c r="BK9" s="3" t="b">
        <f>INDEX('h 21-22'!BK7:BK26,MATCH(LARGE('h 21-22'!K7:K26,4),'h 21-22'!K7:K26,0))</f>
        <v>1</v>
      </c>
      <c r="BL9" s="6"/>
      <c r="BM9" s="4" t="b">
        <f>INDEX('h 21-22'!BM7:BM26,MATCH(LARGE('h 21-22'!K7:K26,4),'h 21-22'!K7:K26,0))</f>
        <v>1</v>
      </c>
      <c r="BN9" s="4" t="b">
        <f>INDEX('h 21-22'!BN7:BN26,MATCH(LARGE('h 21-22'!K7:K26,4),'h 21-22'!K7:K26,0))</f>
        <v>1</v>
      </c>
      <c r="BO9" s="6"/>
      <c r="BP9" s="30" t="s">
        <v>82</v>
      </c>
    </row>
    <row r="10" spans="2:68" ht="17.100000000000001" customHeight="1" thickBot="1" x14ac:dyDescent="0.3">
      <c r="B10" s="22" t="str">
        <f>INDEX('h 21-22'!B7:B26,MATCH(LARGE('h 21-22'!K7:K26,5),'h 21-22'!K7:K26,0))</f>
        <v>Arsenal</v>
      </c>
      <c r="C10" s="2"/>
      <c r="D10" s="4" t="b">
        <f>INDEX('h 21-22'!D7:D26,MATCH(LARGE('h 21-22'!K7:K26,5),'h 21-22'!K7:K26,0))</f>
        <v>1</v>
      </c>
      <c r="E10" s="2"/>
      <c r="F10" s="35">
        <f>INDEX('h 21-22'!F7:F26,MATCH(LARGE('h 21-22'!K7:K26,5),'h 21-22'!K7:K26,0))</f>
        <v>22</v>
      </c>
      <c r="G10" s="36">
        <f>INDEX('h 21-22'!G7:G26,MATCH(LARGE('h 21-22'!K7:K26,5),'h 21-22'!K7:K26,0))</f>
        <v>3</v>
      </c>
      <c r="H10" s="37">
        <f>INDEX('h 21-22'!H7:H26,MATCH(LARGE('h 21-22'!K7:K26,5),'h 21-22'!K7:K26,0))</f>
        <v>13</v>
      </c>
      <c r="I10" s="15">
        <f>INDEX('h 21-22'!I7:I26,MATCH(LARGE('h 21-22'!K7:K26,5),'h 21-22'!K7:K26,0))</f>
        <v>69</v>
      </c>
      <c r="J10" s="27"/>
      <c r="K10" s="27"/>
      <c r="L10" s="32">
        <f>INDEX('h 21-22'!L7:L26,MATCH(LARGE('h 21-22'!K7:K26,5),'h 21-22'!K7:K26,0))</f>
        <v>33</v>
      </c>
      <c r="M10" s="24">
        <f>INDEX('h 21-22'!M7:M26,MATCH(LARGE('h 21-22'!K7:K26,5),'h 21-22'!K7:K26,0))</f>
        <v>21</v>
      </c>
      <c r="N10" s="33">
        <f>INDEX('h 21-22'!N7:N26,MATCH(LARGE('h 21-22'!K7:K26,5),'h 21-22'!K7:K26,0))</f>
        <v>61</v>
      </c>
      <c r="O10" s="34">
        <f>INDEX('h 21-22'!O7:O26,MATCH(LARGE('h 21-22'!K7:K26,5),'h 21-22'!K7:K26,0))</f>
        <v>48</v>
      </c>
      <c r="P10" s="2"/>
      <c r="Q10" s="38">
        <f>INDEX('h 21-22'!Q7:Q26,MATCH(LARGE('h 21-22'!K7:K26,5),'h 21-22'!K7:K26,0))</f>
        <v>13</v>
      </c>
      <c r="R10" s="39">
        <f>INDEX('h 21-22'!R7:R26,MATCH(LARGE('h 21-22'!K7:K26,5),'h 21-22'!K7:K26,0))</f>
        <v>2</v>
      </c>
      <c r="S10" s="40">
        <f>INDEX('h 21-22'!S7:S26,MATCH(LARGE('h 21-22'!K7:K26,5),'h 21-22'!K7:K26,0))</f>
        <v>4</v>
      </c>
      <c r="T10" s="15">
        <f>INDEX('h 21-22'!T7:T26,MATCH(LARGE('h 21-22'!K7:K26,5),'h 21-22'!K7:K26,0))</f>
        <v>41</v>
      </c>
      <c r="U10" s="32">
        <f>INDEX('h 21-22'!U7:U26,MATCH(LARGE('h 21-22'!K7:K26,5),'h 21-22'!K7:K26,0))</f>
        <v>16</v>
      </c>
      <c r="V10" s="24">
        <f>INDEX('h 21-22'!V7:V26,MATCH(LARGE('h 21-22'!K7:K26,5),'h 21-22'!K7:K26,0))</f>
        <v>6</v>
      </c>
      <c r="W10" s="33">
        <f>INDEX('h 21-22'!W7:W26,MATCH(LARGE('h 21-22'!K7:K26,5),'h 21-22'!K7:K26,0))</f>
        <v>35</v>
      </c>
      <c r="X10" s="34">
        <f>INDEX('h 21-22'!X7:X26,MATCH(LARGE('h 21-22'!K7:K26,5),'h 21-22'!K7:K26,0))</f>
        <v>17</v>
      </c>
      <c r="Y10" s="2"/>
      <c r="Z10" s="41">
        <f>INDEX('h 21-22'!Z7:Z26,MATCH(LARGE('h 21-22'!K7:K26,5),'h 21-22'!K7:K26,0))</f>
        <v>9</v>
      </c>
      <c r="AA10" s="42">
        <f>INDEX('h 21-22'!AA7:AA26,MATCH(LARGE('h 21-22'!K7:K26,5),'h 21-22'!K7:K26,0))</f>
        <v>1</v>
      </c>
      <c r="AB10" s="43">
        <f>INDEX('h 21-22'!AB7:AB26,MATCH(LARGE('h 21-22'!K7:K26,5),'h 21-22'!K7:K26,0))</f>
        <v>9</v>
      </c>
      <c r="AC10" s="15">
        <f>INDEX('h 21-22'!AC7:AC26,MATCH(LARGE('h 21-22'!K7:K26,5),'h 21-22'!K7:K26,0))</f>
        <v>28</v>
      </c>
      <c r="AD10" s="32">
        <f>INDEX('h 21-22'!AD7:AD26,MATCH(LARGE('h 21-22'!K7:K26,5),'h 21-22'!K7:K26,0))</f>
        <v>17</v>
      </c>
      <c r="AE10" s="24">
        <f>INDEX('h 21-22'!AE7:AE26,MATCH(LARGE('h 21-22'!K7:K26,5),'h 21-22'!K7:K26,0))</f>
        <v>15</v>
      </c>
      <c r="AF10" s="33">
        <f>INDEX('h 21-22'!AF7:AF26,MATCH(LARGE('h 21-22'!K7:K26,5),'h 21-22'!K7:K26,0))</f>
        <v>26</v>
      </c>
      <c r="AG10" s="34">
        <f>INDEX('h 21-22'!AG7:AG26,MATCH(LARGE('h 21-22'!K7:K26,5),'h 21-22'!K7:K26,0))</f>
        <v>31</v>
      </c>
      <c r="AI10" s="7">
        <f>INDEX('h 21-22'!AI7:AI26,MATCH(LARGE('h 21-22'!K7:K26,5),'h 21-22'!K7:K26,0))</f>
        <v>96</v>
      </c>
      <c r="AJ10" s="8">
        <f>INDEX('h 21-22'!AJ7:AJ26,MATCH(LARGE('h 21-22'!K7:K26,5),'h 21-22'!K7:K26,0))</f>
        <v>88</v>
      </c>
      <c r="AK10" s="7">
        <f>INDEX('h 21-22'!AK7:AK26,MATCH(LARGE('h 21-22'!K7:K26,5),'h 21-22'!K7:K26,0))</f>
        <v>208</v>
      </c>
      <c r="AL10" s="8">
        <f>INDEX('h 21-22'!AL7:AL26,MATCH(LARGE('h 21-22'!K7:K26,5),'h 21-22'!K7:K26,0))</f>
        <v>175</v>
      </c>
      <c r="AM10" s="9">
        <f>INDEX('h 21-22'!AM7:AM26,MATCH(LARGE('h 21-22'!K7:K26,5),'h 21-22'!K7:K26,0))</f>
        <v>59</v>
      </c>
      <c r="AN10" s="10">
        <f>INDEX('h 21-22'!AN7:AN26,MATCH(LARGE('h 21-22'!K7:K26,5),'h 21-22'!K7:K26,0))</f>
        <v>40</v>
      </c>
      <c r="AO10" s="9">
        <f>INDEX('h 21-22'!AO7:AO26,MATCH(LARGE('h 21-22'!K7:K26,5),'h 21-22'!K7:K26,0))</f>
        <v>127</v>
      </c>
      <c r="AP10" s="10">
        <f>INDEX('h 21-22'!AP7:AP26,MATCH(LARGE('h 21-22'!K7:K26,5),'h 21-22'!K7:K26,0))</f>
        <v>77</v>
      </c>
      <c r="AQ10" s="11">
        <f>INDEX('h 21-22'!AQ7:AQ26,MATCH(LARGE('h 21-22'!K7:K26,5),'h 21-22'!K7:K26,0))</f>
        <v>37</v>
      </c>
      <c r="AR10" s="12">
        <f>INDEX('h 21-22'!AR7:AR26,MATCH(LARGE('h 21-22'!K7:K26,5),'h 21-22'!K7:K26,0))</f>
        <v>48</v>
      </c>
      <c r="AS10" s="11">
        <f>INDEX('h 21-22'!AS7:AS26,MATCH(LARGE('h 21-22'!K7:K26,5),'h 21-22'!K7:K26,0))</f>
        <v>81</v>
      </c>
      <c r="AT10" s="12">
        <f>INDEX('h 21-22'!AT7:AT26,MATCH(LARGE('h 21-22'!K7:K26,5),'h 21-22'!K7:K26,0))</f>
        <v>98</v>
      </c>
      <c r="AV10" s="7">
        <f>INDEX('h 21-22'!AV7:AV26,MATCH(LARGE('h 21-22'!K7:K26,5),'h 21-22'!K7:K26,0))</f>
        <v>63</v>
      </c>
      <c r="AW10" s="8">
        <f>INDEX('h 21-22'!AW7:AW26,MATCH(LARGE('h 21-22'!K7:K26,5),'h 21-22'!K7:K26,0))</f>
        <v>67</v>
      </c>
      <c r="AX10" s="9">
        <f>INDEX('h 21-22'!AX7:AX26,MATCH(LARGE('h 21-22'!K7:K26,5),'h 21-22'!K7:K26,0))</f>
        <v>32</v>
      </c>
      <c r="AY10" s="10">
        <f>INDEX('h 21-22'!AY7:AY26,MATCH(LARGE('h 21-22'!K7:K26,5),'h 21-22'!K7:K26,0))</f>
        <v>37</v>
      </c>
      <c r="AZ10" s="11">
        <f>INDEX('h 21-22'!AZ7:AZ26,MATCH(LARGE('h 21-22'!K7:K26,5),'h 21-22'!K7:K26,0))</f>
        <v>31</v>
      </c>
      <c r="BA10" s="12">
        <f>INDEX('h 21-22'!BA7:BA26,MATCH(LARGE('h 21-22'!K7:K26,5),'h 21-22'!K7:K26,0))</f>
        <v>30</v>
      </c>
      <c r="BC10" s="7">
        <f>INDEX('h 21-22'!BC7:BC26,MATCH(LARGE('h 21-22'!K7:K26,5),'h 21-22'!K7:K26,0))</f>
        <v>4</v>
      </c>
      <c r="BD10" s="8">
        <f>INDEX('h 21-22'!BD7:BD26,MATCH(LARGE('h 21-22'!K7:K26,5),'h 21-22'!K7:K26,0))</f>
        <v>3</v>
      </c>
      <c r="BE10" s="9">
        <f>INDEX('h 21-22'!BE7:BE26,MATCH(LARGE('h 21-22'!K7:K26,5),'h 21-22'!K7:K26,0))</f>
        <v>1</v>
      </c>
      <c r="BF10" s="10">
        <f>INDEX('h 21-22'!BF7:BF26,MATCH(LARGE('h 21-22'!K7:K26,5),'h 21-22'!K7:K26,0))</f>
        <v>3</v>
      </c>
      <c r="BG10" s="11">
        <f>INDEX('h 21-22'!BG7:BG26,MATCH(LARGE('h 21-22'!K7:K26,5),'h 21-22'!K7:K26,0))</f>
        <v>3</v>
      </c>
      <c r="BH10" s="12">
        <f>INDEX('h 21-22'!BH7:BH26,MATCH(LARGE('h 21-22'!K7:K26,5),'h 21-22'!K7:K26,0))</f>
        <v>0</v>
      </c>
      <c r="BI10" s="6"/>
      <c r="BJ10" s="3" t="b">
        <f>INDEX('h 21-22'!BJ7:BJ26,MATCH(LARGE('h 21-22'!K7:K26,5),'h 21-22'!K7:K26,0))</f>
        <v>1</v>
      </c>
      <c r="BK10" s="3" t="b">
        <f>INDEX('h 21-22'!BK7:BK26,MATCH(LARGE('h 21-22'!K7:K26,5),'h 21-22'!K7:K26,0))</f>
        <v>1</v>
      </c>
      <c r="BL10" s="6"/>
      <c r="BM10" s="4" t="b">
        <f>INDEX('h 21-22'!BM7:BM26,MATCH(LARGE('h 21-22'!K7:K26,5),'h 21-22'!K7:K26,0))</f>
        <v>1</v>
      </c>
      <c r="BN10" s="4" t="b">
        <f>INDEX('h 21-22'!BN7:BN26,MATCH(LARGE('h 21-22'!K7:K26,5),'h 21-22'!K7:K26,0))</f>
        <v>1</v>
      </c>
      <c r="BO10" s="6"/>
      <c r="BP10" s="30" t="s">
        <v>83</v>
      </c>
    </row>
    <row r="11" spans="2:68" ht="17.100000000000001" customHeight="1" thickBot="1" x14ac:dyDescent="0.3">
      <c r="B11" s="22" t="str">
        <f>INDEX('h 21-22'!B7:B26,MATCH(LARGE('h 21-22'!K7:K26,6),'h 21-22'!K7:K26,0))</f>
        <v>Man Utd</v>
      </c>
      <c r="C11" s="2"/>
      <c r="D11" s="4" t="b">
        <f>INDEX('h 21-22'!D7:D26,MATCH(LARGE('h 21-22'!K7:K26,6),'h 21-22'!K7:K26,0))</f>
        <v>1</v>
      </c>
      <c r="E11" s="2"/>
      <c r="F11" s="35">
        <f>INDEX('h 21-22'!F7:F26,MATCH(LARGE('h 21-22'!K7:K26,6),'h 21-22'!K7:K26,0))</f>
        <v>16</v>
      </c>
      <c r="G11" s="36">
        <f>INDEX('h 21-22'!G7:G26,MATCH(LARGE('h 21-22'!K7:K26,6),'h 21-22'!K7:K26,0))</f>
        <v>10</v>
      </c>
      <c r="H11" s="37">
        <f>INDEX('h 21-22'!H7:H26,MATCH(LARGE('h 21-22'!K7:K26,6),'h 21-22'!K7:K26,0))</f>
        <v>12</v>
      </c>
      <c r="I11" s="15">
        <f>INDEX('h 21-22'!I7:I26,MATCH(LARGE('h 21-22'!K7:K26,6),'h 21-22'!K7:K26,0))</f>
        <v>58</v>
      </c>
      <c r="J11" s="27"/>
      <c r="K11" s="27"/>
      <c r="L11" s="32">
        <f>INDEX('h 21-22'!L7:L26,MATCH(LARGE('h 21-22'!K7:K26,6),'h 21-22'!K7:K26,0))</f>
        <v>22</v>
      </c>
      <c r="M11" s="24">
        <f>INDEX('h 21-22'!M7:M26,MATCH(LARGE('h 21-22'!K7:K26,6),'h 21-22'!K7:K26,0))</f>
        <v>25</v>
      </c>
      <c r="N11" s="33">
        <f>INDEX('h 21-22'!N7:N26,MATCH(LARGE('h 21-22'!K7:K26,6),'h 21-22'!K7:K26,0))</f>
        <v>57</v>
      </c>
      <c r="O11" s="34">
        <f>INDEX('h 21-22'!O7:O26,MATCH(LARGE('h 21-22'!K7:K26,6),'h 21-22'!K7:K26,0))</f>
        <v>57</v>
      </c>
      <c r="P11" s="2"/>
      <c r="Q11" s="38">
        <f>INDEX('h 21-22'!Q7:Q26,MATCH(LARGE('h 21-22'!K7:K26,6),'h 21-22'!K7:K26,0))</f>
        <v>10</v>
      </c>
      <c r="R11" s="39">
        <f>INDEX('h 21-22'!R7:R26,MATCH(LARGE('h 21-22'!K7:K26,6),'h 21-22'!K7:K26,0))</f>
        <v>5</v>
      </c>
      <c r="S11" s="40">
        <f>INDEX('h 21-22'!S7:S26,MATCH(LARGE('h 21-22'!K7:K26,6),'h 21-22'!K7:K26,0))</f>
        <v>4</v>
      </c>
      <c r="T11" s="15">
        <f>INDEX('h 21-22'!T7:T26,MATCH(LARGE('h 21-22'!K7:K26,6),'h 21-22'!K7:K26,0))</f>
        <v>35</v>
      </c>
      <c r="U11" s="32">
        <f>INDEX('h 21-22'!U7:U26,MATCH(LARGE('h 21-22'!K7:K26,6),'h 21-22'!K7:K26,0))</f>
        <v>13</v>
      </c>
      <c r="V11" s="24">
        <f>INDEX('h 21-22'!V7:V26,MATCH(LARGE('h 21-22'!K7:K26,6),'h 21-22'!K7:K26,0))</f>
        <v>10</v>
      </c>
      <c r="W11" s="33">
        <f>INDEX('h 21-22'!W7:W26,MATCH(LARGE('h 21-22'!K7:K26,6),'h 21-22'!K7:K26,0))</f>
        <v>32</v>
      </c>
      <c r="X11" s="34">
        <f>INDEX('h 21-22'!X7:X26,MATCH(LARGE('h 21-22'!K7:K26,6),'h 21-22'!K7:K26,0))</f>
        <v>22</v>
      </c>
      <c r="Y11" s="2"/>
      <c r="Z11" s="41">
        <f>INDEX('h 21-22'!Z7:Z26,MATCH(LARGE('h 21-22'!K7:K26,6),'h 21-22'!K7:K26,0))</f>
        <v>6</v>
      </c>
      <c r="AA11" s="42">
        <f>INDEX('h 21-22'!AA7:AA26,MATCH(LARGE('h 21-22'!K7:K26,6),'h 21-22'!K7:K26,0))</f>
        <v>5</v>
      </c>
      <c r="AB11" s="43">
        <f>INDEX('h 21-22'!AB7:AB26,MATCH(LARGE('h 21-22'!K7:K26,6),'h 21-22'!K7:K26,0))</f>
        <v>8</v>
      </c>
      <c r="AC11" s="15">
        <f>INDEX('h 21-22'!AC7:AC26,MATCH(LARGE('h 21-22'!K7:K26,6),'h 21-22'!K7:K26,0))</f>
        <v>23</v>
      </c>
      <c r="AD11" s="32">
        <f>INDEX('h 21-22'!AD7:AD26,MATCH(LARGE('h 21-22'!K7:K26,6),'h 21-22'!K7:K26,0))</f>
        <v>9</v>
      </c>
      <c r="AE11" s="24">
        <f>INDEX('h 21-22'!AE7:AE26,MATCH(LARGE('h 21-22'!K7:K26,6),'h 21-22'!K7:K26,0))</f>
        <v>15</v>
      </c>
      <c r="AF11" s="33">
        <f>INDEX('h 21-22'!AF7:AF26,MATCH(LARGE('h 21-22'!K7:K26,6),'h 21-22'!K7:K26,0))</f>
        <v>25</v>
      </c>
      <c r="AG11" s="34">
        <f>INDEX('h 21-22'!AG7:AG26,MATCH(LARGE('h 21-22'!K7:K26,6),'h 21-22'!K7:K26,0))</f>
        <v>35</v>
      </c>
      <c r="AI11" s="7">
        <f>INDEX('h 21-22'!AI7:AI26,MATCH(LARGE('h 21-22'!K7:K26,6),'h 21-22'!K7:K26,0))</f>
        <v>97</v>
      </c>
      <c r="AJ11" s="8">
        <f>INDEX('h 21-22'!AJ7:AJ26,MATCH(LARGE('h 21-22'!K7:K26,6),'h 21-22'!K7:K26,0))</f>
        <v>93</v>
      </c>
      <c r="AK11" s="7">
        <f>INDEX('h 21-22'!AK7:AK26,MATCH(LARGE('h 21-22'!K7:K26,6),'h 21-22'!K7:K26,0))</f>
        <v>197</v>
      </c>
      <c r="AL11" s="8">
        <f>INDEX('h 21-22'!AL7:AL26,MATCH(LARGE('h 21-22'!K7:K26,6),'h 21-22'!K7:K26,0))</f>
        <v>207</v>
      </c>
      <c r="AM11" s="9">
        <f>INDEX('h 21-22'!AM7:AM26,MATCH(LARGE('h 21-22'!K7:K26,6),'h 21-22'!K7:K26,0))</f>
        <v>46</v>
      </c>
      <c r="AN11" s="10">
        <f>INDEX('h 21-22'!AN7:AN26,MATCH(LARGE('h 21-22'!K7:K26,6),'h 21-22'!K7:K26,0))</f>
        <v>46</v>
      </c>
      <c r="AO11" s="9">
        <f>INDEX('h 21-22'!AO7:AO26,MATCH(LARGE('h 21-22'!K7:K26,6),'h 21-22'!K7:K26,0))</f>
        <v>95</v>
      </c>
      <c r="AP11" s="10">
        <f>INDEX('h 21-22'!AP7:AP26,MATCH(LARGE('h 21-22'!K7:K26,6),'h 21-22'!K7:K26,0))</f>
        <v>98</v>
      </c>
      <c r="AQ11" s="11">
        <f>INDEX('h 21-22'!AQ7:AQ26,MATCH(LARGE('h 21-22'!K7:K26,6),'h 21-22'!K7:K26,0))</f>
        <v>51</v>
      </c>
      <c r="AR11" s="12">
        <f>INDEX('h 21-22'!AR7:AR26,MATCH(LARGE('h 21-22'!K7:K26,6),'h 21-22'!K7:K26,0))</f>
        <v>47</v>
      </c>
      <c r="AS11" s="11">
        <f>INDEX('h 21-22'!AS7:AS26,MATCH(LARGE('h 21-22'!K7:K26,6),'h 21-22'!K7:K26,0))</f>
        <v>102</v>
      </c>
      <c r="AT11" s="12">
        <f>INDEX('h 21-22'!AT7:AT26,MATCH(LARGE('h 21-22'!K7:K26,6),'h 21-22'!K7:K26,0))</f>
        <v>109</v>
      </c>
      <c r="AV11" s="7">
        <f>INDEX('h 21-22'!AV7:AV26,MATCH(LARGE('h 21-22'!K7:K26,6),'h 21-22'!K7:K26,0))</f>
        <v>76</v>
      </c>
      <c r="AW11" s="8">
        <f>INDEX('h 21-22'!AW7:AW26,MATCH(LARGE('h 21-22'!K7:K26,6),'h 21-22'!K7:K26,0))</f>
        <v>48</v>
      </c>
      <c r="AX11" s="9">
        <f>INDEX('h 21-22'!AX7:AX26,MATCH(LARGE('h 21-22'!K7:K26,6),'h 21-22'!K7:K26,0))</f>
        <v>31</v>
      </c>
      <c r="AY11" s="10">
        <f>INDEX('h 21-22'!AY7:AY26,MATCH(LARGE('h 21-22'!K7:K26,6),'h 21-22'!K7:K26,0))</f>
        <v>16</v>
      </c>
      <c r="AZ11" s="11">
        <f>INDEX('h 21-22'!AZ7:AZ26,MATCH(LARGE('h 21-22'!K7:K26,6),'h 21-22'!K7:K26,0))</f>
        <v>45</v>
      </c>
      <c r="BA11" s="12">
        <f>INDEX('h 21-22'!BA7:BA26,MATCH(LARGE('h 21-22'!K7:K26,6),'h 21-22'!K7:K26,0))</f>
        <v>32</v>
      </c>
      <c r="BC11" s="7">
        <f>INDEX('h 21-22'!BC7:BC26,MATCH(LARGE('h 21-22'!K7:K26,6),'h 21-22'!K7:K26,0))</f>
        <v>2</v>
      </c>
      <c r="BD11" s="8">
        <f>INDEX('h 21-22'!BD7:BD26,MATCH(LARGE('h 21-22'!K7:K26,6),'h 21-22'!K7:K26,0))</f>
        <v>1</v>
      </c>
      <c r="BE11" s="9">
        <f>INDEX('h 21-22'!BE7:BE26,MATCH(LARGE('h 21-22'!K7:K26,6),'h 21-22'!K7:K26,0))</f>
        <v>1</v>
      </c>
      <c r="BF11" s="10">
        <f>INDEX('h 21-22'!BF7:BF26,MATCH(LARGE('h 21-22'!K7:K26,6),'h 21-22'!K7:K26,0))</f>
        <v>1</v>
      </c>
      <c r="BG11" s="11">
        <f>INDEX('h 21-22'!BG7:BG26,MATCH(LARGE('h 21-22'!K7:K26,6),'h 21-22'!K7:K26,0))</f>
        <v>1</v>
      </c>
      <c r="BH11" s="12">
        <f>INDEX('h 21-22'!BH7:BH26,MATCH(LARGE('h 21-22'!K7:K26,6),'h 21-22'!K7:K26,0))</f>
        <v>0</v>
      </c>
      <c r="BI11" s="6"/>
      <c r="BJ11" s="3" t="b">
        <f>INDEX('h 21-22'!BJ7:BJ26,MATCH(LARGE('h 21-22'!K7:K26,6),'h 21-22'!K7:K26,0))</f>
        <v>1</v>
      </c>
      <c r="BK11" s="3" t="b">
        <f>INDEX('h 21-22'!BK7:BK26,MATCH(LARGE('h 21-22'!K7:K26,6),'h 21-22'!K7:K26,0))</f>
        <v>1</v>
      </c>
      <c r="BL11" s="6"/>
      <c r="BM11" s="4" t="b">
        <f>INDEX('h 21-22'!BM7:BM26,MATCH(LARGE('h 21-22'!K7:K26,6),'h 21-22'!K7:K26,0))</f>
        <v>1</v>
      </c>
      <c r="BN11" s="4" t="b">
        <f>INDEX('h 21-22'!BN7:BN26,MATCH(LARGE('h 21-22'!K7:K26,6),'h 21-22'!K7:K26,0))</f>
        <v>1</v>
      </c>
      <c r="BO11" s="6"/>
      <c r="BP11" s="30" t="s">
        <v>84</v>
      </c>
    </row>
    <row r="12" spans="2:68" ht="17.100000000000001" customHeight="1" thickBot="1" x14ac:dyDescent="0.3">
      <c r="B12" s="22" t="str">
        <f>INDEX('h 21-22'!B7:B26,MATCH(LARGE('h 21-22'!K7:K26,7),'h 21-22'!K7:K26,0))</f>
        <v>West Ham</v>
      </c>
      <c r="C12" s="2"/>
      <c r="D12" s="4" t="b">
        <f>INDEX('h 21-22'!D7:D26,MATCH(LARGE('h 21-22'!K7:K26,7),'h 21-22'!K7:K26,0))</f>
        <v>1</v>
      </c>
      <c r="E12" s="2"/>
      <c r="F12" s="35">
        <f>INDEX('h 21-22'!F7:F26,MATCH(LARGE('h 21-22'!K7:K26,7),'h 21-22'!K7:K26,0))</f>
        <v>16</v>
      </c>
      <c r="G12" s="36">
        <f>INDEX('h 21-22'!G7:G26,MATCH(LARGE('h 21-22'!K7:K26,7),'h 21-22'!K7:K26,0))</f>
        <v>8</v>
      </c>
      <c r="H12" s="37">
        <f>INDEX('h 21-22'!H7:H26,MATCH(LARGE('h 21-22'!K7:K26,7),'h 21-22'!K7:K26,0))</f>
        <v>14</v>
      </c>
      <c r="I12" s="15">
        <f>INDEX('h 21-22'!I7:I26,MATCH(LARGE('h 21-22'!K7:K26,7),'h 21-22'!K7:K26,0))</f>
        <v>56</v>
      </c>
      <c r="J12" s="27"/>
      <c r="K12" s="27"/>
      <c r="L12" s="32">
        <f>INDEX('h 21-22'!L7:L26,MATCH(LARGE('h 21-22'!K7:K26,7),'h 21-22'!K7:K26,0))</f>
        <v>27</v>
      </c>
      <c r="M12" s="24">
        <f>INDEX('h 21-22'!M7:M26,MATCH(LARGE('h 21-22'!K7:K26,7),'h 21-22'!K7:K26,0))</f>
        <v>21</v>
      </c>
      <c r="N12" s="33">
        <f>INDEX('h 21-22'!N7:N26,MATCH(LARGE('h 21-22'!K7:K26,7),'h 21-22'!K7:K26,0))</f>
        <v>60</v>
      </c>
      <c r="O12" s="34">
        <f>INDEX('h 21-22'!O7:O26,MATCH(LARGE('h 21-22'!K7:K26,7),'h 21-22'!K7:K26,0))</f>
        <v>51</v>
      </c>
      <c r="P12" s="2"/>
      <c r="Q12" s="38">
        <f>INDEX('h 21-22'!Q7:Q26,MATCH(LARGE('h 21-22'!K7:K26,7),'h 21-22'!K7:K26,0))</f>
        <v>9</v>
      </c>
      <c r="R12" s="39">
        <f>INDEX('h 21-22'!R7:R26,MATCH(LARGE('h 21-22'!K7:K26,7),'h 21-22'!K7:K26,0))</f>
        <v>5</v>
      </c>
      <c r="S12" s="40">
        <f>INDEX('h 21-22'!S7:S26,MATCH(LARGE('h 21-22'!K7:K26,7),'h 21-22'!K7:K26,0))</f>
        <v>5</v>
      </c>
      <c r="T12" s="15">
        <f>INDEX('h 21-22'!T7:T26,MATCH(LARGE('h 21-22'!K7:K26,7),'h 21-22'!K7:K26,0))</f>
        <v>32</v>
      </c>
      <c r="U12" s="32">
        <f>INDEX('h 21-22'!U7:U26,MATCH(LARGE('h 21-22'!K7:K26,7),'h 21-22'!K7:K26,0))</f>
        <v>13</v>
      </c>
      <c r="V12" s="24">
        <f>INDEX('h 21-22'!V7:V26,MATCH(LARGE('h 21-22'!K7:K26,7),'h 21-22'!K7:K26,0))</f>
        <v>11</v>
      </c>
      <c r="W12" s="33">
        <f>INDEX('h 21-22'!W7:W26,MATCH(LARGE('h 21-22'!K7:K26,7),'h 21-22'!K7:K26,0))</f>
        <v>33</v>
      </c>
      <c r="X12" s="34">
        <f>INDEX('h 21-22'!X7:X26,MATCH(LARGE('h 21-22'!K7:K26,7),'h 21-22'!K7:K26,0))</f>
        <v>26</v>
      </c>
      <c r="Y12" s="2"/>
      <c r="Z12" s="41">
        <f>INDEX('h 21-22'!Z7:Z26,MATCH(LARGE('h 21-22'!K7:K26,7),'h 21-22'!K7:K26,0))</f>
        <v>7</v>
      </c>
      <c r="AA12" s="42">
        <f>INDEX('h 21-22'!AA7:AA26,MATCH(LARGE('h 21-22'!K7:K26,7),'h 21-22'!K7:K26,0))</f>
        <v>3</v>
      </c>
      <c r="AB12" s="43">
        <f>INDEX('h 21-22'!AB7:AB26,MATCH(LARGE('h 21-22'!K7:K26,7),'h 21-22'!K7:K26,0))</f>
        <v>9</v>
      </c>
      <c r="AC12" s="15">
        <f>INDEX('h 21-22'!AC7:AC26,MATCH(LARGE('h 21-22'!K7:K26,7),'h 21-22'!K7:K26,0))</f>
        <v>24</v>
      </c>
      <c r="AD12" s="32">
        <f>INDEX('h 21-22'!AD7:AD26,MATCH(LARGE('h 21-22'!K7:K26,7),'h 21-22'!K7:K26,0))</f>
        <v>14</v>
      </c>
      <c r="AE12" s="24">
        <f>INDEX('h 21-22'!AE7:AE26,MATCH(LARGE('h 21-22'!K7:K26,7),'h 21-22'!K7:K26,0))</f>
        <v>10</v>
      </c>
      <c r="AF12" s="33">
        <f>INDEX('h 21-22'!AF7:AF26,MATCH(LARGE('h 21-22'!K7:K26,7),'h 21-22'!K7:K26,0))</f>
        <v>27</v>
      </c>
      <c r="AG12" s="34">
        <f>INDEX('h 21-22'!AG7:AG26,MATCH(LARGE('h 21-22'!K7:K26,7),'h 21-22'!K7:K26,0))</f>
        <v>25</v>
      </c>
      <c r="AI12" s="7">
        <f>INDEX('h 21-22'!AI7:AI26,MATCH(LARGE('h 21-22'!K7:K26,7),'h 21-22'!K7:K26,0))</f>
        <v>99</v>
      </c>
      <c r="AJ12" s="8">
        <f>INDEX('h 21-22'!AJ7:AJ26,MATCH(LARGE('h 21-22'!K7:K26,7),'h 21-22'!K7:K26,0))</f>
        <v>94</v>
      </c>
      <c r="AK12" s="7">
        <f>INDEX('h 21-22'!AK7:AK26,MATCH(LARGE('h 21-22'!K7:K26,7),'h 21-22'!K7:K26,0))</f>
        <v>200</v>
      </c>
      <c r="AL12" s="8">
        <f>INDEX('h 21-22'!AL7:AL26,MATCH(LARGE('h 21-22'!K7:K26,7),'h 21-22'!K7:K26,0))</f>
        <v>200</v>
      </c>
      <c r="AM12" s="9">
        <f>INDEX('h 21-22'!AM7:AM26,MATCH(LARGE('h 21-22'!K7:K26,7),'h 21-22'!K7:K26,0))</f>
        <v>52</v>
      </c>
      <c r="AN12" s="10">
        <f>INDEX('h 21-22'!AN7:AN26,MATCH(LARGE('h 21-22'!K7:K26,7),'h 21-22'!K7:K26,0))</f>
        <v>46</v>
      </c>
      <c r="AO12" s="9">
        <f>INDEX('h 21-22'!AO7:AO26,MATCH(LARGE('h 21-22'!K7:K26,7),'h 21-22'!K7:K26,0))</f>
        <v>105</v>
      </c>
      <c r="AP12" s="10">
        <f>INDEX('h 21-22'!AP7:AP26,MATCH(LARGE('h 21-22'!K7:K26,7),'h 21-22'!K7:K26,0))</f>
        <v>96</v>
      </c>
      <c r="AQ12" s="11">
        <f>INDEX('h 21-22'!AQ7:AQ26,MATCH(LARGE('h 21-22'!K7:K26,7),'h 21-22'!K7:K26,0))</f>
        <v>47</v>
      </c>
      <c r="AR12" s="12">
        <f>INDEX('h 21-22'!AR7:AR26,MATCH(LARGE('h 21-22'!K7:K26,7),'h 21-22'!K7:K26,0))</f>
        <v>48</v>
      </c>
      <c r="AS12" s="11">
        <f>INDEX('h 21-22'!AS7:AS26,MATCH(LARGE('h 21-22'!K7:K26,7),'h 21-22'!K7:K26,0))</f>
        <v>95</v>
      </c>
      <c r="AT12" s="12">
        <f>INDEX('h 21-22'!AT7:AT26,MATCH(LARGE('h 21-22'!K7:K26,7),'h 21-22'!K7:K26,0))</f>
        <v>104</v>
      </c>
      <c r="AV12" s="7">
        <f>INDEX('h 21-22'!AV7:AV26,MATCH(LARGE('h 21-22'!K7:K26,7),'h 21-22'!K7:K26,0))</f>
        <v>50</v>
      </c>
      <c r="AW12" s="8">
        <f>INDEX('h 21-22'!AW7:AW26,MATCH(LARGE('h 21-22'!K7:K26,7),'h 21-22'!K7:K26,0))</f>
        <v>48</v>
      </c>
      <c r="AX12" s="9">
        <f>INDEX('h 21-22'!AX7:AX26,MATCH(LARGE('h 21-22'!K7:K26,7),'h 21-22'!K7:K26,0))</f>
        <v>28</v>
      </c>
      <c r="AY12" s="10">
        <f>INDEX('h 21-22'!AY7:AY26,MATCH(LARGE('h 21-22'!K7:K26,7),'h 21-22'!K7:K26,0))</f>
        <v>26</v>
      </c>
      <c r="AZ12" s="11">
        <f>INDEX('h 21-22'!AZ7:AZ26,MATCH(LARGE('h 21-22'!K7:K26,7),'h 21-22'!K7:K26,0))</f>
        <v>22</v>
      </c>
      <c r="BA12" s="12">
        <f>INDEX('h 21-22'!BA7:BA26,MATCH(LARGE('h 21-22'!K7:K26,7),'h 21-22'!K7:K26,0))</f>
        <v>22</v>
      </c>
      <c r="BC12" s="7">
        <f>INDEX('h 21-22'!BC7:BC26,MATCH(LARGE('h 21-22'!K7:K26,7),'h 21-22'!K7:K26,0))</f>
        <v>3</v>
      </c>
      <c r="BD12" s="8">
        <f>INDEX('h 21-22'!BD7:BD26,MATCH(LARGE('h 21-22'!K7:K26,7),'h 21-22'!K7:K26,0))</f>
        <v>3</v>
      </c>
      <c r="BE12" s="9">
        <f>INDEX('h 21-22'!BE7:BE26,MATCH(LARGE('h 21-22'!K7:K26,7),'h 21-22'!K7:K26,0))</f>
        <v>0</v>
      </c>
      <c r="BF12" s="10">
        <f>INDEX('h 21-22'!BF7:BF26,MATCH(LARGE('h 21-22'!K7:K26,7),'h 21-22'!K7:K26,0))</f>
        <v>2</v>
      </c>
      <c r="BG12" s="11">
        <f>INDEX('h 21-22'!BG7:BG26,MATCH(LARGE('h 21-22'!K7:K26,7),'h 21-22'!K7:K26,0))</f>
        <v>3</v>
      </c>
      <c r="BH12" s="12">
        <f>INDEX('h 21-22'!BH7:BH26,MATCH(LARGE('h 21-22'!K7:K26,7),'h 21-22'!K7:K26,0))</f>
        <v>1</v>
      </c>
      <c r="BI12" s="6"/>
      <c r="BJ12" s="3" t="b">
        <f>INDEX('h 21-22'!BJ7:BJ26,MATCH(LARGE('h 21-22'!K7:K26,7),'h 21-22'!K7:K26,0))</f>
        <v>1</v>
      </c>
      <c r="BK12" s="3" t="b">
        <f>INDEX('h 21-22'!BK7:BK26,MATCH(LARGE('h 21-22'!K7:K26,7),'h 21-22'!K7:K26,0))</f>
        <v>1</v>
      </c>
      <c r="BL12" s="6"/>
      <c r="BM12" s="4" t="b">
        <f>INDEX('h 21-22'!BM7:BM26,MATCH(LARGE('h 21-22'!K7:K26,7),'h 21-22'!K7:K26,0))</f>
        <v>1</v>
      </c>
      <c r="BN12" s="4" t="b">
        <f>INDEX('h 21-22'!BN7:BN26,MATCH(LARGE('h 21-22'!K7:K26,7),'h 21-22'!K7:K26,0))</f>
        <v>1</v>
      </c>
      <c r="BO12" s="6"/>
      <c r="BP12" s="30" t="s">
        <v>85</v>
      </c>
    </row>
    <row r="13" spans="2:68" ht="17.100000000000001" customHeight="1" thickBot="1" x14ac:dyDescent="0.3">
      <c r="B13" s="22" t="str">
        <f>INDEX('h 21-22'!B7:B26,MATCH(LARGE('h 21-22'!K7:K26,8),'h 21-22'!K7:K26,0))</f>
        <v>Leicester</v>
      </c>
      <c r="C13" s="2"/>
      <c r="D13" s="4" t="b">
        <f>INDEX('h 21-22'!D7:D26,MATCH(LARGE('h 21-22'!K7:K26,8),'h 21-22'!K7:K26,0))</f>
        <v>1</v>
      </c>
      <c r="E13" s="2"/>
      <c r="F13" s="35">
        <f>INDEX('h 21-22'!F7:F26,MATCH(LARGE('h 21-22'!K7:K26,8),'h 21-22'!K7:K26,0))</f>
        <v>14</v>
      </c>
      <c r="G13" s="36">
        <f>INDEX('h 21-22'!G7:G26,MATCH(LARGE('h 21-22'!K7:K26,8),'h 21-22'!K7:K26,0))</f>
        <v>10</v>
      </c>
      <c r="H13" s="37">
        <f>INDEX('h 21-22'!H7:H26,MATCH(LARGE('h 21-22'!K7:K26,8),'h 21-22'!K7:K26,0))</f>
        <v>14</v>
      </c>
      <c r="I13" s="15">
        <f>INDEX('h 21-22'!I7:I26,MATCH(LARGE('h 21-22'!K7:K26,8),'h 21-22'!K7:K26,0))</f>
        <v>52</v>
      </c>
      <c r="J13" s="27"/>
      <c r="K13" s="27"/>
      <c r="L13" s="32">
        <f>INDEX('h 21-22'!L7:L26,MATCH(LARGE('h 21-22'!K7:K26,8),'h 21-22'!K7:K26,0))</f>
        <v>27</v>
      </c>
      <c r="M13" s="24">
        <f>INDEX('h 21-22'!M7:M26,MATCH(LARGE('h 21-22'!K7:K26,8),'h 21-22'!K7:K26,0))</f>
        <v>30</v>
      </c>
      <c r="N13" s="33">
        <f>INDEX('h 21-22'!N7:N26,MATCH(LARGE('h 21-22'!K7:K26,8),'h 21-22'!K7:K26,0))</f>
        <v>62</v>
      </c>
      <c r="O13" s="34">
        <f>INDEX('h 21-22'!O7:O26,MATCH(LARGE('h 21-22'!K7:K26,8),'h 21-22'!K7:K26,0))</f>
        <v>59</v>
      </c>
      <c r="P13" s="2"/>
      <c r="Q13" s="38">
        <f>INDEX('h 21-22'!Q7:Q26,MATCH(LARGE('h 21-22'!K7:K26,8),'h 21-22'!K7:K26,0))</f>
        <v>10</v>
      </c>
      <c r="R13" s="39">
        <f>INDEX('h 21-22'!R7:R26,MATCH(LARGE('h 21-22'!K7:K26,8),'h 21-22'!K7:K26,0))</f>
        <v>4</v>
      </c>
      <c r="S13" s="40">
        <f>INDEX('h 21-22'!S7:S26,MATCH(LARGE('h 21-22'!K7:K26,8),'h 21-22'!K7:K26,0))</f>
        <v>5</v>
      </c>
      <c r="T13" s="15">
        <f>INDEX('h 21-22'!T7:T26,MATCH(LARGE('h 21-22'!K7:K26,8),'h 21-22'!K7:K26,0))</f>
        <v>34</v>
      </c>
      <c r="U13" s="32">
        <f>INDEX('h 21-22'!U7:U26,MATCH(LARGE('h 21-22'!K7:K26,8),'h 21-22'!K7:K26,0))</f>
        <v>14</v>
      </c>
      <c r="V13" s="24">
        <f>INDEX('h 21-22'!V7:V26,MATCH(LARGE('h 21-22'!K7:K26,8),'h 21-22'!K7:K26,0))</f>
        <v>12</v>
      </c>
      <c r="W13" s="33">
        <f>INDEX('h 21-22'!W7:W26,MATCH(LARGE('h 21-22'!K7:K26,8),'h 21-22'!K7:K26,0))</f>
        <v>34</v>
      </c>
      <c r="X13" s="34">
        <f>INDEX('h 21-22'!X7:X26,MATCH(LARGE('h 21-22'!K7:K26,8),'h 21-22'!K7:K26,0))</f>
        <v>23</v>
      </c>
      <c r="Y13" s="2"/>
      <c r="Z13" s="41">
        <f>INDEX('h 21-22'!Z7:Z26,MATCH(LARGE('h 21-22'!K7:K26,8),'h 21-22'!K7:K26,0))</f>
        <v>4</v>
      </c>
      <c r="AA13" s="42">
        <f>INDEX('h 21-22'!AA7:AA26,MATCH(LARGE('h 21-22'!K7:K26,8),'h 21-22'!K7:K26,0))</f>
        <v>6</v>
      </c>
      <c r="AB13" s="43">
        <f>INDEX('h 21-22'!AB7:AB26,MATCH(LARGE('h 21-22'!K7:K26,8),'h 21-22'!K7:K26,0))</f>
        <v>9</v>
      </c>
      <c r="AC13" s="15">
        <f>INDEX('h 21-22'!AC7:AC26,MATCH(LARGE('h 21-22'!K7:K26,8),'h 21-22'!K7:K26,0))</f>
        <v>18</v>
      </c>
      <c r="AD13" s="32">
        <f>INDEX('h 21-22'!AD7:AD26,MATCH(LARGE('h 21-22'!K7:K26,8),'h 21-22'!K7:K26,0))</f>
        <v>13</v>
      </c>
      <c r="AE13" s="24">
        <f>INDEX('h 21-22'!AE7:AE26,MATCH(LARGE('h 21-22'!K7:K26,8),'h 21-22'!K7:K26,0))</f>
        <v>18</v>
      </c>
      <c r="AF13" s="33">
        <f>INDEX('h 21-22'!AF7:AF26,MATCH(LARGE('h 21-22'!K7:K26,8),'h 21-22'!K7:K26,0))</f>
        <v>28</v>
      </c>
      <c r="AG13" s="34">
        <f>INDEX('h 21-22'!AG7:AG26,MATCH(LARGE('h 21-22'!K7:K26,8),'h 21-22'!K7:K26,0))</f>
        <v>36</v>
      </c>
      <c r="AI13" s="7">
        <f>INDEX('h 21-22'!AI7:AI26,MATCH(LARGE('h 21-22'!K7:K26,8),'h 21-22'!K7:K26,0))</f>
        <v>76</v>
      </c>
      <c r="AJ13" s="8">
        <f>INDEX('h 21-22'!AJ7:AJ26,MATCH(LARGE('h 21-22'!K7:K26,8),'h 21-22'!K7:K26,0))</f>
        <v>115</v>
      </c>
      <c r="AK13" s="7">
        <f>INDEX('h 21-22'!AK7:AK26,MATCH(LARGE('h 21-22'!K7:K26,8),'h 21-22'!K7:K26,0))</f>
        <v>185</v>
      </c>
      <c r="AL13" s="8">
        <f>INDEX('h 21-22'!AL7:AL26,MATCH(LARGE('h 21-22'!K7:K26,8),'h 21-22'!K7:K26,0))</f>
        <v>218</v>
      </c>
      <c r="AM13" s="9">
        <f>INDEX('h 21-22'!AM7:AM26,MATCH(LARGE('h 21-22'!K7:K26,8),'h 21-22'!K7:K26,0))</f>
        <v>39</v>
      </c>
      <c r="AN13" s="10">
        <f>INDEX('h 21-22'!AN7:AN26,MATCH(LARGE('h 21-22'!K7:K26,8),'h 21-22'!K7:K26,0))</f>
        <v>51</v>
      </c>
      <c r="AO13" s="9">
        <f>INDEX('h 21-22'!AO7:AO26,MATCH(LARGE('h 21-22'!K7:K26,8),'h 21-22'!K7:K26,0))</f>
        <v>93</v>
      </c>
      <c r="AP13" s="10">
        <f>INDEX('h 21-22'!AP7:AP26,MATCH(LARGE('h 21-22'!K7:K26,8),'h 21-22'!K7:K26,0))</f>
        <v>101</v>
      </c>
      <c r="AQ13" s="11">
        <f>INDEX('h 21-22'!AQ7:AQ26,MATCH(LARGE('h 21-22'!K7:K26,8),'h 21-22'!K7:K26,0))</f>
        <v>37</v>
      </c>
      <c r="AR13" s="12">
        <f>INDEX('h 21-22'!AR7:AR26,MATCH(LARGE('h 21-22'!K7:K26,8),'h 21-22'!K7:K26,0))</f>
        <v>64</v>
      </c>
      <c r="AS13" s="11">
        <f>INDEX('h 21-22'!AS7:AS26,MATCH(LARGE('h 21-22'!K7:K26,8),'h 21-22'!K7:K26,0))</f>
        <v>92</v>
      </c>
      <c r="AT13" s="12">
        <f>INDEX('h 21-22'!AT7:AT26,MATCH(LARGE('h 21-22'!K7:K26,8),'h 21-22'!K7:K26,0))</f>
        <v>117</v>
      </c>
      <c r="AV13" s="7">
        <f>INDEX('h 21-22'!AV7:AV26,MATCH(LARGE('h 21-22'!K7:K26,8),'h 21-22'!K7:K26,0))</f>
        <v>55</v>
      </c>
      <c r="AW13" s="8">
        <f>INDEX('h 21-22'!AW7:AW26,MATCH(LARGE('h 21-22'!K7:K26,8),'h 21-22'!K7:K26,0))</f>
        <v>60</v>
      </c>
      <c r="AX13" s="9">
        <f>INDEX('h 21-22'!AX7:AX26,MATCH(LARGE('h 21-22'!K7:K26,8),'h 21-22'!K7:K26,0))</f>
        <v>22</v>
      </c>
      <c r="AY13" s="10">
        <f>INDEX('h 21-22'!AY7:AY26,MATCH(LARGE('h 21-22'!K7:K26,8),'h 21-22'!K7:K26,0))</f>
        <v>29</v>
      </c>
      <c r="AZ13" s="11">
        <f>INDEX('h 21-22'!AZ7:AZ26,MATCH(LARGE('h 21-22'!K7:K26,8),'h 21-22'!K7:K26,0))</f>
        <v>33</v>
      </c>
      <c r="BA13" s="12">
        <f>INDEX('h 21-22'!BA7:BA26,MATCH(LARGE('h 21-22'!K7:K26,8),'h 21-22'!K7:K26,0))</f>
        <v>31</v>
      </c>
      <c r="BC13" s="7">
        <f>INDEX('h 21-22'!BC7:BC26,MATCH(LARGE('h 21-22'!K7:K26,8),'h 21-22'!K7:K26,0))</f>
        <v>1</v>
      </c>
      <c r="BD13" s="8">
        <f>INDEX('h 21-22'!BD7:BD26,MATCH(LARGE('h 21-22'!K7:K26,8),'h 21-22'!K7:K26,0))</f>
        <v>0</v>
      </c>
      <c r="BE13" s="9">
        <f>INDEX('h 21-22'!BE7:BE26,MATCH(LARGE('h 21-22'!K7:K26,8),'h 21-22'!K7:K26,0))</f>
        <v>0</v>
      </c>
      <c r="BF13" s="10">
        <f>INDEX('h 21-22'!BF7:BF26,MATCH(LARGE('h 21-22'!K7:K26,8),'h 21-22'!K7:K26,0))</f>
        <v>0</v>
      </c>
      <c r="BG13" s="11">
        <f>INDEX('h 21-22'!BG7:BG26,MATCH(LARGE('h 21-22'!K7:K26,8),'h 21-22'!K7:K26,0))</f>
        <v>1</v>
      </c>
      <c r="BH13" s="12">
        <f>INDEX('h 21-22'!BH7:BH26,MATCH(LARGE('h 21-22'!K7:K26,8),'h 21-22'!K7:K26,0))</f>
        <v>0</v>
      </c>
      <c r="BI13" s="6"/>
      <c r="BJ13" s="3" t="b">
        <f>INDEX('h 21-22'!BJ7:BJ26,MATCH(LARGE('h 21-22'!K7:K26,8),'h 21-22'!K7:K26,0))</f>
        <v>1</v>
      </c>
      <c r="BK13" s="3" t="b">
        <f>INDEX('h 21-22'!BK7:BK26,MATCH(LARGE('h 21-22'!K7:K26,8),'h 21-22'!K7:K26,0))</f>
        <v>1</v>
      </c>
      <c r="BL13" s="6"/>
      <c r="BM13" s="4" t="b">
        <f>INDEX('h 21-22'!BM7:BM26,MATCH(LARGE('h 21-22'!K7:K26,8),'h 21-22'!K7:K26,0))</f>
        <v>1</v>
      </c>
      <c r="BN13" s="4" t="b">
        <f>INDEX('h 21-22'!BN7:BN26,MATCH(LARGE('h 21-22'!K7:K26,8),'h 21-22'!K7:K26,0))</f>
        <v>1</v>
      </c>
      <c r="BO13" s="6"/>
      <c r="BP13" s="30" t="s">
        <v>86</v>
      </c>
    </row>
    <row r="14" spans="2:68" ht="17.100000000000001" customHeight="1" thickBot="1" x14ac:dyDescent="0.3">
      <c r="B14" s="22" t="str">
        <f>INDEX('h 21-22'!B7:B26,MATCH(LARGE('h 21-22'!K7:K26,9),'h 21-22'!K7:K26,0))</f>
        <v>Brighton</v>
      </c>
      <c r="C14" s="2"/>
      <c r="D14" s="4" t="b">
        <f>INDEX('h 21-22'!D7:D26,MATCH(LARGE('h 21-22'!K7:K26,9),'h 21-22'!K7:K26,0))</f>
        <v>1</v>
      </c>
      <c r="E14" s="2"/>
      <c r="F14" s="35">
        <f>INDEX('h 21-22'!F7:F26,MATCH(LARGE('h 21-22'!K7:K26,9),'h 21-22'!K7:K26,0))</f>
        <v>12</v>
      </c>
      <c r="G14" s="36">
        <f>INDEX('h 21-22'!G7:G26,MATCH(LARGE('h 21-22'!K7:K26,9),'h 21-22'!K7:K26,0))</f>
        <v>15</v>
      </c>
      <c r="H14" s="37">
        <f>INDEX('h 21-22'!H7:H26,MATCH(LARGE('h 21-22'!K7:K26,9),'h 21-22'!K7:K26,0))</f>
        <v>11</v>
      </c>
      <c r="I14" s="15">
        <f>INDEX('h 21-22'!I7:I26,MATCH(LARGE('h 21-22'!K7:K26,9),'h 21-22'!K7:K26,0))</f>
        <v>51</v>
      </c>
      <c r="J14" s="27"/>
      <c r="K14" s="27"/>
      <c r="L14" s="32">
        <f>INDEX('h 21-22'!L7:L26,MATCH(LARGE('h 21-22'!K7:K26,9),'h 21-22'!K7:K26,0))</f>
        <v>16</v>
      </c>
      <c r="M14" s="24">
        <f>INDEX('h 21-22'!M7:M26,MATCH(LARGE('h 21-22'!K7:K26,9),'h 21-22'!K7:K26,0))</f>
        <v>22</v>
      </c>
      <c r="N14" s="33">
        <f>INDEX('h 21-22'!N7:N26,MATCH(LARGE('h 21-22'!K7:K26,9),'h 21-22'!K7:K26,0))</f>
        <v>42</v>
      </c>
      <c r="O14" s="34">
        <f>INDEX('h 21-22'!O7:O26,MATCH(LARGE('h 21-22'!K7:K26,9),'h 21-22'!K7:K26,0))</f>
        <v>44</v>
      </c>
      <c r="P14" s="2"/>
      <c r="Q14" s="38">
        <f>INDEX('h 21-22'!Q7:Q26,MATCH(LARGE('h 21-22'!K7:K26,9),'h 21-22'!K7:K26,0))</f>
        <v>5</v>
      </c>
      <c r="R14" s="39">
        <f>INDEX('h 21-22'!R7:R26,MATCH(LARGE('h 21-22'!K7:K26,9),'h 21-22'!K7:K26,0))</f>
        <v>7</v>
      </c>
      <c r="S14" s="40">
        <f>INDEX('h 21-22'!S7:S26,MATCH(LARGE('h 21-22'!K7:K26,9),'h 21-22'!K7:K26,0))</f>
        <v>7</v>
      </c>
      <c r="T14" s="15">
        <f>INDEX('h 21-22'!T7:T26,MATCH(LARGE('h 21-22'!K7:K26,9),'h 21-22'!K7:K26,0))</f>
        <v>22</v>
      </c>
      <c r="U14" s="32">
        <f>INDEX('h 21-22'!U7:U26,MATCH(LARGE('h 21-22'!K7:K26,9),'h 21-22'!K7:K26,0))</f>
        <v>9</v>
      </c>
      <c r="V14" s="24">
        <f>INDEX('h 21-22'!V7:V26,MATCH(LARGE('h 21-22'!K7:K26,9),'h 21-22'!K7:K26,0))</f>
        <v>13</v>
      </c>
      <c r="W14" s="33">
        <f>INDEX('h 21-22'!W7:W26,MATCH(LARGE('h 21-22'!K7:K26,9),'h 21-22'!K7:K26,0))</f>
        <v>19</v>
      </c>
      <c r="X14" s="34">
        <f>INDEX('h 21-22'!X7:X26,MATCH(LARGE('h 21-22'!K7:K26,9),'h 21-22'!K7:K26,0))</f>
        <v>23</v>
      </c>
      <c r="Y14" s="2"/>
      <c r="Z14" s="41">
        <f>INDEX('h 21-22'!Z7:Z26,MATCH(LARGE('h 21-22'!K7:K26,9),'h 21-22'!K7:K26,0))</f>
        <v>7</v>
      </c>
      <c r="AA14" s="42">
        <f>INDEX('h 21-22'!AA7:AA26,MATCH(LARGE('h 21-22'!K7:K26,9),'h 21-22'!K7:K26,0))</f>
        <v>8</v>
      </c>
      <c r="AB14" s="43">
        <f>INDEX('h 21-22'!AB7:AB26,MATCH(LARGE('h 21-22'!K7:K26,9),'h 21-22'!K7:K26,0))</f>
        <v>4</v>
      </c>
      <c r="AC14" s="15">
        <f>INDEX('h 21-22'!AC7:AC26,MATCH(LARGE('h 21-22'!K7:K26,9),'h 21-22'!K7:K26,0))</f>
        <v>29</v>
      </c>
      <c r="AD14" s="32">
        <f>INDEX('h 21-22'!AD7:AD26,MATCH(LARGE('h 21-22'!K7:K26,9),'h 21-22'!K7:K26,0))</f>
        <v>7</v>
      </c>
      <c r="AE14" s="24">
        <f>INDEX('h 21-22'!AE7:AE26,MATCH(LARGE('h 21-22'!K7:K26,9),'h 21-22'!K7:K26,0))</f>
        <v>9</v>
      </c>
      <c r="AF14" s="33">
        <f>INDEX('h 21-22'!AF7:AF26,MATCH(LARGE('h 21-22'!K7:K26,9),'h 21-22'!K7:K26,0))</f>
        <v>23</v>
      </c>
      <c r="AG14" s="34">
        <f>INDEX('h 21-22'!AG7:AG26,MATCH(LARGE('h 21-22'!K7:K26,9),'h 21-22'!K7:K26,0))</f>
        <v>21</v>
      </c>
      <c r="AI14" s="7">
        <f>INDEX('h 21-22'!AI7:AI26,MATCH(LARGE('h 21-22'!K7:K26,9),'h 21-22'!K7:K26,0))</f>
        <v>94</v>
      </c>
      <c r="AJ14" s="8">
        <f>INDEX('h 21-22'!AJ7:AJ26,MATCH(LARGE('h 21-22'!K7:K26,9),'h 21-22'!K7:K26,0))</f>
        <v>90</v>
      </c>
      <c r="AK14" s="7">
        <f>INDEX('h 21-22'!AK7:AK26,MATCH(LARGE('h 21-22'!K7:K26,9),'h 21-22'!K7:K26,0))</f>
        <v>200</v>
      </c>
      <c r="AL14" s="8">
        <f>INDEX('h 21-22'!AL7:AL26,MATCH(LARGE('h 21-22'!K7:K26,9),'h 21-22'!K7:K26,0))</f>
        <v>211</v>
      </c>
      <c r="AM14" s="9">
        <f>INDEX('h 21-22'!AM7:AM26,MATCH(LARGE('h 21-22'!K7:K26,9),'h 21-22'!K7:K26,0))</f>
        <v>54</v>
      </c>
      <c r="AN14" s="10">
        <f>INDEX('h 21-22'!AN7:AN26,MATCH(LARGE('h 21-22'!K7:K26,9),'h 21-22'!K7:K26,0))</f>
        <v>35</v>
      </c>
      <c r="AO14" s="9">
        <f>INDEX('h 21-22'!AO7:AO26,MATCH(LARGE('h 21-22'!K7:K26,9),'h 21-22'!K7:K26,0))</f>
        <v>118</v>
      </c>
      <c r="AP14" s="10">
        <f>INDEX('h 21-22'!AP7:AP26,MATCH(LARGE('h 21-22'!K7:K26,9),'h 21-22'!K7:K26,0))</f>
        <v>87</v>
      </c>
      <c r="AQ14" s="11">
        <f>INDEX('h 21-22'!AQ7:AQ26,MATCH(LARGE('h 21-22'!K7:K26,9),'h 21-22'!K7:K26,0))</f>
        <v>40</v>
      </c>
      <c r="AR14" s="12">
        <f>INDEX('h 21-22'!AR7:AR26,MATCH(LARGE('h 21-22'!K7:K26,9),'h 21-22'!K7:K26,0))</f>
        <v>55</v>
      </c>
      <c r="AS14" s="11">
        <f>INDEX('h 21-22'!AS7:AS26,MATCH(LARGE('h 21-22'!K7:K26,9),'h 21-22'!K7:K26,0))</f>
        <v>82</v>
      </c>
      <c r="AT14" s="12">
        <f>INDEX('h 21-22'!AT7:AT26,MATCH(LARGE('h 21-22'!K7:K26,9),'h 21-22'!K7:K26,0))</f>
        <v>124</v>
      </c>
      <c r="AV14" s="7">
        <f>INDEX('h 21-22'!AV7:AV26,MATCH(LARGE('h 21-22'!K7:K26,9),'h 21-22'!K7:K26,0))</f>
        <v>72</v>
      </c>
      <c r="AW14" s="8">
        <f>INDEX('h 21-22'!AW7:AW26,MATCH(LARGE('h 21-22'!K7:K26,9),'h 21-22'!K7:K26,0))</f>
        <v>79</v>
      </c>
      <c r="AX14" s="9">
        <f>INDEX('h 21-22'!AX7:AX26,MATCH(LARGE('h 21-22'!K7:K26,9),'h 21-22'!K7:K26,0))</f>
        <v>32</v>
      </c>
      <c r="AY14" s="10">
        <f>INDEX('h 21-22'!AY7:AY26,MATCH(LARGE('h 21-22'!K7:K26,9),'h 21-22'!K7:K26,0))</f>
        <v>37</v>
      </c>
      <c r="AZ14" s="11">
        <f>INDEX('h 21-22'!AZ7:AZ26,MATCH(LARGE('h 21-22'!K7:K26,9),'h 21-22'!K7:K26,0))</f>
        <v>40</v>
      </c>
      <c r="BA14" s="12">
        <f>INDEX('h 21-22'!BA7:BA26,MATCH(LARGE('h 21-22'!K7:K26,9),'h 21-22'!K7:K26,0))</f>
        <v>42</v>
      </c>
      <c r="BC14" s="7">
        <f>INDEX('h 21-22'!BC7:BC26,MATCH(LARGE('h 21-22'!K7:K26,9),'h 21-22'!K7:K26,0))</f>
        <v>2</v>
      </c>
      <c r="BD14" s="8">
        <f>INDEX('h 21-22'!BD7:BD26,MATCH(LARGE('h 21-22'!K7:K26,9),'h 21-22'!K7:K26,0))</f>
        <v>0</v>
      </c>
      <c r="BE14" s="9">
        <f>INDEX('h 21-22'!BE7:BE26,MATCH(LARGE('h 21-22'!K7:K26,9),'h 21-22'!K7:K26,0))</f>
        <v>1</v>
      </c>
      <c r="BF14" s="10">
        <f>INDEX('h 21-22'!BF7:BF26,MATCH(LARGE('h 21-22'!K7:K26,9),'h 21-22'!K7:K26,0))</f>
        <v>0</v>
      </c>
      <c r="BG14" s="11">
        <f>INDEX('h 21-22'!BG7:BG26,MATCH(LARGE('h 21-22'!K7:K26,9),'h 21-22'!K7:K26,0))</f>
        <v>1</v>
      </c>
      <c r="BH14" s="12">
        <f>INDEX('h 21-22'!BH7:BH26,MATCH(LARGE('h 21-22'!K7:K26,9),'h 21-22'!K7:K26,0))</f>
        <v>0</v>
      </c>
      <c r="BI14" s="6"/>
      <c r="BJ14" s="3" t="b">
        <f>INDEX('h 21-22'!BJ7:BJ26,MATCH(LARGE('h 21-22'!K7:K26,9),'h 21-22'!K7:K26,0))</f>
        <v>1</v>
      </c>
      <c r="BK14" s="3" t="b">
        <f>INDEX('h 21-22'!BK7:BK26,MATCH(LARGE('h 21-22'!K7:K26,9),'h 21-22'!K7:K26,0))</f>
        <v>1</v>
      </c>
      <c r="BL14" s="6"/>
      <c r="BM14" s="4" t="b">
        <f>INDEX('h 21-22'!BM7:BM26,MATCH(LARGE('h 21-22'!K7:K26,9),'h 21-22'!K7:K26,0))</f>
        <v>1</v>
      </c>
      <c r="BN14" s="4" t="b">
        <f>INDEX('h 21-22'!BN7:BN26,MATCH(LARGE('h 21-22'!K7:K26,9),'h 21-22'!K7:K26,0))</f>
        <v>1</v>
      </c>
      <c r="BO14" s="6"/>
      <c r="BP14" s="30" t="s">
        <v>71</v>
      </c>
    </row>
    <row r="15" spans="2:68" ht="17.100000000000001" customHeight="1" thickBot="1" x14ac:dyDescent="0.3">
      <c r="B15" s="22" t="str">
        <f ca="1">INDEX('h 21-22'!B7:B26,MATCH(LARGE('h 21-22'!K7:K26,10),'h 21-22'!K7:K26,0))</f>
        <v>Wolves</v>
      </c>
      <c r="C15" s="2"/>
      <c r="D15" s="4" t="b">
        <f>INDEX('h 21-22'!D7:D26,MATCH(LARGE('h 21-22'!K7:K26,10),'h 21-22'!K7:K26,0))</f>
        <v>1</v>
      </c>
      <c r="E15" s="2"/>
      <c r="F15" s="35">
        <f>INDEX('h 21-22'!F7:F26,MATCH(LARGE('h 21-22'!K7:K26,10),'h 21-22'!K7:K26,0))</f>
        <v>15</v>
      </c>
      <c r="G15" s="36">
        <f>INDEX('h 21-22'!G7:G26,MATCH(LARGE('h 21-22'!K7:K26,10),'h 21-22'!K7:K26,0))</f>
        <v>6</v>
      </c>
      <c r="H15" s="37">
        <f>INDEX('h 21-22'!H7:H26,MATCH(LARGE('h 21-22'!K7:K26,10),'h 21-22'!K7:K26,0))</f>
        <v>17</v>
      </c>
      <c r="I15" s="15">
        <f>INDEX('h 21-22'!I7:I26,MATCH(LARGE('h 21-22'!K7:K26,10),'h 21-22'!K7:K26,0))</f>
        <v>51</v>
      </c>
      <c r="J15" s="27"/>
      <c r="K15" s="27"/>
      <c r="L15" s="32">
        <f>INDEX('h 21-22'!L7:L26,MATCH(LARGE('h 21-22'!K7:K26,10),'h 21-22'!K7:K26,0))</f>
        <v>19</v>
      </c>
      <c r="M15" s="24">
        <f>INDEX('h 21-22'!M7:M26,MATCH(LARGE('h 21-22'!K7:K26,10),'h 21-22'!K7:K26,0))</f>
        <v>15</v>
      </c>
      <c r="N15" s="33">
        <f>INDEX('h 21-22'!N7:N26,MATCH(LARGE('h 21-22'!K7:K26,10),'h 21-22'!K7:K26,0))</f>
        <v>38</v>
      </c>
      <c r="O15" s="34">
        <f>INDEX('h 21-22'!O7:O26,MATCH(LARGE('h 21-22'!K7:K26,10),'h 21-22'!K7:K26,0))</f>
        <v>43</v>
      </c>
      <c r="P15" s="2"/>
      <c r="Q15" s="38">
        <f>INDEX('h 21-22'!Q7:Q26,MATCH(LARGE('h 21-22'!K7:K26,10),'h 21-22'!K7:K26,0))</f>
        <v>7</v>
      </c>
      <c r="R15" s="39">
        <f>INDEX('h 21-22'!R7:R26,MATCH(LARGE('h 21-22'!K7:K26,10),'h 21-22'!K7:K26,0))</f>
        <v>3</v>
      </c>
      <c r="S15" s="40">
        <f>INDEX('h 21-22'!S7:S26,MATCH(LARGE('h 21-22'!K7:K26,10),'h 21-22'!K7:K26,0))</f>
        <v>9</v>
      </c>
      <c r="T15" s="15">
        <f>INDEX('h 21-22'!T7:T26,MATCH(LARGE('h 21-22'!K7:K26,10),'h 21-22'!K7:K26,0))</f>
        <v>24</v>
      </c>
      <c r="U15" s="32">
        <f>INDEX('h 21-22'!U7:U26,MATCH(LARGE('h 21-22'!K7:K26,10),'h 21-22'!K7:K26,0))</f>
        <v>13</v>
      </c>
      <c r="V15" s="24">
        <f>INDEX('h 21-22'!V7:V26,MATCH(LARGE('h 21-22'!K7:K26,10),'h 21-22'!K7:K26,0))</f>
        <v>13</v>
      </c>
      <c r="W15" s="33">
        <f>INDEX('h 21-22'!W7:W26,MATCH(LARGE('h 21-22'!K7:K26,10),'h 21-22'!K7:K26,0))</f>
        <v>20</v>
      </c>
      <c r="X15" s="34">
        <f>INDEX('h 21-22'!X7:X26,MATCH(LARGE('h 21-22'!K7:K26,10),'h 21-22'!K7:K26,0))</f>
        <v>25</v>
      </c>
      <c r="Y15" s="2"/>
      <c r="Z15" s="41">
        <f>INDEX('h 21-22'!Z7:Z26,MATCH(LARGE('h 21-22'!K7:K26,10),'h 21-22'!K7:K26,0))</f>
        <v>8</v>
      </c>
      <c r="AA15" s="42">
        <f>INDEX('h 21-22'!AA7:AA26,MATCH(LARGE('h 21-22'!K7:K26,10),'h 21-22'!K7:K26,0))</f>
        <v>3</v>
      </c>
      <c r="AB15" s="43">
        <f>INDEX('h 21-22'!AB7:AB26,MATCH(LARGE('h 21-22'!K7:K26,10),'h 21-22'!K7:K26,0))</f>
        <v>8</v>
      </c>
      <c r="AC15" s="15">
        <f>INDEX('h 21-22'!AC7:AC26,MATCH(LARGE('h 21-22'!K7:K26,10),'h 21-22'!K7:K26,0))</f>
        <v>27</v>
      </c>
      <c r="AD15" s="32">
        <f>INDEX('h 21-22'!AD7:AD26,MATCH(LARGE('h 21-22'!K7:K26,10),'h 21-22'!K7:K26,0))</f>
        <v>6</v>
      </c>
      <c r="AE15" s="24">
        <f>INDEX('h 21-22'!AE7:AE26,MATCH(LARGE('h 21-22'!K7:K26,10),'h 21-22'!K7:K26,0))</f>
        <v>2</v>
      </c>
      <c r="AF15" s="33">
        <f>INDEX('h 21-22'!AF7:AF26,MATCH(LARGE('h 21-22'!K7:K26,10),'h 21-22'!K7:K26,0))</f>
        <v>18</v>
      </c>
      <c r="AG15" s="34">
        <f>INDEX('h 21-22'!AG7:AG26,MATCH(LARGE('h 21-22'!K7:K26,10),'h 21-22'!K7:K26,0))</f>
        <v>18</v>
      </c>
      <c r="AI15" s="7">
        <f>INDEX('h 21-22'!AI7:AI26,MATCH(LARGE('h 21-22'!K7:K26,10),'h 21-22'!K7:K26,0))</f>
        <v>76</v>
      </c>
      <c r="AJ15" s="8">
        <f>INDEX('h 21-22'!AJ7:AJ26,MATCH(LARGE('h 21-22'!K7:K26,10),'h 21-22'!K7:K26,0))</f>
        <v>91</v>
      </c>
      <c r="AK15" s="7">
        <f>INDEX('h 21-22'!AK7:AK26,MATCH(LARGE('h 21-22'!K7:K26,10),'h 21-22'!K7:K26,0))</f>
        <v>168</v>
      </c>
      <c r="AL15" s="8">
        <f>INDEX('h 21-22'!AL7:AL26,MATCH(LARGE('h 21-22'!K7:K26,10),'h 21-22'!K7:K26,0))</f>
        <v>204</v>
      </c>
      <c r="AM15" s="9">
        <f>INDEX('h 21-22'!AM7:AM26,MATCH(LARGE('h 21-22'!K7:K26,10),'h 21-22'!K7:K26,0))</f>
        <v>45</v>
      </c>
      <c r="AN15" s="10">
        <f>INDEX('h 21-22'!AN7:AN26,MATCH(LARGE('h 21-22'!K7:K26,10),'h 21-22'!K7:K26,0))</f>
        <v>47</v>
      </c>
      <c r="AO15" s="9">
        <f>INDEX('h 21-22'!AO7:AO26,MATCH(LARGE('h 21-22'!K7:K26,10),'h 21-22'!K7:K26,0))</f>
        <v>88</v>
      </c>
      <c r="AP15" s="10">
        <f>INDEX('h 21-22'!AP7:AP26,MATCH(LARGE('h 21-22'!K7:K26,10),'h 21-22'!K7:K26,0))</f>
        <v>100</v>
      </c>
      <c r="AQ15" s="11">
        <f>INDEX('h 21-22'!AQ7:AQ26,MATCH(LARGE('h 21-22'!K7:K26,10),'h 21-22'!K7:K26,0))</f>
        <v>31</v>
      </c>
      <c r="AR15" s="12">
        <f>INDEX('h 21-22'!AR7:AR26,MATCH(LARGE('h 21-22'!K7:K26,10),'h 21-22'!K7:K26,0))</f>
        <v>44</v>
      </c>
      <c r="AS15" s="11">
        <f>INDEX('h 21-22'!AS7:AS26,MATCH(LARGE('h 21-22'!K7:K26,10),'h 21-22'!K7:K26,0))</f>
        <v>80</v>
      </c>
      <c r="AT15" s="12">
        <f>INDEX('h 21-22'!AT7:AT26,MATCH(LARGE('h 21-22'!K7:K26,10),'h 21-22'!K7:K26,0))</f>
        <v>104</v>
      </c>
      <c r="AV15" s="7">
        <f>INDEX('h 21-22'!AV7:AV26,MATCH(LARGE('h 21-22'!K7:K26,10),'h 21-22'!K7:K26,0))</f>
        <v>61</v>
      </c>
      <c r="AW15" s="8">
        <f>INDEX('h 21-22'!AW7:AW26,MATCH(LARGE('h 21-22'!K7:K26,10),'h 21-22'!K7:K26,0))</f>
        <v>86</v>
      </c>
      <c r="AX15" s="9">
        <f>INDEX('h 21-22'!AX7:AX26,MATCH(LARGE('h 21-22'!K7:K26,10),'h 21-22'!K7:K26,0))</f>
        <v>32</v>
      </c>
      <c r="AY15" s="10">
        <f>INDEX('h 21-22'!AY7:AY26,MATCH(LARGE('h 21-22'!K7:K26,10),'h 21-22'!K7:K26,0))</f>
        <v>50</v>
      </c>
      <c r="AZ15" s="11">
        <f>INDEX('h 21-22'!AZ7:AZ26,MATCH(LARGE('h 21-22'!K7:K26,10),'h 21-22'!K7:K26,0))</f>
        <v>29</v>
      </c>
      <c r="BA15" s="12">
        <f>INDEX('h 21-22'!BA7:BA26,MATCH(LARGE('h 21-22'!K7:K26,10),'h 21-22'!K7:K26,0))</f>
        <v>36</v>
      </c>
      <c r="BC15" s="7">
        <f>INDEX('h 21-22'!BC7:BC26,MATCH(LARGE('h 21-22'!K7:K26,10),'h 21-22'!K7:K26,0))</f>
        <v>2</v>
      </c>
      <c r="BD15" s="8">
        <f>INDEX('h 21-22'!BD7:BD26,MATCH(LARGE('h 21-22'!K7:K26,10),'h 21-22'!K7:K26,0))</f>
        <v>3</v>
      </c>
      <c r="BE15" s="9">
        <f>INDEX('h 21-22'!BE7:BE26,MATCH(LARGE('h 21-22'!K7:K26,10),'h 21-22'!K7:K26,0))</f>
        <v>1</v>
      </c>
      <c r="BF15" s="10">
        <f>INDEX('h 21-22'!BF7:BF26,MATCH(LARGE('h 21-22'!K7:K26,10),'h 21-22'!K7:K26,0))</f>
        <v>2</v>
      </c>
      <c r="BG15" s="11">
        <f>INDEX('h 21-22'!BG7:BG26,MATCH(LARGE('h 21-22'!K7:K26,10),'h 21-22'!K7:K26,0))</f>
        <v>1</v>
      </c>
      <c r="BH15" s="12">
        <f>INDEX('h 21-22'!BH7:BH26,MATCH(LARGE('h 21-22'!K7:K26,10),'h 21-22'!K7:K26,0))</f>
        <v>1</v>
      </c>
      <c r="BI15" s="6"/>
      <c r="BJ15" s="3" t="b">
        <f>INDEX('h 21-22'!BJ7:BJ26,MATCH(LARGE('h 21-22'!K7:K26,10),'h 21-22'!K7:K26,0))</f>
        <v>1</v>
      </c>
      <c r="BK15" s="3" t="b">
        <f>INDEX('h 21-22'!BK7:BK26,MATCH(LARGE('h 21-22'!K7:K26,10),'h 21-22'!K7:K26,0))</f>
        <v>1</v>
      </c>
      <c r="BL15" s="6"/>
      <c r="BM15" s="4" t="b">
        <f>INDEX('h 21-22'!BM7:BM26,MATCH(LARGE('h 21-22'!K7:K26,10),'h 21-22'!K7:K26,0))</f>
        <v>1</v>
      </c>
      <c r="BN15" s="4" t="b">
        <f>INDEX('h 21-22'!BN7:BN26,MATCH(LARGE('h 21-22'!K7:K26,10),'h 21-22'!K7:K26,0))</f>
        <v>1</v>
      </c>
      <c r="BO15" s="6"/>
      <c r="BP15" s="30" t="s">
        <v>76</v>
      </c>
    </row>
    <row r="16" spans="2:68" ht="17.100000000000001" customHeight="1" thickBot="1" x14ac:dyDescent="0.3">
      <c r="B16" s="22" t="str">
        <f>INDEX('h 21-22'!B7:B26,MATCH(LARGE('h 21-22'!K7:K26,11),'h 21-22'!K7:K26,0))</f>
        <v>Newcastle</v>
      </c>
      <c r="C16" s="2"/>
      <c r="D16" s="4" t="b">
        <f>INDEX('h 21-22'!D7:D26,MATCH(LARGE('h 21-22'!K7:K26,11),'h 21-22'!K7:K26,0))</f>
        <v>1</v>
      </c>
      <c r="E16" s="2"/>
      <c r="F16" s="35">
        <f>INDEX('h 21-22'!F7:F26,MATCH(LARGE('h 21-22'!K7:K26,11),'h 21-22'!K7:K26,0))</f>
        <v>13</v>
      </c>
      <c r="G16" s="36">
        <f>INDEX('h 21-22'!G7:G26,MATCH(LARGE('h 21-22'!K7:K26,11),'h 21-22'!K7:K26,0))</f>
        <v>10</v>
      </c>
      <c r="H16" s="37">
        <f>INDEX('h 21-22'!H7:H26,MATCH(LARGE('h 21-22'!K7:K26,11),'h 21-22'!K7:K26,0))</f>
        <v>15</v>
      </c>
      <c r="I16" s="15">
        <f>INDEX('h 21-22'!I7:I26,MATCH(LARGE('h 21-22'!K7:K26,11),'h 21-22'!K7:K26,0))</f>
        <v>49</v>
      </c>
      <c r="J16" s="27"/>
      <c r="K16" s="27"/>
      <c r="L16" s="32">
        <f>INDEX('h 21-22'!L7:L26,MATCH(LARGE('h 21-22'!K7:K26,11),'h 21-22'!K7:K26,0))</f>
        <v>25</v>
      </c>
      <c r="M16" s="24">
        <f>INDEX('h 21-22'!M7:M26,MATCH(LARGE('h 21-22'!K7:K26,11),'h 21-22'!K7:K26,0))</f>
        <v>24</v>
      </c>
      <c r="N16" s="33">
        <f>INDEX('h 21-22'!N7:N26,MATCH(LARGE('h 21-22'!K7:K26,11),'h 21-22'!K7:K26,0))</f>
        <v>44</v>
      </c>
      <c r="O16" s="34">
        <f>INDEX('h 21-22'!O7:O26,MATCH(LARGE('h 21-22'!K7:K26,11),'h 21-22'!K7:K26,0))</f>
        <v>62</v>
      </c>
      <c r="P16" s="2"/>
      <c r="Q16" s="38">
        <f>INDEX('h 21-22'!Q7:Q26,MATCH(LARGE('h 21-22'!K7:K26,11),'h 21-22'!K7:K26,0))</f>
        <v>8</v>
      </c>
      <c r="R16" s="39">
        <f>INDEX('h 21-22'!R7:R26,MATCH(LARGE('h 21-22'!K7:K26,11),'h 21-22'!K7:K26,0))</f>
        <v>6</v>
      </c>
      <c r="S16" s="40">
        <f>INDEX('h 21-22'!S7:S26,MATCH(LARGE('h 21-22'!K7:K26,11),'h 21-22'!K7:K26,0))</f>
        <v>5</v>
      </c>
      <c r="T16" s="15">
        <f>INDEX('h 21-22'!T7:T26,MATCH(LARGE('h 21-22'!K7:K26,11),'h 21-22'!K7:K26,0))</f>
        <v>30</v>
      </c>
      <c r="U16" s="32">
        <f>INDEX('h 21-22'!U7:U26,MATCH(LARGE('h 21-22'!K7:K26,11),'h 21-22'!K7:K26,0))</f>
        <v>14</v>
      </c>
      <c r="V16" s="24">
        <f>INDEX('h 21-22'!V7:V26,MATCH(LARGE('h 21-22'!K7:K26,11),'h 21-22'!K7:K26,0))</f>
        <v>12</v>
      </c>
      <c r="W16" s="33">
        <f>INDEX('h 21-22'!W7:W26,MATCH(LARGE('h 21-22'!K7:K26,11),'h 21-22'!K7:K26,0))</f>
        <v>26</v>
      </c>
      <c r="X16" s="34">
        <f>INDEX('h 21-22'!X7:X26,MATCH(LARGE('h 21-22'!K7:K26,11),'h 21-22'!K7:K26,0))</f>
        <v>27</v>
      </c>
      <c r="Y16" s="2"/>
      <c r="Z16" s="41">
        <f>INDEX('h 21-22'!Z7:Z26,MATCH(LARGE('h 21-22'!K7:K26,11),'h 21-22'!K7:K26,0))</f>
        <v>5</v>
      </c>
      <c r="AA16" s="42">
        <f>INDEX('h 21-22'!AA7:AA26,MATCH(LARGE('h 21-22'!K7:K26,11),'h 21-22'!K7:K26,0))</f>
        <v>4</v>
      </c>
      <c r="AB16" s="43">
        <f>INDEX('h 21-22'!AB7:AB26,MATCH(LARGE('h 21-22'!K7:K26,11),'h 21-22'!K7:K26,0))</f>
        <v>10</v>
      </c>
      <c r="AC16" s="15">
        <f>INDEX('h 21-22'!AC7:AC26,MATCH(LARGE('h 21-22'!K7:K26,11),'h 21-22'!K7:K26,0))</f>
        <v>19</v>
      </c>
      <c r="AD16" s="32">
        <f>INDEX('h 21-22'!AD7:AD26,MATCH(LARGE('h 21-22'!K7:K26,11),'h 21-22'!K7:K26,0))</f>
        <v>11</v>
      </c>
      <c r="AE16" s="24">
        <f>INDEX('h 21-22'!AE7:AE26,MATCH(LARGE('h 21-22'!K7:K26,11),'h 21-22'!K7:K26,0))</f>
        <v>12</v>
      </c>
      <c r="AF16" s="33">
        <f>INDEX('h 21-22'!AF7:AF26,MATCH(LARGE('h 21-22'!K7:K26,11),'h 21-22'!K7:K26,0))</f>
        <v>18</v>
      </c>
      <c r="AG16" s="34">
        <f>INDEX('h 21-22'!AG7:AG26,MATCH(LARGE('h 21-22'!K7:K26,11),'h 21-22'!K7:K26,0))</f>
        <v>35</v>
      </c>
      <c r="AI16" s="7">
        <f>INDEX('h 21-22'!AI7:AI26,MATCH(LARGE('h 21-22'!K7:K26,11),'h 21-22'!K7:K26,0))</f>
        <v>80</v>
      </c>
      <c r="AJ16" s="8">
        <f>INDEX('h 21-22'!AJ7:AJ26,MATCH(LARGE('h 21-22'!K7:K26,11),'h 21-22'!K7:K26,0))</f>
        <v>88</v>
      </c>
      <c r="AK16" s="7">
        <f>INDEX('h 21-22'!AK7:AK26,MATCH(LARGE('h 21-22'!K7:K26,11),'h 21-22'!K7:K26,0))</f>
        <v>160</v>
      </c>
      <c r="AL16" s="8">
        <f>INDEX('h 21-22'!AL7:AL26,MATCH(LARGE('h 21-22'!K7:K26,11),'h 21-22'!K7:K26,0))</f>
        <v>190</v>
      </c>
      <c r="AM16" s="9">
        <f>INDEX('h 21-22'!AM7:AM26,MATCH(LARGE('h 21-22'!K7:K26,11),'h 21-22'!K7:K26,0))</f>
        <v>38</v>
      </c>
      <c r="AN16" s="10">
        <f>INDEX('h 21-22'!AN7:AN26,MATCH(LARGE('h 21-22'!K7:K26,11),'h 21-22'!K7:K26,0))</f>
        <v>39</v>
      </c>
      <c r="AO16" s="9">
        <f>INDEX('h 21-22'!AO7:AO26,MATCH(LARGE('h 21-22'!K7:K26,11),'h 21-22'!K7:K26,0))</f>
        <v>77</v>
      </c>
      <c r="AP16" s="10">
        <f>INDEX('h 21-22'!AP7:AP26,MATCH(LARGE('h 21-22'!K7:K26,11),'h 21-22'!K7:K26,0))</f>
        <v>92</v>
      </c>
      <c r="AQ16" s="11">
        <f>INDEX('h 21-22'!AQ7:AQ26,MATCH(LARGE('h 21-22'!K7:K26,11),'h 21-22'!K7:K26,0))</f>
        <v>42</v>
      </c>
      <c r="AR16" s="12">
        <f>INDEX('h 21-22'!AR7:AR26,MATCH(LARGE('h 21-22'!K7:K26,11),'h 21-22'!K7:K26,0))</f>
        <v>49</v>
      </c>
      <c r="AS16" s="11">
        <f>INDEX('h 21-22'!AS7:AS26,MATCH(LARGE('h 21-22'!K7:K26,11),'h 21-22'!K7:K26,0))</f>
        <v>83</v>
      </c>
      <c r="AT16" s="12">
        <f>INDEX('h 21-22'!AT7:AT26,MATCH(LARGE('h 21-22'!K7:K26,11),'h 21-22'!K7:K26,0))</f>
        <v>98</v>
      </c>
      <c r="AV16" s="7">
        <f>INDEX('h 21-22'!AV7:AV26,MATCH(LARGE('h 21-22'!K7:K26,11),'h 21-22'!K7:K26,0))</f>
        <v>80</v>
      </c>
      <c r="AW16" s="8">
        <f>INDEX('h 21-22'!AW7:AW26,MATCH(LARGE('h 21-22'!K7:K26,11),'h 21-22'!K7:K26,0))</f>
        <v>75</v>
      </c>
      <c r="AX16" s="9">
        <f>INDEX('h 21-22'!AX7:AX26,MATCH(LARGE('h 21-22'!K7:K26,11),'h 21-22'!K7:K26,0))</f>
        <v>35</v>
      </c>
      <c r="AY16" s="10">
        <f>INDEX('h 21-22'!AY7:AY26,MATCH(LARGE('h 21-22'!K7:K26,11),'h 21-22'!K7:K26,0))</f>
        <v>36</v>
      </c>
      <c r="AZ16" s="11">
        <f>INDEX('h 21-22'!AZ7:AZ26,MATCH(LARGE('h 21-22'!K7:K26,11),'h 21-22'!K7:K26,0))</f>
        <v>45</v>
      </c>
      <c r="BA16" s="12">
        <f>INDEX('h 21-22'!BA7:BA26,MATCH(LARGE('h 21-22'!K7:K26,11),'h 21-22'!K7:K26,0))</f>
        <v>39</v>
      </c>
      <c r="BC16" s="7">
        <f>INDEX('h 21-22'!BC7:BC26,MATCH(LARGE('h 21-22'!K7:K26,11),'h 21-22'!K7:K26,0))</f>
        <v>2</v>
      </c>
      <c r="BD16" s="8">
        <f>INDEX('h 21-22'!BD7:BD26,MATCH(LARGE('h 21-22'!K7:K26,11),'h 21-22'!K7:K26,0))</f>
        <v>3</v>
      </c>
      <c r="BE16" s="9">
        <f>INDEX('h 21-22'!BE7:BE26,MATCH(LARGE('h 21-22'!K7:K26,11),'h 21-22'!K7:K26,0))</f>
        <v>2</v>
      </c>
      <c r="BF16" s="10">
        <f>INDEX('h 21-22'!BF7:BF26,MATCH(LARGE('h 21-22'!K7:K26,11),'h 21-22'!K7:K26,0))</f>
        <v>0</v>
      </c>
      <c r="BG16" s="11">
        <f>INDEX('h 21-22'!BG7:BG26,MATCH(LARGE('h 21-22'!K7:K26,11),'h 21-22'!K7:K26,0))</f>
        <v>0</v>
      </c>
      <c r="BH16" s="12">
        <f>INDEX('h 21-22'!BH7:BH26,MATCH(LARGE('h 21-22'!K7:K26,11),'h 21-22'!K7:K26,0))</f>
        <v>3</v>
      </c>
      <c r="BI16" s="6"/>
      <c r="BJ16" s="3" t="b">
        <f>INDEX('h 21-22'!BJ7:BJ26,MATCH(LARGE('h 21-22'!K7:K26,11),'h 21-22'!K7:K26,0))</f>
        <v>1</v>
      </c>
      <c r="BK16" s="3" t="b">
        <f>INDEX('h 21-22'!BK7:BK26,MATCH(LARGE('h 21-22'!K7:K26,11),'h 21-22'!K7:K26,0))</f>
        <v>1</v>
      </c>
      <c r="BL16" s="6"/>
      <c r="BM16" s="4" t="b">
        <f>INDEX('h 21-22'!BM7:BM26,MATCH(LARGE('h 21-22'!K7:K26,11),'h 21-22'!K7:K26,0))</f>
        <v>1</v>
      </c>
      <c r="BN16" s="4" t="b">
        <f>INDEX('h 21-22'!BN7:BN26,MATCH(LARGE('h 21-22'!K7:K26,11),'h 21-22'!K7:K26,0))</f>
        <v>1</v>
      </c>
      <c r="BO16" s="6"/>
      <c r="BP16" s="30" t="s">
        <v>78</v>
      </c>
    </row>
    <row r="17" spans="2:68" ht="17.100000000000001" customHeight="1" thickBot="1" x14ac:dyDescent="0.3">
      <c r="B17" s="22" t="str">
        <f>INDEX('h 21-22'!B7:B26,MATCH(LARGE('h 21-22'!K7:K26,12),'h 21-22'!K7:K26,0))</f>
        <v>Crystal P</v>
      </c>
      <c r="C17" s="2"/>
      <c r="D17" s="4" t="b">
        <f>INDEX('h 21-22'!D7:D26,MATCH(LARGE('h 21-22'!K7:K26,12),'h 21-22'!K7:K26,0))</f>
        <v>1</v>
      </c>
      <c r="E17" s="2"/>
      <c r="F17" s="35">
        <f>INDEX('h 21-22'!F7:F26,MATCH(LARGE('h 21-22'!K7:K26,12),'h 21-22'!K7:K26,0))</f>
        <v>11</v>
      </c>
      <c r="G17" s="36">
        <f>INDEX('h 21-22'!G7:G26,MATCH(LARGE('h 21-22'!K7:K26,12),'h 21-22'!K7:K26,0))</f>
        <v>15</v>
      </c>
      <c r="H17" s="37">
        <f>INDEX('h 21-22'!H7:H26,MATCH(LARGE('h 21-22'!K7:K26,12),'h 21-22'!K7:K26,0))</f>
        <v>12</v>
      </c>
      <c r="I17" s="15">
        <f>INDEX('h 21-22'!I7:I26,MATCH(LARGE('h 21-22'!K7:K26,12),'h 21-22'!K7:K26,0))</f>
        <v>48</v>
      </c>
      <c r="J17" s="27"/>
      <c r="K17" s="27"/>
      <c r="L17" s="32">
        <f>INDEX('h 21-22'!L7:L26,MATCH(LARGE('h 21-22'!K7:K26,12),'h 21-22'!K7:K26,0))</f>
        <v>21</v>
      </c>
      <c r="M17" s="24">
        <f>INDEX('h 21-22'!M7:M26,MATCH(LARGE('h 21-22'!K7:K26,12),'h 21-22'!K7:K26,0))</f>
        <v>25</v>
      </c>
      <c r="N17" s="33">
        <f>INDEX('h 21-22'!N7:N26,MATCH(LARGE('h 21-22'!K7:K26,12),'h 21-22'!K7:K26,0))</f>
        <v>50</v>
      </c>
      <c r="O17" s="34">
        <f>INDEX('h 21-22'!O7:O26,MATCH(LARGE('h 21-22'!K7:K26,12),'h 21-22'!K7:K26,0))</f>
        <v>46</v>
      </c>
      <c r="P17" s="2"/>
      <c r="Q17" s="38">
        <f>INDEX('h 21-22'!Q7:Q26,MATCH(LARGE('h 21-22'!K7:K26,12),'h 21-22'!K7:K26,0))</f>
        <v>7</v>
      </c>
      <c r="R17" s="39">
        <f>INDEX('h 21-22'!R7:R26,MATCH(LARGE('h 21-22'!K7:K26,12),'h 21-22'!K7:K26,0))</f>
        <v>8</v>
      </c>
      <c r="S17" s="40">
        <f>INDEX('h 21-22'!S7:S26,MATCH(LARGE('h 21-22'!K7:K26,12),'h 21-22'!K7:K26,0))</f>
        <v>4</v>
      </c>
      <c r="T17" s="15">
        <f>INDEX('h 21-22'!T7:T26,MATCH(LARGE('h 21-22'!K7:K26,12),'h 21-22'!K7:K26,0))</f>
        <v>29</v>
      </c>
      <c r="U17" s="32">
        <f>INDEX('h 21-22'!U7:U26,MATCH(LARGE('h 21-22'!K7:K26,12),'h 21-22'!K7:K26,0))</f>
        <v>11</v>
      </c>
      <c r="V17" s="24">
        <f>INDEX('h 21-22'!V7:V26,MATCH(LARGE('h 21-22'!K7:K26,12),'h 21-22'!K7:K26,0))</f>
        <v>10</v>
      </c>
      <c r="W17" s="33">
        <f>INDEX('h 21-22'!W7:W26,MATCH(LARGE('h 21-22'!K7:K26,12),'h 21-22'!K7:K26,0))</f>
        <v>27</v>
      </c>
      <c r="X17" s="34">
        <f>INDEX('h 21-22'!X7:X26,MATCH(LARGE('h 21-22'!K7:K26,12),'h 21-22'!K7:K26,0))</f>
        <v>17</v>
      </c>
      <c r="Y17" s="2"/>
      <c r="Z17" s="41">
        <f>INDEX('h 21-22'!Z7:Z26,MATCH(LARGE('h 21-22'!K7:K26,12),'h 21-22'!K7:K26,0))</f>
        <v>4</v>
      </c>
      <c r="AA17" s="42">
        <f>INDEX('h 21-22'!AA7:AA26,MATCH(LARGE('h 21-22'!K7:K26,12),'h 21-22'!K7:K26,0))</f>
        <v>7</v>
      </c>
      <c r="AB17" s="43">
        <f>INDEX('h 21-22'!AB7:AB26,MATCH(LARGE('h 21-22'!K7:K26,12),'h 21-22'!K7:K26,0))</f>
        <v>8</v>
      </c>
      <c r="AC17" s="15">
        <f>INDEX('h 21-22'!AC7:AC26,MATCH(LARGE('h 21-22'!K7:K26,12),'h 21-22'!K7:K26,0))</f>
        <v>19</v>
      </c>
      <c r="AD17" s="32">
        <f>INDEX('h 21-22'!AD7:AD26,MATCH(LARGE('h 21-22'!K7:K26,12),'h 21-22'!K7:K26,0))</f>
        <v>10</v>
      </c>
      <c r="AE17" s="24">
        <f>INDEX('h 21-22'!AE7:AE26,MATCH(LARGE('h 21-22'!K7:K26,12),'h 21-22'!K7:K26,0))</f>
        <v>15</v>
      </c>
      <c r="AF17" s="33">
        <f>INDEX('h 21-22'!AF7:AF26,MATCH(LARGE('h 21-22'!K7:K26,12),'h 21-22'!K7:K26,0))</f>
        <v>23</v>
      </c>
      <c r="AG17" s="34">
        <f>INDEX('h 21-22'!AG7:AG26,MATCH(LARGE('h 21-22'!K7:K26,12),'h 21-22'!K7:K26,0))</f>
        <v>29</v>
      </c>
      <c r="AI17" s="7">
        <f>INDEX('h 21-22'!AI7:AI26,MATCH(LARGE('h 21-22'!K7:K26,12),'h 21-22'!K7:K26,0))</f>
        <v>80</v>
      </c>
      <c r="AJ17" s="8">
        <f>INDEX('h 21-22'!AJ7:AJ26,MATCH(LARGE('h 21-22'!K7:K26,12),'h 21-22'!K7:K26,0))</f>
        <v>99</v>
      </c>
      <c r="AK17" s="7">
        <f>INDEX('h 21-22'!AK7:AK26,MATCH(LARGE('h 21-22'!K7:K26,12),'h 21-22'!K7:K26,0))</f>
        <v>175</v>
      </c>
      <c r="AL17" s="8">
        <f>INDEX('h 21-22'!AL7:AL26,MATCH(LARGE('h 21-22'!K7:K26,12),'h 21-22'!K7:K26,0))</f>
        <v>184</v>
      </c>
      <c r="AM17" s="9">
        <f>INDEX('h 21-22'!AM7:AM26,MATCH(LARGE('h 21-22'!K7:K26,12),'h 21-22'!K7:K26,0))</f>
        <v>40</v>
      </c>
      <c r="AN17" s="10">
        <f>INDEX('h 21-22'!AN7:AN26,MATCH(LARGE('h 21-22'!K7:K26,12),'h 21-22'!K7:K26,0))</f>
        <v>42</v>
      </c>
      <c r="AO17" s="9">
        <f>INDEX('h 21-22'!AO7:AO26,MATCH(LARGE('h 21-22'!K7:K26,12),'h 21-22'!K7:K26,0))</f>
        <v>91</v>
      </c>
      <c r="AP17" s="10">
        <f>INDEX('h 21-22'!AP7:AP26,MATCH(LARGE('h 21-22'!K7:K26,12),'h 21-22'!K7:K26,0))</f>
        <v>83</v>
      </c>
      <c r="AQ17" s="11">
        <f>INDEX('h 21-22'!AQ7:AQ26,MATCH(LARGE('h 21-22'!K7:K26,12),'h 21-22'!K7:K26,0))</f>
        <v>40</v>
      </c>
      <c r="AR17" s="12">
        <f>INDEX('h 21-22'!AR7:AR26,MATCH(LARGE('h 21-22'!K7:K26,12),'h 21-22'!K7:K26,0))</f>
        <v>57</v>
      </c>
      <c r="AS17" s="11">
        <f>INDEX('h 21-22'!AS7:AS26,MATCH(LARGE('h 21-22'!K7:K26,12),'h 21-22'!K7:K26,0))</f>
        <v>84</v>
      </c>
      <c r="AT17" s="12">
        <f>INDEX('h 21-22'!AT7:AT26,MATCH(LARGE('h 21-22'!K7:K26,12),'h 21-22'!K7:K26,0))</f>
        <v>101</v>
      </c>
      <c r="AV17" s="7">
        <f>INDEX('h 21-22'!AV7:AV26,MATCH(LARGE('h 21-22'!K7:K26,12),'h 21-22'!K7:K26,0))</f>
        <v>67</v>
      </c>
      <c r="AW17" s="8">
        <f>INDEX('h 21-22'!AW7:AW26,MATCH(LARGE('h 21-22'!K7:K26,12),'h 21-22'!K7:K26,0))</f>
        <v>71</v>
      </c>
      <c r="AX17" s="9">
        <f>INDEX('h 21-22'!AX7:AX26,MATCH(LARGE('h 21-22'!K7:K26,12),'h 21-22'!K7:K26,0))</f>
        <v>33</v>
      </c>
      <c r="AY17" s="10">
        <f>INDEX('h 21-22'!AY7:AY26,MATCH(LARGE('h 21-22'!K7:K26,12),'h 21-22'!K7:K26,0))</f>
        <v>45</v>
      </c>
      <c r="AZ17" s="11">
        <f>INDEX('h 21-22'!AZ7:AZ26,MATCH(LARGE('h 21-22'!K7:K26,12),'h 21-22'!K7:K26,0))</f>
        <v>34</v>
      </c>
      <c r="BA17" s="12">
        <f>INDEX('h 21-22'!BA7:BA26,MATCH(LARGE('h 21-22'!K7:K26,12),'h 21-22'!K7:K26,0))</f>
        <v>26</v>
      </c>
      <c r="BC17" s="7">
        <f>INDEX('h 21-22'!BC7:BC26,MATCH(LARGE('h 21-22'!K7:K26,12),'h 21-22'!K7:K26,0))</f>
        <v>1</v>
      </c>
      <c r="BD17" s="8">
        <f>INDEX('h 21-22'!BD7:BD26,MATCH(LARGE('h 21-22'!K7:K26,12),'h 21-22'!K7:K26,0))</f>
        <v>3</v>
      </c>
      <c r="BE17" s="9">
        <f>INDEX('h 21-22'!BE7:BE26,MATCH(LARGE('h 21-22'!K7:K26,12),'h 21-22'!K7:K26,0))</f>
        <v>0</v>
      </c>
      <c r="BF17" s="10">
        <f>INDEX('h 21-22'!BF7:BF26,MATCH(LARGE('h 21-22'!K7:K26,12),'h 21-22'!K7:K26,0))</f>
        <v>2</v>
      </c>
      <c r="BG17" s="11">
        <f>INDEX('h 21-22'!BG7:BG26,MATCH(LARGE('h 21-22'!K7:K26,12),'h 21-22'!K7:K26,0))</f>
        <v>1</v>
      </c>
      <c r="BH17" s="12">
        <f>INDEX('h 21-22'!BH7:BH26,MATCH(LARGE('h 21-22'!K7:K26,12),'h 21-22'!K7:K26,0))</f>
        <v>1</v>
      </c>
      <c r="BI17" s="6"/>
      <c r="BJ17" s="3" t="b">
        <f>INDEX('h 21-22'!BJ7:BJ26,MATCH(LARGE('h 21-22'!K7:K26,12),'h 21-22'!K7:K26,0))</f>
        <v>1</v>
      </c>
      <c r="BK17" s="3" t="b">
        <f>INDEX('h 21-22'!BK7:BK26,MATCH(LARGE('h 21-22'!K7:K26,12),'h 21-22'!K7:K26,0))</f>
        <v>1</v>
      </c>
      <c r="BL17" s="6"/>
      <c r="BM17" s="4" t="b">
        <f>INDEX('h 21-22'!BM7:BM26,MATCH(LARGE('h 21-22'!K7:K26,12),'h 21-22'!K7:K26,0))</f>
        <v>1</v>
      </c>
      <c r="BN17" s="4" t="b">
        <f>INDEX('h 21-22'!BN7:BN26,MATCH(LARGE('h 21-22'!K7:K26,12),'h 21-22'!K7:K26,0))</f>
        <v>1</v>
      </c>
      <c r="BO17" s="6"/>
      <c r="BP17" s="30" t="s">
        <v>87</v>
      </c>
    </row>
    <row r="18" spans="2:68" ht="17.100000000000001" customHeight="1" thickBot="1" x14ac:dyDescent="0.3">
      <c r="B18" s="22" t="str">
        <f>INDEX('h 21-22'!B7:B26,MATCH(LARGE('h 21-22'!K7:K26,13),'h 21-22'!K7:K26,0))</f>
        <v>Brentford</v>
      </c>
      <c r="C18" s="2"/>
      <c r="D18" s="4" t="b">
        <f>INDEX('h 21-22'!D7:D26,MATCH(LARGE('h 21-22'!K7:K26,13),'h 21-22'!K7:K26,0))</f>
        <v>1</v>
      </c>
      <c r="E18" s="2"/>
      <c r="F18" s="35">
        <f>INDEX('h 21-22'!F7:F26,MATCH(LARGE('h 21-22'!K7:K26,13),'h 21-22'!K7:K26,0))</f>
        <v>13</v>
      </c>
      <c r="G18" s="36">
        <f>INDEX('h 21-22'!G7:G26,MATCH(LARGE('h 21-22'!K7:K26,13),'h 21-22'!K7:K26,0))</f>
        <v>7</v>
      </c>
      <c r="H18" s="37">
        <f>INDEX('h 21-22'!H7:H26,MATCH(LARGE('h 21-22'!K7:K26,13),'h 21-22'!K7:K26,0))</f>
        <v>18</v>
      </c>
      <c r="I18" s="15">
        <f>INDEX('h 21-22'!I7:I26,MATCH(LARGE('h 21-22'!K7:K26,13),'h 21-22'!K7:K26,0))</f>
        <v>46</v>
      </c>
      <c r="J18" s="27"/>
      <c r="K18" s="27"/>
      <c r="L18" s="32">
        <f>INDEX('h 21-22'!L7:L26,MATCH(LARGE('h 21-22'!K7:K26,13),'h 21-22'!K7:K26,0))</f>
        <v>16</v>
      </c>
      <c r="M18" s="24">
        <f>INDEX('h 21-22'!M7:M26,MATCH(LARGE('h 21-22'!K7:K26,13),'h 21-22'!K7:K26,0))</f>
        <v>29</v>
      </c>
      <c r="N18" s="33">
        <f>INDEX('h 21-22'!N7:N26,MATCH(LARGE('h 21-22'!K7:K26,13),'h 21-22'!K7:K26,0))</f>
        <v>48</v>
      </c>
      <c r="O18" s="34">
        <f>INDEX('h 21-22'!O7:O26,MATCH(LARGE('h 21-22'!K7:K26,13),'h 21-22'!K7:K26,0))</f>
        <v>56</v>
      </c>
      <c r="P18" s="2"/>
      <c r="Q18" s="38">
        <f>INDEX('h 21-22'!Q7:Q26,MATCH(LARGE('h 21-22'!K7:K26,13),'h 21-22'!K7:K26,0))</f>
        <v>7</v>
      </c>
      <c r="R18" s="39">
        <f>INDEX('h 21-22'!R7:R26,MATCH(LARGE('h 21-22'!K7:K26,13),'h 21-22'!K7:K26,0))</f>
        <v>3</v>
      </c>
      <c r="S18" s="40">
        <f>INDEX('h 21-22'!S7:S26,MATCH(LARGE('h 21-22'!K7:K26,13),'h 21-22'!K7:K26,0))</f>
        <v>9</v>
      </c>
      <c r="T18" s="15">
        <f>INDEX('h 21-22'!T7:T26,MATCH(LARGE('h 21-22'!K7:K26,13),'h 21-22'!K7:K26,0))</f>
        <v>24</v>
      </c>
      <c r="U18" s="32">
        <f>INDEX('h 21-22'!U7:U26,MATCH(LARGE('h 21-22'!K7:K26,13),'h 21-22'!K7:K26,0))</f>
        <v>6</v>
      </c>
      <c r="V18" s="24">
        <f>INDEX('h 21-22'!V7:V26,MATCH(LARGE('h 21-22'!K7:K26,13),'h 21-22'!K7:K26,0))</f>
        <v>10</v>
      </c>
      <c r="W18" s="33">
        <f>INDEX('h 21-22'!W7:W26,MATCH(LARGE('h 21-22'!K7:K26,13),'h 21-22'!K7:K26,0))</f>
        <v>22</v>
      </c>
      <c r="X18" s="34">
        <f>INDEX('h 21-22'!X7:X26,MATCH(LARGE('h 21-22'!K7:K26,13),'h 21-22'!K7:K26,0))</f>
        <v>21</v>
      </c>
      <c r="Y18" s="2"/>
      <c r="Z18" s="41">
        <f>INDEX('h 21-22'!Z7:Z26,MATCH(LARGE('h 21-22'!K7:K26,13),'h 21-22'!K7:K26,0))</f>
        <v>6</v>
      </c>
      <c r="AA18" s="42">
        <f>INDEX('h 21-22'!AA7:AA26,MATCH(LARGE('h 21-22'!K7:K26,13),'h 21-22'!K7:K26,0))</f>
        <v>4</v>
      </c>
      <c r="AB18" s="43">
        <f>INDEX('h 21-22'!AB7:AB26,MATCH(LARGE('h 21-22'!K7:K26,13),'h 21-22'!K7:K26,0))</f>
        <v>9</v>
      </c>
      <c r="AC18" s="15">
        <f>INDEX('h 21-22'!AC7:AC26,MATCH(LARGE('h 21-22'!K7:K26,13),'h 21-22'!K7:K26,0))</f>
        <v>22</v>
      </c>
      <c r="AD18" s="32">
        <f>INDEX('h 21-22'!AD7:AD26,MATCH(LARGE('h 21-22'!K7:K26,13),'h 21-22'!K7:K26,0))</f>
        <v>10</v>
      </c>
      <c r="AE18" s="24">
        <f>INDEX('h 21-22'!AE7:AE26,MATCH(LARGE('h 21-22'!K7:K26,13),'h 21-22'!K7:K26,0))</f>
        <v>19</v>
      </c>
      <c r="AF18" s="33">
        <f>INDEX('h 21-22'!AF7:AF26,MATCH(LARGE('h 21-22'!K7:K26,13),'h 21-22'!K7:K26,0))</f>
        <v>26</v>
      </c>
      <c r="AG18" s="34">
        <f>INDEX('h 21-22'!AG7:AG26,MATCH(LARGE('h 21-22'!K7:K26,13),'h 21-22'!K7:K26,0))</f>
        <v>35</v>
      </c>
      <c r="AI18" s="7">
        <f>INDEX('h 21-22'!AI7:AI26,MATCH(LARGE('h 21-22'!K7:K26,13),'h 21-22'!K7:K26,0))</f>
        <v>79</v>
      </c>
      <c r="AJ18" s="8">
        <f>INDEX('h 21-22'!AJ7:AJ26,MATCH(LARGE('h 21-22'!K7:K26,13),'h 21-22'!K7:K26,0))</f>
        <v>124</v>
      </c>
      <c r="AK18" s="7">
        <f>INDEX('h 21-22'!AK7:AK26,MATCH(LARGE('h 21-22'!K7:K26,13),'h 21-22'!K7:K26,0))</f>
        <v>160</v>
      </c>
      <c r="AL18" s="8">
        <f>INDEX('h 21-22'!AL7:AL26,MATCH(LARGE('h 21-22'!K7:K26,13),'h 21-22'!K7:K26,0))</f>
        <v>229</v>
      </c>
      <c r="AM18" s="9">
        <f>INDEX('h 21-22'!AM7:AM26,MATCH(LARGE('h 21-22'!K7:K26,13),'h 21-22'!K7:K26,0))</f>
        <v>51</v>
      </c>
      <c r="AN18" s="10">
        <f>INDEX('h 21-22'!AN7:AN26,MATCH(LARGE('h 21-22'!K7:K26,13),'h 21-22'!K7:K26,0))</f>
        <v>52</v>
      </c>
      <c r="AO18" s="9">
        <f>INDEX('h 21-22'!AO7:AO26,MATCH(LARGE('h 21-22'!K7:K26,13),'h 21-22'!K7:K26,0))</f>
        <v>89</v>
      </c>
      <c r="AP18" s="10">
        <f>INDEX('h 21-22'!AP7:AP26,MATCH(LARGE('h 21-22'!K7:K26,13),'h 21-22'!K7:K26,0))</f>
        <v>106</v>
      </c>
      <c r="AQ18" s="11">
        <f>INDEX('h 21-22'!AQ7:AQ26,MATCH(LARGE('h 21-22'!K7:K26,13),'h 21-22'!K7:K26,0))</f>
        <v>28</v>
      </c>
      <c r="AR18" s="12">
        <f>INDEX('h 21-22'!AR7:AR26,MATCH(LARGE('h 21-22'!K7:K26,13),'h 21-22'!K7:K26,0))</f>
        <v>72</v>
      </c>
      <c r="AS18" s="11">
        <f>INDEX('h 21-22'!AS7:AS26,MATCH(LARGE('h 21-22'!K7:K26,13),'h 21-22'!K7:K26,0))</f>
        <v>71</v>
      </c>
      <c r="AT18" s="12">
        <f>INDEX('h 21-22'!AT7:AT26,MATCH(LARGE('h 21-22'!K7:K26,13),'h 21-22'!K7:K26,0))</f>
        <v>123</v>
      </c>
      <c r="AV18" s="7">
        <f>INDEX('h 21-22'!AV7:AV26,MATCH(LARGE('h 21-22'!K7:K26,13),'h 21-22'!K7:K26,0))</f>
        <v>63</v>
      </c>
      <c r="AW18" s="8">
        <f>INDEX('h 21-22'!AW7:AW26,MATCH(LARGE('h 21-22'!K7:K26,13),'h 21-22'!K7:K26,0))</f>
        <v>50</v>
      </c>
      <c r="AX18" s="9">
        <f>INDEX('h 21-22'!AX7:AX26,MATCH(LARGE('h 21-22'!K7:K26,13),'h 21-22'!K7:K26,0))</f>
        <v>30</v>
      </c>
      <c r="AY18" s="10">
        <f>INDEX('h 21-22'!AY7:AY26,MATCH(LARGE('h 21-22'!K7:K26,13),'h 21-22'!K7:K26,0))</f>
        <v>22</v>
      </c>
      <c r="AZ18" s="11">
        <f>INDEX('h 21-22'!AZ7:AZ26,MATCH(LARGE('h 21-22'!K7:K26,13),'h 21-22'!K7:K26,0))</f>
        <v>33</v>
      </c>
      <c r="BA18" s="12">
        <f>INDEX('h 21-22'!BA7:BA26,MATCH(LARGE('h 21-22'!K7:K26,13),'h 21-22'!K7:K26,0))</f>
        <v>28</v>
      </c>
      <c r="BC18" s="7">
        <f>INDEX('h 21-22'!BC7:BC26,MATCH(LARGE('h 21-22'!K7:K26,13),'h 21-22'!K7:K26,0))</f>
        <v>3</v>
      </c>
      <c r="BD18" s="8">
        <f>INDEX('h 21-22'!BD7:BD26,MATCH(LARGE('h 21-22'!K7:K26,13),'h 21-22'!K7:K26,0))</f>
        <v>3</v>
      </c>
      <c r="BE18" s="9">
        <f>INDEX('h 21-22'!BE7:BE26,MATCH(LARGE('h 21-22'!K7:K26,13),'h 21-22'!K7:K26,0))</f>
        <v>2</v>
      </c>
      <c r="BF18" s="10">
        <f>INDEX('h 21-22'!BF7:BF26,MATCH(LARGE('h 21-22'!K7:K26,13),'h 21-22'!K7:K26,0))</f>
        <v>1</v>
      </c>
      <c r="BG18" s="11">
        <f>INDEX('h 21-22'!BG7:BG26,MATCH(LARGE('h 21-22'!K7:K26,13),'h 21-22'!K7:K26,0))</f>
        <v>1</v>
      </c>
      <c r="BH18" s="12">
        <f>INDEX('h 21-22'!BH7:BH26,MATCH(LARGE('h 21-22'!K7:K26,13),'h 21-22'!K7:K26,0))</f>
        <v>2</v>
      </c>
      <c r="BI18" s="6"/>
      <c r="BJ18" s="3" t="b">
        <f>INDEX('h 21-22'!BJ7:BJ26,MATCH(LARGE('h 21-22'!K7:K26,13),'h 21-22'!K7:K26,0))</f>
        <v>1</v>
      </c>
      <c r="BK18" s="3" t="b">
        <f>INDEX('h 21-22'!BK7:BK26,MATCH(LARGE('h 21-22'!K7:K26,13),'h 21-22'!K7:K26,0))</f>
        <v>1</v>
      </c>
      <c r="BL18" s="6"/>
      <c r="BM18" s="4" t="b">
        <f>INDEX('h 21-22'!BM7:BM26,MATCH(LARGE('h 21-22'!K7:K26,13),'h 21-22'!K7:K26,0))</f>
        <v>1</v>
      </c>
      <c r="BN18" s="4" t="b">
        <f>INDEX('h 21-22'!BN7:BN26,MATCH(LARGE('h 21-22'!K7:K26,13),'h 21-22'!K7:K26,0))</f>
        <v>1</v>
      </c>
      <c r="BO18" s="6"/>
      <c r="BP18" s="30" t="s">
        <v>88</v>
      </c>
    </row>
    <row r="19" spans="2:68" ht="17.100000000000001" customHeight="1" thickBot="1" x14ac:dyDescent="0.3">
      <c r="B19" s="22" t="str">
        <f>INDEX('h 21-22'!B7:B26,MATCH(LARGE('h 21-22'!K7:K26,14),'h 21-22'!K7:K26,0))</f>
        <v>Aston Villa</v>
      </c>
      <c r="C19" s="2"/>
      <c r="D19" s="4" t="b">
        <f>INDEX('h 21-22'!D7:D26,MATCH(LARGE('h 21-22'!K7:K26,14),'h 21-22'!K7:K26,0))</f>
        <v>1</v>
      </c>
      <c r="E19" s="2"/>
      <c r="F19" s="35">
        <f>INDEX('h 21-22'!F7:F26,MATCH(LARGE('h 21-22'!K7:K26,14),'h 21-22'!K7:K26,0))</f>
        <v>13</v>
      </c>
      <c r="G19" s="36">
        <f>INDEX('h 21-22'!G7:G26,MATCH(LARGE('h 21-22'!K7:K26,14),'h 21-22'!K7:K26,0))</f>
        <v>6</v>
      </c>
      <c r="H19" s="37">
        <f>INDEX('h 21-22'!H7:H26,MATCH(LARGE('h 21-22'!K7:K26,14),'h 21-22'!K7:K26,0))</f>
        <v>19</v>
      </c>
      <c r="I19" s="15">
        <f>INDEX('h 21-22'!I7:I26,MATCH(LARGE('h 21-22'!K7:K26,14),'h 21-22'!K7:K26,0))</f>
        <v>45</v>
      </c>
      <c r="J19" s="27"/>
      <c r="K19" s="27"/>
      <c r="L19" s="32">
        <f>INDEX('h 21-22'!L7:L26,MATCH(LARGE('h 21-22'!K7:K26,14),'h 21-22'!K7:K26,0))</f>
        <v>21</v>
      </c>
      <c r="M19" s="24">
        <f>INDEX('h 21-22'!M7:M26,MATCH(LARGE('h 21-22'!K7:K26,14),'h 21-22'!K7:K26,0))</f>
        <v>25</v>
      </c>
      <c r="N19" s="33">
        <f>INDEX('h 21-22'!N7:N26,MATCH(LARGE('h 21-22'!K7:K26,14),'h 21-22'!K7:K26,0))</f>
        <v>52</v>
      </c>
      <c r="O19" s="34">
        <f>INDEX('h 21-22'!O7:O26,MATCH(LARGE('h 21-22'!K7:K26,14),'h 21-22'!K7:K26,0))</f>
        <v>54</v>
      </c>
      <c r="P19" s="2"/>
      <c r="Q19" s="38">
        <f>INDEX('h 21-22'!Q7:Q26,MATCH(LARGE('h 21-22'!K7:K26,14),'h 21-22'!K7:K26,0))</f>
        <v>6</v>
      </c>
      <c r="R19" s="39">
        <f>INDEX('h 21-22'!R7:R26,MATCH(LARGE('h 21-22'!K7:K26,14),'h 21-22'!K7:K26,0))</f>
        <v>5</v>
      </c>
      <c r="S19" s="40">
        <f>INDEX('h 21-22'!S7:S26,MATCH(LARGE('h 21-22'!K7:K26,14),'h 21-22'!K7:K26,0))</f>
        <v>8</v>
      </c>
      <c r="T19" s="15">
        <f>INDEX('h 21-22'!T7:T26,MATCH(LARGE('h 21-22'!K7:K26,14),'h 21-22'!K7:K26,0))</f>
        <v>23</v>
      </c>
      <c r="U19" s="32">
        <f>INDEX('h 21-22'!U7:U26,MATCH(LARGE('h 21-22'!K7:K26,14),'h 21-22'!K7:K26,0))</f>
        <v>12</v>
      </c>
      <c r="V19" s="24">
        <f>INDEX('h 21-22'!V7:V26,MATCH(LARGE('h 21-22'!K7:K26,14),'h 21-22'!K7:K26,0))</f>
        <v>14</v>
      </c>
      <c r="W19" s="33">
        <f>INDEX('h 21-22'!W7:W26,MATCH(LARGE('h 21-22'!K7:K26,14),'h 21-22'!K7:K26,0))</f>
        <v>29</v>
      </c>
      <c r="X19" s="34">
        <f>INDEX('h 21-22'!X7:X26,MATCH(LARGE('h 21-22'!K7:K26,14),'h 21-22'!K7:K26,0))</f>
        <v>29</v>
      </c>
      <c r="Y19" s="2"/>
      <c r="Z19" s="41">
        <f>INDEX('h 21-22'!Z7:Z26,MATCH(LARGE('h 21-22'!K7:K26,14),'h 21-22'!K7:K26,0))</f>
        <v>7</v>
      </c>
      <c r="AA19" s="42">
        <f>INDEX('h 21-22'!AA7:AA26,MATCH(LARGE('h 21-22'!K7:K26,14),'h 21-22'!K7:K26,0))</f>
        <v>1</v>
      </c>
      <c r="AB19" s="43">
        <f>INDEX('h 21-22'!AB7:AB26,MATCH(LARGE('h 21-22'!K7:K26,14),'h 21-22'!K7:K26,0))</f>
        <v>11</v>
      </c>
      <c r="AC19" s="15">
        <f>INDEX('h 21-22'!AC7:AC26,MATCH(LARGE('h 21-22'!K7:K26,14),'h 21-22'!K7:K26,0))</f>
        <v>22</v>
      </c>
      <c r="AD19" s="32">
        <f>INDEX('h 21-22'!AD7:AD26,MATCH(LARGE('h 21-22'!K7:K26,14),'h 21-22'!K7:K26,0))</f>
        <v>9</v>
      </c>
      <c r="AE19" s="24">
        <f>INDEX('h 21-22'!AE7:AE26,MATCH(LARGE('h 21-22'!K7:K26,14),'h 21-22'!K7:K26,0))</f>
        <v>11</v>
      </c>
      <c r="AF19" s="33">
        <f>INDEX('h 21-22'!AF7:AF26,MATCH(LARGE('h 21-22'!K7:K26,14),'h 21-22'!K7:K26,0))</f>
        <v>23</v>
      </c>
      <c r="AG19" s="34">
        <f>INDEX('h 21-22'!AG7:AG26,MATCH(LARGE('h 21-22'!K7:K26,14),'h 21-22'!K7:K26,0))</f>
        <v>25</v>
      </c>
      <c r="AI19" s="7">
        <f>INDEX('h 21-22'!AI7:AI26,MATCH(LARGE('h 21-22'!K7:K26,14),'h 21-22'!K7:K26,0))</f>
        <v>101</v>
      </c>
      <c r="AJ19" s="8">
        <f>INDEX('h 21-22'!AJ7:AJ26,MATCH(LARGE('h 21-22'!K7:K26,14),'h 21-22'!K7:K26,0))</f>
        <v>114</v>
      </c>
      <c r="AK19" s="7">
        <f>INDEX('h 21-22'!AK7:AK26,MATCH(LARGE('h 21-22'!K7:K26,14),'h 21-22'!K7:K26,0))</f>
        <v>196</v>
      </c>
      <c r="AL19" s="8">
        <f>INDEX('h 21-22'!AL7:AL26,MATCH(LARGE('h 21-22'!K7:K26,14),'h 21-22'!K7:K26,0))</f>
        <v>220</v>
      </c>
      <c r="AM19" s="9">
        <f>INDEX('h 21-22'!AM7:AM26,MATCH(LARGE('h 21-22'!K7:K26,14),'h 21-22'!K7:K26,0))</f>
        <v>54</v>
      </c>
      <c r="AN19" s="10">
        <f>INDEX('h 21-22'!AN7:AN26,MATCH(LARGE('h 21-22'!K7:K26,14),'h 21-22'!K7:K26,0))</f>
        <v>49</v>
      </c>
      <c r="AO19" s="9">
        <f>INDEX('h 21-22'!AO7:AO26,MATCH(LARGE('h 21-22'!K7:K26,14),'h 21-22'!K7:K26,0))</f>
        <v>90</v>
      </c>
      <c r="AP19" s="10">
        <f>INDEX('h 21-22'!AP7:AP26,MATCH(LARGE('h 21-22'!K7:K26,14),'h 21-22'!K7:K26,0))</f>
        <v>104</v>
      </c>
      <c r="AQ19" s="11">
        <f>INDEX('h 21-22'!AQ7:AQ26,MATCH(LARGE('h 21-22'!K7:K26,14),'h 21-22'!K7:K26,0))</f>
        <v>47</v>
      </c>
      <c r="AR19" s="12">
        <f>INDEX('h 21-22'!AR7:AR26,MATCH(LARGE('h 21-22'!K7:K26,14),'h 21-22'!K7:K26,0))</f>
        <v>65</v>
      </c>
      <c r="AS19" s="11">
        <f>INDEX('h 21-22'!AS7:AS26,MATCH(LARGE('h 21-22'!K7:K26,14),'h 21-22'!K7:K26,0))</f>
        <v>106</v>
      </c>
      <c r="AT19" s="12">
        <f>INDEX('h 21-22'!AT7:AT26,MATCH(LARGE('h 21-22'!K7:K26,14),'h 21-22'!K7:K26,0))</f>
        <v>116</v>
      </c>
      <c r="AV19" s="7">
        <f>INDEX('h 21-22'!AV7:AV26,MATCH(LARGE('h 21-22'!K7:K26,14),'h 21-22'!K7:K26,0))</f>
        <v>80</v>
      </c>
      <c r="AW19" s="8">
        <f>INDEX('h 21-22'!AW7:AW26,MATCH(LARGE('h 21-22'!K7:K26,14),'h 21-22'!K7:K26,0))</f>
        <v>84</v>
      </c>
      <c r="AX19" s="9">
        <f>INDEX('h 21-22'!AX7:AX26,MATCH(LARGE('h 21-22'!K7:K26,14),'h 21-22'!K7:K26,0))</f>
        <v>32</v>
      </c>
      <c r="AY19" s="10">
        <f>INDEX('h 21-22'!AY7:AY26,MATCH(LARGE('h 21-22'!K7:K26,14),'h 21-22'!K7:K26,0))</f>
        <v>37</v>
      </c>
      <c r="AZ19" s="11">
        <f>INDEX('h 21-22'!AZ7:AZ26,MATCH(LARGE('h 21-22'!K7:K26,14),'h 21-22'!K7:K26,0))</f>
        <v>48</v>
      </c>
      <c r="BA19" s="12">
        <f>INDEX('h 21-22'!BA7:BA26,MATCH(LARGE('h 21-22'!K7:K26,14),'h 21-22'!K7:K26,0))</f>
        <v>47</v>
      </c>
      <c r="BC19" s="7">
        <f>INDEX('h 21-22'!BC7:BC26,MATCH(LARGE('h 21-22'!K7:K26,14),'h 21-22'!K7:K26,0))</f>
        <v>2</v>
      </c>
      <c r="BD19" s="8">
        <f>INDEX('h 21-22'!BD7:BD26,MATCH(LARGE('h 21-22'!K7:K26,14),'h 21-22'!K7:K26,0))</f>
        <v>1</v>
      </c>
      <c r="BE19" s="9">
        <f>INDEX('h 21-22'!BE7:BE26,MATCH(LARGE('h 21-22'!K7:K26,14),'h 21-22'!K7:K26,0))</f>
        <v>2</v>
      </c>
      <c r="BF19" s="10">
        <f>INDEX('h 21-22'!BF7:BF26,MATCH(LARGE('h 21-22'!K7:K26,14),'h 21-22'!K7:K26,0))</f>
        <v>1</v>
      </c>
      <c r="BG19" s="11">
        <f>INDEX('h 21-22'!BG7:BG26,MATCH(LARGE('h 21-22'!K7:K26,14),'h 21-22'!K7:K26,0))</f>
        <v>0</v>
      </c>
      <c r="BH19" s="12">
        <f>INDEX('h 21-22'!BH7:BH26,MATCH(LARGE('h 21-22'!K7:K26,14),'h 21-22'!K7:K26,0))</f>
        <v>0</v>
      </c>
      <c r="BI19" s="6"/>
      <c r="BJ19" s="3" t="b">
        <f>INDEX('h 21-22'!BJ7:BJ26,MATCH(LARGE('h 21-22'!K7:K26,14),'h 21-22'!K7:K26,0))</f>
        <v>1</v>
      </c>
      <c r="BK19" s="3" t="b">
        <f>INDEX('h 21-22'!BK7:BK26,MATCH(LARGE('h 21-22'!K7:K26,14),'h 21-22'!K7:K26,0))</f>
        <v>1</v>
      </c>
      <c r="BL19" s="6"/>
      <c r="BM19" s="4" t="b">
        <f>INDEX('h 21-22'!BM7:BM26,MATCH(LARGE('h 21-22'!K7:K26,14),'h 21-22'!K7:K26,0))</f>
        <v>1</v>
      </c>
      <c r="BN19" s="4" t="b">
        <f>INDEX('h 21-22'!BN7:BN26,MATCH(LARGE('h 21-22'!K7:K26,14),'h 21-22'!K7:K26,0))</f>
        <v>1</v>
      </c>
      <c r="BO19" s="6"/>
      <c r="BP19" s="30" t="s">
        <v>74</v>
      </c>
    </row>
    <row r="20" spans="2:68" ht="17.100000000000001" customHeight="1" thickBot="1" x14ac:dyDescent="0.3">
      <c r="B20" s="22" t="str">
        <f>INDEX('h 21-22'!B7:B26,MATCH(LARGE('h 21-22'!K7:K26,15),'h 21-22'!K7:K26,0))</f>
        <v>Southampton</v>
      </c>
      <c r="C20" s="2"/>
      <c r="D20" s="4" t="b">
        <f>INDEX('h 21-22'!D7:D26,MATCH(LARGE('h 21-22'!K7:K26,15),'h 21-22'!K7:K26,0))</f>
        <v>1</v>
      </c>
      <c r="E20" s="2"/>
      <c r="F20" s="35">
        <f>INDEX('h 21-22'!F7:F26,MATCH(LARGE('h 21-22'!K7:K26,15),'h 21-22'!K7:K26,0))</f>
        <v>9</v>
      </c>
      <c r="G20" s="36">
        <f>INDEX('h 21-22'!G7:G26,MATCH(LARGE('h 21-22'!K7:K26,15),'h 21-22'!K7:K26,0))</f>
        <v>13</v>
      </c>
      <c r="H20" s="37">
        <f>INDEX('h 21-22'!H7:H26,MATCH(LARGE('h 21-22'!K7:K26,15),'h 21-22'!K7:K26,0))</f>
        <v>16</v>
      </c>
      <c r="I20" s="15">
        <f>INDEX('h 21-22'!I7:I26,MATCH(LARGE('h 21-22'!K7:K26,15),'h 21-22'!K7:K26,0))</f>
        <v>40</v>
      </c>
      <c r="J20" s="27"/>
      <c r="K20" s="27"/>
      <c r="L20" s="32">
        <f>INDEX('h 21-22'!L7:L26,MATCH(LARGE('h 21-22'!K7:K26,15),'h 21-22'!K7:K26,0))</f>
        <v>24</v>
      </c>
      <c r="M20" s="24">
        <f>INDEX('h 21-22'!M7:M26,MATCH(LARGE('h 21-22'!K7:K26,15),'h 21-22'!K7:K26,0))</f>
        <v>32</v>
      </c>
      <c r="N20" s="33">
        <f>INDEX('h 21-22'!N7:N26,MATCH(LARGE('h 21-22'!K7:K26,15),'h 21-22'!K7:K26,0))</f>
        <v>43</v>
      </c>
      <c r="O20" s="34">
        <f>INDEX('h 21-22'!O7:O26,MATCH(LARGE('h 21-22'!K7:K26,15),'h 21-22'!K7:K26,0))</f>
        <v>67</v>
      </c>
      <c r="P20" s="2"/>
      <c r="Q20" s="38">
        <f>INDEX('h 21-22'!Q7:Q26,MATCH(LARGE('h 21-22'!K7:K26,15),'h 21-22'!K7:K26,0))</f>
        <v>6</v>
      </c>
      <c r="R20" s="39">
        <f>INDEX('h 21-22'!R7:R26,MATCH(LARGE('h 21-22'!K7:K26,15),'h 21-22'!K7:K26,0))</f>
        <v>7</v>
      </c>
      <c r="S20" s="40">
        <f>INDEX('h 21-22'!S7:S26,MATCH(LARGE('h 21-22'!K7:K26,15),'h 21-22'!K7:K26,0))</f>
        <v>6</v>
      </c>
      <c r="T20" s="15">
        <f>INDEX('h 21-22'!T7:T26,MATCH(LARGE('h 21-22'!K7:K26,15),'h 21-22'!K7:K26,0))</f>
        <v>25</v>
      </c>
      <c r="U20" s="32">
        <f>INDEX('h 21-22'!U7:U26,MATCH(LARGE('h 21-22'!K7:K26,15),'h 21-22'!K7:K26,0))</f>
        <v>16</v>
      </c>
      <c r="V20" s="24">
        <f>INDEX('h 21-22'!V7:V26,MATCH(LARGE('h 21-22'!K7:K26,15),'h 21-22'!K7:K26,0))</f>
        <v>12</v>
      </c>
      <c r="W20" s="33">
        <f>INDEX('h 21-22'!W7:W26,MATCH(LARGE('h 21-22'!K7:K26,15),'h 21-22'!K7:K26,0))</f>
        <v>23</v>
      </c>
      <c r="X20" s="34">
        <f>INDEX('h 21-22'!X7:X26,MATCH(LARGE('h 21-22'!K7:K26,15),'h 21-22'!K7:K26,0))</f>
        <v>24</v>
      </c>
      <c r="Y20" s="2"/>
      <c r="Z20" s="41">
        <f>INDEX('h 21-22'!Z7:Z26,MATCH(LARGE('h 21-22'!K7:K26,15),'h 21-22'!K7:K26,0))</f>
        <v>3</v>
      </c>
      <c r="AA20" s="42">
        <f>INDEX('h 21-22'!AA7:AA26,MATCH(LARGE('h 21-22'!K7:K26,15),'h 21-22'!K7:K26,0))</f>
        <v>6</v>
      </c>
      <c r="AB20" s="43">
        <f>INDEX('h 21-22'!AB7:AB26,MATCH(LARGE('h 21-22'!K7:K26,15),'h 21-22'!K7:K26,0))</f>
        <v>10</v>
      </c>
      <c r="AC20" s="15">
        <f>INDEX('h 21-22'!AC7:AC26,MATCH(LARGE('h 21-22'!K7:K26,15),'h 21-22'!K7:K26,0))</f>
        <v>15</v>
      </c>
      <c r="AD20" s="32">
        <f>INDEX('h 21-22'!AD7:AD26,MATCH(LARGE('h 21-22'!K7:K26,15),'h 21-22'!K7:K26,0))</f>
        <v>8</v>
      </c>
      <c r="AE20" s="24">
        <f>INDEX('h 21-22'!AE7:AE26,MATCH(LARGE('h 21-22'!K7:K26,15),'h 21-22'!K7:K26,0))</f>
        <v>20</v>
      </c>
      <c r="AF20" s="33">
        <f>INDEX('h 21-22'!AF7:AF26,MATCH(LARGE('h 21-22'!K7:K26,15),'h 21-22'!K7:K26,0))</f>
        <v>20</v>
      </c>
      <c r="AG20" s="34">
        <f>INDEX('h 21-22'!AG7:AG26,MATCH(LARGE('h 21-22'!K7:K26,15),'h 21-22'!K7:K26,0))</f>
        <v>43</v>
      </c>
      <c r="AI20" s="7">
        <f>INDEX('h 21-22'!AI7:AI26,MATCH(LARGE('h 21-22'!K7:K26,15),'h 21-22'!K7:K26,0))</f>
        <v>125</v>
      </c>
      <c r="AJ20" s="8">
        <f>INDEX('h 21-22'!AJ7:AJ26,MATCH(LARGE('h 21-22'!K7:K26,15),'h 21-22'!K7:K26,0))</f>
        <v>85</v>
      </c>
      <c r="AK20" s="7">
        <f>INDEX('h 21-22'!AK7:AK26,MATCH(LARGE('h 21-22'!K7:K26,15),'h 21-22'!K7:K26,0))</f>
        <v>233</v>
      </c>
      <c r="AL20" s="8">
        <f>INDEX('h 21-22'!AL7:AL26,MATCH(LARGE('h 21-22'!K7:K26,15),'h 21-22'!K7:K26,0))</f>
        <v>197</v>
      </c>
      <c r="AM20" s="9">
        <f>INDEX('h 21-22'!AM7:AM26,MATCH(LARGE('h 21-22'!K7:K26,15),'h 21-22'!K7:K26,0))</f>
        <v>65</v>
      </c>
      <c r="AN20" s="10">
        <f>INDEX('h 21-22'!AN7:AN26,MATCH(LARGE('h 21-22'!K7:K26,15),'h 21-22'!K7:K26,0))</f>
        <v>38</v>
      </c>
      <c r="AO20" s="9">
        <f>INDEX('h 21-22'!AO7:AO26,MATCH(LARGE('h 21-22'!K7:K26,15),'h 21-22'!K7:K26,0))</f>
        <v>114</v>
      </c>
      <c r="AP20" s="10">
        <f>INDEX('h 21-22'!AP7:AP26,MATCH(LARGE('h 21-22'!K7:K26,15),'h 21-22'!K7:K26,0))</f>
        <v>98</v>
      </c>
      <c r="AQ20" s="11">
        <f>INDEX('h 21-22'!AQ7:AQ26,MATCH(LARGE('h 21-22'!K7:K26,15),'h 21-22'!K7:K26,0))</f>
        <v>60</v>
      </c>
      <c r="AR20" s="12">
        <f>INDEX('h 21-22'!AR7:AR26,MATCH(LARGE('h 21-22'!K7:K26,15),'h 21-22'!K7:K26,0))</f>
        <v>47</v>
      </c>
      <c r="AS20" s="11">
        <f>INDEX('h 21-22'!AS7:AS26,MATCH(LARGE('h 21-22'!K7:K26,15),'h 21-22'!K7:K26,0))</f>
        <v>119</v>
      </c>
      <c r="AT20" s="12">
        <f>INDEX('h 21-22'!AT7:AT26,MATCH(LARGE('h 21-22'!K7:K26,15),'h 21-22'!K7:K26,0))</f>
        <v>99</v>
      </c>
      <c r="AV20" s="7">
        <f>INDEX('h 21-22'!AV7:AV26,MATCH(LARGE('h 21-22'!K7:K26,15),'h 21-22'!K7:K26,0))</f>
        <v>64</v>
      </c>
      <c r="AW20" s="8">
        <f>INDEX('h 21-22'!AW7:AW26,MATCH(LARGE('h 21-22'!K7:K26,15),'h 21-22'!K7:K26,0))</f>
        <v>63</v>
      </c>
      <c r="AX20" s="9">
        <f>INDEX('h 21-22'!AX7:AX26,MATCH(LARGE('h 21-22'!K7:K26,15),'h 21-22'!K7:K26,0))</f>
        <v>32</v>
      </c>
      <c r="AY20" s="10">
        <f>INDEX('h 21-22'!AY7:AY26,MATCH(LARGE('h 21-22'!K7:K26,15),'h 21-22'!K7:K26,0))</f>
        <v>32</v>
      </c>
      <c r="AZ20" s="11">
        <f>INDEX('h 21-22'!AZ7:AZ26,MATCH(LARGE('h 21-22'!K7:K26,15),'h 21-22'!K7:K26,0))</f>
        <v>32</v>
      </c>
      <c r="BA20" s="12">
        <f>INDEX('h 21-22'!BA7:BA26,MATCH(LARGE('h 21-22'!K7:K26,15),'h 21-22'!K7:K26,0))</f>
        <v>31</v>
      </c>
      <c r="BC20" s="7">
        <f>INDEX('h 21-22'!BC7:BC26,MATCH(LARGE('h 21-22'!K7:K26,15),'h 21-22'!K7:K26,0))</f>
        <v>2</v>
      </c>
      <c r="BD20" s="8">
        <f>INDEX('h 21-22'!BD7:BD26,MATCH(LARGE('h 21-22'!K7:K26,15),'h 21-22'!K7:K26,0))</f>
        <v>1</v>
      </c>
      <c r="BE20" s="9">
        <f>INDEX('h 21-22'!BE7:BE26,MATCH(LARGE('h 21-22'!K7:K26,15),'h 21-22'!K7:K26,0))</f>
        <v>1</v>
      </c>
      <c r="BF20" s="10">
        <f>INDEX('h 21-22'!BF7:BF26,MATCH(LARGE('h 21-22'!K7:K26,15),'h 21-22'!K7:K26,0))</f>
        <v>1</v>
      </c>
      <c r="BG20" s="11">
        <f>INDEX('h 21-22'!BG7:BG26,MATCH(LARGE('h 21-22'!K7:K26,15),'h 21-22'!K7:K26,0))</f>
        <v>1</v>
      </c>
      <c r="BH20" s="12">
        <f>INDEX('h 21-22'!BH7:BH26,MATCH(LARGE('h 21-22'!K7:K26,15),'h 21-22'!K7:K26,0))</f>
        <v>0</v>
      </c>
      <c r="BI20" s="6"/>
      <c r="BJ20" s="3" t="b">
        <f>INDEX('h 21-22'!BJ7:BJ26,MATCH(LARGE('h 21-22'!K7:K26,15),'h 21-22'!K7:K26,0))</f>
        <v>1</v>
      </c>
      <c r="BK20" s="3" t="b">
        <f>INDEX('h 21-22'!BK7:BK26,MATCH(LARGE('h 21-22'!K7:K26,15),'h 21-22'!K7:K26,0))</f>
        <v>1</v>
      </c>
      <c r="BL20" s="6"/>
      <c r="BM20" s="4" t="b">
        <f>INDEX('h 21-22'!BM7:BM26,MATCH(LARGE('h 21-22'!K7:K26,15),'h 21-22'!K7:K26,0))</f>
        <v>1</v>
      </c>
      <c r="BN20" s="4" t="b">
        <f>INDEX('h 21-22'!BN7:BN26,MATCH(LARGE('h 21-22'!K7:K26,15),'h 21-22'!K7:K26,0))</f>
        <v>1</v>
      </c>
      <c r="BO20" s="6"/>
      <c r="BP20" s="30" t="s">
        <v>77</v>
      </c>
    </row>
    <row r="21" spans="2:68" ht="17.100000000000001" customHeight="1" thickBot="1" x14ac:dyDescent="0.3">
      <c r="B21" s="22" t="str">
        <f>INDEX('h 21-22'!B7:B26,MATCH(LARGE('h 21-22'!K7:K26,16),'h 21-22'!K7:K26,0))</f>
        <v>Everton</v>
      </c>
      <c r="C21" s="2"/>
      <c r="D21" s="4" t="b">
        <f>INDEX('h 21-22'!D7:D26,MATCH(LARGE('h 21-22'!K7:K26,16),'h 21-22'!K7:K26,0))</f>
        <v>1</v>
      </c>
      <c r="E21" s="2"/>
      <c r="F21" s="35">
        <f>INDEX('h 21-22'!F7:F26,MATCH(LARGE('h 21-22'!K7:K26,16),'h 21-22'!K7:K26,0))</f>
        <v>11</v>
      </c>
      <c r="G21" s="36">
        <f>INDEX('h 21-22'!G7:G26,MATCH(LARGE('h 21-22'!K7:K26,16),'h 21-22'!K7:K26,0))</f>
        <v>6</v>
      </c>
      <c r="H21" s="37">
        <f>INDEX('h 21-22'!H7:H26,MATCH(LARGE('h 21-22'!K7:K26,16),'h 21-22'!K7:K26,0))</f>
        <v>21</v>
      </c>
      <c r="I21" s="15">
        <f>INDEX('h 21-22'!I7:I26,MATCH(LARGE('h 21-22'!K7:K26,16),'h 21-22'!K7:K26,0))</f>
        <v>39</v>
      </c>
      <c r="J21" s="27"/>
      <c r="K21" s="27"/>
      <c r="L21" s="32">
        <f>INDEX('h 21-22'!L7:L26,MATCH(LARGE('h 21-22'!K7:K26,16),'h 21-22'!K7:K26,0))</f>
        <v>16</v>
      </c>
      <c r="M21" s="24">
        <f>INDEX('h 21-22'!M7:M26,MATCH(LARGE('h 21-22'!K7:K26,16),'h 21-22'!K7:K26,0))</f>
        <v>30</v>
      </c>
      <c r="N21" s="33">
        <f>INDEX('h 21-22'!N7:N26,MATCH(LARGE('h 21-22'!K7:K26,16),'h 21-22'!K7:K26,0))</f>
        <v>43</v>
      </c>
      <c r="O21" s="34">
        <f>INDEX('h 21-22'!O7:O26,MATCH(LARGE('h 21-22'!K7:K26,16),'h 21-22'!K7:K26,0))</f>
        <v>66</v>
      </c>
      <c r="P21" s="2"/>
      <c r="Q21" s="38">
        <f>INDEX('h 21-22'!Q7:Q26,MATCH(LARGE('h 21-22'!K7:K26,16),'h 21-22'!K7:K26,0))</f>
        <v>9</v>
      </c>
      <c r="R21" s="39">
        <f>INDEX('h 21-22'!R7:R26,MATCH(LARGE('h 21-22'!K7:K26,16),'h 21-22'!K7:K26,0))</f>
        <v>2</v>
      </c>
      <c r="S21" s="40">
        <f>INDEX('h 21-22'!S7:S26,MATCH(LARGE('h 21-22'!K7:K26,16),'h 21-22'!K7:K26,0))</f>
        <v>8</v>
      </c>
      <c r="T21" s="15">
        <f>INDEX('h 21-22'!T7:T26,MATCH(LARGE('h 21-22'!K7:K26,16),'h 21-22'!K7:K26,0))</f>
        <v>29</v>
      </c>
      <c r="U21" s="32">
        <f>INDEX('h 21-22'!U7:U26,MATCH(LARGE('h 21-22'!K7:K26,16),'h 21-22'!K7:K26,0))</f>
        <v>8</v>
      </c>
      <c r="V21" s="24">
        <f>INDEX('h 21-22'!V7:V26,MATCH(LARGE('h 21-22'!K7:K26,16),'h 21-22'!K7:K26,0))</f>
        <v>12</v>
      </c>
      <c r="W21" s="33">
        <f>INDEX('h 21-22'!W7:W26,MATCH(LARGE('h 21-22'!K7:K26,16),'h 21-22'!K7:K26,0))</f>
        <v>27</v>
      </c>
      <c r="X21" s="34">
        <f>INDEX('h 21-22'!X7:X26,MATCH(LARGE('h 21-22'!K7:K26,16),'h 21-22'!K7:K26,0))</f>
        <v>25</v>
      </c>
      <c r="Y21" s="2"/>
      <c r="Z21" s="41">
        <f>INDEX('h 21-22'!Z7:Z26,MATCH(LARGE('h 21-22'!K7:K26,16),'h 21-22'!K7:K26,0))</f>
        <v>2</v>
      </c>
      <c r="AA21" s="42">
        <f>INDEX('h 21-22'!AA7:AA26,MATCH(LARGE('h 21-22'!K7:K26,16),'h 21-22'!K7:K26,0))</f>
        <v>4</v>
      </c>
      <c r="AB21" s="43">
        <f>INDEX('h 21-22'!AB7:AB26,MATCH(LARGE('h 21-22'!K7:K26,16),'h 21-22'!K7:K26,0))</f>
        <v>13</v>
      </c>
      <c r="AC21" s="15">
        <f>INDEX('h 21-22'!AC7:AC26,MATCH(LARGE('h 21-22'!K7:K26,16),'h 21-22'!K7:K26,0))</f>
        <v>10</v>
      </c>
      <c r="AD21" s="32">
        <f>INDEX('h 21-22'!AD7:AD26,MATCH(LARGE('h 21-22'!K7:K26,16),'h 21-22'!K7:K26,0))</f>
        <v>8</v>
      </c>
      <c r="AE21" s="24">
        <f>INDEX('h 21-22'!AE7:AE26,MATCH(LARGE('h 21-22'!K7:K26,16),'h 21-22'!K7:K26,0))</f>
        <v>18</v>
      </c>
      <c r="AF21" s="33">
        <f>INDEX('h 21-22'!AF7:AF26,MATCH(LARGE('h 21-22'!K7:K26,16),'h 21-22'!K7:K26,0))</f>
        <v>16</v>
      </c>
      <c r="AG21" s="34">
        <f>INDEX('h 21-22'!AG7:AG26,MATCH(LARGE('h 21-22'!K7:K26,16),'h 21-22'!K7:K26,0))</f>
        <v>41</v>
      </c>
      <c r="AI21" s="7">
        <f>INDEX('h 21-22'!AI7:AI26,MATCH(LARGE('h 21-22'!K7:K26,16),'h 21-22'!K7:K26,0))</f>
        <v>64</v>
      </c>
      <c r="AJ21" s="8">
        <f>INDEX('h 21-22'!AJ7:AJ26,MATCH(LARGE('h 21-22'!K7:K26,16),'h 21-22'!K7:K26,0))</f>
        <v>100</v>
      </c>
      <c r="AK21" s="7">
        <f>INDEX('h 21-22'!AK7:AK26,MATCH(LARGE('h 21-22'!K7:K26,16),'h 21-22'!K7:K26,0))</f>
        <v>161</v>
      </c>
      <c r="AL21" s="8">
        <f>INDEX('h 21-22'!AL7:AL26,MATCH(LARGE('h 21-22'!K7:K26,16),'h 21-22'!K7:K26,0))</f>
        <v>219</v>
      </c>
      <c r="AM21" s="9">
        <f>INDEX('h 21-22'!AM7:AM26,MATCH(LARGE('h 21-22'!K7:K26,16),'h 21-22'!K7:K26,0))</f>
        <v>36</v>
      </c>
      <c r="AN21" s="10">
        <f>INDEX('h 21-22'!AN7:AN26,MATCH(LARGE('h 21-22'!K7:K26,16),'h 21-22'!K7:K26,0))</f>
        <v>43</v>
      </c>
      <c r="AO21" s="9">
        <f>INDEX('h 21-22'!AO7:AO26,MATCH(LARGE('h 21-22'!K7:K26,16),'h 21-22'!K7:K26,0))</f>
        <v>93</v>
      </c>
      <c r="AP21" s="10">
        <f>INDEX('h 21-22'!AP7:AP26,MATCH(LARGE('h 21-22'!K7:K26,16),'h 21-22'!K7:K26,0))</f>
        <v>97</v>
      </c>
      <c r="AQ21" s="11">
        <f>INDEX('h 21-22'!AQ7:AQ26,MATCH(LARGE('h 21-22'!K7:K26,16),'h 21-22'!K7:K26,0))</f>
        <v>28</v>
      </c>
      <c r="AR21" s="12">
        <f>INDEX('h 21-22'!AR7:AR26,MATCH(LARGE('h 21-22'!K7:K26,16),'h 21-22'!K7:K26,0))</f>
        <v>57</v>
      </c>
      <c r="AS21" s="11">
        <f>INDEX('h 21-22'!AS7:AS26,MATCH(LARGE('h 21-22'!K7:K26,16),'h 21-22'!K7:K26,0))</f>
        <v>68</v>
      </c>
      <c r="AT21" s="12">
        <f>INDEX('h 21-22'!AT7:AT26,MATCH(LARGE('h 21-22'!K7:K26,16),'h 21-22'!K7:K26,0))</f>
        <v>122</v>
      </c>
      <c r="AV21" s="7">
        <f>INDEX('h 21-22'!AV7:AV26,MATCH(LARGE('h 21-22'!K7:K26,16),'h 21-22'!K7:K26,0))</f>
        <v>80</v>
      </c>
      <c r="AW21" s="8">
        <f>INDEX('h 21-22'!AW7:AW26,MATCH(LARGE('h 21-22'!K7:K26,16),'h 21-22'!K7:K26,0))</f>
        <v>72</v>
      </c>
      <c r="AX21" s="9">
        <f>INDEX('h 21-22'!AX7:AX26,MATCH(LARGE('h 21-22'!K7:K26,16),'h 21-22'!K7:K26,0))</f>
        <v>43</v>
      </c>
      <c r="AY21" s="10">
        <f>INDEX('h 21-22'!AY7:AY26,MATCH(LARGE('h 21-22'!K7:K26,16),'h 21-22'!K7:K26,0))</f>
        <v>43</v>
      </c>
      <c r="AZ21" s="11">
        <f>INDEX('h 21-22'!AZ7:AZ26,MATCH(LARGE('h 21-22'!K7:K26,16),'h 21-22'!K7:K26,0))</f>
        <v>37</v>
      </c>
      <c r="BA21" s="12">
        <f>INDEX('h 21-22'!BA7:BA26,MATCH(LARGE('h 21-22'!K7:K26,16),'h 21-22'!K7:K26,0))</f>
        <v>29</v>
      </c>
      <c r="BC21" s="7">
        <f>INDEX('h 21-22'!BC7:BC26,MATCH(LARGE('h 21-22'!K7:K26,16),'h 21-22'!K7:K26,0))</f>
        <v>6</v>
      </c>
      <c r="BD21" s="8">
        <f>INDEX('h 21-22'!BD7:BD26,MATCH(LARGE('h 21-22'!K7:K26,16),'h 21-22'!K7:K26,0))</f>
        <v>0</v>
      </c>
      <c r="BE21" s="9">
        <f>INDEX('h 21-22'!BE7:BE26,MATCH(LARGE('h 21-22'!K7:K26,16),'h 21-22'!K7:K26,0))</f>
        <v>5</v>
      </c>
      <c r="BF21" s="10">
        <f>INDEX('h 21-22'!BF7:BF26,MATCH(LARGE('h 21-22'!K7:K26,16),'h 21-22'!K7:K26,0))</f>
        <v>0</v>
      </c>
      <c r="BG21" s="11">
        <f>INDEX('h 21-22'!BG7:BG26,MATCH(LARGE('h 21-22'!K7:K26,16),'h 21-22'!K7:K26,0))</f>
        <v>1</v>
      </c>
      <c r="BH21" s="12">
        <f>INDEX('h 21-22'!BH7:BH26,MATCH(LARGE('h 21-22'!K7:K26,16),'h 21-22'!K7:K26,0))</f>
        <v>0</v>
      </c>
      <c r="BI21" s="6"/>
      <c r="BJ21" s="3" t="b">
        <f>INDEX('h 21-22'!BJ7:BJ26,MATCH(LARGE('h 21-22'!K7:K26,16),'h 21-22'!K7:K26,0))</f>
        <v>1</v>
      </c>
      <c r="BK21" s="3" t="b">
        <f>INDEX('h 21-22'!BK7:BK26,MATCH(LARGE('h 21-22'!K7:K26,16),'h 21-22'!K7:K26,0))</f>
        <v>1</v>
      </c>
      <c r="BL21" s="6"/>
      <c r="BM21" s="4" t="b">
        <f>INDEX('h 21-22'!BM7:BM26,MATCH(LARGE('h 21-22'!K7:K26,16),'h 21-22'!K7:K26,0))</f>
        <v>1</v>
      </c>
      <c r="BN21" s="4" t="b">
        <f>INDEX('h 21-22'!BN7:BN26,MATCH(LARGE('h 21-22'!K7:K26,16),'h 21-22'!K7:K26,0))</f>
        <v>1</v>
      </c>
      <c r="BO21" s="6"/>
      <c r="BP21" s="30" t="s">
        <v>89</v>
      </c>
    </row>
    <row r="22" spans="2:68" ht="17.100000000000001" customHeight="1" thickBot="1" x14ac:dyDescent="0.3">
      <c r="B22" s="22" t="str">
        <f>INDEX('h 21-22'!B7:B26,MATCH(LARGE('h 21-22'!K7:K26,17),'h 21-22'!K7:K26,0))</f>
        <v>Leeds</v>
      </c>
      <c r="C22" s="2"/>
      <c r="D22" s="4" t="b">
        <f>INDEX('h 21-22'!D7:D26,MATCH(LARGE('h 21-22'!K7:K26,17),'h 21-22'!K7:K26,0))</f>
        <v>1</v>
      </c>
      <c r="E22" s="2"/>
      <c r="F22" s="35">
        <f>INDEX('h 21-22'!F7:F26,MATCH(LARGE('h 21-22'!K7:K26,17),'h 21-22'!K7:K26,0))</f>
        <v>9</v>
      </c>
      <c r="G22" s="36">
        <f>INDEX('h 21-22'!G7:G26,MATCH(LARGE('h 21-22'!K7:K26,17),'h 21-22'!K7:K26,0))</f>
        <v>11</v>
      </c>
      <c r="H22" s="37">
        <f>INDEX('h 21-22'!H7:H26,MATCH(LARGE('h 21-22'!K7:K26,17),'h 21-22'!K7:K26,0))</f>
        <v>18</v>
      </c>
      <c r="I22" s="15">
        <f>INDEX('h 21-22'!I7:I26,MATCH(LARGE('h 21-22'!K7:K26,17),'h 21-22'!K7:K26,0))</f>
        <v>38</v>
      </c>
      <c r="J22" s="27"/>
      <c r="K22" s="27"/>
      <c r="L22" s="32">
        <f>INDEX('h 21-22'!L7:L26,MATCH(LARGE('h 21-22'!K7:K26,17),'h 21-22'!K7:K26,0))</f>
        <v>16</v>
      </c>
      <c r="M22" s="24">
        <f>INDEX('h 21-22'!M7:M26,MATCH(LARGE('h 21-22'!K7:K26,17),'h 21-22'!K7:K26,0))</f>
        <v>35</v>
      </c>
      <c r="N22" s="33">
        <f>INDEX('h 21-22'!N7:N26,MATCH(LARGE('h 21-22'!K7:K26,17),'h 21-22'!K7:K26,0))</f>
        <v>42</v>
      </c>
      <c r="O22" s="34">
        <f>INDEX('h 21-22'!O7:O26,MATCH(LARGE('h 21-22'!K7:K26,17),'h 21-22'!K7:K26,0))</f>
        <v>79</v>
      </c>
      <c r="P22" s="2"/>
      <c r="Q22" s="38">
        <f>INDEX('h 21-22'!Q7:Q26,MATCH(LARGE('h 21-22'!K7:K26,17),'h 21-22'!K7:K26,0))</f>
        <v>4</v>
      </c>
      <c r="R22" s="39">
        <f>INDEX('h 21-22'!R7:R26,MATCH(LARGE('h 21-22'!K7:K26,17),'h 21-22'!K7:K26,0))</f>
        <v>6</v>
      </c>
      <c r="S22" s="40">
        <f>INDEX('h 21-22'!S7:S26,MATCH(LARGE('h 21-22'!K7:K26,17),'h 21-22'!K7:K26,0))</f>
        <v>9</v>
      </c>
      <c r="T22" s="15">
        <f>INDEX('h 21-22'!T7:T26,MATCH(LARGE('h 21-22'!K7:K26,17),'h 21-22'!K7:K26,0))</f>
        <v>18</v>
      </c>
      <c r="U22" s="32">
        <f>INDEX('h 21-22'!U7:U26,MATCH(LARGE('h 21-22'!K7:K26,17),'h 21-22'!K7:K26,0))</f>
        <v>8</v>
      </c>
      <c r="V22" s="24">
        <f>INDEX('h 21-22'!V7:V26,MATCH(LARGE('h 21-22'!K7:K26,17),'h 21-22'!K7:K26,0))</f>
        <v>16</v>
      </c>
      <c r="W22" s="33">
        <f>INDEX('h 21-22'!W7:W26,MATCH(LARGE('h 21-22'!K7:K26,17),'h 21-22'!K7:K26,0))</f>
        <v>19</v>
      </c>
      <c r="X22" s="34">
        <f>INDEX('h 21-22'!X7:X26,MATCH(LARGE('h 21-22'!K7:K26,17),'h 21-22'!K7:K26,0))</f>
        <v>38</v>
      </c>
      <c r="Y22" s="2"/>
      <c r="Z22" s="41">
        <f>INDEX('h 21-22'!Z7:Z26,MATCH(LARGE('h 21-22'!K7:K26,17),'h 21-22'!K7:K26,0))</f>
        <v>5</v>
      </c>
      <c r="AA22" s="42">
        <f>INDEX('h 21-22'!AA7:AA26,MATCH(LARGE('h 21-22'!K7:K26,17),'h 21-22'!K7:K26,0))</f>
        <v>5</v>
      </c>
      <c r="AB22" s="43">
        <f>INDEX('h 21-22'!AB7:AB26,MATCH(LARGE('h 21-22'!K7:K26,17),'h 21-22'!K7:K26,0))</f>
        <v>9</v>
      </c>
      <c r="AC22" s="15">
        <f>INDEX('h 21-22'!AC7:AC26,MATCH(LARGE('h 21-22'!K7:K26,17),'h 21-22'!K7:K26,0))</f>
        <v>20</v>
      </c>
      <c r="AD22" s="32">
        <f>INDEX('h 21-22'!AD7:AD26,MATCH(LARGE('h 21-22'!K7:K26,17),'h 21-22'!K7:K26,0))</f>
        <v>8</v>
      </c>
      <c r="AE22" s="24">
        <f>INDEX('h 21-22'!AE7:AE26,MATCH(LARGE('h 21-22'!K7:K26,17),'h 21-22'!K7:K26,0))</f>
        <v>19</v>
      </c>
      <c r="AF22" s="33">
        <f>INDEX('h 21-22'!AF7:AF26,MATCH(LARGE('h 21-22'!K7:K26,17),'h 21-22'!K7:K26,0))</f>
        <v>23</v>
      </c>
      <c r="AG22" s="34">
        <f>INDEX('h 21-22'!AG7:AG26,MATCH(LARGE('h 21-22'!K7:K26,17),'h 21-22'!K7:K26,0))</f>
        <v>41</v>
      </c>
      <c r="AI22" s="7">
        <f>INDEX('h 21-22'!AI7:AI26,MATCH(LARGE('h 21-22'!K7:K26,17),'h 21-22'!K7:K26,0))</f>
        <v>77</v>
      </c>
      <c r="AJ22" s="8">
        <f>INDEX('h 21-22'!AJ7:AJ26,MATCH(LARGE('h 21-22'!K7:K26,17),'h 21-22'!K7:K26,0))</f>
        <v>89</v>
      </c>
      <c r="AK22" s="7">
        <f>INDEX('h 21-22'!AK7:AK26,MATCH(LARGE('h 21-22'!K7:K26,17),'h 21-22'!K7:K26,0))</f>
        <v>170</v>
      </c>
      <c r="AL22" s="8">
        <f>INDEX('h 21-22'!AL7:AL26,MATCH(LARGE('h 21-22'!K7:K26,17),'h 21-22'!K7:K26,0))</f>
        <v>181</v>
      </c>
      <c r="AM22" s="9">
        <f>INDEX('h 21-22'!AM7:AM26,MATCH(LARGE('h 21-22'!K7:K26,17),'h 21-22'!K7:K26,0))</f>
        <v>45</v>
      </c>
      <c r="AN22" s="10">
        <f>INDEX('h 21-22'!AN7:AN26,MATCH(LARGE('h 21-22'!K7:K26,17),'h 21-22'!K7:K26,0))</f>
        <v>40</v>
      </c>
      <c r="AO22" s="9">
        <f>INDEX('h 21-22'!AO7:AO26,MATCH(LARGE('h 21-22'!K7:K26,17),'h 21-22'!K7:K26,0))</f>
        <v>96</v>
      </c>
      <c r="AP22" s="10">
        <f>INDEX('h 21-22'!AP7:AP26,MATCH(LARGE('h 21-22'!K7:K26,17),'h 21-22'!K7:K26,0))</f>
        <v>87</v>
      </c>
      <c r="AQ22" s="11">
        <f>INDEX('h 21-22'!AQ7:AQ26,MATCH(LARGE('h 21-22'!K7:K26,17),'h 21-22'!K7:K26,0))</f>
        <v>32</v>
      </c>
      <c r="AR22" s="12">
        <f>INDEX('h 21-22'!AR7:AR26,MATCH(LARGE('h 21-22'!K7:K26,17),'h 21-22'!K7:K26,0))</f>
        <v>49</v>
      </c>
      <c r="AS22" s="11">
        <f>INDEX('h 21-22'!AS7:AS26,MATCH(LARGE('h 21-22'!K7:K26,17),'h 21-22'!K7:K26,0))</f>
        <v>74</v>
      </c>
      <c r="AT22" s="12">
        <f>INDEX('h 21-22'!AT7:AT26,MATCH(LARGE('h 21-22'!K7:K26,17),'h 21-22'!K7:K26,0))</f>
        <v>94</v>
      </c>
      <c r="AV22" s="7">
        <f>INDEX('h 21-22'!AV7:AV26,MATCH(LARGE('h 21-22'!K7:K26,17),'h 21-22'!K7:K26,0))</f>
        <v>100</v>
      </c>
      <c r="AW22" s="8">
        <f>INDEX('h 21-22'!AW7:AW26,MATCH(LARGE('h 21-22'!K7:K26,17),'h 21-22'!K7:K26,0))</f>
        <v>72</v>
      </c>
      <c r="AX22" s="9">
        <f>INDEX('h 21-22'!AX7:AX26,MATCH(LARGE('h 21-22'!K7:K26,17),'h 21-22'!K7:K26,0))</f>
        <v>53</v>
      </c>
      <c r="AY22" s="10">
        <f>INDEX('h 21-22'!AY7:AY26,MATCH(LARGE('h 21-22'!K7:K26,17),'h 21-22'!K7:K26,0))</f>
        <v>39</v>
      </c>
      <c r="AZ22" s="11">
        <f>INDEX('h 21-22'!AZ7:AZ26,MATCH(LARGE('h 21-22'!K7:K26,17),'h 21-22'!K7:K26,0))</f>
        <v>47</v>
      </c>
      <c r="BA22" s="12">
        <f>INDEX('h 21-22'!BA7:BA26,MATCH(LARGE('h 21-22'!K7:K26,17),'h 21-22'!K7:K26,0))</f>
        <v>33</v>
      </c>
      <c r="BC22" s="7">
        <f>INDEX('h 21-22'!BC7:BC26,MATCH(LARGE('h 21-22'!K7:K26,17),'h 21-22'!K7:K26,0))</f>
        <v>3</v>
      </c>
      <c r="BD22" s="8">
        <f>INDEX('h 21-22'!BD7:BD26,MATCH(LARGE('h 21-22'!K7:K26,17),'h 21-22'!K7:K26,0))</f>
        <v>3</v>
      </c>
      <c r="BE22" s="9">
        <f>INDEX('h 21-22'!BE7:BE26,MATCH(LARGE('h 21-22'!K7:K26,17),'h 21-22'!K7:K26,0))</f>
        <v>2</v>
      </c>
      <c r="BF22" s="10">
        <f>INDEX('h 21-22'!BF7:BF26,MATCH(LARGE('h 21-22'!K7:K26,17),'h 21-22'!K7:K26,0))</f>
        <v>0</v>
      </c>
      <c r="BG22" s="11">
        <f>INDEX('h 21-22'!BG7:BG26,MATCH(LARGE('h 21-22'!K7:K26,17),'h 21-22'!K7:K26,0))</f>
        <v>1</v>
      </c>
      <c r="BH22" s="12">
        <f>INDEX('h 21-22'!BH7:BH26,MATCH(LARGE('h 21-22'!K7:K26,17),'h 21-22'!K7:K26,0))</f>
        <v>3</v>
      </c>
      <c r="BI22" s="6"/>
      <c r="BJ22" s="3" t="b">
        <f>INDEX('h 21-22'!BJ7:BJ26,MATCH(LARGE('h 21-22'!K7:K26,17),'h 21-22'!K7:K26,0))</f>
        <v>1</v>
      </c>
      <c r="BK22" s="3" t="b">
        <f>INDEX('h 21-22'!BK7:BK26,MATCH(LARGE('h 21-22'!K7:K26,17),'h 21-22'!K7:K26,0))</f>
        <v>1</v>
      </c>
      <c r="BL22" s="6"/>
      <c r="BM22" s="4" t="b">
        <f>INDEX('h 21-22'!BM7:BM26,MATCH(LARGE('h 21-22'!K7:K26,17),'h 21-22'!K7:K26,0))</f>
        <v>1</v>
      </c>
      <c r="BN22" s="4" t="b">
        <f>INDEX('h 21-22'!BN7:BN26,MATCH(LARGE('h 21-22'!K7:K26,17),'h 21-22'!K7:K26,0))</f>
        <v>1</v>
      </c>
      <c r="BO22" s="6"/>
      <c r="BP22" s="30" t="s">
        <v>90</v>
      </c>
    </row>
    <row r="23" spans="2:68" ht="17.100000000000001" customHeight="1" thickBot="1" x14ac:dyDescent="0.3">
      <c r="B23" s="22" t="str">
        <f>INDEX('h 21-22'!B7:B26,MATCH(LARGE('h 21-22'!K7:K26,18),'h 21-22'!K7:K26,0))</f>
        <v>Burnley</v>
      </c>
      <c r="C23" s="2"/>
      <c r="D23" s="4" t="b">
        <f>INDEX('h 21-22'!D7:D26,MATCH(LARGE('h 21-22'!K7:K26,18),'h 21-22'!K7:K26,0))</f>
        <v>1</v>
      </c>
      <c r="E23" s="2"/>
      <c r="F23" s="35">
        <f>INDEX('h 21-22'!F7:F26,MATCH(LARGE('h 21-22'!K7:K26,18),'h 21-22'!K7:K26,0))</f>
        <v>7</v>
      </c>
      <c r="G23" s="36">
        <f>INDEX('h 21-22'!G7:G26,MATCH(LARGE('h 21-22'!K7:K26,18),'h 21-22'!K7:K26,0))</f>
        <v>14</v>
      </c>
      <c r="H23" s="37">
        <f>INDEX('h 21-22'!H7:H26,MATCH(LARGE('h 21-22'!K7:K26,18),'h 21-22'!K7:K26,0))</f>
        <v>17</v>
      </c>
      <c r="I23" s="15">
        <f>INDEX('h 21-22'!I7:I26,MATCH(LARGE('h 21-22'!K7:K26,18),'h 21-22'!K7:K26,0))</f>
        <v>35</v>
      </c>
      <c r="J23" s="27"/>
      <c r="K23" s="27"/>
      <c r="L23" s="32">
        <f>INDEX('h 21-22'!L7:L26,MATCH(LARGE('h 21-22'!K7:K26,18),'h 21-22'!K7:K26,0))</f>
        <v>17</v>
      </c>
      <c r="M23" s="24">
        <f>INDEX('h 21-22'!M7:M26,MATCH(LARGE('h 21-22'!K7:K26,18),'h 21-22'!K7:K26,0))</f>
        <v>27</v>
      </c>
      <c r="N23" s="33">
        <f>INDEX('h 21-22'!N7:N26,MATCH(LARGE('h 21-22'!K7:K26,18),'h 21-22'!K7:K26,0))</f>
        <v>34</v>
      </c>
      <c r="O23" s="34">
        <f>INDEX('h 21-22'!O7:O26,MATCH(LARGE('h 21-22'!K7:K26,18),'h 21-22'!K7:K26,0))</f>
        <v>53</v>
      </c>
      <c r="P23" s="2"/>
      <c r="Q23" s="38">
        <f>INDEX('h 21-22'!Q7:Q26,MATCH(LARGE('h 21-22'!K7:K26,18),'h 21-22'!K7:K26,0))</f>
        <v>5</v>
      </c>
      <c r="R23" s="39">
        <f>INDEX('h 21-22'!R7:R26,MATCH(LARGE('h 21-22'!K7:K26,18),'h 21-22'!K7:K26,0))</f>
        <v>6</v>
      </c>
      <c r="S23" s="40">
        <f>INDEX('h 21-22'!S7:S26,MATCH(LARGE('h 21-22'!K7:K26,18),'h 21-22'!K7:K26,0))</f>
        <v>8</v>
      </c>
      <c r="T23" s="15">
        <f>INDEX('h 21-22'!T7:T26,MATCH(LARGE('h 21-22'!K7:K26,18),'h 21-22'!K7:K26,0))</f>
        <v>21</v>
      </c>
      <c r="U23" s="32">
        <f>INDEX('h 21-22'!U7:U26,MATCH(LARGE('h 21-22'!K7:K26,18),'h 21-22'!K7:K26,0))</f>
        <v>9</v>
      </c>
      <c r="V23" s="24">
        <f>INDEX('h 21-22'!V7:V26,MATCH(LARGE('h 21-22'!K7:K26,18),'h 21-22'!K7:K26,0))</f>
        <v>13</v>
      </c>
      <c r="W23" s="33">
        <f>INDEX('h 21-22'!W7:W26,MATCH(LARGE('h 21-22'!K7:K26,18),'h 21-22'!K7:K26,0))</f>
        <v>18</v>
      </c>
      <c r="X23" s="34">
        <f>INDEX('h 21-22'!X7:X26,MATCH(LARGE('h 21-22'!K7:K26,18),'h 21-22'!K7:K26,0))</f>
        <v>25</v>
      </c>
      <c r="Y23" s="2"/>
      <c r="Z23" s="41">
        <f>INDEX('h 21-22'!Z7:Z26,MATCH(LARGE('h 21-22'!K7:K26,18),'h 21-22'!K7:K26,0))</f>
        <v>2</v>
      </c>
      <c r="AA23" s="42">
        <f>INDEX('h 21-22'!AA7:AA26,MATCH(LARGE('h 21-22'!K7:K26,18),'h 21-22'!K7:K26,0))</f>
        <v>8</v>
      </c>
      <c r="AB23" s="43">
        <f>INDEX('h 21-22'!AB7:AB26,MATCH(LARGE('h 21-22'!K7:K26,18),'h 21-22'!K7:K26,0))</f>
        <v>9</v>
      </c>
      <c r="AC23" s="15">
        <f>INDEX('h 21-22'!AC7:AC26,MATCH(LARGE('h 21-22'!K7:K26,18),'h 21-22'!K7:K26,0))</f>
        <v>14</v>
      </c>
      <c r="AD23" s="32">
        <f>INDEX('h 21-22'!AD7:AD26,MATCH(LARGE('h 21-22'!K7:K26,18),'h 21-22'!K7:K26,0))</f>
        <v>8</v>
      </c>
      <c r="AE23" s="24">
        <f>INDEX('h 21-22'!AE7:AE26,MATCH(LARGE('h 21-22'!K7:K26,18),'h 21-22'!K7:K26,0))</f>
        <v>14</v>
      </c>
      <c r="AF23" s="33">
        <f>INDEX('h 21-22'!AF7:AF26,MATCH(LARGE('h 21-22'!K7:K26,18),'h 21-22'!K7:K26,0))</f>
        <v>16</v>
      </c>
      <c r="AG23" s="34">
        <f>INDEX('h 21-22'!AG7:AG26,MATCH(LARGE('h 21-22'!K7:K26,18),'h 21-22'!K7:K26,0))</f>
        <v>28</v>
      </c>
      <c r="AI23" s="7">
        <f>INDEX('h 21-22'!AI7:AI26,MATCH(LARGE('h 21-22'!K7:K26,18),'h 21-22'!K7:K26,0))</f>
        <v>102</v>
      </c>
      <c r="AJ23" s="8">
        <f>INDEX('h 21-22'!AJ7:AJ26,MATCH(LARGE('h 21-22'!K7:K26,18),'h 21-22'!K7:K26,0))</f>
        <v>116</v>
      </c>
      <c r="AK23" s="7">
        <f>INDEX('h 21-22'!AK7:AK26,MATCH(LARGE('h 21-22'!K7:K26,18),'h 21-22'!K7:K26,0))</f>
        <v>183</v>
      </c>
      <c r="AL23" s="8">
        <f>INDEX('h 21-22'!AL7:AL26,MATCH(LARGE('h 21-22'!K7:K26,18),'h 21-22'!K7:K26,0))</f>
        <v>265</v>
      </c>
      <c r="AM23" s="9">
        <f>INDEX('h 21-22'!AM7:AM26,MATCH(LARGE('h 21-22'!K7:K26,18),'h 21-22'!K7:K26,0))</f>
        <v>54</v>
      </c>
      <c r="AN23" s="10">
        <f>INDEX('h 21-22'!AN7:AN26,MATCH(LARGE('h 21-22'!K7:K26,18),'h 21-22'!K7:K26,0))</f>
        <v>49</v>
      </c>
      <c r="AO23" s="9">
        <f>INDEX('h 21-22'!AO7:AO26,MATCH(LARGE('h 21-22'!K7:K26,18),'h 21-22'!K7:K26,0))</f>
        <v>102</v>
      </c>
      <c r="AP23" s="10">
        <f>INDEX('h 21-22'!AP7:AP26,MATCH(LARGE('h 21-22'!K7:K26,18),'h 21-22'!K7:K26,0))</f>
        <v>120</v>
      </c>
      <c r="AQ23" s="11">
        <f>INDEX('h 21-22'!AQ7:AQ26,MATCH(LARGE('h 21-22'!K7:K26,18),'h 21-22'!K7:K26,0))</f>
        <v>48</v>
      </c>
      <c r="AR23" s="12">
        <f>INDEX('h 21-22'!AR7:AR26,MATCH(LARGE('h 21-22'!K7:K26,18),'h 21-22'!K7:K26,0))</f>
        <v>67</v>
      </c>
      <c r="AS23" s="11">
        <f>INDEX('h 21-22'!AS7:AS26,MATCH(LARGE('h 21-22'!K7:K26,18),'h 21-22'!K7:K26,0))</f>
        <v>81</v>
      </c>
      <c r="AT23" s="12">
        <f>INDEX('h 21-22'!AT7:AT26,MATCH(LARGE('h 21-22'!K7:K26,18),'h 21-22'!K7:K26,0))</f>
        <v>145</v>
      </c>
      <c r="AV23" s="7">
        <f>INDEX('h 21-22'!AV7:AV26,MATCH(LARGE('h 21-22'!K7:K26,18),'h 21-22'!K7:K26,0))</f>
        <v>68</v>
      </c>
      <c r="AW23" s="8">
        <f>INDEX('h 21-22'!AW7:AW26,MATCH(LARGE('h 21-22'!K7:K26,18),'h 21-22'!K7:K26,0))</f>
        <v>44</v>
      </c>
      <c r="AX23" s="9">
        <f>INDEX('h 21-22'!AX7:AX26,MATCH(LARGE('h 21-22'!K7:K26,18),'h 21-22'!K7:K26,0))</f>
        <v>34</v>
      </c>
      <c r="AY23" s="10">
        <f>INDEX('h 21-22'!AY7:AY26,MATCH(LARGE('h 21-22'!K7:K26,18),'h 21-22'!K7:K26,0))</f>
        <v>24</v>
      </c>
      <c r="AZ23" s="11">
        <f>INDEX('h 21-22'!AZ7:AZ26,MATCH(LARGE('h 21-22'!K7:K26,18),'h 21-22'!K7:K26,0))</f>
        <v>34</v>
      </c>
      <c r="BA23" s="12">
        <f>INDEX('h 21-22'!BA7:BA26,MATCH(LARGE('h 21-22'!K7:K26,18),'h 21-22'!K7:K26,0))</f>
        <v>20</v>
      </c>
      <c r="BC23" s="7">
        <f>INDEX('h 21-22'!BC7:BC26,MATCH(LARGE('h 21-22'!K7:K26,18),'h 21-22'!K7:K26,0))</f>
        <v>2</v>
      </c>
      <c r="BD23" s="8">
        <f>INDEX('h 21-22'!BD7:BD26,MATCH(LARGE('h 21-22'!K7:K26,18),'h 21-22'!K7:K26,0))</f>
        <v>0</v>
      </c>
      <c r="BE23" s="9">
        <f>INDEX('h 21-22'!BE7:BE26,MATCH(LARGE('h 21-22'!K7:K26,18),'h 21-22'!K7:K26,0))</f>
        <v>0</v>
      </c>
      <c r="BF23" s="10">
        <f>INDEX('h 21-22'!BF7:BF26,MATCH(LARGE('h 21-22'!K7:K26,18),'h 21-22'!K7:K26,0))</f>
        <v>0</v>
      </c>
      <c r="BG23" s="11">
        <f>INDEX('h 21-22'!BG7:BG26,MATCH(LARGE('h 21-22'!K7:K26,18),'h 21-22'!K7:K26,0))</f>
        <v>2</v>
      </c>
      <c r="BH23" s="12">
        <f>INDEX('h 21-22'!BH7:BH26,MATCH(LARGE('h 21-22'!K7:K26,18),'h 21-22'!K7:K26,0))</f>
        <v>0</v>
      </c>
      <c r="BI23" s="6"/>
      <c r="BJ23" s="3" t="b">
        <f>INDEX('h 21-22'!BJ7:BJ26,MATCH(LARGE('h 21-22'!K7:K26,18),'h 21-22'!K7:K26,0))</f>
        <v>1</v>
      </c>
      <c r="BK23" s="3" t="b">
        <f>INDEX('h 21-22'!BK7:BK26,MATCH(LARGE('h 21-22'!K7:K26,18),'h 21-22'!K7:K26,0))</f>
        <v>1</v>
      </c>
      <c r="BL23" s="6"/>
      <c r="BM23" s="4" t="b">
        <f>INDEX('h 21-22'!BM7:BM26,MATCH(LARGE('h 21-22'!K7:K26,18),'h 21-22'!K7:K26,0))</f>
        <v>1</v>
      </c>
      <c r="BN23" s="4" t="b">
        <f>INDEX('h 21-22'!BN7:BN26,MATCH(LARGE('h 21-22'!K7:K26,18),'h 21-22'!K7:K26,0))</f>
        <v>1</v>
      </c>
      <c r="BO23" s="6"/>
      <c r="BP23" s="30" t="s">
        <v>17</v>
      </c>
    </row>
    <row r="24" spans="2:68" ht="17.100000000000001" customHeight="1" thickBot="1" x14ac:dyDescent="0.3">
      <c r="B24" s="22" t="str">
        <f>INDEX('h 21-22'!B7:B26,MATCH(LARGE('h 21-22'!K7:K26,19),'h 21-22'!K7:K26,0))</f>
        <v>Watford</v>
      </c>
      <c r="C24" s="2"/>
      <c r="D24" s="4" t="b">
        <f>INDEX('h 21-22'!D7:D26,MATCH(LARGE('h 21-22'!K7:K26,19),'h 21-22'!K7:K26,0))</f>
        <v>1</v>
      </c>
      <c r="E24" s="2"/>
      <c r="F24" s="35">
        <f>INDEX('h 21-22'!F7:F26,MATCH(LARGE('h 21-22'!K7:K26,19),'h 21-22'!K7:K26,0))</f>
        <v>6</v>
      </c>
      <c r="G24" s="36">
        <f>INDEX('h 21-22'!G7:G26,MATCH(LARGE('h 21-22'!K7:K26,19),'h 21-22'!K7:K26,0))</f>
        <v>5</v>
      </c>
      <c r="H24" s="37">
        <f>INDEX('h 21-22'!H7:H26,MATCH(LARGE('h 21-22'!K7:K26,19),'h 21-22'!K7:K26,0))</f>
        <v>27</v>
      </c>
      <c r="I24" s="15">
        <f>INDEX('h 21-22'!I7:I26,MATCH(LARGE('h 21-22'!K7:K26,19),'h 21-22'!K7:K26,0))</f>
        <v>23</v>
      </c>
      <c r="J24" s="27"/>
      <c r="K24" s="27"/>
      <c r="L24" s="32">
        <f>INDEX('h 21-22'!L7:L26,MATCH(LARGE('h 21-22'!K7:K26,19),'h 21-22'!K7:K26,0))</f>
        <v>17</v>
      </c>
      <c r="M24" s="24">
        <f>INDEX('h 21-22'!M7:M26,MATCH(LARGE('h 21-22'!K7:K26,19),'h 21-22'!K7:K26,0))</f>
        <v>37</v>
      </c>
      <c r="N24" s="33">
        <f>INDEX('h 21-22'!N7:N26,MATCH(LARGE('h 21-22'!K7:K26,19),'h 21-22'!K7:K26,0))</f>
        <v>34</v>
      </c>
      <c r="O24" s="34">
        <f>INDEX('h 21-22'!O7:O26,MATCH(LARGE('h 21-22'!K7:K26,19),'h 21-22'!K7:K26,0))</f>
        <v>77</v>
      </c>
      <c r="P24" s="2"/>
      <c r="Q24" s="38">
        <f>INDEX('h 21-22'!Q7:Q26,MATCH(LARGE('h 21-22'!K7:K26,19),'h 21-22'!K7:K26,0))</f>
        <v>2</v>
      </c>
      <c r="R24" s="39">
        <f>INDEX('h 21-22'!R7:R26,MATCH(LARGE('h 21-22'!K7:K26,19),'h 21-22'!K7:K26,0))</f>
        <v>2</v>
      </c>
      <c r="S24" s="40">
        <f>INDEX('h 21-22'!S7:S26,MATCH(LARGE('h 21-22'!K7:K26,19),'h 21-22'!K7:K26,0))</f>
        <v>15</v>
      </c>
      <c r="T24" s="15">
        <f>INDEX('h 21-22'!T7:T26,MATCH(LARGE('h 21-22'!K7:K26,19),'h 21-22'!K7:K26,0))</f>
        <v>8</v>
      </c>
      <c r="U24" s="32">
        <f>INDEX('h 21-22'!U7:U26,MATCH(LARGE('h 21-22'!K7:K26,19),'h 21-22'!K7:K26,0))</f>
        <v>10</v>
      </c>
      <c r="V24" s="24">
        <f>INDEX('h 21-22'!V7:V26,MATCH(LARGE('h 21-22'!K7:K26,19),'h 21-22'!K7:K26,0))</f>
        <v>18</v>
      </c>
      <c r="W24" s="33">
        <f>INDEX('h 21-22'!W7:W26,MATCH(LARGE('h 21-22'!K7:K26,19),'h 21-22'!K7:K26,0))</f>
        <v>17</v>
      </c>
      <c r="X24" s="34">
        <f>INDEX('h 21-22'!X7:X26,MATCH(LARGE('h 21-22'!K7:K26,19),'h 21-22'!K7:K26,0))</f>
        <v>46</v>
      </c>
      <c r="Y24" s="2"/>
      <c r="Z24" s="41">
        <f>INDEX('h 21-22'!Z7:Z26,MATCH(LARGE('h 21-22'!K7:K26,19),'h 21-22'!K7:K26,0))</f>
        <v>4</v>
      </c>
      <c r="AA24" s="42">
        <f>INDEX('h 21-22'!AA7:AA26,MATCH(LARGE('h 21-22'!K7:K26,19),'h 21-22'!K7:K26,0))</f>
        <v>3</v>
      </c>
      <c r="AB24" s="43">
        <f>INDEX('h 21-22'!AB7:AB26,MATCH(LARGE('h 21-22'!K7:K26,19),'h 21-22'!K7:K26,0))</f>
        <v>12</v>
      </c>
      <c r="AC24" s="15">
        <f>INDEX('h 21-22'!AC7:AC26,MATCH(LARGE('h 21-22'!K7:K26,19),'h 21-22'!K7:K26,0))</f>
        <v>15</v>
      </c>
      <c r="AD24" s="32">
        <f>INDEX('h 21-22'!AD7:AD26,MATCH(LARGE('h 21-22'!K7:K26,19),'h 21-22'!K7:K26,0))</f>
        <v>7</v>
      </c>
      <c r="AE24" s="24">
        <f>INDEX('h 21-22'!AE7:AE26,MATCH(LARGE('h 21-22'!K7:K26,19),'h 21-22'!K7:K26,0))</f>
        <v>19</v>
      </c>
      <c r="AF24" s="33">
        <f>INDEX('h 21-22'!AF7:AF26,MATCH(LARGE('h 21-22'!K7:K26,19),'h 21-22'!K7:K26,0))</f>
        <v>17</v>
      </c>
      <c r="AG24" s="34">
        <f>INDEX('h 21-22'!AG7:AG26,MATCH(LARGE('h 21-22'!K7:K26,19),'h 21-22'!K7:K26,0))</f>
        <v>31</v>
      </c>
      <c r="AI24" s="7">
        <f>INDEX('h 21-22'!AI7:AI26,MATCH(LARGE('h 21-22'!K7:K26,19),'h 21-22'!K7:K26,0))</f>
        <v>77</v>
      </c>
      <c r="AJ24" s="8">
        <f>INDEX('h 21-22'!AJ7:AJ26,MATCH(LARGE('h 21-22'!K7:K26,19),'h 21-22'!K7:K26,0))</f>
        <v>117</v>
      </c>
      <c r="AK24" s="7">
        <f>INDEX('h 21-22'!AK7:AK26,MATCH(LARGE('h 21-22'!K7:K26,19),'h 21-22'!K7:K26,0))</f>
        <v>161</v>
      </c>
      <c r="AL24" s="8">
        <f>INDEX('h 21-22'!AL7:AL26,MATCH(LARGE('h 21-22'!K7:K26,19),'h 21-22'!K7:K26,0))</f>
        <v>234</v>
      </c>
      <c r="AM24" s="9">
        <f>INDEX('h 21-22'!AM7:AM26,MATCH(LARGE('h 21-22'!K7:K26,19),'h 21-22'!K7:K26,0))</f>
        <v>37</v>
      </c>
      <c r="AN24" s="10">
        <f>INDEX('h 21-22'!AN7:AN26,MATCH(LARGE('h 21-22'!K7:K26,19),'h 21-22'!K7:K26,0))</f>
        <v>55</v>
      </c>
      <c r="AO24" s="9">
        <f>INDEX('h 21-22'!AO7:AO26,MATCH(LARGE('h 21-22'!K7:K26,19),'h 21-22'!K7:K26,0))</f>
        <v>83</v>
      </c>
      <c r="AP24" s="10">
        <f>INDEX('h 21-22'!AP7:AP26,MATCH(LARGE('h 21-22'!K7:K26,19),'h 21-22'!K7:K26,0))</f>
        <v>110</v>
      </c>
      <c r="AQ24" s="11">
        <f>INDEX('h 21-22'!AQ7:AQ26,MATCH(LARGE('h 21-22'!K7:K26,19),'h 21-22'!K7:K26,0))</f>
        <v>40</v>
      </c>
      <c r="AR24" s="12">
        <f>INDEX('h 21-22'!AR7:AR26,MATCH(LARGE('h 21-22'!K7:K26,19),'h 21-22'!K7:K26,0))</f>
        <v>62</v>
      </c>
      <c r="AS24" s="11">
        <f>INDEX('h 21-22'!AS7:AS26,MATCH(LARGE('h 21-22'!K7:K26,19),'h 21-22'!K7:K26,0))</f>
        <v>78</v>
      </c>
      <c r="AT24" s="12">
        <f>INDEX('h 21-22'!AT7:AT26,MATCH(LARGE('h 21-22'!K7:K26,19),'h 21-22'!K7:K26,0))</f>
        <v>124</v>
      </c>
      <c r="AV24" s="7">
        <f>INDEX('h 21-22'!AV7:AV26,MATCH(LARGE('h 21-22'!K7:K26,19),'h 21-22'!K7:K26,0))</f>
        <v>60</v>
      </c>
      <c r="AW24" s="8">
        <f>INDEX('h 21-22'!AW7:AW26,MATCH(LARGE('h 21-22'!K7:K26,19),'h 21-22'!K7:K26,0))</f>
        <v>63</v>
      </c>
      <c r="AX24" s="9">
        <f>INDEX('h 21-22'!AX7:AX26,MATCH(LARGE('h 21-22'!K7:K26,19),'h 21-22'!K7:K26,0))</f>
        <v>34</v>
      </c>
      <c r="AY24" s="10">
        <f>INDEX('h 21-22'!AY7:AY26,MATCH(LARGE('h 21-22'!K7:K26,19),'h 21-22'!K7:K26,0))</f>
        <v>28</v>
      </c>
      <c r="AZ24" s="11">
        <f>INDEX('h 21-22'!AZ7:AZ26,MATCH(LARGE('h 21-22'!K7:K26,19),'h 21-22'!K7:K26,0))</f>
        <v>26</v>
      </c>
      <c r="BA24" s="12">
        <f>INDEX('h 21-22'!BA7:BA26,MATCH(LARGE('h 21-22'!K7:K26,19),'h 21-22'!K7:K26,0))</f>
        <v>35</v>
      </c>
      <c r="BC24" s="7">
        <f>INDEX('h 21-22'!BC7:BC26,MATCH(LARGE('h 21-22'!K7:K26,19),'h 21-22'!K7:K26,0))</f>
        <v>3</v>
      </c>
      <c r="BD24" s="8">
        <f>INDEX('h 21-22'!BD7:BD26,MATCH(LARGE('h 21-22'!K7:K26,19),'h 21-22'!K7:K26,0))</f>
        <v>1</v>
      </c>
      <c r="BE24" s="9">
        <f>INDEX('h 21-22'!BE7:BE26,MATCH(LARGE('h 21-22'!K7:K26,19),'h 21-22'!K7:K26,0))</f>
        <v>1</v>
      </c>
      <c r="BF24" s="10">
        <f>INDEX('h 21-22'!BF7:BF26,MATCH(LARGE('h 21-22'!K7:K26,19),'h 21-22'!K7:K26,0))</f>
        <v>1</v>
      </c>
      <c r="BG24" s="11">
        <f>INDEX('h 21-22'!BG7:BG26,MATCH(LARGE('h 21-22'!K7:K26,19),'h 21-22'!K7:K26,0))</f>
        <v>2</v>
      </c>
      <c r="BH24" s="12">
        <f>INDEX('h 21-22'!BH7:BH26,MATCH(LARGE('h 21-22'!K7:K26,19),'h 21-22'!K7:K26,0))</f>
        <v>0</v>
      </c>
      <c r="BI24" s="6"/>
      <c r="BJ24" s="3" t="b">
        <f>INDEX('h 21-22'!BJ7:BJ26,MATCH(LARGE('h 21-22'!K7:K26,19),'h 21-22'!K7:K26,0))</f>
        <v>1</v>
      </c>
      <c r="BK24" s="3" t="b">
        <f>INDEX('h 21-22'!BK7:BK26,MATCH(LARGE('h 21-22'!K7:K26,19),'h 21-22'!K7:K26,0))</f>
        <v>1</v>
      </c>
      <c r="BL24" s="6"/>
      <c r="BM24" s="4" t="b">
        <f>INDEX('h 21-22'!BM7:BM26,MATCH(LARGE('h 21-22'!K7:K26,19),'h 21-22'!K7:K26,0))</f>
        <v>1</v>
      </c>
      <c r="BN24" s="4" t="b">
        <f>INDEX('h 21-22'!BN7:BN26,MATCH(LARGE('h 21-22'!K7:K26,19),'h 21-22'!K7:K26,0))</f>
        <v>1</v>
      </c>
      <c r="BO24" s="6"/>
      <c r="BP24" s="30" t="s">
        <v>19</v>
      </c>
    </row>
    <row r="25" spans="2:68" ht="17.100000000000001" customHeight="1" thickBot="1" x14ac:dyDescent="0.3">
      <c r="B25" s="22" t="str">
        <f>INDEX('h 21-22'!B7:B26,MATCH(LARGE('h 21-22'!K7:K26,20),'h 21-22'!K7:K26,0))</f>
        <v>Norwich</v>
      </c>
      <c r="C25" s="2"/>
      <c r="D25" s="4" t="b">
        <f>INDEX('h 21-22'!D7:D26,MATCH(LARGE('h 21-22'!K7:K26,20),'h 21-22'!K7:K26,0))</f>
        <v>1</v>
      </c>
      <c r="E25" s="2"/>
      <c r="F25" s="35">
        <f>INDEX('h 21-22'!F7:F26,MATCH(LARGE('h 21-22'!K7:K26,20),'h 21-22'!K7:K26,0))</f>
        <v>5</v>
      </c>
      <c r="G25" s="36">
        <f>INDEX('h 21-22'!G7:G26,MATCH(LARGE('h 21-22'!K7:K26,20),'h 21-22'!K7:K26,0))</f>
        <v>7</v>
      </c>
      <c r="H25" s="37">
        <f>INDEX('h 21-22'!H7:H26,MATCH(LARGE('h 21-22'!K7:K26,20),'h 21-22'!K7:K26,0))</f>
        <v>26</v>
      </c>
      <c r="I25" s="15">
        <f>INDEX('h 21-22'!I7:I26,MATCH(LARGE('h 21-22'!K7:K26,20),'h 21-22'!K7:K26,0))</f>
        <v>22</v>
      </c>
      <c r="J25" s="27"/>
      <c r="K25" s="27"/>
      <c r="L25" s="32">
        <f>INDEX('h 21-22'!L7:L26,MATCH(LARGE('h 21-22'!K7:K26,20),'h 21-22'!K7:K26,0))</f>
        <v>11</v>
      </c>
      <c r="M25" s="24">
        <f>INDEX('h 21-22'!M7:M26,MATCH(LARGE('h 21-22'!K7:K26,20),'h 21-22'!K7:K26,0))</f>
        <v>34</v>
      </c>
      <c r="N25" s="33">
        <f>INDEX('h 21-22'!N7:N26,MATCH(LARGE('h 21-22'!K7:K26,20),'h 21-22'!K7:K26,0))</f>
        <v>23</v>
      </c>
      <c r="O25" s="34">
        <f>INDEX('h 21-22'!O7:O26,MATCH(LARGE('h 21-22'!K7:K26,20),'h 21-22'!K7:K26,0))</f>
        <v>84</v>
      </c>
      <c r="P25" s="2"/>
      <c r="Q25" s="38">
        <f>INDEX('h 21-22'!Q7:Q26,MATCH(LARGE('h 21-22'!K7:K26,20),'h 21-22'!K7:K26,0))</f>
        <v>3</v>
      </c>
      <c r="R25" s="39">
        <f>INDEX('h 21-22'!R7:R26,MATCH(LARGE('h 21-22'!K7:K26,20),'h 21-22'!K7:K26,0))</f>
        <v>3</v>
      </c>
      <c r="S25" s="40">
        <f>INDEX('h 21-22'!S7:S26,MATCH(LARGE('h 21-22'!K7:K26,20),'h 21-22'!K7:K26,0))</f>
        <v>13</v>
      </c>
      <c r="T25" s="15">
        <f>INDEX('h 21-22'!T7:T26,MATCH(LARGE('h 21-22'!K7:K26,20),'h 21-22'!K7:K26,0))</f>
        <v>12</v>
      </c>
      <c r="U25" s="32">
        <f>INDEX('h 21-22'!U7:U26,MATCH(LARGE('h 21-22'!K7:K26,20),'h 21-22'!K7:K26,0))</f>
        <v>7</v>
      </c>
      <c r="V25" s="24">
        <f>INDEX('h 21-22'!V7:V26,MATCH(LARGE('h 21-22'!K7:K26,20),'h 21-22'!K7:K26,0))</f>
        <v>18</v>
      </c>
      <c r="W25" s="33">
        <f>INDEX('h 21-22'!W7:W26,MATCH(LARGE('h 21-22'!K7:K26,20),'h 21-22'!K7:K26,0))</f>
        <v>12</v>
      </c>
      <c r="X25" s="34">
        <f>INDEX('h 21-22'!X7:X26,MATCH(LARGE('h 21-22'!K7:K26,20),'h 21-22'!K7:K26,0))</f>
        <v>43</v>
      </c>
      <c r="Y25" s="2"/>
      <c r="Z25" s="41">
        <f>INDEX('h 21-22'!Z7:Z26,MATCH(LARGE('h 21-22'!K7:K26,20),'h 21-22'!K7:K26,0))</f>
        <v>2</v>
      </c>
      <c r="AA25" s="42">
        <f>INDEX('h 21-22'!AA7:AA26,MATCH(LARGE('h 21-22'!K7:K26,20),'h 21-22'!K7:K26,0))</f>
        <v>4</v>
      </c>
      <c r="AB25" s="43">
        <f>INDEX('h 21-22'!AB7:AB26,MATCH(LARGE('h 21-22'!K7:K26,20),'h 21-22'!K7:K26,0))</f>
        <v>13</v>
      </c>
      <c r="AC25" s="15">
        <f>INDEX('h 21-22'!AC7:AC26,MATCH(LARGE('h 21-22'!K7:K26,20),'h 21-22'!K7:K26,0))</f>
        <v>10</v>
      </c>
      <c r="AD25" s="32">
        <f>INDEX('h 21-22'!AD7:AD26,MATCH(LARGE('h 21-22'!K7:K26,20),'h 21-22'!K7:K26,0))</f>
        <v>4</v>
      </c>
      <c r="AE25" s="24">
        <f>INDEX('h 21-22'!AE7:AE26,MATCH(LARGE('h 21-22'!K7:K26,20),'h 21-22'!K7:K26,0))</f>
        <v>16</v>
      </c>
      <c r="AF25" s="33">
        <f>INDEX('h 21-22'!AF7:AF26,MATCH(LARGE('h 21-22'!K7:K26,20),'h 21-22'!K7:K26,0))</f>
        <v>11</v>
      </c>
      <c r="AG25" s="34">
        <f>INDEX('h 21-22'!AG7:AG26,MATCH(LARGE('h 21-22'!K7:K26,20),'h 21-22'!K7:K26,0))</f>
        <v>41</v>
      </c>
      <c r="AI25" s="7">
        <f>INDEX('h 21-22'!AI7:AI26,MATCH(LARGE('h 21-22'!K7:K26,20),'h 21-22'!K7:K26,0))</f>
        <v>73</v>
      </c>
      <c r="AJ25" s="8">
        <f>INDEX('h 21-22'!AJ7:AJ26,MATCH(LARGE('h 21-22'!K7:K26,20),'h 21-22'!K7:K26,0))</f>
        <v>133</v>
      </c>
      <c r="AK25" s="7">
        <f>INDEX('h 21-22'!AK7:AK26,MATCH(LARGE('h 21-22'!K7:K26,20),'h 21-22'!K7:K26,0))</f>
        <v>165</v>
      </c>
      <c r="AL25" s="8">
        <f>INDEX('h 21-22'!AL7:AL26,MATCH(LARGE('h 21-22'!K7:K26,20),'h 21-22'!K7:K26,0))</f>
        <v>251</v>
      </c>
      <c r="AM25" s="9">
        <f>INDEX('h 21-22'!AM7:AM26,MATCH(LARGE('h 21-22'!K7:K26,20),'h 21-22'!K7:K26,0))</f>
        <v>44</v>
      </c>
      <c r="AN25" s="10">
        <f>INDEX('h 21-22'!AN7:AN26,MATCH(LARGE('h 21-22'!K7:K26,20),'h 21-22'!K7:K26,0))</f>
        <v>71</v>
      </c>
      <c r="AO25" s="9">
        <f>INDEX('h 21-22'!AO7:AO26,MATCH(LARGE('h 21-22'!K7:K26,20),'h 21-22'!K7:K26,0))</f>
        <v>100</v>
      </c>
      <c r="AP25" s="10">
        <f>INDEX('h 21-22'!AP7:AP26,MATCH(LARGE('h 21-22'!K7:K26,20),'h 21-22'!K7:K26,0))</f>
        <v>118</v>
      </c>
      <c r="AQ25" s="11">
        <f>INDEX('h 21-22'!AQ7:AQ26,MATCH(LARGE('h 21-22'!K7:K26,20),'h 21-22'!K7:K26,0))</f>
        <v>29</v>
      </c>
      <c r="AR25" s="12">
        <f>INDEX('h 21-22'!AR7:AR26,MATCH(LARGE('h 21-22'!K7:K26,20),'h 21-22'!K7:K26,0))</f>
        <v>62</v>
      </c>
      <c r="AS25" s="11">
        <f>INDEX('h 21-22'!AS7:AS26,MATCH(LARGE('h 21-22'!K7:K26,20),'h 21-22'!K7:K26,0))</f>
        <v>65</v>
      </c>
      <c r="AT25" s="12">
        <f>INDEX('h 21-22'!AT7:AT26,MATCH(LARGE('h 21-22'!K7:K26,20),'h 21-22'!K7:K26,0))</f>
        <v>133</v>
      </c>
      <c r="AV25" s="7">
        <f>INDEX('h 21-22'!AV7:AV26,MATCH(LARGE('h 21-22'!K7:K26,20),'h 21-22'!K7:K26,0))</f>
        <v>56</v>
      </c>
      <c r="AW25" s="8">
        <f>INDEX('h 21-22'!AW7:AW26,MATCH(LARGE('h 21-22'!K7:K26,20),'h 21-22'!K7:K26,0))</f>
        <v>60</v>
      </c>
      <c r="AX25" s="9">
        <f>INDEX('h 21-22'!AX7:AX26,MATCH(LARGE('h 21-22'!K7:K26,20),'h 21-22'!K7:K26,0))</f>
        <v>29</v>
      </c>
      <c r="AY25" s="10">
        <f>INDEX('h 21-22'!AY7:AY26,MATCH(LARGE('h 21-22'!K7:K26,20),'h 21-22'!K7:K26,0))</f>
        <v>37</v>
      </c>
      <c r="AZ25" s="11">
        <f>INDEX('h 21-22'!AZ7:AZ26,MATCH(LARGE('h 21-22'!K7:K26,20),'h 21-22'!K7:K26,0))</f>
        <v>27</v>
      </c>
      <c r="BA25" s="12">
        <f>INDEX('h 21-22'!BA7:BA26,MATCH(LARGE('h 21-22'!K7:K26,20),'h 21-22'!K7:K26,0))</f>
        <v>23</v>
      </c>
      <c r="BC25" s="7">
        <f>INDEX('h 21-22'!BC7:BC26,MATCH(LARGE('h 21-22'!K7:K26,20),'h 21-22'!K7:K26,0))</f>
        <v>1</v>
      </c>
      <c r="BD25" s="8">
        <f>INDEX('h 21-22'!BD7:BD26,MATCH(LARGE('h 21-22'!K7:K26,20),'h 21-22'!K7:K26,0))</f>
        <v>2</v>
      </c>
      <c r="BE25" s="9">
        <f>INDEX('h 21-22'!BE7:BE26,MATCH(LARGE('h 21-22'!K7:K26,20),'h 21-22'!K7:K26,0))</f>
        <v>0</v>
      </c>
      <c r="BF25" s="10">
        <f>INDEX('h 21-22'!BF7:BF26,MATCH(LARGE('h 21-22'!K7:K26,20),'h 21-22'!K7:K26,0))</f>
        <v>0</v>
      </c>
      <c r="BG25" s="11">
        <f>INDEX('h 21-22'!BG7:BG26,MATCH(LARGE('h 21-22'!K7:K26,20),'h 21-22'!K7:K26,0))</f>
        <v>1</v>
      </c>
      <c r="BH25" s="12">
        <f>INDEX('h 21-22'!BH7:BH26,MATCH(LARGE('h 21-22'!K7:K26,20),'h 21-22'!K7:K26,0))</f>
        <v>2</v>
      </c>
      <c r="BI25" s="6"/>
      <c r="BJ25" s="3" t="b">
        <f>INDEX('h 21-22'!BJ7:BJ26,MATCH(LARGE('h 21-22'!K7:K26,20),'h 21-22'!K7:K26,0))</f>
        <v>1</v>
      </c>
      <c r="BK25" s="3" t="b">
        <f>INDEX('h 21-22'!BK7:BK26,MATCH(LARGE('h 21-22'!K7:K26,20),'h 21-22'!K7:K26,0))</f>
        <v>1</v>
      </c>
      <c r="BL25" s="6"/>
      <c r="BM25" s="4" t="b">
        <f>INDEX('h 21-22'!BM7:BM26,MATCH(LARGE('h 21-22'!K7:K26,20),'h 21-22'!K7:K26,0))</f>
        <v>1</v>
      </c>
      <c r="BN25" s="4" t="b">
        <f>INDEX('h 21-22'!BN7:BN26,MATCH(LARGE('h 21-22'!K7:K26,20),'h 21-22'!K7:K26,0))</f>
        <v>1</v>
      </c>
      <c r="BO25" s="6"/>
      <c r="BP25" s="30" t="s">
        <v>20</v>
      </c>
    </row>
    <row r="26" spans="2:68" s="50" customFormat="1" ht="17.100000000000001" customHeight="1" x14ac:dyDescent="0.2"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V26" s="51"/>
      <c r="AW26" s="51"/>
      <c r="AX26" s="51"/>
      <c r="AY26" s="51"/>
      <c r="AZ26" s="51"/>
      <c r="BA26" s="51"/>
      <c r="BC26" s="51"/>
      <c r="BD26" s="51"/>
      <c r="BE26" s="51"/>
      <c r="BF26" s="51"/>
      <c r="BG26" s="51"/>
      <c r="BH26" s="51"/>
      <c r="BP26" s="2"/>
    </row>
    <row r="27" spans="2:68" customFormat="1" ht="17.100000000000001" customHeight="1" x14ac:dyDescent="0.25">
      <c r="BP27" s="29"/>
    </row>
    <row r="28" spans="2:68" customFormat="1" ht="17.100000000000001" customHeight="1" x14ac:dyDescent="0.25">
      <c r="BP28" s="29"/>
    </row>
    <row r="29" spans="2:68" customFormat="1" ht="17.100000000000001" customHeight="1" x14ac:dyDescent="0.25">
      <c r="BP29" s="29"/>
    </row>
    <row r="30" spans="2:68" customFormat="1" ht="17.100000000000001" customHeight="1" x14ac:dyDescent="0.25">
      <c r="BP30" s="29"/>
    </row>
    <row r="31" spans="2:68" customFormat="1" ht="17.100000000000001" customHeight="1" x14ac:dyDescent="0.25">
      <c r="BP31" s="29"/>
    </row>
    <row r="32" spans="2:68" customFormat="1" ht="17.100000000000001" customHeight="1" x14ac:dyDescent="0.25">
      <c r="BP32" s="29"/>
    </row>
    <row r="33" spans="68:68" customFormat="1" ht="17.100000000000001" customHeight="1" x14ac:dyDescent="0.25">
      <c r="BP33" s="29"/>
    </row>
    <row r="34" spans="68:68" customFormat="1" ht="17.100000000000001" customHeight="1" x14ac:dyDescent="0.25">
      <c r="BP34" s="29"/>
    </row>
    <row r="35" spans="68:68" customFormat="1" ht="17.100000000000001" customHeight="1" x14ac:dyDescent="0.25">
      <c r="BP35" s="29"/>
    </row>
    <row r="36" spans="68:68" customFormat="1" ht="17.100000000000001" customHeight="1" x14ac:dyDescent="0.25">
      <c r="BP36" s="29"/>
    </row>
    <row r="37" spans="68:68" customFormat="1" ht="17.100000000000001" customHeight="1" x14ac:dyDescent="0.25">
      <c r="BP37" s="29"/>
    </row>
    <row r="38" spans="68:68" customFormat="1" ht="17.100000000000001" customHeight="1" x14ac:dyDescent="0.25">
      <c r="BP38" s="29"/>
    </row>
    <row r="39" spans="68:68" customFormat="1" ht="17.100000000000001" customHeight="1" x14ac:dyDescent="0.25">
      <c r="BP39" s="29"/>
    </row>
    <row r="40" spans="68:68" customFormat="1" ht="17.100000000000001" customHeight="1" x14ac:dyDescent="0.25">
      <c r="BP40" s="29"/>
    </row>
    <row r="41" spans="68:68" customFormat="1" ht="17.100000000000001" customHeight="1" x14ac:dyDescent="0.25">
      <c r="BP41" s="29"/>
    </row>
    <row r="42" spans="68:68" customFormat="1" ht="17.100000000000001" customHeight="1" x14ac:dyDescent="0.25">
      <c r="BP42" s="29"/>
    </row>
    <row r="43" spans="68:68" customFormat="1" ht="17.100000000000001" customHeight="1" x14ac:dyDescent="0.25">
      <c r="BP43" s="29"/>
    </row>
    <row r="44" spans="68:68" customFormat="1" ht="17.100000000000001" customHeight="1" x14ac:dyDescent="0.25">
      <c r="BP44" s="29"/>
    </row>
    <row r="45" spans="68:68" customFormat="1" ht="17.100000000000001" customHeight="1" x14ac:dyDescent="0.25">
      <c r="BP45" s="29"/>
    </row>
    <row r="46" spans="68:68" customFormat="1" ht="17.100000000000001" customHeight="1" x14ac:dyDescent="0.25">
      <c r="BP46" s="29"/>
    </row>
    <row r="47" spans="68:68" customFormat="1" ht="17.100000000000001" customHeight="1" x14ac:dyDescent="0.25">
      <c r="BP47" s="29"/>
    </row>
    <row r="48" spans="68:68" customFormat="1" ht="17.100000000000001" customHeight="1" x14ac:dyDescent="0.25">
      <c r="BP48" s="29"/>
    </row>
    <row r="49" spans="68:68" customFormat="1" ht="17.100000000000001" customHeight="1" x14ac:dyDescent="0.25">
      <c r="BP49" s="29"/>
    </row>
    <row r="50" spans="68:68" customFormat="1" ht="17.100000000000001" customHeight="1" x14ac:dyDescent="0.25">
      <c r="BP50" s="29"/>
    </row>
    <row r="51" spans="68:68" customFormat="1" ht="17.100000000000001" customHeight="1" x14ac:dyDescent="0.25">
      <c r="BP51" s="29"/>
    </row>
    <row r="52" spans="68:68" customFormat="1" ht="17.100000000000001" customHeight="1" x14ac:dyDescent="0.25">
      <c r="BP52" s="29"/>
    </row>
    <row r="53" spans="68:68" customFormat="1" ht="17.100000000000001" customHeight="1" x14ac:dyDescent="0.25">
      <c r="BP53" s="29"/>
    </row>
    <row r="54" spans="68:68" customFormat="1" ht="17.100000000000001" customHeight="1" x14ac:dyDescent="0.25">
      <c r="BP54" s="29"/>
    </row>
    <row r="55" spans="68:68" customFormat="1" ht="17.100000000000001" customHeight="1" x14ac:dyDescent="0.25">
      <c r="BP55" s="29"/>
    </row>
    <row r="56" spans="68:68" customFormat="1" ht="17.100000000000001" customHeight="1" x14ac:dyDescent="0.25">
      <c r="BP56" s="29"/>
    </row>
    <row r="57" spans="68:68" customFormat="1" ht="17.100000000000001" customHeight="1" x14ac:dyDescent="0.25">
      <c r="BP57" s="29"/>
    </row>
    <row r="58" spans="68:68" customFormat="1" ht="17.100000000000001" customHeight="1" x14ac:dyDescent="0.25">
      <c r="BP58" s="29"/>
    </row>
    <row r="59" spans="68:68" customFormat="1" ht="17.100000000000001" customHeight="1" x14ac:dyDescent="0.25">
      <c r="BP59" s="29"/>
    </row>
    <row r="60" spans="68:68" customFormat="1" ht="17.100000000000001" customHeight="1" x14ac:dyDescent="0.25">
      <c r="BP60" s="29"/>
    </row>
    <row r="61" spans="68:68" customFormat="1" ht="17.100000000000001" customHeight="1" x14ac:dyDescent="0.25">
      <c r="BP61" s="29"/>
    </row>
    <row r="62" spans="68:68" customFormat="1" ht="17.100000000000001" customHeight="1" x14ac:dyDescent="0.25">
      <c r="BP62" s="29"/>
    </row>
    <row r="63" spans="68:68" customFormat="1" ht="17.100000000000001" customHeight="1" x14ac:dyDescent="0.25">
      <c r="BP63" s="29"/>
    </row>
    <row r="64" spans="68:68" customFormat="1" ht="17.100000000000001" customHeight="1" x14ac:dyDescent="0.25">
      <c r="BP64" s="29"/>
    </row>
    <row r="65" spans="68:68" customFormat="1" ht="17.100000000000001" customHeight="1" x14ac:dyDescent="0.25">
      <c r="BP65" s="29"/>
    </row>
    <row r="66" spans="68:68" customFormat="1" ht="17.100000000000001" customHeight="1" x14ac:dyDescent="0.25">
      <c r="BP66" s="29"/>
    </row>
    <row r="67" spans="68:68" customFormat="1" ht="17.100000000000001" customHeight="1" x14ac:dyDescent="0.25">
      <c r="BP67" s="29"/>
    </row>
    <row r="68" spans="68:68" customFormat="1" ht="17.100000000000001" customHeight="1" x14ac:dyDescent="0.25">
      <c r="BP68" s="29"/>
    </row>
  </sheetData>
  <mergeCells count="30">
    <mergeCell ref="F3:O3"/>
    <mergeCell ref="Q3:X3"/>
    <mergeCell ref="Z3:AG3"/>
    <mergeCell ref="AI3:AL3"/>
    <mergeCell ref="AM3:AP3"/>
    <mergeCell ref="BJ3:BK3"/>
    <mergeCell ref="AI2:AT2"/>
    <mergeCell ref="AV2:BA2"/>
    <mergeCell ref="BC2:BH2"/>
    <mergeCell ref="AQ3:AT3"/>
    <mergeCell ref="AV3:AW4"/>
    <mergeCell ref="AO4:AP4"/>
    <mergeCell ref="AQ4:AR4"/>
    <mergeCell ref="AS4:AT4"/>
    <mergeCell ref="BP3:BP4"/>
    <mergeCell ref="BM3:BN3"/>
    <mergeCell ref="L4:M4"/>
    <mergeCell ref="N4:O4"/>
    <mergeCell ref="U4:V4"/>
    <mergeCell ref="W4:X4"/>
    <mergeCell ref="AD4:AE4"/>
    <mergeCell ref="AF4:AG4"/>
    <mergeCell ref="AI4:AJ4"/>
    <mergeCell ref="AK4:AL4"/>
    <mergeCell ref="AM4:AN4"/>
    <mergeCell ref="AX3:AY4"/>
    <mergeCell ref="AZ3:BA4"/>
    <mergeCell ref="BC3:BD4"/>
    <mergeCell ref="BE3:BF4"/>
    <mergeCell ref="BG3:BH4"/>
  </mergeCells>
  <conditionalFormatting sqref="D6:D25">
    <cfRule type="cellIs" dxfId="68" priority="3" operator="equal">
      <formula>FALSE</formula>
    </cfRule>
    <cfRule type="cellIs" dxfId="67" priority="4" operator="equal">
      <formula>TRUE</formula>
    </cfRule>
  </conditionalFormatting>
  <conditionalFormatting sqref="BJ6:BK25">
    <cfRule type="cellIs" dxfId="66" priority="7" operator="equal">
      <formula>FALSE</formula>
    </cfRule>
    <cfRule type="cellIs" dxfId="65" priority="8" operator="equal">
      <formula>TRUE</formula>
    </cfRule>
  </conditionalFormatting>
  <conditionalFormatting sqref="BM6:BN25">
    <cfRule type="cellIs" dxfId="64" priority="5" operator="equal">
      <formula>FALSE</formula>
    </cfRule>
    <cfRule type="cellIs" dxfId="63" priority="6" operator="equal">
      <formula>TRUE</formula>
    </cfRule>
  </conditionalFormatting>
  <conditionalFormatting sqref="BP1:BP2 BP5">
    <cfRule type="cellIs" dxfId="62" priority="2" operator="equal">
      <formula>0</formula>
    </cfRule>
  </conditionalFormatting>
  <conditionalFormatting sqref="BP26:BP1048576">
    <cfRule type="cellIs" dxfId="61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2">
    <tabColor theme="9" tint="0.79998168889431442"/>
  </sheetPr>
  <dimension ref="A1:BP65"/>
  <sheetViews>
    <sheetView topLeftCell="B1" workbookViewId="0">
      <selection activeCell="BP6" sqref="BP6:BP25"/>
    </sheetView>
  </sheetViews>
  <sheetFormatPr defaultColWidth="9.140625" defaultRowHeight="17.100000000000001" customHeight="1" x14ac:dyDescent="0.25"/>
  <cols>
    <col min="1" max="1" width="2.42578125" style="1" hidden="1" customWidth="1"/>
    <col min="2" max="2" width="17.42578125" style="22" bestFit="1" customWidth="1"/>
    <col min="3" max="3" width="1.7109375" style="1" customWidth="1"/>
    <col min="4" max="4" width="8.85546875"/>
    <col min="5" max="5" width="1.7109375" style="1" customWidth="1"/>
    <col min="6" max="8" width="3.28515625" style="1" customWidth="1"/>
    <col min="9" max="9" width="5" style="1" bestFit="1" customWidth="1"/>
    <col min="10" max="11" width="13.42578125" style="1" hidden="1" customWidth="1"/>
    <col min="12" max="12" width="3.28515625" style="1" customWidth="1"/>
    <col min="13" max="13" width="3.5703125" style="1" bestFit="1" customWidth="1"/>
    <col min="14" max="15" width="4.42578125" style="1" bestFit="1" customWidth="1"/>
    <col min="16" max="16" width="1.7109375" style="1" customWidth="1"/>
    <col min="17" max="24" width="3.28515625" style="1" customWidth="1"/>
    <col min="25" max="25" width="1.7109375" style="1" customWidth="1"/>
    <col min="26" max="33" width="3.28515625" style="1" customWidth="1"/>
    <col min="34" max="34" width="1.7109375" style="1" customWidth="1"/>
    <col min="35" max="36" width="3.28515625" style="1" customWidth="1"/>
    <col min="37" max="37" width="3.85546875" style="1" bestFit="1" customWidth="1"/>
    <col min="38" max="46" width="3.28515625" style="1" customWidth="1"/>
    <col min="47" max="47" width="1.7109375" style="1" customWidth="1"/>
    <col min="48" max="53" width="3.28515625" style="1" customWidth="1"/>
    <col min="54" max="54" width="1.7109375" style="1" customWidth="1"/>
    <col min="55" max="60" width="3.28515625" style="1" customWidth="1"/>
    <col min="61" max="61" width="1.7109375" style="1" customWidth="1"/>
    <col min="62" max="62" width="5.7109375" style="1" bestFit="1" customWidth="1"/>
    <col min="63" max="63" width="6" style="1" bestFit="1" customWidth="1"/>
    <col min="64" max="64" width="1.7109375" style="1" customWidth="1"/>
    <col min="65" max="65" width="5.7109375" style="1" bestFit="1" customWidth="1"/>
    <col min="66" max="66" width="6" style="1" bestFit="1" customWidth="1"/>
    <col min="67" max="67" width="3.42578125" style="1" customWidth="1"/>
    <col min="68" max="68" width="19.28515625" style="28" bestFit="1" customWidth="1"/>
    <col min="69" max="16384" width="9.140625" style="1"/>
  </cols>
  <sheetData>
    <row r="1" spans="2:68" ht="17.100000000000001" customHeight="1" thickBot="1" x14ac:dyDescent="0.3"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</row>
    <row r="2" spans="2:68" ht="17.100000000000001" customHeight="1" thickBot="1" x14ac:dyDescent="0.3"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I2" s="147" t="s">
        <v>5</v>
      </c>
      <c r="AJ2" s="148"/>
      <c r="AK2" s="148"/>
      <c r="AL2" s="148"/>
      <c r="AM2" s="148"/>
      <c r="AN2" s="148"/>
      <c r="AO2" s="148"/>
      <c r="AP2" s="148"/>
      <c r="AQ2" s="148"/>
      <c r="AR2" s="148"/>
      <c r="AS2" s="148"/>
      <c r="AT2" s="149"/>
      <c r="AV2" s="147" t="s">
        <v>6</v>
      </c>
      <c r="AW2" s="148"/>
      <c r="AX2" s="148"/>
      <c r="AY2" s="148"/>
      <c r="AZ2" s="148"/>
      <c r="BA2" s="149"/>
      <c r="BC2" s="147" t="s">
        <v>7</v>
      </c>
      <c r="BD2" s="148"/>
      <c r="BE2" s="148"/>
      <c r="BF2" s="148"/>
      <c r="BG2" s="148"/>
      <c r="BH2" s="149"/>
    </row>
    <row r="3" spans="2:68" ht="17.100000000000001" customHeight="1" thickBot="1" x14ac:dyDescent="0.3">
      <c r="F3" s="150" t="s">
        <v>12</v>
      </c>
      <c r="G3" s="151"/>
      <c r="H3" s="151"/>
      <c r="I3" s="151"/>
      <c r="J3" s="151"/>
      <c r="K3" s="151"/>
      <c r="L3" s="151"/>
      <c r="M3" s="151"/>
      <c r="N3" s="151"/>
      <c r="O3" s="152"/>
      <c r="P3" s="6"/>
      <c r="Q3" s="150" t="s">
        <v>13</v>
      </c>
      <c r="R3" s="151"/>
      <c r="S3" s="151"/>
      <c r="T3" s="151"/>
      <c r="U3" s="151"/>
      <c r="V3" s="151"/>
      <c r="W3" s="151"/>
      <c r="X3" s="152"/>
      <c r="Z3" s="150" t="s">
        <v>14</v>
      </c>
      <c r="AA3" s="151"/>
      <c r="AB3" s="151"/>
      <c r="AC3" s="151"/>
      <c r="AD3" s="151"/>
      <c r="AE3" s="151"/>
      <c r="AF3" s="151"/>
      <c r="AG3" s="152"/>
      <c r="AI3" s="150" t="s">
        <v>0</v>
      </c>
      <c r="AJ3" s="151"/>
      <c r="AK3" s="151"/>
      <c r="AL3" s="152"/>
      <c r="AM3" s="150" t="s">
        <v>1</v>
      </c>
      <c r="AN3" s="151"/>
      <c r="AO3" s="151"/>
      <c r="AP3" s="152"/>
      <c r="AQ3" s="150" t="s">
        <v>2</v>
      </c>
      <c r="AR3" s="151"/>
      <c r="AS3" s="151"/>
      <c r="AT3" s="152"/>
      <c r="AV3" s="143" t="s">
        <v>0</v>
      </c>
      <c r="AW3" s="144"/>
      <c r="AX3" s="143" t="s">
        <v>1</v>
      </c>
      <c r="AY3" s="144"/>
      <c r="AZ3" s="143" t="s">
        <v>2</v>
      </c>
      <c r="BA3" s="144"/>
      <c r="BC3" s="143" t="s">
        <v>0</v>
      </c>
      <c r="BD3" s="144"/>
      <c r="BE3" s="143" t="s">
        <v>1</v>
      </c>
      <c r="BF3" s="144"/>
      <c r="BG3" s="143" t="s">
        <v>2</v>
      </c>
      <c r="BH3" s="144"/>
      <c r="BJ3" s="139" t="s">
        <v>15</v>
      </c>
      <c r="BK3" s="140"/>
      <c r="BM3" s="139" t="s">
        <v>16</v>
      </c>
      <c r="BN3" s="140"/>
      <c r="BP3" s="137" t="s">
        <v>114</v>
      </c>
    </row>
    <row r="4" spans="2:68" ht="17.100000000000001" customHeight="1" thickBot="1" x14ac:dyDescent="0.3">
      <c r="C4" s="2"/>
      <c r="E4" s="2"/>
      <c r="F4" s="16" t="s">
        <v>8</v>
      </c>
      <c r="G4" s="17" t="s">
        <v>9</v>
      </c>
      <c r="H4" s="18" t="s">
        <v>10</v>
      </c>
      <c r="I4" s="13" t="s">
        <v>11</v>
      </c>
      <c r="J4" s="23"/>
      <c r="K4" s="23"/>
      <c r="L4" s="141" t="s">
        <v>3</v>
      </c>
      <c r="M4" s="142"/>
      <c r="N4" s="141" t="s">
        <v>4</v>
      </c>
      <c r="O4" s="142"/>
      <c r="P4" s="2"/>
      <c r="Q4" s="16" t="s">
        <v>8</v>
      </c>
      <c r="R4" s="17" t="s">
        <v>9</v>
      </c>
      <c r="S4" s="18" t="s">
        <v>10</v>
      </c>
      <c r="T4" s="13" t="s">
        <v>11</v>
      </c>
      <c r="U4" s="141" t="s">
        <v>3</v>
      </c>
      <c r="V4" s="142"/>
      <c r="W4" s="141" t="s">
        <v>4</v>
      </c>
      <c r="X4" s="142"/>
      <c r="Y4" s="2"/>
      <c r="Z4" s="16" t="s">
        <v>8</v>
      </c>
      <c r="AA4" s="17" t="s">
        <v>9</v>
      </c>
      <c r="AB4" s="18" t="s">
        <v>10</v>
      </c>
      <c r="AC4" s="13" t="s">
        <v>11</v>
      </c>
      <c r="AD4" s="141" t="s">
        <v>3</v>
      </c>
      <c r="AE4" s="142"/>
      <c r="AF4" s="141" t="s">
        <v>4</v>
      </c>
      <c r="AG4" s="142"/>
      <c r="AI4" s="141" t="s">
        <v>3</v>
      </c>
      <c r="AJ4" s="142"/>
      <c r="AK4" s="141" t="s">
        <v>4</v>
      </c>
      <c r="AL4" s="142"/>
      <c r="AM4" s="141" t="s">
        <v>3</v>
      </c>
      <c r="AN4" s="142"/>
      <c r="AO4" s="141" t="s">
        <v>4</v>
      </c>
      <c r="AP4" s="142"/>
      <c r="AQ4" s="141" t="s">
        <v>3</v>
      </c>
      <c r="AR4" s="142"/>
      <c r="AS4" s="141" t="s">
        <v>4</v>
      </c>
      <c r="AT4" s="142"/>
      <c r="AV4" s="145"/>
      <c r="AW4" s="146"/>
      <c r="AX4" s="145"/>
      <c r="AY4" s="146"/>
      <c r="AZ4" s="145"/>
      <c r="BA4" s="146"/>
      <c r="BC4" s="145"/>
      <c r="BD4" s="146"/>
      <c r="BE4" s="145"/>
      <c r="BF4" s="146"/>
      <c r="BG4" s="145"/>
      <c r="BH4" s="146"/>
      <c r="BI4" s="6"/>
      <c r="BJ4" s="4" t="s">
        <v>1</v>
      </c>
      <c r="BK4" s="4" t="s">
        <v>2</v>
      </c>
      <c r="BL4" s="6"/>
      <c r="BM4" s="4" t="s">
        <v>1</v>
      </c>
      <c r="BN4" s="4" t="s">
        <v>2</v>
      </c>
      <c r="BO4" s="5"/>
      <c r="BP4" s="138"/>
    </row>
    <row r="5" spans="2:68" ht="9" customHeight="1" thickBot="1" x14ac:dyDescent="0.3">
      <c r="C5" s="2"/>
      <c r="E5" s="2"/>
      <c r="P5" s="2"/>
      <c r="Y5" s="2"/>
      <c r="BJ5" s="2"/>
      <c r="BK5" s="2"/>
      <c r="BM5" s="2"/>
      <c r="BN5" s="2"/>
    </row>
    <row r="6" spans="2:68" ht="17.100000000000001" customHeight="1" thickBot="1" x14ac:dyDescent="0.3">
      <c r="B6" s="22" t="str">
        <f>INDEX('h 20-21'!B7:B26,MATCH(LARGE('h 20-21'!K7:K26,1),'h 20-21'!K7:K26,0))</f>
        <v>Man City</v>
      </c>
      <c r="C6" s="2"/>
      <c r="D6" s="4" t="b">
        <f>INDEX('h 20-21'!D7:D26,MATCH(LARGE('h 20-21'!K7:K26,1),'h 20-21'!K7:K26,0))</f>
        <v>1</v>
      </c>
      <c r="E6" s="2"/>
      <c r="F6" s="35">
        <f>INDEX('h 20-21'!F7:F26,MATCH(LARGE('h 20-21'!K7:K26,1),'h 20-21'!K7:K26,0))</f>
        <v>27</v>
      </c>
      <c r="G6" s="36">
        <f>INDEX('h 20-21'!G7:G26,MATCH(LARGE('h 20-21'!K7:K26,1),'h 20-21'!K7:K26,0))</f>
        <v>5</v>
      </c>
      <c r="H6" s="37">
        <f>INDEX('h 20-21'!H7:H26,MATCH(LARGE('h 20-21'!K7:K26,1),'h 20-21'!K7:K26,0))</f>
        <v>6</v>
      </c>
      <c r="I6" s="15">
        <f>INDEX('h 20-21'!I7:I26,MATCH(LARGE('h 20-21'!K7:K26,1),'h 20-21'!K7:K26,0))</f>
        <v>86</v>
      </c>
      <c r="J6" s="27"/>
      <c r="K6" s="27"/>
      <c r="L6" s="32">
        <f>INDEX('h 20-21'!L7:L26,MATCH(LARGE('h 20-21'!K7:K26,1),'h 20-21'!K7:K26,0))</f>
        <v>43</v>
      </c>
      <c r="M6" s="24">
        <f>INDEX('h 20-21'!M7:M26,MATCH(LARGE('h 20-21'!K7:K26,1),'h 20-21'!K7:K26,0))</f>
        <v>13</v>
      </c>
      <c r="N6" s="33">
        <f>INDEX('h 20-21'!N7:N26,MATCH(LARGE('h 20-21'!K7:K26,1),'h 20-21'!K7:K26,0))</f>
        <v>83</v>
      </c>
      <c r="O6" s="34">
        <f>INDEX('h 20-21'!O7:O26,MATCH(LARGE('h 20-21'!K7:K26,1),'h 20-21'!K7:K26,0))</f>
        <v>32</v>
      </c>
      <c r="P6" s="2"/>
      <c r="Q6" s="38">
        <f>INDEX('h 20-21'!Q7:Q26,MATCH(LARGE('h 20-21'!K7:K26,1),'h 20-21'!K7:K26,0))</f>
        <v>13</v>
      </c>
      <c r="R6" s="39">
        <f>INDEX('h 20-21'!R7:R26,MATCH(LARGE('h 20-21'!K7:K26,1),'h 20-21'!K7:K26,0))</f>
        <v>2</v>
      </c>
      <c r="S6" s="40">
        <f>INDEX('h 20-21'!S7:S26,MATCH(LARGE('h 20-21'!K7:K26,1),'h 20-21'!K7:K26,0))</f>
        <v>4</v>
      </c>
      <c r="T6" s="15">
        <f>INDEX('h 20-21'!T7:T26,MATCH(LARGE('h 20-21'!K7:K26,1),'h 20-21'!K7:K26,0))</f>
        <v>41</v>
      </c>
      <c r="U6" s="32">
        <f>INDEX('h 20-21'!U7:U26,MATCH(LARGE('h 20-21'!K7:K26,1),'h 20-21'!K7:K26,0))</f>
        <v>22</v>
      </c>
      <c r="V6" s="24">
        <f>INDEX('h 20-21'!V7:V26,MATCH(LARGE('h 20-21'!K7:K26,1),'h 20-21'!K7:K26,0))</f>
        <v>7</v>
      </c>
      <c r="W6" s="33">
        <f>INDEX('h 20-21'!W7:W26,MATCH(LARGE('h 20-21'!K7:K26,1),'h 20-21'!K7:K26,0))</f>
        <v>43</v>
      </c>
      <c r="X6" s="34">
        <f>INDEX('h 20-21'!X7:X26,MATCH(LARGE('h 20-21'!K7:K26,1),'h 20-21'!K7:K26,0))</f>
        <v>17</v>
      </c>
      <c r="Y6" s="2"/>
      <c r="Z6" s="41">
        <f>INDEX('h 20-21'!Z7:Z26,MATCH(LARGE('h 20-21'!K7:K26,1),'h 20-21'!K7:K26,0))</f>
        <v>14</v>
      </c>
      <c r="AA6" s="42">
        <f>INDEX('h 20-21'!AA7:AA26,MATCH(LARGE('h 20-21'!K7:K26,1),'h 20-21'!K7:K26,0))</f>
        <v>3</v>
      </c>
      <c r="AB6" s="43">
        <f>INDEX('h 20-21'!AB7:AB26,MATCH(LARGE('h 20-21'!K7:K26,1),'h 20-21'!K7:K26,0))</f>
        <v>2</v>
      </c>
      <c r="AC6" s="15">
        <f>INDEX('h 20-21'!AC7:AC26,MATCH(LARGE('h 20-21'!K7:K26,1),'h 20-21'!K7:K26,0))</f>
        <v>45</v>
      </c>
      <c r="AD6" s="32">
        <f>INDEX('h 20-21'!AD7:AD26,MATCH(LARGE('h 20-21'!K7:K26,1),'h 20-21'!K7:K26,0))</f>
        <v>21</v>
      </c>
      <c r="AE6" s="24">
        <f>INDEX('h 20-21'!AE7:AE26,MATCH(LARGE('h 20-21'!K7:K26,1),'h 20-21'!K7:K26,0))</f>
        <v>6</v>
      </c>
      <c r="AF6" s="33">
        <f>INDEX('h 20-21'!AF7:AF26,MATCH(LARGE('h 20-21'!K7:K26,1),'h 20-21'!K7:K26,0))</f>
        <v>40</v>
      </c>
      <c r="AG6" s="34">
        <f>INDEX('h 20-21'!AG7:AG26,MATCH(LARGE('h 20-21'!K7:K26,1),'h 20-21'!K7:K26,0))</f>
        <v>15</v>
      </c>
      <c r="AI6" s="7">
        <f>INDEX('h 20-21'!AI7:AI26,MATCH(LARGE('h 20-21'!K7:K26,1),'h 20-21'!K7:K26,0))</f>
        <v>118</v>
      </c>
      <c r="AJ6" s="8">
        <f>INDEX('h 20-21'!AJ7:AJ26,MATCH(LARGE('h 20-21'!K7:K26,1),'h 20-21'!K7:K26,0))</f>
        <v>53</v>
      </c>
      <c r="AK6" s="7">
        <f>INDEX('h 20-21'!AK7:AK26,MATCH(LARGE('h 20-21'!K7:K26,1),'h 20-21'!K7:K26,0))</f>
        <v>247</v>
      </c>
      <c r="AL6" s="8">
        <f>INDEX('h 20-21'!AL7:AL26,MATCH(LARGE('h 20-21'!K7:K26,1),'h 20-21'!K7:K26,0))</f>
        <v>111</v>
      </c>
      <c r="AM6" s="9">
        <f>INDEX('h 20-21'!AM7:AM26,MATCH(LARGE('h 20-21'!K7:K26,1),'h 20-21'!K7:K26,0))</f>
        <v>68</v>
      </c>
      <c r="AN6" s="10">
        <f>INDEX('h 20-21'!AN7:AN26,MATCH(LARGE('h 20-21'!K7:K26,1),'h 20-21'!K7:K26,0))</f>
        <v>23</v>
      </c>
      <c r="AO6" s="9">
        <f>INDEX('h 20-21'!AO7:AO26,MATCH(LARGE('h 20-21'!K7:K26,1),'h 20-21'!K7:K26,0))</f>
        <v>141</v>
      </c>
      <c r="AP6" s="10">
        <f>INDEX('h 20-21'!AP7:AP26,MATCH(LARGE('h 20-21'!K7:K26,1),'h 20-21'!K7:K26,0))</f>
        <v>53</v>
      </c>
      <c r="AQ6" s="11">
        <f>INDEX('h 20-21'!AQ7:AQ26,MATCH(LARGE('h 20-21'!K7:K26,1),'h 20-21'!K7:K26,0))</f>
        <v>50</v>
      </c>
      <c r="AR6" s="12">
        <f>INDEX('h 20-21'!AR7:AR26,MATCH(LARGE('h 20-21'!K7:K26,1),'h 20-21'!K7:K26,0))</f>
        <v>30</v>
      </c>
      <c r="AS6" s="11">
        <f>INDEX('h 20-21'!AS7:AS26,MATCH(LARGE('h 20-21'!K7:K26,1),'h 20-21'!K7:K26,0))</f>
        <v>106</v>
      </c>
      <c r="AT6" s="12">
        <f>INDEX('h 20-21'!AT7:AT26,MATCH(LARGE('h 20-21'!K7:K26,1),'h 20-21'!K7:K26,0))</f>
        <v>58</v>
      </c>
      <c r="AV6" s="7">
        <f>INDEX('h 20-21'!AV7:AV26,MATCH(LARGE('h 20-21'!K7:K26,1),'h 20-21'!K7:K26,0))</f>
        <v>46</v>
      </c>
      <c r="AW6" s="8">
        <f>INDEX('h 20-21'!AW7:AW26,MATCH(LARGE('h 20-21'!K7:K26,1),'h 20-21'!K7:K26,0))</f>
        <v>60</v>
      </c>
      <c r="AX6" s="9">
        <f>INDEX('h 20-21'!AX7:AX26,MATCH(LARGE('h 20-21'!K7:K26,1),'h 20-21'!K7:K26,0))</f>
        <v>22</v>
      </c>
      <c r="AY6" s="10">
        <f>INDEX('h 20-21'!AY7:AY26,MATCH(LARGE('h 20-21'!K7:K26,1),'h 20-21'!K7:K26,0))</f>
        <v>28</v>
      </c>
      <c r="AZ6" s="11">
        <f>INDEX('h 20-21'!AZ7:AZ26,MATCH(LARGE('h 20-21'!K7:K26,1),'h 20-21'!K7:K26,0))</f>
        <v>24</v>
      </c>
      <c r="BA6" s="12">
        <f>INDEX('h 20-21'!BA7:BA26,MATCH(LARGE('h 20-21'!K7:K26,1),'h 20-21'!K7:K26,0))</f>
        <v>32</v>
      </c>
      <c r="BC6" s="7">
        <f>INDEX('h 20-21'!BC7:BC26,MATCH(LARGE('h 20-21'!K7:K26,1),'h 20-21'!K7:K26,0))</f>
        <v>2</v>
      </c>
      <c r="BD6" s="8">
        <f>INDEX('h 20-21'!BD7:BD26,MATCH(LARGE('h 20-21'!K7:K26,1),'h 20-21'!K7:K26,0))</f>
        <v>2</v>
      </c>
      <c r="BE6" s="9">
        <f>INDEX('h 20-21'!BE7:BE26,MATCH(LARGE('h 20-21'!K7:K26,1),'h 20-21'!K7:K26,0))</f>
        <v>0</v>
      </c>
      <c r="BF6" s="10">
        <f>INDEX('h 20-21'!BF7:BF26,MATCH(LARGE('h 20-21'!K7:K26,1),'h 20-21'!K7:K26,0))</f>
        <v>1</v>
      </c>
      <c r="BG6" s="11">
        <f>INDEX('h 20-21'!BG7:BG26,MATCH(LARGE('h 20-21'!K7:K26,1),'h 20-21'!K7:K26,0))</f>
        <v>2</v>
      </c>
      <c r="BH6" s="12">
        <f>INDEX('h 20-21'!BH7:BH26,MATCH(LARGE('h 20-21'!K7:K26,1),'h 20-21'!K7:K26,0))</f>
        <v>1</v>
      </c>
      <c r="BI6" s="6"/>
      <c r="BJ6" s="3" t="b">
        <f>INDEX('h 20-21'!BJ7:BJ26,MATCH(LARGE('h 20-21'!K7:K26,1),'h 20-21'!K7:K26,0))</f>
        <v>1</v>
      </c>
      <c r="BK6" s="3" t="b">
        <f>INDEX('h 20-21'!BK7:BK26,MATCH(LARGE('h 20-21'!K7:K26,1),'h 20-21'!K7:K26,0))</f>
        <v>1</v>
      </c>
      <c r="BL6" s="6"/>
      <c r="BM6" s="4" t="b">
        <f>INDEX('h 20-21'!BM7:BM26,MATCH(LARGE('h 20-21'!K7:K26,1),'h 20-21'!K7:K26,0))</f>
        <v>1</v>
      </c>
      <c r="BN6" s="4" t="b">
        <f>INDEX('h 20-21'!BN7:BN26,MATCH(LARGE('h 20-21'!K7:K26,1),'h 20-21'!K7:K26,0))</f>
        <v>1</v>
      </c>
      <c r="BO6" s="6"/>
      <c r="BP6" s="44" t="s">
        <v>79</v>
      </c>
    </row>
    <row r="7" spans="2:68" ht="17.100000000000001" customHeight="1" thickBot="1" x14ac:dyDescent="0.3">
      <c r="B7" s="22" t="str">
        <f>INDEX('h 20-21'!B7:B26,MATCH(LARGE('h 20-21'!K7:K26,2),'h 20-21'!K7:K26,0))</f>
        <v>Man Utd</v>
      </c>
      <c r="C7" s="2"/>
      <c r="D7" s="4" t="b">
        <f>INDEX('h 20-21'!D7:D26,MATCH(LARGE('h 20-21'!K7:K26,2),'h 20-21'!K7:K26,0))</f>
        <v>1</v>
      </c>
      <c r="E7" s="2"/>
      <c r="F7" s="35">
        <f>INDEX('h 20-21'!F7:F26,MATCH(LARGE('h 20-21'!K7:K26,2),'h 20-21'!K7:K26,0))</f>
        <v>21</v>
      </c>
      <c r="G7" s="36">
        <f>INDEX('h 20-21'!G7:G26,MATCH(LARGE('h 20-21'!K7:K26,2),'h 20-21'!K7:K26,0))</f>
        <v>11</v>
      </c>
      <c r="H7" s="37">
        <f>INDEX('h 20-21'!H7:H26,MATCH(LARGE('h 20-21'!K7:K26,2),'h 20-21'!K7:K26,0))</f>
        <v>6</v>
      </c>
      <c r="I7" s="15">
        <f>INDEX('h 20-21'!I7:I26,MATCH(LARGE('h 20-21'!K7:K26,2),'h 20-21'!K7:K26,0))</f>
        <v>74</v>
      </c>
      <c r="J7" s="27"/>
      <c r="K7" s="27"/>
      <c r="L7" s="32">
        <f>INDEX('h 20-21'!L7:L26,MATCH(LARGE('h 20-21'!K7:K26,2),'h 20-21'!K7:K26,0))</f>
        <v>28</v>
      </c>
      <c r="M7" s="24">
        <f>INDEX('h 20-21'!M7:M26,MATCH(LARGE('h 20-21'!K7:K26,2),'h 20-21'!K7:K26,0))</f>
        <v>25</v>
      </c>
      <c r="N7" s="33">
        <f>INDEX('h 20-21'!N7:N26,MATCH(LARGE('h 20-21'!K7:K26,2),'h 20-21'!K7:K26,0))</f>
        <v>73</v>
      </c>
      <c r="O7" s="34">
        <f>INDEX('h 20-21'!O7:O26,MATCH(LARGE('h 20-21'!K7:K26,2),'h 20-21'!K7:K26,0))</f>
        <v>44</v>
      </c>
      <c r="P7" s="2"/>
      <c r="Q7" s="38">
        <f>INDEX('h 20-21'!Q7:Q26,MATCH(LARGE('h 20-21'!K7:K26,2),'h 20-21'!K7:K26,0))</f>
        <v>9</v>
      </c>
      <c r="R7" s="39">
        <f>INDEX('h 20-21'!R7:R26,MATCH(LARGE('h 20-21'!K7:K26,2),'h 20-21'!K7:K26,0))</f>
        <v>4</v>
      </c>
      <c r="S7" s="40">
        <f>INDEX('h 20-21'!S7:S26,MATCH(LARGE('h 20-21'!K7:K26,2),'h 20-21'!K7:K26,0))</f>
        <v>6</v>
      </c>
      <c r="T7" s="15">
        <f>INDEX('h 20-21'!T7:T26,MATCH(LARGE('h 20-21'!K7:K26,2),'h 20-21'!K7:K26,0))</f>
        <v>31</v>
      </c>
      <c r="U7" s="32">
        <f>INDEX('h 20-21'!U7:U26,MATCH(LARGE('h 20-21'!K7:K26,2),'h 20-21'!K7:K26,0))</f>
        <v>16</v>
      </c>
      <c r="V7" s="24">
        <f>INDEX('h 20-21'!V7:V26,MATCH(LARGE('h 20-21'!K7:K26,2),'h 20-21'!K7:K26,0))</f>
        <v>12</v>
      </c>
      <c r="W7" s="33">
        <f>INDEX('h 20-21'!W7:W26,MATCH(LARGE('h 20-21'!K7:K26,2),'h 20-21'!K7:K26,0))</f>
        <v>38</v>
      </c>
      <c r="X7" s="34">
        <f>INDEX('h 20-21'!X7:X26,MATCH(LARGE('h 20-21'!K7:K26,2),'h 20-21'!K7:K26,0))</f>
        <v>28</v>
      </c>
      <c r="Y7" s="2"/>
      <c r="Z7" s="41">
        <f>INDEX('h 20-21'!Z7:Z26,MATCH(LARGE('h 20-21'!K7:K26,2),'h 20-21'!K7:K26,0))</f>
        <v>12</v>
      </c>
      <c r="AA7" s="42">
        <f>INDEX('h 20-21'!AA7:AA26,MATCH(LARGE('h 20-21'!K7:K26,2),'h 20-21'!K7:K26,0))</f>
        <v>7</v>
      </c>
      <c r="AB7" s="43">
        <f>INDEX('h 20-21'!AB7:AB26,MATCH(LARGE('h 20-21'!K7:K26,2),'h 20-21'!K7:K26,0))</f>
        <v>0</v>
      </c>
      <c r="AC7" s="15">
        <f>INDEX('h 20-21'!AC7:AC26,MATCH(LARGE('h 20-21'!K7:K26,2),'h 20-21'!K7:K26,0))</f>
        <v>43</v>
      </c>
      <c r="AD7" s="32">
        <f>INDEX('h 20-21'!AD7:AD26,MATCH(LARGE('h 20-21'!K7:K26,2),'h 20-21'!K7:K26,0))</f>
        <v>12</v>
      </c>
      <c r="AE7" s="24">
        <f>INDEX('h 20-21'!AE7:AE26,MATCH(LARGE('h 20-21'!K7:K26,2),'h 20-21'!K7:K26,0))</f>
        <v>13</v>
      </c>
      <c r="AF7" s="33">
        <f>INDEX('h 20-21'!AF7:AF26,MATCH(LARGE('h 20-21'!K7:K26,2),'h 20-21'!K7:K26,0))</f>
        <v>35</v>
      </c>
      <c r="AG7" s="34">
        <f>INDEX('h 20-21'!AG7:AG26,MATCH(LARGE('h 20-21'!K7:K26,2),'h 20-21'!K7:K26,0))</f>
        <v>16</v>
      </c>
      <c r="AI7" s="7">
        <f>INDEX('h 20-21'!AI7:AI26,MATCH(LARGE('h 20-21'!K7:K26,2),'h 20-21'!K7:K26,0))</f>
        <v>86</v>
      </c>
      <c r="AJ7" s="8">
        <f>INDEX('h 20-21'!AJ7:AJ26,MATCH(LARGE('h 20-21'!K7:K26,2),'h 20-21'!K7:K26,0))</f>
        <v>88</v>
      </c>
      <c r="AK7" s="7">
        <f>INDEX('h 20-21'!AK7:AK26,MATCH(LARGE('h 20-21'!K7:K26,2),'h 20-21'!K7:K26,0))</f>
        <v>197</v>
      </c>
      <c r="AL7" s="8">
        <f>INDEX('h 20-21'!AL7:AL26,MATCH(LARGE('h 20-21'!K7:K26,2),'h 20-21'!K7:K26,0))</f>
        <v>162</v>
      </c>
      <c r="AM7" s="9">
        <f>INDEX('h 20-21'!AM7:AM26,MATCH(LARGE('h 20-21'!K7:K26,2),'h 20-21'!K7:K26,0))</f>
        <v>45</v>
      </c>
      <c r="AN7" s="10">
        <f>INDEX('h 20-21'!AN7:AN26,MATCH(LARGE('h 20-21'!K7:K26,2),'h 20-21'!K7:K26,0))</f>
        <v>49</v>
      </c>
      <c r="AO7" s="9">
        <f>INDEX('h 20-21'!AO7:AO26,MATCH(LARGE('h 20-21'!K7:K26,2),'h 20-21'!K7:K26,0))</f>
        <v>113</v>
      </c>
      <c r="AP7" s="10">
        <f>INDEX('h 20-21'!AP7:AP26,MATCH(LARGE('h 20-21'!K7:K26,2),'h 20-21'!K7:K26,0))</f>
        <v>76</v>
      </c>
      <c r="AQ7" s="11">
        <f>INDEX('h 20-21'!AQ7:AQ26,MATCH(LARGE('h 20-21'!K7:K26,2),'h 20-21'!K7:K26,0))</f>
        <v>41</v>
      </c>
      <c r="AR7" s="12">
        <f>INDEX('h 20-21'!AR7:AR26,MATCH(LARGE('h 20-21'!K7:K26,2),'h 20-21'!K7:K26,0))</f>
        <v>39</v>
      </c>
      <c r="AS7" s="11">
        <f>INDEX('h 20-21'!AS7:AS26,MATCH(LARGE('h 20-21'!K7:K26,2),'h 20-21'!K7:K26,0))</f>
        <v>84</v>
      </c>
      <c r="AT7" s="12">
        <f>INDEX('h 20-21'!AT7:AT26,MATCH(LARGE('h 20-21'!K7:K26,2),'h 20-21'!K7:K26,0))</f>
        <v>86</v>
      </c>
      <c r="AV7" s="7">
        <f>INDEX('h 20-21'!AV7:AV26,MATCH(LARGE('h 20-21'!K7:K26,2),'h 20-21'!K7:K26,0))</f>
        <v>65</v>
      </c>
      <c r="AW7" s="8">
        <f>INDEX('h 20-21'!AW7:AW26,MATCH(LARGE('h 20-21'!K7:K26,2),'h 20-21'!K7:K26,0))</f>
        <v>62</v>
      </c>
      <c r="AX7" s="9">
        <f>INDEX('h 20-21'!AX7:AX26,MATCH(LARGE('h 20-21'!K7:K26,2),'h 20-21'!K7:K26,0))</f>
        <v>36</v>
      </c>
      <c r="AY7" s="10">
        <f>INDEX('h 20-21'!AY7:AY26,MATCH(LARGE('h 20-21'!K7:K26,2),'h 20-21'!K7:K26,0))</f>
        <v>23</v>
      </c>
      <c r="AZ7" s="11">
        <f>INDEX('h 20-21'!AZ7:AZ26,MATCH(LARGE('h 20-21'!K7:K26,2),'h 20-21'!K7:K26,0))</f>
        <v>29</v>
      </c>
      <c r="BA7" s="12">
        <f>INDEX('h 20-21'!BA7:BA26,MATCH(LARGE('h 20-21'!K7:K26,2),'h 20-21'!K7:K26,0))</f>
        <v>39</v>
      </c>
      <c r="BC7" s="7">
        <f>INDEX('h 20-21'!BC7:BC26,MATCH(LARGE('h 20-21'!K7:K26,2),'h 20-21'!K7:K26,0))</f>
        <v>1</v>
      </c>
      <c r="BD7" s="8">
        <f>INDEX('h 20-21'!BD7:BD26,MATCH(LARGE('h 20-21'!K7:K26,2),'h 20-21'!K7:K26,0))</f>
        <v>3</v>
      </c>
      <c r="BE7" s="9">
        <f>INDEX('h 20-21'!BE7:BE26,MATCH(LARGE('h 20-21'!K7:K26,2),'h 20-21'!K7:K26,0))</f>
        <v>1</v>
      </c>
      <c r="BF7" s="10">
        <f>INDEX('h 20-21'!BF7:BF26,MATCH(LARGE('h 20-21'!K7:K26,2),'h 20-21'!K7:K26,0))</f>
        <v>2</v>
      </c>
      <c r="BG7" s="11">
        <f>INDEX('h 20-21'!BG7:BG26,MATCH(LARGE('h 20-21'!K7:K26,2),'h 20-21'!K7:K26,0))</f>
        <v>0</v>
      </c>
      <c r="BH7" s="12">
        <f>INDEX('h 20-21'!BH7:BH26,MATCH(LARGE('h 20-21'!K7:K26,2),'h 20-21'!K7:K26,0))</f>
        <v>1</v>
      </c>
      <c r="BI7" s="6"/>
      <c r="BJ7" s="3" t="b">
        <f>INDEX('h 20-21'!BJ7:BJ26,MATCH(LARGE('h 20-21'!K7:K26,2),'h 20-21'!K7:K26,0))</f>
        <v>1</v>
      </c>
      <c r="BK7" s="3" t="b">
        <f>INDEX('h 20-21'!BK7:BK26,MATCH(LARGE('h 20-21'!K7:K26,2),'h 20-21'!K7:K26,0))</f>
        <v>1</v>
      </c>
      <c r="BL7" s="6"/>
      <c r="BM7" s="4" t="b">
        <f>INDEX('h 20-21'!BM7:BM26,MATCH(LARGE('h 20-21'!K7:K26,2),'h 20-21'!K7:K26,0))</f>
        <v>1</v>
      </c>
      <c r="BN7" s="4" t="b">
        <f>INDEX('h 20-21'!BN7:BN26,MATCH(LARGE('h 20-21'!K7:K26,2),'h 20-21'!K7:K26,0))</f>
        <v>1</v>
      </c>
      <c r="BO7" s="6"/>
      <c r="BP7" s="30" t="s">
        <v>80</v>
      </c>
    </row>
    <row r="8" spans="2:68" ht="17.100000000000001" customHeight="1" thickBot="1" x14ac:dyDescent="0.3">
      <c r="B8" s="22" t="str">
        <f>INDEX('h 20-21'!B7:B26,MATCH(LARGE('h 20-21'!K7:K26,3),'h 20-21'!K7:K26,0))</f>
        <v>Liverpool</v>
      </c>
      <c r="C8" s="2"/>
      <c r="D8" s="4" t="b">
        <f>INDEX('h 20-21'!D7:D26,MATCH(LARGE('h 20-21'!K7:K26,3),'h 20-21'!K7:K26,0))</f>
        <v>1</v>
      </c>
      <c r="E8" s="2"/>
      <c r="F8" s="35">
        <f>INDEX('h 20-21'!F7:F26,MATCH(LARGE('h 20-21'!K7:K26,3),'h 20-21'!K7:K26,0))</f>
        <v>20</v>
      </c>
      <c r="G8" s="36">
        <f>INDEX('h 20-21'!G7:G26,MATCH(LARGE('h 20-21'!K7:K26,3),'h 20-21'!K7:K26,0))</f>
        <v>9</v>
      </c>
      <c r="H8" s="37">
        <f>INDEX('h 20-21'!H7:H26,MATCH(LARGE('h 20-21'!K7:K26,3),'h 20-21'!K7:K26,0))</f>
        <v>9</v>
      </c>
      <c r="I8" s="15">
        <f>INDEX('h 20-21'!I7:I26,MATCH(LARGE('h 20-21'!K7:K26,3),'h 20-21'!K7:K26,0))</f>
        <v>69</v>
      </c>
      <c r="J8" s="27"/>
      <c r="K8" s="27"/>
      <c r="L8" s="32">
        <f>INDEX('h 20-21'!L7:L26,MATCH(LARGE('h 20-21'!K7:K26,3),'h 20-21'!K7:K26,0))</f>
        <v>28</v>
      </c>
      <c r="M8" s="24">
        <f>INDEX('h 20-21'!M7:M26,MATCH(LARGE('h 20-21'!K7:K26,3),'h 20-21'!K7:K26,0))</f>
        <v>20</v>
      </c>
      <c r="N8" s="33">
        <f>INDEX('h 20-21'!N7:N26,MATCH(LARGE('h 20-21'!K7:K26,3),'h 20-21'!K7:K26,0))</f>
        <v>68</v>
      </c>
      <c r="O8" s="34">
        <f>INDEX('h 20-21'!O7:O26,MATCH(LARGE('h 20-21'!K7:K26,3),'h 20-21'!K7:K26,0))</f>
        <v>42</v>
      </c>
      <c r="P8" s="2"/>
      <c r="Q8" s="38">
        <f>INDEX('h 20-21'!Q7:Q26,MATCH(LARGE('h 20-21'!K7:K26,3),'h 20-21'!K7:K26,0))</f>
        <v>10</v>
      </c>
      <c r="R8" s="39">
        <f>INDEX('h 20-21'!R7:R26,MATCH(LARGE('h 20-21'!K7:K26,3),'h 20-21'!K7:K26,0))</f>
        <v>3</v>
      </c>
      <c r="S8" s="40">
        <f>INDEX('h 20-21'!S7:S26,MATCH(LARGE('h 20-21'!K7:K26,3),'h 20-21'!K7:K26,0))</f>
        <v>6</v>
      </c>
      <c r="T8" s="15">
        <f>INDEX('h 20-21'!T7:T26,MATCH(LARGE('h 20-21'!K7:K26,3),'h 20-21'!K7:K26,0))</f>
        <v>33</v>
      </c>
      <c r="U8" s="32">
        <f>INDEX('h 20-21'!U7:U26,MATCH(LARGE('h 20-21'!K7:K26,3),'h 20-21'!K7:K26,0))</f>
        <v>15</v>
      </c>
      <c r="V8" s="24">
        <f>INDEX('h 20-21'!V7:V26,MATCH(LARGE('h 20-21'!K7:K26,3),'h 20-21'!K7:K26,0))</f>
        <v>10</v>
      </c>
      <c r="W8" s="33">
        <f>INDEX('h 20-21'!W7:W26,MATCH(LARGE('h 20-21'!K7:K26,3),'h 20-21'!K7:K26,0))</f>
        <v>29</v>
      </c>
      <c r="X8" s="34">
        <f>INDEX('h 20-21'!X7:X26,MATCH(LARGE('h 20-21'!K7:K26,3),'h 20-21'!K7:K26,0))</f>
        <v>20</v>
      </c>
      <c r="Y8" s="2"/>
      <c r="Z8" s="41">
        <f>INDEX('h 20-21'!Z7:Z26,MATCH(LARGE('h 20-21'!K7:K26,3),'h 20-21'!K7:K26,0))</f>
        <v>10</v>
      </c>
      <c r="AA8" s="42">
        <f>INDEX('h 20-21'!AA7:AA26,MATCH(LARGE('h 20-21'!K7:K26,3),'h 20-21'!K7:K26,0))</f>
        <v>6</v>
      </c>
      <c r="AB8" s="43">
        <f>INDEX('h 20-21'!AB7:AB26,MATCH(LARGE('h 20-21'!K7:K26,3),'h 20-21'!K7:K26,0))</f>
        <v>3</v>
      </c>
      <c r="AC8" s="15">
        <f>INDEX('h 20-21'!AC7:AC26,MATCH(LARGE('h 20-21'!K7:K26,3),'h 20-21'!K7:K26,0))</f>
        <v>36</v>
      </c>
      <c r="AD8" s="32">
        <f>INDEX('h 20-21'!AD7:AD26,MATCH(LARGE('h 20-21'!K7:K26,3),'h 20-21'!K7:K26,0))</f>
        <v>13</v>
      </c>
      <c r="AE8" s="24">
        <f>INDEX('h 20-21'!AE7:AE26,MATCH(LARGE('h 20-21'!K7:K26,3),'h 20-21'!K7:K26,0))</f>
        <v>10</v>
      </c>
      <c r="AF8" s="33">
        <f>INDEX('h 20-21'!AF7:AF26,MATCH(LARGE('h 20-21'!K7:K26,3),'h 20-21'!K7:K26,0))</f>
        <v>39</v>
      </c>
      <c r="AG8" s="34">
        <f>INDEX('h 20-21'!AG7:AG26,MATCH(LARGE('h 20-21'!K7:K26,3),'h 20-21'!K7:K26,0))</f>
        <v>22</v>
      </c>
      <c r="AI8" s="7">
        <f>INDEX('h 20-21'!AI7:AI26,MATCH(LARGE('h 20-21'!K7:K26,3),'h 20-21'!K7:K26,0))</f>
        <v>119</v>
      </c>
      <c r="AJ8" s="8">
        <f>INDEX('h 20-21'!AJ7:AJ26,MATCH(LARGE('h 20-21'!K7:K26,3),'h 20-21'!K7:K26,0))</f>
        <v>50</v>
      </c>
      <c r="AK8" s="7">
        <f>INDEX('h 20-21'!AK7:AK26,MATCH(LARGE('h 20-21'!K7:K26,3),'h 20-21'!K7:K26,0))</f>
        <v>257</v>
      </c>
      <c r="AL8" s="8">
        <f>INDEX('h 20-21'!AL7:AL26,MATCH(LARGE('h 20-21'!K7:K26,3),'h 20-21'!K7:K26,0))</f>
        <v>122</v>
      </c>
      <c r="AM8" s="9">
        <f>INDEX('h 20-21'!AM7:AM26,MATCH(LARGE('h 20-21'!K7:K26,3),'h 20-21'!K7:K26,0))</f>
        <v>59</v>
      </c>
      <c r="AN8" s="10">
        <f>INDEX('h 20-21'!AN7:AN26,MATCH(LARGE('h 20-21'!K7:K26,3),'h 20-21'!K7:K26,0))</f>
        <v>20</v>
      </c>
      <c r="AO8" s="9">
        <f>INDEX('h 20-21'!AO7:AO26,MATCH(LARGE('h 20-21'!K7:K26,3),'h 20-21'!K7:K26,0))</f>
        <v>138</v>
      </c>
      <c r="AP8" s="10">
        <f>INDEX('h 20-21'!AP7:AP26,MATCH(LARGE('h 20-21'!K7:K26,3),'h 20-21'!K7:K26,0))</f>
        <v>47</v>
      </c>
      <c r="AQ8" s="11">
        <f>INDEX('h 20-21'!AQ7:AQ26,MATCH(LARGE('h 20-21'!K7:K26,3),'h 20-21'!K7:K26,0))</f>
        <v>60</v>
      </c>
      <c r="AR8" s="12">
        <f>INDEX('h 20-21'!AR7:AR26,MATCH(LARGE('h 20-21'!K7:K26,3),'h 20-21'!K7:K26,0))</f>
        <v>30</v>
      </c>
      <c r="AS8" s="11">
        <f>INDEX('h 20-21'!AS7:AS26,MATCH(LARGE('h 20-21'!K7:K26,3),'h 20-21'!K7:K26,0))</f>
        <v>119</v>
      </c>
      <c r="AT8" s="12">
        <f>INDEX('h 20-21'!AT7:AT26,MATCH(LARGE('h 20-21'!K7:K26,3),'h 20-21'!K7:K26,0))</f>
        <v>75</v>
      </c>
      <c r="AV8" s="7">
        <f>INDEX('h 20-21'!AV7:AV26,MATCH(LARGE('h 20-21'!K7:K26,3),'h 20-21'!K7:K26,0))</f>
        <v>40</v>
      </c>
      <c r="AW8" s="8">
        <f>INDEX('h 20-21'!AW7:AW26,MATCH(LARGE('h 20-21'!K7:K26,3),'h 20-21'!K7:K26,0))</f>
        <v>56</v>
      </c>
      <c r="AX8" s="9">
        <f>INDEX('h 20-21'!AX7:AX26,MATCH(LARGE('h 20-21'!K7:K26,3),'h 20-21'!K7:K26,0))</f>
        <v>21</v>
      </c>
      <c r="AY8" s="10">
        <f>INDEX('h 20-21'!AY7:AY26,MATCH(LARGE('h 20-21'!K7:K26,3),'h 20-21'!K7:K26,0))</f>
        <v>27</v>
      </c>
      <c r="AZ8" s="11">
        <f>INDEX('h 20-21'!AZ7:AZ26,MATCH(LARGE('h 20-21'!K7:K26,3),'h 20-21'!K7:K26,0))</f>
        <v>19</v>
      </c>
      <c r="BA8" s="12">
        <f>INDEX('h 20-21'!BA7:BA26,MATCH(LARGE('h 20-21'!K7:K26,3),'h 20-21'!K7:K26,0))</f>
        <v>29</v>
      </c>
      <c r="BC8" s="7">
        <f>INDEX('h 20-21'!BC7:BC26,MATCH(LARGE('h 20-21'!K7:K26,3),'h 20-21'!K7:K26,0))</f>
        <v>0</v>
      </c>
      <c r="BD8" s="8">
        <f>INDEX('h 20-21'!BD7:BD26,MATCH(LARGE('h 20-21'!K7:K26,3),'h 20-21'!K7:K26,0))</f>
        <v>2</v>
      </c>
      <c r="BE8" s="9">
        <f>INDEX('h 20-21'!BE7:BE26,MATCH(LARGE('h 20-21'!K7:K26,3),'h 20-21'!K7:K26,0))</f>
        <v>0</v>
      </c>
      <c r="BF8" s="10">
        <f>INDEX('h 20-21'!BF7:BF26,MATCH(LARGE('h 20-21'!K7:K26,3),'h 20-21'!K7:K26,0))</f>
        <v>0</v>
      </c>
      <c r="BG8" s="11">
        <f>INDEX('h 20-21'!BG7:BG26,MATCH(LARGE('h 20-21'!K7:K26,3),'h 20-21'!K7:K26,0))</f>
        <v>0</v>
      </c>
      <c r="BH8" s="12">
        <f>INDEX('h 20-21'!BH7:BH26,MATCH(LARGE('h 20-21'!K7:K26,3),'h 20-21'!K7:K26,0))</f>
        <v>2</v>
      </c>
      <c r="BI8" s="6"/>
      <c r="BJ8" s="3" t="b">
        <f>INDEX('h 20-21'!BJ7:BJ26,MATCH(LARGE('h 20-21'!K7:K26,3),'h 20-21'!K7:K26,0))</f>
        <v>1</v>
      </c>
      <c r="BK8" s="3" t="b">
        <f>INDEX('h 20-21'!BK7:BK26,MATCH(LARGE('h 20-21'!K7:K26,3),'h 20-21'!K7:K26,0))</f>
        <v>1</v>
      </c>
      <c r="BL8" s="6"/>
      <c r="BM8" s="4" t="b">
        <f>INDEX('h 20-21'!BM7:BM26,MATCH(LARGE('h 20-21'!K7:K26,3),'h 20-21'!K7:K26,0))</f>
        <v>1</v>
      </c>
      <c r="BN8" s="4" t="b">
        <f>INDEX('h 20-21'!BN7:BN26,MATCH(LARGE('h 20-21'!K7:K26,3),'h 20-21'!K7:K26,0))</f>
        <v>1</v>
      </c>
      <c r="BO8" s="6"/>
      <c r="BP8" s="30" t="s">
        <v>81</v>
      </c>
    </row>
    <row r="9" spans="2:68" ht="17.100000000000001" customHeight="1" thickBot="1" x14ac:dyDescent="0.3">
      <c r="B9" s="22" t="str">
        <f>INDEX('h 20-21'!B7:B26,MATCH(LARGE('h 20-21'!K7:K26,4),'h 20-21'!K7:K26,0))</f>
        <v>Chelsea</v>
      </c>
      <c r="C9" s="2"/>
      <c r="D9" s="4" t="b">
        <f>INDEX('h 20-21'!D7:D26,MATCH(LARGE('h 20-21'!K7:K26,4),'h 20-21'!K7:K26,0))</f>
        <v>1</v>
      </c>
      <c r="E9" s="2"/>
      <c r="F9" s="35">
        <f>INDEX('h 20-21'!F7:F26,MATCH(LARGE('h 20-21'!K7:K26,4),'h 20-21'!K7:K26,0))</f>
        <v>19</v>
      </c>
      <c r="G9" s="36">
        <f>INDEX('h 20-21'!G7:G26,MATCH(LARGE('h 20-21'!K7:K26,4),'h 20-21'!K7:K26,0))</f>
        <v>10</v>
      </c>
      <c r="H9" s="37">
        <f>INDEX('h 20-21'!H7:H26,MATCH(LARGE('h 20-21'!K7:K26,4),'h 20-21'!K7:K26,0))</f>
        <v>9</v>
      </c>
      <c r="I9" s="15">
        <f>INDEX('h 20-21'!I7:I26,MATCH(LARGE('h 20-21'!K7:K26,4),'h 20-21'!K7:K26,0))</f>
        <v>67</v>
      </c>
      <c r="J9" s="27"/>
      <c r="K9" s="27"/>
      <c r="L9" s="32">
        <f>INDEX('h 20-21'!L7:L26,MATCH(LARGE('h 20-21'!K7:K26,4),'h 20-21'!K7:K26,0))</f>
        <v>23</v>
      </c>
      <c r="M9" s="24">
        <f>INDEX('h 20-21'!M7:M26,MATCH(LARGE('h 20-21'!K7:K26,4),'h 20-21'!K7:K26,0))</f>
        <v>20</v>
      </c>
      <c r="N9" s="33">
        <f>INDEX('h 20-21'!N7:N26,MATCH(LARGE('h 20-21'!K7:K26,4),'h 20-21'!K7:K26,0))</f>
        <v>58</v>
      </c>
      <c r="O9" s="34">
        <f>INDEX('h 20-21'!O7:O26,MATCH(LARGE('h 20-21'!K7:K26,4),'h 20-21'!K7:K26,0))</f>
        <v>36</v>
      </c>
      <c r="P9" s="2"/>
      <c r="Q9" s="38">
        <f>INDEX('h 20-21'!Q7:Q26,MATCH(LARGE('h 20-21'!K7:K26,4),'h 20-21'!K7:K26,0))</f>
        <v>9</v>
      </c>
      <c r="R9" s="39">
        <f>INDEX('h 20-21'!R7:R26,MATCH(LARGE('h 20-21'!K7:K26,4),'h 20-21'!K7:K26,0))</f>
        <v>6</v>
      </c>
      <c r="S9" s="40">
        <f>INDEX('h 20-21'!S7:S26,MATCH(LARGE('h 20-21'!K7:K26,4),'h 20-21'!K7:K26,0))</f>
        <v>4</v>
      </c>
      <c r="T9" s="15">
        <f>INDEX('h 20-21'!T7:T26,MATCH(LARGE('h 20-21'!K7:K26,4),'h 20-21'!K7:K26,0))</f>
        <v>33</v>
      </c>
      <c r="U9" s="32">
        <f>INDEX('h 20-21'!U7:U26,MATCH(LARGE('h 20-21'!K7:K26,4),'h 20-21'!K7:K26,0))</f>
        <v>13</v>
      </c>
      <c r="V9" s="24">
        <f>INDEX('h 20-21'!V7:V26,MATCH(LARGE('h 20-21'!K7:K26,4),'h 20-21'!K7:K26,0))</f>
        <v>9</v>
      </c>
      <c r="W9" s="33">
        <f>INDEX('h 20-21'!W7:W26,MATCH(LARGE('h 20-21'!K7:K26,4),'h 20-21'!K7:K26,0))</f>
        <v>31</v>
      </c>
      <c r="X9" s="34">
        <f>INDEX('h 20-21'!X7:X26,MATCH(LARGE('h 20-21'!K7:K26,4),'h 20-21'!K7:K26,0))</f>
        <v>18</v>
      </c>
      <c r="Y9" s="2"/>
      <c r="Z9" s="41">
        <f>INDEX('h 20-21'!Z7:Z26,MATCH(LARGE('h 20-21'!K7:K26,4),'h 20-21'!K7:K26,0))</f>
        <v>10</v>
      </c>
      <c r="AA9" s="42">
        <f>INDEX('h 20-21'!AA7:AA26,MATCH(LARGE('h 20-21'!K7:K26,4),'h 20-21'!K7:K26,0))</f>
        <v>4</v>
      </c>
      <c r="AB9" s="43">
        <f>INDEX('h 20-21'!AB7:AB26,MATCH(LARGE('h 20-21'!K7:K26,4),'h 20-21'!K7:K26,0))</f>
        <v>5</v>
      </c>
      <c r="AC9" s="15">
        <f>INDEX('h 20-21'!AC7:AC26,MATCH(LARGE('h 20-21'!K7:K26,4),'h 20-21'!K7:K26,0))</f>
        <v>34</v>
      </c>
      <c r="AD9" s="32">
        <f>INDEX('h 20-21'!AD7:AD26,MATCH(LARGE('h 20-21'!K7:K26,4),'h 20-21'!K7:K26,0))</f>
        <v>10</v>
      </c>
      <c r="AE9" s="24">
        <f>INDEX('h 20-21'!AE7:AE26,MATCH(LARGE('h 20-21'!K7:K26,4),'h 20-21'!K7:K26,0))</f>
        <v>11</v>
      </c>
      <c r="AF9" s="33">
        <f>INDEX('h 20-21'!AF7:AF26,MATCH(LARGE('h 20-21'!K7:K26,4),'h 20-21'!K7:K26,0))</f>
        <v>27</v>
      </c>
      <c r="AG9" s="34">
        <f>INDEX('h 20-21'!AG7:AG26,MATCH(LARGE('h 20-21'!K7:K26,4),'h 20-21'!K7:K26,0))</f>
        <v>18</v>
      </c>
      <c r="AI9" s="7">
        <f>INDEX('h 20-21'!AI7:AI26,MATCH(LARGE('h 20-21'!K7:K26,4),'h 20-21'!K7:K26,0))</f>
        <v>113</v>
      </c>
      <c r="AJ9" s="8">
        <f>INDEX('h 20-21'!AJ7:AJ26,MATCH(LARGE('h 20-21'!K7:K26,4),'h 20-21'!K7:K26,0))</f>
        <v>73</v>
      </c>
      <c r="AK9" s="7">
        <f>INDEX('h 20-21'!AK7:AK26,MATCH(LARGE('h 20-21'!K7:K26,4),'h 20-21'!K7:K26,0))</f>
        <v>226</v>
      </c>
      <c r="AL9" s="8">
        <f>INDEX('h 20-21'!AL7:AL26,MATCH(LARGE('h 20-21'!K7:K26,4),'h 20-21'!K7:K26,0))</f>
        <v>160</v>
      </c>
      <c r="AM9" s="9">
        <f>INDEX('h 20-21'!AM7:AM26,MATCH(LARGE('h 20-21'!K7:K26,4),'h 20-21'!K7:K26,0))</f>
        <v>57</v>
      </c>
      <c r="AN9" s="10">
        <f>INDEX('h 20-21'!AN7:AN26,MATCH(LARGE('h 20-21'!K7:K26,4),'h 20-21'!K7:K26,0))</f>
        <v>35</v>
      </c>
      <c r="AO9" s="9">
        <f>INDEX('h 20-21'!AO7:AO26,MATCH(LARGE('h 20-21'!K7:K26,4),'h 20-21'!K7:K26,0))</f>
        <v>115</v>
      </c>
      <c r="AP9" s="10">
        <f>INDEX('h 20-21'!AP7:AP26,MATCH(LARGE('h 20-21'!K7:K26,4),'h 20-21'!K7:K26,0))</f>
        <v>78</v>
      </c>
      <c r="AQ9" s="11">
        <f>INDEX('h 20-21'!AQ7:AQ26,MATCH(LARGE('h 20-21'!K7:K26,4),'h 20-21'!K7:K26,0))</f>
        <v>56</v>
      </c>
      <c r="AR9" s="12">
        <f>INDEX('h 20-21'!AR7:AR26,MATCH(LARGE('h 20-21'!K7:K26,4),'h 20-21'!K7:K26,0))</f>
        <v>38</v>
      </c>
      <c r="AS9" s="11">
        <f>INDEX('h 20-21'!AS7:AS26,MATCH(LARGE('h 20-21'!K7:K26,4),'h 20-21'!K7:K26,0))</f>
        <v>111</v>
      </c>
      <c r="AT9" s="12">
        <f>INDEX('h 20-21'!AT7:AT26,MATCH(LARGE('h 20-21'!K7:K26,4),'h 20-21'!K7:K26,0))</f>
        <v>82</v>
      </c>
      <c r="AV9" s="7">
        <f>INDEX('h 20-21'!AV7:AV26,MATCH(LARGE('h 20-21'!K7:K26,4),'h 20-21'!K7:K26,0))</f>
        <v>50</v>
      </c>
      <c r="AW9" s="8">
        <f>INDEX('h 20-21'!AW7:AW26,MATCH(LARGE('h 20-21'!K7:K26,4),'h 20-21'!K7:K26,0))</f>
        <v>54</v>
      </c>
      <c r="AX9" s="9">
        <f>INDEX('h 20-21'!AX7:AX26,MATCH(LARGE('h 20-21'!K7:K26,4),'h 20-21'!K7:K26,0))</f>
        <v>22</v>
      </c>
      <c r="AY9" s="10">
        <f>INDEX('h 20-21'!AY7:AY26,MATCH(LARGE('h 20-21'!K7:K26,4),'h 20-21'!K7:K26,0))</f>
        <v>24</v>
      </c>
      <c r="AZ9" s="11">
        <f>INDEX('h 20-21'!AZ7:AZ26,MATCH(LARGE('h 20-21'!K7:K26,4),'h 20-21'!K7:K26,0))</f>
        <v>28</v>
      </c>
      <c r="BA9" s="12">
        <f>INDEX('h 20-21'!BA7:BA26,MATCH(LARGE('h 20-21'!K7:K26,4),'h 20-21'!K7:K26,0))</f>
        <v>30</v>
      </c>
      <c r="BC9" s="7">
        <f>INDEX('h 20-21'!BC7:BC26,MATCH(LARGE('h 20-21'!K7:K26,4),'h 20-21'!K7:K26,0))</f>
        <v>3</v>
      </c>
      <c r="BD9" s="8">
        <f>INDEX('h 20-21'!BD7:BD26,MATCH(LARGE('h 20-21'!K7:K26,4),'h 20-21'!K7:K26,0))</f>
        <v>3</v>
      </c>
      <c r="BE9" s="9">
        <f>INDEX('h 20-21'!BE7:BE26,MATCH(LARGE('h 20-21'!K7:K26,4),'h 20-21'!K7:K26,0))</f>
        <v>2</v>
      </c>
      <c r="BF9" s="10">
        <f>INDEX('h 20-21'!BF7:BF26,MATCH(LARGE('h 20-21'!K7:K26,4),'h 20-21'!K7:K26,0))</f>
        <v>1</v>
      </c>
      <c r="BG9" s="11">
        <f>INDEX('h 20-21'!BG7:BG26,MATCH(LARGE('h 20-21'!K7:K26,4),'h 20-21'!K7:K26,0))</f>
        <v>1</v>
      </c>
      <c r="BH9" s="12">
        <f>INDEX('h 20-21'!BH7:BH26,MATCH(LARGE('h 20-21'!K7:K26,4),'h 20-21'!K7:K26,0))</f>
        <v>2</v>
      </c>
      <c r="BI9" s="6"/>
      <c r="BJ9" s="3" t="b">
        <f>INDEX('h 20-21'!BJ7:BJ26,MATCH(LARGE('h 20-21'!K7:K26,4),'h 20-21'!K7:K26,0))</f>
        <v>1</v>
      </c>
      <c r="BK9" s="3" t="b">
        <f>INDEX('h 20-21'!BK7:BK26,MATCH(LARGE('h 20-21'!K7:K26,4),'h 20-21'!K7:K26,0))</f>
        <v>1</v>
      </c>
      <c r="BL9" s="6"/>
      <c r="BM9" s="4" t="b">
        <f>INDEX('h 20-21'!BM7:BM26,MATCH(LARGE('h 20-21'!K7:K26,4),'h 20-21'!K7:K26,0))</f>
        <v>1</v>
      </c>
      <c r="BN9" s="4" t="b">
        <f>INDEX('h 20-21'!BN7:BN26,MATCH(LARGE('h 20-21'!K7:K26,4),'h 20-21'!K7:K26,0))</f>
        <v>1</v>
      </c>
      <c r="BO9" s="6"/>
      <c r="BP9" s="30" t="s">
        <v>82</v>
      </c>
    </row>
    <row r="10" spans="2:68" ht="17.100000000000001" customHeight="1" thickBot="1" x14ac:dyDescent="0.3">
      <c r="B10" s="22" t="str">
        <f>INDEX('h 20-21'!B7:B26,MATCH(LARGE('h 20-21'!K7:K26,5),'h 20-21'!K7:K26,0))</f>
        <v>Leicester</v>
      </c>
      <c r="C10" s="2"/>
      <c r="D10" s="4" t="b">
        <f>INDEX('h 20-21'!D7:D26,MATCH(LARGE('h 20-21'!K7:K26,5),'h 20-21'!K7:K26,0))</f>
        <v>1</v>
      </c>
      <c r="E10" s="2"/>
      <c r="F10" s="35">
        <f>INDEX('h 20-21'!F7:F26,MATCH(LARGE('h 20-21'!K7:K26,5),'h 20-21'!K7:K26,0))</f>
        <v>20</v>
      </c>
      <c r="G10" s="36">
        <f>INDEX('h 20-21'!G7:G26,MATCH(LARGE('h 20-21'!K7:K26,5),'h 20-21'!K7:K26,0))</f>
        <v>6</v>
      </c>
      <c r="H10" s="37">
        <f>INDEX('h 20-21'!H7:H26,MATCH(LARGE('h 20-21'!K7:K26,5),'h 20-21'!K7:K26,0))</f>
        <v>12</v>
      </c>
      <c r="I10" s="15">
        <f>INDEX('h 20-21'!I7:I26,MATCH(LARGE('h 20-21'!K7:K26,5),'h 20-21'!K7:K26,0))</f>
        <v>66</v>
      </c>
      <c r="J10" s="27"/>
      <c r="K10" s="27"/>
      <c r="L10" s="32">
        <f>INDEX('h 20-21'!L7:L26,MATCH(LARGE('h 20-21'!K7:K26,5),'h 20-21'!K7:K26,0))</f>
        <v>27</v>
      </c>
      <c r="M10" s="24">
        <f>INDEX('h 20-21'!M7:M26,MATCH(LARGE('h 20-21'!K7:K26,5),'h 20-21'!K7:K26,0))</f>
        <v>24</v>
      </c>
      <c r="N10" s="33">
        <f>INDEX('h 20-21'!N7:N26,MATCH(LARGE('h 20-21'!K7:K26,5),'h 20-21'!K7:K26,0))</f>
        <v>68</v>
      </c>
      <c r="O10" s="34">
        <f>INDEX('h 20-21'!O7:O26,MATCH(LARGE('h 20-21'!K7:K26,5),'h 20-21'!K7:K26,0))</f>
        <v>50</v>
      </c>
      <c r="P10" s="2"/>
      <c r="Q10" s="38">
        <f>INDEX('h 20-21'!Q7:Q26,MATCH(LARGE('h 20-21'!K7:K26,5),'h 20-21'!K7:K26,0))</f>
        <v>9</v>
      </c>
      <c r="R10" s="39">
        <f>INDEX('h 20-21'!R7:R26,MATCH(LARGE('h 20-21'!K7:K26,5),'h 20-21'!K7:K26,0))</f>
        <v>1</v>
      </c>
      <c r="S10" s="40">
        <f>INDEX('h 20-21'!S7:S26,MATCH(LARGE('h 20-21'!K7:K26,5),'h 20-21'!K7:K26,0))</f>
        <v>9</v>
      </c>
      <c r="T10" s="15">
        <f>INDEX('h 20-21'!T7:T26,MATCH(LARGE('h 20-21'!K7:K26,5),'h 20-21'!K7:K26,0))</f>
        <v>28</v>
      </c>
      <c r="U10" s="32">
        <f>INDEX('h 20-21'!U7:U26,MATCH(LARGE('h 20-21'!K7:K26,5),'h 20-21'!K7:K26,0))</f>
        <v>16</v>
      </c>
      <c r="V10" s="24">
        <f>INDEX('h 20-21'!V7:V26,MATCH(LARGE('h 20-21'!K7:K26,5),'h 20-21'!K7:K26,0))</f>
        <v>14</v>
      </c>
      <c r="W10" s="33">
        <f>INDEX('h 20-21'!W7:W26,MATCH(LARGE('h 20-21'!K7:K26,5),'h 20-21'!K7:K26,0))</f>
        <v>34</v>
      </c>
      <c r="X10" s="34">
        <f>INDEX('h 20-21'!X7:X26,MATCH(LARGE('h 20-21'!K7:K26,5),'h 20-21'!K7:K26,0))</f>
        <v>30</v>
      </c>
      <c r="Y10" s="2"/>
      <c r="Z10" s="41">
        <f>INDEX('h 20-21'!Z7:Z26,MATCH(LARGE('h 20-21'!K7:K26,5),'h 20-21'!K7:K26,0))</f>
        <v>11</v>
      </c>
      <c r="AA10" s="42">
        <f>INDEX('h 20-21'!AA7:AA26,MATCH(LARGE('h 20-21'!K7:K26,5),'h 20-21'!K7:K26,0))</f>
        <v>5</v>
      </c>
      <c r="AB10" s="43">
        <f>INDEX('h 20-21'!AB7:AB26,MATCH(LARGE('h 20-21'!K7:K26,5),'h 20-21'!K7:K26,0))</f>
        <v>3</v>
      </c>
      <c r="AC10" s="15">
        <f>INDEX('h 20-21'!AC7:AC26,MATCH(LARGE('h 20-21'!K7:K26,5),'h 20-21'!K7:K26,0))</f>
        <v>38</v>
      </c>
      <c r="AD10" s="32">
        <f>INDEX('h 20-21'!AD7:AD26,MATCH(LARGE('h 20-21'!K7:K26,5),'h 20-21'!K7:K26,0))</f>
        <v>11</v>
      </c>
      <c r="AE10" s="24">
        <f>INDEX('h 20-21'!AE7:AE26,MATCH(LARGE('h 20-21'!K7:K26,5),'h 20-21'!K7:K26,0))</f>
        <v>10</v>
      </c>
      <c r="AF10" s="33">
        <f>INDEX('h 20-21'!AF7:AF26,MATCH(LARGE('h 20-21'!K7:K26,5),'h 20-21'!K7:K26,0))</f>
        <v>34</v>
      </c>
      <c r="AG10" s="34">
        <f>INDEX('h 20-21'!AG7:AG26,MATCH(LARGE('h 20-21'!K7:K26,5),'h 20-21'!K7:K26,0))</f>
        <v>20</v>
      </c>
      <c r="AI10" s="7">
        <f>INDEX('h 20-21'!AI7:AI26,MATCH(LARGE('h 20-21'!K7:K26,5),'h 20-21'!K7:K26,0))</f>
        <v>85</v>
      </c>
      <c r="AJ10" s="8">
        <f>INDEX('h 20-21'!AJ7:AJ26,MATCH(LARGE('h 20-21'!K7:K26,5),'h 20-21'!K7:K26,0))</f>
        <v>84</v>
      </c>
      <c r="AK10" s="7">
        <f>INDEX('h 20-21'!AK7:AK26,MATCH(LARGE('h 20-21'!K7:K26,5),'h 20-21'!K7:K26,0))</f>
        <v>212</v>
      </c>
      <c r="AL10" s="8">
        <f>INDEX('h 20-21'!AL7:AL26,MATCH(LARGE('h 20-21'!K7:K26,5),'h 20-21'!K7:K26,0))</f>
        <v>181</v>
      </c>
      <c r="AM10" s="9">
        <f>INDEX('h 20-21'!AM7:AM26,MATCH(LARGE('h 20-21'!K7:K26,5),'h 20-21'!K7:K26,0))</f>
        <v>41</v>
      </c>
      <c r="AN10" s="10">
        <f>INDEX('h 20-21'!AN7:AN26,MATCH(LARGE('h 20-21'!K7:K26,5),'h 20-21'!K7:K26,0))</f>
        <v>40</v>
      </c>
      <c r="AO10" s="9">
        <f>INDEX('h 20-21'!AO7:AO26,MATCH(LARGE('h 20-21'!K7:K26,5),'h 20-21'!K7:K26,0))</f>
        <v>111</v>
      </c>
      <c r="AP10" s="10">
        <f>INDEX('h 20-21'!AP7:AP26,MATCH(LARGE('h 20-21'!K7:K26,5),'h 20-21'!K7:K26,0))</f>
        <v>85</v>
      </c>
      <c r="AQ10" s="11">
        <f>INDEX('h 20-21'!AQ7:AQ26,MATCH(LARGE('h 20-21'!K7:K26,5),'h 20-21'!K7:K26,0))</f>
        <v>44</v>
      </c>
      <c r="AR10" s="12">
        <f>INDEX('h 20-21'!AR7:AR26,MATCH(LARGE('h 20-21'!K7:K26,5),'h 20-21'!K7:K26,0))</f>
        <v>44</v>
      </c>
      <c r="AS10" s="11">
        <f>INDEX('h 20-21'!AS7:AS26,MATCH(LARGE('h 20-21'!K7:K26,5),'h 20-21'!K7:K26,0))</f>
        <v>101</v>
      </c>
      <c r="AT10" s="12">
        <f>INDEX('h 20-21'!AT7:AT26,MATCH(LARGE('h 20-21'!K7:K26,5),'h 20-21'!K7:K26,0))</f>
        <v>96</v>
      </c>
      <c r="AV10" s="7">
        <f>INDEX('h 20-21'!AV7:AV26,MATCH(LARGE('h 20-21'!K7:K26,5),'h 20-21'!K7:K26,0))</f>
        <v>60</v>
      </c>
      <c r="AW10" s="8">
        <f>INDEX('h 20-21'!AW7:AW26,MATCH(LARGE('h 20-21'!K7:K26,5),'h 20-21'!K7:K26,0))</f>
        <v>61</v>
      </c>
      <c r="AX10" s="9">
        <f>INDEX('h 20-21'!AX7:AX26,MATCH(LARGE('h 20-21'!K7:K26,5),'h 20-21'!K7:K26,0))</f>
        <v>24</v>
      </c>
      <c r="AY10" s="10">
        <f>INDEX('h 20-21'!AY7:AY26,MATCH(LARGE('h 20-21'!K7:K26,5),'h 20-21'!K7:K26,0))</f>
        <v>39</v>
      </c>
      <c r="AZ10" s="11">
        <f>INDEX('h 20-21'!AZ7:AZ26,MATCH(LARGE('h 20-21'!K7:K26,5),'h 20-21'!K7:K26,0))</f>
        <v>36</v>
      </c>
      <c r="BA10" s="12">
        <f>INDEX('h 20-21'!BA7:BA26,MATCH(LARGE('h 20-21'!K7:K26,5),'h 20-21'!K7:K26,0))</f>
        <v>22</v>
      </c>
      <c r="BC10" s="7">
        <f>INDEX('h 20-21'!BC7:BC26,MATCH(LARGE('h 20-21'!K7:K26,5),'h 20-21'!K7:K26,0))</f>
        <v>0</v>
      </c>
      <c r="BD10" s="8">
        <f>INDEX('h 20-21'!BD7:BD26,MATCH(LARGE('h 20-21'!K7:K26,5),'h 20-21'!K7:K26,0))</f>
        <v>1</v>
      </c>
      <c r="BE10" s="9">
        <f>INDEX('h 20-21'!BE7:BE26,MATCH(LARGE('h 20-21'!K7:K26,5),'h 20-21'!K7:K26,0))</f>
        <v>0</v>
      </c>
      <c r="BF10" s="10">
        <f>INDEX('h 20-21'!BF7:BF26,MATCH(LARGE('h 20-21'!K7:K26,5),'h 20-21'!K7:K26,0))</f>
        <v>0</v>
      </c>
      <c r="BG10" s="11">
        <f>INDEX('h 20-21'!BG7:BG26,MATCH(LARGE('h 20-21'!K7:K26,5),'h 20-21'!K7:K26,0))</f>
        <v>0</v>
      </c>
      <c r="BH10" s="12">
        <f>INDEX('h 20-21'!BH7:BH26,MATCH(LARGE('h 20-21'!K7:K26,5),'h 20-21'!K7:K26,0))</f>
        <v>1</v>
      </c>
      <c r="BI10" s="6"/>
      <c r="BJ10" s="3" t="b">
        <f>INDEX('h 20-21'!BJ7:BJ26,MATCH(LARGE('h 20-21'!K7:K26,5),'h 20-21'!K7:K26,0))</f>
        <v>1</v>
      </c>
      <c r="BK10" s="3" t="b">
        <f>INDEX('h 20-21'!BK7:BK26,MATCH(LARGE('h 20-21'!K7:K26,5),'h 20-21'!K7:K26,0))</f>
        <v>1</v>
      </c>
      <c r="BL10" s="6"/>
      <c r="BM10" s="4" t="b">
        <f>INDEX('h 20-21'!BM7:BM26,MATCH(LARGE('h 20-21'!K7:K26,5),'h 20-21'!K7:K26,0))</f>
        <v>1</v>
      </c>
      <c r="BN10" s="4" t="b">
        <f>INDEX('h 20-21'!BN7:BN26,MATCH(LARGE('h 20-21'!K7:K26,5),'h 20-21'!K7:K26,0))</f>
        <v>1</v>
      </c>
      <c r="BO10" s="6"/>
      <c r="BP10" s="30" t="s">
        <v>83</v>
      </c>
    </row>
    <row r="11" spans="2:68" ht="17.100000000000001" customHeight="1" thickBot="1" x14ac:dyDescent="0.3">
      <c r="B11" s="22" t="str">
        <f>INDEX('h 20-21'!B7:B26,MATCH(LARGE('h 20-21'!K7:K26,6),'h 20-21'!K7:K26,0))</f>
        <v>West Ham</v>
      </c>
      <c r="C11" s="2"/>
      <c r="D11" s="4" t="b">
        <f>INDEX('h 20-21'!D7:D26,MATCH(LARGE('h 20-21'!K7:K26,6),'h 20-21'!K7:K26,0))</f>
        <v>1</v>
      </c>
      <c r="E11" s="2"/>
      <c r="F11" s="35">
        <f>INDEX('h 20-21'!F7:F26,MATCH(LARGE('h 20-21'!K7:K26,6),'h 20-21'!K7:K26,0))</f>
        <v>19</v>
      </c>
      <c r="G11" s="36">
        <f>INDEX('h 20-21'!G7:G26,MATCH(LARGE('h 20-21'!K7:K26,6),'h 20-21'!K7:K26,0))</f>
        <v>8</v>
      </c>
      <c r="H11" s="37">
        <f>INDEX('h 20-21'!H7:H26,MATCH(LARGE('h 20-21'!K7:K26,6),'h 20-21'!K7:K26,0))</f>
        <v>11</v>
      </c>
      <c r="I11" s="15">
        <f>INDEX('h 20-21'!I7:I26,MATCH(LARGE('h 20-21'!K7:K26,6),'h 20-21'!K7:K26,0))</f>
        <v>65</v>
      </c>
      <c r="J11" s="27"/>
      <c r="K11" s="27"/>
      <c r="L11" s="32">
        <f>INDEX('h 20-21'!L7:L26,MATCH(LARGE('h 20-21'!K7:K26,6),'h 20-21'!K7:K26,0))</f>
        <v>31</v>
      </c>
      <c r="M11" s="24">
        <f>INDEX('h 20-21'!M7:M26,MATCH(LARGE('h 20-21'!K7:K26,6),'h 20-21'!K7:K26,0))</f>
        <v>20</v>
      </c>
      <c r="N11" s="33">
        <f>INDEX('h 20-21'!N7:N26,MATCH(LARGE('h 20-21'!K7:K26,6),'h 20-21'!K7:K26,0))</f>
        <v>62</v>
      </c>
      <c r="O11" s="34">
        <f>INDEX('h 20-21'!O7:O26,MATCH(LARGE('h 20-21'!K7:K26,6),'h 20-21'!K7:K26,0))</f>
        <v>47</v>
      </c>
      <c r="P11" s="2"/>
      <c r="Q11" s="38">
        <f>INDEX('h 20-21'!Q7:Q26,MATCH(LARGE('h 20-21'!K7:K26,6),'h 20-21'!K7:K26,0))</f>
        <v>10</v>
      </c>
      <c r="R11" s="39">
        <f>INDEX('h 20-21'!R7:R26,MATCH(LARGE('h 20-21'!K7:K26,6),'h 20-21'!K7:K26,0))</f>
        <v>4</v>
      </c>
      <c r="S11" s="40">
        <f>INDEX('h 20-21'!S7:S26,MATCH(LARGE('h 20-21'!K7:K26,6),'h 20-21'!K7:K26,0))</f>
        <v>5</v>
      </c>
      <c r="T11" s="15">
        <f>INDEX('h 20-21'!T7:T26,MATCH(LARGE('h 20-21'!K7:K26,6),'h 20-21'!K7:K26,0))</f>
        <v>34</v>
      </c>
      <c r="U11" s="32">
        <f>INDEX('h 20-21'!U7:U26,MATCH(LARGE('h 20-21'!K7:K26,6),'h 20-21'!K7:K26,0))</f>
        <v>17</v>
      </c>
      <c r="V11" s="24">
        <f>INDEX('h 20-21'!V7:V26,MATCH(LARGE('h 20-21'!K7:K26,6),'h 20-21'!K7:K26,0))</f>
        <v>6</v>
      </c>
      <c r="W11" s="33">
        <f>INDEX('h 20-21'!W7:W26,MATCH(LARGE('h 20-21'!K7:K26,6),'h 20-21'!K7:K26,0))</f>
        <v>32</v>
      </c>
      <c r="X11" s="34">
        <f>INDEX('h 20-21'!X7:X26,MATCH(LARGE('h 20-21'!K7:K26,6),'h 20-21'!K7:K26,0))</f>
        <v>22</v>
      </c>
      <c r="Y11" s="2"/>
      <c r="Z11" s="41">
        <f>INDEX('h 20-21'!Z7:Z26,MATCH(LARGE('h 20-21'!K7:K26,6),'h 20-21'!K7:K26,0))</f>
        <v>9</v>
      </c>
      <c r="AA11" s="42">
        <f>INDEX('h 20-21'!AA7:AA26,MATCH(LARGE('h 20-21'!K7:K26,6),'h 20-21'!K7:K26,0))</f>
        <v>4</v>
      </c>
      <c r="AB11" s="43">
        <f>INDEX('h 20-21'!AB7:AB26,MATCH(LARGE('h 20-21'!K7:K26,6),'h 20-21'!K7:K26,0))</f>
        <v>6</v>
      </c>
      <c r="AC11" s="15">
        <f>INDEX('h 20-21'!AC7:AC26,MATCH(LARGE('h 20-21'!K7:K26,6),'h 20-21'!K7:K26,0))</f>
        <v>31</v>
      </c>
      <c r="AD11" s="32">
        <f>INDEX('h 20-21'!AD7:AD26,MATCH(LARGE('h 20-21'!K7:K26,6),'h 20-21'!K7:K26,0))</f>
        <v>14</v>
      </c>
      <c r="AE11" s="24">
        <f>INDEX('h 20-21'!AE7:AE26,MATCH(LARGE('h 20-21'!K7:K26,6),'h 20-21'!K7:K26,0))</f>
        <v>14</v>
      </c>
      <c r="AF11" s="33">
        <f>INDEX('h 20-21'!AF7:AF26,MATCH(LARGE('h 20-21'!K7:K26,6),'h 20-21'!K7:K26,0))</f>
        <v>30</v>
      </c>
      <c r="AG11" s="34">
        <f>INDEX('h 20-21'!AG7:AG26,MATCH(LARGE('h 20-21'!K7:K26,6),'h 20-21'!K7:K26,0))</f>
        <v>25</v>
      </c>
      <c r="AI11" s="7">
        <f>INDEX('h 20-21'!AI7:AI26,MATCH(LARGE('h 20-21'!K7:K26,6),'h 20-21'!K7:K26,0))</f>
        <v>78</v>
      </c>
      <c r="AJ11" s="8">
        <f>INDEX('h 20-21'!AJ7:AJ26,MATCH(LARGE('h 20-21'!K7:K26,6),'h 20-21'!K7:K26,0))</f>
        <v>89</v>
      </c>
      <c r="AK11" s="7">
        <f>INDEX('h 20-21'!AK7:AK26,MATCH(LARGE('h 20-21'!K7:K26,6),'h 20-21'!K7:K26,0))</f>
        <v>167</v>
      </c>
      <c r="AL11" s="8">
        <f>INDEX('h 20-21'!AL7:AL26,MATCH(LARGE('h 20-21'!K7:K26,6),'h 20-21'!K7:K26,0))</f>
        <v>183</v>
      </c>
      <c r="AM11" s="9">
        <f>INDEX('h 20-21'!AM7:AM26,MATCH(LARGE('h 20-21'!K7:K26,6),'h 20-21'!K7:K26,0))</f>
        <v>43</v>
      </c>
      <c r="AN11" s="10">
        <f>INDEX('h 20-21'!AN7:AN26,MATCH(LARGE('h 20-21'!K7:K26,6),'h 20-21'!K7:K26,0))</f>
        <v>47</v>
      </c>
      <c r="AO11" s="9">
        <f>INDEX('h 20-21'!AO7:AO26,MATCH(LARGE('h 20-21'!K7:K26,6),'h 20-21'!K7:K26,0))</f>
        <v>87</v>
      </c>
      <c r="AP11" s="10">
        <f>INDEX('h 20-21'!AP7:AP26,MATCH(LARGE('h 20-21'!K7:K26,6),'h 20-21'!K7:K26,0))</f>
        <v>97</v>
      </c>
      <c r="AQ11" s="11">
        <f>INDEX('h 20-21'!AQ7:AQ26,MATCH(LARGE('h 20-21'!K7:K26,6),'h 20-21'!K7:K26,0))</f>
        <v>35</v>
      </c>
      <c r="AR11" s="12">
        <f>INDEX('h 20-21'!AR7:AR26,MATCH(LARGE('h 20-21'!K7:K26,6),'h 20-21'!K7:K26,0))</f>
        <v>42</v>
      </c>
      <c r="AS11" s="11">
        <f>INDEX('h 20-21'!AS7:AS26,MATCH(LARGE('h 20-21'!K7:K26,6),'h 20-21'!K7:K26,0))</f>
        <v>80</v>
      </c>
      <c r="AT11" s="12">
        <f>INDEX('h 20-21'!AT7:AT26,MATCH(LARGE('h 20-21'!K7:K26,6),'h 20-21'!K7:K26,0))</f>
        <v>86</v>
      </c>
      <c r="AV11" s="7">
        <f>INDEX('h 20-21'!AV7:AV26,MATCH(LARGE('h 20-21'!K7:K26,6),'h 20-21'!K7:K26,0))</f>
        <v>49</v>
      </c>
      <c r="AW11" s="8">
        <f>INDEX('h 20-21'!AW7:AW26,MATCH(LARGE('h 20-21'!K7:K26,6),'h 20-21'!K7:K26,0))</f>
        <v>51</v>
      </c>
      <c r="AX11" s="9">
        <f>INDEX('h 20-21'!AX7:AX26,MATCH(LARGE('h 20-21'!K7:K26,6),'h 20-21'!K7:K26,0))</f>
        <v>24</v>
      </c>
      <c r="AY11" s="10">
        <f>INDEX('h 20-21'!AY7:AY26,MATCH(LARGE('h 20-21'!K7:K26,6),'h 20-21'!K7:K26,0))</f>
        <v>28</v>
      </c>
      <c r="AZ11" s="11">
        <f>INDEX('h 20-21'!AZ7:AZ26,MATCH(LARGE('h 20-21'!K7:K26,6),'h 20-21'!K7:K26,0))</f>
        <v>25</v>
      </c>
      <c r="BA11" s="12">
        <f>INDEX('h 20-21'!BA7:BA26,MATCH(LARGE('h 20-21'!K7:K26,6),'h 20-21'!K7:K26,0))</f>
        <v>23</v>
      </c>
      <c r="BC11" s="7">
        <f>INDEX('h 20-21'!BC7:BC26,MATCH(LARGE('h 20-21'!K7:K26,6),'h 20-21'!K7:K26,0))</f>
        <v>3</v>
      </c>
      <c r="BD11" s="8">
        <f>INDEX('h 20-21'!BD7:BD26,MATCH(LARGE('h 20-21'!K7:K26,6),'h 20-21'!K7:K26,0))</f>
        <v>1</v>
      </c>
      <c r="BE11" s="9">
        <f>INDEX('h 20-21'!BE7:BE26,MATCH(LARGE('h 20-21'!K7:K26,6),'h 20-21'!K7:K26,0))</f>
        <v>1</v>
      </c>
      <c r="BF11" s="10">
        <f>INDEX('h 20-21'!BF7:BF26,MATCH(LARGE('h 20-21'!K7:K26,6),'h 20-21'!K7:K26,0))</f>
        <v>1</v>
      </c>
      <c r="BG11" s="11">
        <f>INDEX('h 20-21'!BG7:BG26,MATCH(LARGE('h 20-21'!K7:K26,6),'h 20-21'!K7:K26,0))</f>
        <v>2</v>
      </c>
      <c r="BH11" s="12">
        <f>INDEX('h 20-21'!BH7:BH26,MATCH(LARGE('h 20-21'!K7:K26,6),'h 20-21'!K7:K26,0))</f>
        <v>0</v>
      </c>
      <c r="BI11" s="6"/>
      <c r="BJ11" s="3" t="b">
        <f>INDEX('h 20-21'!BJ7:BJ26,MATCH(LARGE('h 20-21'!K7:K26,6),'h 20-21'!K7:K26,0))</f>
        <v>1</v>
      </c>
      <c r="BK11" s="3" t="b">
        <f>INDEX('h 20-21'!BK7:BK26,MATCH(LARGE('h 20-21'!K7:K26,6),'h 20-21'!K7:K26,0))</f>
        <v>1</v>
      </c>
      <c r="BL11" s="6"/>
      <c r="BM11" s="4" t="b">
        <f>INDEX('h 20-21'!BM7:BM26,MATCH(LARGE('h 20-21'!K7:K26,6),'h 20-21'!K7:K26,0))</f>
        <v>1</v>
      </c>
      <c r="BN11" s="4" t="b">
        <f>INDEX('h 20-21'!BN7:BN26,MATCH(LARGE('h 20-21'!K7:K26,6),'h 20-21'!K7:K26,0))</f>
        <v>1</v>
      </c>
      <c r="BO11" s="6"/>
      <c r="BP11" s="30" t="s">
        <v>84</v>
      </c>
    </row>
    <row r="12" spans="2:68" ht="17.100000000000001" customHeight="1" thickBot="1" x14ac:dyDescent="0.3">
      <c r="B12" s="22" t="str">
        <f>INDEX('h 20-21'!B7:B26,MATCH(LARGE('h 20-21'!K7:K26,7),'h 20-21'!K7:K26,0))</f>
        <v>Tottenham</v>
      </c>
      <c r="C12" s="2"/>
      <c r="D12" s="4" t="b">
        <f>INDEX('h 20-21'!D7:D26,MATCH(LARGE('h 20-21'!K7:K26,7),'h 20-21'!K7:K26,0))</f>
        <v>1</v>
      </c>
      <c r="E12" s="2"/>
      <c r="F12" s="35">
        <f>INDEX('h 20-21'!F7:F26,MATCH(LARGE('h 20-21'!K7:K26,7),'h 20-21'!K7:K26,0))</f>
        <v>18</v>
      </c>
      <c r="G12" s="36">
        <f>INDEX('h 20-21'!G7:G26,MATCH(LARGE('h 20-21'!K7:K26,7),'h 20-21'!K7:K26,0))</f>
        <v>8</v>
      </c>
      <c r="H12" s="37">
        <f>INDEX('h 20-21'!H7:H26,MATCH(LARGE('h 20-21'!K7:K26,7),'h 20-21'!K7:K26,0))</f>
        <v>12</v>
      </c>
      <c r="I12" s="15">
        <f>INDEX('h 20-21'!I7:I26,MATCH(LARGE('h 20-21'!K7:K26,7),'h 20-21'!K7:K26,0))</f>
        <v>62</v>
      </c>
      <c r="J12" s="27"/>
      <c r="K12" s="27"/>
      <c r="L12" s="32">
        <f>INDEX('h 20-21'!L7:L26,MATCH(LARGE('h 20-21'!K7:K26,7),'h 20-21'!K7:K26,0))</f>
        <v>37</v>
      </c>
      <c r="M12" s="24">
        <f>INDEX('h 20-21'!M7:M26,MATCH(LARGE('h 20-21'!K7:K26,7),'h 20-21'!K7:K26,0))</f>
        <v>19</v>
      </c>
      <c r="N12" s="33">
        <f>INDEX('h 20-21'!N7:N26,MATCH(LARGE('h 20-21'!K7:K26,7),'h 20-21'!K7:K26,0))</f>
        <v>68</v>
      </c>
      <c r="O12" s="34">
        <f>INDEX('h 20-21'!O7:O26,MATCH(LARGE('h 20-21'!K7:K26,7),'h 20-21'!K7:K26,0))</f>
        <v>45</v>
      </c>
      <c r="P12" s="2"/>
      <c r="Q12" s="38">
        <f>INDEX('h 20-21'!Q7:Q26,MATCH(LARGE('h 20-21'!K7:K26,7),'h 20-21'!K7:K26,0))</f>
        <v>10</v>
      </c>
      <c r="R12" s="39">
        <f>INDEX('h 20-21'!R7:R26,MATCH(LARGE('h 20-21'!K7:K26,7),'h 20-21'!K7:K26,0))</f>
        <v>3</v>
      </c>
      <c r="S12" s="40">
        <f>INDEX('h 20-21'!S7:S26,MATCH(LARGE('h 20-21'!K7:K26,7),'h 20-21'!K7:K26,0))</f>
        <v>6</v>
      </c>
      <c r="T12" s="15">
        <f>INDEX('h 20-21'!T7:T26,MATCH(LARGE('h 20-21'!K7:K26,7),'h 20-21'!K7:K26,0))</f>
        <v>33</v>
      </c>
      <c r="U12" s="32">
        <f>INDEX('h 20-21'!U7:U26,MATCH(LARGE('h 20-21'!K7:K26,7),'h 20-21'!K7:K26,0))</f>
        <v>19</v>
      </c>
      <c r="V12" s="24">
        <f>INDEX('h 20-21'!V7:V26,MATCH(LARGE('h 20-21'!K7:K26,7),'h 20-21'!K7:K26,0))</f>
        <v>7</v>
      </c>
      <c r="W12" s="33">
        <f>INDEX('h 20-21'!W7:W26,MATCH(LARGE('h 20-21'!K7:K26,7),'h 20-21'!K7:K26,0))</f>
        <v>35</v>
      </c>
      <c r="X12" s="34">
        <f>INDEX('h 20-21'!X7:X26,MATCH(LARGE('h 20-21'!K7:K26,7),'h 20-21'!K7:K26,0))</f>
        <v>20</v>
      </c>
      <c r="Y12" s="2"/>
      <c r="Z12" s="41">
        <f>INDEX('h 20-21'!Z7:Z26,MATCH(LARGE('h 20-21'!K7:K26,7),'h 20-21'!K7:K26,0))</f>
        <v>8</v>
      </c>
      <c r="AA12" s="42">
        <f>INDEX('h 20-21'!AA7:AA26,MATCH(LARGE('h 20-21'!K7:K26,7),'h 20-21'!K7:K26,0))</f>
        <v>5</v>
      </c>
      <c r="AB12" s="43">
        <f>INDEX('h 20-21'!AB7:AB26,MATCH(LARGE('h 20-21'!K7:K26,7),'h 20-21'!K7:K26,0))</f>
        <v>6</v>
      </c>
      <c r="AC12" s="15">
        <f>INDEX('h 20-21'!AC7:AC26,MATCH(LARGE('h 20-21'!K7:K26,7),'h 20-21'!K7:K26,0))</f>
        <v>29</v>
      </c>
      <c r="AD12" s="32">
        <f>INDEX('h 20-21'!AD7:AD26,MATCH(LARGE('h 20-21'!K7:K26,7),'h 20-21'!K7:K26,0))</f>
        <v>18</v>
      </c>
      <c r="AE12" s="24">
        <f>INDEX('h 20-21'!AE7:AE26,MATCH(LARGE('h 20-21'!K7:K26,7),'h 20-21'!K7:K26,0))</f>
        <v>12</v>
      </c>
      <c r="AF12" s="33">
        <f>INDEX('h 20-21'!AF7:AF26,MATCH(LARGE('h 20-21'!K7:K26,7),'h 20-21'!K7:K26,0))</f>
        <v>33</v>
      </c>
      <c r="AG12" s="34">
        <f>INDEX('h 20-21'!AG7:AG26,MATCH(LARGE('h 20-21'!K7:K26,7),'h 20-21'!K7:K26,0))</f>
        <v>25</v>
      </c>
      <c r="AI12" s="7">
        <f>INDEX('h 20-21'!AI7:AI26,MATCH(LARGE('h 20-21'!K7:K26,7),'h 20-21'!K7:K26,0))</f>
        <v>68</v>
      </c>
      <c r="AJ12" s="8">
        <f>INDEX('h 20-21'!AJ7:AJ26,MATCH(LARGE('h 20-21'!K7:K26,7),'h 20-21'!K7:K26,0))</f>
        <v>87</v>
      </c>
      <c r="AK12" s="7">
        <f>INDEX('h 20-21'!AK7:AK26,MATCH(LARGE('h 20-21'!K7:K26,7),'h 20-21'!K7:K26,0))</f>
        <v>168</v>
      </c>
      <c r="AL12" s="8">
        <f>INDEX('h 20-21'!AL7:AL26,MATCH(LARGE('h 20-21'!K7:K26,7),'h 20-21'!K7:K26,0))</f>
        <v>201</v>
      </c>
      <c r="AM12" s="9">
        <f>INDEX('h 20-21'!AM7:AM26,MATCH(LARGE('h 20-21'!K7:K26,7),'h 20-21'!K7:K26,0))</f>
        <v>38</v>
      </c>
      <c r="AN12" s="10">
        <f>INDEX('h 20-21'!AN7:AN26,MATCH(LARGE('h 20-21'!K7:K26,7),'h 20-21'!K7:K26,0))</f>
        <v>42</v>
      </c>
      <c r="AO12" s="9">
        <f>INDEX('h 20-21'!AO7:AO26,MATCH(LARGE('h 20-21'!K7:K26,7),'h 20-21'!K7:K26,0))</f>
        <v>86</v>
      </c>
      <c r="AP12" s="10">
        <f>INDEX('h 20-21'!AP7:AP26,MATCH(LARGE('h 20-21'!K7:K26,7),'h 20-21'!K7:K26,0))</f>
        <v>93</v>
      </c>
      <c r="AQ12" s="11">
        <f>INDEX('h 20-21'!AQ7:AQ26,MATCH(LARGE('h 20-21'!K7:K26,7),'h 20-21'!K7:K26,0))</f>
        <v>30</v>
      </c>
      <c r="AR12" s="12">
        <f>INDEX('h 20-21'!AR7:AR26,MATCH(LARGE('h 20-21'!K7:K26,7),'h 20-21'!K7:K26,0))</f>
        <v>45</v>
      </c>
      <c r="AS12" s="11">
        <f>INDEX('h 20-21'!AS7:AS26,MATCH(LARGE('h 20-21'!K7:K26,7),'h 20-21'!K7:K26,0))</f>
        <v>82</v>
      </c>
      <c r="AT12" s="12">
        <f>INDEX('h 20-21'!AT7:AT26,MATCH(LARGE('h 20-21'!K7:K26,7),'h 20-21'!K7:K26,0))</f>
        <v>108</v>
      </c>
      <c r="AV12" s="7">
        <f>INDEX('h 20-21'!AV7:AV26,MATCH(LARGE('h 20-21'!K7:K26,7),'h 20-21'!K7:K26,0))</f>
        <v>55</v>
      </c>
      <c r="AW12" s="8">
        <f>INDEX('h 20-21'!AW7:AW26,MATCH(LARGE('h 20-21'!K7:K26,7),'h 20-21'!K7:K26,0))</f>
        <v>77</v>
      </c>
      <c r="AX12" s="9">
        <f>INDEX('h 20-21'!AX7:AX26,MATCH(LARGE('h 20-21'!K7:K26,7),'h 20-21'!K7:K26,0))</f>
        <v>25</v>
      </c>
      <c r="AY12" s="10">
        <f>INDEX('h 20-21'!AY7:AY26,MATCH(LARGE('h 20-21'!K7:K26,7),'h 20-21'!K7:K26,0))</f>
        <v>37</v>
      </c>
      <c r="AZ12" s="11">
        <f>INDEX('h 20-21'!AZ7:AZ26,MATCH(LARGE('h 20-21'!K7:K26,7),'h 20-21'!K7:K26,0))</f>
        <v>30</v>
      </c>
      <c r="BA12" s="12">
        <f>INDEX('h 20-21'!BA7:BA26,MATCH(LARGE('h 20-21'!K7:K26,7),'h 20-21'!K7:K26,0))</f>
        <v>40</v>
      </c>
      <c r="BC12" s="7">
        <f>INDEX('h 20-21'!BC7:BC26,MATCH(LARGE('h 20-21'!K7:K26,7),'h 20-21'!K7:K26,0))</f>
        <v>2</v>
      </c>
      <c r="BD12" s="8">
        <f>INDEX('h 20-21'!BD7:BD26,MATCH(LARGE('h 20-21'!K7:K26,7),'h 20-21'!K7:K26,0))</f>
        <v>1</v>
      </c>
      <c r="BE12" s="9">
        <f>INDEX('h 20-21'!BE7:BE26,MATCH(LARGE('h 20-21'!K7:K26,7),'h 20-21'!K7:K26,0))</f>
        <v>1</v>
      </c>
      <c r="BF12" s="10">
        <f>INDEX('h 20-21'!BF7:BF26,MATCH(LARGE('h 20-21'!K7:K26,7),'h 20-21'!K7:K26,0))</f>
        <v>0</v>
      </c>
      <c r="BG12" s="11">
        <f>INDEX('h 20-21'!BG7:BG26,MATCH(LARGE('h 20-21'!K7:K26,7),'h 20-21'!K7:K26,0))</f>
        <v>1</v>
      </c>
      <c r="BH12" s="12">
        <f>INDEX('h 20-21'!BH7:BH26,MATCH(LARGE('h 20-21'!K7:K26,7),'h 20-21'!K7:K26,0))</f>
        <v>1</v>
      </c>
      <c r="BI12" s="6"/>
      <c r="BJ12" s="3" t="b">
        <f>INDEX('h 20-21'!BJ7:BJ26,MATCH(LARGE('h 20-21'!K7:K26,7),'h 20-21'!K7:K26,0))</f>
        <v>1</v>
      </c>
      <c r="BK12" s="3" t="b">
        <f>INDEX('h 20-21'!BK7:BK26,MATCH(LARGE('h 20-21'!K7:K26,7),'h 20-21'!K7:K26,0))</f>
        <v>1</v>
      </c>
      <c r="BL12" s="6"/>
      <c r="BM12" s="4" t="b">
        <f>INDEX('h 20-21'!BM7:BM26,MATCH(LARGE('h 20-21'!K7:K26,7),'h 20-21'!K7:K26,0))</f>
        <v>1</v>
      </c>
      <c r="BN12" s="4" t="b">
        <f>INDEX('h 20-21'!BN7:BN26,MATCH(LARGE('h 20-21'!K7:K26,7),'h 20-21'!K7:K26,0))</f>
        <v>1</v>
      </c>
      <c r="BO12" s="6"/>
      <c r="BP12" s="30" t="s">
        <v>85</v>
      </c>
    </row>
    <row r="13" spans="2:68" ht="17.100000000000001" customHeight="1" thickBot="1" x14ac:dyDescent="0.3">
      <c r="B13" s="22" t="str">
        <f>INDEX('h 20-21'!B7:B26,MATCH(LARGE('h 20-21'!K7:K26,8),'h 20-21'!K7:K26,0))</f>
        <v>Arsenal</v>
      </c>
      <c r="C13" s="2"/>
      <c r="D13" s="4" t="b">
        <f>INDEX('h 20-21'!D7:D26,MATCH(LARGE('h 20-21'!K7:K26,8),'h 20-21'!K7:K26,0))</f>
        <v>1</v>
      </c>
      <c r="E13" s="2"/>
      <c r="F13" s="35">
        <f>INDEX('h 20-21'!F7:F26,MATCH(LARGE('h 20-21'!K7:K26,8),'h 20-21'!K7:K26,0))</f>
        <v>18</v>
      </c>
      <c r="G13" s="36">
        <f>INDEX('h 20-21'!G7:G26,MATCH(LARGE('h 20-21'!K7:K26,8),'h 20-21'!K7:K26,0))</f>
        <v>7</v>
      </c>
      <c r="H13" s="37">
        <f>INDEX('h 20-21'!H7:H26,MATCH(LARGE('h 20-21'!K7:K26,8),'h 20-21'!K7:K26,0))</f>
        <v>13</v>
      </c>
      <c r="I13" s="15">
        <f>INDEX('h 20-21'!I7:I26,MATCH(LARGE('h 20-21'!K7:K26,8),'h 20-21'!K7:K26,0))</f>
        <v>61</v>
      </c>
      <c r="J13" s="27"/>
      <c r="K13" s="27"/>
      <c r="L13" s="32">
        <f>INDEX('h 20-21'!L7:L26,MATCH(LARGE('h 20-21'!K7:K26,8),'h 20-21'!K7:K26,0))</f>
        <v>26</v>
      </c>
      <c r="M13" s="24">
        <f>INDEX('h 20-21'!M7:M26,MATCH(LARGE('h 20-21'!K7:K26,8),'h 20-21'!K7:K26,0))</f>
        <v>22</v>
      </c>
      <c r="N13" s="33">
        <f>INDEX('h 20-21'!N7:N26,MATCH(LARGE('h 20-21'!K7:K26,8),'h 20-21'!K7:K26,0))</f>
        <v>55</v>
      </c>
      <c r="O13" s="34">
        <f>INDEX('h 20-21'!O7:O26,MATCH(LARGE('h 20-21'!K7:K26,8),'h 20-21'!K7:K26,0))</f>
        <v>39</v>
      </c>
      <c r="P13" s="2"/>
      <c r="Q13" s="38">
        <f>INDEX('h 20-21'!Q7:Q26,MATCH(LARGE('h 20-21'!K7:K26,8),'h 20-21'!K7:K26,0))</f>
        <v>8</v>
      </c>
      <c r="R13" s="39">
        <f>INDEX('h 20-21'!R7:R26,MATCH(LARGE('h 20-21'!K7:K26,8),'h 20-21'!K7:K26,0))</f>
        <v>4</v>
      </c>
      <c r="S13" s="40">
        <f>INDEX('h 20-21'!S7:S26,MATCH(LARGE('h 20-21'!K7:K26,8),'h 20-21'!K7:K26,0))</f>
        <v>7</v>
      </c>
      <c r="T13" s="15">
        <f>INDEX('h 20-21'!T7:T26,MATCH(LARGE('h 20-21'!K7:K26,8),'h 20-21'!K7:K26,0))</f>
        <v>28</v>
      </c>
      <c r="U13" s="32">
        <f>INDEX('h 20-21'!U7:U26,MATCH(LARGE('h 20-21'!K7:K26,8),'h 20-21'!K7:K26,0))</f>
        <v>10</v>
      </c>
      <c r="V13" s="24">
        <f>INDEX('h 20-21'!V7:V26,MATCH(LARGE('h 20-21'!K7:K26,8),'h 20-21'!K7:K26,0))</f>
        <v>7</v>
      </c>
      <c r="W13" s="33">
        <f>INDEX('h 20-21'!W7:W26,MATCH(LARGE('h 20-21'!K7:K26,8),'h 20-21'!K7:K26,0))</f>
        <v>24</v>
      </c>
      <c r="X13" s="34">
        <f>INDEX('h 20-21'!X7:X26,MATCH(LARGE('h 20-21'!K7:K26,8),'h 20-21'!K7:K26,0))</f>
        <v>21</v>
      </c>
      <c r="Y13" s="2"/>
      <c r="Z13" s="41">
        <f>INDEX('h 20-21'!Z7:Z26,MATCH(LARGE('h 20-21'!K7:K26,8),'h 20-21'!K7:K26,0))</f>
        <v>10</v>
      </c>
      <c r="AA13" s="42">
        <f>INDEX('h 20-21'!AA7:AA26,MATCH(LARGE('h 20-21'!K7:K26,8),'h 20-21'!K7:K26,0))</f>
        <v>3</v>
      </c>
      <c r="AB13" s="43">
        <f>INDEX('h 20-21'!AB7:AB26,MATCH(LARGE('h 20-21'!K7:K26,8),'h 20-21'!K7:K26,0))</f>
        <v>6</v>
      </c>
      <c r="AC13" s="15">
        <f>INDEX('h 20-21'!AC7:AC26,MATCH(LARGE('h 20-21'!K7:K26,8),'h 20-21'!K7:K26,0))</f>
        <v>33</v>
      </c>
      <c r="AD13" s="32">
        <f>INDEX('h 20-21'!AD7:AD26,MATCH(LARGE('h 20-21'!K7:K26,8),'h 20-21'!K7:K26,0))</f>
        <v>16</v>
      </c>
      <c r="AE13" s="24">
        <f>INDEX('h 20-21'!AE7:AE26,MATCH(LARGE('h 20-21'!K7:K26,8),'h 20-21'!K7:K26,0))</f>
        <v>15</v>
      </c>
      <c r="AF13" s="33">
        <f>INDEX('h 20-21'!AF7:AF26,MATCH(LARGE('h 20-21'!K7:K26,8),'h 20-21'!K7:K26,0))</f>
        <v>31</v>
      </c>
      <c r="AG13" s="34">
        <f>INDEX('h 20-21'!AG7:AG26,MATCH(LARGE('h 20-21'!K7:K26,8),'h 20-21'!K7:K26,0))</f>
        <v>18</v>
      </c>
      <c r="AI13" s="7">
        <f>INDEX('h 20-21'!AI7:AI26,MATCH(LARGE('h 20-21'!K7:K26,8),'h 20-21'!K7:K26,0))</f>
        <v>115</v>
      </c>
      <c r="AJ13" s="8">
        <f>INDEX('h 20-21'!AJ7:AJ26,MATCH(LARGE('h 20-21'!K7:K26,8),'h 20-21'!K7:K26,0))</f>
        <v>70</v>
      </c>
      <c r="AK13" s="7">
        <f>INDEX('h 20-21'!AK7:AK26,MATCH(LARGE('h 20-21'!K7:K26,8),'h 20-21'!K7:K26,0))</f>
        <v>207</v>
      </c>
      <c r="AL13" s="8">
        <f>INDEX('h 20-21'!AL7:AL26,MATCH(LARGE('h 20-21'!K7:K26,8),'h 20-21'!K7:K26,0))</f>
        <v>166</v>
      </c>
      <c r="AM13" s="9">
        <f>INDEX('h 20-21'!AM7:AM26,MATCH(LARGE('h 20-21'!K7:K26,8),'h 20-21'!K7:K26,0))</f>
        <v>58</v>
      </c>
      <c r="AN13" s="10">
        <f>INDEX('h 20-21'!AN7:AN26,MATCH(LARGE('h 20-21'!K7:K26,8),'h 20-21'!K7:K26,0))</f>
        <v>32</v>
      </c>
      <c r="AO13" s="9">
        <f>INDEX('h 20-21'!AO7:AO26,MATCH(LARGE('h 20-21'!K7:K26,8),'h 20-21'!K7:K26,0))</f>
        <v>116</v>
      </c>
      <c r="AP13" s="10">
        <f>INDEX('h 20-21'!AP7:AP26,MATCH(LARGE('h 20-21'!K7:K26,8),'h 20-21'!K7:K26,0))</f>
        <v>82</v>
      </c>
      <c r="AQ13" s="11">
        <f>INDEX('h 20-21'!AQ7:AQ26,MATCH(LARGE('h 20-21'!K7:K26,8),'h 20-21'!K7:K26,0))</f>
        <v>57</v>
      </c>
      <c r="AR13" s="12">
        <f>INDEX('h 20-21'!AR7:AR26,MATCH(LARGE('h 20-21'!K7:K26,8),'h 20-21'!K7:K26,0))</f>
        <v>38</v>
      </c>
      <c r="AS13" s="11">
        <f>INDEX('h 20-21'!AS7:AS26,MATCH(LARGE('h 20-21'!K7:K26,8),'h 20-21'!K7:K26,0))</f>
        <v>91</v>
      </c>
      <c r="AT13" s="12">
        <f>INDEX('h 20-21'!AT7:AT26,MATCH(LARGE('h 20-21'!K7:K26,8),'h 20-21'!K7:K26,0))</f>
        <v>84</v>
      </c>
      <c r="AV13" s="7">
        <f>INDEX('h 20-21'!AV7:AV26,MATCH(LARGE('h 20-21'!K7:K26,8),'h 20-21'!K7:K26,0))</f>
        <v>48</v>
      </c>
      <c r="AW13" s="8">
        <f>INDEX('h 20-21'!AW7:AW26,MATCH(LARGE('h 20-21'!K7:K26,8),'h 20-21'!K7:K26,0))</f>
        <v>73</v>
      </c>
      <c r="AX13" s="9">
        <f>INDEX('h 20-21'!AX7:AX26,MATCH(LARGE('h 20-21'!K7:K26,8),'h 20-21'!K7:K26,0))</f>
        <v>20</v>
      </c>
      <c r="AY13" s="10">
        <f>INDEX('h 20-21'!AY7:AY26,MATCH(LARGE('h 20-21'!K7:K26,8),'h 20-21'!K7:K26,0))</f>
        <v>36</v>
      </c>
      <c r="AZ13" s="11">
        <f>INDEX('h 20-21'!AZ7:AZ26,MATCH(LARGE('h 20-21'!K7:K26,8),'h 20-21'!K7:K26,0))</f>
        <v>28</v>
      </c>
      <c r="BA13" s="12">
        <f>INDEX('h 20-21'!BA7:BA26,MATCH(LARGE('h 20-21'!K7:K26,8),'h 20-21'!K7:K26,0))</f>
        <v>37</v>
      </c>
      <c r="BC13" s="7">
        <f>INDEX('h 20-21'!BC7:BC26,MATCH(LARGE('h 20-21'!K7:K26,8),'h 20-21'!K7:K26,0))</f>
        <v>5</v>
      </c>
      <c r="BD13" s="8">
        <f>INDEX('h 20-21'!BD7:BD26,MATCH(LARGE('h 20-21'!K7:K26,8),'h 20-21'!K7:K26,0))</f>
        <v>2</v>
      </c>
      <c r="BE13" s="9">
        <f>INDEX('h 20-21'!BE7:BE26,MATCH(LARGE('h 20-21'!K7:K26,8),'h 20-21'!K7:K26,0))</f>
        <v>2</v>
      </c>
      <c r="BF13" s="10">
        <f>INDEX('h 20-21'!BF7:BF26,MATCH(LARGE('h 20-21'!K7:K26,8),'h 20-21'!K7:K26,0))</f>
        <v>1</v>
      </c>
      <c r="BG13" s="11">
        <f>INDEX('h 20-21'!BG7:BG26,MATCH(LARGE('h 20-21'!K7:K26,8),'h 20-21'!K7:K26,0))</f>
        <v>3</v>
      </c>
      <c r="BH13" s="12">
        <f>INDEX('h 20-21'!BH7:BH26,MATCH(LARGE('h 20-21'!K7:K26,8),'h 20-21'!K7:K26,0))</f>
        <v>1</v>
      </c>
      <c r="BI13" s="6"/>
      <c r="BJ13" s="3" t="b">
        <f>INDEX('h 20-21'!BJ7:BJ26,MATCH(LARGE('h 20-21'!K7:K26,8),'h 20-21'!K7:K26,0))</f>
        <v>1</v>
      </c>
      <c r="BK13" s="3" t="b">
        <f>INDEX('h 20-21'!BK7:BK26,MATCH(LARGE('h 20-21'!K7:K26,8),'h 20-21'!K7:K26,0))</f>
        <v>1</v>
      </c>
      <c r="BL13" s="6"/>
      <c r="BM13" s="4" t="b">
        <f>INDEX('h 20-21'!BM7:BM26,MATCH(LARGE('h 20-21'!K7:K26,8),'h 20-21'!K7:K26,0))</f>
        <v>1</v>
      </c>
      <c r="BN13" s="4" t="b">
        <f>INDEX('h 20-21'!BN7:BN26,MATCH(LARGE('h 20-21'!K7:K26,8),'h 20-21'!K7:K26,0))</f>
        <v>1</v>
      </c>
      <c r="BO13" s="6"/>
      <c r="BP13" s="30" t="s">
        <v>86</v>
      </c>
    </row>
    <row r="14" spans="2:68" ht="17.100000000000001" customHeight="1" thickBot="1" x14ac:dyDescent="0.3">
      <c r="B14" s="22" t="str">
        <f>INDEX('h 20-21'!B7:B26,MATCH(LARGE('h 20-21'!K7:K26,9),'h 20-21'!K7:K26,0))</f>
        <v>Leeds</v>
      </c>
      <c r="C14" s="2"/>
      <c r="D14" s="4" t="b">
        <f>INDEX('h 20-21'!D7:D26,MATCH(LARGE('h 20-21'!K7:K26,9),'h 20-21'!K7:K26,0))</f>
        <v>1</v>
      </c>
      <c r="E14" s="2"/>
      <c r="F14" s="35">
        <f>INDEX('h 20-21'!F7:F26,MATCH(LARGE('h 20-21'!K7:K26,9),'h 20-21'!K7:K26,0))</f>
        <v>18</v>
      </c>
      <c r="G14" s="36">
        <f>INDEX('h 20-21'!G7:G26,MATCH(LARGE('h 20-21'!K7:K26,9),'h 20-21'!K7:K26,0))</f>
        <v>5</v>
      </c>
      <c r="H14" s="37">
        <f>INDEX('h 20-21'!H7:H26,MATCH(LARGE('h 20-21'!K7:K26,9),'h 20-21'!K7:K26,0))</f>
        <v>15</v>
      </c>
      <c r="I14" s="15">
        <f>INDEX('h 20-21'!I7:I26,MATCH(LARGE('h 20-21'!K7:K26,9),'h 20-21'!K7:K26,0))</f>
        <v>59</v>
      </c>
      <c r="J14" s="27"/>
      <c r="K14" s="27"/>
      <c r="L14" s="32">
        <f>INDEX('h 20-21'!L7:L26,MATCH(LARGE('h 20-21'!K7:K26,9),'h 20-21'!K7:K26,0))</f>
        <v>25</v>
      </c>
      <c r="M14" s="24">
        <f>INDEX('h 20-21'!M7:M26,MATCH(LARGE('h 20-21'!K7:K26,9),'h 20-21'!K7:K26,0))</f>
        <v>34</v>
      </c>
      <c r="N14" s="33">
        <f>INDEX('h 20-21'!N7:N26,MATCH(LARGE('h 20-21'!K7:K26,9),'h 20-21'!K7:K26,0))</f>
        <v>62</v>
      </c>
      <c r="O14" s="34">
        <f>INDEX('h 20-21'!O7:O26,MATCH(LARGE('h 20-21'!K7:K26,9),'h 20-21'!K7:K26,0))</f>
        <v>54</v>
      </c>
      <c r="P14" s="2"/>
      <c r="Q14" s="38">
        <f>INDEX('h 20-21'!Q7:Q26,MATCH(LARGE('h 20-21'!K7:K26,9),'h 20-21'!K7:K26,0))</f>
        <v>8</v>
      </c>
      <c r="R14" s="39">
        <f>INDEX('h 20-21'!R7:R26,MATCH(LARGE('h 20-21'!K7:K26,9),'h 20-21'!K7:K26,0))</f>
        <v>5</v>
      </c>
      <c r="S14" s="40">
        <f>INDEX('h 20-21'!S7:S26,MATCH(LARGE('h 20-21'!K7:K26,9),'h 20-21'!K7:K26,0))</f>
        <v>6</v>
      </c>
      <c r="T14" s="15">
        <f>INDEX('h 20-21'!T7:T26,MATCH(LARGE('h 20-21'!K7:K26,9),'h 20-21'!K7:K26,0))</f>
        <v>29</v>
      </c>
      <c r="U14" s="32">
        <f>INDEX('h 20-21'!U7:U26,MATCH(LARGE('h 20-21'!K7:K26,9),'h 20-21'!K7:K26,0))</f>
        <v>11</v>
      </c>
      <c r="V14" s="24">
        <f>INDEX('h 20-21'!V7:V26,MATCH(LARGE('h 20-21'!K7:K26,9),'h 20-21'!K7:K26,0))</f>
        <v>13</v>
      </c>
      <c r="W14" s="33">
        <f>INDEX('h 20-21'!W7:W26,MATCH(LARGE('h 20-21'!K7:K26,9),'h 20-21'!K7:K26,0))</f>
        <v>28</v>
      </c>
      <c r="X14" s="34">
        <f>INDEX('h 20-21'!X7:X26,MATCH(LARGE('h 20-21'!K7:K26,9),'h 20-21'!K7:K26,0))</f>
        <v>21</v>
      </c>
      <c r="Y14" s="2"/>
      <c r="Z14" s="41">
        <f>INDEX('h 20-21'!Z7:Z26,MATCH(LARGE('h 20-21'!K7:K26,9),'h 20-21'!K7:K26,0))</f>
        <v>10</v>
      </c>
      <c r="AA14" s="42">
        <f>INDEX('h 20-21'!AA7:AA26,MATCH(LARGE('h 20-21'!K7:K26,9),'h 20-21'!K7:K26,0))</f>
        <v>0</v>
      </c>
      <c r="AB14" s="43">
        <f>INDEX('h 20-21'!AB7:AB26,MATCH(LARGE('h 20-21'!K7:K26,9),'h 20-21'!K7:K26,0))</f>
        <v>9</v>
      </c>
      <c r="AC14" s="15">
        <f>INDEX('h 20-21'!AC7:AC26,MATCH(LARGE('h 20-21'!K7:K26,9),'h 20-21'!K7:K26,0))</f>
        <v>30</v>
      </c>
      <c r="AD14" s="32">
        <f>INDEX('h 20-21'!AD7:AD26,MATCH(LARGE('h 20-21'!K7:K26,9),'h 20-21'!K7:K26,0))</f>
        <v>14</v>
      </c>
      <c r="AE14" s="24">
        <f>INDEX('h 20-21'!AE7:AE26,MATCH(LARGE('h 20-21'!K7:K26,9),'h 20-21'!K7:K26,0))</f>
        <v>21</v>
      </c>
      <c r="AF14" s="33">
        <f>INDEX('h 20-21'!AF7:AF26,MATCH(LARGE('h 20-21'!K7:K26,9),'h 20-21'!K7:K26,0))</f>
        <v>34</v>
      </c>
      <c r="AG14" s="34">
        <f>INDEX('h 20-21'!AG7:AG26,MATCH(LARGE('h 20-21'!K7:K26,9),'h 20-21'!K7:K26,0))</f>
        <v>33</v>
      </c>
      <c r="AI14" s="7">
        <f>INDEX('h 20-21'!AI7:AI26,MATCH(LARGE('h 20-21'!K7:K26,9),'h 20-21'!K7:K26,0))</f>
        <v>101</v>
      </c>
      <c r="AJ14" s="8">
        <f>INDEX('h 20-21'!AJ7:AJ26,MATCH(LARGE('h 20-21'!K7:K26,9),'h 20-21'!K7:K26,0))</f>
        <v>89</v>
      </c>
      <c r="AK14" s="7">
        <f>INDEX('h 20-21'!AK7:AK26,MATCH(LARGE('h 20-21'!K7:K26,9),'h 20-21'!K7:K26,0))</f>
        <v>229</v>
      </c>
      <c r="AL14" s="8">
        <f>INDEX('h 20-21'!AL7:AL26,MATCH(LARGE('h 20-21'!K7:K26,9),'h 20-21'!K7:K26,0))</f>
        <v>211</v>
      </c>
      <c r="AM14" s="9">
        <f>INDEX('h 20-21'!AM7:AM26,MATCH(LARGE('h 20-21'!K7:K26,9),'h 20-21'!K7:K26,0))</f>
        <v>52</v>
      </c>
      <c r="AN14" s="10">
        <f>INDEX('h 20-21'!AN7:AN26,MATCH(LARGE('h 20-21'!K7:K26,9),'h 20-21'!K7:K26,0))</f>
        <v>41</v>
      </c>
      <c r="AO14" s="9">
        <f>INDEX('h 20-21'!AO7:AO26,MATCH(LARGE('h 20-21'!K7:K26,9),'h 20-21'!K7:K26,0))</f>
        <v>118</v>
      </c>
      <c r="AP14" s="10">
        <f>INDEX('h 20-21'!AP7:AP26,MATCH(LARGE('h 20-21'!K7:K26,9),'h 20-21'!K7:K26,0))</f>
        <v>94</v>
      </c>
      <c r="AQ14" s="11">
        <f>INDEX('h 20-21'!AQ7:AQ26,MATCH(LARGE('h 20-21'!K7:K26,9),'h 20-21'!K7:K26,0))</f>
        <v>49</v>
      </c>
      <c r="AR14" s="12">
        <f>INDEX('h 20-21'!AR7:AR26,MATCH(LARGE('h 20-21'!K7:K26,9),'h 20-21'!K7:K26,0))</f>
        <v>48</v>
      </c>
      <c r="AS14" s="11">
        <f>INDEX('h 20-21'!AS7:AS26,MATCH(LARGE('h 20-21'!K7:K26,9),'h 20-21'!K7:K26,0))</f>
        <v>111</v>
      </c>
      <c r="AT14" s="12">
        <f>INDEX('h 20-21'!AT7:AT26,MATCH(LARGE('h 20-21'!K7:K26,9),'h 20-21'!K7:K26,0))</f>
        <v>117</v>
      </c>
      <c r="AV14" s="7">
        <f>INDEX('h 20-21'!AV7:AV26,MATCH(LARGE('h 20-21'!K7:K26,9),'h 20-21'!K7:K26,0))</f>
        <v>61</v>
      </c>
      <c r="AW14" s="8">
        <f>INDEX('h 20-21'!AW7:AW26,MATCH(LARGE('h 20-21'!K7:K26,9),'h 20-21'!K7:K26,0))</f>
        <v>48</v>
      </c>
      <c r="AX14" s="9">
        <f>INDEX('h 20-21'!AX7:AX26,MATCH(LARGE('h 20-21'!K7:K26,9),'h 20-21'!K7:K26,0))</f>
        <v>33</v>
      </c>
      <c r="AY14" s="10">
        <f>INDEX('h 20-21'!AY7:AY26,MATCH(LARGE('h 20-21'!K7:K26,9),'h 20-21'!K7:K26,0))</f>
        <v>28</v>
      </c>
      <c r="AZ14" s="11">
        <f>INDEX('h 20-21'!AZ7:AZ26,MATCH(LARGE('h 20-21'!K7:K26,9),'h 20-21'!K7:K26,0))</f>
        <v>28</v>
      </c>
      <c r="BA14" s="12">
        <f>INDEX('h 20-21'!BA7:BA26,MATCH(LARGE('h 20-21'!K7:K26,9),'h 20-21'!K7:K26,0))</f>
        <v>20</v>
      </c>
      <c r="BC14" s="7">
        <f>INDEX('h 20-21'!BC7:BC26,MATCH(LARGE('h 20-21'!K7:K26,9),'h 20-21'!K7:K26,0))</f>
        <v>1</v>
      </c>
      <c r="BD14" s="8">
        <f>INDEX('h 20-21'!BD7:BD26,MATCH(LARGE('h 20-21'!K7:K26,9),'h 20-21'!K7:K26,0))</f>
        <v>2</v>
      </c>
      <c r="BE14" s="9">
        <f>INDEX('h 20-21'!BE7:BE26,MATCH(LARGE('h 20-21'!K7:K26,9),'h 20-21'!K7:K26,0))</f>
        <v>0</v>
      </c>
      <c r="BF14" s="10">
        <f>INDEX('h 20-21'!BF7:BF26,MATCH(LARGE('h 20-21'!K7:K26,9),'h 20-21'!K7:K26,0))</f>
        <v>1</v>
      </c>
      <c r="BG14" s="11">
        <f>INDEX('h 20-21'!BG7:BG26,MATCH(LARGE('h 20-21'!K7:K26,9),'h 20-21'!K7:K26,0))</f>
        <v>1</v>
      </c>
      <c r="BH14" s="12">
        <f>INDEX('h 20-21'!BH7:BH26,MATCH(LARGE('h 20-21'!K7:K26,9),'h 20-21'!K7:K26,0))</f>
        <v>1</v>
      </c>
      <c r="BI14" s="6"/>
      <c r="BJ14" s="3" t="b">
        <f>INDEX('h 20-21'!BJ7:BJ26,MATCH(LARGE('h 20-21'!K7:K26,9),'h 20-21'!K7:K26,0))</f>
        <v>1</v>
      </c>
      <c r="BK14" s="3" t="b">
        <f>INDEX('h 20-21'!BK7:BK26,MATCH(LARGE('h 20-21'!K7:K26,9),'h 20-21'!K7:K26,0))</f>
        <v>1</v>
      </c>
      <c r="BL14" s="6"/>
      <c r="BM14" s="4" t="b">
        <f>INDEX('h 20-21'!BM7:BM26,MATCH(LARGE('h 20-21'!K7:K26,9),'h 20-21'!K7:K26,0))</f>
        <v>1</v>
      </c>
      <c r="BN14" s="4" t="b">
        <f>INDEX('h 20-21'!BN7:BN26,MATCH(LARGE('h 20-21'!K7:K26,9),'h 20-21'!K7:K26,0))</f>
        <v>1</v>
      </c>
      <c r="BO14" s="6"/>
      <c r="BP14" s="30" t="s">
        <v>71</v>
      </c>
    </row>
    <row r="15" spans="2:68" ht="17.100000000000001" customHeight="1" thickBot="1" x14ac:dyDescent="0.3">
      <c r="B15" s="22" t="str">
        <f>INDEX('h 20-21'!B7:B26,MATCH(LARGE('h 20-21'!K7:K26,10),'h 20-21'!K7:K26,0))</f>
        <v>Everton</v>
      </c>
      <c r="C15" s="2"/>
      <c r="D15" s="4" t="b">
        <f>INDEX('h 20-21'!D7:D26,MATCH(LARGE('h 20-21'!K7:K26,10),'h 20-21'!K7:K26,0))</f>
        <v>1</v>
      </c>
      <c r="E15" s="2"/>
      <c r="F15" s="35">
        <f>INDEX('h 20-21'!F7:F26,MATCH(LARGE('h 20-21'!K7:K26,10),'h 20-21'!K7:K26,0))</f>
        <v>17</v>
      </c>
      <c r="G15" s="36">
        <f>INDEX('h 20-21'!G7:G26,MATCH(LARGE('h 20-21'!K7:K26,10),'h 20-21'!K7:K26,0))</f>
        <v>8</v>
      </c>
      <c r="H15" s="37">
        <f>INDEX('h 20-21'!H7:H26,MATCH(LARGE('h 20-21'!K7:K26,10),'h 20-21'!K7:K26,0))</f>
        <v>13</v>
      </c>
      <c r="I15" s="15">
        <f>INDEX('h 20-21'!I7:I26,MATCH(LARGE('h 20-21'!K7:K26,10),'h 20-21'!K7:K26,0))</f>
        <v>59</v>
      </c>
      <c r="J15" s="27"/>
      <c r="K15" s="27"/>
      <c r="L15" s="32">
        <f>INDEX('h 20-21'!L7:L26,MATCH(LARGE('h 20-21'!K7:K26,10),'h 20-21'!K7:K26,0))</f>
        <v>27</v>
      </c>
      <c r="M15" s="24">
        <f>INDEX('h 20-21'!M7:M26,MATCH(LARGE('h 20-21'!K7:K26,10),'h 20-21'!K7:K26,0))</f>
        <v>23</v>
      </c>
      <c r="N15" s="33">
        <f>INDEX('h 20-21'!N7:N26,MATCH(LARGE('h 20-21'!K7:K26,10),'h 20-21'!K7:K26,0))</f>
        <v>47</v>
      </c>
      <c r="O15" s="34">
        <f>INDEX('h 20-21'!O7:O26,MATCH(LARGE('h 20-21'!K7:K26,10),'h 20-21'!K7:K26,0))</f>
        <v>48</v>
      </c>
      <c r="P15" s="2"/>
      <c r="Q15" s="38">
        <f>INDEX('h 20-21'!Q7:Q26,MATCH(LARGE('h 20-21'!K7:K26,10),'h 20-21'!K7:K26,0))</f>
        <v>6</v>
      </c>
      <c r="R15" s="39">
        <f>INDEX('h 20-21'!R7:R26,MATCH(LARGE('h 20-21'!K7:K26,10),'h 20-21'!K7:K26,0))</f>
        <v>4</v>
      </c>
      <c r="S15" s="40">
        <f>INDEX('h 20-21'!S7:S26,MATCH(LARGE('h 20-21'!K7:K26,10),'h 20-21'!K7:K26,0))</f>
        <v>9</v>
      </c>
      <c r="T15" s="15">
        <f>INDEX('h 20-21'!T7:T26,MATCH(LARGE('h 20-21'!K7:K26,10),'h 20-21'!K7:K26,0))</f>
        <v>22</v>
      </c>
      <c r="U15" s="32">
        <f>INDEX('h 20-21'!U7:U26,MATCH(LARGE('h 20-21'!K7:K26,10),'h 20-21'!K7:K26,0))</f>
        <v>15</v>
      </c>
      <c r="V15" s="24">
        <f>INDEX('h 20-21'!V7:V26,MATCH(LARGE('h 20-21'!K7:K26,10),'h 20-21'!K7:K26,0))</f>
        <v>12</v>
      </c>
      <c r="W15" s="33">
        <f>INDEX('h 20-21'!W7:W26,MATCH(LARGE('h 20-21'!K7:K26,10),'h 20-21'!K7:K26,0))</f>
        <v>24</v>
      </c>
      <c r="X15" s="34">
        <f>INDEX('h 20-21'!X7:X26,MATCH(LARGE('h 20-21'!K7:K26,10),'h 20-21'!K7:K26,0))</f>
        <v>28</v>
      </c>
      <c r="Y15" s="2"/>
      <c r="Z15" s="41">
        <f>INDEX('h 20-21'!Z7:Z26,MATCH(LARGE('h 20-21'!K7:K26,10),'h 20-21'!K7:K26,0))</f>
        <v>11</v>
      </c>
      <c r="AA15" s="42">
        <f>INDEX('h 20-21'!AA7:AA26,MATCH(LARGE('h 20-21'!K7:K26,10),'h 20-21'!K7:K26,0))</f>
        <v>4</v>
      </c>
      <c r="AB15" s="43">
        <f>INDEX('h 20-21'!AB7:AB26,MATCH(LARGE('h 20-21'!K7:K26,10),'h 20-21'!K7:K26,0))</f>
        <v>4</v>
      </c>
      <c r="AC15" s="15">
        <f>INDEX('h 20-21'!AC7:AC26,MATCH(LARGE('h 20-21'!K7:K26,10),'h 20-21'!K7:K26,0))</f>
        <v>37</v>
      </c>
      <c r="AD15" s="32">
        <f>INDEX('h 20-21'!AD7:AD26,MATCH(LARGE('h 20-21'!K7:K26,10),'h 20-21'!K7:K26,0))</f>
        <v>12</v>
      </c>
      <c r="AE15" s="24">
        <f>INDEX('h 20-21'!AE7:AE26,MATCH(LARGE('h 20-21'!K7:K26,10),'h 20-21'!K7:K26,0))</f>
        <v>11</v>
      </c>
      <c r="AF15" s="33">
        <f>INDEX('h 20-21'!AF7:AF26,MATCH(LARGE('h 20-21'!K7:K26,10),'h 20-21'!K7:K26,0))</f>
        <v>23</v>
      </c>
      <c r="AG15" s="34">
        <f>INDEX('h 20-21'!AG7:AG26,MATCH(LARGE('h 20-21'!K7:K26,10),'h 20-21'!K7:K26,0))</f>
        <v>20</v>
      </c>
      <c r="AI15" s="7">
        <f>INDEX('h 20-21'!AI7:AI26,MATCH(LARGE('h 20-21'!K7:K26,10),'h 20-21'!K7:K26,0))</f>
        <v>78</v>
      </c>
      <c r="AJ15" s="8">
        <f>INDEX('h 20-21'!AJ7:AJ26,MATCH(LARGE('h 20-21'!K7:K26,10),'h 20-21'!K7:K26,0))</f>
        <v>100</v>
      </c>
      <c r="AK15" s="7">
        <f>INDEX('h 20-21'!AK7:AK26,MATCH(LARGE('h 20-21'!K7:K26,10),'h 20-21'!K7:K26,0))</f>
        <v>167</v>
      </c>
      <c r="AL15" s="8">
        <f>INDEX('h 20-21'!AL7:AL26,MATCH(LARGE('h 20-21'!K7:K26,10),'h 20-21'!K7:K26,0))</f>
        <v>226</v>
      </c>
      <c r="AM15" s="9">
        <f>INDEX('h 20-21'!AM7:AM26,MATCH(LARGE('h 20-21'!K7:K26,10),'h 20-21'!K7:K26,0))</f>
        <v>39</v>
      </c>
      <c r="AN15" s="10">
        <f>INDEX('h 20-21'!AN7:AN26,MATCH(LARGE('h 20-21'!K7:K26,10),'h 20-21'!K7:K26,0))</f>
        <v>52</v>
      </c>
      <c r="AO15" s="9">
        <f>INDEX('h 20-21'!AO7:AO26,MATCH(LARGE('h 20-21'!K7:K26,10),'h 20-21'!K7:K26,0))</f>
        <v>98</v>
      </c>
      <c r="AP15" s="10">
        <f>INDEX('h 20-21'!AP7:AP26,MATCH(LARGE('h 20-21'!K7:K26,10),'h 20-21'!K7:K26,0))</f>
        <v>113</v>
      </c>
      <c r="AQ15" s="11">
        <f>INDEX('h 20-21'!AQ7:AQ26,MATCH(LARGE('h 20-21'!K7:K26,10),'h 20-21'!K7:K26,0))</f>
        <v>39</v>
      </c>
      <c r="AR15" s="12">
        <f>INDEX('h 20-21'!AR7:AR26,MATCH(LARGE('h 20-21'!K7:K26,10),'h 20-21'!K7:K26,0))</f>
        <v>48</v>
      </c>
      <c r="AS15" s="11">
        <f>INDEX('h 20-21'!AS7:AS26,MATCH(LARGE('h 20-21'!K7:K26,10),'h 20-21'!K7:K26,0))</f>
        <v>69</v>
      </c>
      <c r="AT15" s="12">
        <f>INDEX('h 20-21'!AT7:AT26,MATCH(LARGE('h 20-21'!K7:K26,10),'h 20-21'!K7:K26,0))</f>
        <v>113</v>
      </c>
      <c r="AV15" s="7">
        <f>INDEX('h 20-21'!AV7:AV26,MATCH(LARGE('h 20-21'!K7:K26,10),'h 20-21'!K7:K26,0))</f>
        <v>59</v>
      </c>
      <c r="AW15" s="8">
        <f>INDEX('h 20-21'!AW7:AW26,MATCH(LARGE('h 20-21'!K7:K26,10),'h 20-21'!K7:K26,0))</f>
        <v>66</v>
      </c>
      <c r="AX15" s="9">
        <f>INDEX('h 20-21'!AX7:AX26,MATCH(LARGE('h 20-21'!K7:K26,10),'h 20-21'!K7:K26,0))</f>
        <v>25</v>
      </c>
      <c r="AY15" s="10">
        <f>INDEX('h 20-21'!AY7:AY26,MATCH(LARGE('h 20-21'!K7:K26,10),'h 20-21'!K7:K26,0))</f>
        <v>34</v>
      </c>
      <c r="AZ15" s="11">
        <f>INDEX('h 20-21'!AZ7:AZ26,MATCH(LARGE('h 20-21'!K7:K26,10),'h 20-21'!K7:K26,0))</f>
        <v>34</v>
      </c>
      <c r="BA15" s="12">
        <f>INDEX('h 20-21'!BA7:BA26,MATCH(LARGE('h 20-21'!K7:K26,10),'h 20-21'!K7:K26,0))</f>
        <v>32</v>
      </c>
      <c r="BC15" s="7">
        <f>INDEX('h 20-21'!BC7:BC26,MATCH(LARGE('h 20-21'!K7:K26,10),'h 20-21'!K7:K26,0))</f>
        <v>2</v>
      </c>
      <c r="BD15" s="8">
        <f>INDEX('h 20-21'!BD7:BD26,MATCH(LARGE('h 20-21'!K7:K26,10),'h 20-21'!K7:K26,0))</f>
        <v>2</v>
      </c>
      <c r="BE15" s="9">
        <f>INDEX('h 20-21'!BE7:BE26,MATCH(LARGE('h 20-21'!K7:K26,10),'h 20-21'!K7:K26,0))</f>
        <v>1</v>
      </c>
      <c r="BF15" s="10">
        <f>INDEX('h 20-21'!BF7:BF26,MATCH(LARGE('h 20-21'!K7:K26,10),'h 20-21'!K7:K26,0))</f>
        <v>2</v>
      </c>
      <c r="BG15" s="11">
        <f>INDEX('h 20-21'!BG7:BG26,MATCH(LARGE('h 20-21'!K7:K26,10),'h 20-21'!K7:K26,0))</f>
        <v>1</v>
      </c>
      <c r="BH15" s="12">
        <f>INDEX('h 20-21'!BH7:BH26,MATCH(LARGE('h 20-21'!K7:K26,10),'h 20-21'!K7:K26,0))</f>
        <v>0</v>
      </c>
      <c r="BI15" s="6"/>
      <c r="BJ15" s="3" t="b">
        <f>INDEX('h 20-21'!BJ7:BJ26,MATCH(LARGE('h 20-21'!K7:K26,10),'h 20-21'!K7:K26,0))</f>
        <v>1</v>
      </c>
      <c r="BK15" s="3" t="b">
        <f>INDEX('h 20-21'!BK7:BK26,MATCH(LARGE('h 20-21'!K7:K26,10),'h 20-21'!K7:K26,0))</f>
        <v>1</v>
      </c>
      <c r="BL15" s="6"/>
      <c r="BM15" s="4" t="b">
        <f>INDEX('h 20-21'!BM7:BM26,MATCH(LARGE('h 20-21'!K7:K26,10),'h 20-21'!K7:K26,0))</f>
        <v>1</v>
      </c>
      <c r="BN15" s="4" t="b">
        <f>INDEX('h 20-21'!BN7:BN26,MATCH(LARGE('h 20-21'!K7:K26,10),'h 20-21'!K7:K26,0))</f>
        <v>1</v>
      </c>
      <c r="BO15" s="6"/>
      <c r="BP15" s="30" t="s">
        <v>76</v>
      </c>
    </row>
    <row r="16" spans="2:68" ht="17.100000000000001" customHeight="1" thickBot="1" x14ac:dyDescent="0.3">
      <c r="B16" s="22" t="str">
        <f>INDEX('h 20-21'!B7:B26,MATCH(LARGE('h 20-21'!K7:K26,11),'h 20-21'!K7:K26,0))</f>
        <v>Aston Villa</v>
      </c>
      <c r="C16" s="2"/>
      <c r="D16" s="4" t="b">
        <f>INDEX('h 20-21'!D7:D26,MATCH(LARGE('h 20-21'!K7:K26,11),'h 20-21'!K7:K26,0))</f>
        <v>1</v>
      </c>
      <c r="E16" s="2"/>
      <c r="F16" s="35">
        <f>INDEX('h 20-21'!F7:F26,MATCH(LARGE('h 20-21'!K7:K26,11),'h 20-21'!K7:K26,0))</f>
        <v>16</v>
      </c>
      <c r="G16" s="36">
        <f>INDEX('h 20-21'!G7:G26,MATCH(LARGE('h 20-21'!K7:K26,11),'h 20-21'!K7:K26,0))</f>
        <v>7</v>
      </c>
      <c r="H16" s="37">
        <f>INDEX('h 20-21'!H7:H26,MATCH(LARGE('h 20-21'!K7:K26,11),'h 20-21'!K7:K26,0))</f>
        <v>15</v>
      </c>
      <c r="I16" s="15">
        <f>INDEX('h 20-21'!I7:I26,MATCH(LARGE('h 20-21'!K7:K26,11),'h 20-21'!K7:K26,0))</f>
        <v>55</v>
      </c>
      <c r="J16" s="27"/>
      <c r="K16" s="27"/>
      <c r="L16" s="32">
        <f>INDEX('h 20-21'!L7:L26,MATCH(LARGE('h 20-21'!K7:K26,11),'h 20-21'!K7:K26,0))</f>
        <v>26</v>
      </c>
      <c r="M16" s="24">
        <f>INDEX('h 20-21'!M7:M26,MATCH(LARGE('h 20-21'!K7:K26,11),'h 20-21'!K7:K26,0))</f>
        <v>18</v>
      </c>
      <c r="N16" s="33">
        <f>INDEX('h 20-21'!N7:N26,MATCH(LARGE('h 20-21'!K7:K26,11),'h 20-21'!K7:K26,0))</f>
        <v>55</v>
      </c>
      <c r="O16" s="34">
        <f>INDEX('h 20-21'!O7:O26,MATCH(LARGE('h 20-21'!K7:K26,11),'h 20-21'!K7:K26,0))</f>
        <v>46</v>
      </c>
      <c r="P16" s="2"/>
      <c r="Q16" s="38">
        <f>INDEX('h 20-21'!Q7:Q26,MATCH(LARGE('h 20-21'!K7:K26,11),'h 20-21'!K7:K26,0))</f>
        <v>7</v>
      </c>
      <c r="R16" s="39">
        <f>INDEX('h 20-21'!R7:R26,MATCH(LARGE('h 20-21'!K7:K26,11),'h 20-21'!K7:K26,0))</f>
        <v>4</v>
      </c>
      <c r="S16" s="40">
        <f>INDEX('h 20-21'!S7:S26,MATCH(LARGE('h 20-21'!K7:K26,11),'h 20-21'!K7:K26,0))</f>
        <v>8</v>
      </c>
      <c r="T16" s="15">
        <f>INDEX('h 20-21'!T7:T26,MATCH(LARGE('h 20-21'!K7:K26,11),'h 20-21'!K7:K26,0))</f>
        <v>25</v>
      </c>
      <c r="U16" s="32">
        <f>INDEX('h 20-21'!U7:U26,MATCH(LARGE('h 20-21'!K7:K26,11),'h 20-21'!K7:K26,0))</f>
        <v>12</v>
      </c>
      <c r="V16" s="24">
        <f>INDEX('h 20-21'!V7:V26,MATCH(LARGE('h 20-21'!K7:K26,11),'h 20-21'!K7:K26,0))</f>
        <v>11</v>
      </c>
      <c r="W16" s="33">
        <f>INDEX('h 20-21'!W7:W26,MATCH(LARGE('h 20-21'!K7:K26,11),'h 20-21'!K7:K26,0))</f>
        <v>29</v>
      </c>
      <c r="X16" s="34">
        <f>INDEX('h 20-21'!X7:X26,MATCH(LARGE('h 20-21'!K7:K26,11),'h 20-21'!K7:K26,0))</f>
        <v>27</v>
      </c>
      <c r="Y16" s="2"/>
      <c r="Z16" s="41">
        <f>INDEX('h 20-21'!Z7:Z26,MATCH(LARGE('h 20-21'!K7:K26,11),'h 20-21'!K7:K26,0))</f>
        <v>9</v>
      </c>
      <c r="AA16" s="42">
        <f>INDEX('h 20-21'!AA7:AA26,MATCH(LARGE('h 20-21'!K7:K26,11),'h 20-21'!K7:K26,0))</f>
        <v>3</v>
      </c>
      <c r="AB16" s="43">
        <f>INDEX('h 20-21'!AB7:AB26,MATCH(LARGE('h 20-21'!K7:K26,11),'h 20-21'!K7:K26,0))</f>
        <v>7</v>
      </c>
      <c r="AC16" s="15">
        <f>INDEX('h 20-21'!AC7:AC26,MATCH(LARGE('h 20-21'!K7:K26,11),'h 20-21'!K7:K26,0))</f>
        <v>30</v>
      </c>
      <c r="AD16" s="32">
        <f>INDEX('h 20-21'!AD7:AD26,MATCH(LARGE('h 20-21'!K7:K26,11),'h 20-21'!K7:K26,0))</f>
        <v>14</v>
      </c>
      <c r="AE16" s="24">
        <f>INDEX('h 20-21'!AE7:AE26,MATCH(LARGE('h 20-21'!K7:K26,11),'h 20-21'!K7:K26,0))</f>
        <v>7</v>
      </c>
      <c r="AF16" s="33">
        <f>INDEX('h 20-21'!AF7:AF26,MATCH(LARGE('h 20-21'!K7:K26,11),'h 20-21'!K7:K26,0))</f>
        <v>26</v>
      </c>
      <c r="AG16" s="34">
        <f>INDEX('h 20-21'!AG7:AG26,MATCH(LARGE('h 20-21'!K7:K26,11),'h 20-21'!K7:K26,0))</f>
        <v>19</v>
      </c>
      <c r="AI16" s="7">
        <f>INDEX('h 20-21'!AI7:AI26,MATCH(LARGE('h 20-21'!K7:K26,11),'h 20-21'!K7:K26,0))</f>
        <v>102</v>
      </c>
      <c r="AJ16" s="8">
        <f>INDEX('h 20-21'!AJ7:AJ26,MATCH(LARGE('h 20-21'!K7:K26,11),'h 20-21'!K7:K26,0))</f>
        <v>96</v>
      </c>
      <c r="AK16" s="7">
        <f>INDEX('h 20-21'!AK7:AK26,MATCH(LARGE('h 20-21'!K7:K26,11),'h 20-21'!K7:K26,0))</f>
        <v>212</v>
      </c>
      <c r="AL16" s="8">
        <f>INDEX('h 20-21'!AL7:AL26,MATCH(LARGE('h 20-21'!K7:K26,11),'h 20-21'!K7:K26,0))</f>
        <v>194</v>
      </c>
      <c r="AM16" s="9">
        <f>INDEX('h 20-21'!AM7:AM26,MATCH(LARGE('h 20-21'!K7:K26,11),'h 20-21'!K7:K26,0))</f>
        <v>59</v>
      </c>
      <c r="AN16" s="10">
        <f>INDEX('h 20-21'!AN7:AN26,MATCH(LARGE('h 20-21'!K7:K26,11),'h 20-21'!K7:K26,0))</f>
        <v>46</v>
      </c>
      <c r="AO16" s="9">
        <f>INDEX('h 20-21'!AO7:AO26,MATCH(LARGE('h 20-21'!K7:K26,11),'h 20-21'!K7:K26,0))</f>
        <v>117</v>
      </c>
      <c r="AP16" s="10">
        <f>INDEX('h 20-21'!AP7:AP26,MATCH(LARGE('h 20-21'!K7:K26,11),'h 20-21'!K7:K26,0))</f>
        <v>93</v>
      </c>
      <c r="AQ16" s="11">
        <f>INDEX('h 20-21'!AQ7:AQ26,MATCH(LARGE('h 20-21'!K7:K26,11),'h 20-21'!K7:K26,0))</f>
        <v>43</v>
      </c>
      <c r="AR16" s="12">
        <f>INDEX('h 20-21'!AR7:AR26,MATCH(LARGE('h 20-21'!K7:K26,11),'h 20-21'!K7:K26,0))</f>
        <v>50</v>
      </c>
      <c r="AS16" s="11">
        <f>INDEX('h 20-21'!AS7:AS26,MATCH(LARGE('h 20-21'!K7:K26,11),'h 20-21'!K7:K26,0))</f>
        <v>95</v>
      </c>
      <c r="AT16" s="12">
        <f>INDEX('h 20-21'!AT7:AT26,MATCH(LARGE('h 20-21'!K7:K26,11),'h 20-21'!K7:K26,0))</f>
        <v>101</v>
      </c>
      <c r="AV16" s="7">
        <f>INDEX('h 20-21'!AV7:AV26,MATCH(LARGE('h 20-21'!K7:K26,11),'h 20-21'!K7:K26,0))</f>
        <v>67</v>
      </c>
      <c r="AW16" s="8">
        <f>INDEX('h 20-21'!AW7:AW26,MATCH(LARGE('h 20-21'!K7:K26,11),'h 20-21'!K7:K26,0))</f>
        <v>71</v>
      </c>
      <c r="AX16" s="9">
        <f>INDEX('h 20-21'!AX7:AX26,MATCH(LARGE('h 20-21'!K7:K26,11),'h 20-21'!K7:K26,0))</f>
        <v>32</v>
      </c>
      <c r="AY16" s="10">
        <f>INDEX('h 20-21'!AY7:AY26,MATCH(LARGE('h 20-21'!K7:K26,11),'h 20-21'!K7:K26,0))</f>
        <v>33</v>
      </c>
      <c r="AZ16" s="11">
        <f>INDEX('h 20-21'!AZ7:AZ26,MATCH(LARGE('h 20-21'!K7:K26,11),'h 20-21'!K7:K26,0))</f>
        <v>35</v>
      </c>
      <c r="BA16" s="12">
        <f>INDEX('h 20-21'!BA7:BA26,MATCH(LARGE('h 20-21'!K7:K26,11),'h 20-21'!K7:K26,0))</f>
        <v>38</v>
      </c>
      <c r="BC16" s="7">
        <f>INDEX('h 20-21'!BC7:BC26,MATCH(LARGE('h 20-21'!K7:K26,11),'h 20-21'!K7:K26,0))</f>
        <v>4</v>
      </c>
      <c r="BD16" s="8">
        <f>INDEX('h 20-21'!BD7:BD26,MATCH(LARGE('h 20-21'!K7:K26,11),'h 20-21'!K7:K26,0))</f>
        <v>7</v>
      </c>
      <c r="BE16" s="9">
        <f>INDEX('h 20-21'!BE7:BE26,MATCH(LARGE('h 20-21'!K7:K26,11),'h 20-21'!K7:K26,0))</f>
        <v>3</v>
      </c>
      <c r="BF16" s="10">
        <f>INDEX('h 20-21'!BF7:BF26,MATCH(LARGE('h 20-21'!K7:K26,11),'h 20-21'!K7:K26,0))</f>
        <v>4</v>
      </c>
      <c r="BG16" s="11">
        <f>INDEX('h 20-21'!BG7:BG26,MATCH(LARGE('h 20-21'!K7:K26,11),'h 20-21'!K7:K26,0))</f>
        <v>1</v>
      </c>
      <c r="BH16" s="12">
        <f>INDEX('h 20-21'!BH7:BH26,MATCH(LARGE('h 20-21'!K7:K26,11),'h 20-21'!K7:K26,0))</f>
        <v>3</v>
      </c>
      <c r="BI16" s="6"/>
      <c r="BJ16" s="3" t="b">
        <f>INDEX('h 20-21'!BJ7:BJ26,MATCH(LARGE('h 20-21'!K7:K26,11),'h 20-21'!K7:K26,0))</f>
        <v>1</v>
      </c>
      <c r="BK16" s="3" t="b">
        <f>INDEX('h 20-21'!BK7:BK26,MATCH(LARGE('h 20-21'!K7:K26,11),'h 20-21'!K7:K26,0))</f>
        <v>1</v>
      </c>
      <c r="BL16" s="6"/>
      <c r="BM16" s="4" t="b">
        <f>INDEX('h 20-21'!BM7:BM26,MATCH(LARGE('h 20-21'!K7:K26,11),'h 20-21'!K7:K26,0))</f>
        <v>1</v>
      </c>
      <c r="BN16" s="4" t="b">
        <f>INDEX('h 20-21'!BN7:BN26,MATCH(LARGE('h 20-21'!K7:K26,11),'h 20-21'!K7:K26,0))</f>
        <v>1</v>
      </c>
      <c r="BO16" s="6"/>
      <c r="BP16" s="30" t="s">
        <v>78</v>
      </c>
    </row>
    <row r="17" spans="2:68" ht="17.100000000000001" customHeight="1" thickBot="1" x14ac:dyDescent="0.3">
      <c r="B17" s="22" t="str">
        <f>INDEX('h 20-21'!B7:B26,MATCH(LARGE('h 20-21'!K7:K26,12),'h 20-21'!K7:K26,0))</f>
        <v>Newcastle</v>
      </c>
      <c r="C17" s="2"/>
      <c r="D17" s="4" t="b">
        <f>INDEX('h 20-21'!D7:D26,MATCH(LARGE('h 20-21'!K7:K26,12),'h 20-21'!K7:K26,0))</f>
        <v>1</v>
      </c>
      <c r="E17" s="2"/>
      <c r="F17" s="35">
        <f>INDEX('h 20-21'!F7:F26,MATCH(LARGE('h 20-21'!K7:K26,12),'h 20-21'!K7:K26,0))</f>
        <v>12</v>
      </c>
      <c r="G17" s="36">
        <f>INDEX('h 20-21'!G7:G26,MATCH(LARGE('h 20-21'!K7:K26,12),'h 20-21'!K7:K26,0))</f>
        <v>9</v>
      </c>
      <c r="H17" s="37">
        <f>INDEX('h 20-21'!H7:H26,MATCH(LARGE('h 20-21'!K7:K26,12),'h 20-21'!K7:K26,0))</f>
        <v>17</v>
      </c>
      <c r="I17" s="15">
        <f>INDEX('h 20-21'!I7:I26,MATCH(LARGE('h 20-21'!K7:K26,12),'h 20-21'!K7:K26,0))</f>
        <v>45</v>
      </c>
      <c r="J17" s="27"/>
      <c r="K17" s="27"/>
      <c r="L17" s="32">
        <f>INDEX('h 20-21'!L7:L26,MATCH(LARGE('h 20-21'!K7:K26,12),'h 20-21'!K7:K26,0))</f>
        <v>18</v>
      </c>
      <c r="M17" s="24">
        <f>INDEX('h 20-21'!M7:M26,MATCH(LARGE('h 20-21'!K7:K26,12),'h 20-21'!K7:K26,0))</f>
        <v>26</v>
      </c>
      <c r="N17" s="33">
        <f>INDEX('h 20-21'!N7:N26,MATCH(LARGE('h 20-21'!K7:K26,12),'h 20-21'!K7:K26,0))</f>
        <v>46</v>
      </c>
      <c r="O17" s="34">
        <f>INDEX('h 20-21'!O7:O26,MATCH(LARGE('h 20-21'!K7:K26,12),'h 20-21'!K7:K26,0))</f>
        <v>62</v>
      </c>
      <c r="P17" s="2"/>
      <c r="Q17" s="38">
        <f>INDEX('h 20-21'!Q7:Q26,MATCH(LARGE('h 20-21'!K7:K26,12),'h 20-21'!K7:K26,0))</f>
        <v>6</v>
      </c>
      <c r="R17" s="39">
        <f>INDEX('h 20-21'!R7:R26,MATCH(LARGE('h 20-21'!K7:K26,12),'h 20-21'!K7:K26,0))</f>
        <v>5</v>
      </c>
      <c r="S17" s="40">
        <f>INDEX('h 20-21'!S7:S26,MATCH(LARGE('h 20-21'!K7:K26,12),'h 20-21'!K7:K26,0))</f>
        <v>8</v>
      </c>
      <c r="T17" s="15">
        <f>INDEX('h 20-21'!T7:T26,MATCH(LARGE('h 20-21'!K7:K26,12),'h 20-21'!K7:K26,0))</f>
        <v>23</v>
      </c>
      <c r="U17" s="32">
        <f>INDEX('h 20-21'!U7:U26,MATCH(LARGE('h 20-21'!K7:K26,12),'h 20-21'!K7:K26,0))</f>
        <v>13</v>
      </c>
      <c r="V17" s="24">
        <f>INDEX('h 20-21'!V7:V26,MATCH(LARGE('h 20-21'!K7:K26,12),'h 20-21'!K7:K26,0))</f>
        <v>14</v>
      </c>
      <c r="W17" s="33">
        <f>INDEX('h 20-21'!W7:W26,MATCH(LARGE('h 20-21'!K7:K26,12),'h 20-21'!K7:K26,0))</f>
        <v>26</v>
      </c>
      <c r="X17" s="34">
        <f>INDEX('h 20-21'!X7:X26,MATCH(LARGE('h 20-21'!K7:K26,12),'h 20-21'!K7:K26,0))</f>
        <v>33</v>
      </c>
      <c r="Y17" s="2"/>
      <c r="Z17" s="41">
        <f>INDEX('h 20-21'!Z7:Z26,MATCH(LARGE('h 20-21'!K7:K26,12),'h 20-21'!K7:K26,0))</f>
        <v>6</v>
      </c>
      <c r="AA17" s="42">
        <f>INDEX('h 20-21'!AA7:AA26,MATCH(LARGE('h 20-21'!K7:K26,12),'h 20-21'!K7:K26,0))</f>
        <v>4</v>
      </c>
      <c r="AB17" s="43">
        <f>INDEX('h 20-21'!AB7:AB26,MATCH(LARGE('h 20-21'!K7:K26,12),'h 20-21'!K7:K26,0))</f>
        <v>9</v>
      </c>
      <c r="AC17" s="15">
        <f>INDEX('h 20-21'!AC7:AC26,MATCH(LARGE('h 20-21'!K7:K26,12),'h 20-21'!K7:K26,0))</f>
        <v>22</v>
      </c>
      <c r="AD17" s="32">
        <f>INDEX('h 20-21'!AD7:AD26,MATCH(LARGE('h 20-21'!K7:K26,12),'h 20-21'!K7:K26,0))</f>
        <v>5</v>
      </c>
      <c r="AE17" s="24">
        <f>INDEX('h 20-21'!AE7:AE26,MATCH(LARGE('h 20-21'!K7:K26,12),'h 20-21'!K7:K26,0))</f>
        <v>12</v>
      </c>
      <c r="AF17" s="33">
        <f>INDEX('h 20-21'!AF7:AF26,MATCH(LARGE('h 20-21'!K7:K26,12),'h 20-21'!K7:K26,0))</f>
        <v>20</v>
      </c>
      <c r="AG17" s="34">
        <f>INDEX('h 20-21'!AG7:AG26,MATCH(LARGE('h 20-21'!K7:K26,12),'h 20-21'!K7:K26,0))</f>
        <v>29</v>
      </c>
      <c r="AI17" s="7">
        <f>INDEX('h 20-21'!AI7:AI26,MATCH(LARGE('h 20-21'!K7:K26,12),'h 20-21'!K7:K26,0))</f>
        <v>86</v>
      </c>
      <c r="AJ17" s="8">
        <f>INDEX('h 20-21'!AJ7:AJ26,MATCH(LARGE('h 20-21'!K7:K26,12),'h 20-21'!K7:K26,0))</f>
        <v>98</v>
      </c>
      <c r="AK17" s="7">
        <f>INDEX('h 20-21'!AK7:AK26,MATCH(LARGE('h 20-21'!K7:K26,12),'h 20-21'!K7:K26,0))</f>
        <v>161</v>
      </c>
      <c r="AL17" s="8">
        <f>INDEX('h 20-21'!AL7:AL26,MATCH(LARGE('h 20-21'!K7:K26,12),'h 20-21'!K7:K26,0))</f>
        <v>226</v>
      </c>
      <c r="AM17" s="9">
        <f>INDEX('h 20-21'!AM7:AM26,MATCH(LARGE('h 20-21'!K7:K26,12),'h 20-21'!K7:K26,0))</f>
        <v>40</v>
      </c>
      <c r="AN17" s="10">
        <f>INDEX('h 20-21'!AN7:AN26,MATCH(LARGE('h 20-21'!K7:K26,12),'h 20-21'!K7:K26,0))</f>
        <v>44</v>
      </c>
      <c r="AO17" s="9">
        <f>INDEX('h 20-21'!AO7:AO26,MATCH(LARGE('h 20-21'!K7:K26,12),'h 20-21'!K7:K26,0))</f>
        <v>81</v>
      </c>
      <c r="AP17" s="10">
        <f>INDEX('h 20-21'!AP7:AP26,MATCH(LARGE('h 20-21'!K7:K26,12),'h 20-21'!K7:K26,0))</f>
        <v>94</v>
      </c>
      <c r="AQ17" s="11">
        <f>INDEX('h 20-21'!AQ7:AQ26,MATCH(LARGE('h 20-21'!K7:K26,12),'h 20-21'!K7:K26,0))</f>
        <v>46</v>
      </c>
      <c r="AR17" s="12">
        <f>INDEX('h 20-21'!AR7:AR26,MATCH(LARGE('h 20-21'!K7:K26,12),'h 20-21'!K7:K26,0))</f>
        <v>54</v>
      </c>
      <c r="AS17" s="11">
        <f>INDEX('h 20-21'!AS7:AS26,MATCH(LARGE('h 20-21'!K7:K26,12),'h 20-21'!K7:K26,0))</f>
        <v>80</v>
      </c>
      <c r="AT17" s="12">
        <f>INDEX('h 20-21'!AT7:AT26,MATCH(LARGE('h 20-21'!K7:K26,12),'h 20-21'!K7:K26,0))</f>
        <v>132</v>
      </c>
      <c r="AV17" s="7">
        <f>INDEX('h 20-21'!AV7:AV26,MATCH(LARGE('h 20-21'!K7:K26,12),'h 20-21'!K7:K26,0))</f>
        <v>63</v>
      </c>
      <c r="AW17" s="8">
        <f>INDEX('h 20-21'!AW7:AW26,MATCH(LARGE('h 20-21'!K7:K26,12),'h 20-21'!K7:K26,0))</f>
        <v>59</v>
      </c>
      <c r="AX17" s="9">
        <f>INDEX('h 20-21'!AX7:AX26,MATCH(LARGE('h 20-21'!K7:K26,12),'h 20-21'!K7:K26,0))</f>
        <v>33</v>
      </c>
      <c r="AY17" s="10">
        <f>INDEX('h 20-21'!AY7:AY26,MATCH(LARGE('h 20-21'!K7:K26,12),'h 20-21'!K7:K26,0))</f>
        <v>37</v>
      </c>
      <c r="AZ17" s="11">
        <f>INDEX('h 20-21'!AZ7:AZ26,MATCH(LARGE('h 20-21'!K7:K26,12),'h 20-21'!K7:K26,0))</f>
        <v>30</v>
      </c>
      <c r="BA17" s="12">
        <f>INDEX('h 20-21'!BA7:BA26,MATCH(LARGE('h 20-21'!K7:K26,12),'h 20-21'!K7:K26,0))</f>
        <v>22</v>
      </c>
      <c r="BC17" s="7">
        <f>INDEX('h 20-21'!BC7:BC26,MATCH(LARGE('h 20-21'!K7:K26,12),'h 20-21'!K7:K26,0))</f>
        <v>3</v>
      </c>
      <c r="BD17" s="8">
        <f>INDEX('h 20-21'!BD7:BD26,MATCH(LARGE('h 20-21'!K7:K26,12),'h 20-21'!K7:K26,0))</f>
        <v>3</v>
      </c>
      <c r="BE17" s="9">
        <f>INDEX('h 20-21'!BE7:BE26,MATCH(LARGE('h 20-21'!K7:K26,12),'h 20-21'!K7:K26,0))</f>
        <v>2</v>
      </c>
      <c r="BF17" s="10">
        <f>INDEX('h 20-21'!BF7:BF26,MATCH(LARGE('h 20-21'!K7:K26,12),'h 20-21'!K7:K26,0))</f>
        <v>3</v>
      </c>
      <c r="BG17" s="11">
        <f>INDEX('h 20-21'!BG7:BG26,MATCH(LARGE('h 20-21'!K7:K26,12),'h 20-21'!K7:K26,0))</f>
        <v>1</v>
      </c>
      <c r="BH17" s="12">
        <f>INDEX('h 20-21'!BH7:BH26,MATCH(LARGE('h 20-21'!K7:K26,12),'h 20-21'!K7:K26,0))</f>
        <v>0</v>
      </c>
      <c r="BI17" s="6"/>
      <c r="BJ17" s="3" t="b">
        <f>INDEX('h 20-21'!BJ7:BJ26,MATCH(LARGE('h 20-21'!K7:K26,12),'h 20-21'!K7:K26,0))</f>
        <v>1</v>
      </c>
      <c r="BK17" s="3" t="b">
        <f>INDEX('h 20-21'!BK7:BK26,MATCH(LARGE('h 20-21'!K7:K26,12),'h 20-21'!K7:K26,0))</f>
        <v>1</v>
      </c>
      <c r="BL17" s="6"/>
      <c r="BM17" s="4" t="b">
        <f>INDEX('h 20-21'!BM7:BM26,MATCH(LARGE('h 20-21'!K7:K26,12),'h 20-21'!K7:K26,0))</f>
        <v>1</v>
      </c>
      <c r="BN17" s="4" t="b">
        <f>INDEX('h 20-21'!BN7:BN26,MATCH(LARGE('h 20-21'!K7:K26,12),'h 20-21'!K7:K26,0))</f>
        <v>1</v>
      </c>
      <c r="BO17" s="6"/>
      <c r="BP17" s="30" t="s">
        <v>87</v>
      </c>
    </row>
    <row r="18" spans="2:68" ht="17.100000000000001" customHeight="1" thickBot="1" x14ac:dyDescent="0.3">
      <c r="B18" s="22" t="str">
        <f ca="1">INDEX('h 20-21'!B7:B26,MATCH(LARGE('h 20-21'!K7:K26,13),'h 20-21'!K7:K26,0))</f>
        <v>Wolves</v>
      </c>
      <c r="C18" s="2"/>
      <c r="D18" s="4" t="b">
        <f>INDEX('h 20-21'!D7:D26,MATCH(LARGE('h 20-21'!K7:K26,13),'h 20-21'!K7:K26,0))</f>
        <v>1</v>
      </c>
      <c r="E18" s="2"/>
      <c r="F18" s="35">
        <f>INDEX('h 20-21'!F7:F26,MATCH(LARGE('h 20-21'!K7:K26,13),'h 20-21'!K7:K26,0))</f>
        <v>12</v>
      </c>
      <c r="G18" s="36">
        <f>INDEX('h 20-21'!G7:G26,MATCH(LARGE('h 20-21'!K7:K26,13),'h 20-21'!K7:K26,0))</f>
        <v>9</v>
      </c>
      <c r="H18" s="37">
        <f>INDEX('h 20-21'!H7:H26,MATCH(LARGE('h 20-21'!K7:K26,13),'h 20-21'!K7:K26,0))</f>
        <v>17</v>
      </c>
      <c r="I18" s="15">
        <f>INDEX('h 20-21'!I7:I26,MATCH(LARGE('h 20-21'!K7:K26,13),'h 20-21'!K7:K26,0))</f>
        <v>45</v>
      </c>
      <c r="J18" s="27"/>
      <c r="K18" s="27"/>
      <c r="L18" s="32">
        <f>INDEX('h 20-21'!L7:L26,MATCH(LARGE('h 20-21'!K7:K26,13),'h 20-21'!K7:K26,0))</f>
        <v>16</v>
      </c>
      <c r="M18" s="24">
        <f>INDEX('h 20-21'!M7:M26,MATCH(LARGE('h 20-21'!K7:K26,13),'h 20-21'!K7:K26,0))</f>
        <v>25</v>
      </c>
      <c r="N18" s="33">
        <f>INDEX('h 20-21'!N7:N26,MATCH(LARGE('h 20-21'!K7:K26,13),'h 20-21'!K7:K26,0))</f>
        <v>36</v>
      </c>
      <c r="O18" s="34">
        <f>INDEX('h 20-21'!O7:O26,MATCH(LARGE('h 20-21'!K7:K26,13),'h 20-21'!K7:K26,0))</f>
        <v>52</v>
      </c>
      <c r="P18" s="2"/>
      <c r="Q18" s="38">
        <f>INDEX('h 20-21'!Q7:Q26,MATCH(LARGE('h 20-21'!K7:K26,13),'h 20-21'!K7:K26,0))</f>
        <v>7</v>
      </c>
      <c r="R18" s="39">
        <f>INDEX('h 20-21'!R7:R26,MATCH(LARGE('h 20-21'!K7:K26,13),'h 20-21'!K7:K26,0))</f>
        <v>4</v>
      </c>
      <c r="S18" s="40">
        <f>INDEX('h 20-21'!S7:S26,MATCH(LARGE('h 20-21'!K7:K26,13),'h 20-21'!K7:K26,0))</f>
        <v>8</v>
      </c>
      <c r="T18" s="15">
        <f>INDEX('h 20-21'!T7:T26,MATCH(LARGE('h 20-21'!K7:K26,13),'h 20-21'!K7:K26,0))</f>
        <v>25</v>
      </c>
      <c r="U18" s="32">
        <f>INDEX('h 20-21'!U7:U26,MATCH(LARGE('h 20-21'!K7:K26,13),'h 20-21'!K7:K26,0))</f>
        <v>8</v>
      </c>
      <c r="V18" s="24">
        <f>INDEX('h 20-21'!V7:V26,MATCH(LARGE('h 20-21'!K7:K26,13),'h 20-21'!K7:K26,0))</f>
        <v>16</v>
      </c>
      <c r="W18" s="33">
        <f>INDEX('h 20-21'!W7:W26,MATCH(LARGE('h 20-21'!K7:K26,13),'h 20-21'!K7:K26,0))</f>
        <v>21</v>
      </c>
      <c r="X18" s="34">
        <f>INDEX('h 20-21'!X7:X26,MATCH(LARGE('h 20-21'!K7:K26,13),'h 20-21'!K7:K26,0))</f>
        <v>25</v>
      </c>
      <c r="Y18" s="2"/>
      <c r="Z18" s="41">
        <f>INDEX('h 20-21'!Z7:Z26,MATCH(LARGE('h 20-21'!K7:K26,13),'h 20-21'!K7:K26,0))</f>
        <v>5</v>
      </c>
      <c r="AA18" s="42">
        <f>INDEX('h 20-21'!AA7:AA26,MATCH(LARGE('h 20-21'!K7:K26,13),'h 20-21'!K7:K26,0))</f>
        <v>5</v>
      </c>
      <c r="AB18" s="43">
        <f>INDEX('h 20-21'!AB7:AB26,MATCH(LARGE('h 20-21'!K7:K26,13),'h 20-21'!K7:K26,0))</f>
        <v>9</v>
      </c>
      <c r="AC18" s="15">
        <f>INDEX('h 20-21'!AC7:AC26,MATCH(LARGE('h 20-21'!K7:K26,13),'h 20-21'!K7:K26,0))</f>
        <v>20</v>
      </c>
      <c r="AD18" s="32">
        <f>INDEX('h 20-21'!AD7:AD26,MATCH(LARGE('h 20-21'!K7:K26,13),'h 20-21'!K7:K26,0))</f>
        <v>8</v>
      </c>
      <c r="AE18" s="24">
        <f>INDEX('h 20-21'!AE7:AE26,MATCH(LARGE('h 20-21'!K7:K26,13),'h 20-21'!K7:K26,0))</f>
        <v>9</v>
      </c>
      <c r="AF18" s="33">
        <f>INDEX('h 20-21'!AF7:AF26,MATCH(LARGE('h 20-21'!K7:K26,13),'h 20-21'!K7:K26,0))</f>
        <v>15</v>
      </c>
      <c r="AG18" s="34">
        <f>INDEX('h 20-21'!AG7:AG26,MATCH(LARGE('h 20-21'!K7:K26,13),'h 20-21'!K7:K26,0))</f>
        <v>27</v>
      </c>
      <c r="AI18" s="7">
        <f>INDEX('h 20-21'!AI7:AI26,MATCH(LARGE('h 20-21'!K7:K26,13),'h 20-21'!K7:K26,0))</f>
        <v>103</v>
      </c>
      <c r="AJ18" s="8">
        <f>INDEX('h 20-21'!AJ7:AJ26,MATCH(LARGE('h 20-21'!K7:K26,13),'h 20-21'!K7:K26,0))</f>
        <v>88</v>
      </c>
      <c r="AK18" s="7">
        <f>INDEX('h 20-21'!AK7:AK26,MATCH(LARGE('h 20-21'!K7:K26,13),'h 20-21'!K7:K26,0))</f>
        <v>208</v>
      </c>
      <c r="AL18" s="8">
        <f>INDEX('h 20-21'!AL7:AL26,MATCH(LARGE('h 20-21'!K7:K26,13),'h 20-21'!K7:K26,0))</f>
        <v>185</v>
      </c>
      <c r="AM18" s="9">
        <f>INDEX('h 20-21'!AM7:AM26,MATCH(LARGE('h 20-21'!K7:K26,13),'h 20-21'!K7:K26,0))</f>
        <v>62</v>
      </c>
      <c r="AN18" s="10">
        <f>INDEX('h 20-21'!AN7:AN26,MATCH(LARGE('h 20-21'!K7:K26,13),'h 20-21'!K7:K26,0))</f>
        <v>46</v>
      </c>
      <c r="AO18" s="9">
        <f>INDEX('h 20-21'!AO7:AO26,MATCH(LARGE('h 20-21'!K7:K26,13),'h 20-21'!K7:K26,0))</f>
        <v>120</v>
      </c>
      <c r="AP18" s="10">
        <f>INDEX('h 20-21'!AP7:AP26,MATCH(LARGE('h 20-21'!K7:K26,13),'h 20-21'!K7:K26,0))</f>
        <v>78</v>
      </c>
      <c r="AQ18" s="11">
        <f>INDEX('h 20-21'!AQ7:AQ26,MATCH(LARGE('h 20-21'!K7:K26,13),'h 20-21'!K7:K26,0))</f>
        <v>41</v>
      </c>
      <c r="AR18" s="12">
        <f>INDEX('h 20-21'!AR7:AR26,MATCH(LARGE('h 20-21'!K7:K26,13),'h 20-21'!K7:K26,0))</f>
        <v>42</v>
      </c>
      <c r="AS18" s="11">
        <f>INDEX('h 20-21'!AS7:AS26,MATCH(LARGE('h 20-21'!K7:K26,13),'h 20-21'!K7:K26,0))</f>
        <v>88</v>
      </c>
      <c r="AT18" s="12">
        <f>INDEX('h 20-21'!AT7:AT26,MATCH(LARGE('h 20-21'!K7:K26,13),'h 20-21'!K7:K26,0))</f>
        <v>107</v>
      </c>
      <c r="AV18" s="7">
        <f>INDEX('h 20-21'!AV7:AV26,MATCH(LARGE('h 20-21'!K7:K26,13),'h 20-21'!K7:K26,0))</f>
        <v>54</v>
      </c>
      <c r="AW18" s="8">
        <f>INDEX('h 20-21'!AW7:AW26,MATCH(LARGE('h 20-21'!K7:K26,13),'h 20-21'!K7:K26,0))</f>
        <v>61</v>
      </c>
      <c r="AX18" s="9">
        <f>INDEX('h 20-21'!AX7:AX26,MATCH(LARGE('h 20-21'!K7:K26,13),'h 20-21'!K7:K26,0))</f>
        <v>32</v>
      </c>
      <c r="AY18" s="10">
        <f>INDEX('h 20-21'!AY7:AY26,MATCH(LARGE('h 20-21'!K7:K26,13),'h 20-21'!K7:K26,0))</f>
        <v>36</v>
      </c>
      <c r="AZ18" s="11">
        <f>INDEX('h 20-21'!AZ7:AZ26,MATCH(LARGE('h 20-21'!K7:K26,13),'h 20-21'!K7:K26,0))</f>
        <v>22</v>
      </c>
      <c r="BA18" s="12">
        <f>INDEX('h 20-21'!BA7:BA26,MATCH(LARGE('h 20-21'!K7:K26,13),'h 20-21'!K7:K26,0))</f>
        <v>25</v>
      </c>
      <c r="BC18" s="7">
        <f>INDEX('h 20-21'!BC7:BC26,MATCH(LARGE('h 20-21'!K7:K26,13),'h 20-21'!K7:K26,0))</f>
        <v>1</v>
      </c>
      <c r="BD18" s="8">
        <f>INDEX('h 20-21'!BD7:BD26,MATCH(LARGE('h 20-21'!K7:K26,13),'h 20-21'!K7:K26,0))</f>
        <v>5</v>
      </c>
      <c r="BE18" s="9">
        <f>INDEX('h 20-21'!BE7:BE26,MATCH(LARGE('h 20-21'!K7:K26,13),'h 20-21'!K7:K26,0))</f>
        <v>1</v>
      </c>
      <c r="BF18" s="10">
        <f>INDEX('h 20-21'!BF7:BF26,MATCH(LARGE('h 20-21'!K7:K26,13),'h 20-21'!K7:K26,0))</f>
        <v>5</v>
      </c>
      <c r="BG18" s="11">
        <f>INDEX('h 20-21'!BG7:BG26,MATCH(LARGE('h 20-21'!K7:K26,13),'h 20-21'!K7:K26,0))</f>
        <v>0</v>
      </c>
      <c r="BH18" s="12">
        <f>INDEX('h 20-21'!BH7:BH26,MATCH(LARGE('h 20-21'!K7:K26,13),'h 20-21'!K7:K26,0))</f>
        <v>0</v>
      </c>
      <c r="BI18" s="6"/>
      <c r="BJ18" s="3" t="b">
        <f>INDEX('h 20-21'!BJ7:BJ26,MATCH(LARGE('h 20-21'!K7:K26,13),'h 20-21'!K7:K26,0))</f>
        <v>1</v>
      </c>
      <c r="BK18" s="3" t="b">
        <f>INDEX('h 20-21'!BK7:BK26,MATCH(LARGE('h 20-21'!K7:K26,13),'h 20-21'!K7:K26,0))</f>
        <v>1</v>
      </c>
      <c r="BL18" s="6"/>
      <c r="BM18" s="4" t="b">
        <f>INDEX('h 20-21'!BM7:BM26,MATCH(LARGE('h 20-21'!K7:K26,13),'h 20-21'!K7:K26,0))</f>
        <v>1</v>
      </c>
      <c r="BN18" s="4" t="b">
        <f>INDEX('h 20-21'!BN7:BN26,MATCH(LARGE('h 20-21'!K7:K26,13),'h 20-21'!K7:K26,0))</f>
        <v>1</v>
      </c>
      <c r="BO18" s="6"/>
      <c r="BP18" s="30" t="s">
        <v>88</v>
      </c>
    </row>
    <row r="19" spans="2:68" ht="17.100000000000001" customHeight="1" thickBot="1" x14ac:dyDescent="0.3">
      <c r="B19" s="22" t="str">
        <f>INDEX('h 20-21'!B7:B26,MATCH(LARGE('h 20-21'!K7:K26,14),'h 20-21'!K7:K26,0))</f>
        <v>Crystal P</v>
      </c>
      <c r="C19" s="2"/>
      <c r="D19" s="4" t="b">
        <f>INDEX('h 20-21'!D7:D26,MATCH(LARGE('h 20-21'!K7:K26,14),'h 20-21'!K7:K26,0))</f>
        <v>1</v>
      </c>
      <c r="E19" s="2"/>
      <c r="F19" s="35">
        <f>INDEX('h 20-21'!F7:F26,MATCH(LARGE('h 20-21'!K7:K26,14),'h 20-21'!K7:K26,0))</f>
        <v>12</v>
      </c>
      <c r="G19" s="36">
        <f>INDEX('h 20-21'!G7:G26,MATCH(LARGE('h 20-21'!K7:K26,14),'h 20-21'!K7:K26,0))</f>
        <v>8</v>
      </c>
      <c r="H19" s="37">
        <f>INDEX('h 20-21'!H7:H26,MATCH(LARGE('h 20-21'!K7:K26,14),'h 20-21'!K7:K26,0))</f>
        <v>18</v>
      </c>
      <c r="I19" s="15">
        <f>INDEX('h 20-21'!I7:I26,MATCH(LARGE('h 20-21'!K7:K26,14),'h 20-21'!K7:K26,0))</f>
        <v>44</v>
      </c>
      <c r="J19" s="27"/>
      <c r="K19" s="27"/>
      <c r="L19" s="32">
        <f>INDEX('h 20-21'!L7:L26,MATCH(LARGE('h 20-21'!K7:K26,14),'h 20-21'!K7:K26,0))</f>
        <v>22</v>
      </c>
      <c r="M19" s="24">
        <f>INDEX('h 20-21'!M7:M26,MATCH(LARGE('h 20-21'!K7:K26,14),'h 20-21'!K7:K26,0))</f>
        <v>28</v>
      </c>
      <c r="N19" s="33">
        <f>INDEX('h 20-21'!N7:N26,MATCH(LARGE('h 20-21'!K7:K26,14),'h 20-21'!K7:K26,0))</f>
        <v>41</v>
      </c>
      <c r="O19" s="34">
        <f>INDEX('h 20-21'!O7:O26,MATCH(LARGE('h 20-21'!K7:K26,14),'h 20-21'!K7:K26,0))</f>
        <v>66</v>
      </c>
      <c r="P19" s="2"/>
      <c r="Q19" s="38">
        <f>INDEX('h 20-21'!Q7:Q26,MATCH(LARGE('h 20-21'!K7:K26,14),'h 20-21'!K7:K26,0))</f>
        <v>6</v>
      </c>
      <c r="R19" s="39">
        <f>INDEX('h 20-21'!R7:R26,MATCH(LARGE('h 20-21'!K7:K26,14),'h 20-21'!K7:K26,0))</f>
        <v>5</v>
      </c>
      <c r="S19" s="40">
        <f>INDEX('h 20-21'!S7:S26,MATCH(LARGE('h 20-21'!K7:K26,14),'h 20-21'!K7:K26,0))</f>
        <v>8</v>
      </c>
      <c r="T19" s="15">
        <f>INDEX('h 20-21'!T7:T26,MATCH(LARGE('h 20-21'!K7:K26,14),'h 20-21'!K7:K26,0))</f>
        <v>23</v>
      </c>
      <c r="U19" s="32">
        <f>INDEX('h 20-21'!U7:U26,MATCH(LARGE('h 20-21'!K7:K26,14),'h 20-21'!K7:K26,0))</f>
        <v>11</v>
      </c>
      <c r="V19" s="24">
        <f>INDEX('h 20-21'!V7:V26,MATCH(LARGE('h 20-21'!K7:K26,14),'h 20-21'!K7:K26,0))</f>
        <v>17</v>
      </c>
      <c r="W19" s="33">
        <f>INDEX('h 20-21'!W7:W26,MATCH(LARGE('h 20-21'!K7:K26,14),'h 20-21'!K7:K26,0))</f>
        <v>20</v>
      </c>
      <c r="X19" s="34">
        <f>INDEX('h 20-21'!X7:X26,MATCH(LARGE('h 20-21'!K7:K26,14),'h 20-21'!K7:K26,0))</f>
        <v>32</v>
      </c>
      <c r="Y19" s="2"/>
      <c r="Z19" s="41">
        <f>INDEX('h 20-21'!Z7:Z26,MATCH(LARGE('h 20-21'!K7:K26,14),'h 20-21'!K7:K26,0))</f>
        <v>6</v>
      </c>
      <c r="AA19" s="42">
        <f>INDEX('h 20-21'!AA7:AA26,MATCH(LARGE('h 20-21'!K7:K26,14),'h 20-21'!K7:K26,0))</f>
        <v>3</v>
      </c>
      <c r="AB19" s="43">
        <f>INDEX('h 20-21'!AB7:AB26,MATCH(LARGE('h 20-21'!K7:K26,14),'h 20-21'!K7:K26,0))</f>
        <v>10</v>
      </c>
      <c r="AC19" s="15">
        <f>INDEX('h 20-21'!AC7:AC26,MATCH(LARGE('h 20-21'!K7:K26,14),'h 20-21'!K7:K26,0))</f>
        <v>21</v>
      </c>
      <c r="AD19" s="32">
        <f>INDEX('h 20-21'!AD7:AD26,MATCH(LARGE('h 20-21'!K7:K26,14),'h 20-21'!K7:K26,0))</f>
        <v>11</v>
      </c>
      <c r="AE19" s="24">
        <f>INDEX('h 20-21'!AE7:AE26,MATCH(LARGE('h 20-21'!K7:K26,14),'h 20-21'!K7:K26,0))</f>
        <v>11</v>
      </c>
      <c r="AF19" s="33">
        <f>INDEX('h 20-21'!AF7:AF26,MATCH(LARGE('h 20-21'!K7:K26,14),'h 20-21'!K7:K26,0))</f>
        <v>21</v>
      </c>
      <c r="AG19" s="34">
        <f>INDEX('h 20-21'!AG7:AG26,MATCH(LARGE('h 20-21'!K7:K26,14),'h 20-21'!K7:K26,0))</f>
        <v>34</v>
      </c>
      <c r="AI19" s="7">
        <f>INDEX('h 20-21'!AI7:AI26,MATCH(LARGE('h 20-21'!K7:K26,14),'h 20-21'!K7:K26,0))</f>
        <v>69</v>
      </c>
      <c r="AJ19" s="8">
        <f>INDEX('h 20-21'!AJ7:AJ26,MATCH(LARGE('h 20-21'!K7:K26,14),'h 20-21'!K7:K26,0))</f>
        <v>115</v>
      </c>
      <c r="AK19" s="7">
        <f>INDEX('h 20-21'!AK7:AK26,MATCH(LARGE('h 20-21'!K7:K26,14),'h 20-21'!K7:K26,0))</f>
        <v>151</v>
      </c>
      <c r="AL19" s="8">
        <f>INDEX('h 20-21'!AL7:AL26,MATCH(LARGE('h 20-21'!K7:K26,14),'h 20-21'!K7:K26,0))</f>
        <v>230</v>
      </c>
      <c r="AM19" s="9">
        <f>INDEX('h 20-21'!AM7:AM26,MATCH(LARGE('h 20-21'!K7:K26,14),'h 20-21'!K7:K26,0))</f>
        <v>33</v>
      </c>
      <c r="AN19" s="10">
        <f>INDEX('h 20-21'!AN7:AN26,MATCH(LARGE('h 20-21'!K7:K26,14),'h 20-21'!K7:K26,0))</f>
        <v>47</v>
      </c>
      <c r="AO19" s="9">
        <f>INDEX('h 20-21'!AO7:AO26,MATCH(LARGE('h 20-21'!K7:K26,14),'h 20-21'!K7:K26,0))</f>
        <v>74</v>
      </c>
      <c r="AP19" s="10">
        <f>INDEX('h 20-21'!AP7:AP26,MATCH(LARGE('h 20-21'!K7:K26,14),'h 20-21'!K7:K26,0))</f>
        <v>98</v>
      </c>
      <c r="AQ19" s="11">
        <f>INDEX('h 20-21'!AQ7:AQ26,MATCH(LARGE('h 20-21'!K7:K26,14),'h 20-21'!K7:K26,0))</f>
        <v>36</v>
      </c>
      <c r="AR19" s="12">
        <f>INDEX('h 20-21'!AR7:AR26,MATCH(LARGE('h 20-21'!K7:K26,14),'h 20-21'!K7:K26,0))</f>
        <v>68</v>
      </c>
      <c r="AS19" s="11">
        <f>INDEX('h 20-21'!AS7:AS26,MATCH(LARGE('h 20-21'!K7:K26,14),'h 20-21'!K7:K26,0))</f>
        <v>77</v>
      </c>
      <c r="AT19" s="12">
        <f>INDEX('h 20-21'!AT7:AT26,MATCH(LARGE('h 20-21'!K7:K26,14),'h 20-21'!K7:K26,0))</f>
        <v>132</v>
      </c>
      <c r="AV19" s="7">
        <f>INDEX('h 20-21'!AV7:AV26,MATCH(LARGE('h 20-21'!K7:K26,14),'h 20-21'!K7:K26,0))</f>
        <v>54</v>
      </c>
      <c r="AW19" s="8">
        <f>INDEX('h 20-21'!AW7:AW26,MATCH(LARGE('h 20-21'!K7:K26,14),'h 20-21'!K7:K26,0))</f>
        <v>44</v>
      </c>
      <c r="AX19" s="9">
        <f>INDEX('h 20-21'!AX7:AX26,MATCH(LARGE('h 20-21'!K7:K26,14),'h 20-21'!K7:K26,0))</f>
        <v>26</v>
      </c>
      <c r="AY19" s="10">
        <f>INDEX('h 20-21'!AY7:AY26,MATCH(LARGE('h 20-21'!K7:K26,14),'h 20-21'!K7:K26,0))</f>
        <v>21</v>
      </c>
      <c r="AZ19" s="11">
        <f>INDEX('h 20-21'!AZ7:AZ26,MATCH(LARGE('h 20-21'!K7:K26,14),'h 20-21'!K7:K26,0))</f>
        <v>28</v>
      </c>
      <c r="BA19" s="12">
        <f>INDEX('h 20-21'!BA7:BA26,MATCH(LARGE('h 20-21'!K7:K26,14),'h 20-21'!K7:K26,0))</f>
        <v>23</v>
      </c>
      <c r="BC19" s="7">
        <f>INDEX('h 20-21'!BC7:BC26,MATCH(LARGE('h 20-21'!K7:K26,14),'h 20-21'!K7:K26,0))</f>
        <v>2</v>
      </c>
      <c r="BD19" s="8">
        <f>INDEX('h 20-21'!BD7:BD26,MATCH(LARGE('h 20-21'!K7:K26,14),'h 20-21'!K7:K26,0))</f>
        <v>4</v>
      </c>
      <c r="BE19" s="9">
        <f>INDEX('h 20-21'!BE7:BE26,MATCH(LARGE('h 20-21'!K7:K26,14),'h 20-21'!K7:K26,0))</f>
        <v>0</v>
      </c>
      <c r="BF19" s="10">
        <f>INDEX('h 20-21'!BF7:BF26,MATCH(LARGE('h 20-21'!K7:K26,14),'h 20-21'!K7:K26,0))</f>
        <v>1</v>
      </c>
      <c r="BG19" s="11">
        <f>INDEX('h 20-21'!BG7:BG26,MATCH(LARGE('h 20-21'!K7:K26,14),'h 20-21'!K7:K26,0))</f>
        <v>2</v>
      </c>
      <c r="BH19" s="12">
        <f>INDEX('h 20-21'!BH7:BH26,MATCH(LARGE('h 20-21'!K7:K26,14),'h 20-21'!K7:K26,0))</f>
        <v>3</v>
      </c>
      <c r="BI19" s="6"/>
      <c r="BJ19" s="3" t="b">
        <f>INDEX('h 20-21'!BJ7:BJ26,MATCH(LARGE('h 20-21'!K7:K26,14),'h 20-21'!K7:K26,0))</f>
        <v>1</v>
      </c>
      <c r="BK19" s="3" t="b">
        <f>INDEX('h 20-21'!BK7:BK26,MATCH(LARGE('h 20-21'!K7:K26,14),'h 20-21'!K7:K26,0))</f>
        <v>1</v>
      </c>
      <c r="BL19" s="6"/>
      <c r="BM19" s="4" t="b">
        <f>INDEX('h 20-21'!BM7:BM26,MATCH(LARGE('h 20-21'!K7:K26,14),'h 20-21'!K7:K26,0))</f>
        <v>1</v>
      </c>
      <c r="BN19" s="4" t="b">
        <f>INDEX('h 20-21'!BN7:BN26,MATCH(LARGE('h 20-21'!K7:K26,14),'h 20-21'!K7:K26,0))</f>
        <v>1</v>
      </c>
      <c r="BO19" s="6"/>
      <c r="BP19" s="30" t="s">
        <v>74</v>
      </c>
    </row>
    <row r="20" spans="2:68" ht="17.100000000000001" customHeight="1" thickBot="1" x14ac:dyDescent="0.3">
      <c r="B20" s="22" t="str">
        <f>INDEX('h 20-21'!B7:B26,MATCH(LARGE('h 20-21'!K7:K26,15),'h 20-21'!K7:K26,0))</f>
        <v>Southampton</v>
      </c>
      <c r="C20" s="2"/>
      <c r="D20" s="4" t="b">
        <f>INDEX('h 20-21'!D7:D26,MATCH(LARGE('h 20-21'!K7:K26,15),'h 20-21'!K7:K26,0))</f>
        <v>1</v>
      </c>
      <c r="E20" s="2"/>
      <c r="F20" s="35">
        <f>INDEX('h 20-21'!F7:F26,MATCH(LARGE('h 20-21'!K7:K26,15),'h 20-21'!K7:K26,0))</f>
        <v>12</v>
      </c>
      <c r="G20" s="36">
        <f>INDEX('h 20-21'!G7:G26,MATCH(LARGE('h 20-21'!K7:K26,15),'h 20-21'!K7:K26,0))</f>
        <v>7</v>
      </c>
      <c r="H20" s="37">
        <f>INDEX('h 20-21'!H7:H26,MATCH(LARGE('h 20-21'!K7:K26,15),'h 20-21'!K7:K26,0))</f>
        <v>19</v>
      </c>
      <c r="I20" s="15">
        <f>INDEX('h 20-21'!I7:I26,MATCH(LARGE('h 20-21'!K7:K26,15),'h 20-21'!K7:K26,0))</f>
        <v>43</v>
      </c>
      <c r="J20" s="27"/>
      <c r="K20" s="27"/>
      <c r="L20" s="32">
        <f>INDEX('h 20-21'!L7:L26,MATCH(LARGE('h 20-21'!K7:K26,15),'h 20-21'!K7:K26,0))</f>
        <v>28</v>
      </c>
      <c r="M20" s="24">
        <f>INDEX('h 20-21'!M7:M26,MATCH(LARGE('h 20-21'!K7:K26,15),'h 20-21'!K7:K26,0))</f>
        <v>30</v>
      </c>
      <c r="N20" s="33">
        <f>INDEX('h 20-21'!N7:N26,MATCH(LARGE('h 20-21'!K7:K26,15),'h 20-21'!K7:K26,0))</f>
        <v>47</v>
      </c>
      <c r="O20" s="34">
        <f>INDEX('h 20-21'!O7:O26,MATCH(LARGE('h 20-21'!K7:K26,15),'h 20-21'!K7:K26,0))</f>
        <v>68</v>
      </c>
      <c r="P20" s="2"/>
      <c r="Q20" s="38">
        <f>INDEX('h 20-21'!Q7:Q26,MATCH(LARGE('h 20-21'!K7:K26,15),'h 20-21'!K7:K26,0))</f>
        <v>8</v>
      </c>
      <c r="R20" s="39">
        <f>INDEX('h 20-21'!R7:R26,MATCH(LARGE('h 20-21'!K7:K26,15),'h 20-21'!K7:K26,0))</f>
        <v>3</v>
      </c>
      <c r="S20" s="40">
        <f>INDEX('h 20-21'!S7:S26,MATCH(LARGE('h 20-21'!K7:K26,15),'h 20-21'!K7:K26,0))</f>
        <v>8</v>
      </c>
      <c r="T20" s="15">
        <f>INDEX('h 20-21'!T7:T26,MATCH(LARGE('h 20-21'!K7:K26,15),'h 20-21'!K7:K26,0))</f>
        <v>27</v>
      </c>
      <c r="U20" s="32">
        <f>INDEX('h 20-21'!U7:U26,MATCH(LARGE('h 20-21'!K7:K26,15),'h 20-21'!K7:K26,0))</f>
        <v>17</v>
      </c>
      <c r="V20" s="24">
        <f>INDEX('h 20-21'!V7:V26,MATCH(LARGE('h 20-21'!K7:K26,15),'h 20-21'!K7:K26,0))</f>
        <v>9</v>
      </c>
      <c r="W20" s="33">
        <f>INDEX('h 20-21'!W7:W26,MATCH(LARGE('h 20-21'!K7:K26,15),'h 20-21'!K7:K26,0))</f>
        <v>28</v>
      </c>
      <c r="X20" s="34">
        <f>INDEX('h 20-21'!X7:X26,MATCH(LARGE('h 20-21'!K7:K26,15),'h 20-21'!K7:K26,0))</f>
        <v>25</v>
      </c>
      <c r="Y20" s="2"/>
      <c r="Z20" s="41">
        <f>INDEX('h 20-21'!Z7:Z26,MATCH(LARGE('h 20-21'!K7:K26,15),'h 20-21'!K7:K26,0))</f>
        <v>4</v>
      </c>
      <c r="AA20" s="42">
        <f>INDEX('h 20-21'!AA7:AA26,MATCH(LARGE('h 20-21'!K7:K26,15),'h 20-21'!K7:K26,0))</f>
        <v>4</v>
      </c>
      <c r="AB20" s="43">
        <f>INDEX('h 20-21'!AB7:AB26,MATCH(LARGE('h 20-21'!K7:K26,15),'h 20-21'!K7:K26,0))</f>
        <v>11</v>
      </c>
      <c r="AC20" s="15">
        <f>INDEX('h 20-21'!AC7:AC26,MATCH(LARGE('h 20-21'!K7:K26,15),'h 20-21'!K7:K26,0))</f>
        <v>16</v>
      </c>
      <c r="AD20" s="32">
        <f>INDEX('h 20-21'!AD7:AD26,MATCH(LARGE('h 20-21'!K7:K26,15),'h 20-21'!K7:K26,0))</f>
        <v>11</v>
      </c>
      <c r="AE20" s="24">
        <f>INDEX('h 20-21'!AE7:AE26,MATCH(LARGE('h 20-21'!K7:K26,15),'h 20-21'!K7:K26,0))</f>
        <v>21</v>
      </c>
      <c r="AF20" s="33">
        <f>INDEX('h 20-21'!AF7:AF26,MATCH(LARGE('h 20-21'!K7:K26,15),'h 20-21'!K7:K26,0))</f>
        <v>19</v>
      </c>
      <c r="AG20" s="34">
        <f>INDEX('h 20-21'!AG7:AG26,MATCH(LARGE('h 20-21'!K7:K26,15),'h 20-21'!K7:K26,0))</f>
        <v>43</v>
      </c>
      <c r="AI20" s="7">
        <f>INDEX('h 20-21'!AI7:AI26,MATCH(LARGE('h 20-21'!K7:K26,15),'h 20-21'!K7:K26,0))</f>
        <v>87</v>
      </c>
      <c r="AJ20" s="8">
        <f>INDEX('h 20-21'!AJ7:AJ26,MATCH(LARGE('h 20-21'!K7:K26,15),'h 20-21'!K7:K26,0))</f>
        <v>84</v>
      </c>
      <c r="AK20" s="7">
        <f>INDEX('h 20-21'!AK7:AK26,MATCH(LARGE('h 20-21'!K7:K26,15),'h 20-21'!K7:K26,0))</f>
        <v>177</v>
      </c>
      <c r="AL20" s="8">
        <f>INDEX('h 20-21'!AL7:AL26,MATCH(LARGE('h 20-21'!K7:K26,15),'h 20-21'!K7:K26,0))</f>
        <v>196</v>
      </c>
      <c r="AM20" s="9">
        <f>INDEX('h 20-21'!AM7:AM26,MATCH(LARGE('h 20-21'!K7:K26,15),'h 20-21'!K7:K26,0))</f>
        <v>46</v>
      </c>
      <c r="AN20" s="10">
        <f>INDEX('h 20-21'!AN7:AN26,MATCH(LARGE('h 20-21'!K7:K26,15),'h 20-21'!K7:K26,0))</f>
        <v>41</v>
      </c>
      <c r="AO20" s="9">
        <f>INDEX('h 20-21'!AO7:AO26,MATCH(LARGE('h 20-21'!K7:K26,15),'h 20-21'!K7:K26,0))</f>
        <v>93</v>
      </c>
      <c r="AP20" s="10">
        <f>INDEX('h 20-21'!AP7:AP26,MATCH(LARGE('h 20-21'!K7:K26,15),'h 20-21'!K7:K26,0))</f>
        <v>100</v>
      </c>
      <c r="AQ20" s="11">
        <f>INDEX('h 20-21'!AQ7:AQ26,MATCH(LARGE('h 20-21'!K7:K26,15),'h 20-21'!K7:K26,0))</f>
        <v>41</v>
      </c>
      <c r="AR20" s="12">
        <f>INDEX('h 20-21'!AR7:AR26,MATCH(LARGE('h 20-21'!K7:K26,15),'h 20-21'!K7:K26,0))</f>
        <v>43</v>
      </c>
      <c r="AS20" s="11">
        <f>INDEX('h 20-21'!AS7:AS26,MATCH(LARGE('h 20-21'!K7:K26,15),'h 20-21'!K7:K26,0))</f>
        <v>84</v>
      </c>
      <c r="AT20" s="12">
        <f>INDEX('h 20-21'!AT7:AT26,MATCH(LARGE('h 20-21'!K7:K26,15),'h 20-21'!K7:K26,0))</f>
        <v>96</v>
      </c>
      <c r="AV20" s="7">
        <f>INDEX('h 20-21'!AV7:AV26,MATCH(LARGE('h 20-21'!K7:K26,15),'h 20-21'!K7:K26,0))</f>
        <v>52</v>
      </c>
      <c r="AW20" s="8">
        <f>INDEX('h 20-21'!AW7:AW26,MATCH(LARGE('h 20-21'!K7:K26,15),'h 20-21'!K7:K26,0))</f>
        <v>56</v>
      </c>
      <c r="AX20" s="9">
        <f>INDEX('h 20-21'!AX7:AX26,MATCH(LARGE('h 20-21'!K7:K26,15),'h 20-21'!K7:K26,0))</f>
        <v>23</v>
      </c>
      <c r="AY20" s="10">
        <f>INDEX('h 20-21'!AY7:AY26,MATCH(LARGE('h 20-21'!K7:K26,15),'h 20-21'!K7:K26,0))</f>
        <v>27</v>
      </c>
      <c r="AZ20" s="11">
        <f>INDEX('h 20-21'!AZ7:AZ26,MATCH(LARGE('h 20-21'!K7:K26,15),'h 20-21'!K7:K26,0))</f>
        <v>29</v>
      </c>
      <c r="BA20" s="12">
        <f>INDEX('h 20-21'!BA7:BA26,MATCH(LARGE('h 20-21'!K7:K26,15),'h 20-21'!K7:K26,0))</f>
        <v>29</v>
      </c>
      <c r="BC20" s="7">
        <f>INDEX('h 20-21'!BC7:BC26,MATCH(LARGE('h 20-21'!K7:K26,15),'h 20-21'!K7:K26,0))</f>
        <v>3</v>
      </c>
      <c r="BD20" s="8">
        <f>INDEX('h 20-21'!BD7:BD26,MATCH(LARGE('h 20-21'!K7:K26,15),'h 20-21'!K7:K26,0))</f>
        <v>3</v>
      </c>
      <c r="BE20" s="9">
        <f>INDEX('h 20-21'!BE7:BE26,MATCH(LARGE('h 20-21'!K7:K26,15),'h 20-21'!K7:K26,0))</f>
        <v>1</v>
      </c>
      <c r="BF20" s="10">
        <f>INDEX('h 20-21'!BF7:BF26,MATCH(LARGE('h 20-21'!K7:K26,15),'h 20-21'!K7:K26,0))</f>
        <v>1</v>
      </c>
      <c r="BG20" s="11">
        <f>INDEX('h 20-21'!BG7:BG26,MATCH(LARGE('h 20-21'!K7:K26,15),'h 20-21'!K7:K26,0))</f>
        <v>2</v>
      </c>
      <c r="BH20" s="12">
        <f>INDEX('h 20-21'!BH7:BH26,MATCH(LARGE('h 20-21'!K7:K26,15),'h 20-21'!K7:K26,0))</f>
        <v>2</v>
      </c>
      <c r="BI20" s="6"/>
      <c r="BJ20" s="3" t="b">
        <f>INDEX('h 20-21'!BJ7:BJ26,MATCH(LARGE('h 20-21'!K7:K26,15),'h 20-21'!K7:K26,0))</f>
        <v>1</v>
      </c>
      <c r="BK20" s="3" t="b">
        <f>INDEX('h 20-21'!BK7:BK26,MATCH(LARGE('h 20-21'!K7:K26,15),'h 20-21'!K7:K26,0))</f>
        <v>1</v>
      </c>
      <c r="BL20" s="6"/>
      <c r="BM20" s="4" t="b">
        <f>INDEX('h 20-21'!BM7:BM26,MATCH(LARGE('h 20-21'!K7:K26,15),'h 20-21'!K7:K26,0))</f>
        <v>1</v>
      </c>
      <c r="BN20" s="4" t="b">
        <f>INDEX('h 20-21'!BN7:BN26,MATCH(LARGE('h 20-21'!K7:K26,15),'h 20-21'!K7:K26,0))</f>
        <v>1</v>
      </c>
      <c r="BO20" s="6"/>
      <c r="BP20" s="30" t="s">
        <v>77</v>
      </c>
    </row>
    <row r="21" spans="2:68" ht="17.100000000000001" customHeight="1" thickBot="1" x14ac:dyDescent="0.3">
      <c r="B21" s="22" t="str">
        <f>INDEX('h 20-21'!B7:B26,MATCH(LARGE('h 20-21'!K7:K26,16),'h 20-21'!K7:K26,0))</f>
        <v>Brighton</v>
      </c>
      <c r="C21" s="2"/>
      <c r="D21" s="4" t="b">
        <f>INDEX('h 20-21'!D7:D26,MATCH(LARGE('h 20-21'!K7:K26,16),'h 20-21'!K7:K26,0))</f>
        <v>1</v>
      </c>
      <c r="E21" s="2"/>
      <c r="F21" s="35">
        <f>INDEX('h 20-21'!F7:F26,MATCH(LARGE('h 20-21'!K7:K26,16),'h 20-21'!K7:K26,0))</f>
        <v>9</v>
      </c>
      <c r="G21" s="36">
        <f>INDEX('h 20-21'!G7:G26,MATCH(LARGE('h 20-21'!K7:K26,16),'h 20-21'!K7:K26,0))</f>
        <v>14</v>
      </c>
      <c r="H21" s="37">
        <f>INDEX('h 20-21'!H7:H26,MATCH(LARGE('h 20-21'!K7:K26,16),'h 20-21'!K7:K26,0))</f>
        <v>15</v>
      </c>
      <c r="I21" s="15">
        <f>INDEX('h 20-21'!I7:I26,MATCH(LARGE('h 20-21'!K7:K26,16),'h 20-21'!K7:K26,0))</f>
        <v>41</v>
      </c>
      <c r="J21" s="27"/>
      <c r="K21" s="27"/>
      <c r="L21" s="32">
        <f>INDEX('h 20-21'!L7:L26,MATCH(LARGE('h 20-21'!K7:K26,16),'h 20-21'!K7:K26,0))</f>
        <v>18</v>
      </c>
      <c r="M21" s="24">
        <f>INDEX('h 20-21'!M7:M26,MATCH(LARGE('h 20-21'!K7:K26,16),'h 20-21'!K7:K26,0))</f>
        <v>19</v>
      </c>
      <c r="N21" s="33">
        <f>INDEX('h 20-21'!N7:N26,MATCH(LARGE('h 20-21'!K7:K26,16),'h 20-21'!K7:K26,0))</f>
        <v>40</v>
      </c>
      <c r="O21" s="34">
        <f>INDEX('h 20-21'!O7:O26,MATCH(LARGE('h 20-21'!K7:K26,16),'h 20-21'!K7:K26,0))</f>
        <v>46</v>
      </c>
      <c r="P21" s="2"/>
      <c r="Q21" s="38">
        <f>INDEX('h 20-21'!Q7:Q26,MATCH(LARGE('h 20-21'!K7:K26,16),'h 20-21'!K7:K26,0))</f>
        <v>4</v>
      </c>
      <c r="R21" s="39">
        <f>INDEX('h 20-21'!R7:R26,MATCH(LARGE('h 20-21'!K7:K26,16),'h 20-21'!K7:K26,0))</f>
        <v>9</v>
      </c>
      <c r="S21" s="40">
        <f>INDEX('h 20-21'!S7:S26,MATCH(LARGE('h 20-21'!K7:K26,16),'h 20-21'!K7:K26,0))</f>
        <v>6</v>
      </c>
      <c r="T21" s="15">
        <f>INDEX('h 20-21'!T7:T26,MATCH(LARGE('h 20-21'!K7:K26,16),'h 20-21'!K7:K26,0))</f>
        <v>21</v>
      </c>
      <c r="U21" s="32">
        <f>INDEX('h 20-21'!U7:U26,MATCH(LARGE('h 20-21'!K7:K26,16),'h 20-21'!K7:K26,0))</f>
        <v>8</v>
      </c>
      <c r="V21" s="24">
        <f>INDEX('h 20-21'!V7:V26,MATCH(LARGE('h 20-21'!K7:K26,16),'h 20-21'!K7:K26,0))</f>
        <v>8</v>
      </c>
      <c r="W21" s="33">
        <f>INDEX('h 20-21'!W7:W26,MATCH(LARGE('h 20-21'!K7:K26,16),'h 20-21'!K7:K26,0))</f>
        <v>22</v>
      </c>
      <c r="X21" s="34">
        <f>INDEX('h 20-21'!X7:X26,MATCH(LARGE('h 20-21'!K7:K26,16),'h 20-21'!K7:K26,0))</f>
        <v>22</v>
      </c>
      <c r="Y21" s="2"/>
      <c r="Z21" s="41">
        <f>INDEX('h 20-21'!Z7:Z26,MATCH(LARGE('h 20-21'!K7:K26,16),'h 20-21'!K7:K26,0))</f>
        <v>5</v>
      </c>
      <c r="AA21" s="42">
        <f>INDEX('h 20-21'!AA7:AA26,MATCH(LARGE('h 20-21'!K7:K26,16),'h 20-21'!K7:K26,0))</f>
        <v>5</v>
      </c>
      <c r="AB21" s="43">
        <f>INDEX('h 20-21'!AB7:AB26,MATCH(LARGE('h 20-21'!K7:K26,16),'h 20-21'!K7:K26,0))</f>
        <v>9</v>
      </c>
      <c r="AC21" s="15">
        <f>INDEX('h 20-21'!AC7:AC26,MATCH(LARGE('h 20-21'!K7:K26,16),'h 20-21'!K7:K26,0))</f>
        <v>20</v>
      </c>
      <c r="AD21" s="32">
        <f>INDEX('h 20-21'!AD7:AD26,MATCH(LARGE('h 20-21'!K7:K26,16),'h 20-21'!K7:K26,0))</f>
        <v>10</v>
      </c>
      <c r="AE21" s="24">
        <f>INDEX('h 20-21'!AE7:AE26,MATCH(LARGE('h 20-21'!K7:K26,16),'h 20-21'!K7:K26,0))</f>
        <v>11</v>
      </c>
      <c r="AF21" s="33">
        <f>INDEX('h 20-21'!AF7:AF26,MATCH(LARGE('h 20-21'!K7:K26,16),'h 20-21'!K7:K26,0))</f>
        <v>18</v>
      </c>
      <c r="AG21" s="34">
        <f>INDEX('h 20-21'!AG7:AG26,MATCH(LARGE('h 20-21'!K7:K26,16),'h 20-21'!K7:K26,0))</f>
        <v>24</v>
      </c>
      <c r="AI21" s="7">
        <f>INDEX('h 20-21'!AI7:AI26,MATCH(LARGE('h 20-21'!K7:K26,16),'h 20-21'!K7:K26,0))</f>
        <v>94</v>
      </c>
      <c r="AJ21" s="8">
        <f>INDEX('h 20-21'!AJ7:AJ26,MATCH(LARGE('h 20-21'!K7:K26,16),'h 20-21'!K7:K26,0))</f>
        <v>89</v>
      </c>
      <c r="AK21" s="7">
        <f>INDEX('h 20-21'!AK7:AK26,MATCH(LARGE('h 20-21'!K7:K26,16),'h 20-21'!K7:K26,0))</f>
        <v>219</v>
      </c>
      <c r="AL21" s="8">
        <f>INDEX('h 20-21'!AL7:AL26,MATCH(LARGE('h 20-21'!K7:K26,16),'h 20-21'!K7:K26,0))</f>
        <v>165</v>
      </c>
      <c r="AM21" s="9">
        <f>INDEX('h 20-21'!AM7:AM26,MATCH(LARGE('h 20-21'!K7:K26,16),'h 20-21'!K7:K26,0))</f>
        <v>56</v>
      </c>
      <c r="AN21" s="10">
        <f>INDEX('h 20-21'!AN7:AN26,MATCH(LARGE('h 20-21'!K7:K26,16),'h 20-21'!K7:K26,0))</f>
        <v>34</v>
      </c>
      <c r="AO21" s="9">
        <f>INDEX('h 20-21'!AO7:AO26,MATCH(LARGE('h 20-21'!K7:K26,16),'h 20-21'!K7:K26,0))</f>
        <v>124</v>
      </c>
      <c r="AP21" s="10">
        <f>INDEX('h 20-21'!AP7:AP26,MATCH(LARGE('h 20-21'!K7:K26,16),'h 20-21'!K7:K26,0))</f>
        <v>57</v>
      </c>
      <c r="AQ21" s="11">
        <f>INDEX('h 20-21'!AQ7:AQ26,MATCH(LARGE('h 20-21'!K7:K26,16),'h 20-21'!K7:K26,0))</f>
        <v>38</v>
      </c>
      <c r="AR21" s="12">
        <f>INDEX('h 20-21'!AR7:AR26,MATCH(LARGE('h 20-21'!K7:K26,16),'h 20-21'!K7:K26,0))</f>
        <v>55</v>
      </c>
      <c r="AS21" s="11">
        <f>INDEX('h 20-21'!AS7:AS26,MATCH(LARGE('h 20-21'!K7:K26,16),'h 20-21'!K7:K26,0))</f>
        <v>95</v>
      </c>
      <c r="AT21" s="12">
        <f>INDEX('h 20-21'!AT7:AT26,MATCH(LARGE('h 20-21'!K7:K26,16),'h 20-21'!K7:K26,0))</f>
        <v>108</v>
      </c>
      <c r="AV21" s="7">
        <f>INDEX('h 20-21'!AV7:AV26,MATCH(LARGE('h 20-21'!K7:K26,16),'h 20-21'!K7:K26,0))</f>
        <v>47</v>
      </c>
      <c r="AW21" s="8">
        <f>INDEX('h 20-21'!AW7:AW26,MATCH(LARGE('h 20-21'!K7:K26,16),'h 20-21'!K7:K26,0))</f>
        <v>51</v>
      </c>
      <c r="AX21" s="9">
        <f>INDEX('h 20-21'!AX7:AX26,MATCH(LARGE('h 20-21'!K7:K26,16),'h 20-21'!K7:K26,0))</f>
        <v>32</v>
      </c>
      <c r="AY21" s="10">
        <f>INDEX('h 20-21'!AY7:AY26,MATCH(LARGE('h 20-21'!K7:K26,16),'h 20-21'!K7:K26,0))</f>
        <v>25</v>
      </c>
      <c r="AZ21" s="11">
        <f>INDEX('h 20-21'!AZ7:AZ26,MATCH(LARGE('h 20-21'!K7:K26,16),'h 20-21'!K7:K26,0))</f>
        <v>15</v>
      </c>
      <c r="BA21" s="12">
        <f>INDEX('h 20-21'!BA7:BA26,MATCH(LARGE('h 20-21'!K7:K26,16),'h 20-21'!K7:K26,0))</f>
        <v>26</v>
      </c>
      <c r="BC21" s="7">
        <f>INDEX('h 20-21'!BC7:BC26,MATCH(LARGE('h 20-21'!K7:K26,16),'h 20-21'!K7:K26,0))</f>
        <v>5</v>
      </c>
      <c r="BD21" s="8">
        <f>INDEX('h 20-21'!BD7:BD26,MATCH(LARGE('h 20-21'!K7:K26,16),'h 20-21'!K7:K26,0))</f>
        <v>2</v>
      </c>
      <c r="BE21" s="9">
        <f>INDEX('h 20-21'!BE7:BE26,MATCH(LARGE('h 20-21'!K7:K26,16),'h 20-21'!K7:K26,0))</f>
        <v>0</v>
      </c>
      <c r="BF21" s="10">
        <f>INDEX('h 20-21'!BF7:BF26,MATCH(LARGE('h 20-21'!K7:K26,16),'h 20-21'!K7:K26,0))</f>
        <v>2</v>
      </c>
      <c r="BG21" s="11">
        <f>INDEX('h 20-21'!BG7:BG26,MATCH(LARGE('h 20-21'!K7:K26,16),'h 20-21'!K7:K26,0))</f>
        <v>5</v>
      </c>
      <c r="BH21" s="12">
        <f>INDEX('h 20-21'!BH7:BH26,MATCH(LARGE('h 20-21'!K7:K26,16),'h 20-21'!K7:K26,0))</f>
        <v>0</v>
      </c>
      <c r="BI21" s="6"/>
      <c r="BJ21" s="3" t="b">
        <f>INDEX('h 20-21'!BJ7:BJ26,MATCH(LARGE('h 20-21'!K7:K26,16),'h 20-21'!K7:K26,0))</f>
        <v>1</v>
      </c>
      <c r="BK21" s="3" t="b">
        <f>INDEX('h 20-21'!BK7:BK26,MATCH(LARGE('h 20-21'!K7:K26,16),'h 20-21'!K7:K26,0))</f>
        <v>1</v>
      </c>
      <c r="BL21" s="6"/>
      <c r="BM21" s="4" t="b">
        <f>INDEX('h 20-21'!BM7:BM26,MATCH(LARGE('h 20-21'!K7:K26,16),'h 20-21'!K7:K26,0))</f>
        <v>1</v>
      </c>
      <c r="BN21" s="4" t="b">
        <f>INDEX('h 20-21'!BN7:BN26,MATCH(LARGE('h 20-21'!K7:K26,16),'h 20-21'!K7:K26,0))</f>
        <v>1</v>
      </c>
      <c r="BO21" s="6"/>
      <c r="BP21" s="30" t="s">
        <v>89</v>
      </c>
    </row>
    <row r="22" spans="2:68" ht="17.100000000000001" customHeight="1" thickBot="1" x14ac:dyDescent="0.3">
      <c r="B22" s="22" t="str">
        <f>INDEX('h 20-21'!B7:B26,MATCH(LARGE('h 20-21'!K7:K26,17),'h 20-21'!K7:K26,0))</f>
        <v>Burnley</v>
      </c>
      <c r="C22" s="2"/>
      <c r="D22" s="4" t="b">
        <f>INDEX('h 20-21'!D7:D26,MATCH(LARGE('h 20-21'!K7:K26,17),'h 20-21'!K7:K26,0))</f>
        <v>1</v>
      </c>
      <c r="E22" s="2"/>
      <c r="F22" s="35">
        <f>INDEX('h 20-21'!F7:F26,MATCH(LARGE('h 20-21'!K7:K26,17),'h 20-21'!K7:K26,0))</f>
        <v>10</v>
      </c>
      <c r="G22" s="36">
        <f>INDEX('h 20-21'!G7:G26,MATCH(LARGE('h 20-21'!K7:K26,17),'h 20-21'!K7:K26,0))</f>
        <v>9</v>
      </c>
      <c r="H22" s="37">
        <f>INDEX('h 20-21'!H7:H26,MATCH(LARGE('h 20-21'!K7:K26,17),'h 20-21'!K7:K26,0))</f>
        <v>19</v>
      </c>
      <c r="I22" s="15">
        <f>INDEX('h 20-21'!I7:I26,MATCH(LARGE('h 20-21'!K7:K26,17),'h 20-21'!K7:K26,0))</f>
        <v>39</v>
      </c>
      <c r="J22" s="27"/>
      <c r="K22" s="27"/>
      <c r="L22" s="32">
        <f>INDEX('h 20-21'!L7:L26,MATCH(LARGE('h 20-21'!K7:K26,17),'h 20-21'!K7:K26,0))</f>
        <v>20</v>
      </c>
      <c r="M22" s="24">
        <f>INDEX('h 20-21'!M7:M26,MATCH(LARGE('h 20-21'!K7:K26,17),'h 20-21'!K7:K26,0))</f>
        <v>28</v>
      </c>
      <c r="N22" s="33">
        <f>INDEX('h 20-21'!N7:N26,MATCH(LARGE('h 20-21'!K7:K26,17),'h 20-21'!K7:K26,0))</f>
        <v>33</v>
      </c>
      <c r="O22" s="34">
        <f>INDEX('h 20-21'!O7:O26,MATCH(LARGE('h 20-21'!K7:K26,17),'h 20-21'!K7:K26,0))</f>
        <v>55</v>
      </c>
      <c r="P22" s="2"/>
      <c r="Q22" s="38">
        <f>INDEX('h 20-21'!Q7:Q26,MATCH(LARGE('h 20-21'!K7:K26,17),'h 20-21'!K7:K26,0))</f>
        <v>4</v>
      </c>
      <c r="R22" s="39">
        <f>INDEX('h 20-21'!R7:R26,MATCH(LARGE('h 20-21'!K7:K26,17),'h 20-21'!K7:K26,0))</f>
        <v>6</v>
      </c>
      <c r="S22" s="40">
        <f>INDEX('h 20-21'!S7:S26,MATCH(LARGE('h 20-21'!K7:K26,17),'h 20-21'!K7:K26,0))</f>
        <v>9</v>
      </c>
      <c r="T22" s="15">
        <f>INDEX('h 20-21'!T7:T26,MATCH(LARGE('h 20-21'!K7:K26,17),'h 20-21'!K7:K26,0))</f>
        <v>18</v>
      </c>
      <c r="U22" s="32">
        <f>INDEX('h 20-21'!U7:U26,MATCH(LARGE('h 20-21'!K7:K26,17),'h 20-21'!K7:K26,0))</f>
        <v>8</v>
      </c>
      <c r="V22" s="24">
        <f>INDEX('h 20-21'!V7:V26,MATCH(LARGE('h 20-21'!K7:K26,17),'h 20-21'!K7:K26,0))</f>
        <v>13</v>
      </c>
      <c r="W22" s="33">
        <f>INDEX('h 20-21'!W7:W26,MATCH(LARGE('h 20-21'!K7:K26,17),'h 20-21'!K7:K26,0))</f>
        <v>14</v>
      </c>
      <c r="X22" s="34">
        <f>INDEX('h 20-21'!X7:X26,MATCH(LARGE('h 20-21'!K7:K26,17),'h 20-21'!K7:K26,0))</f>
        <v>27</v>
      </c>
      <c r="Y22" s="2"/>
      <c r="Z22" s="41">
        <f>INDEX('h 20-21'!Z7:Z26,MATCH(LARGE('h 20-21'!K7:K26,17),'h 20-21'!K7:K26,0))</f>
        <v>6</v>
      </c>
      <c r="AA22" s="42">
        <f>INDEX('h 20-21'!AA7:AA26,MATCH(LARGE('h 20-21'!K7:K26,17),'h 20-21'!K7:K26,0))</f>
        <v>3</v>
      </c>
      <c r="AB22" s="43">
        <f>INDEX('h 20-21'!AB7:AB26,MATCH(LARGE('h 20-21'!K7:K26,17),'h 20-21'!K7:K26,0))</f>
        <v>10</v>
      </c>
      <c r="AC22" s="15">
        <f>INDEX('h 20-21'!AC7:AC26,MATCH(LARGE('h 20-21'!K7:K26,17),'h 20-21'!K7:K26,0))</f>
        <v>21</v>
      </c>
      <c r="AD22" s="32">
        <f>INDEX('h 20-21'!AD7:AD26,MATCH(LARGE('h 20-21'!K7:K26,17),'h 20-21'!K7:K26,0))</f>
        <v>12</v>
      </c>
      <c r="AE22" s="24">
        <f>INDEX('h 20-21'!AE7:AE26,MATCH(LARGE('h 20-21'!K7:K26,17),'h 20-21'!K7:K26,0))</f>
        <v>15</v>
      </c>
      <c r="AF22" s="33">
        <f>INDEX('h 20-21'!AF7:AF26,MATCH(LARGE('h 20-21'!K7:K26,17),'h 20-21'!K7:K26,0))</f>
        <v>19</v>
      </c>
      <c r="AG22" s="34">
        <f>INDEX('h 20-21'!AG7:AG26,MATCH(LARGE('h 20-21'!K7:K26,17),'h 20-21'!K7:K26,0))</f>
        <v>28</v>
      </c>
      <c r="AI22" s="7">
        <f>INDEX('h 20-21'!AI7:AI26,MATCH(LARGE('h 20-21'!K7:K26,17),'h 20-21'!K7:K26,0))</f>
        <v>67</v>
      </c>
      <c r="AJ22" s="8">
        <f>INDEX('h 20-21'!AJ7:AJ26,MATCH(LARGE('h 20-21'!K7:K26,17),'h 20-21'!K7:K26,0))</f>
        <v>118</v>
      </c>
      <c r="AK22" s="7">
        <f>INDEX('h 20-21'!AK7:AK26,MATCH(LARGE('h 20-21'!K7:K26,17),'h 20-21'!K7:K26,0))</f>
        <v>172</v>
      </c>
      <c r="AL22" s="8">
        <f>INDEX('h 20-21'!AL7:AL26,MATCH(LARGE('h 20-21'!K7:K26,17),'h 20-21'!K7:K26,0))</f>
        <v>237</v>
      </c>
      <c r="AM22" s="9">
        <f>INDEX('h 20-21'!AM7:AM26,MATCH(LARGE('h 20-21'!K7:K26,17),'h 20-21'!K7:K26,0))</f>
        <v>35</v>
      </c>
      <c r="AN22" s="10">
        <f>INDEX('h 20-21'!AN7:AN26,MATCH(LARGE('h 20-21'!K7:K26,17),'h 20-21'!K7:K26,0))</f>
        <v>53</v>
      </c>
      <c r="AO22" s="9">
        <f>INDEX('h 20-21'!AO7:AO26,MATCH(LARGE('h 20-21'!K7:K26,17),'h 20-21'!K7:K26,0))</f>
        <v>92</v>
      </c>
      <c r="AP22" s="10">
        <f>INDEX('h 20-21'!AP7:AP26,MATCH(LARGE('h 20-21'!K7:K26,17),'h 20-21'!K7:K26,0))</f>
        <v>95</v>
      </c>
      <c r="AQ22" s="11">
        <f>INDEX('h 20-21'!AQ7:AQ26,MATCH(LARGE('h 20-21'!K7:K26,17),'h 20-21'!K7:K26,0))</f>
        <v>32</v>
      </c>
      <c r="AR22" s="12">
        <f>INDEX('h 20-21'!AR7:AR26,MATCH(LARGE('h 20-21'!K7:K26,17),'h 20-21'!K7:K26,0))</f>
        <v>65</v>
      </c>
      <c r="AS22" s="11">
        <f>INDEX('h 20-21'!AS7:AS26,MATCH(LARGE('h 20-21'!K7:K26,17),'h 20-21'!K7:K26,0))</f>
        <v>80</v>
      </c>
      <c r="AT22" s="12">
        <f>INDEX('h 20-21'!AT7:AT26,MATCH(LARGE('h 20-21'!K7:K26,17),'h 20-21'!K7:K26,0))</f>
        <v>142</v>
      </c>
      <c r="AV22" s="7">
        <f>INDEX('h 20-21'!AV7:AV26,MATCH(LARGE('h 20-21'!K7:K26,17),'h 20-21'!K7:K26,0))</f>
        <v>48</v>
      </c>
      <c r="AW22" s="8">
        <f>INDEX('h 20-21'!AW7:AW26,MATCH(LARGE('h 20-21'!K7:K26,17),'h 20-21'!K7:K26,0))</f>
        <v>32</v>
      </c>
      <c r="AX22" s="9">
        <f>INDEX('h 20-21'!AX7:AX26,MATCH(LARGE('h 20-21'!K7:K26,17),'h 20-21'!K7:K26,0))</f>
        <v>24</v>
      </c>
      <c r="AY22" s="10">
        <f>INDEX('h 20-21'!AY7:AY26,MATCH(LARGE('h 20-21'!K7:K26,17),'h 20-21'!K7:K26,0))</f>
        <v>12</v>
      </c>
      <c r="AZ22" s="11">
        <f>INDEX('h 20-21'!AZ7:AZ26,MATCH(LARGE('h 20-21'!K7:K26,17),'h 20-21'!K7:K26,0))</f>
        <v>24</v>
      </c>
      <c r="BA22" s="12">
        <f>INDEX('h 20-21'!BA7:BA26,MATCH(LARGE('h 20-21'!K7:K26,17),'h 20-21'!K7:K26,0))</f>
        <v>20</v>
      </c>
      <c r="BC22" s="7">
        <f>INDEX('h 20-21'!BC7:BC26,MATCH(LARGE('h 20-21'!K7:K26,17),'h 20-21'!K7:K26,0))</f>
        <v>0</v>
      </c>
      <c r="BD22" s="8">
        <f>INDEX('h 20-21'!BD7:BD26,MATCH(LARGE('h 20-21'!K7:K26,17),'h 20-21'!K7:K26,0))</f>
        <v>2</v>
      </c>
      <c r="BE22" s="9">
        <f>INDEX('h 20-21'!BE7:BE26,MATCH(LARGE('h 20-21'!K7:K26,17),'h 20-21'!K7:K26,0))</f>
        <v>0</v>
      </c>
      <c r="BF22" s="10">
        <f>INDEX('h 20-21'!BF7:BF26,MATCH(LARGE('h 20-21'!K7:K26,17),'h 20-21'!K7:K26,0))</f>
        <v>1</v>
      </c>
      <c r="BG22" s="11">
        <f>INDEX('h 20-21'!BG7:BG26,MATCH(LARGE('h 20-21'!K7:K26,17),'h 20-21'!K7:K26,0))</f>
        <v>0</v>
      </c>
      <c r="BH22" s="12">
        <f>INDEX('h 20-21'!BH7:BH26,MATCH(LARGE('h 20-21'!K7:K26,17),'h 20-21'!K7:K26,0))</f>
        <v>1</v>
      </c>
      <c r="BI22" s="6"/>
      <c r="BJ22" s="3" t="b">
        <f>INDEX('h 20-21'!BJ7:BJ26,MATCH(LARGE('h 20-21'!K7:K26,17),'h 20-21'!K7:K26,0))</f>
        <v>1</v>
      </c>
      <c r="BK22" s="3" t="b">
        <f>INDEX('h 20-21'!BK7:BK26,MATCH(LARGE('h 20-21'!K7:K26,17),'h 20-21'!K7:K26,0))</f>
        <v>1</v>
      </c>
      <c r="BL22" s="6"/>
      <c r="BM22" s="4" t="b">
        <f>INDEX('h 20-21'!BM7:BM26,MATCH(LARGE('h 20-21'!K7:K26,17),'h 20-21'!K7:K26,0))</f>
        <v>1</v>
      </c>
      <c r="BN22" s="4" t="b">
        <f>INDEX('h 20-21'!BN7:BN26,MATCH(LARGE('h 20-21'!K7:K26,17),'h 20-21'!K7:K26,0))</f>
        <v>1</v>
      </c>
      <c r="BO22" s="6"/>
      <c r="BP22" s="30" t="s">
        <v>90</v>
      </c>
    </row>
    <row r="23" spans="2:68" ht="17.100000000000001" customHeight="1" thickBot="1" x14ac:dyDescent="0.3">
      <c r="B23" s="22" t="str">
        <f>INDEX('h 20-21'!B7:B26,MATCH(LARGE('h 20-21'!K7:K26,18),'h 20-21'!K7:K26,0))</f>
        <v>Fulham</v>
      </c>
      <c r="C23" s="2"/>
      <c r="D23" s="4" t="b">
        <f>INDEX('h 20-21'!D7:D26,MATCH(LARGE('h 20-21'!K7:K26,18),'h 20-21'!K7:K26,0))</f>
        <v>1</v>
      </c>
      <c r="E23" s="2"/>
      <c r="F23" s="35">
        <f>INDEX('h 20-21'!F7:F26,MATCH(LARGE('h 20-21'!K7:K26,18),'h 20-21'!K7:K26,0))</f>
        <v>5</v>
      </c>
      <c r="G23" s="36">
        <f>INDEX('h 20-21'!G7:G26,MATCH(LARGE('h 20-21'!K7:K26,18),'h 20-21'!K7:K26,0))</f>
        <v>13</v>
      </c>
      <c r="H23" s="37">
        <f>INDEX('h 20-21'!H7:H26,MATCH(LARGE('h 20-21'!K7:K26,18),'h 20-21'!K7:K26,0))</f>
        <v>20</v>
      </c>
      <c r="I23" s="15">
        <f>INDEX('h 20-21'!I7:I26,MATCH(LARGE('h 20-21'!K7:K26,18),'h 20-21'!K7:K26,0))</f>
        <v>28</v>
      </c>
      <c r="J23" s="27"/>
      <c r="K23" s="27"/>
      <c r="L23" s="32">
        <f>INDEX('h 20-21'!L7:L26,MATCH(LARGE('h 20-21'!K7:K26,18),'h 20-21'!K7:K26,0))</f>
        <v>12</v>
      </c>
      <c r="M23" s="24">
        <f>INDEX('h 20-21'!M7:M26,MATCH(LARGE('h 20-21'!K7:K26,18),'h 20-21'!K7:K26,0))</f>
        <v>23</v>
      </c>
      <c r="N23" s="33">
        <f>INDEX('h 20-21'!N7:N26,MATCH(LARGE('h 20-21'!K7:K26,18),'h 20-21'!K7:K26,0))</f>
        <v>27</v>
      </c>
      <c r="O23" s="34">
        <f>INDEX('h 20-21'!O7:O26,MATCH(LARGE('h 20-21'!K7:K26,18),'h 20-21'!K7:K26,0))</f>
        <v>53</v>
      </c>
      <c r="P23" s="2"/>
      <c r="Q23" s="38">
        <f>INDEX('h 20-21'!Q7:Q26,MATCH(LARGE('h 20-21'!K7:K26,18),'h 20-21'!K7:K26,0))</f>
        <v>2</v>
      </c>
      <c r="R23" s="39">
        <f>INDEX('h 20-21'!R7:R26,MATCH(LARGE('h 20-21'!K7:K26,18),'h 20-21'!K7:K26,0))</f>
        <v>4</v>
      </c>
      <c r="S23" s="40">
        <f>INDEX('h 20-21'!S7:S26,MATCH(LARGE('h 20-21'!K7:K26,18),'h 20-21'!K7:K26,0))</f>
        <v>13</v>
      </c>
      <c r="T23" s="15">
        <f>INDEX('h 20-21'!T7:T26,MATCH(LARGE('h 20-21'!K7:K26,18),'h 20-21'!K7:K26,0))</f>
        <v>10</v>
      </c>
      <c r="U23" s="32">
        <f>INDEX('h 20-21'!U7:U26,MATCH(LARGE('h 20-21'!K7:K26,18),'h 20-21'!K7:K26,0))</f>
        <v>6</v>
      </c>
      <c r="V23" s="24">
        <f>INDEX('h 20-21'!V7:V26,MATCH(LARGE('h 20-21'!K7:K26,18),'h 20-21'!K7:K26,0))</f>
        <v>15</v>
      </c>
      <c r="W23" s="33">
        <f>INDEX('h 20-21'!W7:W26,MATCH(LARGE('h 20-21'!K7:K26,18),'h 20-21'!K7:K26,0))</f>
        <v>9</v>
      </c>
      <c r="X23" s="34">
        <f>INDEX('h 20-21'!X7:X26,MATCH(LARGE('h 20-21'!K7:K26,18),'h 20-21'!K7:K26,0))</f>
        <v>28</v>
      </c>
      <c r="Y23" s="2"/>
      <c r="Z23" s="41">
        <f>INDEX('h 20-21'!Z7:Z26,MATCH(LARGE('h 20-21'!K7:K26,18),'h 20-21'!K7:K26,0))</f>
        <v>3</v>
      </c>
      <c r="AA23" s="42">
        <f>INDEX('h 20-21'!AA7:AA26,MATCH(LARGE('h 20-21'!K7:K26,18),'h 20-21'!K7:K26,0))</f>
        <v>9</v>
      </c>
      <c r="AB23" s="43">
        <f>INDEX('h 20-21'!AB7:AB26,MATCH(LARGE('h 20-21'!K7:K26,18),'h 20-21'!K7:K26,0))</f>
        <v>7</v>
      </c>
      <c r="AC23" s="15">
        <f>INDEX('h 20-21'!AC7:AC26,MATCH(LARGE('h 20-21'!K7:K26,18),'h 20-21'!K7:K26,0))</f>
        <v>18</v>
      </c>
      <c r="AD23" s="32">
        <f>INDEX('h 20-21'!AD7:AD26,MATCH(LARGE('h 20-21'!K7:K26,18),'h 20-21'!K7:K26,0))</f>
        <v>6</v>
      </c>
      <c r="AE23" s="24">
        <f>INDEX('h 20-21'!AE7:AE26,MATCH(LARGE('h 20-21'!K7:K26,18),'h 20-21'!K7:K26,0))</f>
        <v>8</v>
      </c>
      <c r="AF23" s="33">
        <f>INDEX('h 20-21'!AF7:AF26,MATCH(LARGE('h 20-21'!K7:K26,18),'h 20-21'!K7:K26,0))</f>
        <v>18</v>
      </c>
      <c r="AG23" s="34">
        <f>INDEX('h 20-21'!AG7:AG26,MATCH(LARGE('h 20-21'!K7:K26,18),'h 20-21'!K7:K26,0))</f>
        <v>25</v>
      </c>
      <c r="AI23" s="7">
        <f>INDEX('h 20-21'!AI7:AI26,MATCH(LARGE('h 20-21'!K7:K26,18),'h 20-21'!K7:K26,0))</f>
        <v>82</v>
      </c>
      <c r="AJ23" s="8">
        <f>INDEX('h 20-21'!AJ7:AJ26,MATCH(LARGE('h 20-21'!K7:K26,18),'h 20-21'!K7:K26,0))</f>
        <v>83</v>
      </c>
      <c r="AK23" s="7">
        <f>INDEX('h 20-21'!AK7:AK26,MATCH(LARGE('h 20-21'!K7:K26,18),'h 20-21'!K7:K26,0))</f>
        <v>164</v>
      </c>
      <c r="AL23" s="8">
        <f>INDEX('h 20-21'!AL7:AL26,MATCH(LARGE('h 20-21'!K7:K26,18),'h 20-21'!K7:K26,0))</f>
        <v>191</v>
      </c>
      <c r="AM23" s="9">
        <f>INDEX('h 20-21'!AM7:AM26,MATCH(LARGE('h 20-21'!K7:K26,18),'h 20-21'!K7:K26,0))</f>
        <v>40</v>
      </c>
      <c r="AN23" s="10">
        <f>INDEX('h 20-21'!AN7:AN26,MATCH(LARGE('h 20-21'!K7:K26,18),'h 20-21'!K7:K26,0))</f>
        <v>33</v>
      </c>
      <c r="AO23" s="9">
        <f>INDEX('h 20-21'!AO7:AO26,MATCH(LARGE('h 20-21'!K7:K26,18),'h 20-21'!K7:K26,0))</f>
        <v>89</v>
      </c>
      <c r="AP23" s="10">
        <f>INDEX('h 20-21'!AP7:AP26,MATCH(LARGE('h 20-21'!K7:K26,18),'h 20-21'!K7:K26,0))</f>
        <v>87</v>
      </c>
      <c r="AQ23" s="11">
        <f>INDEX('h 20-21'!AQ7:AQ26,MATCH(LARGE('h 20-21'!K7:K26,18),'h 20-21'!K7:K26,0))</f>
        <v>42</v>
      </c>
      <c r="AR23" s="12">
        <f>INDEX('h 20-21'!AR7:AR26,MATCH(LARGE('h 20-21'!K7:K26,18),'h 20-21'!K7:K26,0))</f>
        <v>50</v>
      </c>
      <c r="AS23" s="11">
        <f>INDEX('h 20-21'!AS7:AS26,MATCH(LARGE('h 20-21'!K7:K26,18),'h 20-21'!K7:K26,0))</f>
        <v>75</v>
      </c>
      <c r="AT23" s="12">
        <f>INDEX('h 20-21'!AT7:AT26,MATCH(LARGE('h 20-21'!K7:K26,18),'h 20-21'!K7:K26,0))</f>
        <v>104</v>
      </c>
      <c r="AV23" s="7">
        <f>INDEX('h 20-21'!AV7:AV26,MATCH(LARGE('h 20-21'!K7:K26,18),'h 20-21'!K7:K26,0))</f>
        <v>67</v>
      </c>
      <c r="AW23" s="8">
        <f>INDEX('h 20-21'!AW7:AW26,MATCH(LARGE('h 20-21'!K7:K26,18),'h 20-21'!K7:K26,0))</f>
        <v>40</v>
      </c>
      <c r="AX23" s="9">
        <f>INDEX('h 20-21'!AX7:AX26,MATCH(LARGE('h 20-21'!K7:K26,18),'h 20-21'!K7:K26,0))</f>
        <v>36</v>
      </c>
      <c r="AY23" s="10">
        <f>INDEX('h 20-21'!AY7:AY26,MATCH(LARGE('h 20-21'!K7:K26,18),'h 20-21'!K7:K26,0))</f>
        <v>22</v>
      </c>
      <c r="AZ23" s="11">
        <f>INDEX('h 20-21'!AZ7:AZ26,MATCH(LARGE('h 20-21'!K7:K26,18),'h 20-21'!K7:K26,0))</f>
        <v>31</v>
      </c>
      <c r="BA23" s="12">
        <f>INDEX('h 20-21'!BA7:BA26,MATCH(LARGE('h 20-21'!K7:K26,18),'h 20-21'!K7:K26,0))</f>
        <v>18</v>
      </c>
      <c r="BC23" s="7">
        <f>INDEX('h 20-21'!BC7:BC26,MATCH(LARGE('h 20-21'!K7:K26,18),'h 20-21'!K7:K26,0))</f>
        <v>3</v>
      </c>
      <c r="BD23" s="8">
        <f>INDEX('h 20-21'!BD7:BD26,MATCH(LARGE('h 20-21'!K7:K26,18),'h 20-21'!K7:K26,0))</f>
        <v>1</v>
      </c>
      <c r="BE23" s="9">
        <f>INDEX('h 20-21'!BE7:BE26,MATCH(LARGE('h 20-21'!K7:K26,18),'h 20-21'!K7:K26,0))</f>
        <v>2</v>
      </c>
      <c r="BF23" s="10">
        <f>INDEX('h 20-21'!BF7:BF26,MATCH(LARGE('h 20-21'!K7:K26,18),'h 20-21'!K7:K26,0))</f>
        <v>1</v>
      </c>
      <c r="BG23" s="11">
        <f>INDEX('h 20-21'!BG7:BG26,MATCH(LARGE('h 20-21'!K7:K26,18),'h 20-21'!K7:K26,0))</f>
        <v>1</v>
      </c>
      <c r="BH23" s="12">
        <f>INDEX('h 20-21'!BH7:BH26,MATCH(LARGE('h 20-21'!K7:K26,18),'h 20-21'!K7:K26,0))</f>
        <v>0</v>
      </c>
      <c r="BI23" s="6"/>
      <c r="BJ23" s="3" t="b">
        <f>INDEX('h 20-21'!BJ7:BJ26,MATCH(LARGE('h 20-21'!K7:K26,18),'h 20-21'!K7:K26,0))</f>
        <v>1</v>
      </c>
      <c r="BK23" s="3" t="b">
        <f>INDEX('h 20-21'!BK7:BK26,MATCH(LARGE('h 20-21'!K7:K26,18),'h 20-21'!K7:K26,0))</f>
        <v>1</v>
      </c>
      <c r="BL23" s="6"/>
      <c r="BM23" s="4" t="b">
        <f>INDEX('h 20-21'!BM7:BM26,MATCH(LARGE('h 20-21'!K7:K26,18),'h 20-21'!K7:K26,0))</f>
        <v>1</v>
      </c>
      <c r="BN23" s="4" t="b">
        <f>INDEX('h 20-21'!BN7:BN26,MATCH(LARGE('h 20-21'!K7:K26,18),'h 20-21'!K7:K26,0))</f>
        <v>1</v>
      </c>
      <c r="BO23" s="6"/>
      <c r="BP23" s="30" t="s">
        <v>17</v>
      </c>
    </row>
    <row r="24" spans="2:68" ht="17.100000000000001" customHeight="1" thickBot="1" x14ac:dyDescent="0.3">
      <c r="B24" s="22" t="str">
        <f>INDEX('h 20-21'!B7:B26,MATCH(LARGE('h 20-21'!K7:K26,19),'h 20-21'!K7:K26,0))</f>
        <v>West Brom</v>
      </c>
      <c r="C24" s="2"/>
      <c r="D24" s="4" t="b">
        <f>INDEX('h 20-21'!D7:D26,MATCH(LARGE('h 20-21'!K7:K26,19),'h 20-21'!K7:K26,0))</f>
        <v>1</v>
      </c>
      <c r="E24" s="2"/>
      <c r="F24" s="35">
        <f>INDEX('h 20-21'!F7:F26,MATCH(LARGE('h 20-21'!K7:K26,19),'h 20-21'!K7:K26,0))</f>
        <v>5</v>
      </c>
      <c r="G24" s="36">
        <f>INDEX('h 20-21'!G7:G26,MATCH(LARGE('h 20-21'!K7:K26,19),'h 20-21'!K7:K26,0))</f>
        <v>11</v>
      </c>
      <c r="H24" s="37">
        <f>INDEX('h 20-21'!H7:H26,MATCH(LARGE('h 20-21'!K7:K26,19),'h 20-21'!K7:K26,0))</f>
        <v>22</v>
      </c>
      <c r="I24" s="15">
        <f>INDEX('h 20-21'!I7:I26,MATCH(LARGE('h 20-21'!K7:K26,19),'h 20-21'!K7:K26,0))</f>
        <v>26</v>
      </c>
      <c r="J24" s="27"/>
      <c r="K24" s="27"/>
      <c r="L24" s="32">
        <f>INDEX('h 20-21'!L7:L26,MATCH(LARGE('h 20-21'!K7:K26,19),'h 20-21'!K7:K26,0))</f>
        <v>18</v>
      </c>
      <c r="M24" s="24">
        <f>INDEX('h 20-21'!M7:M26,MATCH(LARGE('h 20-21'!K7:K26,19),'h 20-21'!K7:K26,0))</f>
        <v>39</v>
      </c>
      <c r="N24" s="33">
        <f>INDEX('h 20-21'!N7:N26,MATCH(LARGE('h 20-21'!K7:K26,19),'h 20-21'!K7:K26,0))</f>
        <v>35</v>
      </c>
      <c r="O24" s="34">
        <f>INDEX('h 20-21'!O7:O26,MATCH(LARGE('h 20-21'!K7:K26,19),'h 20-21'!K7:K26,0))</f>
        <v>76</v>
      </c>
      <c r="P24" s="2"/>
      <c r="Q24" s="38">
        <f>INDEX('h 20-21'!Q7:Q26,MATCH(LARGE('h 20-21'!K7:K26,19),'h 20-21'!K7:K26,0))</f>
        <v>3</v>
      </c>
      <c r="R24" s="39">
        <f>INDEX('h 20-21'!R7:R26,MATCH(LARGE('h 20-21'!K7:K26,19),'h 20-21'!K7:K26,0))</f>
        <v>6</v>
      </c>
      <c r="S24" s="40">
        <f>INDEX('h 20-21'!S7:S26,MATCH(LARGE('h 20-21'!K7:K26,19),'h 20-21'!K7:K26,0))</f>
        <v>10</v>
      </c>
      <c r="T24" s="15">
        <f>INDEX('h 20-21'!T7:T26,MATCH(LARGE('h 20-21'!K7:K26,19),'h 20-21'!K7:K26,0))</f>
        <v>15</v>
      </c>
      <c r="U24" s="32">
        <f>INDEX('h 20-21'!U7:U26,MATCH(LARGE('h 20-21'!K7:K26,19),'h 20-21'!K7:K26,0))</f>
        <v>11</v>
      </c>
      <c r="V24" s="24">
        <f>INDEX('h 20-21'!V7:V26,MATCH(LARGE('h 20-21'!K7:K26,19),'h 20-21'!K7:K26,0))</f>
        <v>17</v>
      </c>
      <c r="W24" s="33">
        <f>INDEX('h 20-21'!W7:W26,MATCH(LARGE('h 20-21'!K7:K26,19),'h 20-21'!K7:K26,0))</f>
        <v>15</v>
      </c>
      <c r="X24" s="34">
        <f>INDEX('h 20-21'!X7:X26,MATCH(LARGE('h 20-21'!K7:K26,19),'h 20-21'!K7:K26,0))</f>
        <v>39</v>
      </c>
      <c r="Y24" s="2"/>
      <c r="Z24" s="41">
        <f>INDEX('h 20-21'!Z7:Z26,MATCH(LARGE('h 20-21'!K7:K26,19),'h 20-21'!K7:K26,0))</f>
        <v>2</v>
      </c>
      <c r="AA24" s="42">
        <f>INDEX('h 20-21'!AA7:AA26,MATCH(LARGE('h 20-21'!K7:K26,19),'h 20-21'!K7:K26,0))</f>
        <v>5</v>
      </c>
      <c r="AB24" s="43">
        <f>INDEX('h 20-21'!AB7:AB26,MATCH(LARGE('h 20-21'!K7:K26,19),'h 20-21'!K7:K26,0))</f>
        <v>12</v>
      </c>
      <c r="AC24" s="15">
        <f>INDEX('h 20-21'!AC7:AC26,MATCH(LARGE('h 20-21'!K7:K26,19),'h 20-21'!K7:K26,0))</f>
        <v>11</v>
      </c>
      <c r="AD24" s="32">
        <f>INDEX('h 20-21'!AD7:AD26,MATCH(LARGE('h 20-21'!K7:K26,19),'h 20-21'!K7:K26,0))</f>
        <v>7</v>
      </c>
      <c r="AE24" s="24">
        <f>INDEX('h 20-21'!AE7:AE26,MATCH(LARGE('h 20-21'!K7:K26,19),'h 20-21'!K7:K26,0))</f>
        <v>22</v>
      </c>
      <c r="AF24" s="33">
        <f>INDEX('h 20-21'!AF7:AF26,MATCH(LARGE('h 20-21'!K7:K26,19),'h 20-21'!K7:K26,0))</f>
        <v>20</v>
      </c>
      <c r="AG24" s="34">
        <f>INDEX('h 20-21'!AG7:AG26,MATCH(LARGE('h 20-21'!K7:K26,19),'h 20-21'!K7:K26,0))</f>
        <v>37</v>
      </c>
      <c r="AI24" s="7">
        <f>INDEX('h 20-21'!AI7:AI26,MATCH(LARGE('h 20-21'!K7:K26,19),'h 20-21'!K7:K26,0))</f>
        <v>68</v>
      </c>
      <c r="AJ24" s="8">
        <f>INDEX('h 20-21'!AJ7:AJ26,MATCH(LARGE('h 20-21'!K7:K26,19),'h 20-21'!K7:K26,0))</f>
        <v>117</v>
      </c>
      <c r="AK24" s="7">
        <f>INDEX('h 20-21'!AK7:AK26,MATCH(LARGE('h 20-21'!K7:K26,19),'h 20-21'!K7:K26,0))</f>
        <v>145</v>
      </c>
      <c r="AL24" s="8">
        <f>INDEX('h 20-21'!AL7:AL26,MATCH(LARGE('h 20-21'!K7:K26,19),'h 20-21'!K7:K26,0))</f>
        <v>266</v>
      </c>
      <c r="AM24" s="9">
        <f>INDEX('h 20-21'!AM7:AM26,MATCH(LARGE('h 20-21'!K7:K26,19),'h 20-21'!K7:K26,0))</f>
        <v>51</v>
      </c>
      <c r="AN24" s="10">
        <f>INDEX('h 20-21'!AN7:AN26,MATCH(LARGE('h 20-21'!K7:K26,19),'h 20-21'!K7:K26,0))</f>
        <v>51</v>
      </c>
      <c r="AO24" s="9">
        <f>INDEX('h 20-21'!AO7:AO26,MATCH(LARGE('h 20-21'!K7:K26,19),'h 20-21'!K7:K26,0))</f>
        <v>100</v>
      </c>
      <c r="AP24" s="10">
        <f>INDEX('h 20-21'!AP7:AP26,MATCH(LARGE('h 20-21'!K7:K26,19),'h 20-21'!K7:K26,0))</f>
        <v>126</v>
      </c>
      <c r="AQ24" s="11">
        <f>INDEX('h 20-21'!AQ7:AQ26,MATCH(LARGE('h 20-21'!K7:K26,19),'h 20-21'!K7:K26,0))</f>
        <v>17</v>
      </c>
      <c r="AR24" s="12">
        <f>INDEX('h 20-21'!AR7:AR26,MATCH(LARGE('h 20-21'!K7:K26,19),'h 20-21'!K7:K26,0))</f>
        <v>66</v>
      </c>
      <c r="AS24" s="11">
        <f>INDEX('h 20-21'!AS7:AS26,MATCH(LARGE('h 20-21'!K7:K26,19),'h 20-21'!K7:K26,0))</f>
        <v>45</v>
      </c>
      <c r="AT24" s="12">
        <f>INDEX('h 20-21'!AT7:AT26,MATCH(LARGE('h 20-21'!K7:K26,19),'h 20-21'!K7:K26,0))</f>
        <v>140</v>
      </c>
      <c r="AV24" s="7">
        <f>INDEX('h 20-21'!AV7:AV26,MATCH(LARGE('h 20-21'!K7:K26,19),'h 20-21'!K7:K26,0))</f>
        <v>51</v>
      </c>
      <c r="AW24" s="8">
        <f>INDEX('h 20-21'!AW7:AW26,MATCH(LARGE('h 20-21'!K7:K26,19),'h 20-21'!K7:K26,0))</f>
        <v>49</v>
      </c>
      <c r="AX24" s="9">
        <f>INDEX('h 20-21'!AX7:AX26,MATCH(LARGE('h 20-21'!K7:K26,19),'h 20-21'!K7:K26,0))</f>
        <v>26</v>
      </c>
      <c r="AY24" s="10">
        <f>INDEX('h 20-21'!AY7:AY26,MATCH(LARGE('h 20-21'!K7:K26,19),'h 20-21'!K7:K26,0))</f>
        <v>20</v>
      </c>
      <c r="AZ24" s="11">
        <f>INDEX('h 20-21'!AZ7:AZ26,MATCH(LARGE('h 20-21'!K7:K26,19),'h 20-21'!K7:K26,0))</f>
        <v>25</v>
      </c>
      <c r="BA24" s="12">
        <f>INDEX('h 20-21'!BA7:BA26,MATCH(LARGE('h 20-21'!K7:K26,19),'h 20-21'!K7:K26,0))</f>
        <v>29</v>
      </c>
      <c r="BC24" s="7">
        <f>INDEX('h 20-21'!BC7:BC26,MATCH(LARGE('h 20-21'!K7:K26,19),'h 20-21'!K7:K26,0))</f>
        <v>5</v>
      </c>
      <c r="BD24" s="8">
        <f>INDEX('h 20-21'!BD7:BD26,MATCH(LARGE('h 20-21'!K7:K26,19),'h 20-21'!K7:K26,0))</f>
        <v>1</v>
      </c>
      <c r="BE24" s="9">
        <f>INDEX('h 20-21'!BE7:BE26,MATCH(LARGE('h 20-21'!K7:K26,19),'h 20-21'!K7:K26,0))</f>
        <v>2</v>
      </c>
      <c r="BF24" s="10">
        <f>INDEX('h 20-21'!BF7:BF26,MATCH(LARGE('h 20-21'!K7:K26,19),'h 20-21'!K7:K26,0))</f>
        <v>0</v>
      </c>
      <c r="BG24" s="11">
        <f>INDEX('h 20-21'!BG7:BG26,MATCH(LARGE('h 20-21'!K7:K26,19),'h 20-21'!K7:K26,0))</f>
        <v>3</v>
      </c>
      <c r="BH24" s="12">
        <f>INDEX('h 20-21'!BH7:BH26,MATCH(LARGE('h 20-21'!K7:K26,19),'h 20-21'!K7:K26,0))</f>
        <v>1</v>
      </c>
      <c r="BI24" s="6"/>
      <c r="BJ24" s="3" t="b">
        <f>INDEX('h 20-21'!BJ7:BJ26,MATCH(LARGE('h 20-21'!K7:K26,19),'h 20-21'!K7:K26,0))</f>
        <v>1</v>
      </c>
      <c r="BK24" s="3" t="b">
        <f>INDEX('h 20-21'!BK7:BK26,MATCH(LARGE('h 20-21'!K7:K26,19),'h 20-21'!K7:K26,0))</f>
        <v>1</v>
      </c>
      <c r="BL24" s="6"/>
      <c r="BM24" s="4" t="b">
        <f>INDEX('h 20-21'!BM7:BM26,MATCH(LARGE('h 20-21'!K7:K26,19),'h 20-21'!K7:K26,0))</f>
        <v>1</v>
      </c>
      <c r="BN24" s="4" t="b">
        <f>INDEX('h 20-21'!BN7:BN26,MATCH(LARGE('h 20-21'!K7:K26,19),'h 20-21'!K7:K26,0))</f>
        <v>1</v>
      </c>
      <c r="BO24" s="6"/>
      <c r="BP24" s="30" t="s">
        <v>19</v>
      </c>
    </row>
    <row r="25" spans="2:68" ht="17.100000000000001" customHeight="1" thickBot="1" x14ac:dyDescent="0.3">
      <c r="B25" s="22" t="str">
        <f>INDEX('h 20-21'!B7:B26,MATCH(LARGE('h 20-21'!K7:K26,20),'h 20-21'!K7:K26,0))</f>
        <v>Sheffield</v>
      </c>
      <c r="C25" s="2"/>
      <c r="D25" s="4" t="b">
        <f>INDEX('h 20-21'!D7:D26,MATCH(LARGE('h 20-21'!K7:K26,20),'h 20-21'!K7:K26,0))</f>
        <v>1</v>
      </c>
      <c r="E25" s="2"/>
      <c r="F25" s="35">
        <f>INDEX('h 20-21'!F7:F26,MATCH(LARGE('h 20-21'!K7:K26,20),'h 20-21'!K7:K26,0))</f>
        <v>7</v>
      </c>
      <c r="G25" s="36">
        <f>INDEX('h 20-21'!G7:G26,MATCH(LARGE('h 20-21'!K7:K26,20),'h 20-21'!K7:K26,0))</f>
        <v>2</v>
      </c>
      <c r="H25" s="37">
        <f>INDEX('h 20-21'!H7:H26,MATCH(LARGE('h 20-21'!K7:K26,20),'h 20-21'!K7:K26,0))</f>
        <v>29</v>
      </c>
      <c r="I25" s="15">
        <f>INDEX('h 20-21'!I7:I26,MATCH(LARGE('h 20-21'!K7:K26,20),'h 20-21'!K7:K26,0))</f>
        <v>23</v>
      </c>
      <c r="J25" s="27"/>
      <c r="K25" s="27"/>
      <c r="L25" s="32">
        <f>INDEX('h 20-21'!L7:L26,MATCH(LARGE('h 20-21'!K7:K26,20),'h 20-21'!K7:K26,0))</f>
        <v>10</v>
      </c>
      <c r="M25" s="24">
        <f>INDEX('h 20-21'!M7:M26,MATCH(LARGE('h 20-21'!K7:K26,20),'h 20-21'!K7:K26,0))</f>
        <v>27</v>
      </c>
      <c r="N25" s="33">
        <f>INDEX('h 20-21'!N7:N26,MATCH(LARGE('h 20-21'!K7:K26,20),'h 20-21'!K7:K26,0))</f>
        <v>20</v>
      </c>
      <c r="O25" s="34">
        <f>INDEX('h 20-21'!O7:O26,MATCH(LARGE('h 20-21'!K7:K26,20),'h 20-21'!K7:K26,0))</f>
        <v>63</v>
      </c>
      <c r="P25" s="2"/>
      <c r="Q25" s="38">
        <f>INDEX('h 20-21'!Q7:Q26,MATCH(LARGE('h 20-21'!K7:K26,20),'h 20-21'!K7:K26,0))</f>
        <v>5</v>
      </c>
      <c r="R25" s="39">
        <f>INDEX('h 20-21'!R7:R26,MATCH(LARGE('h 20-21'!K7:K26,20),'h 20-21'!K7:K26,0))</f>
        <v>1</v>
      </c>
      <c r="S25" s="40">
        <f>INDEX('h 20-21'!S7:S26,MATCH(LARGE('h 20-21'!K7:K26,20),'h 20-21'!K7:K26,0))</f>
        <v>13</v>
      </c>
      <c r="T25" s="15">
        <f>INDEX('h 20-21'!T7:T26,MATCH(LARGE('h 20-21'!K7:K26,20),'h 20-21'!K7:K26,0))</f>
        <v>16</v>
      </c>
      <c r="U25" s="32">
        <f>INDEX('h 20-21'!U7:U26,MATCH(LARGE('h 20-21'!K7:K26,20),'h 20-21'!K7:K26,0))</f>
        <v>5</v>
      </c>
      <c r="V25" s="24">
        <f>INDEX('h 20-21'!V7:V26,MATCH(LARGE('h 20-21'!K7:K26,20),'h 20-21'!K7:K26,0))</f>
        <v>13</v>
      </c>
      <c r="W25" s="33">
        <f>INDEX('h 20-21'!W7:W26,MATCH(LARGE('h 20-21'!K7:K26,20),'h 20-21'!K7:K26,0))</f>
        <v>12</v>
      </c>
      <c r="X25" s="34">
        <f>INDEX('h 20-21'!X7:X26,MATCH(LARGE('h 20-21'!K7:K26,20),'h 20-21'!K7:K26,0))</f>
        <v>27</v>
      </c>
      <c r="Y25" s="2"/>
      <c r="Z25" s="41">
        <f>INDEX('h 20-21'!Z7:Z26,MATCH(LARGE('h 20-21'!K7:K26,20),'h 20-21'!K7:K26,0))</f>
        <v>2</v>
      </c>
      <c r="AA25" s="42">
        <f>INDEX('h 20-21'!AA7:AA26,MATCH(LARGE('h 20-21'!K7:K26,20),'h 20-21'!K7:K26,0))</f>
        <v>1</v>
      </c>
      <c r="AB25" s="43">
        <f>INDEX('h 20-21'!AB7:AB26,MATCH(LARGE('h 20-21'!K7:K26,20),'h 20-21'!K7:K26,0))</f>
        <v>16</v>
      </c>
      <c r="AC25" s="15">
        <f>INDEX('h 20-21'!AC7:AC26,MATCH(LARGE('h 20-21'!K7:K26,20),'h 20-21'!K7:K26,0))</f>
        <v>7</v>
      </c>
      <c r="AD25" s="32">
        <f>INDEX('h 20-21'!AD7:AD26,MATCH(LARGE('h 20-21'!K7:K26,20),'h 20-21'!K7:K26,0))</f>
        <v>5</v>
      </c>
      <c r="AE25" s="24">
        <f>INDEX('h 20-21'!AE7:AE26,MATCH(LARGE('h 20-21'!K7:K26,20),'h 20-21'!K7:K26,0))</f>
        <v>14</v>
      </c>
      <c r="AF25" s="33">
        <f>INDEX('h 20-21'!AF7:AF26,MATCH(LARGE('h 20-21'!K7:K26,20),'h 20-21'!K7:K26,0))</f>
        <v>8</v>
      </c>
      <c r="AG25" s="34">
        <f>INDEX('h 20-21'!AG7:AG26,MATCH(LARGE('h 20-21'!K7:K26,20),'h 20-21'!K7:K26,0))</f>
        <v>36</v>
      </c>
      <c r="AI25" s="7">
        <f>INDEX('h 20-21'!AI7:AI26,MATCH(LARGE('h 20-21'!K7:K26,20),'h 20-21'!K7:K26,0))</f>
        <v>70</v>
      </c>
      <c r="AJ25" s="8">
        <f>INDEX('h 20-21'!AJ7:AJ26,MATCH(LARGE('h 20-21'!K7:K26,20),'h 20-21'!K7:K26,0))</f>
        <v>118</v>
      </c>
      <c r="AK25" s="7">
        <f>INDEX('h 20-21'!AK7:AK26,MATCH(LARGE('h 20-21'!K7:K26,20),'h 20-21'!K7:K26,0))</f>
        <v>170</v>
      </c>
      <c r="AL25" s="8">
        <f>INDEX('h 20-21'!AL7:AL26,MATCH(LARGE('h 20-21'!K7:K26,20),'h 20-21'!K7:K26,0))</f>
        <v>243</v>
      </c>
      <c r="AM25" s="9">
        <f>INDEX('h 20-21'!AM7:AM26,MATCH(LARGE('h 20-21'!K7:K26,20),'h 20-21'!K7:K26,0))</f>
        <v>41</v>
      </c>
      <c r="AN25" s="10">
        <f>INDEX('h 20-21'!AN7:AN26,MATCH(LARGE('h 20-21'!K7:K26,20),'h 20-21'!K7:K26,0))</f>
        <v>50</v>
      </c>
      <c r="AO25" s="9">
        <f>INDEX('h 20-21'!AO7:AO26,MATCH(LARGE('h 20-21'!K7:K26,20),'h 20-21'!K7:K26,0))</f>
        <v>90</v>
      </c>
      <c r="AP25" s="10">
        <f>INDEX('h 20-21'!AP7:AP26,MATCH(LARGE('h 20-21'!K7:K26,20),'h 20-21'!K7:K26,0))</f>
        <v>107</v>
      </c>
      <c r="AQ25" s="11">
        <f>INDEX('h 20-21'!AQ7:AQ26,MATCH(LARGE('h 20-21'!K7:K26,20),'h 20-21'!K7:K26,0))</f>
        <v>29</v>
      </c>
      <c r="AR25" s="12">
        <f>INDEX('h 20-21'!AR7:AR26,MATCH(LARGE('h 20-21'!K7:K26,20),'h 20-21'!K7:K26,0))</f>
        <v>68</v>
      </c>
      <c r="AS25" s="11">
        <f>INDEX('h 20-21'!AS7:AS26,MATCH(LARGE('h 20-21'!K7:K26,20),'h 20-21'!K7:K26,0))</f>
        <v>80</v>
      </c>
      <c r="AT25" s="12">
        <f>INDEX('h 20-21'!AT7:AT26,MATCH(LARGE('h 20-21'!K7:K26,20),'h 20-21'!K7:K26,0))</f>
        <v>136</v>
      </c>
      <c r="AV25" s="7">
        <f>INDEX('h 20-21'!AV7:AV26,MATCH(LARGE('h 20-21'!K7:K26,20),'h 20-21'!K7:K26,0))</f>
        <v>73</v>
      </c>
      <c r="AW25" s="8">
        <f>INDEX('h 20-21'!AW7:AW26,MATCH(LARGE('h 20-21'!K7:K26,20),'h 20-21'!K7:K26,0))</f>
        <v>38</v>
      </c>
      <c r="AX25" s="9">
        <f>INDEX('h 20-21'!AX7:AX26,MATCH(LARGE('h 20-21'!K7:K26,20),'h 20-21'!K7:K26,0))</f>
        <v>32</v>
      </c>
      <c r="AY25" s="10">
        <f>INDEX('h 20-21'!AY7:AY26,MATCH(LARGE('h 20-21'!K7:K26,20),'h 20-21'!K7:K26,0))</f>
        <v>24</v>
      </c>
      <c r="AZ25" s="11">
        <f>INDEX('h 20-21'!AZ7:AZ26,MATCH(LARGE('h 20-21'!K7:K26,20),'h 20-21'!K7:K26,0))</f>
        <v>41</v>
      </c>
      <c r="BA25" s="12">
        <f>INDEX('h 20-21'!BA7:BA26,MATCH(LARGE('h 20-21'!K7:K26,20),'h 20-21'!K7:K26,0))</f>
        <v>14</v>
      </c>
      <c r="BC25" s="7">
        <f>INDEX('h 20-21'!BC7:BC26,MATCH(LARGE('h 20-21'!K7:K26,20),'h 20-21'!K7:K26,0))</f>
        <v>3</v>
      </c>
      <c r="BD25" s="8">
        <f>INDEX('h 20-21'!BD7:BD26,MATCH(LARGE('h 20-21'!K7:K26,20),'h 20-21'!K7:K26,0))</f>
        <v>1</v>
      </c>
      <c r="BE25" s="9">
        <f>INDEX('h 20-21'!BE7:BE26,MATCH(LARGE('h 20-21'!K7:K26,20),'h 20-21'!K7:K26,0))</f>
        <v>1</v>
      </c>
      <c r="BF25" s="10">
        <f>INDEX('h 20-21'!BF7:BF26,MATCH(LARGE('h 20-21'!K7:K26,20),'h 20-21'!K7:K26,0))</f>
        <v>1</v>
      </c>
      <c r="BG25" s="11">
        <f>INDEX('h 20-21'!BG7:BG26,MATCH(LARGE('h 20-21'!K7:K26,20),'h 20-21'!K7:K26,0))</f>
        <v>2</v>
      </c>
      <c r="BH25" s="12">
        <f>INDEX('h 20-21'!BH7:BH26,MATCH(LARGE('h 20-21'!K7:K26,20),'h 20-21'!K7:K26,0))</f>
        <v>0</v>
      </c>
      <c r="BI25" s="6"/>
      <c r="BJ25" s="3" t="b">
        <f>INDEX('h 20-21'!BJ7:BJ26,MATCH(LARGE('h 20-21'!K7:K26,20),'h 20-21'!K7:K26,0))</f>
        <v>1</v>
      </c>
      <c r="BK25" s="3" t="b">
        <f>INDEX('h 20-21'!BK7:BK26,MATCH(LARGE('h 20-21'!K7:K26,20),'h 20-21'!K7:K26,0))</f>
        <v>1</v>
      </c>
      <c r="BL25" s="6"/>
      <c r="BM25" s="4" t="b">
        <f>INDEX('h 20-21'!BM7:BM26,MATCH(LARGE('h 20-21'!K7:K26,20),'h 20-21'!K7:K26,0))</f>
        <v>1</v>
      </c>
      <c r="BN25" s="4" t="b">
        <f>INDEX('h 20-21'!BN7:BN26,MATCH(LARGE('h 20-21'!K7:K26,20),'h 20-21'!K7:K26,0))</f>
        <v>1</v>
      </c>
      <c r="BO25" s="6"/>
      <c r="BP25" s="30" t="s">
        <v>20</v>
      </c>
    </row>
    <row r="26" spans="2:68" s="50" customFormat="1" ht="15.75" customHeight="1" x14ac:dyDescent="0.2"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V26" s="51"/>
      <c r="AW26" s="51"/>
      <c r="AX26" s="51"/>
      <c r="AY26" s="51"/>
      <c r="AZ26" s="51"/>
      <c r="BA26" s="51"/>
      <c r="BC26" s="51"/>
      <c r="BD26" s="51"/>
      <c r="BE26" s="51"/>
      <c r="BF26" s="51"/>
      <c r="BG26" s="51"/>
      <c r="BH26" s="51"/>
      <c r="BP26" s="2"/>
    </row>
    <row r="27" spans="2:68" s="50" customFormat="1" ht="17.100000000000001" customHeight="1" x14ac:dyDescent="0.2"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V27" s="51"/>
      <c r="AW27" s="51"/>
      <c r="AX27" s="51"/>
      <c r="AY27" s="51"/>
      <c r="AZ27" s="51"/>
      <c r="BA27" s="51"/>
      <c r="BC27" s="51"/>
      <c r="BD27" s="51"/>
      <c r="BE27" s="51"/>
      <c r="BF27" s="51"/>
      <c r="BG27" s="51"/>
      <c r="BH27" s="51"/>
      <c r="BP27" s="2"/>
    </row>
    <row r="28" spans="2:68" customFormat="1" ht="17.100000000000001" customHeight="1" x14ac:dyDescent="0.25">
      <c r="BP28" s="29"/>
    </row>
    <row r="29" spans="2:68" customFormat="1" ht="17.100000000000001" customHeight="1" x14ac:dyDescent="0.25">
      <c r="BP29" s="29"/>
    </row>
    <row r="30" spans="2:68" customFormat="1" ht="17.100000000000001" customHeight="1" x14ac:dyDescent="0.25">
      <c r="BP30" s="29"/>
    </row>
    <row r="31" spans="2:68" customFormat="1" ht="17.100000000000001" customHeight="1" x14ac:dyDescent="0.25">
      <c r="BP31" s="29"/>
    </row>
    <row r="32" spans="2:68" customFormat="1" ht="17.100000000000001" customHeight="1" x14ac:dyDescent="0.25">
      <c r="BP32" s="29"/>
    </row>
    <row r="33" spans="68:68" customFormat="1" ht="17.100000000000001" customHeight="1" x14ac:dyDescent="0.25">
      <c r="BP33" s="29"/>
    </row>
    <row r="34" spans="68:68" customFormat="1" ht="17.100000000000001" customHeight="1" x14ac:dyDescent="0.25">
      <c r="BP34" s="29"/>
    </row>
    <row r="35" spans="68:68" customFormat="1" ht="17.100000000000001" customHeight="1" x14ac:dyDescent="0.25">
      <c r="BP35" s="29"/>
    </row>
    <row r="36" spans="68:68" customFormat="1" ht="17.100000000000001" customHeight="1" x14ac:dyDescent="0.25">
      <c r="BP36" s="29"/>
    </row>
    <row r="37" spans="68:68" customFormat="1" ht="17.100000000000001" customHeight="1" x14ac:dyDescent="0.25">
      <c r="BP37" s="29"/>
    </row>
    <row r="38" spans="68:68" customFormat="1" ht="17.100000000000001" customHeight="1" x14ac:dyDescent="0.25">
      <c r="BP38" s="29"/>
    </row>
    <row r="39" spans="68:68" customFormat="1" ht="17.100000000000001" customHeight="1" x14ac:dyDescent="0.25">
      <c r="BP39" s="29"/>
    </row>
    <row r="40" spans="68:68" customFormat="1" ht="17.100000000000001" customHeight="1" x14ac:dyDescent="0.25">
      <c r="BP40" s="29"/>
    </row>
    <row r="41" spans="68:68" customFormat="1" ht="17.100000000000001" customHeight="1" x14ac:dyDescent="0.25">
      <c r="BP41" s="29"/>
    </row>
    <row r="42" spans="68:68" customFormat="1" ht="17.100000000000001" customHeight="1" x14ac:dyDescent="0.25">
      <c r="BP42" s="29"/>
    </row>
    <row r="43" spans="68:68" customFormat="1" ht="17.100000000000001" customHeight="1" x14ac:dyDescent="0.25">
      <c r="BP43" s="29"/>
    </row>
    <row r="44" spans="68:68" customFormat="1" ht="17.100000000000001" customHeight="1" x14ac:dyDescent="0.25">
      <c r="BP44" s="29"/>
    </row>
    <row r="45" spans="68:68" customFormat="1" ht="17.100000000000001" customHeight="1" x14ac:dyDescent="0.25">
      <c r="BP45" s="29"/>
    </row>
    <row r="46" spans="68:68" customFormat="1" ht="17.100000000000001" customHeight="1" x14ac:dyDescent="0.25">
      <c r="BP46" s="29"/>
    </row>
    <row r="47" spans="68:68" customFormat="1" ht="17.100000000000001" customHeight="1" x14ac:dyDescent="0.25">
      <c r="BP47" s="29"/>
    </row>
    <row r="48" spans="68:68" customFormat="1" ht="17.100000000000001" customHeight="1" x14ac:dyDescent="0.25">
      <c r="BP48" s="29"/>
    </row>
    <row r="49" spans="68:68" customFormat="1" ht="17.100000000000001" customHeight="1" x14ac:dyDescent="0.25">
      <c r="BP49" s="29"/>
    </row>
    <row r="50" spans="68:68" customFormat="1" ht="17.100000000000001" customHeight="1" x14ac:dyDescent="0.25">
      <c r="BP50" s="29"/>
    </row>
    <row r="51" spans="68:68" customFormat="1" ht="17.100000000000001" customHeight="1" x14ac:dyDescent="0.25">
      <c r="BP51" s="29"/>
    </row>
    <row r="52" spans="68:68" customFormat="1" ht="17.100000000000001" customHeight="1" x14ac:dyDescent="0.25">
      <c r="BP52" s="29"/>
    </row>
    <row r="53" spans="68:68" customFormat="1" ht="17.100000000000001" customHeight="1" x14ac:dyDescent="0.25">
      <c r="BP53" s="29"/>
    </row>
    <row r="54" spans="68:68" customFormat="1" ht="17.100000000000001" customHeight="1" x14ac:dyDescent="0.25">
      <c r="BP54" s="29"/>
    </row>
    <row r="55" spans="68:68" customFormat="1" ht="17.100000000000001" customHeight="1" x14ac:dyDescent="0.25">
      <c r="BP55" s="29"/>
    </row>
    <row r="56" spans="68:68" customFormat="1" ht="17.100000000000001" customHeight="1" x14ac:dyDescent="0.25">
      <c r="BP56" s="29"/>
    </row>
    <row r="57" spans="68:68" customFormat="1" ht="17.100000000000001" customHeight="1" x14ac:dyDescent="0.25">
      <c r="BP57" s="29"/>
    </row>
    <row r="58" spans="68:68" customFormat="1" ht="17.100000000000001" customHeight="1" x14ac:dyDescent="0.25">
      <c r="BP58" s="29"/>
    </row>
    <row r="59" spans="68:68" customFormat="1" ht="17.100000000000001" customHeight="1" x14ac:dyDescent="0.25">
      <c r="BP59" s="29"/>
    </row>
    <row r="60" spans="68:68" customFormat="1" ht="17.100000000000001" customHeight="1" x14ac:dyDescent="0.25">
      <c r="BP60" s="29"/>
    </row>
    <row r="61" spans="68:68" customFormat="1" ht="17.100000000000001" customHeight="1" x14ac:dyDescent="0.25">
      <c r="BP61" s="29"/>
    </row>
    <row r="62" spans="68:68" customFormat="1" ht="17.100000000000001" customHeight="1" x14ac:dyDescent="0.25">
      <c r="BP62" s="29"/>
    </row>
    <row r="63" spans="68:68" customFormat="1" ht="17.100000000000001" customHeight="1" x14ac:dyDescent="0.25">
      <c r="BP63" s="29"/>
    </row>
    <row r="64" spans="68:68" customFormat="1" ht="17.100000000000001" customHeight="1" x14ac:dyDescent="0.25">
      <c r="BP64" s="29"/>
    </row>
    <row r="65" spans="68:68" customFormat="1" ht="17.100000000000001" customHeight="1" x14ac:dyDescent="0.25">
      <c r="BP65" s="29"/>
    </row>
  </sheetData>
  <mergeCells count="30">
    <mergeCell ref="F3:O3"/>
    <mergeCell ref="Q3:X3"/>
    <mergeCell ref="Z3:AG3"/>
    <mergeCell ref="AI3:AL3"/>
    <mergeCell ref="AM3:AP3"/>
    <mergeCell ref="AF4:AG4"/>
    <mergeCell ref="AI4:AJ4"/>
    <mergeCell ref="AK4:AL4"/>
    <mergeCell ref="AM4:AN4"/>
    <mergeCell ref="AX3:AY4"/>
    <mergeCell ref="AQ3:AT3"/>
    <mergeCell ref="AV3:AW4"/>
    <mergeCell ref="AO4:AP4"/>
    <mergeCell ref="AQ4:AR4"/>
    <mergeCell ref="AS4:AT4"/>
    <mergeCell ref="L4:M4"/>
    <mergeCell ref="N4:O4"/>
    <mergeCell ref="U4:V4"/>
    <mergeCell ref="W4:X4"/>
    <mergeCell ref="AD4:AE4"/>
    <mergeCell ref="BP3:BP4"/>
    <mergeCell ref="AI2:AT2"/>
    <mergeCell ref="AV2:BA2"/>
    <mergeCell ref="BC2:BH2"/>
    <mergeCell ref="BM3:BN3"/>
    <mergeCell ref="AZ3:BA4"/>
    <mergeCell ref="BC3:BD4"/>
    <mergeCell ref="BE3:BF4"/>
    <mergeCell ref="BG3:BH4"/>
    <mergeCell ref="BJ3:BK3"/>
  </mergeCells>
  <conditionalFormatting sqref="D6:D25">
    <cfRule type="cellIs" dxfId="60" priority="21" operator="equal">
      <formula>FALSE</formula>
    </cfRule>
    <cfRule type="cellIs" dxfId="59" priority="22" operator="equal">
      <formula>TRUE</formula>
    </cfRule>
  </conditionalFormatting>
  <conditionalFormatting sqref="BJ6:BK25">
    <cfRule type="cellIs" dxfId="58" priority="25" operator="equal">
      <formula>FALSE</formula>
    </cfRule>
    <cfRule type="cellIs" dxfId="57" priority="26" operator="equal">
      <formula>TRUE</formula>
    </cfRule>
  </conditionalFormatting>
  <conditionalFormatting sqref="BM6:BN25">
    <cfRule type="cellIs" dxfId="56" priority="23" operator="equal">
      <formula>FALSE</formula>
    </cfRule>
    <cfRule type="cellIs" dxfId="55" priority="24" operator="equal">
      <formula>TRUE</formula>
    </cfRule>
  </conditionalFormatting>
  <conditionalFormatting sqref="BP26:BP27">
    <cfRule type="cellIs" dxfId="54" priority="1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39</vt:i4>
      </vt:variant>
    </vt:vector>
  </HeadingPairs>
  <TitlesOfParts>
    <vt:vector size="39" baseType="lpstr">
      <vt:lpstr>26-27</vt:lpstr>
      <vt:lpstr>25-26</vt:lpstr>
      <vt:lpstr>24-25</vt:lpstr>
      <vt:lpstr>!</vt:lpstr>
      <vt:lpstr>23-24</vt:lpstr>
      <vt:lpstr>T 23-24</vt:lpstr>
      <vt:lpstr>22-23</vt:lpstr>
      <vt:lpstr>21-22</vt:lpstr>
      <vt:lpstr>20-21</vt:lpstr>
      <vt:lpstr>19-20</vt:lpstr>
      <vt:lpstr>18-19</vt:lpstr>
      <vt:lpstr>17-16-15-14-13-12</vt:lpstr>
      <vt:lpstr>T 22-23</vt:lpstr>
      <vt:lpstr>T 21-22</vt:lpstr>
      <vt:lpstr>T 20-21</vt:lpstr>
      <vt:lpstr>T 26-27</vt:lpstr>
      <vt:lpstr>T 25-26</vt:lpstr>
      <vt:lpstr>T 24-25</vt:lpstr>
      <vt:lpstr>h 26-27.</vt:lpstr>
      <vt:lpstr>h 25-26.</vt:lpstr>
      <vt:lpstr>h 24-25.</vt:lpstr>
      <vt:lpstr>h 23-24.</vt:lpstr>
      <vt:lpstr>h 22-23.</vt:lpstr>
      <vt:lpstr>h 21-22.</vt:lpstr>
      <vt:lpstr>h 20-21.</vt:lpstr>
      <vt:lpstr>half 26-27</vt:lpstr>
      <vt:lpstr>half 25-26</vt:lpstr>
      <vt:lpstr>half 24-25</vt:lpstr>
      <vt:lpstr>half 23-24</vt:lpstr>
      <vt:lpstr>half 22-23</vt:lpstr>
      <vt:lpstr>half 21-22</vt:lpstr>
      <vt:lpstr>half 20-21</vt:lpstr>
      <vt:lpstr>h 26-27</vt:lpstr>
      <vt:lpstr>h 25-26</vt:lpstr>
      <vt:lpstr>h 24-25</vt:lpstr>
      <vt:lpstr>h 23-24</vt:lpstr>
      <vt:lpstr>h 22-23</vt:lpstr>
      <vt:lpstr>h 21-22</vt:lpstr>
      <vt:lpstr>h 20-21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Jelena Eric</dc:creator>
  <cp:lastModifiedBy>Nemanja Strahinja</cp:lastModifiedBy>
  <dcterms:created xsi:type="dcterms:W3CDTF">2015-06-05T18:17:20Z</dcterms:created>
  <dcterms:modified xsi:type="dcterms:W3CDTF">2023-08-15T15:21:41Z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169d79bb-a5f2-4489-b9ac-872820fec759</vt:lpwstr>
  </property>
</Properties>
</file>