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\Desktop\shortlines_project\"/>
    </mc:Choice>
  </mc:AlternateContent>
  <bookViews>
    <workbookView xWindow="0" yWindow="0" windowWidth="19440" windowHeight="12240"/>
  </bookViews>
  <sheets>
    <sheet name="22-Mkt Share Frt-Trans time" sheetId="8" r:id="rId1"/>
    <sheet name="23-Mkt Share GC" sheetId="6" r:id="rId2"/>
    <sheet name="Shpmt Freight Rate Models" sheetId="4" r:id="rId3"/>
    <sheet name="Shpmt Freight Rate Models (2)" sheetId="17" r:id="rId4"/>
    <sheet name="Diff(1-0)" sheetId="18" r:id="rId5"/>
    <sheet name="CG(2)" sheetId="11" r:id="rId6"/>
    <sheet name="NMM(13)" sheetId="12" r:id="rId7"/>
    <sheet name="Chemicals(20)" sheetId="13" r:id="rId8"/>
    <sheet name="WP(26)" sheetId="14" r:id="rId9"/>
    <sheet name="Pulp(27)" sheetId="15" r:id="rId10"/>
    <sheet name="Machinery(34)" sheetId="16" r:id="rId11"/>
    <sheet name="Mkt Share GC Models" sheetId="7" r:id="rId12"/>
  </sheets>
  <calcPr calcId="162913"/>
</workbook>
</file>

<file path=xl/calcChain.xml><?xml version="1.0" encoding="utf-8"?>
<calcChain xmlns="http://schemas.openxmlformats.org/spreadsheetml/2006/main">
  <c r="E18" i="18" l="1"/>
  <c r="K69" i="18" l="1"/>
  <c r="J69" i="18"/>
  <c r="I69" i="18"/>
  <c r="H69" i="18"/>
  <c r="G69" i="18"/>
  <c r="F69" i="18"/>
  <c r="E69" i="18"/>
  <c r="K68" i="18"/>
  <c r="J68" i="18"/>
  <c r="I68" i="18"/>
  <c r="H68" i="18"/>
  <c r="G68" i="18"/>
  <c r="F68" i="18"/>
  <c r="E68" i="18"/>
  <c r="K67" i="18"/>
  <c r="J67" i="18"/>
  <c r="I67" i="18"/>
  <c r="H67" i="18"/>
  <c r="G67" i="18"/>
  <c r="F67" i="18"/>
  <c r="E67" i="18"/>
  <c r="K66" i="18"/>
  <c r="J66" i="18"/>
  <c r="I66" i="18"/>
  <c r="H66" i="18"/>
  <c r="G66" i="18"/>
  <c r="F66" i="18"/>
  <c r="E66" i="18"/>
  <c r="K65" i="18"/>
  <c r="J65" i="18"/>
  <c r="I65" i="18"/>
  <c r="H65" i="18"/>
  <c r="G65" i="18"/>
  <c r="F65" i="18"/>
  <c r="E65" i="18"/>
  <c r="K64" i="18"/>
  <c r="J64" i="18"/>
  <c r="I64" i="18"/>
  <c r="H64" i="18"/>
  <c r="G64" i="18"/>
  <c r="F64" i="18"/>
  <c r="E64" i="18"/>
  <c r="K63" i="18"/>
  <c r="J63" i="18"/>
  <c r="I63" i="18"/>
  <c r="H63" i="18"/>
  <c r="G63" i="18"/>
  <c r="F63" i="18"/>
  <c r="E63" i="18"/>
  <c r="K60" i="18"/>
  <c r="J60" i="18"/>
  <c r="I60" i="18"/>
  <c r="H60" i="18"/>
  <c r="G60" i="18"/>
  <c r="F60" i="18"/>
  <c r="E60" i="18"/>
  <c r="K59" i="18"/>
  <c r="J59" i="18"/>
  <c r="I59" i="18"/>
  <c r="H59" i="18"/>
  <c r="G59" i="18"/>
  <c r="F59" i="18"/>
  <c r="E59" i="18"/>
  <c r="K58" i="18"/>
  <c r="J58" i="18"/>
  <c r="I58" i="18"/>
  <c r="H58" i="18"/>
  <c r="G58" i="18"/>
  <c r="F58" i="18"/>
  <c r="E58" i="18"/>
  <c r="K57" i="18"/>
  <c r="J57" i="18"/>
  <c r="I57" i="18"/>
  <c r="H57" i="18"/>
  <c r="G57" i="18"/>
  <c r="F57" i="18"/>
  <c r="E57" i="18"/>
  <c r="K56" i="18"/>
  <c r="J56" i="18"/>
  <c r="I56" i="18"/>
  <c r="H56" i="18"/>
  <c r="G56" i="18"/>
  <c r="F56" i="18"/>
  <c r="E56" i="18"/>
  <c r="K55" i="18"/>
  <c r="J55" i="18"/>
  <c r="I55" i="18"/>
  <c r="H55" i="18"/>
  <c r="G55" i="18"/>
  <c r="F55" i="18"/>
  <c r="E55" i="18"/>
  <c r="K54" i="18"/>
  <c r="J54" i="18"/>
  <c r="I54" i="18"/>
  <c r="H54" i="18"/>
  <c r="G54" i="18"/>
  <c r="F54" i="18"/>
  <c r="E54" i="18"/>
  <c r="K51" i="18"/>
  <c r="J51" i="18"/>
  <c r="I51" i="18"/>
  <c r="H51" i="18"/>
  <c r="G51" i="18"/>
  <c r="F51" i="18"/>
  <c r="E51" i="18"/>
  <c r="K50" i="18"/>
  <c r="J50" i="18"/>
  <c r="I50" i="18"/>
  <c r="H50" i="18"/>
  <c r="G50" i="18"/>
  <c r="F50" i="18"/>
  <c r="E50" i="18"/>
  <c r="K49" i="18"/>
  <c r="J49" i="18"/>
  <c r="I49" i="18"/>
  <c r="H49" i="18"/>
  <c r="G49" i="18"/>
  <c r="F49" i="18"/>
  <c r="E49" i="18"/>
  <c r="K48" i="18"/>
  <c r="J48" i="18"/>
  <c r="I48" i="18"/>
  <c r="H48" i="18"/>
  <c r="G48" i="18"/>
  <c r="F48" i="18"/>
  <c r="E48" i="18"/>
  <c r="K47" i="18"/>
  <c r="J47" i="18"/>
  <c r="I47" i="18"/>
  <c r="H47" i="18"/>
  <c r="G47" i="18"/>
  <c r="F47" i="18"/>
  <c r="E47" i="18"/>
  <c r="K46" i="18"/>
  <c r="J46" i="18"/>
  <c r="I46" i="18"/>
  <c r="H46" i="18"/>
  <c r="G46" i="18"/>
  <c r="F46" i="18"/>
  <c r="E46" i="18"/>
  <c r="K45" i="18"/>
  <c r="J45" i="18"/>
  <c r="I45" i="18"/>
  <c r="H45" i="18"/>
  <c r="G45" i="18"/>
  <c r="F45" i="18"/>
  <c r="E45" i="18"/>
  <c r="K42" i="18"/>
  <c r="J42" i="18"/>
  <c r="I42" i="18"/>
  <c r="H42" i="18"/>
  <c r="G42" i="18"/>
  <c r="F42" i="18"/>
  <c r="E42" i="18"/>
  <c r="K41" i="18"/>
  <c r="J41" i="18"/>
  <c r="I41" i="18"/>
  <c r="H41" i="18"/>
  <c r="G41" i="18"/>
  <c r="F41" i="18"/>
  <c r="E41" i="18"/>
  <c r="K40" i="18"/>
  <c r="J40" i="18"/>
  <c r="I40" i="18"/>
  <c r="H40" i="18"/>
  <c r="G40" i="18"/>
  <c r="F40" i="18"/>
  <c r="E40" i="18"/>
  <c r="K39" i="18"/>
  <c r="J39" i="18"/>
  <c r="I39" i="18"/>
  <c r="H39" i="18"/>
  <c r="G39" i="18"/>
  <c r="F39" i="18"/>
  <c r="E39" i="18"/>
  <c r="K38" i="18"/>
  <c r="J38" i="18"/>
  <c r="I38" i="18"/>
  <c r="H38" i="18"/>
  <c r="G38" i="18"/>
  <c r="F38" i="18"/>
  <c r="E38" i="18"/>
  <c r="K37" i="18"/>
  <c r="J37" i="18"/>
  <c r="I37" i="18"/>
  <c r="H37" i="18"/>
  <c r="G37" i="18"/>
  <c r="F37" i="18"/>
  <c r="E37" i="18"/>
  <c r="K36" i="18"/>
  <c r="J36" i="18"/>
  <c r="I36" i="18"/>
  <c r="H36" i="18"/>
  <c r="G36" i="18"/>
  <c r="F36" i="18"/>
  <c r="E36" i="18"/>
  <c r="K33" i="18"/>
  <c r="J33" i="18"/>
  <c r="I33" i="18"/>
  <c r="H33" i="18"/>
  <c r="G33" i="18"/>
  <c r="F33" i="18"/>
  <c r="E33" i="18"/>
  <c r="K32" i="18"/>
  <c r="J32" i="18"/>
  <c r="I32" i="18"/>
  <c r="H32" i="18"/>
  <c r="G32" i="18"/>
  <c r="F32" i="18"/>
  <c r="E32" i="18"/>
  <c r="K31" i="18"/>
  <c r="J31" i="18"/>
  <c r="I31" i="18"/>
  <c r="H31" i="18"/>
  <c r="G31" i="18"/>
  <c r="F31" i="18"/>
  <c r="E31" i="18"/>
  <c r="K30" i="18"/>
  <c r="J30" i="18"/>
  <c r="I30" i="18"/>
  <c r="H30" i="18"/>
  <c r="G30" i="18"/>
  <c r="F30" i="18"/>
  <c r="E30" i="18"/>
  <c r="K29" i="18"/>
  <c r="J29" i="18"/>
  <c r="I29" i="18"/>
  <c r="H29" i="18"/>
  <c r="G29" i="18"/>
  <c r="F29" i="18"/>
  <c r="E29" i="18"/>
  <c r="K28" i="18"/>
  <c r="J28" i="18"/>
  <c r="I28" i="18"/>
  <c r="H28" i="18"/>
  <c r="G28" i="18"/>
  <c r="F28" i="18"/>
  <c r="E28" i="18"/>
  <c r="K27" i="18"/>
  <c r="J27" i="18"/>
  <c r="I27" i="18"/>
  <c r="H27" i="18"/>
  <c r="G27" i="18"/>
  <c r="F27" i="18"/>
  <c r="E27" i="18"/>
  <c r="K24" i="18"/>
  <c r="J24" i="18"/>
  <c r="I24" i="18"/>
  <c r="H24" i="18"/>
  <c r="G24" i="18"/>
  <c r="F24" i="18"/>
  <c r="E24" i="18"/>
  <c r="K23" i="18"/>
  <c r="J23" i="18"/>
  <c r="I23" i="18"/>
  <c r="H23" i="18"/>
  <c r="G23" i="18"/>
  <c r="F23" i="18"/>
  <c r="E23" i="18"/>
  <c r="K22" i="18"/>
  <c r="J22" i="18"/>
  <c r="I22" i="18"/>
  <c r="H22" i="18"/>
  <c r="G22" i="18"/>
  <c r="F22" i="18"/>
  <c r="E22" i="18"/>
  <c r="K21" i="18"/>
  <c r="J21" i="18"/>
  <c r="I21" i="18"/>
  <c r="H21" i="18"/>
  <c r="G21" i="18"/>
  <c r="F21" i="18"/>
  <c r="E21" i="18"/>
  <c r="K20" i="18"/>
  <c r="J20" i="18"/>
  <c r="I20" i="18"/>
  <c r="H20" i="18"/>
  <c r="G20" i="18"/>
  <c r="F20" i="18"/>
  <c r="E20" i="18"/>
  <c r="E19" i="18"/>
  <c r="F19" i="18"/>
  <c r="G19" i="18"/>
  <c r="H19" i="18"/>
  <c r="I19" i="18"/>
  <c r="J19" i="18"/>
  <c r="K19" i="18"/>
  <c r="K18" i="18"/>
  <c r="J18" i="18"/>
  <c r="I18" i="18"/>
  <c r="H18" i="18"/>
  <c r="G18" i="18"/>
  <c r="F18" i="18"/>
  <c r="K74" i="4"/>
  <c r="K73" i="4"/>
  <c r="K72" i="4"/>
  <c r="K71" i="4"/>
  <c r="K70" i="4"/>
  <c r="K69" i="4"/>
  <c r="K64" i="4"/>
  <c r="K63" i="4"/>
  <c r="K62" i="4"/>
  <c r="K61" i="4"/>
  <c r="K60" i="4"/>
  <c r="K59" i="4"/>
  <c r="K54" i="4"/>
  <c r="K53" i="4"/>
  <c r="K52" i="4"/>
  <c r="K51" i="4"/>
  <c r="K50" i="4"/>
  <c r="K49" i="4"/>
  <c r="K44" i="4"/>
  <c r="K42" i="4"/>
  <c r="K74" i="17"/>
  <c r="K72" i="17"/>
  <c r="K71" i="17"/>
  <c r="K70" i="17"/>
  <c r="K69" i="17"/>
  <c r="K64" i="17"/>
  <c r="K62" i="17"/>
  <c r="K61" i="17"/>
  <c r="K60" i="17"/>
  <c r="K59" i="17"/>
  <c r="K54" i="17"/>
  <c r="K52" i="17"/>
  <c r="K51" i="17"/>
  <c r="K50" i="17"/>
  <c r="K49" i="17"/>
  <c r="K44" i="17"/>
  <c r="K42" i="17"/>
  <c r="K41" i="4"/>
  <c r="K40" i="4"/>
  <c r="K41" i="17"/>
  <c r="K40" i="17"/>
  <c r="K39" i="17"/>
  <c r="K39" i="4" l="1"/>
  <c r="K43" i="17" l="1"/>
  <c r="K53" i="17" s="1"/>
  <c r="K63" i="17" s="1"/>
  <c r="K73" i="17" s="1"/>
  <c r="K43" i="4" l="1"/>
  <c r="T74" i="17" l="1"/>
  <c r="S74" i="17"/>
  <c r="N74" i="17"/>
  <c r="O74" i="17" s="1"/>
  <c r="P74" i="17" s="1"/>
  <c r="L74" i="17"/>
  <c r="M74" i="17" s="1"/>
  <c r="I74" i="17"/>
  <c r="T73" i="17"/>
  <c r="S73" i="17"/>
  <c r="O73" i="17"/>
  <c r="P73" i="17" s="1"/>
  <c r="N73" i="17"/>
  <c r="L73" i="17"/>
  <c r="M73" i="17" s="1"/>
  <c r="I73" i="17"/>
  <c r="T72" i="17"/>
  <c r="S72" i="17"/>
  <c r="O72" i="17"/>
  <c r="P72" i="17" s="1"/>
  <c r="N72" i="17"/>
  <c r="I72" i="17"/>
  <c r="T71" i="17"/>
  <c r="S71" i="17"/>
  <c r="N71" i="17"/>
  <c r="O71" i="17" s="1"/>
  <c r="P71" i="17" s="1"/>
  <c r="L71" i="17"/>
  <c r="M71" i="17" s="1"/>
  <c r="I71" i="17"/>
  <c r="T70" i="17"/>
  <c r="S70" i="17"/>
  <c r="N70" i="17"/>
  <c r="O70" i="17" s="1"/>
  <c r="P70" i="17" s="1"/>
  <c r="L70" i="17"/>
  <c r="M70" i="17" s="1"/>
  <c r="I70" i="17"/>
  <c r="T69" i="17"/>
  <c r="S69" i="17"/>
  <c r="N69" i="17"/>
  <c r="O69" i="17" s="1"/>
  <c r="P69" i="17" s="1"/>
  <c r="L69" i="17"/>
  <c r="M69" i="17" s="1"/>
  <c r="I69" i="17"/>
  <c r="T64" i="17"/>
  <c r="S64" i="17"/>
  <c r="N64" i="17"/>
  <c r="O64" i="17" s="1"/>
  <c r="P64" i="17" s="1"/>
  <c r="L64" i="17"/>
  <c r="M64" i="17" s="1"/>
  <c r="I64" i="17"/>
  <c r="T63" i="17"/>
  <c r="S63" i="17"/>
  <c r="N63" i="17"/>
  <c r="O63" i="17" s="1"/>
  <c r="P63" i="17" s="1"/>
  <c r="L63" i="17"/>
  <c r="M63" i="17" s="1"/>
  <c r="I63" i="17"/>
  <c r="T62" i="17"/>
  <c r="S62" i="17"/>
  <c r="N62" i="17"/>
  <c r="O62" i="17" s="1"/>
  <c r="P62" i="17" s="1"/>
  <c r="I62" i="17"/>
  <c r="T61" i="17"/>
  <c r="S61" i="17"/>
  <c r="O61" i="17"/>
  <c r="P61" i="17" s="1"/>
  <c r="N61" i="17"/>
  <c r="L61" i="17"/>
  <c r="M61" i="17" s="1"/>
  <c r="I61" i="17"/>
  <c r="T60" i="17"/>
  <c r="S60" i="17"/>
  <c r="N60" i="17"/>
  <c r="O60" i="17" s="1"/>
  <c r="P60" i="17" s="1"/>
  <c r="L60" i="17"/>
  <c r="M60" i="17" s="1"/>
  <c r="I60" i="17"/>
  <c r="T59" i="17"/>
  <c r="S59" i="17"/>
  <c r="O59" i="17"/>
  <c r="P59" i="17" s="1"/>
  <c r="N59" i="17"/>
  <c r="L59" i="17"/>
  <c r="M59" i="17" s="1"/>
  <c r="I59" i="17"/>
  <c r="T54" i="17"/>
  <c r="S54" i="17"/>
  <c r="O54" i="17"/>
  <c r="P54" i="17" s="1"/>
  <c r="N54" i="17"/>
  <c r="L54" i="17"/>
  <c r="M54" i="17" s="1"/>
  <c r="I54" i="17"/>
  <c r="T53" i="17"/>
  <c r="S53" i="17"/>
  <c r="O53" i="17"/>
  <c r="P53" i="17" s="1"/>
  <c r="N53" i="17"/>
  <c r="L53" i="17"/>
  <c r="M53" i="17" s="1"/>
  <c r="I53" i="17"/>
  <c r="T52" i="17"/>
  <c r="S52" i="17"/>
  <c r="N52" i="17"/>
  <c r="O52" i="17" s="1"/>
  <c r="P52" i="17" s="1"/>
  <c r="J52" i="17"/>
  <c r="I52" i="17"/>
  <c r="T51" i="17"/>
  <c r="S51" i="17"/>
  <c r="N51" i="17"/>
  <c r="O51" i="17" s="1"/>
  <c r="P51" i="17" s="1"/>
  <c r="L51" i="17"/>
  <c r="M51" i="17" s="1"/>
  <c r="I51" i="17"/>
  <c r="T50" i="17"/>
  <c r="S50" i="17"/>
  <c r="N50" i="17"/>
  <c r="O50" i="17" s="1"/>
  <c r="P50" i="17" s="1"/>
  <c r="L50" i="17"/>
  <c r="M50" i="17" s="1"/>
  <c r="I50" i="17"/>
  <c r="T49" i="17"/>
  <c r="S49" i="17"/>
  <c r="N49" i="17"/>
  <c r="O49" i="17" s="1"/>
  <c r="P49" i="17" s="1"/>
  <c r="L49" i="17"/>
  <c r="M49" i="17" s="1"/>
  <c r="I49" i="17"/>
  <c r="T44" i="17"/>
  <c r="S44" i="17"/>
  <c r="N44" i="17"/>
  <c r="O44" i="17" s="1"/>
  <c r="P44" i="17" s="1"/>
  <c r="L44" i="17"/>
  <c r="M44" i="17" s="1"/>
  <c r="I44" i="17"/>
  <c r="T43" i="17"/>
  <c r="S43" i="17"/>
  <c r="N43" i="17"/>
  <c r="O43" i="17" s="1"/>
  <c r="P43" i="17" s="1"/>
  <c r="L43" i="17"/>
  <c r="M43" i="17" s="1"/>
  <c r="J43" i="17"/>
  <c r="I43" i="17"/>
  <c r="T42" i="17"/>
  <c r="S42" i="17"/>
  <c r="N42" i="17"/>
  <c r="O42" i="17" s="1"/>
  <c r="P42" i="17" s="1"/>
  <c r="I42" i="17"/>
  <c r="T41" i="17"/>
  <c r="S41" i="17"/>
  <c r="N41" i="17"/>
  <c r="O41" i="17" s="1"/>
  <c r="P41" i="17" s="1"/>
  <c r="L41" i="17"/>
  <c r="M41" i="17" s="1"/>
  <c r="I41" i="17"/>
  <c r="T40" i="17"/>
  <c r="S40" i="17"/>
  <c r="N40" i="17"/>
  <c r="O40" i="17" s="1"/>
  <c r="P40" i="17" s="1"/>
  <c r="L40" i="17"/>
  <c r="M40" i="17" s="1"/>
  <c r="I40" i="17"/>
  <c r="T39" i="17"/>
  <c r="S39" i="17"/>
  <c r="N39" i="17"/>
  <c r="O39" i="17" s="1"/>
  <c r="P39" i="17" s="1"/>
  <c r="L39" i="17"/>
  <c r="M39" i="17" s="1"/>
  <c r="I39" i="17"/>
  <c r="T34" i="17"/>
  <c r="S34" i="17"/>
  <c r="N34" i="17"/>
  <c r="O34" i="17" s="1"/>
  <c r="P34" i="17" s="1"/>
  <c r="L34" i="17"/>
  <c r="M34" i="17" s="1"/>
  <c r="I34" i="17"/>
  <c r="V33" i="17"/>
  <c r="T33" i="17"/>
  <c r="S33" i="17"/>
  <c r="N33" i="17"/>
  <c r="O33" i="17" s="1"/>
  <c r="P33" i="17" s="1"/>
  <c r="L33" i="17"/>
  <c r="M33" i="17" s="1"/>
  <c r="I33" i="17"/>
  <c r="T32" i="17"/>
  <c r="S32" i="17"/>
  <c r="N32" i="17"/>
  <c r="O32" i="17" s="1"/>
  <c r="P32" i="17" s="1"/>
  <c r="I32" i="17"/>
  <c r="T31" i="17"/>
  <c r="S31" i="17"/>
  <c r="N31" i="17"/>
  <c r="O31" i="17" s="1"/>
  <c r="P31" i="17" s="1"/>
  <c r="L31" i="17"/>
  <c r="M31" i="17" s="1"/>
  <c r="I31" i="17"/>
  <c r="T30" i="17"/>
  <c r="S30" i="17"/>
  <c r="N30" i="17"/>
  <c r="O30" i="17" s="1"/>
  <c r="P30" i="17" s="1"/>
  <c r="L30" i="17"/>
  <c r="M30" i="17" s="1"/>
  <c r="I30" i="17"/>
  <c r="T29" i="17"/>
  <c r="S29" i="17"/>
  <c r="N29" i="17"/>
  <c r="O29" i="17" s="1"/>
  <c r="P29" i="17" s="1"/>
  <c r="L29" i="17"/>
  <c r="M29" i="17" s="1"/>
  <c r="I29" i="17"/>
  <c r="T24" i="17"/>
  <c r="S24" i="17"/>
  <c r="N24" i="17"/>
  <c r="O24" i="17" s="1"/>
  <c r="P24" i="17" s="1"/>
  <c r="K24" i="17"/>
  <c r="L24" i="17" s="1"/>
  <c r="M24" i="17" s="1"/>
  <c r="I24" i="17"/>
  <c r="T23" i="17"/>
  <c r="S23" i="17"/>
  <c r="N23" i="17"/>
  <c r="O23" i="17" s="1"/>
  <c r="P23" i="17" s="1"/>
  <c r="K23" i="17"/>
  <c r="L23" i="17" s="1"/>
  <c r="M23" i="17" s="1"/>
  <c r="I23" i="17"/>
  <c r="T22" i="17"/>
  <c r="S22" i="17"/>
  <c r="N22" i="17"/>
  <c r="O22" i="17" s="1"/>
  <c r="P22" i="17" s="1"/>
  <c r="I22" i="17"/>
  <c r="T21" i="17"/>
  <c r="S21" i="17"/>
  <c r="N21" i="17"/>
  <c r="O21" i="17" s="1"/>
  <c r="P21" i="17" s="1"/>
  <c r="K21" i="17"/>
  <c r="L21" i="17" s="1"/>
  <c r="M21" i="17" s="1"/>
  <c r="I21" i="17"/>
  <c r="T20" i="17"/>
  <c r="S20" i="17"/>
  <c r="N20" i="17"/>
  <c r="O20" i="17" s="1"/>
  <c r="P20" i="17" s="1"/>
  <c r="K20" i="17"/>
  <c r="L20" i="17" s="1"/>
  <c r="M20" i="17" s="1"/>
  <c r="I20" i="17"/>
  <c r="T19" i="17"/>
  <c r="S19" i="17"/>
  <c r="N19" i="17"/>
  <c r="O19" i="17" s="1"/>
  <c r="P19" i="17" s="1"/>
  <c r="L19" i="17"/>
  <c r="M19" i="17" s="1"/>
  <c r="K19" i="17"/>
  <c r="I19" i="17"/>
  <c r="AD14" i="17"/>
  <c r="AC14" i="17"/>
  <c r="V14" i="17"/>
  <c r="V44" i="17" s="1"/>
  <c r="U14" i="17"/>
  <c r="T14" i="17"/>
  <c r="S14" i="17"/>
  <c r="O14" i="17"/>
  <c r="P14" i="17" s="1"/>
  <c r="L14" i="17"/>
  <c r="M14" i="17" s="1"/>
  <c r="J14" i="17"/>
  <c r="J24" i="17" s="1"/>
  <c r="AD13" i="17"/>
  <c r="AC13" i="17"/>
  <c r="V13" i="17"/>
  <c r="V43" i="17" s="1"/>
  <c r="U13" i="17"/>
  <c r="T13" i="17"/>
  <c r="S13" i="17"/>
  <c r="O13" i="17"/>
  <c r="P13" i="17" s="1"/>
  <c r="L13" i="17"/>
  <c r="M13" i="17" s="1"/>
  <c r="J13" i="17"/>
  <c r="J23" i="17" s="1"/>
  <c r="AD12" i="17"/>
  <c r="AC12" i="17"/>
  <c r="V12" i="17"/>
  <c r="V42" i="17" s="1"/>
  <c r="U12" i="17"/>
  <c r="T12" i="17"/>
  <c r="X12" i="17" s="1"/>
  <c r="S12" i="17"/>
  <c r="O12" i="17"/>
  <c r="P12" i="17" s="1"/>
  <c r="L12" i="17"/>
  <c r="M12" i="17" s="1"/>
  <c r="L72" i="17"/>
  <c r="M72" i="17" s="1"/>
  <c r="J12" i="17"/>
  <c r="J32" i="17" s="1"/>
  <c r="AD11" i="17"/>
  <c r="AC11" i="17"/>
  <c r="V11" i="17"/>
  <c r="V51" i="17" s="1"/>
  <c r="U11" i="17"/>
  <c r="T11" i="17"/>
  <c r="S11" i="17"/>
  <c r="O11" i="17"/>
  <c r="P11" i="17" s="1"/>
  <c r="L11" i="17"/>
  <c r="M11" i="17" s="1"/>
  <c r="J11" i="17"/>
  <c r="J41" i="17" s="1"/>
  <c r="AD10" i="17"/>
  <c r="AC10" i="17"/>
  <c r="V10" i="17"/>
  <c r="V40" i="17" s="1"/>
  <c r="U10" i="17"/>
  <c r="T10" i="17"/>
  <c r="X10" i="17" s="1"/>
  <c r="S10" i="17"/>
  <c r="O10" i="17"/>
  <c r="P10" i="17" s="1"/>
  <c r="L10" i="17"/>
  <c r="M10" i="17" s="1"/>
  <c r="J10" i="17"/>
  <c r="J50" i="17" s="1"/>
  <c r="AD9" i="17"/>
  <c r="AC9" i="17"/>
  <c r="V9" i="17"/>
  <c r="V49" i="17" s="1"/>
  <c r="U9" i="17"/>
  <c r="T9" i="17"/>
  <c r="X9" i="17" s="1"/>
  <c r="S9" i="17"/>
  <c r="O9" i="17"/>
  <c r="P9" i="17" s="1"/>
  <c r="L9" i="17"/>
  <c r="M9" i="17" s="1"/>
  <c r="J9" i="17"/>
  <c r="J19" i="17" s="1"/>
  <c r="AK8" i="17"/>
  <c r="AJ8" i="17"/>
  <c r="AI8" i="17"/>
  <c r="AG8" i="17"/>
  <c r="AF8" i="17"/>
  <c r="AE8" i="17"/>
  <c r="AK8" i="4"/>
  <c r="V20" i="17" l="1"/>
  <c r="V29" i="17"/>
  <c r="X29" i="17" s="1"/>
  <c r="X33" i="17"/>
  <c r="V34" i="17"/>
  <c r="X34" i="17" s="1"/>
  <c r="J44" i="17"/>
  <c r="X24" i="17"/>
  <c r="J21" i="17"/>
  <c r="V23" i="17"/>
  <c r="X23" i="17" s="1"/>
  <c r="V24" i="17"/>
  <c r="J30" i="17"/>
  <c r="V32" i="17"/>
  <c r="J39" i="17"/>
  <c r="X49" i="17"/>
  <c r="X11" i="17"/>
  <c r="V22" i="17"/>
  <c r="X22" i="17" s="1"/>
  <c r="J34" i="17"/>
  <c r="X40" i="17"/>
  <c r="V31" i="17"/>
  <c r="X31" i="17" s="1"/>
  <c r="J33" i="17"/>
  <c r="X44" i="17"/>
  <c r="X52" i="17"/>
  <c r="X43" i="17"/>
  <c r="V52" i="17"/>
  <c r="X13" i="17"/>
  <c r="X42" i="17"/>
  <c r="X51" i="17"/>
  <c r="X32" i="17"/>
  <c r="X14" i="17"/>
  <c r="X20" i="17"/>
  <c r="U69" i="17"/>
  <c r="U59" i="17"/>
  <c r="U49" i="17"/>
  <c r="W49" i="17" s="1"/>
  <c r="U39" i="17"/>
  <c r="U29" i="17"/>
  <c r="W29" i="17" s="1"/>
  <c r="U19" i="17"/>
  <c r="W9" i="17"/>
  <c r="Y9" i="17" s="1"/>
  <c r="U70" i="17"/>
  <c r="U60" i="17"/>
  <c r="U50" i="17"/>
  <c r="U40" i="17"/>
  <c r="W40" i="17" s="1"/>
  <c r="Y40" i="17" s="1"/>
  <c r="U30" i="17"/>
  <c r="U20" i="17"/>
  <c r="W20" i="17" s="1"/>
  <c r="Y20" i="17" s="1"/>
  <c r="W10" i="17"/>
  <c r="Y10" i="17" s="1"/>
  <c r="U71" i="17"/>
  <c r="U61" i="17"/>
  <c r="U51" i="17"/>
  <c r="W51" i="17" s="1"/>
  <c r="U41" i="17"/>
  <c r="U31" i="17"/>
  <c r="W31" i="17" s="1"/>
  <c r="U21" i="17"/>
  <c r="W11" i="17"/>
  <c r="Y11" i="17" s="1"/>
  <c r="U73" i="17"/>
  <c r="U63" i="17"/>
  <c r="U53" i="17"/>
  <c r="U43" i="17"/>
  <c r="W43" i="17" s="1"/>
  <c r="Y43" i="17" s="1"/>
  <c r="U33" i="17"/>
  <c r="W33" i="17" s="1"/>
  <c r="Y33" i="17" s="1"/>
  <c r="U23" i="17"/>
  <c r="W23" i="17" s="1"/>
  <c r="W13" i="17"/>
  <c r="Y13" i="17" s="1"/>
  <c r="J69" i="17"/>
  <c r="J59" i="17"/>
  <c r="V69" i="17"/>
  <c r="V59" i="17"/>
  <c r="X59" i="17" s="1"/>
  <c r="J70" i="17"/>
  <c r="J60" i="17"/>
  <c r="V70" i="17"/>
  <c r="X70" i="17" s="1"/>
  <c r="V60" i="17"/>
  <c r="X60" i="17" s="1"/>
  <c r="J71" i="17"/>
  <c r="J61" i="17"/>
  <c r="V71" i="17"/>
  <c r="V61" i="17"/>
  <c r="X61" i="17" s="1"/>
  <c r="J72" i="17"/>
  <c r="J62" i="17"/>
  <c r="U72" i="17"/>
  <c r="U62" i="17"/>
  <c r="U52" i="17"/>
  <c r="W52" i="17" s="1"/>
  <c r="U42" i="17"/>
  <c r="W42" i="17" s="1"/>
  <c r="Y42" i="17" s="1"/>
  <c r="U32" i="17"/>
  <c r="W32" i="17" s="1"/>
  <c r="Y32" i="17" s="1"/>
  <c r="U22" i="17"/>
  <c r="W22" i="17" s="1"/>
  <c r="W12" i="17"/>
  <c r="Y12" i="17" s="1"/>
  <c r="U74" i="17"/>
  <c r="U64" i="17"/>
  <c r="U54" i="17"/>
  <c r="U44" i="17"/>
  <c r="W44" i="17" s="1"/>
  <c r="U34" i="17"/>
  <c r="W34" i="17" s="1"/>
  <c r="U24" i="17"/>
  <c r="W24" i="17" s="1"/>
  <c r="W14" i="17"/>
  <c r="V19" i="17"/>
  <c r="X19" i="17" s="1"/>
  <c r="J20" i="17"/>
  <c r="V21" i="17"/>
  <c r="X21" i="17" s="1"/>
  <c r="J22" i="17"/>
  <c r="J29" i="17"/>
  <c r="V30" i="17"/>
  <c r="X30" i="17" s="1"/>
  <c r="J31" i="17"/>
  <c r="V39" i="17"/>
  <c r="X39" i="17" s="1"/>
  <c r="J40" i="17"/>
  <c r="V41" i="17"/>
  <c r="X41" i="17" s="1"/>
  <c r="J42" i="17"/>
  <c r="J49" i="17"/>
  <c r="V50" i="17"/>
  <c r="X50" i="17" s="1"/>
  <c r="J51" i="17"/>
  <c r="X69" i="17"/>
  <c r="X71" i="17"/>
  <c r="V72" i="17"/>
  <c r="X72" i="17" s="1"/>
  <c r="V62" i="17"/>
  <c r="X62" i="17" s="1"/>
  <c r="J73" i="17"/>
  <c r="J63" i="17"/>
  <c r="J53" i="17"/>
  <c r="V73" i="17"/>
  <c r="X73" i="17" s="1"/>
  <c r="V63" i="17"/>
  <c r="X63" i="17" s="1"/>
  <c r="V53" i="17"/>
  <c r="X53" i="17" s="1"/>
  <c r="J74" i="17"/>
  <c r="J64" i="17"/>
  <c r="J54" i="17"/>
  <c r="V74" i="17"/>
  <c r="X74" i="17" s="1"/>
  <c r="V64" i="17"/>
  <c r="X64" i="17" s="1"/>
  <c r="V54" i="17"/>
  <c r="X54" i="17" s="1"/>
  <c r="K22" i="17"/>
  <c r="L22" i="17" s="1"/>
  <c r="M22" i="17" s="1"/>
  <c r="L32" i="17"/>
  <c r="M32" i="17" s="1"/>
  <c r="L42" i="17"/>
  <c r="M42" i="17" s="1"/>
  <c r="L52" i="17"/>
  <c r="M52" i="17" s="1"/>
  <c r="L62" i="17"/>
  <c r="M62" i="17" s="1"/>
  <c r="Y29" i="17" l="1"/>
  <c r="Z29" i="17" s="1"/>
  <c r="Y23" i="17"/>
  <c r="Y31" i="17"/>
  <c r="Y49" i="17"/>
  <c r="W50" i="17"/>
  <c r="W21" i="17"/>
  <c r="Y21" i="17" s="1"/>
  <c r="Y19" i="17"/>
  <c r="Z19" i="17" s="1"/>
  <c r="Y14" i="17"/>
  <c r="Z14" i="17" s="1"/>
  <c r="Y22" i="17"/>
  <c r="Y51" i="17"/>
  <c r="Y24" i="17"/>
  <c r="W70" i="17"/>
  <c r="Y34" i="17"/>
  <c r="Z34" i="17" s="1"/>
  <c r="Y44" i="17"/>
  <c r="AH14" i="17" s="1"/>
  <c r="Y52" i="17"/>
  <c r="W19" i="17"/>
  <c r="AF9" i="17"/>
  <c r="Z12" i="17"/>
  <c r="AE12" i="17"/>
  <c r="Z32" i="17"/>
  <c r="AG12" i="17"/>
  <c r="Z13" i="17"/>
  <c r="AE13" i="17"/>
  <c r="Z33" i="17"/>
  <c r="AG13" i="17"/>
  <c r="Z10" i="17"/>
  <c r="AE10" i="17"/>
  <c r="AE14" i="17"/>
  <c r="AF12" i="17"/>
  <c r="Z22" i="17"/>
  <c r="AH12" i="17"/>
  <c r="Z42" i="17"/>
  <c r="AH13" i="17"/>
  <c r="Z43" i="17"/>
  <c r="AI11" i="17"/>
  <c r="Z51" i="17"/>
  <c r="AH10" i="17"/>
  <c r="Z40" i="17"/>
  <c r="Z9" i="17"/>
  <c r="AE9" i="17"/>
  <c r="AG9" i="17"/>
  <c r="W54" i="17"/>
  <c r="Y54" i="17" s="1"/>
  <c r="W74" i="17"/>
  <c r="Y74" i="17" s="1"/>
  <c r="W62" i="17"/>
  <c r="Y62" i="17" s="1"/>
  <c r="W53" i="17"/>
  <c r="Y53" i="17" s="1"/>
  <c r="W73" i="17"/>
  <c r="Y73" i="17" s="1"/>
  <c r="W41" i="17"/>
  <c r="Y41" i="17" s="1"/>
  <c r="W61" i="17"/>
  <c r="Y61" i="17" s="1"/>
  <c r="W30" i="17"/>
  <c r="Y30" i="17" s="1"/>
  <c r="W39" i="17"/>
  <c r="Y39" i="17" s="1"/>
  <c r="W59" i="17"/>
  <c r="Y59" i="17" s="1"/>
  <c r="Z49" i="17"/>
  <c r="AI9" i="17"/>
  <c r="AG11" i="17"/>
  <c r="Z31" i="17"/>
  <c r="AF14" i="17"/>
  <c r="Z24" i="17"/>
  <c r="Z52" i="17"/>
  <c r="AI12" i="17"/>
  <c r="Y50" i="17"/>
  <c r="AF13" i="17"/>
  <c r="Z23" i="17"/>
  <c r="AF10" i="17"/>
  <c r="Z20" i="17"/>
  <c r="AE11" i="17"/>
  <c r="Z11" i="17"/>
  <c r="Y70" i="17"/>
  <c r="W64" i="17"/>
  <c r="Y64" i="17" s="1"/>
  <c r="W72" i="17"/>
  <c r="Y72" i="17" s="1"/>
  <c r="W63" i="17"/>
  <c r="Y63" i="17" s="1"/>
  <c r="W71" i="17"/>
  <c r="Y71" i="17" s="1"/>
  <c r="W60" i="17"/>
  <c r="Y60" i="17" s="1"/>
  <c r="W69" i="17"/>
  <c r="Y69" i="17" s="1"/>
  <c r="Z21" i="17" l="1"/>
  <c r="AF11" i="17"/>
  <c r="AG14" i="17"/>
  <c r="Z44" i="17"/>
  <c r="Z69" i="17"/>
  <c r="AK9" i="17"/>
  <c r="Z71" i="17"/>
  <c r="AK11" i="17"/>
  <c r="Z72" i="17"/>
  <c r="AK12" i="17"/>
  <c r="Z59" i="17"/>
  <c r="AJ9" i="17"/>
  <c r="Z30" i="17"/>
  <c r="AG10" i="17"/>
  <c r="Z41" i="17"/>
  <c r="AH11" i="17"/>
  <c r="Z53" i="17"/>
  <c r="AI13" i="17"/>
  <c r="Z74" i="17"/>
  <c r="AK14" i="17"/>
  <c r="Z60" i="17"/>
  <c r="AJ10" i="17"/>
  <c r="Z63" i="17"/>
  <c r="AJ13" i="17"/>
  <c r="Z64" i="17"/>
  <c r="AJ14" i="17"/>
  <c r="Z73" i="17"/>
  <c r="AK13" i="17"/>
  <c r="Z62" i="17"/>
  <c r="AJ12" i="17"/>
  <c r="Z54" i="17"/>
  <c r="AI14" i="17"/>
  <c r="Z70" i="17"/>
  <c r="AK10" i="17"/>
  <c r="Z61" i="17"/>
  <c r="AJ11" i="17"/>
  <c r="Z39" i="17"/>
  <c r="AH9" i="17"/>
  <c r="Z50" i="17"/>
  <c r="AI10" i="17"/>
  <c r="T74" i="4" l="1"/>
  <c r="T73" i="4"/>
  <c r="T72" i="4"/>
  <c r="T71" i="4"/>
  <c r="T70" i="4"/>
  <c r="T69" i="4"/>
  <c r="S74" i="4"/>
  <c r="N74" i="4"/>
  <c r="O74" i="4" s="1"/>
  <c r="P74" i="4" s="1"/>
  <c r="L74" i="4"/>
  <c r="M74" i="4" s="1"/>
  <c r="I74" i="4"/>
  <c r="S73" i="4"/>
  <c r="N73" i="4"/>
  <c r="O73" i="4" s="1"/>
  <c r="P73" i="4" s="1"/>
  <c r="L73" i="4"/>
  <c r="M73" i="4" s="1"/>
  <c r="I73" i="4"/>
  <c r="S72" i="4"/>
  <c r="N72" i="4"/>
  <c r="O72" i="4" s="1"/>
  <c r="P72" i="4" s="1"/>
  <c r="L72" i="4"/>
  <c r="M72" i="4" s="1"/>
  <c r="I72" i="4"/>
  <c r="S71" i="4"/>
  <c r="N71" i="4"/>
  <c r="O71" i="4" s="1"/>
  <c r="P71" i="4" s="1"/>
  <c r="L71" i="4"/>
  <c r="M71" i="4" s="1"/>
  <c r="I71" i="4"/>
  <c r="S70" i="4"/>
  <c r="N70" i="4"/>
  <c r="O70" i="4" s="1"/>
  <c r="P70" i="4" s="1"/>
  <c r="L70" i="4"/>
  <c r="M70" i="4" s="1"/>
  <c r="I70" i="4"/>
  <c r="S69" i="4"/>
  <c r="N69" i="4"/>
  <c r="O69" i="4" s="1"/>
  <c r="P69" i="4" s="1"/>
  <c r="L69" i="4"/>
  <c r="M69" i="4" s="1"/>
  <c r="I69" i="4"/>
  <c r="T44" i="4" l="1"/>
  <c r="T43" i="4"/>
  <c r="T42" i="4"/>
  <c r="T41" i="4"/>
  <c r="T40" i="4"/>
  <c r="T39" i="4"/>
  <c r="S44" i="4"/>
  <c r="N44" i="4"/>
  <c r="O44" i="4" s="1"/>
  <c r="P44" i="4" s="1"/>
  <c r="L44" i="4"/>
  <c r="M44" i="4" s="1"/>
  <c r="I44" i="4"/>
  <c r="S43" i="4"/>
  <c r="N43" i="4"/>
  <c r="O43" i="4" s="1"/>
  <c r="P43" i="4" s="1"/>
  <c r="L43" i="4"/>
  <c r="M43" i="4" s="1"/>
  <c r="I43" i="4"/>
  <c r="S42" i="4"/>
  <c r="N42" i="4"/>
  <c r="O42" i="4" s="1"/>
  <c r="P42" i="4" s="1"/>
  <c r="L42" i="4"/>
  <c r="M42" i="4" s="1"/>
  <c r="I42" i="4"/>
  <c r="S41" i="4"/>
  <c r="N41" i="4"/>
  <c r="O41" i="4" s="1"/>
  <c r="P41" i="4" s="1"/>
  <c r="L41" i="4"/>
  <c r="M41" i="4" s="1"/>
  <c r="I41" i="4"/>
  <c r="S40" i="4"/>
  <c r="N40" i="4"/>
  <c r="O40" i="4" s="1"/>
  <c r="P40" i="4" s="1"/>
  <c r="L40" i="4"/>
  <c r="M40" i="4" s="1"/>
  <c r="I40" i="4"/>
  <c r="S39" i="4"/>
  <c r="N39" i="4"/>
  <c r="O39" i="4" s="1"/>
  <c r="P39" i="4" s="1"/>
  <c r="L39" i="4"/>
  <c r="M39" i="4" s="1"/>
  <c r="I39" i="4"/>
  <c r="S64" i="4" l="1"/>
  <c r="S62" i="4"/>
  <c r="S61" i="4"/>
  <c r="S60" i="4"/>
  <c r="S59" i="4"/>
  <c r="S54" i="4"/>
  <c r="S52" i="4"/>
  <c r="S51" i="4"/>
  <c r="S50" i="4"/>
  <c r="S49" i="4"/>
  <c r="S34" i="4"/>
  <c r="S32" i="4"/>
  <c r="S31" i="4"/>
  <c r="S30" i="4"/>
  <c r="S29" i="4"/>
  <c r="S24" i="4"/>
  <c r="S22" i="4"/>
  <c r="S21" i="4"/>
  <c r="S20" i="4"/>
  <c r="S19" i="4"/>
  <c r="S14" i="4"/>
  <c r="S12" i="4"/>
  <c r="S11" i="4"/>
  <c r="S10" i="4"/>
  <c r="S9" i="4"/>
  <c r="S63" i="4"/>
  <c r="S53" i="4"/>
  <c r="S33" i="4"/>
  <c r="S23" i="4"/>
  <c r="S13" i="4"/>
  <c r="AD14" i="4" l="1"/>
  <c r="AD13" i="4"/>
  <c r="AD12" i="4"/>
  <c r="AD11" i="4"/>
  <c r="AD10" i="4"/>
  <c r="AD9" i="4"/>
  <c r="AC14" i="4"/>
  <c r="AC13" i="4"/>
  <c r="AC12" i="4"/>
  <c r="AC11" i="4"/>
  <c r="AC10" i="4"/>
  <c r="AC9" i="4"/>
  <c r="AJ8" i="4"/>
  <c r="AI8" i="4"/>
  <c r="AG8" i="4"/>
  <c r="AF8" i="4"/>
  <c r="AE8" i="4"/>
  <c r="T64" i="4"/>
  <c r="T63" i="4"/>
  <c r="T62" i="4"/>
  <c r="T61" i="4"/>
  <c r="T60" i="4"/>
  <c r="T59" i="4"/>
  <c r="T54" i="4"/>
  <c r="T53" i="4"/>
  <c r="T52" i="4"/>
  <c r="T51" i="4"/>
  <c r="T50" i="4"/>
  <c r="T49" i="4"/>
  <c r="T34" i="4"/>
  <c r="T33" i="4"/>
  <c r="T32" i="4"/>
  <c r="T31" i="4"/>
  <c r="T30" i="4"/>
  <c r="T29" i="4"/>
  <c r="T24" i="4"/>
  <c r="T23" i="4"/>
  <c r="T22" i="4"/>
  <c r="T21" i="4"/>
  <c r="T20" i="4"/>
  <c r="T19" i="4"/>
  <c r="T14" i="4"/>
  <c r="T13" i="4"/>
  <c r="T12" i="4"/>
  <c r="T11" i="4"/>
  <c r="T10" i="4"/>
  <c r="T9" i="4"/>
  <c r="N64" i="4"/>
  <c r="N63" i="4"/>
  <c r="N62" i="4"/>
  <c r="N61" i="4"/>
  <c r="N30" i="4"/>
  <c r="N59" i="4"/>
  <c r="K19" i="4" l="1"/>
  <c r="L19" i="4" s="1"/>
  <c r="K21" i="4"/>
  <c r="L21" i="4" s="1"/>
  <c r="K23" i="4"/>
  <c r="L29" i="4"/>
  <c r="L33" i="4"/>
  <c r="L51" i="4"/>
  <c r="K20" i="4"/>
  <c r="L20" i="4" s="1"/>
  <c r="K22" i="4"/>
  <c r="K24" i="4"/>
  <c r="L24" i="4" s="1"/>
  <c r="L34" i="4"/>
  <c r="L50" i="4"/>
  <c r="N20" i="4"/>
  <c r="O20" i="4" s="1"/>
  <c r="N22" i="4"/>
  <c r="O22" i="4" s="1"/>
  <c r="N24" i="4"/>
  <c r="O24" i="4" s="1"/>
  <c r="N32" i="4"/>
  <c r="O32" i="4" s="1"/>
  <c r="N34" i="4"/>
  <c r="O34" i="4" s="1"/>
  <c r="N50" i="4"/>
  <c r="O50" i="4" s="1"/>
  <c r="N52" i="4"/>
  <c r="N54" i="4"/>
  <c r="O54" i="4" s="1"/>
  <c r="N60" i="4"/>
  <c r="O60" i="4" s="1"/>
  <c r="N19" i="4"/>
  <c r="O19" i="4" s="1"/>
  <c r="N21" i="4"/>
  <c r="O21" i="4" s="1"/>
  <c r="N23" i="4"/>
  <c r="O23" i="4" s="1"/>
  <c r="N29" i="4"/>
  <c r="O29" i="4" s="1"/>
  <c r="N31" i="4"/>
  <c r="O31" i="4" s="1"/>
  <c r="N33" i="4"/>
  <c r="O33" i="4" s="1"/>
  <c r="N49" i="4"/>
  <c r="O49" i="4" s="1"/>
  <c r="N51" i="4"/>
  <c r="O51" i="4" s="1"/>
  <c r="N53" i="4"/>
  <c r="O53" i="4" s="1"/>
  <c r="V14" i="4"/>
  <c r="U14" i="4"/>
  <c r="V13" i="4"/>
  <c r="U13" i="4"/>
  <c r="V12" i="4"/>
  <c r="U12" i="4"/>
  <c r="V11" i="4"/>
  <c r="U11" i="4"/>
  <c r="V10" i="4"/>
  <c r="U10" i="4"/>
  <c r="V9" i="4"/>
  <c r="U9" i="4"/>
  <c r="O64" i="4"/>
  <c r="O63" i="4"/>
  <c r="O62" i="4"/>
  <c r="O61" i="4"/>
  <c r="O59" i="4"/>
  <c r="O52" i="4"/>
  <c r="O30" i="4"/>
  <c r="L64" i="4"/>
  <c r="L63" i="4"/>
  <c r="L62" i="4"/>
  <c r="L61" i="4"/>
  <c r="L60" i="4"/>
  <c r="L59" i="4"/>
  <c r="L54" i="4"/>
  <c r="L53" i="4"/>
  <c r="L52" i="4"/>
  <c r="L49" i="4"/>
  <c r="L32" i="4"/>
  <c r="L31" i="4"/>
  <c r="L30" i="4"/>
  <c r="L23" i="4"/>
  <c r="L22" i="4"/>
  <c r="I64" i="4"/>
  <c r="I63" i="4"/>
  <c r="I62" i="4"/>
  <c r="J61" i="4"/>
  <c r="I61" i="4"/>
  <c r="I60" i="4"/>
  <c r="I59" i="4"/>
  <c r="I54" i="4"/>
  <c r="J53" i="4"/>
  <c r="I53" i="4"/>
  <c r="I52" i="4"/>
  <c r="I51" i="4"/>
  <c r="J50" i="4"/>
  <c r="I50" i="4"/>
  <c r="J49" i="4"/>
  <c r="I49" i="4"/>
  <c r="I34" i="4"/>
  <c r="I33" i="4"/>
  <c r="I32" i="4"/>
  <c r="I31" i="4"/>
  <c r="J30" i="4"/>
  <c r="I30" i="4"/>
  <c r="I29" i="4"/>
  <c r="I24" i="4"/>
  <c r="I23" i="4"/>
  <c r="I22" i="4"/>
  <c r="J21" i="4"/>
  <c r="I21" i="4"/>
  <c r="I20" i="4"/>
  <c r="J19" i="4"/>
  <c r="I19" i="4"/>
  <c r="J14" i="4"/>
  <c r="J13" i="4"/>
  <c r="J12" i="4"/>
  <c r="J11" i="4"/>
  <c r="J51" i="4" s="1"/>
  <c r="J10" i="4"/>
  <c r="J9" i="4"/>
  <c r="J72" i="4" l="1"/>
  <c r="J42" i="4"/>
  <c r="J52" i="4"/>
  <c r="J73" i="4"/>
  <c r="J43" i="4"/>
  <c r="V59" i="4"/>
  <c r="V69" i="4"/>
  <c r="X69" i="4" s="1"/>
  <c r="V39" i="4"/>
  <c r="X39" i="4" s="1"/>
  <c r="V63" i="4"/>
  <c r="V73" i="4"/>
  <c r="X73" i="4" s="1"/>
  <c r="V43" i="4"/>
  <c r="X43" i="4" s="1"/>
  <c r="U20" i="4"/>
  <c r="U70" i="4"/>
  <c r="U40" i="4"/>
  <c r="U24" i="4"/>
  <c r="U74" i="4"/>
  <c r="U44" i="4"/>
  <c r="J31" i="4"/>
  <c r="J62" i="4"/>
  <c r="V60" i="4"/>
  <c r="V70" i="4"/>
  <c r="X70" i="4" s="1"/>
  <c r="V40" i="4"/>
  <c r="X40" i="4" s="1"/>
  <c r="V64" i="4"/>
  <c r="V74" i="4"/>
  <c r="X74" i="4" s="1"/>
  <c r="V44" i="4"/>
  <c r="X44" i="4" s="1"/>
  <c r="U61" i="4"/>
  <c r="U71" i="4"/>
  <c r="U41" i="4"/>
  <c r="W41" i="4" s="1"/>
  <c r="J32" i="4"/>
  <c r="V61" i="4"/>
  <c r="V71" i="4"/>
  <c r="X71" i="4" s="1"/>
  <c r="V41" i="4"/>
  <c r="X41" i="4" s="1"/>
  <c r="J64" i="4"/>
  <c r="J74" i="4"/>
  <c r="J44" i="4"/>
  <c r="J23" i="4"/>
  <c r="J70" i="4"/>
  <c r="J40" i="4"/>
  <c r="J20" i="4"/>
  <c r="U22" i="4"/>
  <c r="U72" i="4"/>
  <c r="W72" i="4" s="1"/>
  <c r="U42" i="4"/>
  <c r="J22" i="4"/>
  <c r="J69" i="4"/>
  <c r="J39" i="4"/>
  <c r="J59" i="4"/>
  <c r="J63" i="4"/>
  <c r="J71" i="4"/>
  <c r="J41" i="4"/>
  <c r="J29" i="4"/>
  <c r="J33" i="4"/>
  <c r="J60" i="4"/>
  <c r="V62" i="4"/>
  <c r="V72" i="4"/>
  <c r="X72" i="4" s="1"/>
  <c r="V42" i="4"/>
  <c r="X42" i="4" s="1"/>
  <c r="U19" i="4"/>
  <c r="U69" i="4"/>
  <c r="W69" i="4" s="1"/>
  <c r="U39" i="4"/>
  <c r="W39" i="4" s="1"/>
  <c r="U63" i="4"/>
  <c r="U73" i="4"/>
  <c r="W73" i="4" s="1"/>
  <c r="Y73" i="4" s="1"/>
  <c r="U43" i="4"/>
  <c r="W43" i="4" s="1"/>
  <c r="J24" i="4"/>
  <c r="J34" i="4"/>
  <c r="J54" i="4"/>
  <c r="V22" i="4"/>
  <c r="V20" i="4"/>
  <c r="V24" i="4"/>
  <c r="V21" i="4"/>
  <c r="V23" i="4"/>
  <c r="V19" i="4"/>
  <c r="U21" i="4"/>
  <c r="U23" i="4"/>
  <c r="U29" i="4"/>
  <c r="U30" i="4"/>
  <c r="U31" i="4"/>
  <c r="U32" i="4"/>
  <c r="U33" i="4"/>
  <c r="U34" i="4"/>
  <c r="U49" i="4"/>
  <c r="U50" i="4"/>
  <c r="U51" i="4"/>
  <c r="U52" i="4"/>
  <c r="U53" i="4"/>
  <c r="U54" i="4"/>
  <c r="U59" i="4"/>
  <c r="U60" i="4"/>
  <c r="U62" i="4"/>
  <c r="U64" i="4"/>
  <c r="V29" i="4"/>
  <c r="V30" i="4"/>
  <c r="V31" i="4"/>
  <c r="V32" i="4"/>
  <c r="V33" i="4"/>
  <c r="V34" i="4"/>
  <c r="V49" i="4"/>
  <c r="V50" i="4"/>
  <c r="V51" i="4"/>
  <c r="V52" i="4"/>
  <c r="V53" i="4"/>
  <c r="V54" i="4"/>
  <c r="U24" i="7"/>
  <c r="T23" i="7"/>
  <c r="Y69" i="4" l="1"/>
  <c r="Y72" i="4"/>
  <c r="Y41" i="4"/>
  <c r="Y39" i="4"/>
  <c r="AH9" i="4" s="1"/>
  <c r="W74" i="4"/>
  <c r="Y74" i="4" s="1"/>
  <c r="W40" i="4"/>
  <c r="Y40" i="4" s="1"/>
  <c r="W70" i="4"/>
  <c r="Y70" i="4" s="1"/>
  <c r="Z69" i="4"/>
  <c r="AK9" i="4"/>
  <c r="Z73" i="4"/>
  <c r="AK13" i="4"/>
  <c r="Z41" i="4"/>
  <c r="AH11" i="4"/>
  <c r="W71" i="4"/>
  <c r="Y71" i="4" s="1"/>
  <c r="Y43" i="4"/>
  <c r="Z39" i="4"/>
  <c r="W42" i="4"/>
  <c r="Y42" i="4" s="1"/>
  <c r="Z72" i="4"/>
  <c r="AK12" i="4"/>
  <c r="W44" i="4"/>
  <c r="Y44" i="4" s="1"/>
  <c r="Q8" i="7"/>
  <c r="T7" i="7"/>
  <c r="O12" i="7"/>
  <c r="O11" i="7"/>
  <c r="Z70" i="4" l="1"/>
  <c r="AK10" i="4"/>
  <c r="Z42" i="4"/>
  <c r="AH12" i="4"/>
  <c r="AH13" i="4"/>
  <c r="Z43" i="4"/>
  <c r="Z71" i="4"/>
  <c r="AK11" i="4"/>
  <c r="Z40" i="4"/>
  <c r="AH10" i="4"/>
  <c r="AH14" i="4"/>
  <c r="Z44" i="4"/>
  <c r="Z74" i="4"/>
  <c r="AK14" i="4"/>
  <c r="O17" i="7"/>
  <c r="Q17" i="7" s="1"/>
  <c r="P7" i="7" l="1"/>
  <c r="Q10" i="7"/>
  <c r="S7" i="7"/>
  <c r="R7" i="7"/>
  <c r="Q7" i="7"/>
  <c r="Q13" i="7"/>
  <c r="Q14" i="7"/>
  <c r="Q18" i="7" s="1"/>
  <c r="R17" i="7" l="1"/>
  <c r="R18" i="7"/>
  <c r="S18" i="7" s="1"/>
  <c r="S17" i="7"/>
  <c r="T17" i="7" s="1"/>
  <c r="P64" i="4"/>
  <c r="X64" i="4" s="1"/>
  <c r="M64" i="4"/>
  <c r="P63" i="4"/>
  <c r="X63" i="4" s="1"/>
  <c r="M63" i="4"/>
  <c r="P62" i="4"/>
  <c r="X62" i="4" s="1"/>
  <c r="M62" i="4"/>
  <c r="P61" i="4"/>
  <c r="X61" i="4" s="1"/>
  <c r="M61" i="4"/>
  <c r="P60" i="4"/>
  <c r="X60" i="4" s="1"/>
  <c r="M60" i="4"/>
  <c r="P59" i="4"/>
  <c r="X59" i="4" s="1"/>
  <c r="M59" i="4"/>
  <c r="P54" i="4"/>
  <c r="X54" i="4" s="1"/>
  <c r="M54" i="4"/>
  <c r="P53" i="4"/>
  <c r="X53" i="4" s="1"/>
  <c r="M53" i="4"/>
  <c r="P52" i="4"/>
  <c r="X52" i="4" s="1"/>
  <c r="M52" i="4"/>
  <c r="P51" i="4"/>
  <c r="X51" i="4" s="1"/>
  <c r="M51" i="4"/>
  <c r="P50" i="4"/>
  <c r="X50" i="4" s="1"/>
  <c r="M50" i="4"/>
  <c r="P49" i="4"/>
  <c r="X49" i="4" s="1"/>
  <c r="M49" i="4"/>
  <c r="P34" i="4"/>
  <c r="X34" i="4" s="1"/>
  <c r="M34" i="4"/>
  <c r="P33" i="4"/>
  <c r="X33" i="4" s="1"/>
  <c r="M33" i="4"/>
  <c r="P32" i="4"/>
  <c r="X32" i="4" s="1"/>
  <c r="M32" i="4"/>
  <c r="P31" i="4"/>
  <c r="X31" i="4" s="1"/>
  <c r="M31" i="4"/>
  <c r="P30" i="4"/>
  <c r="X30" i="4" s="1"/>
  <c r="M30" i="4"/>
  <c r="P29" i="4"/>
  <c r="X29" i="4" s="1"/>
  <c r="M29" i="4"/>
  <c r="P24" i="4"/>
  <c r="X24" i="4" s="1"/>
  <c r="M24" i="4"/>
  <c r="P23" i="4"/>
  <c r="X23" i="4" s="1"/>
  <c r="M23" i="4"/>
  <c r="P22" i="4"/>
  <c r="X22" i="4" s="1"/>
  <c r="M22" i="4"/>
  <c r="P21" i="4"/>
  <c r="X21" i="4" s="1"/>
  <c r="M21" i="4"/>
  <c r="P20" i="4"/>
  <c r="X20" i="4" s="1"/>
  <c r="M20" i="4"/>
  <c r="P19" i="4"/>
  <c r="X19" i="4" s="1"/>
  <c r="M19" i="4"/>
  <c r="O14" i="4"/>
  <c r="P14" i="4" s="1"/>
  <c r="X14" i="4" s="1"/>
  <c r="L14" i="4"/>
  <c r="M14" i="4" s="1"/>
  <c r="O13" i="4"/>
  <c r="P13" i="4" s="1"/>
  <c r="X13" i="4" s="1"/>
  <c r="L13" i="4"/>
  <c r="M13" i="4" s="1"/>
  <c r="O12" i="4"/>
  <c r="P12" i="4" s="1"/>
  <c r="X12" i="4" s="1"/>
  <c r="L12" i="4"/>
  <c r="M12" i="4" s="1"/>
  <c r="O11" i="4"/>
  <c r="P11" i="4" s="1"/>
  <c r="X11" i="4" s="1"/>
  <c r="L11" i="4"/>
  <c r="M11" i="4" s="1"/>
  <c r="O10" i="4"/>
  <c r="P10" i="4" s="1"/>
  <c r="X10" i="4" s="1"/>
  <c r="L10" i="4"/>
  <c r="M10" i="4" s="1"/>
  <c r="O9" i="4"/>
  <c r="P9" i="4" s="1"/>
  <c r="X9" i="4" s="1"/>
  <c r="L9" i="4"/>
  <c r="M9" i="4" s="1"/>
  <c r="W9" i="4" l="1"/>
  <c r="Y9" i="4" s="1"/>
  <c r="W10" i="4"/>
  <c r="Y10" i="4" s="1"/>
  <c r="W11" i="4"/>
  <c r="Y11" i="4" s="1"/>
  <c r="W12" i="4"/>
  <c r="Y12" i="4" s="1"/>
  <c r="W13" i="4"/>
  <c r="Y13" i="4" s="1"/>
  <c r="W14" i="4"/>
  <c r="Y14" i="4" s="1"/>
  <c r="W19" i="4"/>
  <c r="Y19" i="4" s="1"/>
  <c r="W20" i="4"/>
  <c r="Y20" i="4" s="1"/>
  <c r="W21" i="4"/>
  <c r="Y21" i="4" s="1"/>
  <c r="W22" i="4"/>
  <c r="Y22" i="4" s="1"/>
  <c r="W24" i="4"/>
  <c r="Y24" i="4" s="1"/>
  <c r="W29" i="4"/>
  <c r="Y29" i="4" s="1"/>
  <c r="W30" i="4"/>
  <c r="Y30" i="4" s="1"/>
  <c r="W31" i="4"/>
  <c r="Y31" i="4" s="1"/>
  <c r="W32" i="4"/>
  <c r="Y32" i="4" s="1"/>
  <c r="W34" i="4"/>
  <c r="Y34" i="4" s="1"/>
  <c r="W49" i="4"/>
  <c r="Y49" i="4" s="1"/>
  <c r="W50" i="4"/>
  <c r="Y50" i="4" s="1"/>
  <c r="W51" i="4"/>
  <c r="Y51" i="4" s="1"/>
  <c r="W52" i="4"/>
  <c r="Y52" i="4" s="1"/>
  <c r="W53" i="4"/>
  <c r="Y53" i="4" s="1"/>
  <c r="W54" i="4"/>
  <c r="Y54" i="4" s="1"/>
  <c r="W59" i="4"/>
  <c r="Y59" i="4" s="1"/>
  <c r="W60" i="4"/>
  <c r="Y60" i="4" s="1"/>
  <c r="W61" i="4"/>
  <c r="Y61" i="4" s="1"/>
  <c r="W62" i="4"/>
  <c r="Y62" i="4" s="1"/>
  <c r="W64" i="4"/>
  <c r="Y64" i="4" s="1"/>
  <c r="T18" i="7"/>
  <c r="O24" i="7"/>
  <c r="O23" i="7"/>
  <c r="W23" i="4"/>
  <c r="Y23" i="4" s="1"/>
  <c r="W33" i="4"/>
  <c r="W63" i="4"/>
  <c r="Z62" i="4" l="1"/>
  <c r="AJ12" i="4"/>
  <c r="Z60" i="4"/>
  <c r="AJ10" i="4"/>
  <c r="Z54" i="4"/>
  <c r="AI14" i="4"/>
  <c r="Z52" i="4"/>
  <c r="AI12" i="4"/>
  <c r="Z50" i="4"/>
  <c r="AI10" i="4"/>
  <c r="Z34" i="4"/>
  <c r="AG14" i="4"/>
  <c r="Z31" i="4"/>
  <c r="AG11" i="4"/>
  <c r="Z29" i="4"/>
  <c r="AG9" i="4"/>
  <c r="Z22" i="4"/>
  <c r="AF12" i="4"/>
  <c r="Z20" i="4"/>
  <c r="AF10" i="4"/>
  <c r="Z14" i="4"/>
  <c r="AE14" i="4"/>
  <c r="Z12" i="4"/>
  <c r="AE12" i="4"/>
  <c r="Z10" i="4"/>
  <c r="AE10" i="4"/>
  <c r="Z23" i="4"/>
  <c r="AF13" i="4"/>
  <c r="Z64" i="4"/>
  <c r="AJ14" i="4"/>
  <c r="Z61" i="4"/>
  <c r="AJ11" i="4"/>
  <c r="Z59" i="4"/>
  <c r="AJ9" i="4"/>
  <c r="Z53" i="4"/>
  <c r="AI13" i="4"/>
  <c r="Z51" i="4"/>
  <c r="AI11" i="4"/>
  <c r="Z49" i="4"/>
  <c r="AI9" i="4"/>
  <c r="Z32" i="4"/>
  <c r="AG12" i="4"/>
  <c r="Z30" i="4"/>
  <c r="AG10" i="4"/>
  <c r="Z24" i="4"/>
  <c r="AF14" i="4"/>
  <c r="Z21" i="4"/>
  <c r="AF11" i="4"/>
  <c r="Z19" i="4"/>
  <c r="AF9" i="4"/>
  <c r="Z13" i="4"/>
  <c r="AE13" i="4"/>
  <c r="Z11" i="4"/>
  <c r="AE11" i="4"/>
  <c r="Z9" i="4"/>
  <c r="AE9" i="4"/>
  <c r="Q24" i="7"/>
  <c r="Q23" i="7" s="1"/>
  <c r="Y33" i="4"/>
  <c r="Y63" i="4"/>
  <c r="Z33" i="4" l="1"/>
  <c r="AG13" i="4"/>
  <c r="Z63" i="4"/>
  <c r="AJ13" i="4"/>
</calcChain>
</file>

<file path=xl/sharedStrings.xml><?xml version="1.0" encoding="utf-8"?>
<sst xmlns="http://schemas.openxmlformats.org/spreadsheetml/2006/main" count="597" uniqueCount="130">
  <si>
    <t>SCTG Description</t>
  </si>
  <si>
    <t>b0</t>
  </si>
  <si>
    <t>br</t>
  </si>
  <si>
    <t>Cereal Grains</t>
  </si>
  <si>
    <t>Agriculture</t>
  </si>
  <si>
    <t>Animal Feed</t>
  </si>
  <si>
    <t>Meat, Poultry, Fish</t>
  </si>
  <si>
    <t>Milled Grain Products</t>
  </si>
  <si>
    <t>Prepared Foodstuffs</t>
  </si>
  <si>
    <t>Alcoholic Beverages</t>
  </si>
  <si>
    <t>Tobacco Products</t>
  </si>
  <si>
    <t>Natural Sands</t>
  </si>
  <si>
    <t>Gravel and Stone</t>
  </si>
  <si>
    <t>Non-Metallic Minerals</t>
  </si>
  <si>
    <t>Gasoline, Ethanol</t>
  </si>
  <si>
    <t>Fuel Oils</t>
  </si>
  <si>
    <t>Coal Products</t>
  </si>
  <si>
    <t>Basic Chemicals</t>
  </si>
  <si>
    <t>Fertilizers</t>
  </si>
  <si>
    <t>Other Chemicals</t>
  </si>
  <si>
    <t>Plastics and Rubber</t>
  </si>
  <si>
    <t>Logs and Wood</t>
  </si>
  <si>
    <t>Wood Products</t>
  </si>
  <si>
    <t>Paper Articles</t>
  </si>
  <si>
    <t>Printed Products</t>
  </si>
  <si>
    <t>Cements and Ceramics</t>
  </si>
  <si>
    <t>Base Metal</t>
  </si>
  <si>
    <t>Articles of Base Metal</t>
  </si>
  <si>
    <t>Machinery</t>
  </si>
  <si>
    <t>Electronics</t>
  </si>
  <si>
    <t>Motorized Vehicles</t>
  </si>
  <si>
    <t>Precision Instruments</t>
  </si>
  <si>
    <t>Furniture</t>
  </si>
  <si>
    <t>Misc. Manufacturing</t>
  </si>
  <si>
    <t>Waste and Scrap</t>
  </si>
  <si>
    <t>Mixed Freight</t>
  </si>
  <si>
    <t>Generic</t>
  </si>
  <si>
    <t>bGC5</t>
  </si>
  <si>
    <t>Pharmaceuticals</t>
  </si>
  <si>
    <t>Pulp and Paper</t>
  </si>
  <si>
    <t>Transport Equipment</t>
  </si>
  <si>
    <t>SCTG</t>
  </si>
  <si>
    <t>Description</t>
  </si>
  <si>
    <t>bT</t>
  </si>
  <si>
    <t>Obs</t>
  </si>
  <si>
    <t>Group</t>
  </si>
  <si>
    <t>Cat</t>
  </si>
  <si>
    <t>Ut</t>
  </si>
  <si>
    <t>Ur</t>
  </si>
  <si>
    <t>Sum b0k</t>
  </si>
  <si>
    <t>Sum brk</t>
  </si>
  <si>
    <t>Truck</t>
  </si>
  <si>
    <t>Rail</t>
  </si>
  <si>
    <t>Pt</t>
  </si>
  <si>
    <t>Pr</t>
  </si>
  <si>
    <t>Distance:</t>
  </si>
  <si>
    <t>mi</t>
  </si>
  <si>
    <t>tons</t>
  </si>
  <si>
    <t>TPC</t>
  </si>
  <si>
    <t>TPT</t>
  </si>
  <si>
    <t>Cost</t>
  </si>
  <si>
    <t>t-stat</t>
  </si>
  <si>
    <t>R2</t>
  </si>
  <si>
    <t>RMSE</t>
  </si>
  <si>
    <t>F</t>
  </si>
  <si>
    <t>Textiles</t>
  </si>
  <si>
    <t>Building Stone</t>
  </si>
  <si>
    <t>Not recommended</t>
  </si>
  <si>
    <t>O = 5%</t>
  </si>
  <si>
    <t>Uti = b0i + b1iGCti</t>
  </si>
  <si>
    <t>Uri = b1iGCri</t>
  </si>
  <si>
    <t>GCmi = Rmi + TmiViO/W</t>
  </si>
  <si>
    <t>Annual use rate</t>
  </si>
  <si>
    <t>Avg. shipment size</t>
  </si>
  <si>
    <t>Distance</t>
  </si>
  <si>
    <t>miles</t>
  </si>
  <si>
    <t>Rail transit time</t>
  </si>
  <si>
    <t>hrs</t>
  </si>
  <si>
    <t>Truck transit time</t>
  </si>
  <si>
    <t>Rail capacity</t>
  </si>
  <si>
    <t>Truck capacity</t>
  </si>
  <si>
    <t>Rail rate</t>
  </si>
  <si>
    <t>Commodity</t>
  </si>
  <si>
    <t>Truck rate</t>
  </si>
  <si>
    <t>O</t>
  </si>
  <si>
    <t>W</t>
  </si>
  <si>
    <t>days</t>
  </si>
  <si>
    <t>Car(s)</t>
  </si>
  <si>
    <t>Truck(s)</t>
  </si>
  <si>
    <t>TmiViO/W</t>
  </si>
  <si>
    <t>Shipment GC</t>
  </si>
  <si>
    <t>/ton-mile</t>
  </si>
  <si>
    <t>/mile</t>
  </si>
  <si>
    <t>Uti</t>
  </si>
  <si>
    <t>Uri</t>
  </si>
  <si>
    <t>Pti</t>
  </si>
  <si>
    <t>Pri</t>
  </si>
  <si>
    <t>$/lb</t>
  </si>
  <si>
    <t>value/ton</t>
  </si>
  <si>
    <t>shipments</t>
  </si>
  <si>
    <t>Annual GC</t>
  </si>
  <si>
    <t>mph</t>
  </si>
  <si>
    <t>Cgroup</t>
  </si>
  <si>
    <t>Miles</t>
  </si>
  <si>
    <t>Rail rates per CWS</t>
  </si>
  <si>
    <t>Dgroup</t>
  </si>
  <si>
    <t>GVW</t>
  </si>
  <si>
    <t>Tare, tons</t>
  </si>
  <si>
    <t>Cargo, tons</t>
  </si>
  <si>
    <t>Truck data</t>
  </si>
  <si>
    <t>Rate</t>
  </si>
  <si>
    <t>VOT</t>
  </si>
  <si>
    <t>bC</t>
  </si>
  <si>
    <t>Table 22. Market-share two-digit SCTG models, transit times, and freight rates</t>
  </si>
  <si>
    <t>Table 23. Market-share two-digit SCTG models, generalized cost (op. cost = 5%)</t>
  </si>
  <si>
    <t>Coal</t>
  </si>
  <si>
    <t>Shipment size</t>
  </si>
  <si>
    <t>TL</t>
  </si>
  <si>
    <t>Trk-Mi</t>
  </si>
  <si>
    <t>Car-mi</t>
  </si>
  <si>
    <t>CL</t>
  </si>
  <si>
    <t>Truck (mi)</t>
  </si>
  <si>
    <t>Rail (t-m)</t>
  </si>
  <si>
    <t>Truck (ton)</t>
  </si>
  <si>
    <t>"37"</t>
  </si>
  <si>
    <t>"14"</t>
  </si>
  <si>
    <t>"21"</t>
  </si>
  <si>
    <t>"16"</t>
  </si>
  <si>
    <t>"30"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</si>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</sst>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E+00"/>
    <numFmt numFmtId="165" formatCode="0.0000"/>
    <numFmt numFmtId="166" formatCode="0.000"/>
    <numFmt numFmtId="167" formatCode="0.0"/>
    <numFmt numFmtId="168" formatCode="_(&quot;$&quot;* #,##0_);_(&quot;$&quot;* \(#,##0\);_(&quot;$&quot;* &quot;-&quot;??_);_(@_)"/>
    <numFmt numFmtId="169" formatCode="0.000000000"/>
    <numFmt numFmtId="170" formatCode="0.0000E+00"/>
    <numFmt numFmtId="171" formatCode="0.0%"/>
    <numFmt numFmtId="172" formatCode="_(&quot;$&quot;* #,##0.000_);_(&quot;$&quot;* \(#,##0.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164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8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165" fontId="0" fillId="0" borderId="0" xfId="0" applyNumberFormat="1"/>
    <xf numFmtId="0" fontId="16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0" xfId="0" quotePrefix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8" fontId="0" fillId="0" borderId="0" xfId="0" applyNumberFormat="1"/>
    <xf numFmtId="168" fontId="0" fillId="0" borderId="0" xfId="0" applyNumberFormat="1"/>
    <xf numFmtId="172" fontId="0" fillId="0" borderId="0" xfId="1" applyNumberFormat="1" applyFont="1"/>
    <xf numFmtId="44" fontId="0" fillId="0" borderId="0" xfId="1" applyFont="1" applyAlignment="1">
      <alignment horizontal="center"/>
    </xf>
    <xf numFmtId="6" fontId="0" fillId="0" borderId="0" xfId="0" applyNumberFormat="1" applyAlignment="1">
      <alignment horizontal="center"/>
    </xf>
    <xf numFmtId="0" fontId="16" fillId="0" borderId="0" xfId="0" quotePrefix="1" applyFont="1" applyAlignment="1">
      <alignment horizontal="center"/>
    </xf>
    <xf numFmtId="0" fontId="0" fillId="33" borderId="0" xfId="0" applyFill="1"/>
    <xf numFmtId="171" fontId="0" fillId="33" borderId="0" xfId="43" applyNumberFormat="1" applyFont="1" applyFill="1"/>
    <xf numFmtId="44" fontId="0" fillId="33" borderId="0" xfId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2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166" fontId="0" fillId="34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166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170" fontId="0" fillId="33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0" fontId="0" fillId="0" borderId="0" xfId="0" applyFill="1"/>
    <xf numFmtId="11" fontId="0" fillId="3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66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/>
    <xf numFmtId="166" fontId="18" fillId="33" borderId="0" xfId="0" applyNumberFormat="1" applyFont="1" applyFill="1" applyAlignment="1">
      <alignment horizontal="center"/>
    </xf>
    <xf numFmtId="164" fontId="18" fillId="33" borderId="0" xfId="0" applyNumberFormat="1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4" borderId="0" xfId="0" applyFont="1" applyFill="1"/>
    <xf numFmtId="166" fontId="18" fillId="34" borderId="0" xfId="0" applyNumberFormat="1" applyFont="1" applyFill="1" applyAlignment="1">
      <alignment horizontal="center"/>
    </xf>
    <xf numFmtId="164" fontId="18" fillId="34" borderId="0" xfId="0" applyNumberFormat="1" applyFont="1" applyFill="1" applyAlignment="1">
      <alignment horizontal="center"/>
    </xf>
    <xf numFmtId="0" fontId="18" fillId="0" borderId="0" xfId="0" applyFont="1" applyAlignment="1">
      <alignment horizontal="center"/>
    </xf>
    <xf numFmtId="44" fontId="18" fillId="0" borderId="0" xfId="1" applyFont="1" applyAlignment="1">
      <alignment horizontal="center"/>
    </xf>
    <xf numFmtId="172" fontId="18" fillId="0" borderId="0" xfId="1" applyNumberFormat="1" applyFont="1" applyAlignment="1">
      <alignment horizontal="center"/>
    </xf>
    <xf numFmtId="0" fontId="0" fillId="35" borderId="0" xfId="0" applyFill="1" applyAlignment="1">
      <alignment horizontal="center"/>
    </xf>
    <xf numFmtId="167" fontId="0" fillId="35" borderId="0" xfId="0" applyNumberFormat="1" applyFill="1" applyAlignment="1">
      <alignment horizontal="center"/>
    </xf>
    <xf numFmtId="166" fontId="0" fillId="36" borderId="0" xfId="0" applyNumberFormat="1" applyFill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Cereal Grains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20"/>
      <c:rotY val="2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Models'!$AE$17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Models'!$AD$18:$AD$24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Models'!$AE$18:$AE$24</c:f>
              <c:numCache>
                <c:formatCode>0.000</c:formatCode>
                <c:ptCount val="7"/>
                <c:pt idx="0">
                  <c:v>0.8764528675280423</c:v>
                </c:pt>
                <c:pt idx="1">
                  <c:v>0.86927008659568794</c:v>
                </c:pt>
                <c:pt idx="2">
                  <c:v>0.84557404753541099</c:v>
                </c:pt>
                <c:pt idx="3">
                  <c:v>0.79844472286321133</c:v>
                </c:pt>
                <c:pt idx="4">
                  <c:v>0.67463060099773386</c:v>
                </c:pt>
                <c:pt idx="5">
                  <c:v>0.22917249174714835</c:v>
                </c:pt>
                <c:pt idx="6">
                  <c:v>1.1543988347012764E-2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0-45BC-9775-B5BF80C540F3}"/>
            </c:ext>
          </c:extLst>
        </c:ser>
        <c:ser>
          <c:idx val="1"/>
          <c:order val="1"/>
          <c:tx>
            <c:strRef>
              <c:f>'Shpmt Freight Rate Models'!$AF$17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Models'!$AD$18:$AD$24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Models'!$AF$18:$AF$24</c:f>
              <c:numCache>
                <c:formatCode>0.000</c:formatCode>
                <c:ptCount val="7"/>
                <c:pt idx="0">
                  <c:v>0.802056113162539</c:v>
                </c:pt>
                <c:pt idx="1">
                  <c:v>0.68446976479523092</c:v>
                </c:pt>
                <c:pt idx="2">
                  <c:v>0.24973519260967647</c:v>
                </c:pt>
                <c:pt idx="3">
                  <c:v>1.442801752762324E-2</c:v>
                </c:pt>
                <c:pt idx="4">
                  <c:v>2.8314721608960371E-5</c:v>
                </c:pt>
                <c:pt idx="5">
                  <c:v>2.0490069697567889E-13</c:v>
                </c:pt>
                <c:pt idx="6">
                  <c:v>5.5472129728584289E-27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0-45BC-9775-B5BF80C540F3}"/>
            </c:ext>
          </c:extLst>
        </c:ser>
        <c:ser>
          <c:idx val="2"/>
          <c:order val="2"/>
          <c:tx>
            <c:strRef>
              <c:f>'Shpmt Freight Rate Models'!$AG$17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Models'!$AD$18:$AD$24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Models'!$AG$18:$AG$24</c:f>
              <c:numCache>
                <c:formatCode>0.000</c:formatCode>
                <c:ptCount val="7"/>
                <c:pt idx="0">
                  <c:v>0.6112546801945008</c:v>
                </c:pt>
                <c:pt idx="1">
                  <c:v>0.24622995723291305</c:v>
                </c:pt>
                <c:pt idx="2">
                  <c:v>2.9205641730340589E-3</c:v>
                </c:pt>
                <c:pt idx="3">
                  <c:v>1.1336042473889672E-6</c:v>
                </c:pt>
                <c:pt idx="4">
                  <c:v>1.6978991158485908E-13</c:v>
                </c:pt>
                <c:pt idx="5">
                  <c:v>5.7050789446011695E-34</c:v>
                </c:pt>
                <c:pt idx="6">
                  <c:v>4.3004240839884254E-68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0-45BC-9775-B5BF80C540F3}"/>
            </c:ext>
          </c:extLst>
        </c:ser>
        <c:ser>
          <c:idx val="3"/>
          <c:order val="3"/>
          <c:tx>
            <c:strRef>
              <c:f>'Shpmt Freight Rate Models'!$AH$17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Models'!$AD$18:$AD$24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Models'!$AH$18:$AH$24</c:f>
              <c:numCache>
                <c:formatCode>0.000</c:formatCode>
                <c:ptCount val="7"/>
                <c:pt idx="0">
                  <c:v>0.35640545651505862</c:v>
                </c:pt>
                <c:pt idx="1">
                  <c:v>3.8940560582110359E-2</c:v>
                </c:pt>
                <c:pt idx="2">
                  <c:v>1.5871023573020185E-5</c:v>
                </c:pt>
                <c:pt idx="3">
                  <c:v>3.3282169458764609E-11</c:v>
                </c:pt>
                <c:pt idx="4">
                  <c:v>1.4635623328359628E-22</c:v>
                </c:pt>
                <c:pt idx="5">
                  <c:v>1.2445433029139309E-56</c:v>
                </c:pt>
                <c:pt idx="6">
                  <c:v>2.0464823006063972E-113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0-45BC-9775-B5BF80C540F3}"/>
            </c:ext>
          </c:extLst>
        </c:ser>
        <c:ser>
          <c:idx val="4"/>
          <c:order val="4"/>
          <c:tx>
            <c:strRef>
              <c:f>'Shpmt Freight Rate Models'!$AI$17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Models'!$AD$18:$AD$24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Models'!$AI$18:$AI$24</c:f>
              <c:numCache>
                <c:formatCode>0.000</c:formatCode>
                <c:ptCount val="7"/>
                <c:pt idx="0">
                  <c:v>0.1694277639539277</c:v>
                </c:pt>
                <c:pt idx="1">
                  <c:v>5.4679068821157596E-3</c:v>
                </c:pt>
                <c:pt idx="2">
                  <c:v>1.0764346663137507E-7</c:v>
                </c:pt>
                <c:pt idx="3">
                  <c:v>1.5309584827396956E-15</c:v>
                </c:pt>
                <c:pt idx="4">
                  <c:v>3.0968116744872262E-31</c:v>
                </c:pt>
                <c:pt idx="5">
                  <c:v>2.5631200138452085E-78</c:v>
                </c:pt>
                <c:pt idx="6">
                  <c:v>8.6801224579767033E-157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60-45BC-9775-B5BF80C540F3}"/>
            </c:ext>
          </c:extLst>
        </c:ser>
        <c:ser>
          <c:idx val="5"/>
          <c:order val="5"/>
          <c:tx>
            <c:strRef>
              <c:f>'Shpmt Freight Rate Models'!$AJ$17</c:f>
              <c:strCache>
                <c:ptCount val="1"/>
                <c:pt idx="0">
                  <c:v>1000</c:v>
                </c:pt>
              </c:strCache>
            </c:strRef>
          </c:tx>
          <c:val>
            <c:numRef>
              <c:f>'Shpmt Freight Rate Models'!$AJ$18:$AJ$24</c:f>
              <c:numCache>
                <c:formatCode>0.000</c:formatCode>
                <c:ptCount val="7"/>
                <c:pt idx="0">
                  <c:v>7.0163548745684978E-2</c:v>
                </c:pt>
                <c:pt idx="1">
                  <c:v>7.5174634537054116E-4</c:v>
                </c:pt>
                <c:pt idx="2">
                  <c:v>7.455499946013508E-10</c:v>
                </c:pt>
                <c:pt idx="3">
                  <c:v>7.3441495531835154E-20</c:v>
                </c:pt>
                <c:pt idx="4">
                  <c:v>7.1264130850226207E-40</c:v>
                </c:pt>
                <c:pt idx="5">
                  <c:v>6.5111760030257429E-100</c:v>
                </c:pt>
                <c:pt idx="6">
                  <c:v>5.6015322201870152E-200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60-45BC-9775-B5BF80C540F3}"/>
            </c:ext>
          </c:extLst>
        </c:ser>
        <c:ser>
          <c:idx val="6"/>
          <c:order val="6"/>
          <c:tx>
            <c:strRef>
              <c:f>'Shpmt Freight Rate Models'!$AK$17</c:f>
              <c:strCache>
                <c:ptCount val="1"/>
                <c:pt idx="0">
                  <c:v>1200</c:v>
                </c:pt>
              </c:strCache>
            </c:strRef>
          </c:tx>
          <c:val>
            <c:numRef>
              <c:f>'Shpmt Freight Rate Models'!$AK$18:$AK$24</c:f>
              <c:numCache>
                <c:formatCode>0.000</c:formatCode>
                <c:ptCount val="7"/>
                <c:pt idx="0">
                  <c:v>1.3831195702507971E-2</c:v>
                </c:pt>
                <c:pt idx="1">
                  <c:v>2.5989242033571456E-5</c:v>
                </c:pt>
                <c:pt idx="2">
                  <c:v>1.6538427162146222E-13</c:v>
                </c:pt>
                <c:pt idx="3">
                  <c:v>3.6139020584157028E-27</c:v>
                </c:pt>
                <c:pt idx="4">
                  <c:v>1.7256023576958091E-54</c:v>
                </c:pt>
                <c:pt idx="5">
                  <c:v>1.8785976149456325E-136</c:v>
                </c:pt>
                <c:pt idx="6">
                  <c:v>4.6628935595663493E-273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60-45BC-9775-B5BF80C540F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71065368"/>
        <c:axId val="471068504"/>
        <c:axId val="378792656"/>
      </c:surface3DChart>
      <c:catAx>
        <c:axId val="47106536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68504"/>
        <c:crosses val="autoZero"/>
        <c:auto val="1"/>
        <c:lblAlgn val="ctr"/>
        <c:lblOffset val="100"/>
        <c:noMultiLvlLbl val="0"/>
      </c:catAx>
      <c:valAx>
        <c:axId val="47106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65368"/>
        <c:crosses val="autoZero"/>
        <c:crossBetween val="midCat"/>
      </c:valAx>
      <c:serAx>
        <c:axId val="37879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6850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Non-metallic</a:t>
            </a:r>
            <a:r>
              <a:rPr lang="en-US" baseline="0"/>
              <a:t> Minerals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Models'!$AE$26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Models'!$AD$27:$AD$33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Models'!$AE$27:$AE$33</c:f>
              <c:numCache>
                <c:formatCode>0.000</c:formatCode>
                <c:ptCount val="7"/>
                <c:pt idx="0">
                  <c:v>0.98936164597380172</c:v>
                </c:pt>
                <c:pt idx="1">
                  <c:v>0.98947257525086807</c:v>
                </c:pt>
                <c:pt idx="2">
                  <c:v>0.98979854211606122</c:v>
                </c:pt>
                <c:pt idx="3">
                  <c:v>0.99031976376713127</c:v>
                </c:pt>
                <c:pt idx="4">
                  <c:v>0.99128436722419111</c:v>
                </c:pt>
                <c:pt idx="5">
                  <c:v>0.99364228288857481</c:v>
                </c:pt>
                <c:pt idx="6">
                  <c:v>0.99624691062404358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F-4F3F-A5D3-72F698543DDD}"/>
            </c:ext>
          </c:extLst>
        </c:ser>
        <c:ser>
          <c:idx val="1"/>
          <c:order val="1"/>
          <c:tx>
            <c:strRef>
              <c:f>'Shpmt Freight Rate Models'!$AF$26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Models'!$AD$27:$AD$33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Models'!$AF$27:$AF$33</c:f>
              <c:numCache>
                <c:formatCode>0.000</c:formatCode>
                <c:ptCount val="7"/>
                <c:pt idx="0">
                  <c:v>0.98261919396012121</c:v>
                </c:pt>
                <c:pt idx="1">
                  <c:v>0.97201521027730176</c:v>
                </c:pt>
                <c:pt idx="2">
                  <c:v>0.88956208416577265</c:v>
                </c:pt>
                <c:pt idx="3">
                  <c:v>0.41351618222517511</c:v>
                </c:pt>
                <c:pt idx="4">
                  <c:v>5.3734517294639792E-3</c:v>
                </c:pt>
                <c:pt idx="5">
                  <c:v>2.430321842726235E-9</c:v>
                </c:pt>
                <c:pt idx="6">
                  <c:v>6.4187126715555612E-20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F-4F3F-A5D3-72F698543DDD}"/>
            </c:ext>
          </c:extLst>
        </c:ser>
        <c:ser>
          <c:idx val="2"/>
          <c:order val="2"/>
          <c:tx>
            <c:strRef>
              <c:f>'Shpmt Freight Rate Models'!$AG$26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Models'!$AD$27:$AD$33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Models'!$AG$27:$AG$33</c:f>
              <c:numCache>
                <c:formatCode>0.000</c:formatCode>
                <c:ptCount val="7"/>
                <c:pt idx="0">
                  <c:v>0.95230113768179947</c:v>
                </c:pt>
                <c:pt idx="1">
                  <c:v>0.81244064715540409</c:v>
                </c:pt>
                <c:pt idx="2">
                  <c:v>4.2365525337580527E-2</c:v>
                </c:pt>
                <c:pt idx="3">
                  <c:v>2.1268495207414135E-5</c:v>
                </c:pt>
                <c:pt idx="4">
                  <c:v>4.9160054311340576E-12</c:v>
                </c:pt>
                <c:pt idx="5">
                  <c:v>6.0703176037896046E-32</c:v>
                </c:pt>
                <c:pt idx="6">
                  <c:v>4.0044528219229383E-65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F-4F3F-A5D3-72F698543DDD}"/>
            </c:ext>
          </c:extLst>
        </c:ser>
        <c:ser>
          <c:idx val="3"/>
          <c:order val="3"/>
          <c:tx>
            <c:strRef>
              <c:f>'Shpmt Freight Rate Models'!$AH$26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Models'!$AD$27:$AD$33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Models'!$AH$27:$AH$33</c:f>
              <c:numCache>
                <c:formatCode>0.000</c:formatCode>
                <c:ptCount val="7"/>
                <c:pt idx="0">
                  <c:v>0.83089075299159854</c:v>
                </c:pt>
                <c:pt idx="1">
                  <c:v>0.20782380061817018</c:v>
                </c:pt>
                <c:pt idx="2">
                  <c:v>3.9934377359953202E-5</c:v>
                </c:pt>
                <c:pt idx="3">
                  <c:v>1.733200776952039E-11</c:v>
                </c:pt>
                <c:pt idx="4">
                  <c:v>3.2645107490281435E-24</c:v>
                </c:pt>
                <c:pt idx="5">
                  <c:v>2.1813521718684055E-62</c:v>
                </c:pt>
                <c:pt idx="6">
                  <c:v>5.1709689030415264E-126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F-4F3F-A5D3-72F698543DDD}"/>
            </c:ext>
          </c:extLst>
        </c:ser>
        <c:ser>
          <c:idx val="4"/>
          <c:order val="4"/>
          <c:tx>
            <c:strRef>
              <c:f>'Shpmt Freight Rate Models'!$AI$26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Models'!$AD$27:$AD$33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Models'!$AI$27:$AI$33</c:f>
              <c:numCache>
                <c:formatCode>0.000</c:formatCode>
                <c:ptCount val="7"/>
                <c:pt idx="0">
                  <c:v>0.69347643793443481</c:v>
                </c:pt>
                <c:pt idx="1">
                  <c:v>5.2692294985632993E-2</c:v>
                </c:pt>
                <c:pt idx="2">
                  <c:v>8.2664735816736122E-7</c:v>
                </c:pt>
                <c:pt idx="3">
                  <c:v>7.4261143975453476E-15</c:v>
                </c:pt>
                <c:pt idx="4">
                  <c:v>5.9929909673249607E-31</c:v>
                </c:pt>
                <c:pt idx="5">
                  <c:v>3.1498479290108686E-79</c:v>
                </c:pt>
                <c:pt idx="6">
                  <c:v>1.0782004952110071E-159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F-4F3F-A5D3-72F698543DDD}"/>
            </c:ext>
          </c:extLst>
        </c:ser>
        <c:ser>
          <c:idx val="5"/>
          <c:order val="5"/>
          <c:tx>
            <c:strRef>
              <c:f>'Shpmt Freight Rate Models'!$AJ$26</c:f>
              <c:strCache>
                <c:ptCount val="1"/>
                <c:pt idx="0">
                  <c:v>1000</c:v>
                </c:pt>
              </c:strCache>
            </c:strRef>
          </c:tx>
          <c:val>
            <c:numRef>
              <c:f>'Shpmt Freight Rate Models'!$AJ$27:$AJ$33</c:f>
              <c:numCache>
                <c:formatCode>0.000</c:formatCode>
                <c:ptCount val="7"/>
                <c:pt idx="0">
                  <c:v>0.33926895795128215</c:v>
                </c:pt>
                <c:pt idx="1">
                  <c:v>2.8570418836544238E-3</c:v>
                </c:pt>
                <c:pt idx="2">
                  <c:v>4.9782703797988109E-10</c:v>
                </c:pt>
                <c:pt idx="3">
                  <c:v>2.6932540022516078E-21</c:v>
                </c:pt>
                <c:pt idx="4">
                  <c:v>7.8826996756663944E-44</c:v>
                </c:pt>
                <c:pt idx="5">
                  <c:v>1.9763687614316194E-111</c:v>
                </c:pt>
                <c:pt idx="6">
                  <c:v>4.2447910253594478E-224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F-4F3F-A5D3-72F698543DDD}"/>
            </c:ext>
          </c:extLst>
        </c:ser>
        <c:ser>
          <c:idx val="6"/>
          <c:order val="6"/>
          <c:tx>
            <c:strRef>
              <c:f>'Shpmt Freight Rate Models'!$AK$26</c:f>
              <c:strCache>
                <c:ptCount val="1"/>
                <c:pt idx="0">
                  <c:v>1200</c:v>
                </c:pt>
              </c:strCache>
            </c:strRef>
          </c:tx>
          <c:val>
            <c:numRef>
              <c:f>'Shpmt Freight Rate Models'!$AK$27:$AK$33</c:f>
              <c:numCache>
                <c:formatCode>0.000</c:formatCode>
                <c:ptCount val="7"/>
                <c:pt idx="0">
                  <c:v>0.10628227817886907</c:v>
                </c:pt>
                <c:pt idx="1">
                  <c:v>1.5366486627634539E-4</c:v>
                </c:pt>
                <c:pt idx="2">
                  <c:v>3.3172930395968849E-13</c:v>
                </c:pt>
                <c:pt idx="3">
                  <c:v>1.1958811703014522E-27</c:v>
                </c:pt>
                <c:pt idx="4">
                  <c:v>1.5541624377855266E-56</c:v>
                </c:pt>
                <c:pt idx="5">
                  <c:v>3.4113128501218371E-143</c:v>
                </c:pt>
                <c:pt idx="6">
                  <c:v>1.2646299218358749E-287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F-4F3F-A5D3-72F698543DD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71065760"/>
        <c:axId val="378765104"/>
        <c:axId val="467484688"/>
      </c:surface3DChart>
      <c:catAx>
        <c:axId val="47106576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5104"/>
        <c:crosses val="autoZero"/>
        <c:auto val="1"/>
        <c:lblAlgn val="ctr"/>
        <c:lblOffset val="100"/>
        <c:noMultiLvlLbl val="0"/>
      </c:catAx>
      <c:valAx>
        <c:axId val="3787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65760"/>
        <c:crosses val="autoZero"/>
        <c:crossBetween val="midCat"/>
      </c:valAx>
      <c:serAx>
        <c:axId val="467484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510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Basic Chemicals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Models'!$AE$35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Models'!$AE$36:$AE$42</c:f>
              <c:numCache>
                <c:formatCode>0.000</c:formatCode>
                <c:ptCount val="7"/>
                <c:pt idx="0">
                  <c:v>0.99845382411409767</c:v>
                </c:pt>
                <c:pt idx="1">
                  <c:v>0.99868531992767051</c:v>
                </c:pt>
                <c:pt idx="2">
                  <c:v>0.9991919804615601</c:v>
                </c:pt>
                <c:pt idx="3">
                  <c:v>0.99964114453842268</c:v>
                </c:pt>
                <c:pt idx="4">
                  <c:v>0.99992926249390635</c:v>
                </c:pt>
                <c:pt idx="5">
                  <c:v>0.99999945862858786</c:v>
                </c:pt>
                <c:pt idx="6">
                  <c:v>0.99999999983911314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5-4F09-AB99-8A6BD0D6C41C}"/>
            </c:ext>
          </c:extLst>
        </c:ser>
        <c:ser>
          <c:idx val="1"/>
          <c:order val="1"/>
          <c:tx>
            <c:strRef>
              <c:f>'Shpmt Freight Rate Models'!$AF$35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Models'!$AF$36:$AF$42</c:f>
              <c:numCache>
                <c:formatCode>0.000</c:formatCode>
                <c:ptCount val="7"/>
                <c:pt idx="0">
                  <c:v>0.99784130679129535</c:v>
                </c:pt>
                <c:pt idx="1">
                  <c:v>0.99743743935693363</c:v>
                </c:pt>
                <c:pt idx="2">
                  <c:v>0.99571549289212724</c:v>
                </c:pt>
                <c:pt idx="3">
                  <c:v>0.98993835594248569</c:v>
                </c:pt>
                <c:pt idx="4">
                  <c:v>0.94633442037885995</c:v>
                </c:pt>
                <c:pt idx="5">
                  <c:v>9.2168571526215146E-2</c:v>
                </c:pt>
                <c:pt idx="6">
                  <c:v>1.8776625290124361E-5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5-4F09-AB99-8A6BD0D6C41C}"/>
            </c:ext>
          </c:extLst>
        </c:ser>
        <c:ser>
          <c:idx val="2"/>
          <c:order val="2"/>
          <c:tx>
            <c:strRef>
              <c:f>'Shpmt Freight Rate Models'!$AG$35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Models'!$AG$36:$AG$42</c:f>
              <c:numCache>
                <c:formatCode>0.000</c:formatCode>
                <c:ptCount val="7"/>
                <c:pt idx="0">
                  <c:v>0.99533043383913122</c:v>
                </c:pt>
                <c:pt idx="1">
                  <c:v>0.9880619806225952</c:v>
                </c:pt>
                <c:pt idx="2">
                  <c:v>0.82892718624303496</c:v>
                </c:pt>
                <c:pt idx="3">
                  <c:v>4.1015930680730499E-2</c:v>
                </c:pt>
                <c:pt idx="4">
                  <c:v>3.3323554240197102E-6</c:v>
                </c:pt>
                <c:pt idx="5">
                  <c:v>1.57611361741987E-18</c:v>
                </c:pt>
                <c:pt idx="6">
                  <c:v>4.525279943474365E-39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5-4F09-AB99-8A6BD0D6C41C}"/>
            </c:ext>
          </c:extLst>
        </c:ser>
        <c:ser>
          <c:idx val="3"/>
          <c:order val="3"/>
          <c:tx>
            <c:strRef>
              <c:f>'Shpmt Freight Rate Models'!$AH$35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Models'!$AH$36:$AH$42</c:f>
              <c:numCache>
                <c:formatCode>0.000</c:formatCode>
                <c:ptCount val="7"/>
                <c:pt idx="0">
                  <c:v>0.99136924055990205</c:v>
                </c:pt>
                <c:pt idx="1">
                  <c:v>0.96005584554404888</c:v>
                </c:pt>
                <c:pt idx="2">
                  <c:v>0.18046101288481198</c:v>
                </c:pt>
                <c:pt idx="3">
                  <c:v>8.8320108410139855E-5</c:v>
                </c:pt>
                <c:pt idx="4">
                  <c:v>1.4212363687467271E-11</c:v>
                </c:pt>
                <c:pt idx="5">
                  <c:v>5.9206773289309668E-32</c:v>
                </c:pt>
                <c:pt idx="6">
                  <c:v>6.3857688548630649E-66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5-4F09-AB99-8A6BD0D6C41C}"/>
            </c:ext>
          </c:extLst>
        </c:ser>
        <c:ser>
          <c:idx val="4"/>
          <c:order val="4"/>
          <c:tx>
            <c:strRef>
              <c:f>'Shpmt Freight Rate Models'!$AI$35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Models'!$AI$36:$AI$42</c:f>
              <c:numCache>
                <c:formatCode>0.000</c:formatCode>
                <c:ptCount val="7"/>
                <c:pt idx="0">
                  <c:v>0.98205906198176907</c:v>
                </c:pt>
                <c:pt idx="1">
                  <c:v>0.845159867312818</c:v>
                </c:pt>
                <c:pt idx="2">
                  <c:v>5.3826972177106825E-3</c:v>
                </c:pt>
                <c:pt idx="3">
                  <c:v>5.3352929016190845E-8</c:v>
                </c:pt>
                <c:pt idx="4">
                  <c:v>5.1854564105233204E-18</c:v>
                </c:pt>
                <c:pt idx="5">
                  <c:v>4.7607248517721932E-48</c:v>
                </c:pt>
                <c:pt idx="6">
                  <c:v>4.1287308473233848E-98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5-4F09-AB99-8A6BD0D6C41C}"/>
            </c:ext>
          </c:extLst>
        </c:ser>
        <c:ser>
          <c:idx val="5"/>
          <c:order val="5"/>
          <c:tx>
            <c:strRef>
              <c:f>'Shpmt Freight Rate Models'!$AJ$35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Models'!$AJ$36:$AJ$42</c:f>
              <c:numCache>
                <c:formatCode>0.000</c:formatCode>
                <c:ptCount val="7"/>
                <c:pt idx="0">
                  <c:v>0.96157952953227832</c:v>
                </c:pt>
                <c:pt idx="1">
                  <c:v>0.53294563233363557</c:v>
                </c:pt>
                <c:pt idx="2">
                  <c:v>1.0813027895165005E-4</c:v>
                </c:pt>
                <c:pt idx="3">
                  <c:v>2.1303893420336741E-11</c:v>
                </c:pt>
                <c:pt idx="4">
                  <c:v>8.2677696783426375E-25</c:v>
                </c:pt>
                <c:pt idx="5">
                  <c:v>4.8325520050794793E-65</c:v>
                </c:pt>
                <c:pt idx="6">
                  <c:v>4.2542546365295706E-132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E5-4F09-AB99-8A6BD0D6C41C}"/>
            </c:ext>
          </c:extLst>
        </c:ser>
        <c:ser>
          <c:idx val="6"/>
          <c:order val="6"/>
          <c:tx>
            <c:strRef>
              <c:f>'Shpmt Freight Rate Models'!$AK$35</c:f>
              <c:strCache>
                <c:ptCount val="1"/>
                <c:pt idx="0">
                  <c:v>1200</c:v>
                </c:pt>
              </c:strCache>
            </c:strRef>
          </c:tx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Models'!$AK$36:$AK$42</c:f>
              <c:numCache>
                <c:formatCode>0.000</c:formatCode>
                <c:ptCount val="7"/>
                <c:pt idx="0">
                  <c:v>0.91490639919487449</c:v>
                </c:pt>
                <c:pt idx="1">
                  <c:v>0.17395391674558203</c:v>
                </c:pt>
                <c:pt idx="2">
                  <c:v>1.5822669753640921E-6</c:v>
                </c:pt>
                <c:pt idx="3">
                  <c:v>4.5606979453117276E-15</c:v>
                </c:pt>
                <c:pt idx="4">
                  <c:v>3.7890734843686439E-32</c:v>
                </c:pt>
                <c:pt idx="5">
                  <c:v>2.1728922059249977E-83</c:v>
                </c:pt>
                <c:pt idx="6">
                  <c:v>8.6009569201278596E-169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E5-4F09-AB99-8A6BD0D6C41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78763144"/>
        <c:axId val="378768632"/>
        <c:axId val="467521592"/>
      </c:surface3DChart>
      <c:catAx>
        <c:axId val="37876314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8632"/>
        <c:crosses val="autoZero"/>
        <c:auto val="1"/>
        <c:lblAlgn val="ctr"/>
        <c:lblOffset val="100"/>
        <c:noMultiLvlLbl val="0"/>
      </c:catAx>
      <c:valAx>
        <c:axId val="3787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3144"/>
        <c:crosses val="autoZero"/>
        <c:crossBetween val="midCat"/>
      </c:valAx>
      <c:serAx>
        <c:axId val="467521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863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 Products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Models'!$AE$44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Models'!$AE$45:$AE$51</c:f>
              <c:numCache>
                <c:formatCode>0.000</c:formatCode>
                <c:ptCount val="7"/>
                <c:pt idx="0">
                  <c:v>0.93856216988732488</c:v>
                </c:pt>
                <c:pt idx="1">
                  <c:v>0.95944308318109706</c:v>
                </c:pt>
                <c:pt idx="2">
                  <c:v>0.98874491815730547</c:v>
                </c:pt>
                <c:pt idx="3">
                  <c:v>0.99872334351400061</c:v>
                </c:pt>
                <c:pt idx="4">
                  <c:v>0.99998388052924803</c:v>
                </c:pt>
                <c:pt idx="5">
                  <c:v>0.99999999996767452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2-4A64-BB5D-7A65113D1E11}"/>
            </c:ext>
          </c:extLst>
        </c:ser>
        <c:ser>
          <c:idx val="1"/>
          <c:order val="1"/>
          <c:tx>
            <c:strRef>
              <c:f>'Shpmt Freight Rate Models'!$AF$44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Models'!$AF$45:$AF$51</c:f>
              <c:numCache>
                <c:formatCode>0.000</c:formatCode>
                <c:ptCount val="7"/>
                <c:pt idx="0">
                  <c:v>0.85617536631326563</c:v>
                </c:pt>
                <c:pt idx="1">
                  <c:v>0.78223879281955688</c:v>
                </c:pt>
                <c:pt idx="2">
                  <c:v>0.44112499636449848</c:v>
                </c:pt>
                <c:pt idx="3">
                  <c:v>5.9401598425748374E-2</c:v>
                </c:pt>
                <c:pt idx="4">
                  <c:v>4.0412170611690606E-4</c:v>
                </c:pt>
                <c:pt idx="5">
                  <c:v>1.060642924476664E-10</c:v>
                </c:pt>
                <c:pt idx="6">
                  <c:v>1.1403504264241334E-21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2-4A64-BB5D-7A65113D1E11}"/>
            </c:ext>
          </c:extLst>
        </c:ser>
        <c:ser>
          <c:idx val="2"/>
          <c:order val="2"/>
          <c:tx>
            <c:strRef>
              <c:f>'Shpmt Freight Rate Models'!$AG$44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Models'!$AG$45:$AG$51</c:f>
              <c:numCache>
                <c:formatCode>0.000</c:formatCode>
                <c:ptCount val="7"/>
                <c:pt idx="0">
                  <c:v>0.52048915576383736</c:v>
                </c:pt>
                <c:pt idx="1">
                  <c:v>0.10669107883149283</c:v>
                </c:pt>
                <c:pt idx="2">
                  <c:v>1.5907315505370222E-4</c:v>
                </c:pt>
                <c:pt idx="3">
                  <c:v>2.5658537576882804E-9</c:v>
                </c:pt>
                <c:pt idx="4">
                  <c:v>6.673654711393778E-19</c:v>
                </c:pt>
                <c:pt idx="5">
                  <c:v>1.1742463763907445E-47</c:v>
                </c:pt>
                <c:pt idx="6">
                  <c:v>1.3977142350051201E-95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2-4A64-BB5D-7A65113D1E11}"/>
            </c:ext>
          </c:extLst>
        </c:ser>
        <c:ser>
          <c:idx val="3"/>
          <c:order val="3"/>
          <c:tx>
            <c:strRef>
              <c:f>'Shpmt Freight Rate Models'!$AH$44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Models'!$AH$45:$AH$51</c:f>
              <c:numCache>
                <c:formatCode>0.000</c:formatCode>
                <c:ptCount val="7"/>
                <c:pt idx="0">
                  <c:v>0.29386859218730954</c:v>
                </c:pt>
                <c:pt idx="1">
                  <c:v>1.7253481096243611E-2</c:v>
                </c:pt>
                <c:pt idx="2">
                  <c:v>1.318066643813736E-6</c:v>
                </c:pt>
                <c:pt idx="3">
                  <c:v>1.7610667395007863E-13</c:v>
                </c:pt>
                <c:pt idx="4">
                  <c:v>3.143775756835182E-27</c:v>
                </c:pt>
                <c:pt idx="5">
                  <c:v>1.7884582147497124E-68</c:v>
                </c:pt>
                <c:pt idx="6">
                  <c:v>3.2423323284566924E-137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2-4A64-BB5D-7A65113D1E11}"/>
            </c:ext>
          </c:extLst>
        </c:ser>
        <c:ser>
          <c:idx val="4"/>
          <c:order val="4"/>
          <c:tx>
            <c:strRef>
              <c:f>'Shpmt Freight Rate Models'!$AI$44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Models'!$AI$45:$AI$51</c:f>
              <c:numCache>
                <c:formatCode>0.000</c:formatCode>
                <c:ptCount val="7"/>
                <c:pt idx="0">
                  <c:v>8.2531710524934881E-2</c:v>
                </c:pt>
                <c:pt idx="1">
                  <c:v>8.1960274310160597E-4</c:v>
                </c:pt>
                <c:pt idx="2">
                  <c:v>6.2194021794575296E-10</c:v>
                </c:pt>
                <c:pt idx="3">
                  <c:v>3.9210033600742276E-20</c:v>
                </c:pt>
                <c:pt idx="4">
                  <c:v>1.558455334467609E-40</c:v>
                </c:pt>
                <c:pt idx="5">
                  <c:v>9.7855625206425986E-102</c:v>
                </c:pt>
                <c:pt idx="6">
                  <c:v>9.7066981148223781E-204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2-4A64-BB5D-7A65113D1E11}"/>
            </c:ext>
          </c:extLst>
        </c:ser>
        <c:ser>
          <c:idx val="5"/>
          <c:order val="5"/>
          <c:tx>
            <c:strRef>
              <c:f>'Shpmt Freight Rate Models'!$AJ$44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Models'!$AJ$45:$AJ$51</c:f>
              <c:numCache>
                <c:formatCode>0.000</c:formatCode>
                <c:ptCount val="7"/>
                <c:pt idx="0">
                  <c:v>2.5020108768490982E-2</c:v>
                </c:pt>
                <c:pt idx="1">
                  <c:v>6.6751035913830542E-5</c:v>
                </c:pt>
                <c:pt idx="2">
                  <c:v>1.1750799000737619E-12</c:v>
                </c:pt>
                <c:pt idx="3">
                  <c:v>1.399699238207784E-25</c:v>
                </c:pt>
                <c:pt idx="4">
                  <c:v>1.9859549078890565E-51</c:v>
                </c:pt>
                <c:pt idx="5">
                  <c:v>5.6724849835296173E-129</c:v>
                </c:pt>
                <c:pt idx="6">
                  <c:v>3.2617197300974081E-258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82-4A64-BB5D-7A65113D1E11}"/>
            </c:ext>
          </c:extLst>
        </c:ser>
        <c:ser>
          <c:idx val="6"/>
          <c:order val="6"/>
          <c:tx>
            <c:strRef>
              <c:f>'Shpmt Freight Rate Models'!$AK$44</c:f>
              <c:strCache>
                <c:ptCount val="1"/>
                <c:pt idx="0">
                  <c:v>1200</c:v>
                </c:pt>
              </c:strCache>
            </c:strRef>
          </c:tx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Models'!$AK$45:$AK$51</c:f>
              <c:numCache>
                <c:formatCode>0.000</c:formatCode>
                <c:ptCount val="7"/>
                <c:pt idx="0">
                  <c:v>2.7901216680752679E-3</c:v>
                </c:pt>
                <c:pt idx="1">
                  <c:v>7.9354713142512444E-7</c:v>
                </c:pt>
                <c:pt idx="2">
                  <c:v>1.8104334832470038E-17</c:v>
                </c:pt>
                <c:pt idx="3">
                  <c:v>3.3225006698477309E-35</c:v>
                </c:pt>
                <c:pt idx="4">
                  <c:v>1.1189999967546572E-70</c:v>
                </c:pt>
                <c:pt idx="5">
                  <c:v>4.2748916287267471E-177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82-4A64-BB5D-7A65113D1E1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78769416"/>
        <c:axId val="375304464"/>
        <c:axId val="467525832"/>
      </c:surface3DChart>
      <c:catAx>
        <c:axId val="37876941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04464"/>
        <c:crosses val="autoZero"/>
        <c:auto val="1"/>
        <c:lblAlgn val="ctr"/>
        <c:lblOffset val="100"/>
        <c:noMultiLvlLbl val="0"/>
      </c:catAx>
      <c:valAx>
        <c:axId val="3753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9416"/>
        <c:crosses val="autoZero"/>
        <c:crossBetween val="midCat"/>
      </c:valAx>
      <c:serAx>
        <c:axId val="467525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0446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Pulp and Paper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Models'!$AE$53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Models'!$AE$54:$AE$60</c:f>
              <c:numCache>
                <c:formatCode>0.000</c:formatCode>
                <c:ptCount val="7"/>
                <c:pt idx="0">
                  <c:v>0.9864300333567334</c:v>
                </c:pt>
                <c:pt idx="1">
                  <c:v>0.9898839732682585</c:v>
                </c:pt>
                <c:pt idx="2">
                  <c:v>0.99582794973230671</c:v>
                </c:pt>
                <c:pt idx="3">
                  <c:v>0.99905306604988431</c:v>
                </c:pt>
                <c:pt idx="4">
                  <c:v>0.99995148881531404</c:v>
                </c:pt>
                <c:pt idx="5">
                  <c:v>0.99999999349483359</c:v>
                </c:pt>
                <c:pt idx="6">
                  <c:v>0.99999999999999778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1-43BA-92AC-CECC0F39F082}"/>
            </c:ext>
          </c:extLst>
        </c:ser>
        <c:ser>
          <c:idx val="1"/>
          <c:order val="1"/>
          <c:tx>
            <c:strRef>
              <c:f>'Shpmt Freight Rate Models'!$AF$53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Models'!$AF$54:$AF$60</c:f>
              <c:numCache>
                <c:formatCode>0.000</c:formatCode>
                <c:ptCount val="7"/>
                <c:pt idx="0">
                  <c:v>0.97164357518487077</c:v>
                </c:pt>
                <c:pt idx="1">
                  <c:v>0.95602954268832663</c:v>
                </c:pt>
                <c:pt idx="2">
                  <c:v>0.84744193917207822</c:v>
                </c:pt>
                <c:pt idx="3">
                  <c:v>0.3636294086472534</c:v>
                </c:pt>
                <c:pt idx="4">
                  <c:v>6.0100639841894404E-3</c:v>
                </c:pt>
                <c:pt idx="5">
                  <c:v>7.1637716715407812E-9</c:v>
                </c:pt>
                <c:pt idx="6">
                  <c:v>9.5034826998965156E-19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1-43BA-92AC-CECC0F39F082}"/>
            </c:ext>
          </c:extLst>
        </c:ser>
        <c:ser>
          <c:idx val="2"/>
          <c:order val="2"/>
          <c:tx>
            <c:strRef>
              <c:f>'Shpmt Freight Rate Models'!$AG$53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Models'!$AG$54:$AG$60</c:f>
              <c:numCache>
                <c:formatCode>0.000</c:formatCode>
                <c:ptCount val="7"/>
                <c:pt idx="0">
                  <c:v>0.83967644999153856</c:v>
                </c:pt>
                <c:pt idx="1">
                  <c:v>0.336851974211065</c:v>
                </c:pt>
                <c:pt idx="2">
                  <c:v>4.6320079405981018E-4</c:v>
                </c:pt>
                <c:pt idx="3">
                  <c:v>3.9768602034398371E-9</c:v>
                </c:pt>
                <c:pt idx="4">
                  <c:v>2.9287342398640499E-19</c:v>
                </c:pt>
                <c:pt idx="5">
                  <c:v>1.1697656897702096E-49</c:v>
                </c:pt>
                <c:pt idx="6">
                  <c:v>2.533944331899377E-100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1-43BA-92AC-CECC0F39F082}"/>
            </c:ext>
          </c:extLst>
        </c:ser>
        <c:ser>
          <c:idx val="3"/>
          <c:order val="3"/>
          <c:tx>
            <c:strRef>
              <c:f>'Shpmt Freight Rate Models'!$AH$53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Models'!$AH$54:$AH$60</c:f>
              <c:numCache>
                <c:formatCode>0.000</c:formatCode>
                <c:ptCount val="7"/>
                <c:pt idx="0">
                  <c:v>0.50649471463392992</c:v>
                </c:pt>
                <c:pt idx="1">
                  <c:v>1.9132679483933272E-2</c:v>
                </c:pt>
                <c:pt idx="2">
                  <c:v>1.3390991556047619E-7</c:v>
                </c:pt>
                <c:pt idx="3">
                  <c:v>3.3206637435677603E-16</c:v>
                </c:pt>
                <c:pt idx="4">
                  <c:v>2.0419688488482898E-33</c:v>
                </c:pt>
                <c:pt idx="5">
                  <c:v>4.7481206803205314E-85</c:v>
                </c:pt>
                <c:pt idx="6">
                  <c:v>4.1748685802099269E-171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21-43BA-92AC-CECC0F39F082}"/>
            </c:ext>
          </c:extLst>
        </c:ser>
        <c:ser>
          <c:idx val="4"/>
          <c:order val="4"/>
          <c:tx>
            <c:strRef>
              <c:f>'Shpmt Freight Rate Models'!$AI$53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Models'!$AI$54:$AI$60</c:f>
              <c:numCache>
                <c:formatCode>0.000</c:formatCode>
                <c:ptCount val="7"/>
                <c:pt idx="0">
                  <c:v>0.10975635557441984</c:v>
                </c:pt>
                <c:pt idx="1">
                  <c:v>2.8139649118577473E-4</c:v>
                </c:pt>
                <c:pt idx="2">
                  <c:v>3.3496638580206226E-12</c:v>
                </c:pt>
                <c:pt idx="3">
                  <c:v>2.0777905484681542E-25</c:v>
                </c:pt>
                <c:pt idx="4">
                  <c:v>7.9947123878960498E-52</c:v>
                </c:pt>
                <c:pt idx="5">
                  <c:v>4.55413687005705E-131</c:v>
                </c:pt>
                <c:pt idx="6">
                  <c:v>3.8407095846305345E-263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21-43BA-92AC-CECC0F39F082}"/>
            </c:ext>
          </c:extLst>
        </c:ser>
        <c:ser>
          <c:idx val="5"/>
          <c:order val="5"/>
          <c:tx>
            <c:strRef>
              <c:f>'Shpmt Freight Rate Models'!$AJ$53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Models'!$AJ$54:$AJ$60</c:f>
              <c:numCache>
                <c:formatCode>0.000</c:formatCode>
                <c:ptCount val="7"/>
                <c:pt idx="0">
                  <c:v>1.9362437100865205E-2</c:v>
                </c:pt>
                <c:pt idx="1">
                  <c:v>7.2193677801960994E-6</c:v>
                </c:pt>
                <c:pt idx="2">
                  <c:v>3.5290249034918294E-16</c:v>
                </c:pt>
                <c:pt idx="3">
                  <c:v>2.3062626086471171E-33</c:v>
                </c:pt>
                <c:pt idx="4">
                  <c:v>9.8495599385803225E-68</c:v>
                </c:pt>
                <c:pt idx="5">
                  <c:v>7.6725731210505025E-171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21-43BA-92AC-CECC0F39F082}"/>
            </c:ext>
          </c:extLst>
        </c:ser>
        <c:ser>
          <c:idx val="6"/>
          <c:order val="6"/>
          <c:tx>
            <c:strRef>
              <c:f>'Shpmt Freight Rate Models'!$AK$53</c:f>
              <c:strCache>
                <c:ptCount val="1"/>
                <c:pt idx="0">
                  <c:v>1200</c:v>
                </c:pt>
              </c:strCache>
            </c:strRef>
          </c:tx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Models'!$AK$54:$AK$60</c:f>
              <c:numCache>
                <c:formatCode>0.000</c:formatCode>
                <c:ptCount val="7"/>
                <c:pt idx="0">
                  <c:v>1.5041681989268023E-3</c:v>
                </c:pt>
                <c:pt idx="1">
                  <c:v>4.202421271898308E-8</c:v>
                </c:pt>
                <c:pt idx="2">
                  <c:v>9.1232164449243225E-22</c:v>
                </c:pt>
                <c:pt idx="3">
                  <c:v>1.5413287121845216E-44</c:v>
                </c:pt>
                <c:pt idx="4">
                  <c:v>4.3993635163369094E-90</c:v>
                </c:pt>
                <c:pt idx="5">
                  <c:v>1.0229951854984894E-226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21-43BA-92AC-CECC0F39F08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68072664"/>
        <c:axId val="468073448"/>
        <c:axId val="467529224"/>
      </c:surface3DChart>
      <c:catAx>
        <c:axId val="46807266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3448"/>
        <c:crosses val="autoZero"/>
        <c:auto val="1"/>
        <c:lblAlgn val="ctr"/>
        <c:lblOffset val="100"/>
        <c:noMultiLvlLbl val="0"/>
      </c:catAx>
      <c:valAx>
        <c:axId val="4680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2664"/>
        <c:crosses val="autoZero"/>
        <c:crossBetween val="midCat"/>
      </c:valAx>
      <c:serAx>
        <c:axId val="467529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344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Models'!$AE$62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Models'!$AE$63:$AE$69</c:f>
              <c:numCache>
                <c:formatCode>0.000</c:formatCode>
                <c:ptCount val="7"/>
                <c:pt idx="0">
                  <c:v>0.99660064885834809</c:v>
                </c:pt>
                <c:pt idx="1">
                  <c:v>0.99696205414691319</c:v>
                </c:pt>
                <c:pt idx="2">
                  <c:v>0.99783210379071763</c:v>
                </c:pt>
                <c:pt idx="3">
                  <c:v>0.99876525542172567</c:v>
                </c:pt>
                <c:pt idx="4">
                  <c:v>0.99959986617243612</c:v>
                </c:pt>
                <c:pt idx="5">
                  <c:v>0.99998641156912937</c:v>
                </c:pt>
                <c:pt idx="6">
                  <c:v>0.9999999516382424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8-4C57-83CE-82E83E222A13}"/>
            </c:ext>
          </c:extLst>
        </c:ser>
        <c:ser>
          <c:idx val="1"/>
          <c:order val="1"/>
          <c:tx>
            <c:strRef>
              <c:f>'Shpmt Freight Rate Models'!$AF$62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Models'!$AF$63:$AF$69</c:f>
              <c:numCache>
                <c:formatCode>0.000</c:formatCode>
                <c:ptCount val="7"/>
                <c:pt idx="0">
                  <c:v>0.99623537283380459</c:v>
                </c:pt>
                <c:pt idx="1">
                  <c:v>0.99627393461924774</c:v>
                </c:pt>
                <c:pt idx="2">
                  <c:v>0.99638727468048549</c:v>
                </c:pt>
                <c:pt idx="3">
                  <c:v>0.99656859158636424</c:v>
                </c:pt>
                <c:pt idx="4">
                  <c:v>0.99690446549707623</c:v>
                </c:pt>
                <c:pt idx="5">
                  <c:v>0.99772780887512369</c:v>
                </c:pt>
                <c:pt idx="6">
                  <c:v>0.99864347529304209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8-4C57-83CE-82E83E222A13}"/>
            </c:ext>
          </c:extLst>
        </c:ser>
        <c:ser>
          <c:idx val="2"/>
          <c:order val="2"/>
          <c:tx>
            <c:strRef>
              <c:f>'Shpmt Freight Rate Models'!$AG$62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Models'!$AG$63:$AG$69</c:f>
              <c:numCache>
                <c:formatCode>0.000</c:formatCode>
                <c:ptCount val="7"/>
                <c:pt idx="0">
                  <c:v>0.99379828410581972</c:v>
                </c:pt>
                <c:pt idx="1">
                  <c:v>0.9899034785003622</c:v>
                </c:pt>
                <c:pt idx="2">
                  <c:v>0.95736630620049967</c:v>
                </c:pt>
                <c:pt idx="3">
                  <c:v>0.6581548580037504</c:v>
                </c:pt>
                <c:pt idx="4">
                  <c:v>1.3955398490801175E-2</c:v>
                </c:pt>
                <c:pt idx="5">
                  <c:v>5.6219462701651281E-9</c:v>
                </c:pt>
                <c:pt idx="6">
                  <c:v>1.2067622358087317E-19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E8-4C57-83CE-82E83E222A13}"/>
            </c:ext>
          </c:extLst>
        </c:ser>
        <c:ser>
          <c:idx val="3"/>
          <c:order val="3"/>
          <c:tx>
            <c:strRef>
              <c:f>'Shpmt Freight Rate Models'!$AH$62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Models'!$AH$63:$AH$69</c:f>
              <c:numCache>
                <c:formatCode>0.000</c:formatCode>
                <c:ptCount val="7"/>
                <c:pt idx="0">
                  <c:v>0.99737354171148052</c:v>
                </c:pt>
                <c:pt idx="1">
                  <c:v>0.99818703704213163</c:v>
                </c:pt>
                <c:pt idx="2">
                  <c:v>0.99940445948966661</c:v>
                </c:pt>
                <c:pt idx="3">
                  <c:v>0.99990700676876088</c:v>
                </c:pt>
                <c:pt idx="4">
                  <c:v>0.99999773465608099</c:v>
                </c:pt>
                <c:pt idx="5">
                  <c:v>0.99999999996726108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E8-4C57-83CE-82E83E222A13}"/>
            </c:ext>
          </c:extLst>
        </c:ser>
        <c:ser>
          <c:idx val="4"/>
          <c:order val="4"/>
          <c:tx>
            <c:strRef>
              <c:f>'Shpmt Freight Rate Models'!$AI$62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Models'!$AI$63:$AI$69</c:f>
              <c:numCache>
                <c:formatCode>0.000</c:formatCode>
                <c:ptCount val="7"/>
                <c:pt idx="0">
                  <c:v>0.98046381584064446</c:v>
                </c:pt>
                <c:pt idx="1">
                  <c:v>0.90580993534349286</c:v>
                </c:pt>
                <c:pt idx="2">
                  <c:v>6.3375030432150051E-2</c:v>
                </c:pt>
                <c:pt idx="3">
                  <c:v>1.7480169193836593E-5</c:v>
                </c:pt>
                <c:pt idx="4">
                  <c:v>1.1666881098927405E-12</c:v>
                </c:pt>
                <c:pt idx="5">
                  <c:v>3.4686415074611217E-34</c:v>
                </c:pt>
                <c:pt idx="6">
                  <c:v>4.5937479043286337E-70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E8-4C57-83CE-82E83E222A13}"/>
            </c:ext>
          </c:extLst>
        </c:ser>
        <c:ser>
          <c:idx val="5"/>
          <c:order val="5"/>
          <c:tx>
            <c:strRef>
              <c:f>'Shpmt Freight Rate Models'!$AJ$62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Models'!$AJ$63:$AJ$69</c:f>
              <c:numCache>
                <c:formatCode>0.000</c:formatCode>
                <c:ptCount val="7"/>
                <c:pt idx="0">
                  <c:v>0.93243447394876067</c:v>
                </c:pt>
                <c:pt idx="1">
                  <c:v>0.42101746224108616</c:v>
                </c:pt>
                <c:pt idx="2">
                  <c:v>1.0636846659522411E-4</c:v>
                </c:pt>
                <c:pt idx="3">
                  <c:v>4.3208234088898199E-11</c:v>
                </c:pt>
                <c:pt idx="4">
                  <c:v>7.128224335320034E-24</c:v>
                </c:pt>
                <c:pt idx="5">
                  <c:v>3.200559349309631E-62</c:v>
                </c:pt>
                <c:pt idx="6">
                  <c:v>3.911110575679429E-126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E8-4C57-83CE-82E83E222A13}"/>
            </c:ext>
          </c:extLst>
        </c:ser>
        <c:ser>
          <c:idx val="6"/>
          <c:order val="6"/>
          <c:tx>
            <c:strRef>
              <c:f>'Shpmt Freight Rate Models'!$AK$62</c:f>
              <c:strCache>
                <c:ptCount val="1"/>
                <c:pt idx="0">
                  <c:v>1200</c:v>
                </c:pt>
              </c:strCache>
            </c:strRef>
          </c:tx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Models'!$AK$63:$AK$69</c:f>
              <c:numCache>
                <c:formatCode>0.000</c:formatCode>
                <c:ptCount val="7"/>
                <c:pt idx="0">
                  <c:v>0.94750738686686531</c:v>
                </c:pt>
                <c:pt idx="1">
                  <c:v>0.55436536265605862</c:v>
                </c:pt>
                <c:pt idx="2">
                  <c:v>4.0704136404339772E-4</c:v>
                </c:pt>
                <c:pt idx="3">
                  <c:v>6.3310980295955704E-10</c:v>
                </c:pt>
                <c:pt idx="4">
                  <c:v>1.530405090309095E-21</c:v>
                </c:pt>
                <c:pt idx="5">
                  <c:v>2.1616654983927735E-56</c:v>
                </c:pt>
                <c:pt idx="6">
                  <c:v>1.7841251147541342E-114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E8-4C57-83CE-82E83E222A1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68075408"/>
        <c:axId val="468073840"/>
        <c:axId val="466834760"/>
      </c:surface3DChart>
      <c:catAx>
        <c:axId val="46807540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3840"/>
        <c:crosses val="autoZero"/>
        <c:auto val="1"/>
        <c:lblAlgn val="ctr"/>
        <c:lblOffset val="100"/>
        <c:noMultiLvlLbl val="0"/>
      </c:catAx>
      <c:valAx>
        <c:axId val="468073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5408"/>
        <c:crosses val="autoZero"/>
        <c:crossBetween val="midCat"/>
      </c:valAx>
      <c:serAx>
        <c:axId val="466834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384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5218266399303274"/>
          <c:y val="0.95386851429316388"/>
          <c:w val="0.62285347243319256"/>
          <c:h val="3.4031486357885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zoomScale="90" zoomScaleNormal="90" workbookViewId="0">
      <selection activeCell="D11" sqref="D11:D12"/>
    </sheetView>
  </sheetViews>
  <sheetFormatPr defaultRowHeight="15" x14ac:dyDescent="0.25"/>
  <cols>
    <col min="2" max="2" width="19.85546875" customWidth="1"/>
    <col min="5" max="5" width="10" bestFit="1" customWidth="1"/>
    <col min="7" max="7" width="14.5703125" customWidth="1"/>
    <col min="10" max="10" width="12.28515625" customWidth="1"/>
  </cols>
  <sheetData>
    <row r="1" spans="1:14" x14ac:dyDescent="0.25">
      <c r="A1" s="56" t="s">
        <v>113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14" x14ac:dyDescent="0.25">
      <c r="A2" s="36" t="s">
        <v>41</v>
      </c>
      <c r="B2" t="s">
        <v>42</v>
      </c>
      <c r="C2" s="36" t="s">
        <v>1</v>
      </c>
      <c r="D2" s="36" t="s">
        <v>61</v>
      </c>
      <c r="E2" s="36" t="s">
        <v>112</v>
      </c>
      <c r="F2" s="36" t="s">
        <v>61</v>
      </c>
      <c r="G2" s="36" t="s">
        <v>43</v>
      </c>
      <c r="H2" s="36" t="s">
        <v>61</v>
      </c>
      <c r="I2" s="36" t="s">
        <v>44</v>
      </c>
      <c r="J2" s="36" t="s">
        <v>62</v>
      </c>
      <c r="K2" s="36" t="s">
        <v>63</v>
      </c>
      <c r="L2" s="11" t="s">
        <v>64</v>
      </c>
      <c r="M2" s="36" t="s">
        <v>111</v>
      </c>
      <c r="N2" s="36" t="s">
        <v>45</v>
      </c>
    </row>
    <row r="3" spans="1:14" x14ac:dyDescent="0.25">
      <c r="A3" s="46">
        <v>21</v>
      </c>
      <c r="B3" s="32" t="s">
        <v>38</v>
      </c>
      <c r="C3" s="46">
        <v>5.0739999999999998</v>
      </c>
      <c r="D3" s="46">
        <v>11.09</v>
      </c>
      <c r="E3" s="52">
        <v>-3.6800000000000001E-3</v>
      </c>
      <c r="F3" s="46">
        <v>-0.83</v>
      </c>
      <c r="G3" s="52">
        <v>-3.9039999999999999E-3</v>
      </c>
      <c r="H3" s="46">
        <v>-0.78</v>
      </c>
      <c r="I3" s="46">
        <v>40</v>
      </c>
      <c r="J3" s="46">
        <v>0.09</v>
      </c>
      <c r="K3" s="46">
        <v>0.77</v>
      </c>
      <c r="L3" s="46">
        <v>2.29</v>
      </c>
      <c r="M3" s="46">
        <v>0.94</v>
      </c>
      <c r="N3" s="46">
        <v>1</v>
      </c>
    </row>
    <row r="4" spans="1:14" x14ac:dyDescent="0.25">
      <c r="A4" s="36">
        <v>29</v>
      </c>
      <c r="B4" t="s">
        <v>24</v>
      </c>
      <c r="C4" s="36">
        <v>6.3810000000000002</v>
      </c>
      <c r="D4" s="36">
        <v>15.89</v>
      </c>
      <c r="E4" s="9">
        <v>-5.8729999999999997E-3</v>
      </c>
      <c r="F4" s="36">
        <v>-0.86</v>
      </c>
      <c r="G4" s="9">
        <v>-4.9290000000000002E-3</v>
      </c>
      <c r="H4" s="36">
        <v>-0.73</v>
      </c>
      <c r="I4" s="36">
        <v>40</v>
      </c>
      <c r="J4" s="36">
        <v>0.41</v>
      </c>
      <c r="K4" s="36">
        <v>0.98</v>
      </c>
      <c r="L4" s="5">
        <v>13</v>
      </c>
      <c r="M4" s="36">
        <v>1.19</v>
      </c>
      <c r="N4" s="36">
        <v>1</v>
      </c>
    </row>
    <row r="5" spans="1:14" x14ac:dyDescent="0.25">
      <c r="A5" s="46">
        <v>30</v>
      </c>
      <c r="B5" s="32" t="s">
        <v>65</v>
      </c>
      <c r="C5" s="46">
        <v>5.6340000000000003</v>
      </c>
      <c r="D5" s="46">
        <v>6.45</v>
      </c>
      <c r="E5" s="52">
        <v>-2.872E-3</v>
      </c>
      <c r="F5" s="46">
        <v>-0.94</v>
      </c>
      <c r="G5" s="52">
        <v>-2.3839999999999998E-3</v>
      </c>
      <c r="H5" s="48">
        <v>-0.7</v>
      </c>
      <c r="I5" s="46">
        <v>35</v>
      </c>
      <c r="J5" s="46">
        <v>0.27</v>
      </c>
      <c r="K5" s="48">
        <v>1.1000000000000001</v>
      </c>
      <c r="L5" s="46">
        <v>7.98</v>
      </c>
      <c r="M5" s="48">
        <v>1.2</v>
      </c>
      <c r="N5" s="46">
        <v>1</v>
      </c>
    </row>
    <row r="6" spans="1:14" x14ac:dyDescent="0.25">
      <c r="A6" s="46">
        <v>37</v>
      </c>
      <c r="B6" s="32" t="s">
        <v>40</v>
      </c>
      <c r="C6" s="46">
        <v>3.532</v>
      </c>
      <c r="D6" s="46">
        <v>11.14</v>
      </c>
      <c r="E6" s="52">
        <v>-5.2240000000000003E-3</v>
      </c>
      <c r="F6" s="46">
        <v>-1.86</v>
      </c>
      <c r="G6" s="52">
        <v>-5.9950000000000003E-3</v>
      </c>
      <c r="H6" s="46">
        <v>-1.81</v>
      </c>
      <c r="I6" s="46">
        <v>40</v>
      </c>
      <c r="J6" s="46">
        <v>0.05</v>
      </c>
      <c r="K6" s="48">
        <v>1.1000000000000001</v>
      </c>
      <c r="L6" s="46">
        <v>2.04</v>
      </c>
      <c r="M6" s="46">
        <v>0.87</v>
      </c>
      <c r="N6" s="46">
        <v>1</v>
      </c>
    </row>
    <row r="11" spans="1:14" x14ac:dyDescent="0.25">
      <c r="D11" t="s">
        <v>125</v>
      </c>
    </row>
    <row r="12" spans="1:14" x14ac:dyDescent="0.25">
      <c r="D12" t="s">
        <v>127</v>
      </c>
    </row>
    <row r="13" spans="1:14" x14ac:dyDescent="0.25">
      <c r="D13" t="s">
        <v>126</v>
      </c>
    </row>
    <row r="14" spans="1:14" x14ac:dyDescent="0.25">
      <c r="D14" t="s">
        <v>128</v>
      </c>
    </row>
    <row r="15" spans="1:14" x14ac:dyDescent="0.25">
      <c r="D15" t="s">
        <v>124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90" zoomScaleNormal="90" workbookViewId="0">
      <selection activeCell="N15" sqref="N15:N16"/>
    </sheetView>
  </sheetViews>
  <sheetFormatPr defaultRowHeight="15" x14ac:dyDescent="0.25"/>
  <cols>
    <col min="1" max="1" width="6.7109375" customWidth="1"/>
    <col min="2" max="2" width="23.85546875" customWidth="1"/>
    <col min="5" max="5" width="12.5703125" customWidth="1"/>
  </cols>
  <sheetData>
    <row r="1" spans="1:14" x14ac:dyDescent="0.25">
      <c r="A1" s="56" t="s">
        <v>114</v>
      </c>
      <c r="B1" s="56"/>
      <c r="C1" s="56"/>
      <c r="D1" s="56"/>
      <c r="E1" s="56"/>
      <c r="F1" s="56"/>
      <c r="G1" s="56"/>
      <c r="H1" s="56"/>
      <c r="I1" s="56"/>
      <c r="J1" s="56"/>
    </row>
    <row r="2" spans="1:14" x14ac:dyDescent="0.25">
      <c r="A2" s="19" t="s">
        <v>41</v>
      </c>
      <c r="B2" s="17" t="s">
        <v>42</v>
      </c>
      <c r="C2" s="19" t="s">
        <v>1</v>
      </c>
      <c r="D2" s="19" t="s">
        <v>61</v>
      </c>
      <c r="E2" s="19" t="s">
        <v>37</v>
      </c>
      <c r="F2" s="19" t="s">
        <v>61</v>
      </c>
      <c r="G2" s="19" t="s">
        <v>44</v>
      </c>
      <c r="H2" s="19" t="s">
        <v>62</v>
      </c>
      <c r="I2" s="19" t="s">
        <v>63</v>
      </c>
      <c r="J2" s="19" t="s">
        <v>64</v>
      </c>
    </row>
    <row r="3" spans="1:14" x14ac:dyDescent="0.25">
      <c r="A3" s="14">
        <v>3</v>
      </c>
      <c r="B3" t="s">
        <v>4</v>
      </c>
      <c r="C3" s="3">
        <v>3.9740000000000002</v>
      </c>
      <c r="D3" s="5">
        <v>15.99</v>
      </c>
      <c r="E3" s="20">
        <v>-4.676E-5</v>
      </c>
      <c r="F3" s="5">
        <v>-2.81</v>
      </c>
      <c r="G3" s="14">
        <v>40</v>
      </c>
      <c r="H3" s="5">
        <v>0.15</v>
      </c>
      <c r="I3" s="5">
        <v>1.2</v>
      </c>
      <c r="J3" s="5">
        <v>7.9</v>
      </c>
      <c r="L3" s="22" t="s">
        <v>68</v>
      </c>
    </row>
    <row r="4" spans="1:14" x14ac:dyDescent="0.25">
      <c r="A4" s="14">
        <v>5</v>
      </c>
      <c r="B4" t="s">
        <v>6</v>
      </c>
      <c r="C4" s="3">
        <v>5.6159999999999997</v>
      </c>
      <c r="D4" s="5">
        <v>34.19</v>
      </c>
      <c r="E4" s="20">
        <v>-2.4120000000000001E-4</v>
      </c>
      <c r="F4" s="5">
        <v>-4.55</v>
      </c>
      <c r="G4" s="14">
        <v>35</v>
      </c>
      <c r="H4" s="5">
        <v>0.38</v>
      </c>
      <c r="I4" s="5">
        <v>0.83</v>
      </c>
      <c r="J4" s="5">
        <v>20.66</v>
      </c>
      <c r="L4" s="22" t="s">
        <v>71</v>
      </c>
    </row>
    <row r="5" spans="1:14" x14ac:dyDescent="0.25">
      <c r="A5" s="14">
        <v>6</v>
      </c>
      <c r="B5" t="s">
        <v>7</v>
      </c>
      <c r="C5" s="3">
        <v>3.867</v>
      </c>
      <c r="D5" s="5">
        <v>14.39</v>
      </c>
      <c r="E5" s="20">
        <v>-1.217E-4</v>
      </c>
      <c r="F5" s="5">
        <v>-3.78</v>
      </c>
      <c r="G5" s="14">
        <v>40</v>
      </c>
      <c r="H5" s="5">
        <v>0.25</v>
      </c>
      <c r="I5" s="5">
        <v>1.41</v>
      </c>
      <c r="J5" s="5">
        <v>14.29</v>
      </c>
      <c r="L5" s="22" t="s">
        <v>69</v>
      </c>
    </row>
    <row r="6" spans="1:14" x14ac:dyDescent="0.25">
      <c r="A6" s="14">
        <v>7</v>
      </c>
      <c r="B6" t="s">
        <v>8</v>
      </c>
      <c r="C6" s="3">
        <v>4.2990000000000004</v>
      </c>
      <c r="D6" s="5">
        <v>22.4</v>
      </c>
      <c r="E6" s="20">
        <v>-2.0440000000000001E-4</v>
      </c>
      <c r="F6" s="5">
        <v>-6.36</v>
      </c>
      <c r="G6" s="14">
        <v>40</v>
      </c>
      <c r="H6" s="5">
        <v>0.5</v>
      </c>
      <c r="I6" s="5">
        <v>0.93</v>
      </c>
      <c r="J6" s="5">
        <v>40.450000000000003</v>
      </c>
      <c r="L6" s="22" t="s">
        <v>70</v>
      </c>
    </row>
    <row r="7" spans="1:14" x14ac:dyDescent="0.25">
      <c r="A7" s="14">
        <v>11</v>
      </c>
      <c r="B7" t="s">
        <v>11</v>
      </c>
      <c r="C7" s="3">
        <v>1.5589999999999999</v>
      </c>
      <c r="D7" s="5">
        <v>5.16</v>
      </c>
      <c r="E7" s="20">
        <v>-1.3540000000000001E-4</v>
      </c>
      <c r="F7" s="5">
        <v>-4.33</v>
      </c>
      <c r="G7" s="14">
        <v>40</v>
      </c>
      <c r="H7" s="5">
        <v>0.31</v>
      </c>
      <c r="I7" s="5">
        <v>1.49</v>
      </c>
      <c r="J7" s="5">
        <v>18.77</v>
      </c>
    </row>
    <row r="8" spans="1:14" x14ac:dyDescent="0.25">
      <c r="A8" s="14">
        <v>12</v>
      </c>
      <c r="B8" t="s">
        <v>12</v>
      </c>
      <c r="C8" s="3">
        <v>1.8180000000000001</v>
      </c>
      <c r="D8" s="5">
        <v>7.06</v>
      </c>
      <c r="E8" s="20">
        <v>-4.9259999999999999E-5</v>
      </c>
      <c r="F8" s="5">
        <v>-2.12</v>
      </c>
      <c r="G8" s="14">
        <v>40</v>
      </c>
      <c r="H8" s="5">
        <v>0.08</v>
      </c>
      <c r="I8" s="5">
        <v>1.23</v>
      </c>
      <c r="J8" s="5">
        <v>4.4800000000000004</v>
      </c>
    </row>
    <row r="9" spans="1:14" x14ac:dyDescent="0.25">
      <c r="A9" s="14">
        <v>13</v>
      </c>
      <c r="B9" t="s">
        <v>13</v>
      </c>
      <c r="C9" s="3">
        <v>3.3130000000000002</v>
      </c>
      <c r="D9" s="5">
        <v>13.14</v>
      </c>
      <c r="E9" s="20">
        <v>-1.2860000000000001E-4</v>
      </c>
      <c r="F9" s="5">
        <v>-4.91</v>
      </c>
      <c r="G9" s="14">
        <v>40</v>
      </c>
      <c r="H9" s="5">
        <v>0.37</v>
      </c>
      <c r="I9" s="5">
        <v>1.18</v>
      </c>
      <c r="J9" s="5">
        <v>24.09</v>
      </c>
    </row>
    <row r="10" spans="1:14" x14ac:dyDescent="0.25">
      <c r="A10" s="14">
        <v>17</v>
      </c>
      <c r="B10" t="s">
        <v>14</v>
      </c>
      <c r="C10" s="3">
        <v>1.667</v>
      </c>
      <c r="D10" s="5">
        <v>3.34</v>
      </c>
      <c r="E10" s="20">
        <v>-2.5730000000000002E-4</v>
      </c>
      <c r="F10" s="5">
        <v>-4.49</v>
      </c>
      <c r="G10" s="14">
        <v>40</v>
      </c>
      <c r="H10" s="5">
        <v>0.34</v>
      </c>
      <c r="I10" s="5">
        <v>2.5</v>
      </c>
      <c r="J10" s="5">
        <v>20.16</v>
      </c>
    </row>
    <row r="11" spans="1:14" x14ac:dyDescent="0.25">
      <c r="A11" s="14">
        <v>19</v>
      </c>
      <c r="B11" t="s">
        <v>16</v>
      </c>
      <c r="C11" s="3">
        <v>2.972</v>
      </c>
      <c r="D11" s="5">
        <v>16.260000000000002</v>
      </c>
      <c r="E11" s="20">
        <v>-7.9869999999999995E-4</v>
      </c>
      <c r="F11" s="5">
        <v>-4.22</v>
      </c>
      <c r="G11" s="14">
        <v>40</v>
      </c>
      <c r="H11" s="5">
        <v>0.3</v>
      </c>
      <c r="I11" s="5">
        <v>1.17</v>
      </c>
      <c r="J11" s="5">
        <v>17.829999999999998</v>
      </c>
    </row>
    <row r="12" spans="1:14" x14ac:dyDescent="0.25">
      <c r="A12" s="14">
        <v>23</v>
      </c>
      <c r="B12" t="s">
        <v>19</v>
      </c>
      <c r="C12" s="3">
        <v>4.2560000000000002</v>
      </c>
      <c r="D12" s="5">
        <v>29.02</v>
      </c>
      <c r="E12" s="20">
        <v>-1.8810000000000001E-3</v>
      </c>
      <c r="F12" s="5">
        <v>-3.94</v>
      </c>
      <c r="G12" s="14">
        <v>40</v>
      </c>
      <c r="H12" s="5">
        <v>0.27</v>
      </c>
      <c r="I12" s="5">
        <v>0.94</v>
      </c>
      <c r="J12" s="5">
        <v>15.51</v>
      </c>
    </row>
    <row r="13" spans="1:14" x14ac:dyDescent="0.25">
      <c r="A13" s="14">
        <v>24</v>
      </c>
      <c r="B13" t="s">
        <v>20</v>
      </c>
      <c r="C13" s="3">
        <v>3.96</v>
      </c>
      <c r="D13" s="5">
        <v>39.71</v>
      </c>
      <c r="E13" s="20">
        <v>-9.4079999999999999E-4</v>
      </c>
      <c r="F13" s="5">
        <v>-5</v>
      </c>
      <c r="G13" s="14">
        <v>40</v>
      </c>
      <c r="H13" s="5">
        <v>0.37</v>
      </c>
      <c r="I13" s="5">
        <v>0.56999999999999995</v>
      </c>
      <c r="J13" s="5">
        <v>24.97</v>
      </c>
    </row>
    <row r="14" spans="1:14" x14ac:dyDescent="0.25">
      <c r="A14" s="14">
        <v>25</v>
      </c>
      <c r="B14" t="s">
        <v>21</v>
      </c>
      <c r="C14" s="3">
        <v>3.09</v>
      </c>
      <c r="D14" s="5">
        <v>10.11</v>
      </c>
      <c r="E14" s="20">
        <v>-7.002E-4</v>
      </c>
      <c r="F14" s="5">
        <v>-4.34</v>
      </c>
      <c r="G14" s="14">
        <v>25</v>
      </c>
      <c r="H14" s="5">
        <v>0.43</v>
      </c>
      <c r="I14" s="5">
        <v>1.25</v>
      </c>
      <c r="J14" s="5">
        <v>18.850000000000001</v>
      </c>
    </row>
    <row r="15" spans="1:14" x14ac:dyDescent="0.25">
      <c r="A15" s="14">
        <v>26</v>
      </c>
      <c r="B15" t="s">
        <v>22</v>
      </c>
      <c r="C15" s="3">
        <v>4.2229999999999999</v>
      </c>
      <c r="D15" s="5">
        <v>20.97</v>
      </c>
      <c r="E15" s="20">
        <v>-2.3709999999999999E-4</v>
      </c>
      <c r="F15" s="5">
        <v>-6.63</v>
      </c>
      <c r="G15" s="14">
        <v>40</v>
      </c>
      <c r="H15" s="5">
        <v>0.52</v>
      </c>
      <c r="I15" s="5">
        <v>0.97</v>
      </c>
      <c r="J15" s="5">
        <v>43.9</v>
      </c>
      <c r="L15" t="s">
        <v>129</v>
      </c>
      <c r="N15" t="s">
        <v>125</v>
      </c>
    </row>
    <row r="16" spans="1:14" x14ac:dyDescent="0.25">
      <c r="A16" s="14">
        <v>27</v>
      </c>
      <c r="B16" t="s">
        <v>39</v>
      </c>
      <c r="C16" s="3">
        <v>3.7749999999999999</v>
      </c>
      <c r="D16" s="5">
        <v>20.71</v>
      </c>
      <c r="E16" s="20">
        <v>-1.15E-3</v>
      </c>
      <c r="F16" s="5">
        <v>-7.21</v>
      </c>
      <c r="G16" s="14">
        <v>40</v>
      </c>
      <c r="H16" s="5">
        <v>0.56000000000000005</v>
      </c>
      <c r="I16" s="5">
        <v>0.68</v>
      </c>
      <c r="J16" s="5">
        <v>51.99</v>
      </c>
      <c r="N16" t="s">
        <v>127</v>
      </c>
    </row>
    <row r="17" spans="1:14" x14ac:dyDescent="0.25">
      <c r="A17" s="14">
        <v>28</v>
      </c>
      <c r="B17" t="s">
        <v>23</v>
      </c>
      <c r="C17" s="3">
        <v>5.5839999999999996</v>
      </c>
      <c r="D17" s="5">
        <v>26.57</v>
      </c>
      <c r="E17" s="20">
        <v>-1.5E-3</v>
      </c>
      <c r="F17" s="5">
        <v>-7.82</v>
      </c>
      <c r="G17" s="14">
        <v>40</v>
      </c>
      <c r="H17" s="5">
        <v>0.62</v>
      </c>
      <c r="I17" s="5">
        <v>0.86</v>
      </c>
      <c r="J17" s="5">
        <v>61.15</v>
      </c>
      <c r="N17" t="s">
        <v>126</v>
      </c>
    </row>
    <row r="18" spans="1:14" x14ac:dyDescent="0.25">
      <c r="A18" s="14">
        <v>29</v>
      </c>
      <c r="B18" t="s">
        <v>24</v>
      </c>
      <c r="C18" s="3">
        <v>6.3769999999999998</v>
      </c>
      <c r="D18" s="5">
        <v>21.49</v>
      </c>
      <c r="E18" s="20">
        <v>-1.029E-3</v>
      </c>
      <c r="F18" s="5">
        <v>-4.1900000000000004</v>
      </c>
      <c r="G18" s="14">
        <v>35</v>
      </c>
      <c r="H18" s="5">
        <v>0.33</v>
      </c>
      <c r="I18" s="5">
        <v>1.05</v>
      </c>
      <c r="J18" s="5">
        <v>17.559999999999999</v>
      </c>
      <c r="N18" t="s">
        <v>128</v>
      </c>
    </row>
    <row r="19" spans="1:14" x14ac:dyDescent="0.25">
      <c r="A19" s="46">
        <v>30</v>
      </c>
      <c r="B19" s="32" t="s">
        <v>65</v>
      </c>
      <c r="C19" s="47">
        <v>5.7770000000000001</v>
      </c>
      <c r="D19" s="48">
        <v>23.99</v>
      </c>
      <c r="E19" s="49">
        <v>-8.2200000000000003E-4</v>
      </c>
      <c r="F19" s="48">
        <v>-3.09</v>
      </c>
      <c r="G19" s="46">
        <v>40</v>
      </c>
      <c r="H19" s="48">
        <v>0.18</v>
      </c>
      <c r="I19" s="48">
        <v>1.1599999999999999</v>
      </c>
      <c r="J19" s="48">
        <v>9.5399999999999991</v>
      </c>
      <c r="N19" t="s">
        <v>124</v>
      </c>
    </row>
    <row r="20" spans="1:14" x14ac:dyDescent="0.25">
      <c r="A20" s="14">
        <v>31</v>
      </c>
      <c r="B20" t="s">
        <v>25</v>
      </c>
      <c r="C20" s="3">
        <v>3.3690000000000002</v>
      </c>
      <c r="D20" s="5">
        <v>25.26</v>
      </c>
      <c r="E20" s="20">
        <v>-8.3359999999999999E-4</v>
      </c>
      <c r="F20" s="5">
        <v>-3.18</v>
      </c>
      <c r="G20" s="14">
        <v>40</v>
      </c>
      <c r="H20" s="5">
        <v>0.19</v>
      </c>
      <c r="I20" s="5">
        <v>0.81</v>
      </c>
      <c r="J20" s="5">
        <v>10.09</v>
      </c>
    </row>
    <row r="21" spans="1:14" x14ac:dyDescent="0.25">
      <c r="A21" s="14">
        <v>32</v>
      </c>
      <c r="B21" t="s">
        <v>26</v>
      </c>
      <c r="C21" s="3">
        <v>4.0860000000000003</v>
      </c>
      <c r="D21" s="5">
        <v>26.43</v>
      </c>
      <c r="E21" s="20">
        <v>-1.6239999999999999E-4</v>
      </c>
      <c r="F21" s="5">
        <v>-3.71</v>
      </c>
      <c r="G21" s="14">
        <v>40</v>
      </c>
      <c r="H21" s="5">
        <v>0.24</v>
      </c>
      <c r="I21" s="5">
        <v>0.8</v>
      </c>
      <c r="J21" s="5">
        <v>13.77</v>
      </c>
    </row>
    <row r="22" spans="1:14" x14ac:dyDescent="0.25">
      <c r="A22" s="14">
        <v>33</v>
      </c>
      <c r="B22" t="s">
        <v>27</v>
      </c>
      <c r="C22" s="3">
        <v>5.4029999999999996</v>
      </c>
      <c r="D22" s="5">
        <v>28.93</v>
      </c>
      <c r="E22" s="20">
        <v>-1.307E-3</v>
      </c>
      <c r="F22" s="5">
        <v>-4.8899999999999997</v>
      </c>
      <c r="G22" s="14">
        <v>40</v>
      </c>
      <c r="H22" s="5">
        <v>0.36</v>
      </c>
      <c r="I22" s="5">
        <v>0.93</v>
      </c>
      <c r="J22" s="5">
        <v>23.91</v>
      </c>
    </row>
    <row r="23" spans="1:14" x14ac:dyDescent="0.25">
      <c r="A23" s="14">
        <v>34</v>
      </c>
      <c r="B23" t="s">
        <v>28</v>
      </c>
      <c r="C23" s="3">
        <v>5.13</v>
      </c>
      <c r="D23" s="5">
        <v>42.26</v>
      </c>
      <c r="E23" s="20">
        <v>-6.5039999999999998E-4</v>
      </c>
      <c r="F23" s="5">
        <v>-3.66</v>
      </c>
      <c r="G23" s="14">
        <v>40</v>
      </c>
      <c r="H23" s="5">
        <v>0.24</v>
      </c>
      <c r="I23" s="5">
        <v>0.73</v>
      </c>
      <c r="J23" s="5">
        <v>13.39</v>
      </c>
    </row>
    <row r="24" spans="1:14" x14ac:dyDescent="0.25">
      <c r="A24" s="14">
        <v>35</v>
      </c>
      <c r="B24" t="s">
        <v>29</v>
      </c>
      <c r="C24" s="3">
        <v>5.7880000000000003</v>
      </c>
      <c r="D24" s="5">
        <v>26.18</v>
      </c>
      <c r="E24" s="20">
        <v>-6.3210000000000002E-4</v>
      </c>
      <c r="F24" s="5">
        <v>-2.68</v>
      </c>
      <c r="G24" s="14">
        <v>40</v>
      </c>
      <c r="H24" s="5">
        <v>0.14000000000000001</v>
      </c>
      <c r="I24" s="5">
        <v>1.03</v>
      </c>
      <c r="J24" s="5">
        <v>7.18</v>
      </c>
    </row>
    <row r="25" spans="1:14" x14ac:dyDescent="0.25">
      <c r="A25" s="14">
        <v>39</v>
      </c>
      <c r="B25" t="s">
        <v>32</v>
      </c>
      <c r="C25" s="3">
        <v>7.2190000000000003</v>
      </c>
      <c r="D25" s="5">
        <v>31.37</v>
      </c>
      <c r="E25" s="20">
        <v>-1.5690000000000001E-3</v>
      </c>
      <c r="F25" s="5">
        <v>-7.17</v>
      </c>
      <c r="G25" s="14">
        <v>30</v>
      </c>
      <c r="H25" s="5">
        <v>0.63</v>
      </c>
      <c r="I25" s="5">
        <v>0.7</v>
      </c>
      <c r="J25" s="5">
        <v>51.37</v>
      </c>
    </row>
    <row r="26" spans="1:14" x14ac:dyDescent="0.25">
      <c r="A26" s="14">
        <v>43</v>
      </c>
      <c r="B26" t="s">
        <v>35</v>
      </c>
      <c r="C26" s="3">
        <v>5.2750000000000004</v>
      </c>
      <c r="D26" s="5">
        <v>29.95</v>
      </c>
      <c r="E26" s="20">
        <v>-2.1689999999999999E-3</v>
      </c>
      <c r="F26" s="5">
        <v>-6.17</v>
      </c>
      <c r="G26" s="14">
        <v>40</v>
      </c>
      <c r="H26" s="5">
        <v>0.49</v>
      </c>
      <c r="I26" s="5">
        <v>0.93</v>
      </c>
      <c r="J26" s="5">
        <v>38.119999999999997</v>
      </c>
    </row>
    <row r="27" spans="1:14" x14ac:dyDescent="0.25">
      <c r="A27" s="14"/>
      <c r="B27" s="17" t="s">
        <v>67</v>
      </c>
      <c r="C27" s="3"/>
      <c r="D27" s="5"/>
      <c r="E27" s="20"/>
      <c r="F27" s="5"/>
      <c r="G27" s="14"/>
      <c r="H27" s="5"/>
      <c r="I27" s="5"/>
      <c r="J27" s="5"/>
    </row>
    <row r="28" spans="1:14" x14ac:dyDescent="0.25">
      <c r="A28" s="14">
        <v>2</v>
      </c>
      <c r="B28" t="s">
        <v>3</v>
      </c>
      <c r="C28" s="3">
        <v>0.55200000000000005</v>
      </c>
      <c r="D28" s="5">
        <v>1.72</v>
      </c>
      <c r="E28" s="20">
        <v>-5.2599999999999998E-5</v>
      </c>
      <c r="F28" s="5">
        <v>-1.04</v>
      </c>
      <c r="G28" s="14">
        <v>40</v>
      </c>
      <c r="H28" s="5">
        <v>0</v>
      </c>
      <c r="I28" s="5">
        <v>1.96</v>
      </c>
      <c r="J28" s="5">
        <v>1.08</v>
      </c>
    </row>
    <row r="29" spans="1:14" x14ac:dyDescent="0.25">
      <c r="A29" s="14">
        <v>4</v>
      </c>
      <c r="B29" t="s">
        <v>5</v>
      </c>
      <c r="C29" s="3">
        <v>2.3410000000000002</v>
      </c>
      <c r="D29" s="5">
        <v>7.98</v>
      </c>
      <c r="E29" s="20">
        <v>-7.2039999999999995E-4</v>
      </c>
      <c r="F29" s="5">
        <v>-1.51</v>
      </c>
      <c r="G29" s="14">
        <v>40</v>
      </c>
      <c r="H29" s="5">
        <v>0.03</v>
      </c>
      <c r="I29" s="5">
        <v>1.52</v>
      </c>
      <c r="J29" s="5">
        <v>2.2799999999999998</v>
      </c>
    </row>
    <row r="30" spans="1:14" x14ac:dyDescent="0.25">
      <c r="A30" s="14">
        <v>8</v>
      </c>
      <c r="B30" t="s">
        <v>9</v>
      </c>
      <c r="C30" s="3">
        <v>3.6139999999999999</v>
      </c>
      <c r="D30" s="5">
        <v>9.5</v>
      </c>
      <c r="E30" s="20">
        <v>-1.052E-3</v>
      </c>
      <c r="F30" s="5">
        <v>-1.54</v>
      </c>
      <c r="G30" s="14">
        <v>35</v>
      </c>
      <c r="H30" s="5">
        <v>0.04</v>
      </c>
      <c r="I30" s="5">
        <v>1.88</v>
      </c>
      <c r="J30" s="5">
        <v>2.36</v>
      </c>
    </row>
    <row r="31" spans="1:14" x14ac:dyDescent="0.25">
      <c r="A31" s="14">
        <v>10</v>
      </c>
      <c r="B31" t="s">
        <v>66</v>
      </c>
      <c r="C31" s="3">
        <v>4.4619999999999997</v>
      </c>
      <c r="D31" s="5">
        <v>9.36</v>
      </c>
      <c r="E31" s="20">
        <v>-8.4889999999999995E-5</v>
      </c>
      <c r="F31" s="5">
        <v>-1.9</v>
      </c>
      <c r="G31" s="14">
        <v>5</v>
      </c>
      <c r="H31" s="5">
        <v>0.34</v>
      </c>
      <c r="I31" s="5">
        <v>1.02</v>
      </c>
      <c r="J31" s="5">
        <v>3.63</v>
      </c>
    </row>
    <row r="32" spans="1:14" x14ac:dyDescent="0.25">
      <c r="A32" s="14">
        <v>18</v>
      </c>
      <c r="B32" t="s">
        <v>15</v>
      </c>
      <c r="C32" s="3">
        <v>2.206</v>
      </c>
      <c r="D32" s="5">
        <v>4.62</v>
      </c>
      <c r="E32" s="20">
        <v>-1.4550000000000001E-4</v>
      </c>
      <c r="F32" s="5">
        <v>-1.19</v>
      </c>
      <c r="G32" s="14">
        <v>25</v>
      </c>
      <c r="H32" s="5">
        <v>0.02</v>
      </c>
      <c r="I32" s="5">
        <v>2.2400000000000002</v>
      </c>
      <c r="J32" s="5">
        <v>1.42</v>
      </c>
    </row>
    <row r="33" spans="1:10" x14ac:dyDescent="0.25">
      <c r="A33" s="14">
        <v>38</v>
      </c>
      <c r="B33" t="s">
        <v>31</v>
      </c>
      <c r="C33" s="3">
        <v>4.6980000000000004</v>
      </c>
      <c r="D33" s="5">
        <v>25.8</v>
      </c>
      <c r="E33" s="20">
        <v>-2.253E-4</v>
      </c>
      <c r="F33" s="5">
        <v>-0.71</v>
      </c>
      <c r="G33" s="14">
        <v>35</v>
      </c>
      <c r="H33" s="5">
        <v>-0.01</v>
      </c>
      <c r="I33" s="5">
        <v>1.08</v>
      </c>
      <c r="J33" s="5">
        <v>0.51</v>
      </c>
    </row>
    <row r="34" spans="1:10" x14ac:dyDescent="0.25">
      <c r="A34" s="14">
        <v>40</v>
      </c>
      <c r="B34" t="s">
        <v>33</v>
      </c>
      <c r="C34" s="3">
        <v>5.68</v>
      </c>
      <c r="D34" s="5">
        <v>33.4</v>
      </c>
      <c r="E34" s="20">
        <v>-3.0650000000000002E-4</v>
      </c>
      <c r="F34" s="5">
        <v>-1.4</v>
      </c>
      <c r="G34" s="14">
        <v>40</v>
      </c>
      <c r="H34" s="5">
        <v>0.03</v>
      </c>
      <c r="I34" s="5">
        <v>1.02</v>
      </c>
      <c r="J34" s="5">
        <v>1.96</v>
      </c>
    </row>
    <row r="35" spans="1:10" x14ac:dyDescent="0.25">
      <c r="A35" s="14">
        <v>41</v>
      </c>
      <c r="B35" t="s">
        <v>34</v>
      </c>
      <c r="C35" s="3">
        <v>1.5960000000000001</v>
      </c>
      <c r="D35" s="5">
        <v>11.61</v>
      </c>
      <c r="E35" s="20">
        <v>-7.1450000000000002E-5</v>
      </c>
      <c r="F35" s="5">
        <v>-1.42</v>
      </c>
      <c r="G35" s="14">
        <v>40</v>
      </c>
      <c r="H35" s="5">
        <v>0.02</v>
      </c>
      <c r="I35" s="5">
        <v>0.87</v>
      </c>
      <c r="J35" s="5">
        <v>2.02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4"/>
  <sheetViews>
    <sheetView topLeftCell="A7" zoomScale="90" zoomScaleNormal="90" workbookViewId="0">
      <selection activeCell="Y9" sqref="Y9:Y14"/>
    </sheetView>
  </sheetViews>
  <sheetFormatPr defaultRowHeight="15" x14ac:dyDescent="0.25"/>
  <cols>
    <col min="2" max="2" width="23.5703125" customWidth="1"/>
    <col min="5" max="5" width="12.7109375" customWidth="1"/>
    <col min="10" max="10" width="25.28515625" customWidth="1"/>
    <col min="12" max="12" width="8.7109375" customWidth="1"/>
    <col min="15" max="15" width="8.7109375" customWidth="1"/>
    <col min="17" max="17" width="9.7109375" customWidth="1"/>
    <col min="18" max="18" width="10.85546875" customWidth="1"/>
    <col min="19" max="20" width="14.7109375" customWidth="1"/>
    <col min="21" max="21" width="9.5703125" customWidth="1"/>
    <col min="22" max="22" width="12.28515625" customWidth="1"/>
    <col min="23" max="24" width="9.7109375" customWidth="1"/>
    <col min="25" max="26" width="9.5703125" customWidth="1"/>
    <col min="27" max="27" width="9.5703125" bestFit="1" customWidth="1"/>
    <col min="29" max="29" width="9.85546875" customWidth="1"/>
    <col min="30" max="30" width="10.140625" customWidth="1"/>
    <col min="32" max="32" width="10.28515625" customWidth="1"/>
    <col min="33" max="33" width="10.42578125" customWidth="1"/>
    <col min="34" max="34" width="12.42578125" customWidth="1"/>
    <col min="35" max="35" width="10.7109375" customWidth="1"/>
    <col min="36" max="36" width="11.85546875" customWidth="1"/>
    <col min="37" max="37" width="11.28515625" customWidth="1"/>
    <col min="39" max="40" width="12.7109375" customWidth="1"/>
    <col min="42" max="42" width="11.42578125" customWidth="1"/>
    <col min="43" max="43" width="11" customWidth="1"/>
    <col min="44" max="44" width="11.28515625" customWidth="1"/>
  </cols>
  <sheetData>
    <row r="1" spans="1:47" x14ac:dyDescent="0.25">
      <c r="A1" s="13" t="s">
        <v>41</v>
      </c>
      <c r="B1" t="s">
        <v>0</v>
      </c>
      <c r="C1" s="13" t="s">
        <v>1</v>
      </c>
      <c r="D1" s="13" t="s">
        <v>59</v>
      </c>
      <c r="E1" s="13" t="s">
        <v>2</v>
      </c>
      <c r="F1" s="13" t="s">
        <v>58</v>
      </c>
      <c r="G1" s="13" t="s">
        <v>45</v>
      </c>
    </row>
    <row r="2" spans="1:47" x14ac:dyDescent="0.25">
      <c r="A2" s="13"/>
      <c r="B2" t="s">
        <v>36</v>
      </c>
      <c r="C2" s="3">
        <v>0.97099999999999997</v>
      </c>
      <c r="D2" s="13"/>
      <c r="E2" s="4">
        <v>-5.8200000000000002E-6</v>
      </c>
      <c r="F2" s="13"/>
      <c r="G2" s="13"/>
      <c r="AC2" t="s">
        <v>116</v>
      </c>
      <c r="AE2">
        <v>1000</v>
      </c>
      <c r="AF2" t="s">
        <v>57</v>
      </c>
    </row>
    <row r="3" spans="1:47" x14ac:dyDescent="0.25">
      <c r="A3" s="46">
        <v>2</v>
      </c>
      <c r="B3" s="32" t="s">
        <v>3</v>
      </c>
      <c r="C3" s="47">
        <v>1.0529999999999999</v>
      </c>
      <c r="D3" s="46">
        <v>26</v>
      </c>
      <c r="E3" s="50">
        <v>-3.7110000000000002E-4</v>
      </c>
      <c r="F3" s="46">
        <v>92.2</v>
      </c>
      <c r="G3" s="46">
        <v>5</v>
      </c>
      <c r="H3" s="51"/>
    </row>
    <row r="4" spans="1:47" x14ac:dyDescent="0.25">
      <c r="A4" s="46">
        <v>3</v>
      </c>
      <c r="B4" s="32" t="s">
        <v>4</v>
      </c>
      <c r="C4" s="47">
        <v>2.4239999999999999</v>
      </c>
      <c r="D4" s="46">
        <v>23</v>
      </c>
      <c r="E4" s="50">
        <v>-2.7900000000000001E-5</v>
      </c>
      <c r="F4" s="46">
        <v>92.2</v>
      </c>
      <c r="G4" s="46">
        <v>2</v>
      </c>
      <c r="H4" s="51"/>
    </row>
    <row r="5" spans="1:47" x14ac:dyDescent="0.25">
      <c r="A5" s="46">
        <v>4</v>
      </c>
      <c r="B5" s="32" t="s">
        <v>5</v>
      </c>
      <c r="C5" s="47">
        <v>1.83</v>
      </c>
      <c r="D5" s="46">
        <v>23</v>
      </c>
      <c r="E5" s="50">
        <v>-6.3949999999999999E-4</v>
      </c>
      <c r="F5" s="46">
        <v>63.8</v>
      </c>
      <c r="G5" s="46">
        <v>1</v>
      </c>
      <c r="H5" s="51"/>
    </row>
    <row r="6" spans="1:47" x14ac:dyDescent="0.25">
      <c r="A6" s="46">
        <v>5</v>
      </c>
      <c r="B6" s="32" t="s">
        <v>6</v>
      </c>
      <c r="C6" s="47">
        <v>4.8369999999999997</v>
      </c>
      <c r="D6" s="46">
        <v>21.5</v>
      </c>
      <c r="E6" s="50">
        <v>-1.2870000000000001E-4</v>
      </c>
      <c r="F6" s="46">
        <v>63.8</v>
      </c>
      <c r="G6" s="46">
        <v>1</v>
      </c>
      <c r="H6" s="51"/>
      <c r="J6" t="s">
        <v>55</v>
      </c>
      <c r="K6">
        <v>50</v>
      </c>
      <c r="L6" t="s">
        <v>56</v>
      </c>
    </row>
    <row r="7" spans="1:47" x14ac:dyDescent="0.25">
      <c r="A7" s="46">
        <v>6</v>
      </c>
      <c r="B7" s="32" t="s">
        <v>7</v>
      </c>
      <c r="C7" s="47">
        <v>1.2769999999999999</v>
      </c>
      <c r="D7" s="46">
        <v>23</v>
      </c>
      <c r="E7" s="50">
        <v>-5.1499999999999998E-5</v>
      </c>
      <c r="F7" s="46">
        <v>63.8</v>
      </c>
      <c r="G7" s="46">
        <v>1</v>
      </c>
      <c r="H7" s="51"/>
      <c r="K7" s="57" t="s">
        <v>51</v>
      </c>
      <c r="L7" s="57"/>
      <c r="M7" s="57"/>
      <c r="N7" s="57" t="s">
        <v>52</v>
      </c>
      <c r="O7" s="57"/>
      <c r="P7" s="57"/>
      <c r="Q7" s="57" t="s">
        <v>110</v>
      </c>
      <c r="R7" s="57"/>
      <c r="S7" s="57" t="s">
        <v>60</v>
      </c>
      <c r="T7" s="57"/>
    </row>
    <row r="8" spans="1:47" x14ac:dyDescent="0.25">
      <c r="A8" s="46">
        <v>7</v>
      </c>
      <c r="B8" s="32" t="s">
        <v>8</v>
      </c>
      <c r="C8" s="47">
        <v>2.173</v>
      </c>
      <c r="D8" s="46">
        <v>21.5</v>
      </c>
      <c r="E8" s="50">
        <v>-9.48E-5</v>
      </c>
      <c r="F8" s="46">
        <v>63.8</v>
      </c>
      <c r="G8" s="46">
        <v>1</v>
      </c>
      <c r="H8" s="51"/>
      <c r="J8" s="13" t="s">
        <v>46</v>
      </c>
      <c r="K8" s="73" t="s">
        <v>59</v>
      </c>
      <c r="L8" s="73" t="s">
        <v>117</v>
      </c>
      <c r="M8" s="73" t="s">
        <v>118</v>
      </c>
      <c r="N8" s="73" t="s">
        <v>58</v>
      </c>
      <c r="O8" s="73" t="s">
        <v>120</v>
      </c>
      <c r="P8" s="73" t="s">
        <v>119</v>
      </c>
      <c r="Q8" s="13" t="s">
        <v>123</v>
      </c>
      <c r="R8" s="13" t="s">
        <v>122</v>
      </c>
      <c r="S8" s="13" t="s">
        <v>51</v>
      </c>
      <c r="T8" s="13" t="s">
        <v>52</v>
      </c>
      <c r="U8" s="13" t="s">
        <v>49</v>
      </c>
      <c r="V8" s="13" t="s">
        <v>50</v>
      </c>
      <c r="W8" s="13" t="s">
        <v>47</v>
      </c>
      <c r="X8" s="13" t="s">
        <v>48</v>
      </c>
      <c r="Y8" s="13" t="s">
        <v>53</v>
      </c>
      <c r="Z8" s="13" t="s">
        <v>54</v>
      </c>
      <c r="AA8" s="13"/>
      <c r="AC8" s="13"/>
      <c r="AE8">
        <f>K6</f>
        <v>50</v>
      </c>
      <c r="AF8">
        <f>K16</f>
        <v>200</v>
      </c>
      <c r="AG8">
        <f>K26</f>
        <v>400</v>
      </c>
      <c r="AH8">
        <v>600</v>
      </c>
      <c r="AI8">
        <f>K46</f>
        <v>800</v>
      </c>
      <c r="AJ8">
        <f>K56</f>
        <v>1000</v>
      </c>
      <c r="AK8">
        <f>K66</f>
        <v>1200</v>
      </c>
      <c r="AO8">
        <v>50</v>
      </c>
      <c r="AP8">
        <v>200</v>
      </c>
      <c r="AQ8">
        <v>400</v>
      </c>
      <c r="AR8">
        <v>600</v>
      </c>
      <c r="AS8">
        <v>800</v>
      </c>
      <c r="AT8">
        <v>1000</v>
      </c>
      <c r="AU8">
        <v>1200</v>
      </c>
    </row>
    <row r="9" spans="1:47" x14ac:dyDescent="0.25">
      <c r="A9" s="42">
        <v>8</v>
      </c>
      <c r="B9" s="43" t="s">
        <v>9</v>
      </c>
      <c r="C9" s="44">
        <v>2.6989999999999998</v>
      </c>
      <c r="D9" s="42">
        <v>21.5</v>
      </c>
      <c r="E9" s="45">
        <v>-1.0499999999999999E-3</v>
      </c>
      <c r="F9" s="42">
        <v>63.8</v>
      </c>
      <c r="G9" s="42">
        <v>1</v>
      </c>
      <c r="H9" s="51"/>
      <c r="I9" s="37">
        <v>34</v>
      </c>
      <c r="J9" t="str">
        <f t="shared" ref="J9:J14" si="0">VLOOKUP(I9,$A$3:$B$37,2,FALSE)</f>
        <v>Machinery</v>
      </c>
      <c r="K9" s="73">
        <v>24.6</v>
      </c>
      <c r="L9" s="73">
        <f t="shared" ref="L9:L14" si="1">ROUNDUP(AE$2/K9,0)</f>
        <v>41</v>
      </c>
      <c r="M9" s="73">
        <f t="shared" ref="M9:M14" si="2">L9*K$6</f>
        <v>2050</v>
      </c>
      <c r="N9" s="73">
        <v>52.1</v>
      </c>
      <c r="O9" s="73">
        <f t="shared" ref="O9:O14" si="3">ROUNDUP(AE$2/N9,0)</f>
        <v>20</v>
      </c>
      <c r="P9" s="73">
        <f t="shared" ref="P9:P14" si="4">O9*K$6</f>
        <v>1000</v>
      </c>
      <c r="Q9" s="29">
        <v>9.17</v>
      </c>
      <c r="R9" s="39">
        <v>0.24583594717900001</v>
      </c>
      <c r="S9" s="12">
        <f t="shared" ref="S9:S14" si="5">$AE$2*Q9</f>
        <v>9170</v>
      </c>
      <c r="T9" s="12">
        <f t="shared" ref="T9:T14" si="6">$AE$2*$K$6*R9</f>
        <v>12291.79735895</v>
      </c>
      <c r="U9" s="3">
        <f>VLOOKUP(I9,$A$3:$E$37,3,FALSE)</f>
        <v>4.5970000000000004</v>
      </c>
      <c r="V9" s="4">
        <f>VLOOKUP(I9,$A$3:$E$37,5,FALSE)</f>
        <v>-3.5540000000000002E-4</v>
      </c>
      <c r="W9" s="5">
        <f t="shared" ref="W9:W14" si="7">($C$2+U9)+S9*($E$2+V9)</f>
        <v>2.2556126000000001</v>
      </c>
      <c r="X9" s="5">
        <f t="shared" ref="X9:X14" si="8">T9*($E$2+V9)</f>
        <v>-4.4400430419999193</v>
      </c>
      <c r="Y9" s="75">
        <f>1/(1+EXP(X9-W9))</f>
        <v>0.99876525542172567</v>
      </c>
      <c r="Z9" s="3">
        <f>1-Y9</f>
        <v>1.2347445782743272E-3</v>
      </c>
      <c r="AA9" s="5"/>
      <c r="AC9" s="37">
        <f t="shared" ref="AC9:AC14" si="9">I9</f>
        <v>34</v>
      </c>
      <c r="AD9">
        <f t="shared" ref="AD9:AD14" si="10">$AE$2</f>
        <v>1000</v>
      </c>
      <c r="AE9" s="2">
        <f>Y9</f>
        <v>0.99876525542172567</v>
      </c>
      <c r="AF9" s="2">
        <f>Y19</f>
        <v>0.99656859158636424</v>
      </c>
      <c r="AG9" s="2">
        <f>Y29</f>
        <v>0.6581548580037504</v>
      </c>
      <c r="AH9" s="2">
        <f t="shared" ref="AH9:AH14" si="11">Y39</f>
        <v>0.99990700676876088</v>
      </c>
      <c r="AI9" s="2">
        <f t="shared" ref="AI9:AI14" si="12">Y49</f>
        <v>1.7480169193836593E-5</v>
      </c>
      <c r="AJ9" s="2">
        <f t="shared" ref="AJ9:AJ14" si="13">Y59</f>
        <v>4.3208234088898199E-11</v>
      </c>
      <c r="AK9" s="2">
        <f t="shared" ref="AK9:AK14" si="14">Y69</f>
        <v>6.3310980295955704E-10</v>
      </c>
      <c r="AM9">
        <v>2</v>
      </c>
      <c r="AN9">
        <v>100</v>
      </c>
      <c r="AO9" s="2">
        <v>0.8764528675280423</v>
      </c>
      <c r="AP9" s="2">
        <v>0.802056113162539</v>
      </c>
      <c r="AQ9" s="2">
        <v>0.6112546801945008</v>
      </c>
      <c r="AR9" s="2">
        <v>0.35640545651505862</v>
      </c>
      <c r="AS9" s="2">
        <v>0.1694277639539277</v>
      </c>
      <c r="AT9" s="2">
        <v>7.0163548745684978E-2</v>
      </c>
      <c r="AU9" s="2">
        <v>1.3831195702507971E-2</v>
      </c>
    </row>
    <row r="10" spans="1:47" x14ac:dyDescent="0.25">
      <c r="A10" s="42">
        <v>9</v>
      </c>
      <c r="B10" s="43" t="s">
        <v>10</v>
      </c>
      <c r="C10" s="44">
        <v>2.6110000000000002</v>
      </c>
      <c r="D10" s="42">
        <v>18</v>
      </c>
      <c r="E10" s="45">
        <v>-1.4809999999999999E-4</v>
      </c>
      <c r="F10" s="42">
        <v>63.8</v>
      </c>
      <c r="G10" s="42">
        <v>1</v>
      </c>
      <c r="H10" s="51"/>
      <c r="I10" s="37">
        <v>27</v>
      </c>
      <c r="J10" t="str">
        <f t="shared" si="0"/>
        <v>Pulp and Paper</v>
      </c>
      <c r="K10" s="73">
        <v>24.6</v>
      </c>
      <c r="L10" s="73">
        <f t="shared" si="1"/>
        <v>41</v>
      </c>
      <c r="M10" s="73">
        <f t="shared" si="2"/>
        <v>2050</v>
      </c>
      <c r="N10" s="73">
        <v>77.400000000000006</v>
      </c>
      <c r="O10" s="73">
        <f t="shared" si="3"/>
        <v>13</v>
      </c>
      <c r="P10" s="73">
        <f t="shared" si="4"/>
        <v>650</v>
      </c>
      <c r="Q10" s="29">
        <v>9.17</v>
      </c>
      <c r="R10" s="39">
        <v>0.26606586469799998</v>
      </c>
      <c r="S10" s="12">
        <f t="shared" si="5"/>
        <v>9170</v>
      </c>
      <c r="T10" s="12">
        <f t="shared" si="6"/>
        <v>13303.293234899998</v>
      </c>
      <c r="U10" s="3">
        <f t="shared" ref="U10:U14" si="15">VLOOKUP(I10,$A$3:$E$37,3,FALSE)</f>
        <v>3.0179999999999998</v>
      </c>
      <c r="V10" s="4">
        <f t="shared" ref="V10:V14" si="16">VLOOKUP(I10,$A$3:$E$37,5,FALSE)</f>
        <v>-7.1330000000000005E-4</v>
      </c>
      <c r="W10" s="5">
        <f t="shared" si="7"/>
        <v>-2.6053304000000006</v>
      </c>
      <c r="X10" s="5">
        <f t="shared" si="8"/>
        <v>-9.5666642310812886</v>
      </c>
      <c r="Y10" s="75">
        <f t="shared" ref="Y10:Y14" si="17">1/(1+EXP(X10-W10))</f>
        <v>0.99905306604988431</v>
      </c>
      <c r="Z10" s="3">
        <f t="shared" ref="Z10:Z14" si="18">1-Y10</f>
        <v>9.4693395011569148E-4</v>
      </c>
      <c r="AA10" s="5"/>
      <c r="AC10" s="37">
        <f t="shared" si="9"/>
        <v>27</v>
      </c>
      <c r="AD10">
        <f t="shared" si="10"/>
        <v>1000</v>
      </c>
      <c r="AE10" s="2">
        <f t="shared" ref="AE10:AE14" si="19">Y10</f>
        <v>0.99905306604988431</v>
      </c>
      <c r="AF10" s="2">
        <f t="shared" ref="AF10:AF14" si="20">Y20</f>
        <v>0.3636294086472534</v>
      </c>
      <c r="AG10" s="2">
        <f t="shared" ref="AG10:AG14" si="21">Y30</f>
        <v>3.9768602034398371E-9</v>
      </c>
      <c r="AH10" s="2">
        <f t="shared" si="11"/>
        <v>3.3206637435677603E-16</v>
      </c>
      <c r="AI10" s="2">
        <f t="shared" si="12"/>
        <v>2.0777905484681542E-25</v>
      </c>
      <c r="AJ10" s="2">
        <f t="shared" si="13"/>
        <v>2.3062626086471171E-33</v>
      </c>
      <c r="AK10" s="2">
        <f t="shared" si="14"/>
        <v>1.5413287121845216E-44</v>
      </c>
      <c r="AM10">
        <v>2</v>
      </c>
      <c r="AN10">
        <v>200</v>
      </c>
      <c r="AO10" s="2">
        <v>0.86927008659568794</v>
      </c>
      <c r="AP10" s="2">
        <v>0.68446976479523092</v>
      </c>
      <c r="AQ10" s="2">
        <v>0.24622995723291305</v>
      </c>
      <c r="AR10" s="2">
        <v>3.8940560582110359E-2</v>
      </c>
      <c r="AS10" s="2">
        <v>5.4679068821157596E-3</v>
      </c>
      <c r="AT10" s="2">
        <v>7.5174634537054116E-4</v>
      </c>
      <c r="AU10" s="2">
        <v>2.5989242033571456E-5</v>
      </c>
    </row>
    <row r="11" spans="1:47" x14ac:dyDescent="0.25">
      <c r="A11" s="46">
        <v>11</v>
      </c>
      <c r="B11" s="32" t="s">
        <v>11</v>
      </c>
      <c r="C11" s="47">
        <v>2.1070000000000002</v>
      </c>
      <c r="D11" s="46">
        <v>23</v>
      </c>
      <c r="E11" s="50">
        <v>-1.2449999999999999E-4</v>
      </c>
      <c r="F11" s="46">
        <v>94</v>
      </c>
      <c r="G11" s="46">
        <v>5</v>
      </c>
      <c r="H11" s="51"/>
      <c r="I11" s="37">
        <v>26</v>
      </c>
      <c r="J11" t="str">
        <f t="shared" si="0"/>
        <v>Wood Products</v>
      </c>
      <c r="K11" s="73">
        <v>24.6</v>
      </c>
      <c r="L11" s="73">
        <f t="shared" si="1"/>
        <v>41</v>
      </c>
      <c r="M11" s="73">
        <f t="shared" si="2"/>
        <v>2050</v>
      </c>
      <c r="N11" s="74">
        <v>93</v>
      </c>
      <c r="O11" s="73">
        <f t="shared" si="3"/>
        <v>11</v>
      </c>
      <c r="P11" s="73">
        <f t="shared" si="4"/>
        <v>550</v>
      </c>
      <c r="Q11" s="29">
        <v>9.17</v>
      </c>
      <c r="R11" s="39">
        <v>0.34305949643299999</v>
      </c>
      <c r="S11" s="12">
        <f t="shared" si="5"/>
        <v>9170</v>
      </c>
      <c r="T11" s="12">
        <f t="shared" si="6"/>
        <v>17152.974821650001</v>
      </c>
      <c r="U11" s="3">
        <f t="shared" si="15"/>
        <v>1.3180000000000001</v>
      </c>
      <c r="V11" s="4">
        <f t="shared" si="16"/>
        <v>-5.4199999999999995E-4</v>
      </c>
      <c r="W11" s="5">
        <f t="shared" si="7"/>
        <v>-2.7345093999999999</v>
      </c>
      <c r="X11" s="5">
        <f t="shared" si="8"/>
        <v>-9.3967426667963032</v>
      </c>
      <c r="Y11" s="75">
        <f t="shared" si="17"/>
        <v>0.99872334351400061</v>
      </c>
      <c r="Z11" s="3">
        <f t="shared" si="18"/>
        <v>1.2766564859993945E-3</v>
      </c>
      <c r="AA11" s="5"/>
      <c r="AC11" s="37">
        <f t="shared" si="9"/>
        <v>26</v>
      </c>
      <c r="AD11">
        <f t="shared" si="10"/>
        <v>1000</v>
      </c>
      <c r="AE11" s="2">
        <f t="shared" si="19"/>
        <v>0.99872334351400061</v>
      </c>
      <c r="AF11" s="2">
        <f t="shared" si="20"/>
        <v>5.9401598425748374E-2</v>
      </c>
      <c r="AG11" s="2">
        <f t="shared" si="21"/>
        <v>2.5658537576882804E-9</v>
      </c>
      <c r="AH11" s="2">
        <f t="shared" si="11"/>
        <v>1.7610667395007863E-13</v>
      </c>
      <c r="AI11" s="2">
        <f t="shared" si="12"/>
        <v>3.9210033600742276E-20</v>
      </c>
      <c r="AJ11" s="2">
        <f t="shared" si="13"/>
        <v>1.399699238207784E-25</v>
      </c>
      <c r="AK11" s="2">
        <f t="shared" si="14"/>
        <v>3.3225006698477309E-35</v>
      </c>
      <c r="AM11">
        <v>2</v>
      </c>
      <c r="AN11">
        <v>500</v>
      </c>
      <c r="AO11" s="2">
        <v>0.84557404753541099</v>
      </c>
      <c r="AP11" s="2">
        <v>0.24973519260967647</v>
      </c>
      <c r="AQ11" s="2">
        <v>2.9205641730340589E-3</v>
      </c>
      <c r="AR11" s="2">
        <v>1.5871023573020185E-5</v>
      </c>
      <c r="AS11" s="2">
        <v>1.0764346663137507E-7</v>
      </c>
      <c r="AT11" s="2">
        <v>7.455499946013508E-10</v>
      </c>
      <c r="AU11" s="2">
        <v>1.6538427162146222E-13</v>
      </c>
    </row>
    <row r="12" spans="1:47" x14ac:dyDescent="0.25">
      <c r="A12" s="46">
        <v>12</v>
      </c>
      <c r="B12" s="32" t="s">
        <v>12</v>
      </c>
      <c r="C12" s="47">
        <v>1.3280000000000001</v>
      </c>
      <c r="D12" s="46">
        <v>23</v>
      </c>
      <c r="E12" s="50">
        <v>-6.9599999999999998E-5</v>
      </c>
      <c r="F12" s="46">
        <v>94</v>
      </c>
      <c r="G12" s="46">
        <v>5</v>
      </c>
      <c r="H12" s="51"/>
      <c r="I12" s="37">
        <v>20</v>
      </c>
      <c r="J12" t="str">
        <f t="shared" si="0"/>
        <v>Basic Chemicals</v>
      </c>
      <c r="K12" s="73">
        <v>24.6</v>
      </c>
      <c r="L12" s="73">
        <f t="shared" si="1"/>
        <v>41</v>
      </c>
      <c r="M12" s="73">
        <f t="shared" si="2"/>
        <v>2050</v>
      </c>
      <c r="N12" s="74">
        <v>95</v>
      </c>
      <c r="O12" s="73">
        <f t="shared" si="3"/>
        <v>11</v>
      </c>
      <c r="P12" s="73">
        <f t="shared" si="4"/>
        <v>550</v>
      </c>
      <c r="Q12" s="29">
        <v>9.17</v>
      </c>
      <c r="R12" s="39">
        <v>0.30070694385899999</v>
      </c>
      <c r="S12" s="12">
        <f t="shared" si="5"/>
        <v>9170</v>
      </c>
      <c r="T12" s="12">
        <f t="shared" si="6"/>
        <v>15035.347192949999</v>
      </c>
      <c r="U12" s="3">
        <f t="shared" si="15"/>
        <v>5.3369999999999997</v>
      </c>
      <c r="V12" s="4">
        <f t="shared" si="16"/>
        <v>-2.7109999999999998E-4</v>
      </c>
      <c r="W12" s="5">
        <f t="shared" si="7"/>
        <v>3.7686435999999999</v>
      </c>
      <c r="X12" s="5">
        <f t="shared" si="8"/>
        <v>-4.1635883446717141</v>
      </c>
      <c r="Y12" s="75">
        <f t="shared" si="17"/>
        <v>0.99964114453842268</v>
      </c>
      <c r="Z12" s="3">
        <f t="shared" si="18"/>
        <v>3.5885546157732318E-4</v>
      </c>
      <c r="AA12" s="5"/>
      <c r="AC12" s="37">
        <f t="shared" si="9"/>
        <v>20</v>
      </c>
      <c r="AD12">
        <f t="shared" si="10"/>
        <v>1000</v>
      </c>
      <c r="AE12" s="2">
        <f t="shared" si="19"/>
        <v>0.99964114453842268</v>
      </c>
      <c r="AF12" s="2">
        <f t="shared" si="20"/>
        <v>0.98993835594248569</v>
      </c>
      <c r="AG12" s="2">
        <f t="shared" si="21"/>
        <v>4.1015930680730499E-2</v>
      </c>
      <c r="AH12" s="2">
        <f t="shared" si="11"/>
        <v>8.8320108410139855E-5</v>
      </c>
      <c r="AI12" s="2">
        <f t="shared" si="12"/>
        <v>5.3352929016190845E-8</v>
      </c>
      <c r="AJ12" s="2">
        <f t="shared" si="13"/>
        <v>2.1303893420336741E-11</v>
      </c>
      <c r="AK12" s="2">
        <f t="shared" si="14"/>
        <v>4.5606979453117276E-15</v>
      </c>
      <c r="AM12">
        <v>2</v>
      </c>
      <c r="AN12">
        <v>1000</v>
      </c>
      <c r="AO12" s="2">
        <v>0.79844472286321133</v>
      </c>
      <c r="AP12" s="2">
        <v>1.442801752762324E-2</v>
      </c>
      <c r="AQ12" s="2">
        <v>1.1336042473889672E-6</v>
      </c>
      <c r="AR12" s="2">
        <v>3.3282169458764609E-11</v>
      </c>
      <c r="AS12" s="2">
        <v>1.5309584827396956E-15</v>
      </c>
      <c r="AT12" s="2">
        <v>7.3441495531835154E-20</v>
      </c>
      <c r="AU12" s="2">
        <v>3.6139020584157028E-27</v>
      </c>
    </row>
    <row r="13" spans="1:47" x14ac:dyDescent="0.25">
      <c r="A13" s="46">
        <v>13</v>
      </c>
      <c r="B13" s="32" t="s">
        <v>13</v>
      </c>
      <c r="C13" s="47">
        <v>3.5510000000000002</v>
      </c>
      <c r="D13" s="46">
        <v>23</v>
      </c>
      <c r="E13" s="50">
        <v>-4.3239999999999999E-4</v>
      </c>
      <c r="F13" s="46">
        <v>94</v>
      </c>
      <c r="G13" s="46">
        <v>6</v>
      </c>
      <c r="H13" s="51"/>
      <c r="I13" s="37">
        <v>2</v>
      </c>
      <c r="J13" t="str">
        <f t="shared" si="0"/>
        <v>Cereal Grains</v>
      </c>
      <c r="K13" s="73">
        <v>24.6</v>
      </c>
      <c r="L13" s="73">
        <f t="shared" si="1"/>
        <v>41</v>
      </c>
      <c r="M13" s="73">
        <f t="shared" si="2"/>
        <v>2050</v>
      </c>
      <c r="N13" s="74">
        <v>105</v>
      </c>
      <c r="O13" s="73">
        <f t="shared" si="3"/>
        <v>10</v>
      </c>
      <c r="P13" s="73">
        <f t="shared" si="4"/>
        <v>500</v>
      </c>
      <c r="Q13" s="29">
        <v>9.17</v>
      </c>
      <c r="R13" s="39">
        <v>0.14904799252100001</v>
      </c>
      <c r="S13" s="12">
        <f t="shared" si="5"/>
        <v>9170</v>
      </c>
      <c r="T13" s="12">
        <f t="shared" si="6"/>
        <v>7452.3996260500007</v>
      </c>
      <c r="U13" s="3">
        <f t="shared" si="15"/>
        <v>1.0529999999999999</v>
      </c>
      <c r="V13" s="4">
        <f t="shared" si="16"/>
        <v>-3.7110000000000002E-4</v>
      </c>
      <c r="W13" s="5">
        <f t="shared" si="7"/>
        <v>-1.4323564000000002</v>
      </c>
      <c r="X13" s="5">
        <f t="shared" si="8"/>
        <v>-2.8089584670507666</v>
      </c>
      <c r="Y13" s="75">
        <f t="shared" si="17"/>
        <v>0.79844472286321133</v>
      </c>
      <c r="Z13" s="3">
        <f t="shared" si="18"/>
        <v>0.20155527713678867</v>
      </c>
      <c r="AA13" s="5"/>
      <c r="AC13" s="37">
        <f t="shared" si="9"/>
        <v>2</v>
      </c>
      <c r="AD13">
        <f t="shared" si="10"/>
        <v>1000</v>
      </c>
      <c r="AE13" s="2">
        <f t="shared" si="19"/>
        <v>0.79844472286321133</v>
      </c>
      <c r="AF13" s="2">
        <f t="shared" si="20"/>
        <v>1.442801752762324E-2</v>
      </c>
      <c r="AG13" s="2">
        <f t="shared" si="21"/>
        <v>1.1336042473889672E-6</v>
      </c>
      <c r="AH13" s="2">
        <f t="shared" si="11"/>
        <v>3.3282169458764609E-11</v>
      </c>
      <c r="AI13" s="2">
        <f t="shared" si="12"/>
        <v>1.5309584827396956E-15</v>
      </c>
      <c r="AJ13" s="2">
        <f t="shared" si="13"/>
        <v>7.3441495531835154E-20</v>
      </c>
      <c r="AK13" s="2">
        <f t="shared" si="14"/>
        <v>3.6139020584157028E-27</v>
      </c>
      <c r="AM13">
        <v>2</v>
      </c>
      <c r="AN13">
        <v>2000</v>
      </c>
      <c r="AO13" s="2">
        <v>0.67463060099773386</v>
      </c>
      <c r="AP13" s="2">
        <v>2.8314721608960371E-5</v>
      </c>
      <c r="AQ13" s="2">
        <v>1.6978991158485908E-13</v>
      </c>
      <c r="AR13" s="2">
        <v>1.4635623328359628E-22</v>
      </c>
      <c r="AS13" s="2">
        <v>3.0968116744872262E-31</v>
      </c>
      <c r="AT13" s="2">
        <v>7.1264130850226207E-40</v>
      </c>
      <c r="AU13" s="2">
        <v>1.7256023576958091E-54</v>
      </c>
    </row>
    <row r="14" spans="1:47" x14ac:dyDescent="0.25">
      <c r="A14" s="46">
        <v>15</v>
      </c>
      <c r="B14" s="32" t="s">
        <v>115</v>
      </c>
      <c r="C14" s="32"/>
      <c r="D14" s="46">
        <v>26</v>
      </c>
      <c r="E14" s="32"/>
      <c r="F14" s="46">
        <v>117.2</v>
      </c>
      <c r="G14" s="46">
        <v>6</v>
      </c>
      <c r="H14" s="51"/>
      <c r="I14" s="37">
        <v>13</v>
      </c>
      <c r="J14" t="str">
        <f t="shared" si="0"/>
        <v>Non-Metallic Minerals</v>
      </c>
      <c r="K14" s="73">
        <v>24.6</v>
      </c>
      <c r="L14" s="73">
        <f t="shared" si="1"/>
        <v>41</v>
      </c>
      <c r="M14" s="73">
        <f t="shared" si="2"/>
        <v>2050</v>
      </c>
      <c r="N14" s="73">
        <v>93.5</v>
      </c>
      <c r="O14" s="73">
        <f t="shared" si="3"/>
        <v>11</v>
      </c>
      <c r="P14" s="73">
        <f t="shared" si="4"/>
        <v>550</v>
      </c>
      <c r="Q14" s="29">
        <v>9.17</v>
      </c>
      <c r="R14" s="39">
        <v>0.18823508646199999</v>
      </c>
      <c r="S14" s="12">
        <f t="shared" si="5"/>
        <v>9170</v>
      </c>
      <c r="T14" s="12">
        <f t="shared" si="6"/>
        <v>9411.7543231</v>
      </c>
      <c r="U14" s="3">
        <f t="shared" si="15"/>
        <v>3.5510000000000002</v>
      </c>
      <c r="V14" s="4">
        <f t="shared" si="16"/>
        <v>-4.3239999999999999E-4</v>
      </c>
      <c r="W14" s="5">
        <f t="shared" si="7"/>
        <v>0.50352260000000015</v>
      </c>
      <c r="X14" s="5">
        <f t="shared" si="8"/>
        <v>-4.1244189794688824</v>
      </c>
      <c r="Y14" s="75">
        <f t="shared" si="17"/>
        <v>0.99031976376713127</v>
      </c>
      <c r="Z14" s="3">
        <f t="shared" si="18"/>
        <v>9.680236232868733E-3</v>
      </c>
      <c r="AA14" s="5"/>
      <c r="AC14" s="37">
        <f t="shared" si="9"/>
        <v>13</v>
      </c>
      <c r="AD14">
        <f t="shared" si="10"/>
        <v>1000</v>
      </c>
      <c r="AE14" s="2">
        <f t="shared" si="19"/>
        <v>0.99031976376713127</v>
      </c>
      <c r="AF14" s="2">
        <f t="shared" si="20"/>
        <v>0.41351618222517511</v>
      </c>
      <c r="AG14" s="2">
        <f t="shared" si="21"/>
        <v>2.1268495207414135E-5</v>
      </c>
      <c r="AH14" s="2">
        <f t="shared" si="11"/>
        <v>1.733200776952039E-11</v>
      </c>
      <c r="AI14" s="2">
        <f t="shared" si="12"/>
        <v>7.4261143975453476E-15</v>
      </c>
      <c r="AJ14" s="2">
        <f t="shared" si="13"/>
        <v>2.6932540022516078E-21</v>
      </c>
      <c r="AK14" s="2">
        <f t="shared" si="14"/>
        <v>1.1958811703014522E-27</v>
      </c>
      <c r="AM14">
        <v>2</v>
      </c>
      <c r="AN14">
        <v>5000</v>
      </c>
      <c r="AO14" s="2">
        <v>0.22917249174714835</v>
      </c>
      <c r="AP14" s="2">
        <v>2.0490069697567889E-13</v>
      </c>
      <c r="AQ14" s="2">
        <v>5.7050789446011695E-34</v>
      </c>
      <c r="AR14" s="2">
        <v>1.2445433029139309E-56</v>
      </c>
      <c r="AS14" s="2">
        <v>2.5631200138452085E-78</v>
      </c>
      <c r="AT14" s="2">
        <v>6.5111760030257429E-100</v>
      </c>
      <c r="AU14" s="2">
        <v>1.8785976149456325E-136</v>
      </c>
    </row>
    <row r="15" spans="1:47" x14ac:dyDescent="0.25">
      <c r="A15" s="46">
        <v>17</v>
      </c>
      <c r="B15" s="32" t="s">
        <v>14</v>
      </c>
      <c r="C15" s="47">
        <v>3.0979999999999999</v>
      </c>
      <c r="D15" s="46">
        <v>23</v>
      </c>
      <c r="E15" s="50">
        <v>-3.323E-4</v>
      </c>
      <c r="F15" s="46">
        <v>80.5</v>
      </c>
      <c r="G15" s="46">
        <v>4</v>
      </c>
      <c r="H15" s="51"/>
      <c r="AM15">
        <v>2</v>
      </c>
      <c r="AN15">
        <v>10000</v>
      </c>
      <c r="AO15" s="2">
        <v>1.1543988347012764E-2</v>
      </c>
      <c r="AP15" s="2">
        <v>5.5472129728584289E-27</v>
      </c>
      <c r="AQ15" s="2">
        <v>4.3004240839884254E-68</v>
      </c>
      <c r="AR15" s="2">
        <v>2.0464823006063972E-113</v>
      </c>
      <c r="AS15" s="2">
        <v>8.6801224579767033E-157</v>
      </c>
      <c r="AT15" s="2">
        <v>5.6015322201870152E-200</v>
      </c>
      <c r="AU15" s="2">
        <v>4.6628935595663493E-273</v>
      </c>
    </row>
    <row r="16" spans="1:47" x14ac:dyDescent="0.25">
      <c r="A16" s="42">
        <v>18</v>
      </c>
      <c r="B16" s="43" t="s">
        <v>15</v>
      </c>
      <c r="C16" s="44">
        <v>1.36</v>
      </c>
      <c r="D16" s="42">
        <v>23</v>
      </c>
      <c r="E16" s="45">
        <v>-7.3859999999999996E-4</v>
      </c>
      <c r="F16" s="42">
        <v>80.5</v>
      </c>
      <c r="G16" s="42">
        <v>4</v>
      </c>
      <c r="H16" s="51"/>
      <c r="J16" t="s">
        <v>55</v>
      </c>
      <c r="K16">
        <v>200</v>
      </c>
      <c r="L16" t="s">
        <v>56</v>
      </c>
      <c r="AM16">
        <v>13</v>
      </c>
      <c r="AN16">
        <v>100</v>
      </c>
      <c r="AO16" s="2">
        <v>0.98936164597380172</v>
      </c>
      <c r="AP16" s="2">
        <v>0.98261919396012121</v>
      </c>
      <c r="AQ16" s="2">
        <v>0.95230113768179947</v>
      </c>
      <c r="AR16" s="2">
        <v>0.83089075299159854</v>
      </c>
      <c r="AS16" s="2">
        <v>0.69347643793443481</v>
      </c>
      <c r="AT16" s="2">
        <v>0.33926895795128215</v>
      </c>
      <c r="AU16" s="2">
        <v>0.10628227817886907</v>
      </c>
    </row>
    <row r="17" spans="1:47" x14ac:dyDescent="0.25">
      <c r="A17" s="46">
        <v>19</v>
      </c>
      <c r="B17" s="32" t="s">
        <v>16</v>
      </c>
      <c r="C17" s="47"/>
      <c r="D17" s="46">
        <v>23</v>
      </c>
      <c r="E17" s="50">
        <v>-2.4949999999999999E-4</v>
      </c>
      <c r="F17" s="46">
        <v>80.5</v>
      </c>
      <c r="G17" s="46">
        <v>6</v>
      </c>
      <c r="H17" s="51"/>
      <c r="K17" s="57" t="s">
        <v>51</v>
      </c>
      <c r="L17" s="57"/>
      <c r="M17" s="57"/>
      <c r="N17" s="57" t="s">
        <v>52</v>
      </c>
      <c r="O17" s="57"/>
      <c r="P17" s="57"/>
      <c r="Q17" s="57" t="s">
        <v>110</v>
      </c>
      <c r="R17" s="57"/>
      <c r="S17" s="57" t="s">
        <v>60</v>
      </c>
      <c r="T17" s="57"/>
      <c r="AE17">
        <v>50</v>
      </c>
      <c r="AF17">
        <v>200</v>
      </c>
      <c r="AG17">
        <v>400</v>
      </c>
      <c r="AH17">
        <v>600</v>
      </c>
      <c r="AI17">
        <v>800</v>
      </c>
      <c r="AJ17">
        <v>1000</v>
      </c>
      <c r="AK17">
        <v>1200</v>
      </c>
      <c r="AM17">
        <v>13</v>
      </c>
      <c r="AN17">
        <v>200</v>
      </c>
      <c r="AO17" s="2">
        <v>0.98947257525086807</v>
      </c>
      <c r="AP17" s="2">
        <v>0.97201521027730176</v>
      </c>
      <c r="AQ17" s="2">
        <v>0.81244064715540409</v>
      </c>
      <c r="AR17" s="2">
        <v>0.20782380061817018</v>
      </c>
      <c r="AS17" s="2">
        <v>5.2692294985632993E-2</v>
      </c>
      <c r="AT17" s="2">
        <v>2.8570418836544238E-3</v>
      </c>
      <c r="AU17" s="2">
        <v>1.5366486627634539E-4</v>
      </c>
    </row>
    <row r="18" spans="1:47" x14ac:dyDescent="0.25">
      <c r="A18" s="46">
        <v>20</v>
      </c>
      <c r="B18" s="32" t="s">
        <v>17</v>
      </c>
      <c r="C18" s="47">
        <v>5.3369999999999997</v>
      </c>
      <c r="D18" s="46">
        <v>23</v>
      </c>
      <c r="E18" s="50">
        <v>-2.7109999999999998E-4</v>
      </c>
      <c r="F18" s="46">
        <v>83.5</v>
      </c>
      <c r="G18" s="46">
        <v>4</v>
      </c>
      <c r="H18" s="51"/>
      <c r="J18" s="37" t="s">
        <v>46</v>
      </c>
      <c r="K18" s="37" t="s">
        <v>59</v>
      </c>
      <c r="L18" s="37" t="s">
        <v>117</v>
      </c>
      <c r="M18" s="37" t="s">
        <v>118</v>
      </c>
      <c r="N18" s="37" t="s">
        <v>58</v>
      </c>
      <c r="O18" s="37" t="s">
        <v>120</v>
      </c>
      <c r="P18" s="37" t="s">
        <v>119</v>
      </c>
      <c r="Q18" s="40" t="s">
        <v>123</v>
      </c>
      <c r="R18" s="37" t="s">
        <v>122</v>
      </c>
      <c r="S18" s="37" t="s">
        <v>51</v>
      </c>
      <c r="T18" s="37" t="s">
        <v>52</v>
      </c>
      <c r="U18" s="37" t="s">
        <v>49</v>
      </c>
      <c r="V18" s="37" t="s">
        <v>50</v>
      </c>
      <c r="W18" s="37" t="s">
        <v>47</v>
      </c>
      <c r="X18" s="37" t="s">
        <v>48</v>
      </c>
      <c r="Y18" s="37" t="s">
        <v>53</v>
      </c>
      <c r="Z18" s="37" t="s">
        <v>54</v>
      </c>
      <c r="AA18" s="37"/>
      <c r="AC18">
        <v>2</v>
      </c>
      <c r="AD18">
        <v>100</v>
      </c>
      <c r="AE18" s="2">
        <v>0.8764528675280423</v>
      </c>
      <c r="AF18" s="2">
        <v>0.802056113162539</v>
      </c>
      <c r="AG18" s="2">
        <v>0.6112546801945008</v>
      </c>
      <c r="AH18" s="2">
        <v>0.35640545651505862</v>
      </c>
      <c r="AI18" s="2">
        <v>0.1694277639539277</v>
      </c>
      <c r="AJ18" s="2">
        <v>7.0163548745684978E-2</v>
      </c>
      <c r="AK18" s="2">
        <v>1.3831195702507971E-2</v>
      </c>
      <c r="AM18">
        <v>13</v>
      </c>
      <c r="AN18">
        <v>500</v>
      </c>
      <c r="AO18" s="2">
        <v>0.98979854211606122</v>
      </c>
      <c r="AP18" s="2">
        <v>0.88956208416577265</v>
      </c>
      <c r="AQ18" s="2">
        <v>4.2365525337580527E-2</v>
      </c>
      <c r="AR18" s="2">
        <v>3.9934377359953202E-5</v>
      </c>
      <c r="AS18" s="2">
        <v>8.2664735816736122E-7</v>
      </c>
      <c r="AT18" s="2">
        <v>4.9782703797988109E-10</v>
      </c>
      <c r="AU18" s="2">
        <v>3.3172930395968849E-13</v>
      </c>
    </row>
    <row r="19" spans="1:47" x14ac:dyDescent="0.25">
      <c r="A19" s="46">
        <v>22</v>
      </c>
      <c r="B19" s="32" t="s">
        <v>18</v>
      </c>
      <c r="C19" s="47">
        <v>0.251</v>
      </c>
      <c r="D19" s="46">
        <v>23</v>
      </c>
      <c r="E19" s="50">
        <v>-1.6149999999999999E-3</v>
      </c>
      <c r="F19" s="46">
        <v>83.5</v>
      </c>
      <c r="G19" s="46">
        <v>4</v>
      </c>
      <c r="H19" s="51"/>
      <c r="I19" s="37">
        <f>I$9</f>
        <v>34</v>
      </c>
      <c r="J19" s="38" t="str">
        <f>J$9</f>
        <v>Machinery</v>
      </c>
      <c r="K19" s="37">
        <f>K$9</f>
        <v>24.6</v>
      </c>
      <c r="L19" s="37">
        <f t="shared" ref="L19:L24" si="22">ROUNDUP(AE$2/K19,0)</f>
        <v>41</v>
      </c>
      <c r="M19" s="37">
        <f t="shared" ref="M19:M24" si="23">L19*K$16</f>
        <v>8200</v>
      </c>
      <c r="N19" s="37">
        <f>N$9</f>
        <v>52.1</v>
      </c>
      <c r="O19" s="37">
        <f t="shared" ref="O19:O24" si="24">ROUNDUP(AE$2/N19,0)</f>
        <v>20</v>
      </c>
      <c r="P19" s="37">
        <f t="shared" ref="P19:P24" si="25">O19*K$16</f>
        <v>4000</v>
      </c>
      <c r="Q19" s="29">
        <v>30.56</v>
      </c>
      <c r="R19" s="39">
        <v>0.15423052954800001</v>
      </c>
      <c r="S19" s="12">
        <f t="shared" ref="S19:S24" si="26">$AE$2*Q19</f>
        <v>30560</v>
      </c>
      <c r="T19" s="12">
        <f t="shared" ref="T19:T24" si="27">$AE$2*$K$16*R19</f>
        <v>30846.105909600003</v>
      </c>
      <c r="U19" s="3">
        <f>U$9</f>
        <v>4.5970000000000004</v>
      </c>
      <c r="V19" s="4">
        <f>V$9</f>
        <v>-3.5540000000000002E-4</v>
      </c>
      <c r="W19" s="5">
        <f t="shared" ref="W19:W24" si="28">($C$2+U19)+S19*($E$2+V19)</f>
        <v>-5.4708832000000003</v>
      </c>
      <c r="X19" s="5">
        <f t="shared" ref="X19:X24" si="29">T19*($E$2+V19)</f>
        <v>-11.142230376665713</v>
      </c>
      <c r="Y19" s="3">
        <f>1/(1+EXP(X19-W19))</f>
        <v>0.99656859158636424</v>
      </c>
      <c r="Z19" s="3">
        <f>1-Y19</f>
        <v>3.4314084136357614E-3</v>
      </c>
      <c r="AA19" s="5"/>
      <c r="AC19">
        <v>2</v>
      </c>
      <c r="AD19">
        <v>200</v>
      </c>
      <c r="AE19" s="2">
        <v>0.86927008659568794</v>
      </c>
      <c r="AF19" s="2">
        <v>0.68446976479523092</v>
      </c>
      <c r="AG19" s="2">
        <v>0.24622995723291305</v>
      </c>
      <c r="AH19" s="2">
        <v>3.8940560582110359E-2</v>
      </c>
      <c r="AI19" s="2">
        <v>5.4679068821157596E-3</v>
      </c>
      <c r="AJ19" s="2">
        <v>7.5174634537054116E-4</v>
      </c>
      <c r="AK19" s="2">
        <v>2.5989242033571456E-5</v>
      </c>
      <c r="AM19">
        <v>13</v>
      </c>
      <c r="AN19">
        <v>1000</v>
      </c>
      <c r="AO19" s="2">
        <v>0.99031976376713127</v>
      </c>
      <c r="AP19" s="2">
        <v>0.41351618222517511</v>
      </c>
      <c r="AQ19" s="2">
        <v>2.1268495207414135E-5</v>
      </c>
      <c r="AR19" s="2">
        <v>1.733200776952039E-11</v>
      </c>
      <c r="AS19" s="2">
        <v>7.4261143975453476E-15</v>
      </c>
      <c r="AT19" s="2">
        <v>2.6932540022516078E-21</v>
      </c>
      <c r="AU19" s="2">
        <v>1.1958811703014522E-27</v>
      </c>
    </row>
    <row r="20" spans="1:47" x14ac:dyDescent="0.25">
      <c r="A20" s="46">
        <v>23</v>
      </c>
      <c r="B20" s="32" t="s">
        <v>19</v>
      </c>
      <c r="C20" s="47">
        <v>2.113</v>
      </c>
      <c r="D20" s="46">
        <v>23</v>
      </c>
      <c r="E20" s="50">
        <v>-4.2630000000000001E-4</v>
      </c>
      <c r="F20" s="46">
        <v>83.5</v>
      </c>
      <c r="G20" s="46">
        <v>4</v>
      </c>
      <c r="H20" s="51"/>
      <c r="I20" s="37">
        <f>I$10</f>
        <v>27</v>
      </c>
      <c r="J20" s="38" t="str">
        <f>J$10</f>
        <v>Pulp and Paper</v>
      </c>
      <c r="K20" s="37">
        <f>K$10</f>
        <v>24.6</v>
      </c>
      <c r="L20" s="37">
        <f t="shared" si="22"/>
        <v>41</v>
      </c>
      <c r="M20" s="37">
        <f t="shared" si="23"/>
        <v>8200</v>
      </c>
      <c r="N20" s="37">
        <f>N$10</f>
        <v>77.400000000000006</v>
      </c>
      <c r="O20" s="37">
        <f t="shared" si="24"/>
        <v>13</v>
      </c>
      <c r="P20" s="37">
        <f t="shared" si="25"/>
        <v>2600</v>
      </c>
      <c r="Q20" s="29">
        <v>30.56</v>
      </c>
      <c r="R20" s="39">
        <v>0.121173527064</v>
      </c>
      <c r="S20" s="12">
        <f t="shared" si="26"/>
        <v>30560</v>
      </c>
      <c r="T20" s="12">
        <f t="shared" si="27"/>
        <v>24234.705412800002</v>
      </c>
      <c r="U20" s="3">
        <f>U$10</f>
        <v>3.0179999999999998</v>
      </c>
      <c r="V20" s="4">
        <f>V$10</f>
        <v>-7.1330000000000005E-4</v>
      </c>
      <c r="W20" s="5">
        <f t="shared" si="28"/>
        <v>-17.9873072</v>
      </c>
      <c r="X20" s="5">
        <f t="shared" si="29"/>
        <v>-17.427661356452738</v>
      </c>
      <c r="Y20" s="3">
        <f t="shared" ref="Y20:Y24" si="30">1/(1+EXP(X20-W20))</f>
        <v>0.3636294086472534</v>
      </c>
      <c r="Z20" s="3">
        <f t="shared" ref="Z20:Z24" si="31">1-Y20</f>
        <v>0.63637059135274665</v>
      </c>
      <c r="AA20" s="5"/>
      <c r="AC20">
        <v>2</v>
      </c>
      <c r="AD20">
        <v>500</v>
      </c>
      <c r="AE20" s="2">
        <v>0.84557404753541099</v>
      </c>
      <c r="AF20" s="2">
        <v>0.24973519260967647</v>
      </c>
      <c r="AG20" s="2">
        <v>2.9205641730340589E-3</v>
      </c>
      <c r="AH20" s="2">
        <v>1.5871023573020185E-5</v>
      </c>
      <c r="AI20" s="2">
        <v>1.0764346663137507E-7</v>
      </c>
      <c r="AJ20" s="2">
        <v>7.455499946013508E-10</v>
      </c>
      <c r="AK20" s="2">
        <v>1.6538427162146222E-13</v>
      </c>
      <c r="AM20">
        <v>13</v>
      </c>
      <c r="AN20">
        <v>2000</v>
      </c>
      <c r="AO20" s="2">
        <v>0.99128436722419111</v>
      </c>
      <c r="AP20" s="2">
        <v>5.3734517294639792E-3</v>
      </c>
      <c r="AQ20" s="2">
        <v>4.9160054311340576E-12</v>
      </c>
      <c r="AR20" s="2">
        <v>3.2645107490281435E-24</v>
      </c>
      <c r="AS20" s="2">
        <v>5.9929909673249607E-31</v>
      </c>
      <c r="AT20" s="2">
        <v>7.8826996756663944E-44</v>
      </c>
      <c r="AU20" s="2">
        <v>1.5541624377855266E-56</v>
      </c>
    </row>
    <row r="21" spans="1:47" x14ac:dyDescent="0.25">
      <c r="A21" s="46">
        <v>24</v>
      </c>
      <c r="B21" s="32" t="s">
        <v>20</v>
      </c>
      <c r="C21" s="47">
        <v>0.19700000000000001</v>
      </c>
      <c r="D21" s="46">
        <v>23</v>
      </c>
      <c r="E21" s="50">
        <v>-2.0239999999999999E-4</v>
      </c>
      <c r="F21" s="46">
        <v>83.5</v>
      </c>
      <c r="G21" s="46">
        <v>4</v>
      </c>
      <c r="H21" s="51"/>
      <c r="I21" s="37">
        <f>I$11</f>
        <v>26</v>
      </c>
      <c r="J21" s="38" t="str">
        <f>J$11</f>
        <v>Wood Products</v>
      </c>
      <c r="K21" s="37">
        <f>K$11</f>
        <v>24.6</v>
      </c>
      <c r="L21" s="37">
        <f t="shared" si="22"/>
        <v>41</v>
      </c>
      <c r="M21" s="37">
        <f t="shared" si="23"/>
        <v>8200</v>
      </c>
      <c r="N21" s="37">
        <f>N$11</f>
        <v>93</v>
      </c>
      <c r="O21" s="37">
        <f t="shared" si="24"/>
        <v>11</v>
      </c>
      <c r="P21" s="37">
        <f t="shared" si="25"/>
        <v>2200</v>
      </c>
      <c r="Q21" s="29">
        <v>30.56</v>
      </c>
      <c r="R21" s="39">
        <v>0.106697309932</v>
      </c>
      <c r="S21" s="12">
        <f t="shared" si="26"/>
        <v>30560</v>
      </c>
      <c r="T21" s="12">
        <f t="shared" si="27"/>
        <v>21339.461986399998</v>
      </c>
      <c r="U21" s="3">
        <f>U$11</f>
        <v>1.3180000000000001</v>
      </c>
      <c r="V21" s="4">
        <f>V$11</f>
        <v>-5.4199999999999995E-4</v>
      </c>
      <c r="W21" s="5">
        <f t="shared" si="28"/>
        <v>-14.452379200000001</v>
      </c>
      <c r="X21" s="5">
        <f t="shared" si="29"/>
        <v>-11.690184065389646</v>
      </c>
      <c r="Y21" s="3">
        <f t="shared" si="30"/>
        <v>5.9401598425748374E-2</v>
      </c>
      <c r="Z21" s="3">
        <f t="shared" si="31"/>
        <v>0.94059840157425167</v>
      </c>
      <c r="AA21" s="5"/>
      <c r="AC21">
        <v>2</v>
      </c>
      <c r="AD21">
        <v>1000</v>
      </c>
      <c r="AE21" s="2">
        <v>0.79844472286321133</v>
      </c>
      <c r="AF21" s="2">
        <v>1.442801752762324E-2</v>
      </c>
      <c r="AG21" s="2">
        <v>1.1336042473889672E-6</v>
      </c>
      <c r="AH21" s="2">
        <v>3.3282169458764609E-11</v>
      </c>
      <c r="AI21" s="2">
        <v>1.5309584827396956E-15</v>
      </c>
      <c r="AJ21" s="2">
        <v>7.3441495531835154E-20</v>
      </c>
      <c r="AK21" s="2">
        <v>3.6139020584157028E-27</v>
      </c>
      <c r="AM21">
        <v>13</v>
      </c>
      <c r="AN21">
        <v>5000</v>
      </c>
      <c r="AO21" s="2">
        <v>0.99364228288857481</v>
      </c>
      <c r="AP21" s="2">
        <v>2.430321842726235E-9</v>
      </c>
      <c r="AQ21" s="2">
        <v>6.0703176037896046E-32</v>
      </c>
      <c r="AR21" s="2">
        <v>2.1813521718684055E-62</v>
      </c>
      <c r="AS21" s="2">
        <v>3.1498479290108686E-79</v>
      </c>
      <c r="AT21" s="2">
        <v>1.9763687614316194E-111</v>
      </c>
      <c r="AU21" s="2">
        <v>3.4113128501218371E-143</v>
      </c>
    </row>
    <row r="22" spans="1:47" x14ac:dyDescent="0.25">
      <c r="A22" s="46">
        <v>25</v>
      </c>
      <c r="B22" s="32" t="s">
        <v>21</v>
      </c>
      <c r="C22" s="47">
        <v>2.6589999999999998</v>
      </c>
      <c r="D22" s="46">
        <v>23</v>
      </c>
      <c r="E22" s="50">
        <v>-1.4139999999999999E-4</v>
      </c>
      <c r="F22" s="46">
        <v>80</v>
      </c>
      <c r="G22" s="46">
        <v>3</v>
      </c>
      <c r="H22" s="51"/>
      <c r="I22" s="37">
        <f>I$12</f>
        <v>20</v>
      </c>
      <c r="J22" s="38" t="str">
        <f>J$12</f>
        <v>Basic Chemicals</v>
      </c>
      <c r="K22" s="37">
        <f>K$12</f>
        <v>24.6</v>
      </c>
      <c r="L22" s="37">
        <f t="shared" si="22"/>
        <v>41</v>
      </c>
      <c r="M22" s="37">
        <f t="shared" si="23"/>
        <v>8200</v>
      </c>
      <c r="N22" s="37">
        <f>N$12</f>
        <v>95</v>
      </c>
      <c r="O22" s="37">
        <f t="shared" si="24"/>
        <v>11</v>
      </c>
      <c r="P22" s="37">
        <f t="shared" si="25"/>
        <v>2200</v>
      </c>
      <c r="Q22" s="29">
        <v>30.56</v>
      </c>
      <c r="R22" s="39">
        <v>0.121760567997</v>
      </c>
      <c r="S22" s="12">
        <f t="shared" si="26"/>
        <v>30560</v>
      </c>
      <c r="T22" s="12">
        <f t="shared" si="27"/>
        <v>24352.1135994</v>
      </c>
      <c r="U22" s="3">
        <f>U$12</f>
        <v>5.3369999999999997</v>
      </c>
      <c r="V22" s="4">
        <f>V$12</f>
        <v>-2.7109999999999998E-4</v>
      </c>
      <c r="W22" s="5">
        <f t="shared" si="28"/>
        <v>-2.1546751999999998</v>
      </c>
      <c r="X22" s="5">
        <f t="shared" si="29"/>
        <v>-6.7435872979458482</v>
      </c>
      <c r="Y22" s="3">
        <f t="shared" si="30"/>
        <v>0.98993835594248569</v>
      </c>
      <c r="Z22" s="3">
        <f t="shared" si="31"/>
        <v>1.0061644057514307E-2</v>
      </c>
      <c r="AA22" s="5"/>
      <c r="AC22">
        <v>2</v>
      </c>
      <c r="AD22">
        <v>2000</v>
      </c>
      <c r="AE22" s="2">
        <v>0.67463060099773386</v>
      </c>
      <c r="AF22" s="2">
        <v>2.8314721608960371E-5</v>
      </c>
      <c r="AG22" s="2">
        <v>1.6978991158485908E-13</v>
      </c>
      <c r="AH22" s="2">
        <v>1.4635623328359628E-22</v>
      </c>
      <c r="AI22" s="2">
        <v>3.0968116744872262E-31</v>
      </c>
      <c r="AJ22" s="2">
        <v>7.1264130850226207E-40</v>
      </c>
      <c r="AK22" s="2">
        <v>1.7256023576958091E-54</v>
      </c>
      <c r="AM22">
        <v>13</v>
      </c>
      <c r="AN22">
        <v>10000</v>
      </c>
      <c r="AO22" s="2">
        <v>0.99624691062404358</v>
      </c>
      <c r="AP22" s="2">
        <v>6.4187126715555612E-20</v>
      </c>
      <c r="AQ22" s="2">
        <v>4.0044528219229383E-65</v>
      </c>
      <c r="AR22" s="2">
        <v>5.1709689030415264E-126</v>
      </c>
      <c r="AS22" s="2">
        <v>1.0782004952110071E-159</v>
      </c>
      <c r="AT22" s="2">
        <v>4.2447910253594478E-224</v>
      </c>
      <c r="AU22" s="2">
        <v>1.2646299218358749E-287</v>
      </c>
    </row>
    <row r="23" spans="1:47" x14ac:dyDescent="0.25">
      <c r="A23" s="46">
        <v>26</v>
      </c>
      <c r="B23" s="32" t="s">
        <v>22</v>
      </c>
      <c r="C23" s="47">
        <v>1.3180000000000001</v>
      </c>
      <c r="D23" s="46">
        <v>21.5</v>
      </c>
      <c r="E23" s="50">
        <v>-5.4199999999999995E-4</v>
      </c>
      <c r="F23" s="46">
        <v>80</v>
      </c>
      <c r="G23" s="46">
        <v>3</v>
      </c>
      <c r="H23" s="51"/>
      <c r="I23" s="37">
        <f>I$13</f>
        <v>2</v>
      </c>
      <c r="J23" s="38" t="str">
        <f>J$13</f>
        <v>Cereal Grains</v>
      </c>
      <c r="K23" s="13">
        <f>K$13</f>
        <v>24.6</v>
      </c>
      <c r="L23" s="37">
        <f t="shared" si="22"/>
        <v>41</v>
      </c>
      <c r="M23" s="13">
        <f t="shared" si="23"/>
        <v>8200</v>
      </c>
      <c r="N23" s="37">
        <f>N$13</f>
        <v>105</v>
      </c>
      <c r="O23" s="37">
        <f t="shared" si="24"/>
        <v>10</v>
      </c>
      <c r="P23" s="13">
        <f t="shared" si="25"/>
        <v>2000</v>
      </c>
      <c r="Q23" s="29">
        <v>30.56</v>
      </c>
      <c r="R23" s="39">
        <v>6.9917024997000005E-2</v>
      </c>
      <c r="S23" s="12">
        <f t="shared" si="26"/>
        <v>30560</v>
      </c>
      <c r="T23" s="12">
        <f t="shared" si="27"/>
        <v>13983.404999400002</v>
      </c>
      <c r="U23" s="3">
        <f>U$13</f>
        <v>1.0529999999999999</v>
      </c>
      <c r="V23" s="4">
        <f>V$13</f>
        <v>-3.7110000000000002E-4</v>
      </c>
      <c r="W23" s="5">
        <f t="shared" si="28"/>
        <v>-9.4946751999999996</v>
      </c>
      <c r="X23" s="5">
        <f t="shared" si="29"/>
        <v>-5.2706250123738494</v>
      </c>
      <c r="Y23" s="3">
        <f t="shared" si="30"/>
        <v>1.442801752762324E-2</v>
      </c>
      <c r="Z23" s="3">
        <f t="shared" si="31"/>
        <v>0.98557198247237676</v>
      </c>
      <c r="AA23" s="5"/>
      <c r="AC23">
        <v>2</v>
      </c>
      <c r="AD23">
        <v>5000</v>
      </c>
      <c r="AE23" s="2">
        <v>0.22917249174714835</v>
      </c>
      <c r="AF23" s="2">
        <v>2.0490069697567889E-13</v>
      </c>
      <c r="AG23" s="2">
        <v>5.7050789446011695E-34</v>
      </c>
      <c r="AH23" s="2">
        <v>1.2445433029139309E-56</v>
      </c>
      <c r="AI23" s="2">
        <v>2.5631200138452085E-78</v>
      </c>
      <c r="AJ23" s="2">
        <v>6.5111760030257429E-100</v>
      </c>
      <c r="AK23" s="2">
        <v>1.8785976149456325E-136</v>
      </c>
      <c r="AM23">
        <v>20</v>
      </c>
      <c r="AN23">
        <v>100</v>
      </c>
      <c r="AO23" s="2">
        <v>0.99845382411409767</v>
      </c>
      <c r="AP23" s="2">
        <v>0.99784130679129535</v>
      </c>
      <c r="AQ23" s="2">
        <v>0.99533043383913122</v>
      </c>
      <c r="AR23" s="2">
        <v>0.99136924055990205</v>
      </c>
      <c r="AS23" s="2">
        <v>0.98205906198176907</v>
      </c>
      <c r="AT23" s="2">
        <v>0.96157952953227832</v>
      </c>
      <c r="AU23" s="2">
        <v>0.91490639919487449</v>
      </c>
    </row>
    <row r="24" spans="1:47" x14ac:dyDescent="0.25">
      <c r="A24" s="46">
        <v>27</v>
      </c>
      <c r="B24" s="32" t="s">
        <v>39</v>
      </c>
      <c r="C24" s="47">
        <v>3.0179999999999998</v>
      </c>
      <c r="D24" s="46">
        <v>20</v>
      </c>
      <c r="E24" s="50">
        <v>-7.1330000000000005E-4</v>
      </c>
      <c r="F24" s="46">
        <v>44.8</v>
      </c>
      <c r="G24" s="46">
        <v>2</v>
      </c>
      <c r="H24" s="51"/>
      <c r="I24" s="37">
        <f>I$14</f>
        <v>13</v>
      </c>
      <c r="J24" s="38" t="str">
        <f>J$14</f>
        <v>Non-Metallic Minerals</v>
      </c>
      <c r="K24" s="13">
        <f>K$14</f>
        <v>24.6</v>
      </c>
      <c r="L24" s="37">
        <f t="shared" si="22"/>
        <v>41</v>
      </c>
      <c r="M24" s="13">
        <f t="shared" si="23"/>
        <v>8200</v>
      </c>
      <c r="N24" s="37">
        <f>N$14</f>
        <v>93.5</v>
      </c>
      <c r="O24" s="37">
        <f t="shared" si="24"/>
        <v>11</v>
      </c>
      <c r="P24" s="13">
        <f t="shared" si="25"/>
        <v>2200</v>
      </c>
      <c r="Q24" s="29">
        <v>30.56</v>
      </c>
      <c r="R24" s="39">
        <v>9.7217776138999998E-2</v>
      </c>
      <c r="S24" s="12">
        <f t="shared" si="26"/>
        <v>30560</v>
      </c>
      <c r="T24" s="12">
        <f t="shared" si="27"/>
        <v>19443.5552278</v>
      </c>
      <c r="U24" s="3">
        <f>U$14</f>
        <v>3.5510000000000002</v>
      </c>
      <c r="V24" s="4">
        <f>V$14</f>
        <v>-4.3239999999999999E-4</v>
      </c>
      <c r="W24" s="5">
        <f t="shared" si="28"/>
        <v>-8.8700032000000011</v>
      </c>
      <c r="X24" s="5">
        <f t="shared" si="29"/>
        <v>-8.5205547719265162</v>
      </c>
      <c r="Y24" s="3">
        <f t="shared" si="30"/>
        <v>0.41351618222517511</v>
      </c>
      <c r="Z24" s="3">
        <f t="shared" si="31"/>
        <v>0.58648381777482483</v>
      </c>
      <c r="AA24" s="5"/>
      <c r="AC24">
        <v>2</v>
      </c>
      <c r="AD24">
        <v>10000</v>
      </c>
      <c r="AE24" s="2">
        <v>1.1543988347012764E-2</v>
      </c>
      <c r="AF24" s="2">
        <v>5.5472129728584289E-27</v>
      </c>
      <c r="AG24" s="2">
        <v>4.3004240839884254E-68</v>
      </c>
      <c r="AH24" s="2">
        <v>2.0464823006063972E-113</v>
      </c>
      <c r="AI24" s="2">
        <v>8.6801224579767033E-157</v>
      </c>
      <c r="AJ24" s="2">
        <v>5.6015322201870152E-200</v>
      </c>
      <c r="AK24" s="2">
        <v>4.6628935595663493E-273</v>
      </c>
      <c r="AM24">
        <v>20</v>
      </c>
      <c r="AN24">
        <v>200</v>
      </c>
      <c r="AO24" s="2">
        <v>0.99868531992767051</v>
      </c>
      <c r="AP24" s="2">
        <v>0.99743743935693363</v>
      </c>
      <c r="AQ24" s="2">
        <v>0.9880619806225952</v>
      </c>
      <c r="AR24" s="2">
        <v>0.96005584554404888</v>
      </c>
      <c r="AS24" s="2">
        <v>0.845159867312818</v>
      </c>
      <c r="AT24" s="2">
        <v>0.53294563233363557</v>
      </c>
      <c r="AU24" s="2">
        <v>0.17395391674558203</v>
      </c>
    </row>
    <row r="25" spans="1:47" x14ac:dyDescent="0.25">
      <c r="A25" s="46">
        <v>28</v>
      </c>
      <c r="B25" s="32" t="s">
        <v>23</v>
      </c>
      <c r="C25" s="47">
        <v>5.8940000000000001</v>
      </c>
      <c r="D25" s="46">
        <v>20</v>
      </c>
      <c r="E25" s="50">
        <v>-6.399E-4</v>
      </c>
      <c r="F25" s="46">
        <v>44.8</v>
      </c>
      <c r="G25" s="46">
        <v>2</v>
      </c>
      <c r="H25" s="51"/>
      <c r="AM25">
        <v>20</v>
      </c>
      <c r="AN25">
        <v>500</v>
      </c>
      <c r="AO25" s="2">
        <v>0.9991919804615601</v>
      </c>
      <c r="AP25" s="2">
        <v>0.99571549289212724</v>
      </c>
      <c r="AQ25" s="2">
        <v>0.82892718624303496</v>
      </c>
      <c r="AR25" s="2">
        <v>0.18046101288481198</v>
      </c>
      <c r="AS25" s="2">
        <v>5.3826972177106825E-3</v>
      </c>
      <c r="AT25" s="2">
        <v>1.0813027895165005E-4</v>
      </c>
      <c r="AU25" s="2">
        <v>1.5822669753640921E-6</v>
      </c>
    </row>
    <row r="26" spans="1:47" x14ac:dyDescent="0.25">
      <c r="A26" s="42">
        <v>29</v>
      </c>
      <c r="B26" s="43" t="s">
        <v>24</v>
      </c>
      <c r="C26" s="44">
        <v>5.0620000000000003</v>
      </c>
      <c r="D26" s="42">
        <v>20</v>
      </c>
      <c r="E26" s="45">
        <v>-4.3459999999999999E-4</v>
      </c>
      <c r="F26" s="42">
        <v>44.8</v>
      </c>
      <c r="G26" s="42">
        <v>2</v>
      </c>
      <c r="H26" s="51"/>
      <c r="J26" t="s">
        <v>55</v>
      </c>
      <c r="K26">
        <v>400</v>
      </c>
      <c r="L26" t="s">
        <v>56</v>
      </c>
      <c r="AE26">
        <v>50</v>
      </c>
      <c r="AF26">
        <v>200</v>
      </c>
      <c r="AG26">
        <v>400</v>
      </c>
      <c r="AH26">
        <v>600</v>
      </c>
      <c r="AI26">
        <v>800</v>
      </c>
      <c r="AJ26">
        <v>1000</v>
      </c>
      <c r="AK26">
        <v>1200</v>
      </c>
      <c r="AM26">
        <v>20</v>
      </c>
      <c r="AN26">
        <v>1000</v>
      </c>
      <c r="AO26" s="2">
        <v>0.99964114453842268</v>
      </c>
      <c r="AP26" s="2">
        <v>0.98993835594248569</v>
      </c>
      <c r="AQ26" s="2">
        <v>4.1015930680730499E-2</v>
      </c>
      <c r="AR26" s="2">
        <v>8.8320108410139855E-5</v>
      </c>
      <c r="AS26" s="2">
        <v>5.3352929016190845E-8</v>
      </c>
      <c r="AT26" s="2">
        <v>2.1303893420336741E-11</v>
      </c>
      <c r="AU26" s="2">
        <v>4.5606979453117276E-15</v>
      </c>
    </row>
    <row r="27" spans="1:47" x14ac:dyDescent="0.25">
      <c r="A27" s="46">
        <v>31</v>
      </c>
      <c r="B27" s="32" t="s">
        <v>25</v>
      </c>
      <c r="C27" s="47">
        <v>2.536</v>
      </c>
      <c r="D27" s="46">
        <v>23</v>
      </c>
      <c r="E27" s="50">
        <v>-6.5830000000000001E-4</v>
      </c>
      <c r="F27" s="46">
        <v>94</v>
      </c>
      <c r="G27" s="46">
        <v>2</v>
      </c>
      <c r="H27" s="51"/>
      <c r="K27" s="57" t="s">
        <v>51</v>
      </c>
      <c r="L27" s="57"/>
      <c r="M27" s="57"/>
      <c r="N27" s="57" t="s">
        <v>52</v>
      </c>
      <c r="O27" s="57"/>
      <c r="P27" s="57"/>
      <c r="Q27" s="57" t="s">
        <v>110</v>
      </c>
      <c r="R27" s="57"/>
      <c r="S27" s="57" t="s">
        <v>60</v>
      </c>
      <c r="T27" s="57"/>
      <c r="AC27">
        <v>13</v>
      </c>
      <c r="AD27">
        <v>100</v>
      </c>
      <c r="AE27" s="2">
        <v>0.98936164597380172</v>
      </c>
      <c r="AF27" s="2">
        <v>0.98261919396012121</v>
      </c>
      <c r="AG27" s="2">
        <v>0.95230113768179947</v>
      </c>
      <c r="AH27" s="2">
        <v>0.83089075299159854</v>
      </c>
      <c r="AI27" s="2">
        <v>0.69347643793443481</v>
      </c>
      <c r="AJ27" s="2">
        <v>0.33926895795128215</v>
      </c>
      <c r="AK27" s="2">
        <v>0.10628227817886907</v>
      </c>
      <c r="AM27">
        <v>20</v>
      </c>
      <c r="AN27">
        <v>2000</v>
      </c>
      <c r="AO27" s="2">
        <v>0.99992926249390635</v>
      </c>
      <c r="AP27" s="2">
        <v>0.94633442037885995</v>
      </c>
      <c r="AQ27" s="2">
        <v>3.3323554240197102E-6</v>
      </c>
      <c r="AR27" s="2">
        <v>1.4212363687467271E-11</v>
      </c>
      <c r="AS27" s="2">
        <v>5.1854564105233204E-18</v>
      </c>
      <c r="AT27" s="2">
        <v>8.2677696783426375E-25</v>
      </c>
      <c r="AU27" s="2">
        <v>3.7890734843686439E-32</v>
      </c>
    </row>
    <row r="28" spans="1:47" x14ac:dyDescent="0.25">
      <c r="A28" s="46">
        <v>32</v>
      </c>
      <c r="B28" s="32" t="s">
        <v>26</v>
      </c>
      <c r="C28" s="47">
        <v>1.19</v>
      </c>
      <c r="D28" s="46">
        <v>23</v>
      </c>
      <c r="E28" s="50">
        <v>-8.2999999999999998E-5</v>
      </c>
      <c r="F28" s="46">
        <v>76.7</v>
      </c>
      <c r="G28" s="46">
        <v>3</v>
      </c>
      <c r="H28" s="51"/>
      <c r="J28" s="37" t="s">
        <v>46</v>
      </c>
      <c r="K28" s="37" t="s">
        <v>59</v>
      </c>
      <c r="L28" s="37" t="s">
        <v>117</v>
      </c>
      <c r="M28" s="37" t="s">
        <v>118</v>
      </c>
      <c r="N28" s="37" t="s">
        <v>58</v>
      </c>
      <c r="O28" s="37" t="s">
        <v>120</v>
      </c>
      <c r="P28" s="37" t="s">
        <v>119</v>
      </c>
      <c r="Q28" s="37" t="s">
        <v>121</v>
      </c>
      <c r="R28" s="37" t="s">
        <v>122</v>
      </c>
      <c r="S28" s="37" t="s">
        <v>51</v>
      </c>
      <c r="T28" s="37" t="s">
        <v>52</v>
      </c>
      <c r="U28" s="37" t="s">
        <v>49</v>
      </c>
      <c r="V28" s="37" t="s">
        <v>50</v>
      </c>
      <c r="W28" s="37" t="s">
        <v>47</v>
      </c>
      <c r="X28" s="37" t="s">
        <v>48</v>
      </c>
      <c r="Y28" s="37" t="s">
        <v>53</v>
      </c>
      <c r="Z28" s="37" t="s">
        <v>54</v>
      </c>
      <c r="AA28" s="37"/>
      <c r="AC28">
        <v>13</v>
      </c>
      <c r="AD28">
        <v>200</v>
      </c>
      <c r="AE28" s="2">
        <v>0.98947257525086807</v>
      </c>
      <c r="AF28" s="2">
        <v>0.97201521027730176</v>
      </c>
      <c r="AG28" s="2">
        <v>0.81244064715540409</v>
      </c>
      <c r="AH28" s="2">
        <v>0.20782380061817018</v>
      </c>
      <c r="AI28" s="2">
        <v>5.2692294985632993E-2</v>
      </c>
      <c r="AJ28" s="2">
        <v>2.8570418836544238E-3</v>
      </c>
      <c r="AK28" s="2">
        <v>1.5366486627634539E-4</v>
      </c>
      <c r="AM28">
        <v>20</v>
      </c>
      <c r="AN28">
        <v>5000</v>
      </c>
      <c r="AO28" s="2">
        <v>0.99999945862858786</v>
      </c>
      <c r="AP28" s="2">
        <v>9.2168571526215146E-2</v>
      </c>
      <c r="AQ28" s="2">
        <v>1.57611361741987E-18</v>
      </c>
      <c r="AR28" s="2">
        <v>5.9206773289309668E-32</v>
      </c>
      <c r="AS28" s="2">
        <v>4.7607248517721932E-48</v>
      </c>
      <c r="AT28" s="2">
        <v>4.8325520050794793E-65</v>
      </c>
      <c r="AU28" s="2">
        <v>2.1728922059249977E-83</v>
      </c>
    </row>
    <row r="29" spans="1:47" x14ac:dyDescent="0.25">
      <c r="A29" s="46">
        <v>33</v>
      </c>
      <c r="B29" s="32" t="s">
        <v>27</v>
      </c>
      <c r="C29" s="47">
        <v>2.625</v>
      </c>
      <c r="D29" s="46">
        <v>23</v>
      </c>
      <c r="E29" s="50">
        <v>-5.176E-4</v>
      </c>
      <c r="F29" s="46">
        <v>76.7</v>
      </c>
      <c r="G29" s="46">
        <v>3</v>
      </c>
      <c r="H29" s="51"/>
      <c r="I29" s="37">
        <f>I$9</f>
        <v>34</v>
      </c>
      <c r="J29" s="38" t="str">
        <f>J$9</f>
        <v>Machinery</v>
      </c>
      <c r="K29" s="37">
        <v>23.1</v>
      </c>
      <c r="L29" s="37">
        <f t="shared" ref="L29:L34" si="32">ROUNDUP(AE$2/K29,0)</f>
        <v>44</v>
      </c>
      <c r="M29" s="37">
        <f t="shared" ref="M29:M34" si="33">L29*K$26</f>
        <v>17600</v>
      </c>
      <c r="N29" s="37">
        <f>N$9</f>
        <v>52.1</v>
      </c>
      <c r="O29" s="37">
        <f t="shared" ref="O29:O34" si="34">ROUNDUP(AE$2/N29,0)</f>
        <v>20</v>
      </c>
      <c r="P29" s="37">
        <f t="shared" ref="P29:P34" si="35">O29*K$26</f>
        <v>8000</v>
      </c>
      <c r="Q29" s="29">
        <v>67.28</v>
      </c>
      <c r="R29" s="39">
        <v>0.13419774664199999</v>
      </c>
      <c r="S29" s="12">
        <f t="shared" ref="S29:S34" si="36">$AE$2*Q29</f>
        <v>67280</v>
      </c>
      <c r="T29" s="12">
        <f t="shared" ref="T29:T34" si="37">$AE$2*$K$26*R29</f>
        <v>53679.098656799993</v>
      </c>
      <c r="U29" s="3">
        <f>U$9</f>
        <v>4.5970000000000004</v>
      </c>
      <c r="V29" s="4">
        <f>V$9</f>
        <v>-3.5540000000000002E-4</v>
      </c>
      <c r="W29" s="5">
        <f t="shared" ref="W29:W34" si="38">($C$2+U29)+S29*($E$2+V29)</f>
        <v>-18.734881600000001</v>
      </c>
      <c r="X29" s="5">
        <f t="shared" ref="X29:X34" si="39">T29*($E$2+V29)</f>
        <v>-19.389964016809294</v>
      </c>
      <c r="Y29" s="3">
        <f>1/(1+EXP(X29-W29))</f>
        <v>0.6581548580037504</v>
      </c>
      <c r="Z29" s="3">
        <f>1-Y29</f>
        <v>0.3418451419962496</v>
      </c>
      <c r="AA29" s="5"/>
      <c r="AC29">
        <v>13</v>
      </c>
      <c r="AD29">
        <v>500</v>
      </c>
      <c r="AE29" s="2">
        <v>0.98979854211606122</v>
      </c>
      <c r="AF29" s="2">
        <v>0.88956208416577265</v>
      </c>
      <c r="AG29" s="2">
        <v>4.2365525337580527E-2</v>
      </c>
      <c r="AH29" s="2">
        <v>3.9934377359953202E-5</v>
      </c>
      <c r="AI29" s="2">
        <v>8.2664735816736122E-7</v>
      </c>
      <c r="AJ29" s="2">
        <v>4.9782703797988109E-10</v>
      </c>
      <c r="AK29" s="2">
        <v>3.3172930395968849E-13</v>
      </c>
      <c r="AM29">
        <v>20</v>
      </c>
      <c r="AN29">
        <v>10000</v>
      </c>
      <c r="AO29" s="2">
        <v>0.99999999983911314</v>
      </c>
      <c r="AP29" s="2">
        <v>1.8776625290124361E-5</v>
      </c>
      <c r="AQ29" s="2">
        <v>4.525279943474365E-39</v>
      </c>
      <c r="AR29" s="2">
        <v>6.3857688548630649E-66</v>
      </c>
      <c r="AS29" s="2">
        <v>4.1287308473233848E-98</v>
      </c>
      <c r="AT29" s="2">
        <v>4.2542546365295706E-132</v>
      </c>
      <c r="AU29" s="2">
        <v>8.6009569201278596E-169</v>
      </c>
    </row>
    <row r="30" spans="1:47" x14ac:dyDescent="0.25">
      <c r="A30" s="46">
        <v>34</v>
      </c>
      <c r="B30" s="32" t="s">
        <v>28</v>
      </c>
      <c r="C30" s="47">
        <v>4.5970000000000004</v>
      </c>
      <c r="D30" s="46">
        <v>21</v>
      </c>
      <c r="E30" s="50">
        <v>-3.5540000000000002E-4</v>
      </c>
      <c r="F30" s="46">
        <v>49.4</v>
      </c>
      <c r="G30" s="46">
        <v>1</v>
      </c>
      <c r="H30" s="51"/>
      <c r="I30" s="37">
        <f>I$10</f>
        <v>27</v>
      </c>
      <c r="J30" s="38" t="str">
        <f>J$10</f>
        <v>Pulp and Paper</v>
      </c>
      <c r="K30" s="37">
        <v>23.1</v>
      </c>
      <c r="L30" s="37">
        <f t="shared" si="32"/>
        <v>44</v>
      </c>
      <c r="M30" s="37">
        <f t="shared" si="33"/>
        <v>17600</v>
      </c>
      <c r="N30" s="37">
        <f>N$10</f>
        <v>77.400000000000006</v>
      </c>
      <c r="O30" s="37">
        <f t="shared" si="34"/>
        <v>13</v>
      </c>
      <c r="P30" s="37">
        <f t="shared" si="35"/>
        <v>5200</v>
      </c>
      <c r="Q30" s="29">
        <v>67.28</v>
      </c>
      <c r="R30" s="39">
        <v>8.7087761365900004E-2</v>
      </c>
      <c r="S30" s="12">
        <f t="shared" si="36"/>
        <v>67280</v>
      </c>
      <c r="T30" s="12">
        <f t="shared" si="37"/>
        <v>34835.104546360002</v>
      </c>
      <c r="U30" s="3">
        <f>U$10</f>
        <v>3.0179999999999998</v>
      </c>
      <c r="V30" s="4">
        <f>V$10</f>
        <v>-7.1330000000000005E-4</v>
      </c>
      <c r="W30" s="5">
        <f t="shared" si="38"/>
        <v>-44.39339360000001</v>
      </c>
      <c r="X30" s="5">
        <f t="shared" si="39"/>
        <v>-25.050620381378408</v>
      </c>
      <c r="Y30" s="3">
        <f t="shared" ref="Y30:Y34" si="40">1/(1+EXP(X30-W30))</f>
        <v>3.9768602034398371E-9</v>
      </c>
      <c r="Z30" s="3">
        <f t="shared" ref="Z30:Z34" si="41">1-Y30</f>
        <v>0.99999999602313983</v>
      </c>
      <c r="AA30" s="5"/>
      <c r="AC30">
        <v>13</v>
      </c>
      <c r="AD30">
        <v>1000</v>
      </c>
      <c r="AE30" s="2">
        <v>0.99031976376713127</v>
      </c>
      <c r="AF30" s="2">
        <v>0.41351618222517511</v>
      </c>
      <c r="AG30" s="2">
        <v>2.1268495207414135E-5</v>
      </c>
      <c r="AH30" s="2">
        <v>1.733200776952039E-11</v>
      </c>
      <c r="AI30" s="2">
        <v>7.4261143975453476E-15</v>
      </c>
      <c r="AJ30" s="2">
        <v>2.6932540022516078E-21</v>
      </c>
      <c r="AK30" s="2">
        <v>1.1958811703014522E-27</v>
      </c>
      <c r="AM30">
        <v>26</v>
      </c>
      <c r="AN30">
        <v>100</v>
      </c>
      <c r="AO30" s="2">
        <v>0.93856216988732488</v>
      </c>
      <c r="AP30" s="2">
        <v>0.85617536631326563</v>
      </c>
      <c r="AQ30" s="2">
        <v>0.52048915576383736</v>
      </c>
      <c r="AR30" s="2">
        <v>0.29386859218730954</v>
      </c>
      <c r="AS30" s="2">
        <v>8.2531710524934881E-2</v>
      </c>
      <c r="AT30" s="2">
        <v>2.5020108768490982E-2</v>
      </c>
      <c r="AU30" s="2">
        <v>2.7901216680752679E-3</v>
      </c>
    </row>
    <row r="31" spans="1:47" x14ac:dyDescent="0.25">
      <c r="A31" s="46">
        <v>35</v>
      </c>
      <c r="B31" s="32" t="s">
        <v>29</v>
      </c>
      <c r="C31" s="47">
        <v>5.7670000000000003</v>
      </c>
      <c r="D31" s="46">
        <v>18</v>
      </c>
      <c r="E31" s="50">
        <v>-3.3950000000000001E-4</v>
      </c>
      <c r="F31" s="46">
        <v>14.7</v>
      </c>
      <c r="G31" s="46">
        <v>1</v>
      </c>
      <c r="H31" s="51"/>
      <c r="I31" s="37">
        <f>I$11</f>
        <v>26</v>
      </c>
      <c r="J31" s="38" t="str">
        <f>J$11</f>
        <v>Wood Products</v>
      </c>
      <c r="K31" s="37">
        <v>23.1</v>
      </c>
      <c r="L31" s="37">
        <f t="shared" si="32"/>
        <v>44</v>
      </c>
      <c r="M31" s="13">
        <f t="shared" si="33"/>
        <v>17600</v>
      </c>
      <c r="N31" s="37">
        <f>N$11</f>
        <v>93</v>
      </c>
      <c r="O31" s="37">
        <f t="shared" si="34"/>
        <v>11</v>
      </c>
      <c r="P31" s="13">
        <f t="shared" si="35"/>
        <v>4400</v>
      </c>
      <c r="Q31" s="29">
        <v>67.28</v>
      </c>
      <c r="R31" s="39">
        <v>6.7482727163399994E-2</v>
      </c>
      <c r="S31" s="12">
        <f t="shared" si="36"/>
        <v>67280</v>
      </c>
      <c r="T31" s="12">
        <f t="shared" si="37"/>
        <v>26993.090865359998</v>
      </c>
      <c r="U31" s="3">
        <f>U$11</f>
        <v>1.3180000000000001</v>
      </c>
      <c r="V31" s="4">
        <f>V$11</f>
        <v>-5.4199999999999995E-4</v>
      </c>
      <c r="W31" s="5">
        <f t="shared" si="38"/>
        <v>-34.568329599999998</v>
      </c>
      <c r="X31" s="5">
        <f t="shared" si="39"/>
        <v>-14.787355037861513</v>
      </c>
      <c r="Y31" s="3">
        <f t="shared" si="40"/>
        <v>2.5658537576882804E-9</v>
      </c>
      <c r="Z31" s="3">
        <f t="shared" si="41"/>
        <v>0.99999999743414625</v>
      </c>
      <c r="AA31" s="5"/>
      <c r="AC31">
        <v>13</v>
      </c>
      <c r="AD31">
        <v>2000</v>
      </c>
      <c r="AE31" s="2">
        <v>0.99128436722419111</v>
      </c>
      <c r="AF31" s="2">
        <v>5.3734517294639792E-3</v>
      </c>
      <c r="AG31" s="2">
        <v>4.9160054311340576E-12</v>
      </c>
      <c r="AH31" s="2">
        <v>3.2645107490281435E-24</v>
      </c>
      <c r="AI31" s="2">
        <v>5.9929909673249607E-31</v>
      </c>
      <c r="AJ31" s="2">
        <v>7.8826996756663944E-44</v>
      </c>
      <c r="AK31" s="2">
        <v>1.5541624377855266E-56</v>
      </c>
      <c r="AM31">
        <v>26</v>
      </c>
      <c r="AN31">
        <v>200</v>
      </c>
      <c r="AO31" s="2">
        <v>0.95944308318109706</v>
      </c>
      <c r="AP31" s="2">
        <v>0.78223879281955688</v>
      </c>
      <c r="AQ31" s="2">
        <v>0.10669107883149283</v>
      </c>
      <c r="AR31" s="2">
        <v>1.7253481096243611E-2</v>
      </c>
      <c r="AS31" s="2">
        <v>8.1960274310160597E-4</v>
      </c>
      <c r="AT31" s="2">
        <v>6.6751035913830542E-5</v>
      </c>
      <c r="AU31" s="2">
        <v>7.9354713142512444E-7</v>
      </c>
    </row>
    <row r="32" spans="1:47" x14ac:dyDescent="0.25">
      <c r="A32" s="46">
        <v>36</v>
      </c>
      <c r="B32" s="32" t="s">
        <v>30</v>
      </c>
      <c r="C32" s="47">
        <v>2.8889999999999998</v>
      </c>
      <c r="D32" s="46">
        <v>23</v>
      </c>
      <c r="E32" s="50">
        <v>-1.3080000000000001E-4</v>
      </c>
      <c r="F32" s="46">
        <v>18.100000000000001</v>
      </c>
      <c r="G32" s="46">
        <v>1</v>
      </c>
      <c r="H32" s="51"/>
      <c r="I32" s="37">
        <f>I$12</f>
        <v>20</v>
      </c>
      <c r="J32" s="38" t="str">
        <f>J$12</f>
        <v>Basic Chemicals</v>
      </c>
      <c r="K32" s="37">
        <v>23.1</v>
      </c>
      <c r="L32" s="37">
        <f t="shared" si="32"/>
        <v>44</v>
      </c>
      <c r="M32" s="13">
        <f t="shared" si="33"/>
        <v>17600</v>
      </c>
      <c r="N32" s="37">
        <f>N$12</f>
        <v>95</v>
      </c>
      <c r="O32" s="37">
        <f t="shared" si="34"/>
        <v>11</v>
      </c>
      <c r="P32" s="13">
        <f t="shared" si="35"/>
        <v>4400</v>
      </c>
      <c r="Q32" s="29">
        <v>67.28</v>
      </c>
      <c r="R32" s="39">
        <v>8.2797050424699994E-2</v>
      </c>
      <c r="S32" s="12">
        <f t="shared" si="36"/>
        <v>67280</v>
      </c>
      <c r="T32" s="12">
        <f t="shared" si="37"/>
        <v>33118.820169879997</v>
      </c>
      <c r="U32" s="3">
        <f>U$12</f>
        <v>5.3369999999999997</v>
      </c>
      <c r="V32" s="4">
        <f>V$12</f>
        <v>-2.7109999999999998E-4</v>
      </c>
      <c r="W32" s="5">
        <f t="shared" si="38"/>
        <v>-12.323177600000001</v>
      </c>
      <c r="X32" s="5">
        <f t="shared" si="39"/>
        <v>-9.1712636814431683</v>
      </c>
      <c r="Y32" s="3">
        <f t="shared" si="40"/>
        <v>4.1015930680730499E-2</v>
      </c>
      <c r="Z32" s="3">
        <f t="shared" si="41"/>
        <v>0.95898406931926949</v>
      </c>
      <c r="AA32" s="5"/>
      <c r="AC32">
        <v>13</v>
      </c>
      <c r="AD32">
        <v>5000</v>
      </c>
      <c r="AE32" s="2">
        <v>0.99364228288857481</v>
      </c>
      <c r="AF32" s="2">
        <v>2.430321842726235E-9</v>
      </c>
      <c r="AG32" s="2">
        <v>6.0703176037896046E-32</v>
      </c>
      <c r="AH32" s="2">
        <v>2.1813521718684055E-62</v>
      </c>
      <c r="AI32" s="2">
        <v>3.1498479290108686E-79</v>
      </c>
      <c r="AJ32" s="2">
        <v>1.9763687614316194E-111</v>
      </c>
      <c r="AK32" s="2">
        <v>3.4113128501218371E-143</v>
      </c>
      <c r="AM32">
        <v>26</v>
      </c>
      <c r="AN32">
        <v>500</v>
      </c>
      <c r="AO32" s="2">
        <v>0.98874491815730547</v>
      </c>
      <c r="AP32" s="2">
        <v>0.44112499636449848</v>
      </c>
      <c r="AQ32" s="2">
        <v>1.5907315505370222E-4</v>
      </c>
      <c r="AR32" s="2">
        <v>1.318066643813736E-6</v>
      </c>
      <c r="AS32" s="2">
        <v>6.2194021794575296E-10</v>
      </c>
      <c r="AT32" s="2">
        <v>1.1750799000737619E-12</v>
      </c>
      <c r="AU32" s="2">
        <v>1.8104334832470038E-17</v>
      </c>
    </row>
    <row r="33" spans="1:47" x14ac:dyDescent="0.25">
      <c r="A33" s="46">
        <v>38</v>
      </c>
      <c r="B33" s="32" t="s">
        <v>31</v>
      </c>
      <c r="C33" s="47">
        <v>7.4749999999999996</v>
      </c>
      <c r="D33" s="46">
        <v>20</v>
      </c>
      <c r="E33" s="50">
        <v>-2.341E-4</v>
      </c>
      <c r="F33" s="46">
        <v>29.4</v>
      </c>
      <c r="G33" s="46">
        <v>1</v>
      </c>
      <c r="H33" s="51"/>
      <c r="I33" s="37">
        <f>I$13</f>
        <v>2</v>
      </c>
      <c r="J33" s="38" t="str">
        <f>J$13</f>
        <v>Cereal Grains</v>
      </c>
      <c r="K33" s="37">
        <v>23.1</v>
      </c>
      <c r="L33" s="37">
        <f t="shared" si="32"/>
        <v>44</v>
      </c>
      <c r="M33" s="13">
        <f t="shared" si="33"/>
        <v>17600</v>
      </c>
      <c r="N33" s="37">
        <f>N$13</f>
        <v>105</v>
      </c>
      <c r="O33" s="37">
        <f t="shared" si="34"/>
        <v>10</v>
      </c>
      <c r="P33" s="13">
        <f t="shared" si="35"/>
        <v>4000</v>
      </c>
      <c r="Q33" s="29">
        <v>67.28</v>
      </c>
      <c r="R33" s="39">
        <v>6.3972927490200004E-2</v>
      </c>
      <c r="S33" s="12">
        <f t="shared" si="36"/>
        <v>67280</v>
      </c>
      <c r="T33" s="12">
        <f t="shared" si="37"/>
        <v>25589.170996080004</v>
      </c>
      <c r="U33" s="3">
        <f>U$13</f>
        <v>1.0529999999999999</v>
      </c>
      <c r="V33" s="4">
        <f>V$13</f>
        <v>-3.7110000000000002E-4</v>
      </c>
      <c r="W33" s="5">
        <f t="shared" si="38"/>
        <v>-23.335177600000002</v>
      </c>
      <c r="X33" s="5">
        <f t="shared" si="39"/>
        <v>-9.6450703318424758</v>
      </c>
      <c r="Y33" s="3">
        <f t="shared" si="40"/>
        <v>1.1336042473889672E-6</v>
      </c>
      <c r="Z33" s="3">
        <f t="shared" si="41"/>
        <v>0.99999886639575264</v>
      </c>
      <c r="AA33" s="5"/>
      <c r="AC33">
        <v>13</v>
      </c>
      <c r="AD33">
        <v>10000</v>
      </c>
      <c r="AE33" s="2">
        <v>0.99624691062404358</v>
      </c>
      <c r="AF33" s="2">
        <v>6.4187126715555612E-20</v>
      </c>
      <c r="AG33" s="2">
        <v>4.0044528219229383E-65</v>
      </c>
      <c r="AH33" s="2">
        <v>5.1709689030415264E-126</v>
      </c>
      <c r="AI33" s="2">
        <v>1.0782004952110071E-159</v>
      </c>
      <c r="AJ33" s="2">
        <v>4.2447910253594478E-224</v>
      </c>
      <c r="AK33" s="2">
        <v>1.2646299218358749E-287</v>
      </c>
      <c r="AM33">
        <v>26</v>
      </c>
      <c r="AN33">
        <v>1000</v>
      </c>
      <c r="AO33" s="2">
        <v>0.99872334351400061</v>
      </c>
      <c r="AP33" s="2">
        <v>5.9401598425748374E-2</v>
      </c>
      <c r="AQ33" s="2">
        <v>2.5658537576882804E-9</v>
      </c>
      <c r="AR33" s="2">
        <v>1.7610667395007863E-13</v>
      </c>
      <c r="AS33" s="2">
        <v>3.9210033600742276E-20</v>
      </c>
      <c r="AT33" s="2">
        <v>1.399699238207784E-25</v>
      </c>
      <c r="AU33" s="2">
        <v>3.3225006698477309E-35</v>
      </c>
    </row>
    <row r="34" spans="1:47" x14ac:dyDescent="0.25">
      <c r="A34" s="42">
        <v>39</v>
      </c>
      <c r="B34" s="43" t="s">
        <v>32</v>
      </c>
      <c r="C34" s="44">
        <v>6.5119999999999996</v>
      </c>
      <c r="D34" s="42">
        <v>18</v>
      </c>
      <c r="E34" s="45">
        <v>-5.8819999999999999E-4</v>
      </c>
      <c r="F34" s="42">
        <v>29.4</v>
      </c>
      <c r="G34" s="42">
        <v>1</v>
      </c>
      <c r="H34" s="51"/>
      <c r="I34" s="37">
        <f>I$14</f>
        <v>13</v>
      </c>
      <c r="J34" s="38" t="str">
        <f>J$14</f>
        <v>Non-Metallic Minerals</v>
      </c>
      <c r="K34" s="37">
        <v>23.1</v>
      </c>
      <c r="L34" s="37">
        <f t="shared" si="32"/>
        <v>44</v>
      </c>
      <c r="M34" s="13">
        <f t="shared" si="33"/>
        <v>17600</v>
      </c>
      <c r="N34" s="37">
        <f>N$14</f>
        <v>93.5</v>
      </c>
      <c r="O34" s="37">
        <f t="shared" si="34"/>
        <v>11</v>
      </c>
      <c r="P34" s="13">
        <f t="shared" si="35"/>
        <v>4400</v>
      </c>
      <c r="Q34" s="29">
        <v>67.28</v>
      </c>
      <c r="R34" s="39">
        <v>8.1027675541299998E-2</v>
      </c>
      <c r="S34" s="12">
        <f t="shared" si="36"/>
        <v>67280</v>
      </c>
      <c r="T34" s="12">
        <f t="shared" si="37"/>
        <v>32411.070216519998</v>
      </c>
      <c r="U34" s="3">
        <f>U$14</f>
        <v>3.5510000000000002</v>
      </c>
      <c r="V34" s="4">
        <f>V$14</f>
        <v>-4.3239999999999999E-4</v>
      </c>
      <c r="W34" s="5">
        <f t="shared" si="38"/>
        <v>-24.961441600000001</v>
      </c>
      <c r="X34" s="5">
        <f t="shared" si="39"/>
        <v>-14.203179190283395</v>
      </c>
      <c r="Y34" s="3">
        <f t="shared" si="40"/>
        <v>2.1268495207414135E-5</v>
      </c>
      <c r="Z34" s="3">
        <f t="shared" si="41"/>
        <v>0.99997873150479255</v>
      </c>
      <c r="AA34" s="5"/>
      <c r="AM34">
        <v>26</v>
      </c>
      <c r="AN34">
        <v>2000</v>
      </c>
      <c r="AO34" s="2">
        <v>0.99998388052924803</v>
      </c>
      <c r="AP34" s="2">
        <v>4.0412170611690606E-4</v>
      </c>
      <c r="AQ34" s="2">
        <v>6.673654711393778E-19</v>
      </c>
      <c r="AR34" s="2">
        <v>3.143775756835182E-27</v>
      </c>
      <c r="AS34" s="2">
        <v>1.558455334467609E-40</v>
      </c>
      <c r="AT34" s="2">
        <v>1.9859549078890565E-51</v>
      </c>
      <c r="AU34" s="2">
        <v>1.1189999967546572E-70</v>
      </c>
    </row>
    <row r="35" spans="1:47" x14ac:dyDescent="0.25">
      <c r="A35" s="46">
        <v>40</v>
      </c>
      <c r="B35" s="32" t="s">
        <v>33</v>
      </c>
      <c r="C35" s="47">
        <v>4.7859999999999996</v>
      </c>
      <c r="D35" s="46">
        <v>21.5</v>
      </c>
      <c r="E35" s="50">
        <v>-5.8980000000000002E-4</v>
      </c>
      <c r="F35" s="46">
        <v>29.4</v>
      </c>
      <c r="G35" s="46">
        <v>1</v>
      </c>
      <c r="H35" s="51"/>
      <c r="AE35">
        <v>50</v>
      </c>
      <c r="AF35">
        <v>200</v>
      </c>
      <c r="AG35">
        <v>400</v>
      </c>
      <c r="AH35">
        <v>600</v>
      </c>
      <c r="AI35">
        <v>800</v>
      </c>
      <c r="AJ35">
        <v>1000</v>
      </c>
      <c r="AK35">
        <v>1200</v>
      </c>
      <c r="AM35">
        <v>26</v>
      </c>
      <c r="AN35">
        <v>5000</v>
      </c>
      <c r="AO35" s="2">
        <v>0.99999999996767452</v>
      </c>
      <c r="AP35" s="2">
        <v>1.060642924476664E-10</v>
      </c>
      <c r="AQ35" s="2">
        <v>1.1742463763907445E-47</v>
      </c>
      <c r="AR35" s="2">
        <v>1.7884582147497124E-68</v>
      </c>
      <c r="AS35" s="2">
        <v>9.7855625206425986E-102</v>
      </c>
      <c r="AT35" s="2">
        <v>5.6724849835296173E-129</v>
      </c>
      <c r="AU35" s="2">
        <v>4.2748916287267471E-177</v>
      </c>
    </row>
    <row r="36" spans="1:47" x14ac:dyDescent="0.25">
      <c r="A36" s="46">
        <v>41</v>
      </c>
      <c r="B36" s="32" t="s">
        <v>34</v>
      </c>
      <c r="C36" s="47">
        <v>2.1349999999999998</v>
      </c>
      <c r="D36" s="46">
        <v>23</v>
      </c>
      <c r="E36" s="50">
        <v>-1.055E-4</v>
      </c>
      <c r="F36" s="46">
        <v>70.400000000000006</v>
      </c>
      <c r="G36" s="46">
        <v>5</v>
      </c>
      <c r="H36" s="51"/>
      <c r="J36" t="s">
        <v>55</v>
      </c>
      <c r="K36">
        <v>600</v>
      </c>
      <c r="L36" t="s">
        <v>56</v>
      </c>
      <c r="AC36">
        <v>20</v>
      </c>
      <c r="AD36">
        <v>100</v>
      </c>
      <c r="AE36" s="2">
        <v>0.99845382411409767</v>
      </c>
      <c r="AF36" s="2">
        <v>0.99784130679129535</v>
      </c>
      <c r="AG36" s="2">
        <v>0.99533043383913122</v>
      </c>
      <c r="AH36" s="2">
        <v>0.99136924055990205</v>
      </c>
      <c r="AI36" s="2">
        <v>0.98205906198176907</v>
      </c>
      <c r="AJ36" s="2">
        <v>0.96157952953227832</v>
      </c>
      <c r="AK36" s="2">
        <v>0.91490639919487449</v>
      </c>
      <c r="AM36">
        <v>26</v>
      </c>
      <c r="AN36">
        <v>10000</v>
      </c>
      <c r="AO36" s="2">
        <v>1</v>
      </c>
      <c r="AP36" s="2">
        <v>1.1403504264241334E-21</v>
      </c>
      <c r="AQ36" s="2">
        <v>1.3977142350051201E-95</v>
      </c>
      <c r="AR36" s="2">
        <v>3.2423323284566924E-137</v>
      </c>
      <c r="AS36" s="2">
        <v>9.7066981148223781E-204</v>
      </c>
      <c r="AT36" s="2">
        <v>3.2617197300974081E-258</v>
      </c>
      <c r="AU36" s="2">
        <v>0</v>
      </c>
    </row>
    <row r="37" spans="1:47" x14ac:dyDescent="0.25">
      <c r="A37" s="46">
        <v>43</v>
      </c>
      <c r="B37" s="32" t="s">
        <v>35</v>
      </c>
      <c r="C37" s="47">
        <v>5.4340000000000002</v>
      </c>
      <c r="D37" s="46">
        <v>21.5</v>
      </c>
      <c r="E37" s="50">
        <v>-7.7729999999999997E-4</v>
      </c>
      <c r="F37" s="46">
        <v>29.4</v>
      </c>
      <c r="G37" s="46">
        <v>1</v>
      </c>
      <c r="H37" s="51"/>
      <c r="K37" s="57" t="s">
        <v>51</v>
      </c>
      <c r="L37" s="57"/>
      <c r="M37" s="57"/>
      <c r="N37" s="57" t="s">
        <v>52</v>
      </c>
      <c r="O37" s="57"/>
      <c r="P37" s="57"/>
      <c r="Q37" s="57" t="s">
        <v>110</v>
      </c>
      <c r="R37" s="57"/>
      <c r="S37" s="57" t="s">
        <v>60</v>
      </c>
      <c r="T37" s="57"/>
      <c r="AC37">
        <v>20</v>
      </c>
      <c r="AD37">
        <v>200</v>
      </c>
      <c r="AE37" s="2">
        <v>0.99868531992767051</v>
      </c>
      <c r="AF37" s="2">
        <v>0.99743743935693363</v>
      </c>
      <c r="AG37" s="2">
        <v>0.9880619806225952</v>
      </c>
      <c r="AH37" s="2">
        <v>0.96005584554404888</v>
      </c>
      <c r="AI37" s="2">
        <v>0.845159867312818</v>
      </c>
      <c r="AJ37" s="2">
        <v>0.53294563233363557</v>
      </c>
      <c r="AK37" s="2">
        <v>0.17395391674558203</v>
      </c>
      <c r="AM37">
        <v>27</v>
      </c>
      <c r="AN37">
        <v>100</v>
      </c>
      <c r="AO37" s="2">
        <v>0.9864300333567334</v>
      </c>
      <c r="AP37" s="2">
        <v>0.97164357518487077</v>
      </c>
      <c r="AQ37" s="2">
        <v>0.83967644999153856</v>
      </c>
      <c r="AR37" s="2">
        <v>0.50649471463392992</v>
      </c>
      <c r="AS37" s="2">
        <v>0.10975635557441984</v>
      </c>
      <c r="AT37" s="2">
        <v>1.9362437100865205E-2</v>
      </c>
      <c r="AU37" s="2">
        <v>1.5041681989268023E-3</v>
      </c>
    </row>
    <row r="38" spans="1:47" x14ac:dyDescent="0.25">
      <c r="J38" s="53" t="s">
        <v>46</v>
      </c>
      <c r="K38" s="53" t="s">
        <v>59</v>
      </c>
      <c r="L38" s="53" t="s">
        <v>117</v>
      </c>
      <c r="M38" s="53" t="s">
        <v>118</v>
      </c>
      <c r="N38" s="53" t="s">
        <v>58</v>
      </c>
      <c r="O38" s="53" t="s">
        <v>120</v>
      </c>
      <c r="P38" s="53" t="s">
        <v>119</v>
      </c>
      <c r="Q38" s="53" t="s">
        <v>121</v>
      </c>
      <c r="R38" s="53" t="s">
        <v>122</v>
      </c>
      <c r="S38" s="53" t="s">
        <v>51</v>
      </c>
      <c r="T38" s="53" t="s">
        <v>52</v>
      </c>
      <c r="U38" s="53" t="s">
        <v>49</v>
      </c>
      <c r="V38" s="53" t="s">
        <v>50</v>
      </c>
      <c r="W38" s="53" t="s">
        <v>47</v>
      </c>
      <c r="X38" s="53" t="s">
        <v>48</v>
      </c>
      <c r="Y38" s="53" t="s">
        <v>53</v>
      </c>
      <c r="Z38" s="53" t="s">
        <v>54</v>
      </c>
      <c r="AA38" s="37"/>
      <c r="AC38">
        <v>20</v>
      </c>
      <c r="AD38">
        <v>500</v>
      </c>
      <c r="AE38" s="2">
        <v>0.9991919804615601</v>
      </c>
      <c r="AF38" s="2">
        <v>0.99571549289212724</v>
      </c>
      <c r="AG38" s="2">
        <v>0.82892718624303496</v>
      </c>
      <c r="AH38" s="2">
        <v>0.18046101288481198</v>
      </c>
      <c r="AI38" s="2">
        <v>5.3826972177106825E-3</v>
      </c>
      <c r="AJ38" s="2">
        <v>1.0813027895165005E-4</v>
      </c>
      <c r="AK38" s="2">
        <v>1.5822669753640921E-6</v>
      </c>
      <c r="AM38">
        <v>27</v>
      </c>
      <c r="AN38">
        <v>200</v>
      </c>
      <c r="AO38" s="2">
        <v>0.9898839732682585</v>
      </c>
      <c r="AP38" s="2">
        <v>0.95602954268832663</v>
      </c>
      <c r="AQ38" s="2">
        <v>0.336851974211065</v>
      </c>
      <c r="AR38" s="2">
        <v>1.9132679483933272E-2</v>
      </c>
      <c r="AS38" s="2">
        <v>2.8139649118577473E-4</v>
      </c>
      <c r="AT38" s="2">
        <v>7.2193677801960994E-6</v>
      </c>
      <c r="AU38" s="2">
        <v>4.202421271898308E-8</v>
      </c>
    </row>
    <row r="39" spans="1:47" x14ac:dyDescent="0.25">
      <c r="E39" s="1"/>
      <c r="I39" s="53">
        <f>I$9</f>
        <v>34</v>
      </c>
      <c r="J39" s="38" t="str">
        <f>J$9</f>
        <v>Machinery</v>
      </c>
      <c r="K39" s="53">
        <f>K$29</f>
        <v>23.1</v>
      </c>
      <c r="L39" s="53">
        <f t="shared" ref="L39:L44" si="42">ROUNDUP(AE$2/K39,0)</f>
        <v>44</v>
      </c>
      <c r="M39" s="53">
        <f>L39*K$36</f>
        <v>26400</v>
      </c>
      <c r="N39" s="53">
        <f>N$9</f>
        <v>52.1</v>
      </c>
      <c r="O39" s="53">
        <f t="shared" ref="O39:O44" si="43">ROUNDUP(AE$2/N39,0)</f>
        <v>20</v>
      </c>
      <c r="P39" s="53">
        <f t="shared" ref="P39:P44" si="44">O39*K$36</f>
        <v>12000</v>
      </c>
      <c r="Q39" s="54">
        <v>99.63</v>
      </c>
      <c r="R39" s="39">
        <v>0.183190481573</v>
      </c>
      <c r="S39" s="12">
        <f t="shared" ref="S39:S44" si="45">$AE$2*Q39</f>
        <v>99630</v>
      </c>
      <c r="T39" s="12">
        <f t="shared" ref="T39:T44" si="46">$AE$2*$K$36*R39</f>
        <v>109914.2889438</v>
      </c>
      <c r="U39" s="3">
        <f>U$9</f>
        <v>4.5970000000000004</v>
      </c>
      <c r="V39" s="4">
        <f>V$9</f>
        <v>-3.5540000000000002E-4</v>
      </c>
      <c r="W39" s="5">
        <f t="shared" ref="W39:W44" si="47">($C$2+U39)+S39*($E$2+V39)</f>
        <v>-30.420348600000001</v>
      </c>
      <c r="X39" s="5">
        <f t="shared" ref="X39:X44" si="48">T39*($E$2+V39)</f>
        <v>-39.703239452279441</v>
      </c>
      <c r="Y39" s="3">
        <f>1/(1+EXP(X39-W39))</f>
        <v>0.99990700676876088</v>
      </c>
      <c r="Z39" s="3">
        <f>1-Y39</f>
        <v>9.2993231239124619E-5</v>
      </c>
      <c r="AA39" s="5"/>
      <c r="AC39">
        <v>20</v>
      </c>
      <c r="AD39">
        <v>1000</v>
      </c>
      <c r="AE39" s="2">
        <v>0.99964114453842268</v>
      </c>
      <c r="AF39" s="2">
        <v>0.98993835594248569</v>
      </c>
      <c r="AG39" s="2">
        <v>4.1015930680730499E-2</v>
      </c>
      <c r="AH39" s="2">
        <v>8.8320108410139855E-5</v>
      </c>
      <c r="AI39" s="2">
        <v>5.3352929016190845E-8</v>
      </c>
      <c r="AJ39" s="2">
        <v>2.1303893420336741E-11</v>
      </c>
      <c r="AK39" s="2">
        <v>4.5606979453117276E-15</v>
      </c>
      <c r="AM39">
        <v>27</v>
      </c>
      <c r="AN39">
        <v>500</v>
      </c>
      <c r="AO39" s="2">
        <v>0.99582794973230671</v>
      </c>
      <c r="AP39" s="2">
        <v>0.84744193917207822</v>
      </c>
      <c r="AQ39" s="2">
        <v>4.6320079405981018E-4</v>
      </c>
      <c r="AR39" s="2">
        <v>1.3390991556047619E-7</v>
      </c>
      <c r="AS39" s="2">
        <v>3.3496638580206226E-12</v>
      </c>
      <c r="AT39" s="2">
        <v>3.5290249034918294E-16</v>
      </c>
      <c r="AU39" s="2">
        <v>9.1232164449243225E-22</v>
      </c>
    </row>
    <row r="40" spans="1:47" x14ac:dyDescent="0.25">
      <c r="F40" t="s">
        <v>125</v>
      </c>
      <c r="I40" s="53">
        <f>I$10</f>
        <v>27</v>
      </c>
      <c r="J40" s="38" t="str">
        <f>J$10</f>
        <v>Pulp and Paper</v>
      </c>
      <c r="K40" s="53">
        <f>K$30</f>
        <v>23.1</v>
      </c>
      <c r="L40" s="53">
        <f t="shared" si="42"/>
        <v>44</v>
      </c>
      <c r="M40" s="53">
        <f t="shared" ref="M40:M44" si="49">L40*K$36</f>
        <v>26400</v>
      </c>
      <c r="N40" s="53">
        <f>N$10</f>
        <v>77.400000000000006</v>
      </c>
      <c r="O40" s="53">
        <f t="shared" si="43"/>
        <v>13</v>
      </c>
      <c r="P40" s="53">
        <f t="shared" si="44"/>
        <v>7800</v>
      </c>
      <c r="Q40" s="54">
        <v>99.63</v>
      </c>
      <c r="R40" s="39">
        <v>7.4201173651600005E-2</v>
      </c>
      <c r="S40" s="12">
        <f t="shared" si="45"/>
        <v>99630</v>
      </c>
      <c r="T40" s="12">
        <f t="shared" si="46"/>
        <v>44520.704190960001</v>
      </c>
      <c r="U40" s="3">
        <f>U$10</f>
        <v>3.0179999999999998</v>
      </c>
      <c r="V40" s="4">
        <f>V$10</f>
        <v>-7.1330000000000005E-4</v>
      </c>
      <c r="W40" s="5">
        <f t="shared" si="47"/>
        <v>-67.656925600000008</v>
      </c>
      <c r="X40" s="5">
        <f t="shared" si="48"/>
        <v>-32.015728797803156</v>
      </c>
      <c r="Y40" s="3">
        <f t="shared" ref="Y40:Y44" si="50">1/(1+EXP(X40-W40))</f>
        <v>3.3206637435677603E-16</v>
      </c>
      <c r="Z40" s="3">
        <f t="shared" ref="Z40:Z44" si="51">1-Y40</f>
        <v>0.99999999999999967</v>
      </c>
      <c r="AA40" s="5"/>
      <c r="AC40">
        <v>20</v>
      </c>
      <c r="AD40">
        <v>2000</v>
      </c>
      <c r="AE40" s="2">
        <v>0.99992926249390635</v>
      </c>
      <c r="AF40" s="2">
        <v>0.94633442037885995</v>
      </c>
      <c r="AG40" s="2">
        <v>3.3323554240197102E-6</v>
      </c>
      <c r="AH40" s="2">
        <v>1.4212363687467271E-11</v>
      </c>
      <c r="AI40" s="2">
        <v>5.1854564105233204E-18</v>
      </c>
      <c r="AJ40" s="2">
        <v>8.2677696783426375E-25</v>
      </c>
      <c r="AK40" s="2">
        <v>3.7890734843686439E-32</v>
      </c>
      <c r="AM40">
        <v>27</v>
      </c>
      <c r="AN40">
        <v>1000</v>
      </c>
      <c r="AO40" s="2">
        <v>0.99905306604988431</v>
      </c>
      <c r="AP40" s="2">
        <v>0.3636294086472534</v>
      </c>
      <c r="AQ40" s="2">
        <v>3.9768602034398371E-9</v>
      </c>
      <c r="AR40" s="2">
        <v>3.3206637435677603E-16</v>
      </c>
      <c r="AS40" s="2">
        <v>2.0777905484681542E-25</v>
      </c>
      <c r="AT40" s="2">
        <v>2.3062626086471171E-33</v>
      </c>
      <c r="AU40" s="2">
        <v>1.5413287121845216E-44</v>
      </c>
    </row>
    <row r="41" spans="1:47" x14ac:dyDescent="0.25">
      <c r="F41" t="s">
        <v>127</v>
      </c>
      <c r="I41" s="53">
        <f>I$11</f>
        <v>26</v>
      </c>
      <c r="J41" s="38" t="str">
        <f>J$11</f>
        <v>Wood Products</v>
      </c>
      <c r="K41" s="53">
        <f>K$31</f>
        <v>23.1</v>
      </c>
      <c r="L41" s="53">
        <f t="shared" si="42"/>
        <v>44</v>
      </c>
      <c r="M41" s="53">
        <f t="shared" si="49"/>
        <v>26400</v>
      </c>
      <c r="N41" s="53">
        <f>N$11</f>
        <v>93</v>
      </c>
      <c r="O41" s="53">
        <f t="shared" si="43"/>
        <v>11</v>
      </c>
      <c r="P41" s="53">
        <f t="shared" si="44"/>
        <v>6600</v>
      </c>
      <c r="Q41" s="54">
        <v>99.63</v>
      </c>
      <c r="R41" s="39">
        <v>6.9738904866900001E-2</v>
      </c>
      <c r="S41" s="12">
        <f t="shared" si="45"/>
        <v>99630</v>
      </c>
      <c r="T41" s="12">
        <f t="shared" si="46"/>
        <v>41843.342920139999</v>
      </c>
      <c r="U41" s="3">
        <f>U$11</f>
        <v>1.3180000000000001</v>
      </c>
      <c r="V41" s="4">
        <f>V$11</f>
        <v>-5.4199999999999995E-4</v>
      </c>
      <c r="W41" s="5">
        <f t="shared" si="47"/>
        <v>-52.290306599999994</v>
      </c>
      <c r="X41" s="5">
        <f t="shared" si="48"/>
        <v>-22.922620118511094</v>
      </c>
      <c r="Y41" s="3">
        <f t="shared" si="50"/>
        <v>1.7610667395007863E-13</v>
      </c>
      <c r="Z41" s="3">
        <f t="shared" si="51"/>
        <v>0.99999999999982392</v>
      </c>
      <c r="AA41" s="5"/>
      <c r="AC41">
        <v>20</v>
      </c>
      <c r="AD41">
        <v>5000</v>
      </c>
      <c r="AE41" s="2">
        <v>0.99999945862858786</v>
      </c>
      <c r="AF41" s="2">
        <v>9.2168571526215146E-2</v>
      </c>
      <c r="AG41" s="2">
        <v>1.57611361741987E-18</v>
      </c>
      <c r="AH41" s="2">
        <v>5.9206773289309668E-32</v>
      </c>
      <c r="AI41" s="2">
        <v>4.7607248517721932E-48</v>
      </c>
      <c r="AJ41" s="2">
        <v>4.8325520050794793E-65</v>
      </c>
      <c r="AK41" s="2">
        <v>2.1728922059249977E-83</v>
      </c>
      <c r="AM41">
        <v>27</v>
      </c>
      <c r="AN41">
        <v>2000</v>
      </c>
      <c r="AO41" s="2">
        <v>0.99995148881531404</v>
      </c>
      <c r="AP41" s="2">
        <v>6.0100639841894404E-3</v>
      </c>
      <c r="AQ41" s="2">
        <v>2.9287342398640499E-19</v>
      </c>
      <c r="AR41" s="2">
        <v>2.0419688488482898E-33</v>
      </c>
      <c r="AS41" s="2">
        <v>7.9947123878960498E-52</v>
      </c>
      <c r="AT41" s="2">
        <v>9.8495599385803225E-68</v>
      </c>
      <c r="AU41" s="2">
        <v>4.3993635163369094E-90</v>
      </c>
    </row>
    <row r="42" spans="1:47" x14ac:dyDescent="0.25">
      <c r="F42" t="s">
        <v>126</v>
      </c>
      <c r="I42" s="53">
        <f>I$12</f>
        <v>20</v>
      </c>
      <c r="J42" s="38" t="str">
        <f>J$12</f>
        <v>Basic Chemicals</v>
      </c>
      <c r="K42" s="53">
        <f>K$32</f>
        <v>23.1</v>
      </c>
      <c r="L42" s="53">
        <f t="shared" si="42"/>
        <v>44</v>
      </c>
      <c r="M42" s="53">
        <f t="shared" si="49"/>
        <v>26400</v>
      </c>
      <c r="N42" s="53">
        <f>N$12</f>
        <v>95</v>
      </c>
      <c r="O42" s="53">
        <f t="shared" si="43"/>
        <v>11</v>
      </c>
      <c r="P42" s="53">
        <f t="shared" si="44"/>
        <v>6600</v>
      </c>
      <c r="Q42" s="54">
        <v>99.63</v>
      </c>
      <c r="R42" s="39">
        <v>7.1904552313799996E-2</v>
      </c>
      <c r="S42" s="12">
        <f t="shared" si="45"/>
        <v>99630</v>
      </c>
      <c r="T42" s="12">
        <f t="shared" si="46"/>
        <v>43142.731388280001</v>
      </c>
      <c r="U42" s="3">
        <f>U$12</f>
        <v>5.3369999999999997</v>
      </c>
      <c r="V42" s="4">
        <f>V$12</f>
        <v>-2.7109999999999998E-4</v>
      </c>
      <c r="W42" s="5">
        <f t="shared" si="47"/>
        <v>-21.281539599999999</v>
      </c>
      <c r="X42" s="5">
        <f t="shared" si="48"/>
        <v>-11.947085176042497</v>
      </c>
      <c r="Y42" s="3">
        <f t="shared" si="50"/>
        <v>8.8320108410139855E-5</v>
      </c>
      <c r="Z42" s="3">
        <f t="shared" si="51"/>
        <v>0.99991167989158991</v>
      </c>
      <c r="AA42" s="5"/>
      <c r="AC42">
        <v>20</v>
      </c>
      <c r="AD42">
        <v>10000</v>
      </c>
      <c r="AE42" s="2">
        <v>0.99999999983911314</v>
      </c>
      <c r="AF42" s="2">
        <v>1.8776625290124361E-5</v>
      </c>
      <c r="AG42" s="2">
        <v>4.525279943474365E-39</v>
      </c>
      <c r="AH42" s="2">
        <v>6.3857688548630649E-66</v>
      </c>
      <c r="AI42" s="2">
        <v>4.1287308473233848E-98</v>
      </c>
      <c r="AJ42" s="2">
        <v>4.2542546365295706E-132</v>
      </c>
      <c r="AK42" s="2">
        <v>8.6009569201278596E-169</v>
      </c>
      <c r="AM42">
        <v>27</v>
      </c>
      <c r="AN42">
        <v>5000</v>
      </c>
      <c r="AO42" s="2">
        <v>0.99999999349483359</v>
      </c>
      <c r="AP42" s="2">
        <v>7.1637716715407812E-9</v>
      </c>
      <c r="AQ42" s="2">
        <v>1.1697656897702096E-49</v>
      </c>
      <c r="AR42" s="2">
        <v>4.7481206803205314E-85</v>
      </c>
      <c r="AS42" s="2">
        <v>4.55413687005705E-131</v>
      </c>
      <c r="AT42" s="2">
        <v>7.6725731210505025E-171</v>
      </c>
      <c r="AU42" s="2">
        <v>1.0229951854984894E-226</v>
      </c>
    </row>
    <row r="43" spans="1:47" x14ac:dyDescent="0.25">
      <c r="F43" t="s">
        <v>128</v>
      </c>
      <c r="I43" s="53">
        <f>I$13</f>
        <v>2</v>
      </c>
      <c r="J43" s="38" t="str">
        <f>J$13</f>
        <v>Cereal Grains</v>
      </c>
      <c r="K43" s="53">
        <f>K$33</f>
        <v>23.1</v>
      </c>
      <c r="L43" s="53">
        <f t="shared" si="42"/>
        <v>44</v>
      </c>
      <c r="M43" s="53">
        <f t="shared" si="49"/>
        <v>26400</v>
      </c>
      <c r="N43" s="53">
        <f>N$13</f>
        <v>105</v>
      </c>
      <c r="O43" s="53">
        <f t="shared" si="43"/>
        <v>10</v>
      </c>
      <c r="P43" s="53">
        <f t="shared" si="44"/>
        <v>6000</v>
      </c>
      <c r="Q43" s="54">
        <v>99.63</v>
      </c>
      <c r="R43" s="39">
        <v>5.0419807412700003E-2</v>
      </c>
      <c r="S43" s="12">
        <f t="shared" si="45"/>
        <v>99630</v>
      </c>
      <c r="T43" s="12">
        <f t="shared" si="46"/>
        <v>30251.884447620003</v>
      </c>
      <c r="U43" s="3">
        <f>U$13</f>
        <v>1.0529999999999999</v>
      </c>
      <c r="V43" s="4">
        <f>V$13</f>
        <v>-3.7110000000000002E-4</v>
      </c>
      <c r="W43" s="5">
        <f t="shared" si="47"/>
        <v>-35.528539600000002</v>
      </c>
      <c r="X43" s="5">
        <f t="shared" si="48"/>
        <v>-11.402540285996933</v>
      </c>
      <c r="Y43" s="3">
        <f t="shared" si="50"/>
        <v>3.3282169458764609E-11</v>
      </c>
      <c r="Z43" s="3">
        <f t="shared" si="51"/>
        <v>0.99999999996671785</v>
      </c>
      <c r="AA43" s="5"/>
      <c r="AM43">
        <v>27</v>
      </c>
      <c r="AN43">
        <v>10000</v>
      </c>
      <c r="AO43" s="2">
        <v>0.99999999999999778</v>
      </c>
      <c r="AP43" s="2">
        <v>9.5034826998965156E-19</v>
      </c>
      <c r="AQ43" s="2">
        <v>2.533944331899377E-100</v>
      </c>
      <c r="AR43" s="2">
        <v>4.1748685802099269E-171</v>
      </c>
      <c r="AS43" s="2">
        <v>3.8407095846305345E-263</v>
      </c>
      <c r="AT43" s="2">
        <v>0</v>
      </c>
      <c r="AU43" s="2">
        <v>0</v>
      </c>
    </row>
    <row r="44" spans="1:47" x14ac:dyDescent="0.25">
      <c r="F44" t="s">
        <v>124</v>
      </c>
      <c r="I44" s="53">
        <f>I$14</f>
        <v>13</v>
      </c>
      <c r="J44" s="38" t="str">
        <f>J$14</f>
        <v>Non-Metallic Minerals</v>
      </c>
      <c r="K44" s="53">
        <f>K$34</f>
        <v>23.1</v>
      </c>
      <c r="L44" s="53">
        <f t="shared" si="42"/>
        <v>44</v>
      </c>
      <c r="M44" s="53">
        <f t="shared" si="49"/>
        <v>26400</v>
      </c>
      <c r="N44" s="53">
        <f>N$14</f>
        <v>93.5</v>
      </c>
      <c r="O44" s="53">
        <f t="shared" si="43"/>
        <v>11</v>
      </c>
      <c r="P44" s="53">
        <f t="shared" si="44"/>
        <v>6600</v>
      </c>
      <c r="Q44" s="54">
        <v>99.63</v>
      </c>
      <c r="R44" s="39">
        <v>5.4612570688400003E-2</v>
      </c>
      <c r="S44" s="12">
        <f t="shared" si="45"/>
        <v>99630</v>
      </c>
      <c r="T44" s="12">
        <f t="shared" si="46"/>
        <v>32767.542413040002</v>
      </c>
      <c r="U44" s="3">
        <f>U$14</f>
        <v>3.5510000000000002</v>
      </c>
      <c r="V44" s="4">
        <f>V$14</f>
        <v>-4.3239999999999999E-4</v>
      </c>
      <c r="W44" s="5">
        <f t="shared" si="47"/>
        <v>-39.137858600000001</v>
      </c>
      <c r="X44" s="5">
        <f t="shared" si="48"/>
        <v>-14.359392436242391</v>
      </c>
      <c r="Y44" s="3">
        <f t="shared" si="50"/>
        <v>1.733200776952039E-11</v>
      </c>
      <c r="Z44" s="3">
        <f t="shared" si="51"/>
        <v>0.99999999998266798</v>
      </c>
      <c r="AA44" s="5"/>
      <c r="AE44">
        <v>50</v>
      </c>
      <c r="AF44">
        <v>200</v>
      </c>
      <c r="AG44">
        <v>400</v>
      </c>
      <c r="AH44">
        <v>600</v>
      </c>
      <c r="AI44">
        <v>800</v>
      </c>
      <c r="AJ44">
        <v>1000</v>
      </c>
      <c r="AK44">
        <v>1200</v>
      </c>
      <c r="AM44">
        <v>34</v>
      </c>
      <c r="AN44">
        <v>100</v>
      </c>
      <c r="AO44" s="2">
        <v>0.99660064885834809</v>
      </c>
      <c r="AP44" s="2">
        <v>0.99623537283380459</v>
      </c>
      <c r="AQ44" s="2">
        <v>0.99379828410581972</v>
      </c>
      <c r="AR44" s="2">
        <v>0.99737354171148052</v>
      </c>
      <c r="AS44" s="2">
        <v>0.98046381584064446</v>
      </c>
      <c r="AT44" s="2">
        <v>0.93243447394876067</v>
      </c>
      <c r="AU44" s="2">
        <v>0.94750738686686531</v>
      </c>
    </row>
    <row r="45" spans="1:47" x14ac:dyDescent="0.25">
      <c r="AC45">
        <v>26</v>
      </c>
      <c r="AD45">
        <v>100</v>
      </c>
      <c r="AE45" s="2">
        <v>0.93856216988732488</v>
      </c>
      <c r="AF45" s="2">
        <v>0.85617536631326563</v>
      </c>
      <c r="AG45" s="2">
        <v>0.52048915576383736</v>
      </c>
      <c r="AH45" s="2">
        <v>0.29386859218730954</v>
      </c>
      <c r="AI45" s="2">
        <v>8.2531710524934881E-2</v>
      </c>
      <c r="AJ45" s="2">
        <v>2.5020108768490982E-2</v>
      </c>
      <c r="AK45" s="2">
        <v>2.7901216680752679E-3</v>
      </c>
      <c r="AM45">
        <v>34</v>
      </c>
      <c r="AN45">
        <v>200</v>
      </c>
      <c r="AO45" s="2">
        <v>0.99696205414691319</v>
      </c>
      <c r="AP45" s="2">
        <v>0.99627393461924774</v>
      </c>
      <c r="AQ45" s="2">
        <v>0.9899034785003622</v>
      </c>
      <c r="AR45" s="2">
        <v>0.99818703704213163</v>
      </c>
      <c r="AS45" s="2">
        <v>0.90580993534349286</v>
      </c>
      <c r="AT45" s="2">
        <v>0.42101746224108616</v>
      </c>
      <c r="AU45" s="2">
        <v>0.55436536265605862</v>
      </c>
    </row>
    <row r="46" spans="1:47" x14ac:dyDescent="0.25">
      <c r="J46" t="s">
        <v>55</v>
      </c>
      <c r="K46">
        <v>800</v>
      </c>
      <c r="L46" t="s">
        <v>56</v>
      </c>
      <c r="AC46">
        <v>26</v>
      </c>
      <c r="AD46">
        <v>200</v>
      </c>
      <c r="AE46" s="2">
        <v>0.95944308318109706</v>
      </c>
      <c r="AF46" s="2">
        <v>0.78223879281955688</v>
      </c>
      <c r="AG46" s="2">
        <v>0.10669107883149283</v>
      </c>
      <c r="AH46" s="2">
        <v>1.7253481096243611E-2</v>
      </c>
      <c r="AI46" s="2">
        <v>8.1960274310160597E-4</v>
      </c>
      <c r="AJ46" s="2">
        <v>6.6751035913830542E-5</v>
      </c>
      <c r="AK46" s="2">
        <v>7.9354713142512444E-7</v>
      </c>
      <c r="AM46">
        <v>34</v>
      </c>
      <c r="AN46">
        <v>500</v>
      </c>
      <c r="AO46" s="2">
        <v>0.99783210379071763</v>
      </c>
      <c r="AP46" s="2">
        <v>0.99638727468048549</v>
      </c>
      <c r="AQ46" s="2">
        <v>0.95736630620049967</v>
      </c>
      <c r="AR46" s="2">
        <v>0.99940445948966661</v>
      </c>
      <c r="AS46" s="2">
        <v>6.3375030432150051E-2</v>
      </c>
      <c r="AT46" s="2">
        <v>1.0636846659522411E-4</v>
      </c>
      <c r="AU46" s="2">
        <v>4.0704136404339772E-4</v>
      </c>
    </row>
    <row r="47" spans="1:47" x14ac:dyDescent="0.25">
      <c r="K47" s="57" t="s">
        <v>51</v>
      </c>
      <c r="L47" s="57"/>
      <c r="M47" s="57"/>
      <c r="N47" s="57" t="s">
        <v>52</v>
      </c>
      <c r="O47" s="57"/>
      <c r="P47" s="57"/>
      <c r="Q47" s="57" t="s">
        <v>110</v>
      </c>
      <c r="R47" s="57"/>
      <c r="S47" s="57" t="s">
        <v>60</v>
      </c>
      <c r="T47" s="57"/>
      <c r="AC47">
        <v>26</v>
      </c>
      <c r="AD47">
        <v>500</v>
      </c>
      <c r="AE47" s="2">
        <v>0.98874491815730547</v>
      </c>
      <c r="AF47" s="2">
        <v>0.44112499636449848</v>
      </c>
      <c r="AG47" s="2">
        <v>1.5907315505370222E-4</v>
      </c>
      <c r="AH47" s="2">
        <v>1.318066643813736E-6</v>
      </c>
      <c r="AI47" s="2">
        <v>6.2194021794575296E-10</v>
      </c>
      <c r="AJ47" s="2">
        <v>1.1750799000737619E-12</v>
      </c>
      <c r="AK47" s="2">
        <v>1.8104334832470038E-17</v>
      </c>
      <c r="AM47">
        <v>34</v>
      </c>
      <c r="AN47">
        <v>1000</v>
      </c>
      <c r="AO47" s="2">
        <v>0.99876525542172567</v>
      </c>
      <c r="AP47" s="2">
        <v>0.99656859158636424</v>
      </c>
      <c r="AQ47" s="2">
        <v>0.6581548580037504</v>
      </c>
      <c r="AR47" s="2">
        <v>0.99990700676876088</v>
      </c>
      <c r="AS47" s="2">
        <v>1.7480169193836593E-5</v>
      </c>
      <c r="AT47" s="2">
        <v>4.3208234088898199E-11</v>
      </c>
      <c r="AU47" s="2">
        <v>6.3310980295955704E-10</v>
      </c>
    </row>
    <row r="48" spans="1:47" x14ac:dyDescent="0.25">
      <c r="J48" s="53" t="s">
        <v>46</v>
      </c>
      <c r="K48" s="53" t="s">
        <v>59</v>
      </c>
      <c r="L48" s="53" t="s">
        <v>117</v>
      </c>
      <c r="M48" s="53" t="s">
        <v>118</v>
      </c>
      <c r="N48" s="53" t="s">
        <v>58</v>
      </c>
      <c r="O48" s="53" t="s">
        <v>120</v>
      </c>
      <c r="P48" s="53" t="s">
        <v>119</v>
      </c>
      <c r="Q48" s="53" t="s">
        <v>121</v>
      </c>
      <c r="R48" s="53" t="s">
        <v>122</v>
      </c>
      <c r="S48" s="53" t="s">
        <v>51</v>
      </c>
      <c r="T48" s="53" t="s">
        <v>52</v>
      </c>
      <c r="U48" s="53" t="s">
        <v>49</v>
      </c>
      <c r="V48" s="53" t="s">
        <v>50</v>
      </c>
      <c r="W48" s="53" t="s">
        <v>47</v>
      </c>
      <c r="X48" s="53" t="s">
        <v>48</v>
      </c>
      <c r="Y48" s="53" t="s">
        <v>53</v>
      </c>
      <c r="Z48" s="53" t="s">
        <v>54</v>
      </c>
      <c r="AA48" s="13"/>
      <c r="AC48">
        <v>26</v>
      </c>
      <c r="AD48">
        <v>1000</v>
      </c>
      <c r="AE48" s="2">
        <v>0.99872334351400061</v>
      </c>
      <c r="AF48" s="2">
        <v>5.9401598425748374E-2</v>
      </c>
      <c r="AG48" s="2">
        <v>2.5658537576882804E-9</v>
      </c>
      <c r="AH48" s="2">
        <v>1.7610667395007863E-13</v>
      </c>
      <c r="AI48" s="2">
        <v>3.9210033600742276E-20</v>
      </c>
      <c r="AJ48" s="2">
        <v>1.399699238207784E-25</v>
      </c>
      <c r="AK48" s="2">
        <v>3.3225006698477309E-35</v>
      </c>
      <c r="AM48">
        <v>34</v>
      </c>
      <c r="AN48">
        <v>2000</v>
      </c>
      <c r="AO48" s="2">
        <v>0.99959986617243612</v>
      </c>
      <c r="AP48" s="2">
        <v>0.99690446549707623</v>
      </c>
      <c r="AQ48" s="2">
        <v>1.3955398490801175E-2</v>
      </c>
      <c r="AR48" s="2">
        <v>0.99999773465608099</v>
      </c>
      <c r="AS48" s="2">
        <v>1.1666881098927405E-12</v>
      </c>
      <c r="AT48" s="2">
        <v>7.128224335320034E-24</v>
      </c>
      <c r="AU48" s="2">
        <v>1.530405090309095E-21</v>
      </c>
    </row>
    <row r="49" spans="9:47" x14ac:dyDescent="0.25">
      <c r="I49" s="53">
        <f>I$9</f>
        <v>34</v>
      </c>
      <c r="J49" s="38" t="str">
        <f>J$9</f>
        <v>Machinery</v>
      </c>
      <c r="K49" s="55">
        <f>K$29</f>
        <v>23.1</v>
      </c>
      <c r="L49" s="53">
        <f t="shared" ref="L49:L54" si="52">ROUNDUP(AE$2/K49,0)</f>
        <v>44</v>
      </c>
      <c r="M49" s="53">
        <f t="shared" ref="M49:M54" si="53">L49*K$46</f>
        <v>35200</v>
      </c>
      <c r="N49" s="53">
        <f>N$9</f>
        <v>52.1</v>
      </c>
      <c r="O49" s="53">
        <f t="shared" ref="O49:O54" si="54">ROUNDUP(AE$2/N49,0)</f>
        <v>20</v>
      </c>
      <c r="P49" s="53">
        <f t="shared" ref="P49:P54" si="55">O49*K$46</f>
        <v>16000</v>
      </c>
      <c r="Q49" s="29">
        <v>132.56</v>
      </c>
      <c r="R49" s="39">
        <v>0.10852422752</v>
      </c>
      <c r="S49" s="12">
        <f t="shared" ref="S49:S54" si="56">$AE$2*Q49</f>
        <v>132560</v>
      </c>
      <c r="T49" s="12">
        <f t="shared" ref="T49:T54" si="57">$AE$2*$K$46*R49</f>
        <v>86819.382016000003</v>
      </c>
      <c r="U49" s="3">
        <f>U$9</f>
        <v>4.5970000000000004</v>
      </c>
      <c r="V49" s="4">
        <f>V$9</f>
        <v>-3.5540000000000002E-4</v>
      </c>
      <c r="W49" s="5">
        <f t="shared" ref="W49:W54" si="58">($C$2+U49)+S49*($E$2+V49)</f>
        <v>-42.315323200000009</v>
      </c>
      <c r="X49" s="5">
        <f t="shared" ref="X49:X54" si="59">T49*($E$2+V49)</f>
        <v>-31.360897171819524</v>
      </c>
      <c r="Y49" s="3">
        <f>1/(1+EXP(X49-W49))</f>
        <v>1.7480169193836593E-5</v>
      </c>
      <c r="Z49" s="3">
        <f>1-Y49</f>
        <v>0.99998251983080622</v>
      </c>
      <c r="AA49" s="5"/>
      <c r="AC49">
        <v>26</v>
      </c>
      <c r="AD49">
        <v>2000</v>
      </c>
      <c r="AE49" s="2">
        <v>0.99998388052924803</v>
      </c>
      <c r="AF49" s="2">
        <v>4.0412170611690606E-4</v>
      </c>
      <c r="AG49" s="2">
        <v>6.673654711393778E-19</v>
      </c>
      <c r="AH49" s="2">
        <v>3.143775756835182E-27</v>
      </c>
      <c r="AI49" s="2">
        <v>1.558455334467609E-40</v>
      </c>
      <c r="AJ49" s="2">
        <v>1.9859549078890565E-51</v>
      </c>
      <c r="AK49" s="2">
        <v>1.1189999967546572E-70</v>
      </c>
      <c r="AM49">
        <v>34</v>
      </c>
      <c r="AN49">
        <v>5000</v>
      </c>
      <c r="AO49" s="2">
        <v>0.99998641156912937</v>
      </c>
      <c r="AP49" s="2">
        <v>0.99772780887512369</v>
      </c>
      <c r="AQ49" s="2">
        <v>5.6219462701651281E-9</v>
      </c>
      <c r="AR49" s="2">
        <v>0.99999999996726108</v>
      </c>
      <c r="AS49" s="2">
        <v>3.4686415074611217E-34</v>
      </c>
      <c r="AT49" s="2">
        <v>3.200559349309631E-62</v>
      </c>
      <c r="AU49" s="2">
        <v>2.1616654983927735E-56</v>
      </c>
    </row>
    <row r="50" spans="9:47" x14ac:dyDescent="0.25">
      <c r="I50" s="53">
        <f>I$10</f>
        <v>27</v>
      </c>
      <c r="J50" s="38" t="str">
        <f>J$10</f>
        <v>Pulp and Paper</v>
      </c>
      <c r="K50" s="55">
        <f>K$30</f>
        <v>23.1</v>
      </c>
      <c r="L50" s="53">
        <f t="shared" si="52"/>
        <v>44</v>
      </c>
      <c r="M50" s="53">
        <f t="shared" si="53"/>
        <v>35200</v>
      </c>
      <c r="N50" s="53">
        <f>N$10</f>
        <v>77.400000000000006</v>
      </c>
      <c r="O50" s="53">
        <f t="shared" si="54"/>
        <v>13</v>
      </c>
      <c r="P50" s="53">
        <f t="shared" si="55"/>
        <v>10400</v>
      </c>
      <c r="Q50" s="29">
        <v>132.56</v>
      </c>
      <c r="R50" s="39">
        <v>5.9976472925200003E-2</v>
      </c>
      <c r="S50" s="12">
        <f t="shared" si="56"/>
        <v>132560</v>
      </c>
      <c r="T50" s="12">
        <f t="shared" si="57"/>
        <v>47981.178340160004</v>
      </c>
      <c r="U50" s="3">
        <f>U$10</f>
        <v>3.0179999999999998</v>
      </c>
      <c r="V50" s="4">
        <f>V$10</f>
        <v>-7.1330000000000005E-4</v>
      </c>
      <c r="W50" s="5">
        <f t="shared" si="58"/>
        <v>-91.337547200000003</v>
      </c>
      <c r="X50" s="5">
        <f t="shared" si="59"/>
        <v>-34.504224967975865</v>
      </c>
      <c r="Y50" s="3">
        <f t="shared" ref="Y50:Y54" si="60">1/(1+EXP(X50-W50))</f>
        <v>2.0777905484681542E-25</v>
      </c>
      <c r="Z50" s="3">
        <f t="shared" ref="Z50:Z54" si="61">1-Y50</f>
        <v>1</v>
      </c>
      <c r="AA50" s="5"/>
      <c r="AC50">
        <v>26</v>
      </c>
      <c r="AD50">
        <v>5000</v>
      </c>
      <c r="AE50" s="2">
        <v>0.99999999996767452</v>
      </c>
      <c r="AF50" s="2">
        <v>1.060642924476664E-10</v>
      </c>
      <c r="AG50" s="2">
        <v>1.1742463763907445E-47</v>
      </c>
      <c r="AH50" s="2">
        <v>1.7884582147497124E-68</v>
      </c>
      <c r="AI50" s="2">
        <v>9.7855625206425986E-102</v>
      </c>
      <c r="AJ50" s="2">
        <v>5.6724849835296173E-129</v>
      </c>
      <c r="AK50" s="2">
        <v>4.2748916287267471E-177</v>
      </c>
      <c r="AM50">
        <v>34</v>
      </c>
      <c r="AN50">
        <v>10000</v>
      </c>
      <c r="AO50" s="2">
        <v>0.9999999516382424</v>
      </c>
      <c r="AP50" s="2">
        <v>0.99864347529304209</v>
      </c>
      <c r="AQ50" s="2">
        <v>1.2067622358087317E-19</v>
      </c>
      <c r="AR50" s="2">
        <v>1</v>
      </c>
      <c r="AS50" s="2">
        <v>4.5937479043286337E-70</v>
      </c>
      <c r="AT50" s="2">
        <v>3.911110575679429E-126</v>
      </c>
      <c r="AU50" s="2">
        <v>1.7841251147541342E-114</v>
      </c>
    </row>
    <row r="51" spans="9:47" x14ac:dyDescent="0.25">
      <c r="I51" s="53">
        <f>I$11</f>
        <v>26</v>
      </c>
      <c r="J51" s="38" t="str">
        <f>J$11</f>
        <v>Wood Products</v>
      </c>
      <c r="K51" s="55">
        <f>K$31</f>
        <v>23.1</v>
      </c>
      <c r="L51" s="53">
        <f t="shared" si="52"/>
        <v>44</v>
      </c>
      <c r="M51" s="53">
        <f t="shared" si="53"/>
        <v>35200</v>
      </c>
      <c r="N51" s="53">
        <f>N$11</f>
        <v>93</v>
      </c>
      <c r="O51" s="53">
        <f t="shared" si="54"/>
        <v>11</v>
      </c>
      <c r="P51" s="53">
        <f t="shared" si="55"/>
        <v>8800</v>
      </c>
      <c r="Q51" s="29">
        <v>132.56</v>
      </c>
      <c r="R51" s="39">
        <v>5.8515262587099999E-2</v>
      </c>
      <c r="S51" s="12">
        <f t="shared" si="56"/>
        <v>132560</v>
      </c>
      <c r="T51" s="12">
        <f t="shared" si="57"/>
        <v>46812.210069679997</v>
      </c>
      <c r="U51" s="3">
        <f>U$11</f>
        <v>1.3180000000000001</v>
      </c>
      <c r="V51" s="4">
        <f>V$11</f>
        <v>-5.4199999999999995E-4</v>
      </c>
      <c r="W51" s="5">
        <f t="shared" si="58"/>
        <v>-70.330019199999995</v>
      </c>
      <c r="X51" s="5">
        <f t="shared" si="59"/>
        <v>-25.644664920372094</v>
      </c>
      <c r="Y51" s="3">
        <f t="shared" si="60"/>
        <v>3.9210033600742276E-20</v>
      </c>
      <c r="Z51" s="3">
        <f t="shared" si="61"/>
        <v>1</v>
      </c>
      <c r="AA51" s="5"/>
      <c r="AC51">
        <v>26</v>
      </c>
      <c r="AD51">
        <v>10000</v>
      </c>
      <c r="AE51" s="2">
        <v>1</v>
      </c>
      <c r="AF51" s="2">
        <v>1.1403504264241334E-21</v>
      </c>
      <c r="AG51" s="2">
        <v>1.3977142350051201E-95</v>
      </c>
      <c r="AH51" s="2">
        <v>3.2423323284566924E-137</v>
      </c>
      <c r="AI51" s="2">
        <v>9.7066981148223781E-204</v>
      </c>
      <c r="AJ51" s="2">
        <v>3.2617197300974081E-258</v>
      </c>
      <c r="AK51" s="2">
        <v>0</v>
      </c>
      <c r="AN51" s="6"/>
      <c r="AO51" s="6"/>
      <c r="AP51" s="6"/>
      <c r="AQ51" s="6"/>
      <c r="AR51" s="6"/>
    </row>
    <row r="52" spans="9:47" x14ac:dyDescent="0.25">
      <c r="I52" s="53">
        <f>I$12</f>
        <v>20</v>
      </c>
      <c r="J52" s="38" t="str">
        <f>J$12</f>
        <v>Basic Chemicals</v>
      </c>
      <c r="K52" s="55">
        <f>K$32</f>
        <v>23.1</v>
      </c>
      <c r="L52" s="53">
        <f t="shared" si="52"/>
        <v>44</v>
      </c>
      <c r="M52" s="53">
        <f t="shared" si="53"/>
        <v>35200</v>
      </c>
      <c r="N52" s="53">
        <f>N$12</f>
        <v>95</v>
      </c>
      <c r="O52" s="53">
        <f t="shared" si="54"/>
        <v>11</v>
      </c>
      <c r="P52" s="53">
        <f t="shared" si="55"/>
        <v>8800</v>
      </c>
      <c r="Q52" s="29">
        <v>132.56</v>
      </c>
      <c r="R52" s="39">
        <v>6.1634128514300002E-2</v>
      </c>
      <c r="S52" s="12">
        <f t="shared" si="56"/>
        <v>132560</v>
      </c>
      <c r="T52" s="12">
        <f t="shared" si="57"/>
        <v>49307.30281144</v>
      </c>
      <c r="U52" s="3">
        <f>U$12</f>
        <v>5.3369999999999997</v>
      </c>
      <c r="V52" s="4">
        <f>V$12</f>
        <v>-2.7109999999999998E-4</v>
      </c>
      <c r="W52" s="5">
        <f t="shared" si="58"/>
        <v>-30.400515200000001</v>
      </c>
      <c r="X52" s="5">
        <f t="shared" si="59"/>
        <v>-13.654178294543964</v>
      </c>
      <c r="Y52" s="3">
        <f t="shared" si="60"/>
        <v>5.3352929016190845E-8</v>
      </c>
      <c r="Z52" s="3">
        <f t="shared" si="61"/>
        <v>0.99999994664707104</v>
      </c>
      <c r="AA52" s="5"/>
      <c r="AN52" s="6"/>
      <c r="AO52" s="6"/>
      <c r="AP52" s="6"/>
      <c r="AQ52" s="6"/>
      <c r="AR52" s="6"/>
    </row>
    <row r="53" spans="9:47" x14ac:dyDescent="0.25">
      <c r="I53" s="53">
        <f>I$13</f>
        <v>2</v>
      </c>
      <c r="J53" s="38" t="str">
        <f>J$13</f>
        <v>Cereal Grains</v>
      </c>
      <c r="K53" s="55">
        <f>K$33</f>
        <v>23.1</v>
      </c>
      <c r="L53" s="53">
        <f t="shared" si="52"/>
        <v>44</v>
      </c>
      <c r="M53" s="53">
        <f t="shared" si="53"/>
        <v>35200</v>
      </c>
      <c r="N53" s="53">
        <f>N$13</f>
        <v>105</v>
      </c>
      <c r="O53" s="53">
        <f t="shared" si="54"/>
        <v>10</v>
      </c>
      <c r="P53" s="53">
        <f t="shared" si="55"/>
        <v>8000</v>
      </c>
      <c r="Q53" s="29">
        <v>132.56</v>
      </c>
      <c r="R53" s="39">
        <v>4.5857319867799999E-2</v>
      </c>
      <c r="S53" s="12">
        <f t="shared" si="56"/>
        <v>132560</v>
      </c>
      <c r="T53" s="12">
        <f t="shared" si="57"/>
        <v>36685.855894239998</v>
      </c>
      <c r="U53" s="3">
        <f>U$13</f>
        <v>1.0529999999999999</v>
      </c>
      <c r="V53" s="4">
        <f>V$13</f>
        <v>-3.7110000000000002E-4</v>
      </c>
      <c r="W53" s="5">
        <f t="shared" si="58"/>
        <v>-47.940515200000007</v>
      </c>
      <c r="X53" s="5">
        <f t="shared" si="59"/>
        <v>-13.827632803656941</v>
      </c>
      <c r="Y53" s="3">
        <f t="shared" si="60"/>
        <v>1.5309584827396956E-15</v>
      </c>
      <c r="Z53" s="3">
        <f t="shared" si="61"/>
        <v>0.99999999999999845</v>
      </c>
      <c r="AA53" s="5"/>
      <c r="AE53">
        <v>50</v>
      </c>
      <c r="AF53">
        <v>200</v>
      </c>
      <c r="AG53">
        <v>400</v>
      </c>
      <c r="AH53">
        <v>600</v>
      </c>
      <c r="AI53">
        <v>800</v>
      </c>
      <c r="AJ53">
        <v>1000</v>
      </c>
      <c r="AK53">
        <v>1200</v>
      </c>
      <c r="AN53" s="6"/>
      <c r="AO53" s="6"/>
      <c r="AP53" s="6"/>
      <c r="AQ53" s="6"/>
      <c r="AR53" s="6"/>
    </row>
    <row r="54" spans="9:47" x14ac:dyDescent="0.25">
      <c r="I54" s="53">
        <f>I$14</f>
        <v>13</v>
      </c>
      <c r="J54" s="38" t="str">
        <f>J$14</f>
        <v>Non-Metallic Minerals</v>
      </c>
      <c r="K54" s="55">
        <f>K$34</f>
        <v>23.1</v>
      </c>
      <c r="L54" s="53">
        <f t="shared" si="52"/>
        <v>44</v>
      </c>
      <c r="M54" s="53">
        <f t="shared" si="53"/>
        <v>35200</v>
      </c>
      <c r="N54" s="53">
        <f>N$14</f>
        <v>93.5</v>
      </c>
      <c r="O54" s="53">
        <f t="shared" si="54"/>
        <v>11</v>
      </c>
      <c r="P54" s="53">
        <f t="shared" si="55"/>
        <v>8800</v>
      </c>
      <c r="Q54" s="29">
        <v>132.56</v>
      </c>
      <c r="R54" s="39">
        <v>6.0000312530600002E-2</v>
      </c>
      <c r="S54" s="12">
        <f t="shared" si="56"/>
        <v>132560</v>
      </c>
      <c r="T54" s="12">
        <f t="shared" si="57"/>
        <v>48000.250024480003</v>
      </c>
      <c r="U54" s="3">
        <f>U$14</f>
        <v>3.5510000000000002</v>
      </c>
      <c r="V54" s="4">
        <f>V$14</f>
        <v>-4.3239999999999999E-4</v>
      </c>
      <c r="W54" s="5">
        <f t="shared" si="58"/>
        <v>-53.568443200000004</v>
      </c>
      <c r="X54" s="5">
        <f t="shared" si="59"/>
        <v>-21.034669565727629</v>
      </c>
      <c r="Y54" s="3">
        <f t="shared" si="60"/>
        <v>7.4261143975453476E-15</v>
      </c>
      <c r="Z54" s="3">
        <f t="shared" si="61"/>
        <v>0.99999999999999256</v>
      </c>
      <c r="AA54" s="5"/>
      <c r="AC54">
        <v>27</v>
      </c>
      <c r="AD54">
        <v>100</v>
      </c>
      <c r="AE54" s="2">
        <v>0.9864300333567334</v>
      </c>
      <c r="AF54" s="2">
        <v>0.97164357518487077</v>
      </c>
      <c r="AG54" s="2">
        <v>0.83967644999153856</v>
      </c>
      <c r="AH54" s="2">
        <v>0.50649471463392992</v>
      </c>
      <c r="AI54" s="2">
        <v>0.10975635557441984</v>
      </c>
      <c r="AJ54" s="2">
        <v>1.9362437100865205E-2</v>
      </c>
      <c r="AK54" s="2">
        <v>1.5041681989268023E-3</v>
      </c>
      <c r="AN54" s="6"/>
      <c r="AO54" s="6"/>
      <c r="AP54" s="6"/>
      <c r="AQ54" s="6"/>
      <c r="AR54" s="6"/>
    </row>
    <row r="55" spans="9:47" x14ac:dyDescent="0.25">
      <c r="AC55">
        <v>27</v>
      </c>
      <c r="AD55">
        <v>200</v>
      </c>
      <c r="AE55" s="2">
        <v>0.9898839732682585</v>
      </c>
      <c r="AF55" s="2">
        <v>0.95602954268832663</v>
      </c>
      <c r="AG55" s="2">
        <v>0.336851974211065</v>
      </c>
      <c r="AH55" s="2">
        <v>1.9132679483933272E-2</v>
      </c>
      <c r="AI55" s="2">
        <v>2.8139649118577473E-4</v>
      </c>
      <c r="AJ55" s="2">
        <v>7.2193677801960994E-6</v>
      </c>
      <c r="AK55" s="2">
        <v>4.202421271898308E-8</v>
      </c>
      <c r="AN55" s="6"/>
      <c r="AO55" s="6"/>
      <c r="AP55" s="6"/>
      <c r="AQ55" s="6"/>
      <c r="AR55" s="6"/>
    </row>
    <row r="56" spans="9:47" x14ac:dyDescent="0.25">
      <c r="J56" t="s">
        <v>55</v>
      </c>
      <c r="K56">
        <v>1000</v>
      </c>
      <c r="L56" t="s">
        <v>56</v>
      </c>
      <c r="AC56">
        <v>27</v>
      </c>
      <c r="AD56">
        <v>500</v>
      </c>
      <c r="AE56" s="2">
        <v>0.99582794973230671</v>
      </c>
      <c r="AF56" s="2">
        <v>0.84744193917207822</v>
      </c>
      <c r="AG56" s="2">
        <v>4.6320079405981018E-4</v>
      </c>
      <c r="AH56" s="2">
        <v>1.3390991556047619E-7</v>
      </c>
      <c r="AI56" s="2">
        <v>3.3496638580206226E-12</v>
      </c>
      <c r="AJ56" s="2">
        <v>3.5290249034918294E-16</v>
      </c>
      <c r="AK56" s="2">
        <v>9.1232164449243225E-22</v>
      </c>
      <c r="AN56" s="6"/>
      <c r="AO56" s="6"/>
      <c r="AP56" s="6"/>
      <c r="AQ56" s="6"/>
      <c r="AR56" s="6"/>
    </row>
    <row r="57" spans="9:47" x14ac:dyDescent="0.25">
      <c r="K57" s="53" t="s">
        <v>51</v>
      </c>
      <c r="L57" s="53"/>
      <c r="M57" s="53"/>
      <c r="N57" s="53" t="s">
        <v>52</v>
      </c>
      <c r="O57" s="53"/>
      <c r="P57" s="53"/>
      <c r="Q57" s="53" t="s">
        <v>110</v>
      </c>
      <c r="R57" s="53"/>
      <c r="S57" s="53" t="s">
        <v>60</v>
      </c>
      <c r="T57" s="53"/>
      <c r="AC57">
        <v>27</v>
      </c>
      <c r="AD57">
        <v>1000</v>
      </c>
      <c r="AE57" s="2">
        <v>0.99905306604988431</v>
      </c>
      <c r="AF57" s="2">
        <v>0.3636294086472534</v>
      </c>
      <c r="AG57" s="2">
        <v>3.9768602034398371E-9</v>
      </c>
      <c r="AH57" s="2">
        <v>3.3206637435677603E-16</v>
      </c>
      <c r="AI57" s="2">
        <v>2.0777905484681542E-25</v>
      </c>
      <c r="AJ57" s="2">
        <v>2.3062626086471171E-33</v>
      </c>
      <c r="AK57" s="2">
        <v>1.5413287121845216E-44</v>
      </c>
      <c r="AN57" s="6"/>
      <c r="AO57" s="6"/>
      <c r="AP57" s="6"/>
      <c r="AQ57" s="6"/>
      <c r="AR57" s="6"/>
    </row>
    <row r="58" spans="9:47" x14ac:dyDescent="0.25">
      <c r="J58" s="53" t="s">
        <v>46</v>
      </c>
      <c r="K58" s="53" t="s">
        <v>59</v>
      </c>
      <c r="L58" s="53" t="s">
        <v>117</v>
      </c>
      <c r="M58" s="53" t="s">
        <v>118</v>
      </c>
      <c r="N58" s="53" t="s">
        <v>58</v>
      </c>
      <c r="O58" s="53" t="s">
        <v>120</v>
      </c>
      <c r="P58" s="53" t="s">
        <v>119</v>
      </c>
      <c r="Q58" s="53" t="s">
        <v>121</v>
      </c>
      <c r="R58" s="53" t="s">
        <v>122</v>
      </c>
      <c r="S58" s="53" t="s">
        <v>51</v>
      </c>
      <c r="T58" s="53" t="s">
        <v>52</v>
      </c>
      <c r="U58" s="53" t="s">
        <v>49</v>
      </c>
      <c r="V58" s="53" t="s">
        <v>50</v>
      </c>
      <c r="W58" s="53" t="s">
        <v>47</v>
      </c>
      <c r="X58" s="53" t="s">
        <v>48</v>
      </c>
      <c r="Y58" s="53" t="s">
        <v>53</v>
      </c>
      <c r="Z58" s="53" t="s">
        <v>54</v>
      </c>
      <c r="AC58">
        <v>27</v>
      </c>
      <c r="AD58">
        <v>2000</v>
      </c>
      <c r="AE58" s="2">
        <v>0.99995148881531404</v>
      </c>
      <c r="AF58" s="2">
        <v>6.0100639841894404E-3</v>
      </c>
      <c r="AG58" s="2">
        <v>2.9287342398640499E-19</v>
      </c>
      <c r="AH58" s="2">
        <v>2.0419688488482898E-33</v>
      </c>
      <c r="AI58" s="2">
        <v>7.9947123878960498E-52</v>
      </c>
      <c r="AJ58" s="2">
        <v>9.8495599385803225E-68</v>
      </c>
      <c r="AK58" s="2">
        <v>4.3993635163369094E-90</v>
      </c>
      <c r="AN58" s="6"/>
      <c r="AO58" s="6"/>
      <c r="AP58" s="6"/>
      <c r="AQ58" s="6"/>
      <c r="AR58" s="6"/>
    </row>
    <row r="59" spans="9:47" x14ac:dyDescent="0.25">
      <c r="I59" s="53">
        <f>I$9</f>
        <v>34</v>
      </c>
      <c r="J59" s="38" t="str">
        <f>J$9</f>
        <v>Machinery</v>
      </c>
      <c r="K59" s="55">
        <f>K$29</f>
        <v>23.1</v>
      </c>
      <c r="L59" s="53">
        <f t="shared" ref="L59:L64" si="62">ROUNDUP(AE$2/K59,0)</f>
        <v>44</v>
      </c>
      <c r="M59" s="53">
        <f t="shared" ref="M59:M64" si="63">L59*K$56</f>
        <v>44000</v>
      </c>
      <c r="N59" s="53">
        <f>N$9</f>
        <v>52.1</v>
      </c>
      <c r="O59" s="53">
        <f t="shared" ref="O59:O64" si="64">ROUNDUP(AE$2/N59,0)</f>
        <v>20</v>
      </c>
      <c r="P59" s="53">
        <f t="shared" ref="P59:P64" si="65">O59*K$56</f>
        <v>20000</v>
      </c>
      <c r="Q59" s="54">
        <v>165.2</v>
      </c>
      <c r="R59" s="39">
        <v>8.3717828373600006E-2</v>
      </c>
      <c r="S59" s="12">
        <f t="shared" ref="S59:S64" si="66">$AE$2*Q59</f>
        <v>165200</v>
      </c>
      <c r="T59" s="12">
        <f t="shared" ref="T59:T64" si="67">$AE$2*$K$56*R59</f>
        <v>83717.828373600001</v>
      </c>
      <c r="U59" s="3">
        <f>U$9</f>
        <v>4.5970000000000004</v>
      </c>
      <c r="V59" s="4">
        <f>V$9</f>
        <v>-3.5540000000000002E-4</v>
      </c>
      <c r="W59" s="5">
        <f t="shared" ref="W59:W64" si="68">($C$2+U59)+S59*($E$2+V59)</f>
        <v>-54.105544000000009</v>
      </c>
      <c r="X59" s="5">
        <f t="shared" ref="X59:X64" si="69">T59*($E$2+V59)</f>
        <v>-30.240553965111797</v>
      </c>
      <c r="Y59" s="3">
        <f>1/(1+EXP(X59-W59))</f>
        <v>4.3208234088898199E-11</v>
      </c>
      <c r="Z59" s="3">
        <f>1-Y59</f>
        <v>0.99999999995679179</v>
      </c>
      <c r="AC59">
        <v>27</v>
      </c>
      <c r="AD59">
        <v>5000</v>
      </c>
      <c r="AE59" s="2">
        <v>0.99999999349483359</v>
      </c>
      <c r="AF59" s="2">
        <v>7.1637716715407812E-9</v>
      </c>
      <c r="AG59" s="2">
        <v>1.1697656897702096E-49</v>
      </c>
      <c r="AH59" s="2">
        <v>4.7481206803205314E-85</v>
      </c>
      <c r="AI59" s="2">
        <v>4.55413687005705E-131</v>
      </c>
      <c r="AJ59" s="2">
        <v>7.6725731210505025E-171</v>
      </c>
      <c r="AK59" s="2">
        <v>1.0229951854984894E-226</v>
      </c>
      <c r="AN59" s="6"/>
      <c r="AO59" s="6"/>
      <c r="AP59" s="6"/>
      <c r="AQ59" s="6"/>
      <c r="AR59" s="6"/>
    </row>
    <row r="60" spans="9:47" x14ac:dyDescent="0.25">
      <c r="I60" s="53">
        <f>I$10</f>
        <v>27</v>
      </c>
      <c r="J60" s="38" t="str">
        <f>J$10</f>
        <v>Pulp and Paper</v>
      </c>
      <c r="K60" s="55">
        <f>K$30</f>
        <v>23.1</v>
      </c>
      <c r="L60" s="53">
        <f t="shared" si="62"/>
        <v>44</v>
      </c>
      <c r="M60" s="53">
        <f t="shared" si="63"/>
        <v>44000</v>
      </c>
      <c r="N60" s="53">
        <f>N$10</f>
        <v>77.400000000000006</v>
      </c>
      <c r="O60" s="53">
        <f t="shared" si="64"/>
        <v>13</v>
      </c>
      <c r="P60" s="53">
        <f t="shared" si="65"/>
        <v>13000</v>
      </c>
      <c r="Q60" s="54">
        <v>165.2</v>
      </c>
      <c r="R60" s="39">
        <v>5.5150662236E-2</v>
      </c>
      <c r="S60" s="12">
        <f t="shared" si="66"/>
        <v>165200</v>
      </c>
      <c r="T60" s="12">
        <f t="shared" si="67"/>
        <v>55150.662236000004</v>
      </c>
      <c r="U60" s="3">
        <f>U$10</f>
        <v>3.0179999999999998</v>
      </c>
      <c r="V60" s="4">
        <f>V$10</f>
        <v>-7.1330000000000005E-4</v>
      </c>
      <c r="W60" s="5">
        <f t="shared" si="68"/>
        <v>-114.80962400000001</v>
      </c>
      <c r="X60" s="5">
        <f t="shared" si="69"/>
        <v>-39.659944227152323</v>
      </c>
      <c r="Y60" s="3">
        <f t="shared" ref="Y60:Y64" si="70">1/(1+EXP(X60-W60))</f>
        <v>2.3062626086471171E-33</v>
      </c>
      <c r="Z60" s="3">
        <f t="shared" ref="Z60:Z64" si="71">1-Y60</f>
        <v>1</v>
      </c>
      <c r="AC60">
        <v>27</v>
      </c>
      <c r="AD60">
        <v>10000</v>
      </c>
      <c r="AE60" s="2">
        <v>0.99999999999999778</v>
      </c>
      <c r="AF60" s="2">
        <v>9.5034826998965156E-19</v>
      </c>
      <c r="AG60" s="2">
        <v>2.533944331899377E-100</v>
      </c>
      <c r="AH60" s="2">
        <v>4.1748685802099269E-171</v>
      </c>
      <c r="AI60" s="2">
        <v>3.8407095846305345E-263</v>
      </c>
      <c r="AJ60" s="2">
        <v>0</v>
      </c>
      <c r="AK60" s="2">
        <v>0</v>
      </c>
    </row>
    <row r="61" spans="9:47" x14ac:dyDescent="0.25">
      <c r="I61" s="53">
        <f>I$11</f>
        <v>26</v>
      </c>
      <c r="J61" s="38" t="str">
        <f>J$11</f>
        <v>Wood Products</v>
      </c>
      <c r="K61" s="55">
        <f>K$31</f>
        <v>23.1</v>
      </c>
      <c r="L61" s="53">
        <f t="shared" si="62"/>
        <v>44</v>
      </c>
      <c r="M61" s="53">
        <f t="shared" si="63"/>
        <v>44000</v>
      </c>
      <c r="N61" s="53">
        <f>N$11</f>
        <v>93</v>
      </c>
      <c r="O61" s="53">
        <f t="shared" si="64"/>
        <v>11</v>
      </c>
      <c r="P61" s="53">
        <f t="shared" si="65"/>
        <v>11000</v>
      </c>
      <c r="Q61" s="54">
        <v>165.2</v>
      </c>
      <c r="R61" s="39">
        <v>5.6555974697600001E-2</v>
      </c>
      <c r="S61" s="12">
        <f t="shared" si="66"/>
        <v>165200</v>
      </c>
      <c r="T61" s="12">
        <f t="shared" si="67"/>
        <v>56555.974697600002</v>
      </c>
      <c r="U61" s="3">
        <f>U$11</f>
        <v>1.3180000000000001</v>
      </c>
      <c r="V61" s="4">
        <f>V$11</f>
        <v>-5.4199999999999995E-4</v>
      </c>
      <c r="W61" s="5">
        <f t="shared" si="68"/>
        <v>-88.210863999999987</v>
      </c>
      <c r="X61" s="5">
        <f t="shared" si="69"/>
        <v>-30.982494058839233</v>
      </c>
      <c r="Y61" s="3">
        <f t="shared" si="70"/>
        <v>1.399699238207784E-25</v>
      </c>
      <c r="Z61" s="3">
        <f t="shared" si="71"/>
        <v>1</v>
      </c>
    </row>
    <row r="62" spans="9:47" x14ac:dyDescent="0.25">
      <c r="I62" s="53">
        <f>I$12</f>
        <v>20</v>
      </c>
      <c r="J62" s="38" t="str">
        <f>J$12</f>
        <v>Basic Chemicals</v>
      </c>
      <c r="K62" s="55">
        <f>K$32</f>
        <v>23.1</v>
      </c>
      <c r="L62" s="53">
        <f t="shared" si="62"/>
        <v>44</v>
      </c>
      <c r="M62" s="53">
        <f t="shared" si="63"/>
        <v>44000</v>
      </c>
      <c r="N62" s="53">
        <f>N$12</f>
        <v>95</v>
      </c>
      <c r="O62" s="53">
        <f t="shared" si="64"/>
        <v>11</v>
      </c>
      <c r="P62" s="53">
        <f t="shared" si="65"/>
        <v>11000</v>
      </c>
      <c r="Q62" s="54">
        <v>165.2</v>
      </c>
      <c r="R62" s="39">
        <v>5.3687175826200001E-2</v>
      </c>
      <c r="S62" s="12">
        <f t="shared" si="66"/>
        <v>165200</v>
      </c>
      <c r="T62" s="12">
        <f t="shared" si="67"/>
        <v>53687.1758262</v>
      </c>
      <c r="U62" s="3">
        <f>U$12</f>
        <v>5.3369999999999997</v>
      </c>
      <c r="V62" s="4">
        <f>V$12</f>
        <v>-2.7109999999999998E-4</v>
      </c>
      <c r="W62" s="5">
        <f t="shared" si="68"/>
        <v>-39.439183999999997</v>
      </c>
      <c r="X62" s="5">
        <f t="shared" si="69"/>
        <v>-14.867052729791304</v>
      </c>
      <c r="Y62" s="3">
        <f t="shared" si="70"/>
        <v>2.1303893420336741E-11</v>
      </c>
      <c r="Z62" s="3">
        <f t="shared" si="71"/>
        <v>0.99999999997869615</v>
      </c>
      <c r="AE62">
        <v>50</v>
      </c>
      <c r="AF62">
        <v>200</v>
      </c>
      <c r="AG62">
        <v>400</v>
      </c>
      <c r="AH62">
        <v>600</v>
      </c>
      <c r="AI62">
        <v>800</v>
      </c>
      <c r="AJ62">
        <v>1000</v>
      </c>
      <c r="AK62">
        <v>1200</v>
      </c>
    </row>
    <row r="63" spans="9:47" x14ac:dyDescent="0.25">
      <c r="I63" s="53">
        <f>I$13</f>
        <v>2</v>
      </c>
      <c r="J63" s="38" t="str">
        <f>J$13</f>
        <v>Cereal Grains</v>
      </c>
      <c r="K63" s="55">
        <f>K$33</f>
        <v>23.1</v>
      </c>
      <c r="L63" s="53">
        <f t="shared" si="62"/>
        <v>44</v>
      </c>
      <c r="M63" s="53">
        <f t="shared" si="63"/>
        <v>44000</v>
      </c>
      <c r="N63" s="53">
        <f>N$13</f>
        <v>105</v>
      </c>
      <c r="O63" s="53">
        <f t="shared" si="64"/>
        <v>10</v>
      </c>
      <c r="P63" s="53">
        <f t="shared" si="65"/>
        <v>10000</v>
      </c>
      <c r="Q63" s="54">
        <v>165.2</v>
      </c>
      <c r="R63" s="39">
        <v>4.2941170957299997E-2</v>
      </c>
      <c r="S63" s="12">
        <f t="shared" si="66"/>
        <v>165200</v>
      </c>
      <c r="T63" s="12">
        <f t="shared" si="67"/>
        <v>42941.170957299997</v>
      </c>
      <c r="U63" s="3">
        <f>U$13</f>
        <v>1.0529999999999999</v>
      </c>
      <c r="V63" s="4">
        <f>V$13</f>
        <v>-3.7110000000000002E-4</v>
      </c>
      <c r="W63" s="5">
        <f t="shared" si="68"/>
        <v>-60.243184000000007</v>
      </c>
      <c r="X63" s="5">
        <f t="shared" si="69"/>
        <v>-16.185386157225516</v>
      </c>
      <c r="Y63" s="3">
        <f t="shared" si="70"/>
        <v>7.3441495531835154E-20</v>
      </c>
      <c r="Z63" s="3">
        <f t="shared" si="71"/>
        <v>1</v>
      </c>
      <c r="AC63">
        <v>34</v>
      </c>
      <c r="AD63">
        <v>100</v>
      </c>
      <c r="AE63" s="2">
        <v>0.99660064885834809</v>
      </c>
      <c r="AF63" s="2">
        <v>0.99623537283380459</v>
      </c>
      <c r="AG63" s="2">
        <v>0.99379828410581972</v>
      </c>
      <c r="AH63" s="2">
        <v>0.99737354171148052</v>
      </c>
      <c r="AI63" s="2">
        <v>0.98046381584064446</v>
      </c>
      <c r="AJ63" s="2">
        <v>0.93243447394876067</v>
      </c>
      <c r="AK63" s="2">
        <v>0.94750738686686531</v>
      </c>
    </row>
    <row r="64" spans="9:47" x14ac:dyDescent="0.25">
      <c r="I64" s="37">
        <f>I$14</f>
        <v>13</v>
      </c>
      <c r="J64" s="38" t="str">
        <f>J$14</f>
        <v>Non-Metallic Minerals</v>
      </c>
      <c r="K64" s="55">
        <f>K$34</f>
        <v>23.1</v>
      </c>
      <c r="L64" s="37">
        <f t="shared" si="62"/>
        <v>44</v>
      </c>
      <c r="M64" s="13">
        <f t="shared" si="63"/>
        <v>44000</v>
      </c>
      <c r="N64" s="37">
        <f>N$14</f>
        <v>93.5</v>
      </c>
      <c r="O64" s="37">
        <f t="shared" si="64"/>
        <v>11</v>
      </c>
      <c r="P64" s="13">
        <f t="shared" si="65"/>
        <v>11000</v>
      </c>
      <c r="Q64" s="54">
        <v>165.2</v>
      </c>
      <c r="R64" s="39">
        <v>4.6799340915400001E-2</v>
      </c>
      <c r="S64" s="12">
        <f t="shared" si="66"/>
        <v>165200</v>
      </c>
      <c r="T64" s="12">
        <f t="shared" si="67"/>
        <v>46799.340915400004</v>
      </c>
      <c r="U64" s="3">
        <f>U$14</f>
        <v>3.5510000000000002</v>
      </c>
      <c r="V64" s="4">
        <f>V$14</f>
        <v>-4.3239999999999999E-4</v>
      </c>
      <c r="W64" s="5">
        <f t="shared" si="68"/>
        <v>-67.871943999999999</v>
      </c>
      <c r="X64" s="5">
        <f t="shared" si="69"/>
        <v>-20.508407175946591</v>
      </c>
      <c r="Y64" s="3">
        <f t="shared" si="70"/>
        <v>2.6932540022516078E-21</v>
      </c>
      <c r="Z64" s="3">
        <f t="shared" si="71"/>
        <v>1</v>
      </c>
      <c r="AC64">
        <v>34</v>
      </c>
      <c r="AD64">
        <v>200</v>
      </c>
      <c r="AE64" s="2">
        <v>0.99696205414691319</v>
      </c>
      <c r="AF64" s="2">
        <v>0.99627393461924774</v>
      </c>
      <c r="AG64" s="2">
        <v>0.9899034785003622</v>
      </c>
      <c r="AH64" s="2">
        <v>0.99818703704213163</v>
      </c>
      <c r="AI64" s="2">
        <v>0.90580993534349286</v>
      </c>
      <c r="AJ64" s="2">
        <v>0.42101746224108616</v>
      </c>
      <c r="AK64" s="2">
        <v>0.55436536265605862</v>
      </c>
    </row>
    <row r="65" spans="9:37" x14ac:dyDescent="0.25">
      <c r="AC65">
        <v>34</v>
      </c>
      <c r="AD65">
        <v>500</v>
      </c>
      <c r="AE65" s="2">
        <v>0.99783210379071763</v>
      </c>
      <c r="AF65" s="2">
        <v>0.99638727468048549</v>
      </c>
      <c r="AG65" s="2">
        <v>0.95736630620049967</v>
      </c>
      <c r="AH65" s="2">
        <v>0.99940445948966661</v>
      </c>
      <c r="AI65" s="2">
        <v>6.3375030432150051E-2</v>
      </c>
      <c r="AJ65" s="2">
        <v>1.0636846659522411E-4</v>
      </c>
      <c r="AK65" s="2">
        <v>4.0704136404339772E-4</v>
      </c>
    </row>
    <row r="66" spans="9:37" x14ac:dyDescent="0.25">
      <c r="J66" t="s">
        <v>55</v>
      </c>
      <c r="K66">
        <v>1200</v>
      </c>
      <c r="L66" t="s">
        <v>56</v>
      </c>
      <c r="AC66">
        <v>34</v>
      </c>
      <c r="AD66">
        <v>1000</v>
      </c>
      <c r="AE66" s="2">
        <v>0.99876525542172567</v>
      </c>
      <c r="AF66" s="2">
        <v>0.99656859158636424</v>
      </c>
      <c r="AG66" s="2">
        <v>0.6581548580037504</v>
      </c>
      <c r="AH66" s="2">
        <v>0.99990700676876088</v>
      </c>
      <c r="AI66" s="2">
        <v>1.7480169193836593E-5</v>
      </c>
      <c r="AJ66" s="2">
        <v>4.3208234088898199E-11</v>
      </c>
      <c r="AK66" s="2">
        <v>6.3310980295955704E-10</v>
      </c>
    </row>
    <row r="67" spans="9:37" x14ac:dyDescent="0.25">
      <c r="K67" s="53" t="s">
        <v>51</v>
      </c>
      <c r="L67" s="53"/>
      <c r="M67" s="53"/>
      <c r="N67" s="53" t="s">
        <v>52</v>
      </c>
      <c r="O67" s="53"/>
      <c r="P67" s="53"/>
      <c r="Q67" s="53" t="s">
        <v>110</v>
      </c>
      <c r="R67" s="53"/>
      <c r="S67" s="53" t="s">
        <v>60</v>
      </c>
      <c r="T67" s="53"/>
      <c r="AC67">
        <v>34</v>
      </c>
      <c r="AD67">
        <v>2000</v>
      </c>
      <c r="AE67" s="2">
        <v>0.99959986617243612</v>
      </c>
      <c r="AF67" s="2">
        <v>0.99690446549707623</v>
      </c>
      <c r="AG67" s="2">
        <v>1.3955398490801175E-2</v>
      </c>
      <c r="AH67" s="2">
        <v>0.99999773465608099</v>
      </c>
      <c r="AI67" s="2">
        <v>1.1666881098927405E-12</v>
      </c>
      <c r="AJ67" s="2">
        <v>7.128224335320034E-24</v>
      </c>
      <c r="AK67" s="2">
        <v>1.530405090309095E-21</v>
      </c>
    </row>
    <row r="68" spans="9:37" x14ac:dyDescent="0.25">
      <c r="J68" s="53" t="s">
        <v>46</v>
      </c>
      <c r="K68" s="53" t="s">
        <v>59</v>
      </c>
      <c r="L68" s="53" t="s">
        <v>117</v>
      </c>
      <c r="M68" s="53" t="s">
        <v>118</v>
      </c>
      <c r="N68" s="53" t="s">
        <v>58</v>
      </c>
      <c r="O68" s="53" t="s">
        <v>120</v>
      </c>
      <c r="P68" s="53" t="s">
        <v>119</v>
      </c>
      <c r="Q68" s="53" t="s">
        <v>121</v>
      </c>
      <c r="R68" s="53" t="s">
        <v>122</v>
      </c>
      <c r="S68" s="53" t="s">
        <v>51</v>
      </c>
      <c r="T68" s="53" t="s">
        <v>52</v>
      </c>
      <c r="U68" s="53" t="s">
        <v>49</v>
      </c>
      <c r="V68" s="53" t="s">
        <v>50</v>
      </c>
      <c r="W68" s="53" t="s">
        <v>47</v>
      </c>
      <c r="X68" s="53" t="s">
        <v>48</v>
      </c>
      <c r="Y68" s="53" t="s">
        <v>53</v>
      </c>
      <c r="Z68" s="53" t="s">
        <v>54</v>
      </c>
      <c r="AC68">
        <v>34</v>
      </c>
      <c r="AD68">
        <v>5000</v>
      </c>
      <c r="AE68" s="2">
        <v>0.99998641156912937</v>
      </c>
      <c r="AF68" s="2">
        <v>0.99772780887512369</v>
      </c>
      <c r="AG68" s="2">
        <v>5.6219462701651281E-9</v>
      </c>
      <c r="AH68" s="2">
        <v>0.99999999996726108</v>
      </c>
      <c r="AI68" s="2">
        <v>3.4686415074611217E-34</v>
      </c>
      <c r="AJ68" s="2">
        <v>3.200559349309631E-62</v>
      </c>
      <c r="AK68" s="2">
        <v>2.1616654983927735E-56</v>
      </c>
    </row>
    <row r="69" spans="9:37" x14ac:dyDescent="0.25">
      <c r="I69" s="53">
        <f>I$9</f>
        <v>34</v>
      </c>
      <c r="J69" s="38" t="str">
        <f>J$9</f>
        <v>Machinery</v>
      </c>
      <c r="K69" s="55">
        <f>K$29</f>
        <v>23.1</v>
      </c>
      <c r="L69" s="53">
        <f t="shared" ref="L69:L74" si="72">ROUNDUP(AE$2/K69,0)</f>
        <v>44</v>
      </c>
      <c r="M69" s="53">
        <f>L69*K$66</f>
        <v>52800</v>
      </c>
      <c r="N69" s="53">
        <f>N$9</f>
        <v>52.1</v>
      </c>
      <c r="O69" s="53">
        <f t="shared" ref="O69:O74" si="73">ROUNDUP(AE$2/N69,0)</f>
        <v>20</v>
      </c>
      <c r="P69" s="53">
        <f>O69*K$66</f>
        <v>24000</v>
      </c>
      <c r="Q69" s="29">
        <v>197.84</v>
      </c>
      <c r="R69" s="39">
        <v>0.10315824971900001</v>
      </c>
      <c r="S69" s="12">
        <f t="shared" ref="S69:S74" si="74">$AE$2*Q69</f>
        <v>197840</v>
      </c>
      <c r="T69" s="12">
        <f t="shared" ref="T69:T74" si="75">$AE$2*$K$66*R69</f>
        <v>123789.8996628</v>
      </c>
      <c r="U69" s="3">
        <f>U$9</f>
        <v>4.5970000000000004</v>
      </c>
      <c r="V69" s="4">
        <f>V$9</f>
        <v>-3.5540000000000002E-4</v>
      </c>
      <c r="W69" s="5">
        <f t="shared" ref="W69:W74" si="76">($C$2+U69)+S69*($E$2+V69)</f>
        <v>-65.895764800000009</v>
      </c>
      <c r="X69" s="5">
        <f t="shared" ref="X69:X74" si="77">T69*($E$2+V69)</f>
        <v>-44.715387556196625</v>
      </c>
      <c r="Y69" s="3">
        <f>1/(1+EXP(X69-W69))</f>
        <v>6.3310980295955704E-10</v>
      </c>
      <c r="Z69" s="3">
        <f>1-Y69</f>
        <v>0.99999999936689021</v>
      </c>
      <c r="AC69">
        <v>34</v>
      </c>
      <c r="AD69">
        <v>10000</v>
      </c>
      <c r="AE69" s="2">
        <v>0.9999999516382424</v>
      </c>
      <c r="AF69" s="2">
        <v>0.99864347529304209</v>
      </c>
      <c r="AG69" s="2">
        <v>1.2067622358087317E-19</v>
      </c>
      <c r="AH69" s="2">
        <v>1</v>
      </c>
      <c r="AI69" s="2">
        <v>4.5937479043286337E-70</v>
      </c>
      <c r="AJ69" s="2">
        <v>3.911110575679429E-126</v>
      </c>
      <c r="AK69" s="2">
        <v>1.7841251147541342E-114</v>
      </c>
    </row>
    <row r="70" spans="9:37" x14ac:dyDescent="0.25">
      <c r="I70" s="53">
        <f>I$10</f>
        <v>27</v>
      </c>
      <c r="J70" s="38" t="str">
        <f>J$10</f>
        <v>Pulp and Paper</v>
      </c>
      <c r="K70" s="55">
        <f>K$30</f>
        <v>23.1</v>
      </c>
      <c r="L70" s="53">
        <f t="shared" si="72"/>
        <v>44</v>
      </c>
      <c r="M70" s="53">
        <f t="shared" ref="M70:M74" si="78">L70*K$66</f>
        <v>52800</v>
      </c>
      <c r="N70" s="53">
        <f>N$10</f>
        <v>77.400000000000006</v>
      </c>
      <c r="O70" s="53">
        <f t="shared" si="73"/>
        <v>13</v>
      </c>
      <c r="P70" s="53">
        <f t="shared" ref="P70:P74" si="79">O70*K$66</f>
        <v>15600</v>
      </c>
      <c r="Q70" s="29">
        <v>197.84</v>
      </c>
      <c r="R70" s="39">
        <v>4.3340705251799998E-2</v>
      </c>
      <c r="S70" s="12">
        <f t="shared" si="74"/>
        <v>197840</v>
      </c>
      <c r="T70" s="12">
        <f t="shared" si="75"/>
        <v>52008.846302159996</v>
      </c>
      <c r="U70" s="3">
        <f>U$10</f>
        <v>3.0179999999999998</v>
      </c>
      <c r="V70" s="4">
        <f>V$10</f>
        <v>-7.1330000000000005E-4</v>
      </c>
      <c r="W70" s="5">
        <f t="shared" si="76"/>
        <v>-138.28170080000001</v>
      </c>
      <c r="X70" s="5">
        <f t="shared" si="77"/>
        <v>-37.400601552809299</v>
      </c>
      <c r="Y70" s="3">
        <f t="shared" ref="Y70:Y74" si="80">1/(1+EXP(X70-W70))</f>
        <v>1.5413287121845216E-44</v>
      </c>
      <c r="Z70" s="3">
        <f t="shared" ref="Z70:Z74" si="81">1-Y70</f>
        <v>1</v>
      </c>
      <c r="AC70" s="15"/>
    </row>
    <row r="71" spans="9:37" x14ac:dyDescent="0.25">
      <c r="I71" s="53">
        <f>I$11</f>
        <v>26</v>
      </c>
      <c r="J71" s="38" t="str">
        <f>J$11</f>
        <v>Wood Products</v>
      </c>
      <c r="K71" s="55">
        <f>K$31</f>
        <v>23.1</v>
      </c>
      <c r="L71" s="53">
        <f t="shared" si="72"/>
        <v>44</v>
      </c>
      <c r="M71" s="53">
        <f t="shared" si="78"/>
        <v>52800</v>
      </c>
      <c r="N71" s="53">
        <f>N$11</f>
        <v>93</v>
      </c>
      <c r="O71" s="53">
        <f t="shared" si="73"/>
        <v>11</v>
      </c>
      <c r="P71" s="53">
        <f t="shared" si="79"/>
        <v>13200</v>
      </c>
      <c r="Q71" s="29">
        <v>197.84</v>
      </c>
      <c r="R71" s="39">
        <v>4.0618494302300003E-2</v>
      </c>
      <c r="S71" s="12">
        <f t="shared" si="74"/>
        <v>197840</v>
      </c>
      <c r="T71" s="12">
        <f t="shared" si="75"/>
        <v>48742.193162760006</v>
      </c>
      <c r="U71" s="3">
        <f>U$11</f>
        <v>1.3180000000000001</v>
      </c>
      <c r="V71" s="4">
        <f>V$11</f>
        <v>-5.4199999999999995E-4</v>
      </c>
      <c r="W71" s="5">
        <f t="shared" si="76"/>
        <v>-106.09170879999999</v>
      </c>
      <c r="X71" s="5">
        <f t="shared" si="77"/>
        <v>-26.701948258423187</v>
      </c>
      <c r="Y71" s="3">
        <f t="shared" si="80"/>
        <v>3.3225006698477309E-35</v>
      </c>
      <c r="Z71" s="3">
        <f t="shared" si="81"/>
        <v>1</v>
      </c>
    </row>
    <row r="72" spans="9:37" x14ac:dyDescent="0.25">
      <c r="I72" s="53">
        <f>I$12</f>
        <v>20</v>
      </c>
      <c r="J72" s="38" t="str">
        <f>J$12</f>
        <v>Basic Chemicals</v>
      </c>
      <c r="K72" s="55">
        <f>K$32</f>
        <v>23.1</v>
      </c>
      <c r="L72" s="53">
        <f t="shared" si="72"/>
        <v>44</v>
      </c>
      <c r="M72" s="53">
        <f t="shared" si="78"/>
        <v>52800</v>
      </c>
      <c r="N72" s="53">
        <f>N$12</f>
        <v>95</v>
      </c>
      <c r="O72" s="53">
        <f t="shared" si="73"/>
        <v>11</v>
      </c>
      <c r="P72" s="53">
        <f t="shared" si="79"/>
        <v>13200</v>
      </c>
      <c r="Q72" s="29">
        <v>197.84</v>
      </c>
      <c r="R72" s="39">
        <v>4.65132892625E-2</v>
      </c>
      <c r="S72" s="12">
        <f t="shared" si="74"/>
        <v>197840</v>
      </c>
      <c r="T72" s="12">
        <f t="shared" si="75"/>
        <v>55815.947115000003</v>
      </c>
      <c r="U72" s="3">
        <f>U$12</f>
        <v>5.3369999999999997</v>
      </c>
      <c r="V72" s="4">
        <f>V$12</f>
        <v>-2.7109999999999998E-4</v>
      </c>
      <c r="W72" s="5">
        <f t="shared" si="76"/>
        <v>-48.477852800000001</v>
      </c>
      <c r="X72" s="5">
        <f t="shared" si="77"/>
        <v>-15.456552075085801</v>
      </c>
      <c r="Y72" s="3">
        <f t="shared" si="80"/>
        <v>4.5606979453117276E-15</v>
      </c>
      <c r="Z72" s="3">
        <f t="shared" si="81"/>
        <v>0.99999999999999545</v>
      </c>
      <c r="AC72" s="15"/>
    </row>
    <row r="73" spans="9:37" x14ac:dyDescent="0.25">
      <c r="I73" s="53">
        <f>I$13</f>
        <v>2</v>
      </c>
      <c r="J73" s="38" t="str">
        <f>J$13</f>
        <v>Cereal Grains</v>
      </c>
      <c r="K73" s="55">
        <f>K$33</f>
        <v>23.1</v>
      </c>
      <c r="L73" s="53">
        <f t="shared" si="72"/>
        <v>44</v>
      </c>
      <c r="M73" s="53">
        <f t="shared" si="78"/>
        <v>52800</v>
      </c>
      <c r="N73" s="53">
        <f>N$13</f>
        <v>105</v>
      </c>
      <c r="O73" s="53">
        <f t="shared" si="73"/>
        <v>10</v>
      </c>
      <c r="P73" s="53">
        <f t="shared" si="79"/>
        <v>12000</v>
      </c>
      <c r="Q73" s="29">
        <v>197.84</v>
      </c>
      <c r="R73" s="39">
        <v>2.5780986638099999E-2</v>
      </c>
      <c r="S73" s="12">
        <f t="shared" si="74"/>
        <v>197840</v>
      </c>
      <c r="T73" s="12">
        <f t="shared" si="75"/>
        <v>30937.18396572</v>
      </c>
      <c r="U73" s="3">
        <f>U$13</f>
        <v>1.0529999999999999</v>
      </c>
      <c r="V73" s="4">
        <f>V$13</f>
        <v>-3.7110000000000002E-4</v>
      </c>
      <c r="W73" s="5">
        <f t="shared" si="76"/>
        <v>-72.545852800000006</v>
      </c>
      <c r="X73" s="5">
        <f t="shared" si="77"/>
        <v>-11.660843380359184</v>
      </c>
      <c r="Y73" s="3">
        <f t="shared" si="80"/>
        <v>3.6139020584157028E-27</v>
      </c>
      <c r="Z73" s="3">
        <f t="shared" si="81"/>
        <v>1</v>
      </c>
      <c r="AC73" s="15"/>
    </row>
    <row r="74" spans="9:37" x14ac:dyDescent="0.25">
      <c r="I74" s="53">
        <f>I$14</f>
        <v>13</v>
      </c>
      <c r="J74" s="38" t="str">
        <f>J$14</f>
        <v>Non-Metallic Minerals</v>
      </c>
      <c r="K74" s="55">
        <f>K$34</f>
        <v>23.1</v>
      </c>
      <c r="L74" s="53">
        <f t="shared" si="72"/>
        <v>44</v>
      </c>
      <c r="M74" s="53">
        <f t="shared" si="78"/>
        <v>52800</v>
      </c>
      <c r="N74" s="53">
        <f>N$14</f>
        <v>93.5</v>
      </c>
      <c r="O74" s="53">
        <f t="shared" si="73"/>
        <v>11</v>
      </c>
      <c r="P74" s="53">
        <f t="shared" si="79"/>
        <v>13200</v>
      </c>
      <c r="Q74" s="29">
        <v>197.84</v>
      </c>
      <c r="R74" s="39">
        <v>3.8383556554199998E-2</v>
      </c>
      <c r="S74" s="12">
        <f t="shared" si="74"/>
        <v>197840</v>
      </c>
      <c r="T74" s="12">
        <f t="shared" si="75"/>
        <v>46060.267865039998</v>
      </c>
      <c r="U74" s="3">
        <f>U$14</f>
        <v>3.5510000000000002</v>
      </c>
      <c r="V74" s="4">
        <f>V$14</f>
        <v>-4.3239999999999999E-4</v>
      </c>
      <c r="W74" s="5">
        <f t="shared" si="76"/>
        <v>-82.175444799999994</v>
      </c>
      <c r="X74" s="5">
        <f t="shared" si="77"/>
        <v>-20.184530583817828</v>
      </c>
      <c r="Y74" s="3">
        <f t="shared" si="80"/>
        <v>1.1958811703014522E-27</v>
      </c>
      <c r="Z74" s="3">
        <f t="shared" si="81"/>
        <v>1</v>
      </c>
    </row>
  </sheetData>
  <sortState ref="AM9:AU50">
    <sortCondition ref="AM9:AM50"/>
    <sortCondition ref="AN9:AN50"/>
  </sortState>
  <mergeCells count="20">
    <mergeCell ref="K7:M7"/>
    <mergeCell ref="N7:P7"/>
    <mergeCell ref="S27:T27"/>
    <mergeCell ref="Q7:R7"/>
    <mergeCell ref="S7:T7"/>
    <mergeCell ref="S17:T17"/>
    <mergeCell ref="K17:M17"/>
    <mergeCell ref="K27:M27"/>
    <mergeCell ref="N27:P27"/>
    <mergeCell ref="Q27:R27"/>
    <mergeCell ref="N17:P17"/>
    <mergeCell ref="Q17:R17"/>
    <mergeCell ref="K37:M37"/>
    <mergeCell ref="N37:P37"/>
    <mergeCell ref="Q37:R37"/>
    <mergeCell ref="S37:T37"/>
    <mergeCell ref="K47:M47"/>
    <mergeCell ref="N47:P47"/>
    <mergeCell ref="Q47:R47"/>
    <mergeCell ref="S47:T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4"/>
  <sheetViews>
    <sheetView topLeftCell="I1" zoomScale="90" zoomScaleNormal="90" workbookViewId="0">
      <selection activeCell="Q19" sqref="Q19:Q24"/>
    </sheetView>
  </sheetViews>
  <sheetFormatPr defaultRowHeight="15" x14ac:dyDescent="0.25"/>
  <cols>
    <col min="2" max="2" width="23.5703125" customWidth="1"/>
    <col min="5" max="5" width="12.7109375" customWidth="1"/>
    <col min="10" max="10" width="25.28515625" customWidth="1"/>
    <col min="12" max="12" width="8.7109375" customWidth="1"/>
    <col min="15" max="15" width="8.7109375" customWidth="1"/>
    <col min="17" max="17" width="9.7109375" customWidth="1"/>
    <col min="18" max="18" width="10.85546875" customWidth="1"/>
    <col min="19" max="20" width="14.7109375" customWidth="1"/>
    <col min="21" max="21" width="9.5703125" customWidth="1"/>
    <col min="22" max="22" width="12.28515625" customWidth="1"/>
    <col min="23" max="24" width="9.7109375" customWidth="1"/>
    <col min="25" max="26" width="9.5703125" customWidth="1"/>
    <col min="27" max="27" width="9.5703125" bestFit="1" customWidth="1"/>
    <col min="29" max="29" width="9.85546875" customWidth="1"/>
    <col min="30" max="30" width="10.140625" customWidth="1"/>
    <col min="32" max="32" width="10.28515625" customWidth="1"/>
    <col min="33" max="33" width="10.42578125" customWidth="1"/>
    <col min="34" max="34" width="12.42578125" customWidth="1"/>
    <col min="35" max="35" width="10.7109375" customWidth="1"/>
    <col min="36" max="36" width="11.85546875" customWidth="1"/>
    <col min="37" max="37" width="11.28515625" customWidth="1"/>
    <col min="39" max="40" width="12.7109375" customWidth="1"/>
    <col min="42" max="42" width="11.42578125" customWidth="1"/>
    <col min="43" max="43" width="11" customWidth="1"/>
    <col min="44" max="44" width="11.28515625" customWidth="1"/>
  </cols>
  <sheetData>
    <row r="1" spans="1:47" x14ac:dyDescent="0.25">
      <c r="A1" s="58" t="s">
        <v>41</v>
      </c>
      <c r="B1" s="59" t="s">
        <v>0</v>
      </c>
      <c r="C1" s="58" t="s">
        <v>1</v>
      </c>
      <c r="D1" s="58" t="s">
        <v>59</v>
      </c>
      <c r="E1" s="58" t="s">
        <v>2</v>
      </c>
      <c r="F1" s="58" t="s">
        <v>58</v>
      </c>
      <c r="G1" s="58" t="s">
        <v>45</v>
      </c>
    </row>
    <row r="2" spans="1:47" x14ac:dyDescent="0.25">
      <c r="A2" s="58"/>
      <c r="B2" s="59" t="s">
        <v>36</v>
      </c>
      <c r="C2" s="60">
        <v>0.97099999999999997</v>
      </c>
      <c r="D2" s="58"/>
      <c r="E2" s="61">
        <v>-5.8200000000000002E-6</v>
      </c>
      <c r="F2" s="58"/>
      <c r="G2" s="58"/>
      <c r="AC2" t="s">
        <v>116</v>
      </c>
      <c r="AE2">
        <v>500</v>
      </c>
      <c r="AF2" t="s">
        <v>57</v>
      </c>
    </row>
    <row r="3" spans="1:47" x14ac:dyDescent="0.25">
      <c r="A3" s="62">
        <v>2</v>
      </c>
      <c r="B3" s="63" t="s">
        <v>3</v>
      </c>
      <c r="C3" s="64">
        <v>1.0529999999999999</v>
      </c>
      <c r="D3" s="62">
        <v>26</v>
      </c>
      <c r="E3" s="65">
        <v>-3.7110000000000002E-4</v>
      </c>
      <c r="F3" s="62">
        <v>92.2</v>
      </c>
      <c r="G3" s="62">
        <v>5</v>
      </c>
      <c r="H3" s="51"/>
    </row>
    <row r="4" spans="1:47" x14ac:dyDescent="0.25">
      <c r="A4" s="62">
        <v>3</v>
      </c>
      <c r="B4" s="63" t="s">
        <v>4</v>
      </c>
      <c r="C4" s="64">
        <v>2.4239999999999999</v>
      </c>
      <c r="D4" s="62">
        <v>23</v>
      </c>
      <c r="E4" s="65">
        <v>-2.7900000000000001E-5</v>
      </c>
      <c r="F4" s="62">
        <v>92.2</v>
      </c>
      <c r="G4" s="62">
        <v>2</v>
      </c>
      <c r="H4" s="51"/>
    </row>
    <row r="5" spans="1:47" x14ac:dyDescent="0.25">
      <c r="A5" s="62">
        <v>4</v>
      </c>
      <c r="B5" s="63" t="s">
        <v>5</v>
      </c>
      <c r="C5" s="64">
        <v>1.83</v>
      </c>
      <c r="D5" s="62">
        <v>23</v>
      </c>
      <c r="E5" s="65">
        <v>-6.3949999999999999E-4</v>
      </c>
      <c r="F5" s="62">
        <v>63.8</v>
      </c>
      <c r="G5" s="62">
        <v>1</v>
      </c>
      <c r="H5" s="51"/>
    </row>
    <row r="6" spans="1:47" x14ac:dyDescent="0.25">
      <c r="A6" s="62">
        <v>5</v>
      </c>
      <c r="B6" s="63" t="s">
        <v>6</v>
      </c>
      <c r="C6" s="64">
        <v>4.8369999999999997</v>
      </c>
      <c r="D6" s="62">
        <v>21.5</v>
      </c>
      <c r="E6" s="65">
        <v>-1.2870000000000001E-4</v>
      </c>
      <c r="F6" s="62">
        <v>63.8</v>
      </c>
      <c r="G6" s="62">
        <v>1</v>
      </c>
      <c r="H6" s="51"/>
      <c r="J6" t="s">
        <v>55</v>
      </c>
      <c r="K6">
        <v>50</v>
      </c>
      <c r="L6" t="s">
        <v>56</v>
      </c>
    </row>
    <row r="7" spans="1:47" x14ac:dyDescent="0.25">
      <c r="A7" s="62">
        <v>6</v>
      </c>
      <c r="B7" s="63" t="s">
        <v>7</v>
      </c>
      <c r="C7" s="64">
        <v>1.2769999999999999</v>
      </c>
      <c r="D7" s="62">
        <v>23</v>
      </c>
      <c r="E7" s="65">
        <v>-5.1499999999999998E-5</v>
      </c>
      <c r="F7" s="62">
        <v>63.8</v>
      </c>
      <c r="G7" s="62">
        <v>1</v>
      </c>
      <c r="H7" s="51"/>
      <c r="K7" s="57" t="s">
        <v>51</v>
      </c>
      <c r="L7" s="57"/>
      <c r="M7" s="57"/>
      <c r="N7" s="57" t="s">
        <v>52</v>
      </c>
      <c r="O7" s="57"/>
      <c r="P7" s="57"/>
      <c r="Q7" s="70" t="s">
        <v>110</v>
      </c>
      <c r="R7" s="70"/>
      <c r="S7" s="57" t="s">
        <v>60</v>
      </c>
      <c r="T7" s="57"/>
    </row>
    <row r="8" spans="1:47" x14ac:dyDescent="0.25">
      <c r="A8" s="62">
        <v>7</v>
      </c>
      <c r="B8" s="63" t="s">
        <v>8</v>
      </c>
      <c r="C8" s="64">
        <v>2.173</v>
      </c>
      <c r="D8" s="62">
        <v>21.5</v>
      </c>
      <c r="E8" s="65">
        <v>-9.48E-5</v>
      </c>
      <c r="F8" s="62">
        <v>63.8</v>
      </c>
      <c r="G8" s="62">
        <v>1</v>
      </c>
      <c r="H8" s="51"/>
      <c r="J8" s="53" t="s">
        <v>46</v>
      </c>
      <c r="K8" s="53" t="s">
        <v>59</v>
      </c>
      <c r="L8" s="53" t="s">
        <v>117</v>
      </c>
      <c r="M8" s="53" t="s">
        <v>118</v>
      </c>
      <c r="N8" s="53" t="s">
        <v>58</v>
      </c>
      <c r="O8" s="53" t="s">
        <v>120</v>
      </c>
      <c r="P8" s="53" t="s">
        <v>119</v>
      </c>
      <c r="Q8" s="58" t="s">
        <v>123</v>
      </c>
      <c r="R8" s="58" t="s">
        <v>122</v>
      </c>
      <c r="S8" s="53" t="s">
        <v>51</v>
      </c>
      <c r="T8" s="53" t="s">
        <v>52</v>
      </c>
      <c r="U8" s="53" t="s">
        <v>49</v>
      </c>
      <c r="V8" s="53" t="s">
        <v>50</v>
      </c>
      <c r="W8" s="53" t="s">
        <v>47</v>
      </c>
      <c r="X8" s="53" t="s">
        <v>48</v>
      </c>
      <c r="Y8" s="53" t="s">
        <v>53</v>
      </c>
      <c r="Z8" s="53" t="s">
        <v>54</v>
      </c>
      <c r="AA8" s="53"/>
      <c r="AC8" s="53"/>
      <c r="AE8">
        <f>K6</f>
        <v>50</v>
      </c>
      <c r="AF8">
        <f>K16</f>
        <v>200</v>
      </c>
      <c r="AG8">
        <f>K26</f>
        <v>400</v>
      </c>
      <c r="AH8">
        <v>600</v>
      </c>
      <c r="AI8">
        <f>K46</f>
        <v>800</v>
      </c>
      <c r="AJ8">
        <f>K56</f>
        <v>1000</v>
      </c>
      <c r="AK8">
        <f>K66</f>
        <v>1200</v>
      </c>
      <c r="AO8">
        <v>50</v>
      </c>
      <c r="AP8">
        <v>200</v>
      </c>
      <c r="AQ8">
        <v>400</v>
      </c>
      <c r="AR8">
        <v>600</v>
      </c>
      <c r="AS8">
        <v>800</v>
      </c>
      <c r="AT8">
        <v>1000</v>
      </c>
      <c r="AU8">
        <v>1200</v>
      </c>
    </row>
    <row r="9" spans="1:47" x14ac:dyDescent="0.25">
      <c r="A9" s="66">
        <v>8</v>
      </c>
      <c r="B9" s="67" t="s">
        <v>9</v>
      </c>
      <c r="C9" s="68">
        <v>2.6989999999999998</v>
      </c>
      <c r="D9" s="66">
        <v>21.5</v>
      </c>
      <c r="E9" s="69">
        <v>-1.0499999999999999E-3</v>
      </c>
      <c r="F9" s="66">
        <v>63.8</v>
      </c>
      <c r="G9" s="66">
        <v>1</v>
      </c>
      <c r="H9" s="51"/>
      <c r="I9" s="53">
        <v>34</v>
      </c>
      <c r="J9" t="str">
        <f t="shared" ref="J9:J14" si="0">VLOOKUP(I9,$A$3:$B$37,2,FALSE)</f>
        <v>Machinery</v>
      </c>
      <c r="K9" s="53">
        <v>32.1</v>
      </c>
      <c r="L9" s="53">
        <f t="shared" ref="L9:L14" si="1">ROUNDUP(AE$2/K9,0)</f>
        <v>16</v>
      </c>
      <c r="M9" s="53">
        <f t="shared" ref="M9:M14" si="2">L9*K$6</f>
        <v>800</v>
      </c>
      <c r="N9" s="53">
        <v>52.1</v>
      </c>
      <c r="O9" s="53">
        <f t="shared" ref="O9:O14" si="3">ROUNDUP(AE$2/N9,0)</f>
        <v>10</v>
      </c>
      <c r="P9" s="53">
        <f t="shared" ref="P9:P14" si="4">O9*K$6</f>
        <v>500</v>
      </c>
      <c r="Q9" s="71">
        <v>7.13</v>
      </c>
      <c r="R9" s="72">
        <v>0.24583594717900001</v>
      </c>
      <c r="S9" s="12">
        <f t="shared" ref="S9:S14" si="5">$AE$2*Q9</f>
        <v>3565</v>
      </c>
      <c r="T9" s="12">
        <f t="shared" ref="T9:T14" si="6">$AE$2*$K$6*R9</f>
        <v>6145.8986794749999</v>
      </c>
      <c r="U9" s="3">
        <f>VLOOKUP(I9,$A$3:$E$37,3,FALSE)</f>
        <v>4.5970000000000004</v>
      </c>
      <c r="V9" s="4">
        <f>VLOOKUP(I9,$A$3:$E$37,5,FALSE)</f>
        <v>-3.5540000000000002E-4</v>
      </c>
      <c r="W9" s="5">
        <f t="shared" ref="W9:W14" si="7">($C$2+U9)+S9*($E$2+V9)</f>
        <v>4.2802506999999999</v>
      </c>
      <c r="X9" s="5">
        <f t="shared" ref="X9:X14" si="8">T9*($E$2+V9)</f>
        <v>-2.2200215209999596</v>
      </c>
      <c r="Y9" s="3">
        <f>1/(1+EXP(X9-W9))</f>
        <v>0.99849922572776806</v>
      </c>
      <c r="Z9" s="3">
        <f>1-Y9</f>
        <v>1.5007742722319417E-3</v>
      </c>
      <c r="AA9" s="5"/>
      <c r="AC9" s="53">
        <f t="shared" ref="AC9:AC14" si="9">I9</f>
        <v>34</v>
      </c>
      <c r="AD9">
        <f t="shared" ref="AD9:AD14" si="10">$AE$2</f>
        <v>500</v>
      </c>
      <c r="AE9" s="2">
        <f>Y9</f>
        <v>0.99849922572776806</v>
      </c>
      <c r="AF9" s="2">
        <f>Y19</f>
        <v>0.99746614231705699</v>
      </c>
      <c r="AG9" s="2">
        <f>Y29</f>
        <v>0.99697318181953154</v>
      </c>
      <c r="AH9" s="2">
        <f t="shared" ref="AH9:AH14" si="11">Y39</f>
        <v>0.99998831654488496</v>
      </c>
      <c r="AI9" s="2">
        <f t="shared" ref="AI9:AI14" si="12">Y49</f>
        <v>0.93019116141632319</v>
      </c>
      <c r="AJ9" s="2">
        <f t="shared" ref="AJ9:AJ14" si="13">Y59</f>
        <v>7.1288268282609063E-2</v>
      </c>
      <c r="AK9" s="2">
        <f t="shared" ref="AK9:AK14" si="14">Y69</f>
        <v>0.51844804144536372</v>
      </c>
      <c r="AM9">
        <v>2</v>
      </c>
      <c r="AN9">
        <v>100</v>
      </c>
      <c r="AO9" s="2">
        <v>0.88454084771595698</v>
      </c>
      <c r="AP9" s="2">
        <v>0.81358093298777434</v>
      </c>
      <c r="AQ9" s="2">
        <v>0.73362038900096571</v>
      </c>
      <c r="AR9" s="2">
        <v>0.55713803765764691</v>
      </c>
      <c r="AS9" s="2">
        <v>0.38055404827920175</v>
      </c>
      <c r="AT9" s="2">
        <v>0.2295801704653346</v>
      </c>
      <c r="AU9" s="2">
        <v>6.7710698398440405E-2</v>
      </c>
    </row>
    <row r="10" spans="1:47" x14ac:dyDescent="0.25">
      <c r="A10" s="66">
        <v>9</v>
      </c>
      <c r="B10" s="67" t="s">
        <v>10</v>
      </c>
      <c r="C10" s="68">
        <v>2.6110000000000002</v>
      </c>
      <c r="D10" s="66">
        <v>18</v>
      </c>
      <c r="E10" s="69">
        <v>-1.4809999999999999E-4</v>
      </c>
      <c r="F10" s="66">
        <v>63.8</v>
      </c>
      <c r="G10" s="66">
        <v>1</v>
      </c>
      <c r="H10" s="51"/>
      <c r="I10" s="53">
        <v>27</v>
      </c>
      <c r="J10" t="str">
        <f t="shared" si="0"/>
        <v>Pulp and Paper</v>
      </c>
      <c r="K10" s="53">
        <v>32.1</v>
      </c>
      <c r="L10" s="53">
        <f t="shared" si="1"/>
        <v>16</v>
      </c>
      <c r="M10" s="53">
        <f t="shared" si="2"/>
        <v>800</v>
      </c>
      <c r="N10" s="53">
        <v>77.400000000000006</v>
      </c>
      <c r="O10" s="53">
        <f t="shared" si="3"/>
        <v>7</v>
      </c>
      <c r="P10" s="53">
        <f t="shared" si="4"/>
        <v>350</v>
      </c>
      <c r="Q10" s="71">
        <v>7.13</v>
      </c>
      <c r="R10" s="72">
        <v>0.26606586469799998</v>
      </c>
      <c r="S10" s="12">
        <f t="shared" si="5"/>
        <v>3565</v>
      </c>
      <c r="T10" s="12">
        <f t="shared" si="6"/>
        <v>6651.6466174499992</v>
      </c>
      <c r="U10" s="3">
        <f t="shared" ref="U10:U14" si="15">VLOOKUP(I10,$A$3:$E$37,3,FALSE)</f>
        <v>3.0179999999999998</v>
      </c>
      <c r="V10" s="4">
        <f t="shared" ref="V10:V14" si="16">VLOOKUP(I10,$A$3:$E$37,5,FALSE)</f>
        <v>-7.1330000000000005E-4</v>
      </c>
      <c r="W10" s="5">
        <f t="shared" si="7"/>
        <v>1.4253371999999995</v>
      </c>
      <c r="X10" s="5">
        <f t="shared" si="8"/>
        <v>-4.7833321155406443</v>
      </c>
      <c r="Y10" s="3">
        <f t="shared" ref="Y10:Y14" si="17">1/(1+EXP(X10-W10))</f>
        <v>0.99799212676125282</v>
      </c>
      <c r="Z10" s="3">
        <f t="shared" ref="Z10:Z14" si="18">1-Y10</f>
        <v>2.007873238747182E-3</v>
      </c>
      <c r="AA10" s="5"/>
      <c r="AC10" s="53">
        <f t="shared" si="9"/>
        <v>27</v>
      </c>
      <c r="AD10">
        <f t="shared" si="10"/>
        <v>500</v>
      </c>
      <c r="AE10" s="2">
        <f t="shared" ref="AE10:AE14" si="19">Y10</f>
        <v>0.99799212676125282</v>
      </c>
      <c r="AF10" s="2">
        <f t="shared" ref="AF10:AF14" si="20">Y20</f>
        <v>0.91856520679694897</v>
      </c>
      <c r="AG10" s="2">
        <f t="shared" ref="AG10:AG14" si="21">Y30</f>
        <v>8.8650127233254716E-2</v>
      </c>
      <c r="AH10" s="2">
        <f t="shared" si="11"/>
        <v>3.3586101865363665E-4</v>
      </c>
      <c r="AI10" s="2">
        <f t="shared" si="12"/>
        <v>1.2374643552404946E-7</v>
      </c>
      <c r="AJ10" s="2">
        <f t="shared" si="13"/>
        <v>1.7295779917425174E-10</v>
      </c>
      <c r="AK10" s="2">
        <f t="shared" si="14"/>
        <v>5.93181105124839E-15</v>
      </c>
      <c r="AM10">
        <v>2</v>
      </c>
      <c r="AN10">
        <v>200</v>
      </c>
      <c r="AO10" s="2">
        <v>0.88577611222538455</v>
      </c>
      <c r="AP10" s="2">
        <v>0.715631908044842</v>
      </c>
      <c r="AQ10" s="2">
        <v>0.50053465638834282</v>
      </c>
      <c r="AR10" s="2">
        <v>0.17294605711399161</v>
      </c>
      <c r="AS10" s="2">
        <v>4.749845796710022E-2</v>
      </c>
      <c r="AT10" s="2">
        <v>1.1596741601070472E-2</v>
      </c>
      <c r="AU10" s="2">
        <v>6.9646384863490294E-4</v>
      </c>
    </row>
    <row r="11" spans="1:47" x14ac:dyDescent="0.25">
      <c r="A11" s="62">
        <v>11</v>
      </c>
      <c r="B11" s="63" t="s">
        <v>11</v>
      </c>
      <c r="C11" s="64">
        <v>2.1070000000000002</v>
      </c>
      <c r="D11" s="62">
        <v>23</v>
      </c>
      <c r="E11" s="65">
        <v>-1.2449999999999999E-4</v>
      </c>
      <c r="F11" s="62">
        <v>94</v>
      </c>
      <c r="G11" s="62">
        <v>5</v>
      </c>
      <c r="H11" s="51"/>
      <c r="I11" s="53">
        <v>26</v>
      </c>
      <c r="J11" t="str">
        <f t="shared" si="0"/>
        <v>Wood Products</v>
      </c>
      <c r="K11" s="53">
        <v>32.1</v>
      </c>
      <c r="L11" s="53">
        <f t="shared" si="1"/>
        <v>16</v>
      </c>
      <c r="M11" s="53">
        <f t="shared" si="2"/>
        <v>800</v>
      </c>
      <c r="N11" s="41">
        <v>93</v>
      </c>
      <c r="O11" s="53">
        <f t="shared" si="3"/>
        <v>6</v>
      </c>
      <c r="P11" s="53">
        <f t="shared" si="4"/>
        <v>300</v>
      </c>
      <c r="Q11" s="71">
        <v>7.13</v>
      </c>
      <c r="R11" s="72">
        <v>0.34305949643299999</v>
      </c>
      <c r="S11" s="12">
        <f t="shared" si="5"/>
        <v>3565</v>
      </c>
      <c r="T11" s="12">
        <f t="shared" si="6"/>
        <v>8576.4874108250006</v>
      </c>
      <c r="U11" s="3">
        <f t="shared" si="15"/>
        <v>1.3180000000000001</v>
      </c>
      <c r="V11" s="4">
        <f t="shared" si="16"/>
        <v>-5.4199999999999995E-4</v>
      </c>
      <c r="W11" s="5">
        <f t="shared" si="7"/>
        <v>0.33602170000000031</v>
      </c>
      <c r="X11" s="5">
        <f t="shared" si="8"/>
        <v>-4.6983713333981516</v>
      </c>
      <c r="Y11" s="3">
        <f t="shared" si="17"/>
        <v>0.99353195954253248</v>
      </c>
      <c r="Z11" s="3">
        <f t="shared" si="18"/>
        <v>6.4680404574675165E-3</v>
      </c>
      <c r="AA11" s="5"/>
      <c r="AC11" s="53">
        <f t="shared" si="9"/>
        <v>26</v>
      </c>
      <c r="AD11">
        <f t="shared" si="10"/>
        <v>500</v>
      </c>
      <c r="AE11" s="2">
        <f t="shared" si="19"/>
        <v>0.99353195954253248</v>
      </c>
      <c r="AF11" s="2">
        <f t="shared" si="20"/>
        <v>0.57517698161704922</v>
      </c>
      <c r="AG11" s="2">
        <f t="shared" si="21"/>
        <v>9.2581883426506601E-3</v>
      </c>
      <c r="AH11" s="2">
        <f t="shared" si="11"/>
        <v>5.1217978512513686E-4</v>
      </c>
      <c r="AI11" s="2">
        <f t="shared" si="12"/>
        <v>1.8761072942419062E-6</v>
      </c>
      <c r="AJ11" s="2">
        <f t="shared" si="13"/>
        <v>2.5402846659748268E-8</v>
      </c>
      <c r="AK11" s="2">
        <f t="shared" si="14"/>
        <v>2.8048053570399042E-12</v>
      </c>
      <c r="AM11">
        <v>2</v>
      </c>
      <c r="AN11">
        <v>500</v>
      </c>
      <c r="AO11" s="2">
        <v>0.88941302758463536</v>
      </c>
      <c r="AP11" s="2">
        <v>0.3254671386926507</v>
      </c>
      <c r="AQ11" s="2">
        <v>4.6060107557879086E-2</v>
      </c>
      <c r="AR11" s="2">
        <v>9.5941643938390973E-4</v>
      </c>
      <c r="AS11" s="2">
        <v>2.6668889280408612E-5</v>
      </c>
      <c r="AT11" s="2">
        <v>7.1612060781085566E-7</v>
      </c>
      <c r="AU11" s="2">
        <v>6.1586402805559476E-10</v>
      </c>
    </row>
    <row r="12" spans="1:47" x14ac:dyDescent="0.25">
      <c r="A12" s="62">
        <v>12</v>
      </c>
      <c r="B12" s="63" t="s">
        <v>12</v>
      </c>
      <c r="C12" s="64">
        <v>1.3280000000000001</v>
      </c>
      <c r="D12" s="62">
        <v>23</v>
      </c>
      <c r="E12" s="65">
        <v>-6.9599999999999998E-5</v>
      </c>
      <c r="F12" s="62">
        <v>94</v>
      </c>
      <c r="G12" s="62">
        <v>5</v>
      </c>
      <c r="H12" s="51"/>
      <c r="I12" s="53">
        <v>20</v>
      </c>
      <c r="J12" t="str">
        <f t="shared" si="0"/>
        <v>Basic Chemicals</v>
      </c>
      <c r="K12" s="53">
        <v>32.1</v>
      </c>
      <c r="L12" s="53">
        <f t="shared" si="1"/>
        <v>16</v>
      </c>
      <c r="M12" s="53">
        <f t="shared" si="2"/>
        <v>800</v>
      </c>
      <c r="N12" s="41">
        <v>95</v>
      </c>
      <c r="O12" s="53">
        <f t="shared" si="3"/>
        <v>6</v>
      </c>
      <c r="P12" s="53">
        <f t="shared" si="4"/>
        <v>300</v>
      </c>
      <c r="Q12" s="71">
        <v>7.13</v>
      </c>
      <c r="R12" s="72">
        <v>0.30070694385899999</v>
      </c>
      <c r="S12" s="12">
        <f t="shared" si="5"/>
        <v>3565</v>
      </c>
      <c r="T12" s="12">
        <f t="shared" si="6"/>
        <v>7517.6735964749996</v>
      </c>
      <c r="U12" s="3">
        <f t="shared" si="15"/>
        <v>5.3369999999999997</v>
      </c>
      <c r="V12" s="4">
        <f t="shared" si="16"/>
        <v>-2.7109999999999998E-4</v>
      </c>
      <c r="W12" s="5">
        <f t="shared" si="7"/>
        <v>5.3207801999999997</v>
      </c>
      <c r="X12" s="5">
        <f t="shared" si="8"/>
        <v>-2.0817941723358571</v>
      </c>
      <c r="Y12" s="3">
        <f t="shared" si="17"/>
        <v>0.99939069029196936</v>
      </c>
      <c r="Z12" s="3">
        <f t="shared" si="18"/>
        <v>6.0930970803063644E-4</v>
      </c>
      <c r="AA12" s="5"/>
      <c r="AC12" s="53">
        <f t="shared" si="9"/>
        <v>20</v>
      </c>
      <c r="AD12">
        <f t="shared" si="10"/>
        <v>500</v>
      </c>
      <c r="AE12" s="2">
        <f t="shared" si="19"/>
        <v>0.99939069029196936</v>
      </c>
      <c r="AF12" s="2">
        <f t="shared" si="20"/>
        <v>0.99673499047929159</v>
      </c>
      <c r="AG12" s="2">
        <f t="shared" si="21"/>
        <v>0.97434290705166393</v>
      </c>
      <c r="AH12" s="2">
        <f t="shared" si="11"/>
        <v>0.81773057882450784</v>
      </c>
      <c r="AI12" s="2">
        <f t="shared" si="12"/>
        <v>0.23699718581485094</v>
      </c>
      <c r="AJ12" s="2">
        <f t="shared" si="13"/>
        <v>1.6519062551029164E-2</v>
      </c>
      <c r="AK12" s="2">
        <f t="shared" si="14"/>
        <v>6.6461316284611039E-4</v>
      </c>
      <c r="AM12">
        <v>2</v>
      </c>
      <c r="AN12">
        <v>1000</v>
      </c>
      <c r="AO12" s="2">
        <v>0.89524928888116617</v>
      </c>
      <c r="AP12" s="2">
        <v>2.9842705265128427E-2</v>
      </c>
      <c r="AQ12" s="2">
        <v>3.0793715046949265E-4</v>
      </c>
      <c r="AR12" s="2">
        <v>1.2185292699634291E-7</v>
      </c>
      <c r="AS12" s="2">
        <v>9.3976872944291976E-11</v>
      </c>
      <c r="AT12" s="2">
        <v>6.7758055437351475E-14</v>
      </c>
      <c r="AU12" s="2">
        <v>5.0113835779795696E-20</v>
      </c>
    </row>
    <row r="13" spans="1:47" x14ac:dyDescent="0.25">
      <c r="A13" s="62">
        <v>13</v>
      </c>
      <c r="B13" s="63" t="s">
        <v>13</v>
      </c>
      <c r="C13" s="64">
        <v>3.5510000000000002</v>
      </c>
      <c r="D13" s="62">
        <v>23</v>
      </c>
      <c r="E13" s="65">
        <v>-4.3239999999999999E-4</v>
      </c>
      <c r="F13" s="62">
        <v>94</v>
      </c>
      <c r="G13" s="62">
        <v>6</v>
      </c>
      <c r="H13" s="51"/>
      <c r="I13" s="53">
        <v>2</v>
      </c>
      <c r="J13" t="str">
        <f t="shared" si="0"/>
        <v>Cereal Grains</v>
      </c>
      <c r="K13" s="53">
        <v>32.1</v>
      </c>
      <c r="L13" s="53">
        <f t="shared" si="1"/>
        <v>16</v>
      </c>
      <c r="M13" s="53">
        <f t="shared" si="2"/>
        <v>800</v>
      </c>
      <c r="N13" s="41">
        <v>105</v>
      </c>
      <c r="O13" s="53">
        <f t="shared" si="3"/>
        <v>5</v>
      </c>
      <c r="P13" s="53">
        <f t="shared" si="4"/>
        <v>250</v>
      </c>
      <c r="Q13" s="71">
        <v>7.13</v>
      </c>
      <c r="R13" s="72">
        <v>0.14904799252100001</v>
      </c>
      <c r="S13" s="12">
        <f t="shared" si="5"/>
        <v>3565</v>
      </c>
      <c r="T13" s="12">
        <f t="shared" si="6"/>
        <v>3726.1998130250004</v>
      </c>
      <c r="U13" s="3">
        <f t="shared" si="15"/>
        <v>1.0529999999999999</v>
      </c>
      <c r="V13" s="4">
        <f t="shared" si="16"/>
        <v>-3.7110000000000002E-4</v>
      </c>
      <c r="W13" s="5">
        <f t="shared" si="7"/>
        <v>0.68028019999999989</v>
      </c>
      <c r="X13" s="5">
        <f t="shared" si="8"/>
        <v>-1.4044792335253833</v>
      </c>
      <c r="Y13" s="3">
        <f t="shared" si="17"/>
        <v>0.88941302758463536</v>
      </c>
      <c r="Z13" s="3">
        <f t="shared" si="18"/>
        <v>0.11058697241536464</v>
      </c>
      <c r="AA13" s="5"/>
      <c r="AC13" s="53">
        <f t="shared" si="9"/>
        <v>2</v>
      </c>
      <c r="AD13">
        <f t="shared" si="10"/>
        <v>500</v>
      </c>
      <c r="AE13" s="2">
        <f t="shared" si="19"/>
        <v>0.88941302758463536</v>
      </c>
      <c r="AF13" s="2">
        <f t="shared" si="20"/>
        <v>0.3254671386926507</v>
      </c>
      <c r="AG13" s="2">
        <f t="shared" si="21"/>
        <v>4.6060107557879086E-2</v>
      </c>
      <c r="AH13" s="2">
        <f t="shared" si="11"/>
        <v>9.5941643938390973E-4</v>
      </c>
      <c r="AI13" s="2">
        <f t="shared" si="12"/>
        <v>2.6668889280408612E-5</v>
      </c>
      <c r="AJ13" s="2">
        <f t="shared" si="13"/>
        <v>7.1612060781085566E-7</v>
      </c>
      <c r="AK13" s="2">
        <f t="shared" si="14"/>
        <v>6.1586402805559476E-10</v>
      </c>
      <c r="AM13">
        <v>2</v>
      </c>
      <c r="AN13">
        <v>2000</v>
      </c>
      <c r="AO13" s="2">
        <v>0.90611007715379788</v>
      </c>
      <c r="AP13" s="2">
        <v>1.2500452921539553E-4</v>
      </c>
      <c r="AQ13" s="2">
        <v>1.253659651519436E-8</v>
      </c>
      <c r="AR13" s="2">
        <v>1.9618238316133835E-15</v>
      </c>
      <c r="AS13" s="2">
        <v>1.1668900818109623E-21</v>
      </c>
      <c r="AT13" s="2">
        <v>6.0661037841905325E-28</v>
      </c>
      <c r="AU13" s="2">
        <v>3.3182053531006388E-40</v>
      </c>
    </row>
    <row r="14" spans="1:47" x14ac:dyDescent="0.25">
      <c r="A14" s="62">
        <v>15</v>
      </c>
      <c r="B14" s="63" t="s">
        <v>115</v>
      </c>
      <c r="C14" s="63"/>
      <c r="D14" s="62">
        <v>26</v>
      </c>
      <c r="E14" s="63"/>
      <c r="F14" s="62">
        <v>117.2</v>
      </c>
      <c r="G14" s="62">
        <v>6</v>
      </c>
      <c r="H14" s="51"/>
      <c r="I14" s="53">
        <v>13</v>
      </c>
      <c r="J14" t="str">
        <f t="shared" si="0"/>
        <v>Non-Metallic Minerals</v>
      </c>
      <c r="K14" s="53">
        <v>32.1</v>
      </c>
      <c r="L14" s="53">
        <f t="shared" si="1"/>
        <v>16</v>
      </c>
      <c r="M14" s="53">
        <f t="shared" si="2"/>
        <v>800</v>
      </c>
      <c r="N14" s="53">
        <v>93.5</v>
      </c>
      <c r="O14" s="53">
        <f t="shared" si="3"/>
        <v>6</v>
      </c>
      <c r="P14" s="53">
        <f t="shared" si="4"/>
        <v>300</v>
      </c>
      <c r="Q14" s="71">
        <v>7.13</v>
      </c>
      <c r="R14" s="72">
        <v>0.18823508646199999</v>
      </c>
      <c r="S14" s="12">
        <f t="shared" si="5"/>
        <v>3565</v>
      </c>
      <c r="T14" s="12">
        <f t="shared" si="6"/>
        <v>4705.87716155</v>
      </c>
      <c r="U14" s="3">
        <f t="shared" si="15"/>
        <v>3.5510000000000002</v>
      </c>
      <c r="V14" s="4">
        <f t="shared" si="16"/>
        <v>-4.3239999999999999E-4</v>
      </c>
      <c r="W14" s="5">
        <f t="shared" si="7"/>
        <v>2.9597457</v>
      </c>
      <c r="X14" s="5">
        <f t="shared" si="8"/>
        <v>-2.0622094897344412</v>
      </c>
      <c r="Y14" s="3">
        <f t="shared" si="17"/>
        <v>0.99345153878659653</v>
      </c>
      <c r="Z14" s="3">
        <f t="shared" si="18"/>
        <v>6.548461213403467E-3</v>
      </c>
      <c r="AA14" s="5"/>
      <c r="AC14" s="53">
        <f t="shared" si="9"/>
        <v>13</v>
      </c>
      <c r="AD14">
        <f t="shared" si="10"/>
        <v>500</v>
      </c>
      <c r="AE14" s="2">
        <f t="shared" si="19"/>
        <v>0.99345153878659653</v>
      </c>
      <c r="AF14" s="2">
        <f t="shared" si="20"/>
        <v>0.92538874078939293</v>
      </c>
      <c r="AG14" s="2">
        <f t="shared" si="21"/>
        <v>0.53495152681440117</v>
      </c>
      <c r="AH14" s="2">
        <f t="shared" si="11"/>
        <v>4.6872619942544295E-3</v>
      </c>
      <c r="AI14" s="2">
        <f t="shared" si="12"/>
        <v>5.0174366974438292E-4</v>
      </c>
      <c r="AJ14" s="2">
        <f t="shared" si="13"/>
        <v>1.4609823982491138E-6</v>
      </c>
      <c r="AK14" s="2">
        <f t="shared" si="14"/>
        <v>4.7047753468511494E-9</v>
      </c>
      <c r="AM14">
        <v>2</v>
      </c>
      <c r="AN14">
        <v>5000</v>
      </c>
      <c r="AO14" s="2">
        <v>0.93286746479982341</v>
      </c>
      <c r="AP14" s="2">
        <v>8.3932866484111655E-12</v>
      </c>
      <c r="AQ14" s="2">
        <v>8.4514473023006419E-22</v>
      </c>
      <c r="AR14" s="2">
        <v>8.1871353024119514E-39</v>
      </c>
      <c r="AS14" s="2">
        <v>2.2338644881424281E-54</v>
      </c>
      <c r="AT14" s="2">
        <v>4.3526780341686775E-70</v>
      </c>
      <c r="AU14" s="2">
        <v>9.6325240492643967E-101</v>
      </c>
    </row>
    <row r="15" spans="1:47" x14ac:dyDescent="0.25">
      <c r="A15" s="62">
        <v>17</v>
      </c>
      <c r="B15" s="63" t="s">
        <v>14</v>
      </c>
      <c r="C15" s="64">
        <v>3.0979999999999999</v>
      </c>
      <c r="D15" s="62">
        <v>23</v>
      </c>
      <c r="E15" s="65">
        <v>-3.323E-4</v>
      </c>
      <c r="F15" s="62">
        <v>80.5</v>
      </c>
      <c r="G15" s="62">
        <v>4</v>
      </c>
      <c r="H15" s="51"/>
      <c r="AM15">
        <v>2</v>
      </c>
      <c r="AN15">
        <v>10000</v>
      </c>
      <c r="AO15" s="2">
        <v>0.96228267354870667</v>
      </c>
      <c r="AP15" s="2">
        <v>9.3079079457828533E-24</v>
      </c>
      <c r="AQ15" s="2">
        <v>9.4373517907720823E-44</v>
      </c>
      <c r="AR15" s="2">
        <v>8.8562915274787764E-78</v>
      </c>
      <c r="AS15" s="2">
        <v>6.5932814795676467E-109</v>
      </c>
      <c r="AT15" s="2">
        <v>2.5032317358935057E-140</v>
      </c>
      <c r="AU15" s="2">
        <v>1.2259370561777919E-201</v>
      </c>
    </row>
    <row r="16" spans="1:47" x14ac:dyDescent="0.25">
      <c r="A16" s="66">
        <v>18</v>
      </c>
      <c r="B16" s="67" t="s">
        <v>15</v>
      </c>
      <c r="C16" s="68">
        <v>1.36</v>
      </c>
      <c r="D16" s="66">
        <v>23</v>
      </c>
      <c r="E16" s="69">
        <v>-7.3859999999999996E-4</v>
      </c>
      <c r="F16" s="66">
        <v>80.5</v>
      </c>
      <c r="G16" s="66">
        <v>4</v>
      </c>
      <c r="H16" s="51"/>
      <c r="J16" t="s">
        <v>55</v>
      </c>
      <c r="K16">
        <v>200</v>
      </c>
      <c r="L16" t="s">
        <v>56</v>
      </c>
      <c r="AM16">
        <v>13</v>
      </c>
      <c r="AN16">
        <v>100</v>
      </c>
      <c r="AO16" s="2">
        <v>0.99026255197050428</v>
      </c>
      <c r="AP16" s="2">
        <v>0.98403377233085687</v>
      </c>
      <c r="AQ16" s="2">
        <v>0.97455860041880293</v>
      </c>
      <c r="AR16" s="2">
        <v>0.92730152155943324</v>
      </c>
      <c r="AS16" s="2">
        <v>0.89072967578442297</v>
      </c>
      <c r="AT16" s="2">
        <v>0.71714020155766245</v>
      </c>
      <c r="AU16" s="2">
        <v>0.44587848067430369</v>
      </c>
    </row>
    <row r="17" spans="1:47" x14ac:dyDescent="0.25">
      <c r="A17" s="62">
        <v>19</v>
      </c>
      <c r="B17" s="63" t="s">
        <v>16</v>
      </c>
      <c r="C17" s="64"/>
      <c r="D17" s="62">
        <v>23</v>
      </c>
      <c r="E17" s="65">
        <v>-2.4949999999999999E-4</v>
      </c>
      <c r="F17" s="62">
        <v>80.5</v>
      </c>
      <c r="G17" s="62">
        <v>6</v>
      </c>
      <c r="H17" s="51"/>
      <c r="K17" s="57" t="s">
        <v>51</v>
      </c>
      <c r="L17" s="57"/>
      <c r="M17" s="57"/>
      <c r="N17" s="57" t="s">
        <v>52</v>
      </c>
      <c r="O17" s="57"/>
      <c r="P17" s="57"/>
      <c r="Q17" s="57" t="s">
        <v>110</v>
      </c>
      <c r="R17" s="57"/>
      <c r="S17" s="57" t="s">
        <v>60</v>
      </c>
      <c r="T17" s="57"/>
      <c r="AE17">
        <v>50</v>
      </c>
      <c r="AF17">
        <v>200</v>
      </c>
      <c r="AG17">
        <v>400</v>
      </c>
      <c r="AH17">
        <v>600</v>
      </c>
      <c r="AI17">
        <v>800</v>
      </c>
      <c r="AJ17">
        <v>1000</v>
      </c>
      <c r="AK17">
        <v>1200</v>
      </c>
      <c r="AM17">
        <v>13</v>
      </c>
      <c r="AN17">
        <v>200</v>
      </c>
      <c r="AO17" s="2">
        <v>0.9911809423020711</v>
      </c>
      <c r="AP17" s="2">
        <v>0.97634794439542638</v>
      </c>
      <c r="AQ17" s="2">
        <v>0.94098934513421462</v>
      </c>
      <c r="AR17" s="2">
        <v>0.6387439417139793</v>
      </c>
      <c r="AS17" s="2">
        <v>0.41931945267051163</v>
      </c>
      <c r="AT17" s="2">
        <v>6.5292284331140232E-2</v>
      </c>
      <c r="AU17" s="2">
        <v>6.9871203978715841E-3</v>
      </c>
    </row>
    <row r="18" spans="1:47" x14ac:dyDescent="0.25">
      <c r="A18" s="62">
        <v>20</v>
      </c>
      <c r="B18" s="63" t="s">
        <v>17</v>
      </c>
      <c r="C18" s="64">
        <v>5.3369999999999997</v>
      </c>
      <c r="D18" s="62">
        <v>23</v>
      </c>
      <c r="E18" s="65">
        <v>-2.7109999999999998E-4</v>
      </c>
      <c r="F18" s="62">
        <v>83.5</v>
      </c>
      <c r="G18" s="62">
        <v>4</v>
      </c>
      <c r="H18" s="51"/>
      <c r="J18" s="53" t="s">
        <v>46</v>
      </c>
      <c r="K18" s="53" t="s">
        <v>59</v>
      </c>
      <c r="L18" s="53" t="s">
        <v>117</v>
      </c>
      <c r="M18" s="53" t="s">
        <v>118</v>
      </c>
      <c r="N18" s="53" t="s">
        <v>58</v>
      </c>
      <c r="O18" s="53" t="s">
        <v>120</v>
      </c>
      <c r="P18" s="53" t="s">
        <v>119</v>
      </c>
      <c r="Q18" s="53" t="s">
        <v>123</v>
      </c>
      <c r="R18" s="53" t="s">
        <v>122</v>
      </c>
      <c r="S18" s="53" t="s">
        <v>51</v>
      </c>
      <c r="T18" s="53" t="s">
        <v>52</v>
      </c>
      <c r="U18" s="53" t="s">
        <v>49</v>
      </c>
      <c r="V18" s="53" t="s">
        <v>50</v>
      </c>
      <c r="W18" s="53" t="s">
        <v>47</v>
      </c>
      <c r="X18" s="53" t="s">
        <v>48</v>
      </c>
      <c r="Y18" s="53" t="s">
        <v>53</v>
      </c>
      <c r="Z18" s="53" t="s">
        <v>54</v>
      </c>
      <c r="AA18" s="53"/>
      <c r="AC18">
        <v>2</v>
      </c>
      <c r="AD18">
        <v>100</v>
      </c>
      <c r="AE18" s="2">
        <v>0.88454084771595698</v>
      </c>
      <c r="AF18" s="2">
        <v>0.81358093298777434</v>
      </c>
      <c r="AG18" s="2">
        <v>0.73362038900096571</v>
      </c>
      <c r="AH18" s="2">
        <v>0.55713803765764691</v>
      </c>
      <c r="AI18" s="2">
        <v>0.38055404827920175</v>
      </c>
      <c r="AJ18" s="2">
        <v>0.2295801704653346</v>
      </c>
      <c r="AK18" s="2">
        <v>6.7710698398440405E-2</v>
      </c>
      <c r="AM18">
        <v>13</v>
      </c>
      <c r="AN18">
        <v>500</v>
      </c>
      <c r="AO18" s="2">
        <v>0.99345153878659653</v>
      </c>
      <c r="AP18" s="2">
        <v>0.92538874078939293</v>
      </c>
      <c r="AQ18" s="2">
        <v>0.53495152681440117</v>
      </c>
      <c r="AR18" s="2">
        <v>4.6872619942544295E-3</v>
      </c>
      <c r="AS18" s="2">
        <v>5.0174366974438292E-4</v>
      </c>
      <c r="AT18" s="2">
        <v>1.4609823982491138E-6</v>
      </c>
      <c r="AU18" s="2">
        <v>4.7047753468511494E-9</v>
      </c>
    </row>
    <row r="19" spans="1:47" x14ac:dyDescent="0.25">
      <c r="A19" s="62">
        <v>22</v>
      </c>
      <c r="B19" s="63" t="s">
        <v>18</v>
      </c>
      <c r="C19" s="64">
        <v>0.251</v>
      </c>
      <c r="D19" s="62">
        <v>23</v>
      </c>
      <c r="E19" s="65">
        <v>-1.6149999999999999E-3</v>
      </c>
      <c r="F19" s="62">
        <v>83.5</v>
      </c>
      <c r="G19" s="62">
        <v>4</v>
      </c>
      <c r="H19" s="51"/>
      <c r="I19" s="53">
        <f>I$9</f>
        <v>34</v>
      </c>
      <c r="J19" s="38" t="str">
        <f>J$9</f>
        <v>Machinery</v>
      </c>
      <c r="K19" s="53">
        <f>K$9</f>
        <v>32.1</v>
      </c>
      <c r="L19" s="53">
        <f t="shared" ref="L19:L24" si="22">ROUNDUP(AE$2/K19,0)</f>
        <v>16</v>
      </c>
      <c r="M19" s="53">
        <f t="shared" ref="M19:M24" si="23">L19*K$16</f>
        <v>3200</v>
      </c>
      <c r="N19" s="53">
        <f>N$9</f>
        <v>52.1</v>
      </c>
      <c r="O19" s="53">
        <f t="shared" ref="O19:O24" si="24">ROUNDUP(AE$2/N19,0)</f>
        <v>10</v>
      </c>
      <c r="P19" s="53">
        <f t="shared" ref="P19:P24" si="25">O19*K$16</f>
        <v>2000</v>
      </c>
      <c r="Q19" s="29">
        <v>28.59</v>
      </c>
      <c r="R19" s="39">
        <v>0.15423052954800001</v>
      </c>
      <c r="S19" s="12">
        <f t="shared" ref="S19:S24" si="26">$AE$2*Q19</f>
        <v>14295</v>
      </c>
      <c r="T19" s="12">
        <f t="shared" ref="T19:T24" si="27">$AE$2*$K$16*R19</f>
        <v>15423.052954800001</v>
      </c>
      <c r="U19" s="3">
        <f>U$9</f>
        <v>4.5970000000000004</v>
      </c>
      <c r="V19" s="4">
        <f>V$9</f>
        <v>-3.5540000000000002E-4</v>
      </c>
      <c r="W19" s="5">
        <f t="shared" ref="W19:W24" si="28">($C$2+U19)+S19*($E$2+V19)</f>
        <v>0.40436009999999989</v>
      </c>
      <c r="X19" s="5">
        <f t="shared" ref="X19:X24" si="29">T19*($E$2+V19)</f>
        <v>-5.5711151883328567</v>
      </c>
      <c r="Y19" s="3">
        <f>1/(1+EXP(X19-W19))</f>
        <v>0.99746614231705699</v>
      </c>
      <c r="Z19" s="3">
        <f>1-Y19</f>
        <v>2.5338576829430082E-3</v>
      </c>
      <c r="AA19" s="5"/>
      <c r="AC19">
        <v>2</v>
      </c>
      <c r="AD19">
        <v>200</v>
      </c>
      <c r="AE19" s="2">
        <v>0.88577611222538455</v>
      </c>
      <c r="AF19" s="2">
        <v>0.715631908044842</v>
      </c>
      <c r="AG19" s="2">
        <v>0.50053465638834282</v>
      </c>
      <c r="AH19" s="2">
        <v>0.17294605711399161</v>
      </c>
      <c r="AI19" s="2">
        <v>4.749845796710022E-2</v>
      </c>
      <c r="AJ19" s="2">
        <v>1.1596741601070472E-2</v>
      </c>
      <c r="AK19" s="2">
        <v>6.9646384863490294E-4</v>
      </c>
      <c r="AM19">
        <v>13</v>
      </c>
      <c r="AN19">
        <v>1000</v>
      </c>
      <c r="AO19" s="2">
        <v>0.99601771940690775</v>
      </c>
      <c r="AP19" s="2">
        <v>0.62570739220479477</v>
      </c>
      <c r="AQ19" s="2">
        <v>1.4175950194502679E-2</v>
      </c>
      <c r="AR19" s="2">
        <v>2.4101250790780121E-7</v>
      </c>
      <c r="AS19" s="2">
        <v>2.73854621173901E-9</v>
      </c>
      <c r="AT19" s="2">
        <v>2.3195919297616044E-14</v>
      </c>
      <c r="AU19" s="2">
        <v>2.4054599933732609E-19</v>
      </c>
    </row>
    <row r="20" spans="1:47" x14ac:dyDescent="0.25">
      <c r="A20" s="62">
        <v>23</v>
      </c>
      <c r="B20" s="63" t="s">
        <v>19</v>
      </c>
      <c r="C20" s="64">
        <v>2.113</v>
      </c>
      <c r="D20" s="62">
        <v>23</v>
      </c>
      <c r="E20" s="65">
        <v>-4.2630000000000001E-4</v>
      </c>
      <c r="F20" s="62">
        <v>83.5</v>
      </c>
      <c r="G20" s="62">
        <v>4</v>
      </c>
      <c r="H20" s="51"/>
      <c r="I20" s="53">
        <f>I$10</f>
        <v>27</v>
      </c>
      <c r="J20" s="38" t="str">
        <f>J$10</f>
        <v>Pulp and Paper</v>
      </c>
      <c r="K20" s="53">
        <f>K$10</f>
        <v>32.1</v>
      </c>
      <c r="L20" s="53">
        <f t="shared" si="22"/>
        <v>16</v>
      </c>
      <c r="M20" s="53">
        <f t="shared" si="23"/>
        <v>3200</v>
      </c>
      <c r="N20" s="53">
        <f>N$10</f>
        <v>77.400000000000006</v>
      </c>
      <c r="O20" s="53">
        <f t="shared" si="24"/>
        <v>7</v>
      </c>
      <c r="P20" s="53">
        <f t="shared" si="25"/>
        <v>1400</v>
      </c>
      <c r="Q20" s="29">
        <v>28.59</v>
      </c>
      <c r="R20" s="39">
        <v>0.121173527064</v>
      </c>
      <c r="S20" s="12">
        <f t="shared" si="26"/>
        <v>14295</v>
      </c>
      <c r="T20" s="12">
        <f t="shared" si="27"/>
        <v>12117.352706400001</v>
      </c>
      <c r="U20" s="3">
        <f>U$10</f>
        <v>3.0179999999999998</v>
      </c>
      <c r="V20" s="4">
        <f>V$10</f>
        <v>-7.1330000000000005E-4</v>
      </c>
      <c r="W20" s="5">
        <f t="shared" si="28"/>
        <v>-6.2908204000000003</v>
      </c>
      <c r="X20" s="5">
        <f t="shared" si="29"/>
        <v>-8.713830678226369</v>
      </c>
      <c r="Y20" s="3">
        <f t="shared" ref="Y20:Y24" si="30">1/(1+EXP(X20-W20))</f>
        <v>0.91856520679694897</v>
      </c>
      <c r="Z20" s="3">
        <f t="shared" ref="Z20:Z24" si="31">1-Y20</f>
        <v>8.1434793203051026E-2</v>
      </c>
      <c r="AA20" s="5"/>
      <c r="AC20">
        <v>2</v>
      </c>
      <c r="AD20">
        <v>500</v>
      </c>
      <c r="AE20" s="2">
        <v>0.88941302758463536</v>
      </c>
      <c r="AF20" s="2">
        <v>0.3254671386926507</v>
      </c>
      <c r="AG20" s="2">
        <v>4.6060107557879086E-2</v>
      </c>
      <c r="AH20" s="2">
        <v>9.5941643938390973E-4</v>
      </c>
      <c r="AI20" s="2">
        <v>2.6668889280408612E-5</v>
      </c>
      <c r="AJ20" s="2">
        <v>7.1612060781085566E-7</v>
      </c>
      <c r="AK20" s="2">
        <v>6.1586402805559476E-10</v>
      </c>
      <c r="AM20">
        <v>13</v>
      </c>
      <c r="AN20">
        <v>2000</v>
      </c>
      <c r="AO20" s="2">
        <v>0.99853117228104959</v>
      </c>
      <c r="AP20" s="2">
        <v>2.9474561172942573E-2</v>
      </c>
      <c r="AQ20" s="2">
        <v>2.2471130229254877E-6</v>
      </c>
      <c r="AR20" s="2">
        <v>6.3124757965833743E-16</v>
      </c>
      <c r="AS20" s="2">
        <v>8.1500543124606642E-20</v>
      </c>
      <c r="AT20" s="2">
        <v>5.8471405198389533E-30</v>
      </c>
      <c r="AU20" s="2">
        <v>6.2880593103970914E-40</v>
      </c>
    </row>
    <row r="21" spans="1:47" x14ac:dyDescent="0.25">
      <c r="A21" s="62">
        <v>24</v>
      </c>
      <c r="B21" s="63" t="s">
        <v>20</v>
      </c>
      <c r="C21" s="64">
        <v>0.19700000000000001</v>
      </c>
      <c r="D21" s="62">
        <v>23</v>
      </c>
      <c r="E21" s="65">
        <v>-2.0239999999999999E-4</v>
      </c>
      <c r="F21" s="62">
        <v>83.5</v>
      </c>
      <c r="G21" s="62">
        <v>4</v>
      </c>
      <c r="H21" s="51"/>
      <c r="I21" s="53">
        <f>I$11</f>
        <v>26</v>
      </c>
      <c r="J21" s="38" t="str">
        <f>J$11</f>
        <v>Wood Products</v>
      </c>
      <c r="K21" s="53">
        <f>K$11</f>
        <v>32.1</v>
      </c>
      <c r="L21" s="53">
        <f t="shared" si="22"/>
        <v>16</v>
      </c>
      <c r="M21" s="53">
        <f t="shared" si="23"/>
        <v>3200</v>
      </c>
      <c r="N21" s="53">
        <f>N$11</f>
        <v>93</v>
      </c>
      <c r="O21" s="53">
        <f t="shared" si="24"/>
        <v>6</v>
      </c>
      <c r="P21" s="53">
        <f t="shared" si="25"/>
        <v>1200</v>
      </c>
      <c r="Q21" s="29">
        <v>28.59</v>
      </c>
      <c r="R21" s="39">
        <v>0.106697309932</v>
      </c>
      <c r="S21" s="12">
        <f t="shared" si="26"/>
        <v>14295</v>
      </c>
      <c r="T21" s="12">
        <f t="shared" si="27"/>
        <v>10669.730993199999</v>
      </c>
      <c r="U21" s="3">
        <f>U$11</f>
        <v>1.3180000000000001</v>
      </c>
      <c r="V21" s="4">
        <f>V$11</f>
        <v>-5.4199999999999995E-4</v>
      </c>
      <c r="W21" s="5">
        <f t="shared" si="28"/>
        <v>-5.5420868999999993</v>
      </c>
      <c r="X21" s="5">
        <f t="shared" si="29"/>
        <v>-5.845092032694823</v>
      </c>
      <c r="Y21" s="3">
        <f t="shared" si="30"/>
        <v>0.57517698161704922</v>
      </c>
      <c r="Z21" s="3">
        <f t="shared" si="31"/>
        <v>0.42482301838295078</v>
      </c>
      <c r="AA21" s="5"/>
      <c r="AC21">
        <v>2</v>
      </c>
      <c r="AD21">
        <v>1000</v>
      </c>
      <c r="AE21" s="2">
        <v>0.89524928888116617</v>
      </c>
      <c r="AF21" s="2">
        <v>2.9842705265128427E-2</v>
      </c>
      <c r="AG21" s="2">
        <v>3.0793715046949265E-4</v>
      </c>
      <c r="AH21" s="2">
        <v>1.2185292699634291E-7</v>
      </c>
      <c r="AI21" s="2">
        <v>9.3976872944291976E-11</v>
      </c>
      <c r="AJ21" s="2">
        <v>6.7758055437351475E-14</v>
      </c>
      <c r="AK21" s="2">
        <v>5.0113835779795696E-20</v>
      </c>
      <c r="AM21">
        <v>13</v>
      </c>
      <c r="AN21">
        <v>5000</v>
      </c>
      <c r="AO21" s="2">
        <v>0.99992674947556359</v>
      </c>
      <c r="AP21" s="2">
        <v>1.8208807789489761E-7</v>
      </c>
      <c r="AQ21" s="2">
        <v>8.5752197994275511E-18</v>
      </c>
      <c r="AR21" s="2">
        <v>1.1341744097537594E-41</v>
      </c>
      <c r="AS21" s="2">
        <v>2.1482349926426548E-51</v>
      </c>
      <c r="AT21" s="2">
        <v>9.3656809012556089E-77</v>
      </c>
      <c r="AU21" s="2">
        <v>1.1232388153158255E-101</v>
      </c>
    </row>
    <row r="22" spans="1:47" x14ac:dyDescent="0.25">
      <c r="A22" s="62">
        <v>25</v>
      </c>
      <c r="B22" s="63" t="s">
        <v>21</v>
      </c>
      <c r="C22" s="64">
        <v>2.6589999999999998</v>
      </c>
      <c r="D22" s="62">
        <v>23</v>
      </c>
      <c r="E22" s="65">
        <v>-1.4139999999999999E-4</v>
      </c>
      <c r="F22" s="62">
        <v>80</v>
      </c>
      <c r="G22" s="62">
        <v>3</v>
      </c>
      <c r="H22" s="51"/>
      <c r="I22" s="53">
        <f>I$12</f>
        <v>20</v>
      </c>
      <c r="J22" s="38" t="str">
        <f>J$12</f>
        <v>Basic Chemicals</v>
      </c>
      <c r="K22" s="53">
        <f>K$12</f>
        <v>32.1</v>
      </c>
      <c r="L22" s="53">
        <f t="shared" si="22"/>
        <v>16</v>
      </c>
      <c r="M22" s="53">
        <f t="shared" si="23"/>
        <v>3200</v>
      </c>
      <c r="N22" s="53">
        <f>N$12</f>
        <v>95</v>
      </c>
      <c r="O22" s="53">
        <f t="shared" si="24"/>
        <v>6</v>
      </c>
      <c r="P22" s="53">
        <f t="shared" si="25"/>
        <v>1200</v>
      </c>
      <c r="Q22" s="29">
        <v>28.59</v>
      </c>
      <c r="R22" s="39">
        <v>0.121760567997</v>
      </c>
      <c r="S22" s="12">
        <f t="shared" si="26"/>
        <v>14295</v>
      </c>
      <c r="T22" s="12">
        <f t="shared" si="27"/>
        <v>12176.0567997</v>
      </c>
      <c r="U22" s="3">
        <f>U$12</f>
        <v>5.3369999999999997</v>
      </c>
      <c r="V22" s="4">
        <f>V$12</f>
        <v>-2.7109999999999998E-4</v>
      </c>
      <c r="W22" s="5">
        <f t="shared" si="28"/>
        <v>2.3494286</v>
      </c>
      <c r="X22" s="5">
        <f t="shared" si="29"/>
        <v>-3.3717936489729241</v>
      </c>
      <c r="Y22" s="3">
        <f t="shared" si="30"/>
        <v>0.99673499047929159</v>
      </c>
      <c r="Z22" s="3">
        <f t="shared" si="31"/>
        <v>3.2650095207084062E-3</v>
      </c>
      <c r="AA22" s="5"/>
      <c r="AC22">
        <v>2</v>
      </c>
      <c r="AD22">
        <v>2000</v>
      </c>
      <c r="AE22" s="2">
        <v>0.90611007715379788</v>
      </c>
      <c r="AF22" s="2">
        <v>1.2500452921539553E-4</v>
      </c>
      <c r="AG22" s="2">
        <v>1.253659651519436E-8</v>
      </c>
      <c r="AH22" s="2">
        <v>1.9618238316133835E-15</v>
      </c>
      <c r="AI22" s="2">
        <v>1.1668900818109623E-21</v>
      </c>
      <c r="AJ22" s="2">
        <v>6.0661037841905325E-28</v>
      </c>
      <c r="AK22" s="2">
        <v>3.3182053531006388E-40</v>
      </c>
      <c r="AM22">
        <v>13</v>
      </c>
      <c r="AN22">
        <v>10000</v>
      </c>
      <c r="AO22" s="2">
        <v>0.99999950618470601</v>
      </c>
      <c r="AP22" s="2">
        <v>3.6031598881279011E-16</v>
      </c>
      <c r="AQ22" s="2">
        <v>7.9911792818644817E-37</v>
      </c>
      <c r="AR22" s="2">
        <v>1.3979126698244761E-84</v>
      </c>
      <c r="AS22" s="2">
        <v>5.0151499870667719E-104</v>
      </c>
      <c r="AT22" s="2">
        <v>9.5323299492800698E-155</v>
      </c>
      <c r="AU22" s="2">
        <v>1.3710855645636452E-204</v>
      </c>
    </row>
    <row r="23" spans="1:47" x14ac:dyDescent="0.25">
      <c r="A23" s="62">
        <v>26</v>
      </c>
      <c r="B23" s="63" t="s">
        <v>22</v>
      </c>
      <c r="C23" s="64">
        <v>1.3180000000000001</v>
      </c>
      <c r="D23" s="62">
        <v>21.5</v>
      </c>
      <c r="E23" s="65">
        <v>-5.4199999999999995E-4</v>
      </c>
      <c r="F23" s="62">
        <v>80</v>
      </c>
      <c r="G23" s="62">
        <v>3</v>
      </c>
      <c r="H23" s="51"/>
      <c r="I23" s="53">
        <f>I$13</f>
        <v>2</v>
      </c>
      <c r="J23" s="38" t="str">
        <f>J$13</f>
        <v>Cereal Grains</v>
      </c>
      <c r="K23" s="53">
        <f>K$13</f>
        <v>32.1</v>
      </c>
      <c r="L23" s="53">
        <f t="shared" si="22"/>
        <v>16</v>
      </c>
      <c r="M23" s="53">
        <f t="shared" si="23"/>
        <v>3200</v>
      </c>
      <c r="N23" s="53">
        <f>N$13</f>
        <v>105</v>
      </c>
      <c r="O23" s="53">
        <f t="shared" si="24"/>
        <v>5</v>
      </c>
      <c r="P23" s="53">
        <f t="shared" si="25"/>
        <v>1000</v>
      </c>
      <c r="Q23" s="29">
        <v>28.59</v>
      </c>
      <c r="R23" s="39">
        <v>6.9917024997000005E-2</v>
      </c>
      <c r="S23" s="12">
        <f t="shared" si="26"/>
        <v>14295</v>
      </c>
      <c r="T23" s="12">
        <f t="shared" si="27"/>
        <v>6991.7024997000008</v>
      </c>
      <c r="U23" s="3">
        <f>U$13</f>
        <v>1.0529999999999999</v>
      </c>
      <c r="V23" s="4">
        <f>V$13</f>
        <v>-3.7110000000000002E-4</v>
      </c>
      <c r="W23" s="5">
        <f t="shared" si="28"/>
        <v>-3.3640714000000003</v>
      </c>
      <c r="X23" s="5">
        <f t="shared" si="29"/>
        <v>-2.6353125061869247</v>
      </c>
      <c r="Y23" s="3">
        <f t="shared" si="30"/>
        <v>0.3254671386926507</v>
      </c>
      <c r="Z23" s="3">
        <f t="shared" si="31"/>
        <v>0.67453286130734935</v>
      </c>
      <c r="AA23" s="5"/>
      <c r="AC23">
        <v>2</v>
      </c>
      <c r="AD23">
        <v>5000</v>
      </c>
      <c r="AE23" s="2">
        <v>0.93286746479982341</v>
      </c>
      <c r="AF23" s="2">
        <v>8.3932866484111655E-12</v>
      </c>
      <c r="AG23" s="2">
        <v>8.4514473023006419E-22</v>
      </c>
      <c r="AH23" s="2">
        <v>8.1871353024119514E-39</v>
      </c>
      <c r="AI23" s="2">
        <v>2.2338644881424281E-54</v>
      </c>
      <c r="AJ23" s="2">
        <v>4.3526780341686775E-70</v>
      </c>
      <c r="AK23" s="2">
        <v>9.6325240492643967E-101</v>
      </c>
      <c r="AM23">
        <v>20</v>
      </c>
      <c r="AN23">
        <v>100</v>
      </c>
      <c r="AO23" s="2">
        <v>0.99853862472665489</v>
      </c>
      <c r="AP23" s="2">
        <v>0.99795568163037318</v>
      </c>
      <c r="AQ23" s="2">
        <v>0.99690166927594426</v>
      </c>
      <c r="AR23" s="2">
        <v>0.99525831329562775</v>
      </c>
      <c r="AS23" s="2">
        <v>0.99193846676227504</v>
      </c>
      <c r="AT23" s="2">
        <v>0.9856433786873986</v>
      </c>
      <c r="AU23" s="2">
        <v>0.97296647562204686</v>
      </c>
    </row>
    <row r="24" spans="1:47" x14ac:dyDescent="0.25">
      <c r="A24" s="62">
        <v>27</v>
      </c>
      <c r="B24" s="63" t="s">
        <v>39</v>
      </c>
      <c r="C24" s="64">
        <v>3.0179999999999998</v>
      </c>
      <c r="D24" s="62">
        <v>20</v>
      </c>
      <c r="E24" s="65">
        <v>-7.1330000000000005E-4</v>
      </c>
      <c r="F24" s="62">
        <v>44.8</v>
      </c>
      <c r="G24" s="62">
        <v>2</v>
      </c>
      <c r="H24" s="51"/>
      <c r="I24" s="53">
        <f>I$14</f>
        <v>13</v>
      </c>
      <c r="J24" s="38" t="str">
        <f>J$14</f>
        <v>Non-Metallic Minerals</v>
      </c>
      <c r="K24" s="53">
        <f>K$14</f>
        <v>32.1</v>
      </c>
      <c r="L24" s="53">
        <f t="shared" si="22"/>
        <v>16</v>
      </c>
      <c r="M24" s="53">
        <f t="shared" si="23"/>
        <v>3200</v>
      </c>
      <c r="N24" s="53">
        <f>N$14</f>
        <v>93.5</v>
      </c>
      <c r="O24" s="53">
        <f t="shared" si="24"/>
        <v>6</v>
      </c>
      <c r="P24" s="53">
        <f t="shared" si="25"/>
        <v>1200</v>
      </c>
      <c r="Q24" s="29">
        <v>28.59</v>
      </c>
      <c r="R24" s="39">
        <v>9.7217776138999998E-2</v>
      </c>
      <c r="S24" s="12">
        <f t="shared" si="26"/>
        <v>14295</v>
      </c>
      <c r="T24" s="12">
        <f t="shared" si="27"/>
        <v>9721.7776138999998</v>
      </c>
      <c r="U24" s="3">
        <f>U$14</f>
        <v>3.5510000000000002</v>
      </c>
      <c r="V24" s="4">
        <f>V$14</f>
        <v>-4.3239999999999999E-4</v>
      </c>
      <c r="W24" s="5">
        <f t="shared" si="28"/>
        <v>-1.7423548999999996</v>
      </c>
      <c r="X24" s="5">
        <f t="shared" si="29"/>
        <v>-4.2602773859632581</v>
      </c>
      <c r="Y24" s="3">
        <f t="shared" si="30"/>
        <v>0.92538874078939293</v>
      </c>
      <c r="Z24" s="3">
        <f t="shared" si="31"/>
        <v>7.4611259210607073E-2</v>
      </c>
      <c r="AA24" s="5"/>
      <c r="AC24">
        <v>2</v>
      </c>
      <c r="AD24">
        <v>10000</v>
      </c>
      <c r="AE24" s="2">
        <v>0.96228267354870667</v>
      </c>
      <c r="AF24" s="2">
        <v>9.3079079457828533E-24</v>
      </c>
      <c r="AG24" s="2">
        <v>9.4373517907720823E-44</v>
      </c>
      <c r="AH24" s="2">
        <v>8.8562915274787764E-78</v>
      </c>
      <c r="AI24" s="2">
        <v>6.5932814795676467E-109</v>
      </c>
      <c r="AJ24" s="2">
        <v>2.5032317358935057E-140</v>
      </c>
      <c r="AK24" s="2">
        <v>1.2259370561777919E-201</v>
      </c>
      <c r="AM24">
        <v>20</v>
      </c>
      <c r="AN24">
        <v>200</v>
      </c>
      <c r="AO24" s="2">
        <v>0.99882560813953769</v>
      </c>
      <c r="AP24" s="2">
        <v>0.99770170982547079</v>
      </c>
      <c r="AQ24" s="2">
        <v>0.99472547043345316</v>
      </c>
      <c r="AR24" s="2">
        <v>0.98769318331245048</v>
      </c>
      <c r="AS24" s="2">
        <v>0.96501129864978419</v>
      </c>
      <c r="AT24" s="2">
        <v>0.89568435389498191</v>
      </c>
      <c r="AU24" s="2">
        <v>0.70235631744962801</v>
      </c>
    </row>
    <row r="25" spans="1:47" x14ac:dyDescent="0.25">
      <c r="A25" s="62">
        <v>28</v>
      </c>
      <c r="B25" s="63" t="s">
        <v>23</v>
      </c>
      <c r="C25" s="64">
        <v>5.8940000000000001</v>
      </c>
      <c r="D25" s="62">
        <v>20</v>
      </c>
      <c r="E25" s="65">
        <v>-6.399E-4</v>
      </c>
      <c r="F25" s="62">
        <v>44.8</v>
      </c>
      <c r="G25" s="62">
        <v>2</v>
      </c>
      <c r="H25" s="51"/>
      <c r="AM25">
        <v>20</v>
      </c>
      <c r="AN25">
        <v>500</v>
      </c>
      <c r="AO25" s="2">
        <v>0.99939069029196936</v>
      </c>
      <c r="AP25" s="2">
        <v>0.99673499047929159</v>
      </c>
      <c r="AQ25" s="2">
        <v>0.97434290705166393</v>
      </c>
      <c r="AR25" s="2">
        <v>0.81773057882450784</v>
      </c>
      <c r="AS25" s="2">
        <v>0.23699718581485094</v>
      </c>
      <c r="AT25" s="2">
        <v>1.6519062551029164E-2</v>
      </c>
      <c r="AU25" s="2">
        <v>6.6461316284611039E-4</v>
      </c>
    </row>
    <row r="26" spans="1:47" x14ac:dyDescent="0.25">
      <c r="A26" s="66">
        <v>29</v>
      </c>
      <c r="B26" s="67" t="s">
        <v>24</v>
      </c>
      <c r="C26" s="68">
        <v>5.0620000000000003</v>
      </c>
      <c r="D26" s="66">
        <v>20</v>
      </c>
      <c r="E26" s="69">
        <v>-4.3459999999999999E-4</v>
      </c>
      <c r="F26" s="66">
        <v>44.8</v>
      </c>
      <c r="G26" s="66">
        <v>2</v>
      </c>
      <c r="H26" s="51"/>
      <c r="J26" t="s">
        <v>55</v>
      </c>
      <c r="K26">
        <v>400</v>
      </c>
      <c r="L26" t="s">
        <v>56</v>
      </c>
      <c r="AE26">
        <v>50</v>
      </c>
      <c r="AF26">
        <v>200</v>
      </c>
      <c r="AG26">
        <v>400</v>
      </c>
      <c r="AH26">
        <v>600</v>
      </c>
      <c r="AI26">
        <v>800</v>
      </c>
      <c r="AJ26">
        <v>1000</v>
      </c>
      <c r="AK26">
        <v>1200</v>
      </c>
      <c r="AM26">
        <v>20</v>
      </c>
      <c r="AN26">
        <v>1000</v>
      </c>
      <c r="AO26" s="2">
        <v>0.99979599229050542</v>
      </c>
      <c r="AP26" s="2">
        <v>0.99414417004510602</v>
      </c>
      <c r="AQ26" s="2">
        <v>0.72429882747589636</v>
      </c>
      <c r="AR26" s="2">
        <v>3.5369132738642853E-2</v>
      </c>
      <c r="AS26" s="2">
        <v>1.7572282825923882E-4</v>
      </c>
      <c r="AT26" s="2">
        <v>5.1393605587384418E-7</v>
      </c>
      <c r="AU26" s="2">
        <v>8.0572298326311081E-10</v>
      </c>
    </row>
    <row r="27" spans="1:47" x14ac:dyDescent="0.25">
      <c r="A27" s="62">
        <v>31</v>
      </c>
      <c r="B27" s="63" t="s">
        <v>25</v>
      </c>
      <c r="C27" s="64">
        <v>2.536</v>
      </c>
      <c r="D27" s="62">
        <v>23</v>
      </c>
      <c r="E27" s="65">
        <v>-6.5830000000000001E-4</v>
      </c>
      <c r="F27" s="62">
        <v>94</v>
      </c>
      <c r="G27" s="62">
        <v>2</v>
      </c>
      <c r="H27" s="51"/>
      <c r="K27" s="57" t="s">
        <v>51</v>
      </c>
      <c r="L27" s="57"/>
      <c r="M27" s="57"/>
      <c r="N27" s="57" t="s">
        <v>52</v>
      </c>
      <c r="O27" s="57"/>
      <c r="P27" s="57"/>
      <c r="Q27" s="57" t="s">
        <v>110</v>
      </c>
      <c r="R27" s="57"/>
      <c r="S27" s="57" t="s">
        <v>60</v>
      </c>
      <c r="T27" s="57"/>
      <c r="AC27">
        <v>13</v>
      </c>
      <c r="AD27">
        <v>100</v>
      </c>
      <c r="AE27" s="2">
        <v>0.99026255197050428</v>
      </c>
      <c r="AF27" s="2">
        <v>0.98403377233085687</v>
      </c>
      <c r="AG27" s="2">
        <v>0.97455860041880293</v>
      </c>
      <c r="AH27" s="2">
        <v>0.92730152155943324</v>
      </c>
      <c r="AI27" s="2">
        <v>0.89072967578442297</v>
      </c>
      <c r="AJ27" s="2">
        <v>0.71714020155766245</v>
      </c>
      <c r="AK27" s="2">
        <v>0.44587848067430369</v>
      </c>
      <c r="AM27">
        <v>20</v>
      </c>
      <c r="AN27">
        <v>2000</v>
      </c>
      <c r="AO27" s="2">
        <v>0.99997714453601327</v>
      </c>
      <c r="AP27" s="2">
        <v>0.98130980198625517</v>
      </c>
      <c r="AQ27" s="2">
        <v>1.2416595398844823E-2</v>
      </c>
      <c r="AR27" s="2">
        <v>2.4490398774807114E-6</v>
      </c>
      <c r="AS27" s="2">
        <v>5.6270324764087337E-11</v>
      </c>
      <c r="AT27" s="2">
        <v>4.8115946030697695E-16</v>
      </c>
      <c r="AU27" s="2">
        <v>1.1826109966251357E-21</v>
      </c>
    </row>
    <row r="28" spans="1:47" x14ac:dyDescent="0.25">
      <c r="A28" s="62">
        <v>32</v>
      </c>
      <c r="B28" s="63" t="s">
        <v>26</v>
      </c>
      <c r="C28" s="64">
        <v>1.19</v>
      </c>
      <c r="D28" s="62">
        <v>23</v>
      </c>
      <c r="E28" s="65">
        <v>-8.2999999999999998E-5</v>
      </c>
      <c r="F28" s="62">
        <v>76.7</v>
      </c>
      <c r="G28" s="62">
        <v>3</v>
      </c>
      <c r="H28" s="51"/>
      <c r="J28" s="53" t="s">
        <v>46</v>
      </c>
      <c r="K28" s="53" t="s">
        <v>59</v>
      </c>
      <c r="L28" s="53" t="s">
        <v>117</v>
      </c>
      <c r="M28" s="53" t="s">
        <v>118</v>
      </c>
      <c r="N28" s="53" t="s">
        <v>58</v>
      </c>
      <c r="O28" s="53" t="s">
        <v>120</v>
      </c>
      <c r="P28" s="53" t="s">
        <v>119</v>
      </c>
      <c r="Q28" s="53" t="s">
        <v>121</v>
      </c>
      <c r="R28" s="53" t="s">
        <v>122</v>
      </c>
      <c r="S28" s="53" t="s">
        <v>51</v>
      </c>
      <c r="T28" s="53" t="s">
        <v>52</v>
      </c>
      <c r="U28" s="53" t="s">
        <v>49</v>
      </c>
      <c r="V28" s="53" t="s">
        <v>50</v>
      </c>
      <c r="W28" s="53" t="s">
        <v>47</v>
      </c>
      <c r="X28" s="53" t="s">
        <v>48</v>
      </c>
      <c r="Y28" s="53" t="s">
        <v>53</v>
      </c>
      <c r="Z28" s="53" t="s">
        <v>54</v>
      </c>
      <c r="AA28" s="53"/>
      <c r="AC28">
        <v>13</v>
      </c>
      <c r="AD28">
        <v>200</v>
      </c>
      <c r="AE28" s="2">
        <v>0.9911809423020711</v>
      </c>
      <c r="AF28" s="2">
        <v>0.97634794439542638</v>
      </c>
      <c r="AG28" s="2">
        <v>0.94098934513421462</v>
      </c>
      <c r="AH28" s="2">
        <v>0.6387439417139793</v>
      </c>
      <c r="AI28" s="2">
        <v>0.41931945267051163</v>
      </c>
      <c r="AJ28" s="2">
        <v>6.5292284331140232E-2</v>
      </c>
      <c r="AK28" s="2">
        <v>6.9871203978715841E-3</v>
      </c>
      <c r="AM28">
        <v>20</v>
      </c>
      <c r="AN28">
        <v>5000</v>
      </c>
      <c r="AO28" s="2">
        <v>0.99999996787861256</v>
      </c>
      <c r="AP28" s="2">
        <v>0.60831204431811925</v>
      </c>
      <c r="AQ28" s="2">
        <v>1.3780896696429331E-9</v>
      </c>
      <c r="AR28" s="2">
        <v>7.2979000843869521E-19</v>
      </c>
      <c r="AS28" s="2">
        <v>1.8467332410312098E-30</v>
      </c>
      <c r="AT28" s="2">
        <v>3.9484640204250393E-43</v>
      </c>
      <c r="AU28" s="2">
        <v>3.7394729389817085E-57</v>
      </c>
    </row>
    <row r="29" spans="1:47" x14ac:dyDescent="0.25">
      <c r="A29" s="62">
        <v>33</v>
      </c>
      <c r="B29" s="63" t="s">
        <v>27</v>
      </c>
      <c r="C29" s="64">
        <v>2.625</v>
      </c>
      <c r="D29" s="62">
        <v>23</v>
      </c>
      <c r="E29" s="65">
        <v>-5.176E-4</v>
      </c>
      <c r="F29" s="62">
        <v>76.7</v>
      </c>
      <c r="G29" s="62">
        <v>3</v>
      </c>
      <c r="H29" s="51"/>
      <c r="I29" s="53">
        <f>I$9</f>
        <v>34</v>
      </c>
      <c r="J29" s="38" t="str">
        <f>J$9</f>
        <v>Machinery</v>
      </c>
      <c r="K29" s="53">
        <v>30.6</v>
      </c>
      <c r="L29" s="53">
        <f t="shared" ref="L29:L34" si="32">ROUNDUP(AE$2/K29,0)</f>
        <v>17</v>
      </c>
      <c r="M29" s="53">
        <f t="shared" ref="M29:M34" si="33">L29*K$26</f>
        <v>6800</v>
      </c>
      <c r="N29" s="53">
        <f>N$9</f>
        <v>52.1</v>
      </c>
      <c r="O29" s="53">
        <f t="shared" ref="O29:O34" si="34">ROUNDUP(AE$2/N29,0)</f>
        <v>10</v>
      </c>
      <c r="P29" s="53">
        <f t="shared" ref="P29:P34" si="35">O29*K$26</f>
        <v>4000</v>
      </c>
      <c r="Q29" s="29">
        <v>52.41</v>
      </c>
      <c r="R29" s="39">
        <v>0.13419774664199999</v>
      </c>
      <c r="S29" s="12">
        <f t="shared" ref="S29:S34" si="36">$AE$2*Q29</f>
        <v>26205</v>
      </c>
      <c r="T29" s="12">
        <f t="shared" ref="T29:T34" si="37">$AE$2*$K$26*R29</f>
        <v>26839.549328399997</v>
      </c>
      <c r="U29" s="3">
        <f>U$9</f>
        <v>4.5970000000000004</v>
      </c>
      <c r="V29" s="4">
        <f>V$9</f>
        <v>-3.5540000000000002E-4</v>
      </c>
      <c r="W29" s="5">
        <f t="shared" ref="W29:W34" si="38">($C$2+U29)+S29*($E$2+V29)</f>
        <v>-3.8977700999999998</v>
      </c>
      <c r="X29" s="5">
        <f t="shared" ref="X29:X34" si="39">T29*($E$2+V29)</f>
        <v>-9.6949820084046472</v>
      </c>
      <c r="Y29" s="3">
        <f>1/(1+EXP(X29-W29))</f>
        <v>0.99697318181953154</v>
      </c>
      <c r="Z29" s="3">
        <f>1-Y29</f>
        <v>3.0268181804684602E-3</v>
      </c>
      <c r="AA29" s="5"/>
      <c r="AC29">
        <v>13</v>
      </c>
      <c r="AD29">
        <v>500</v>
      </c>
      <c r="AE29" s="2">
        <v>0.99345153878659653</v>
      </c>
      <c r="AF29" s="2">
        <v>0.92538874078939293</v>
      </c>
      <c r="AG29" s="2">
        <v>0.53495152681440117</v>
      </c>
      <c r="AH29" s="2">
        <v>4.6872619942544295E-3</v>
      </c>
      <c r="AI29" s="2">
        <v>5.0174366974438292E-4</v>
      </c>
      <c r="AJ29" s="2">
        <v>1.4609823982491138E-6</v>
      </c>
      <c r="AK29" s="2">
        <v>4.7047753468511494E-9</v>
      </c>
      <c r="AM29">
        <v>20</v>
      </c>
      <c r="AN29">
        <v>10000</v>
      </c>
      <c r="AO29" s="2">
        <v>0.99999999999943356</v>
      </c>
      <c r="AP29" s="2">
        <v>4.3746042458035215E-3</v>
      </c>
      <c r="AQ29" s="2">
        <v>3.4595958203090263E-21</v>
      </c>
      <c r="AR29" s="2">
        <v>9.702110898023046E-40</v>
      </c>
      <c r="AS29" s="2">
        <v>6.2126765160446788E-63</v>
      </c>
      <c r="AT29" s="2">
        <v>2.8400551795094018E-88</v>
      </c>
      <c r="AU29" s="2">
        <v>2.54736511867457E-116</v>
      </c>
    </row>
    <row r="30" spans="1:47" x14ac:dyDescent="0.25">
      <c r="A30" s="62">
        <v>34</v>
      </c>
      <c r="B30" s="63" t="s">
        <v>28</v>
      </c>
      <c r="C30" s="64">
        <v>4.5970000000000004</v>
      </c>
      <c r="D30" s="62">
        <v>21</v>
      </c>
      <c r="E30" s="65">
        <v>-3.5540000000000002E-4</v>
      </c>
      <c r="F30" s="62">
        <v>49.4</v>
      </c>
      <c r="G30" s="62">
        <v>1</v>
      </c>
      <c r="H30" s="51"/>
      <c r="I30" s="53">
        <f>I$10</f>
        <v>27</v>
      </c>
      <c r="J30" s="38" t="str">
        <f>J$10</f>
        <v>Pulp and Paper</v>
      </c>
      <c r="K30" s="53">
        <v>30.6</v>
      </c>
      <c r="L30" s="53">
        <f t="shared" si="32"/>
        <v>17</v>
      </c>
      <c r="M30" s="53">
        <f t="shared" si="33"/>
        <v>6800</v>
      </c>
      <c r="N30" s="53">
        <f>N$10</f>
        <v>77.400000000000006</v>
      </c>
      <c r="O30" s="53">
        <f t="shared" si="34"/>
        <v>7</v>
      </c>
      <c r="P30" s="53">
        <f t="shared" si="35"/>
        <v>2800</v>
      </c>
      <c r="Q30" s="29">
        <v>52.41</v>
      </c>
      <c r="R30" s="39">
        <v>8.7087761365900004E-2</v>
      </c>
      <c r="S30" s="12">
        <f t="shared" si="36"/>
        <v>26205</v>
      </c>
      <c r="T30" s="12">
        <f t="shared" si="37"/>
        <v>17417.552273180001</v>
      </c>
      <c r="U30" s="3">
        <f>U$10</f>
        <v>3.0179999999999998</v>
      </c>
      <c r="V30" s="4">
        <f>V$10</f>
        <v>-7.1330000000000005E-4</v>
      </c>
      <c r="W30" s="5">
        <f t="shared" si="38"/>
        <v>-14.8555396</v>
      </c>
      <c r="X30" s="5">
        <f t="shared" si="39"/>
        <v>-12.525310190689204</v>
      </c>
      <c r="Y30" s="3">
        <f t="shared" ref="Y30:Y34" si="40">1/(1+EXP(X30-W30))</f>
        <v>8.8650127233254716E-2</v>
      </c>
      <c r="Z30" s="3">
        <f t="shared" ref="Z30:Z34" si="41">1-Y30</f>
        <v>0.91134987276674528</v>
      </c>
      <c r="AA30" s="5"/>
      <c r="AC30">
        <v>13</v>
      </c>
      <c r="AD30">
        <v>1000</v>
      </c>
      <c r="AE30" s="2">
        <v>0.99601771940690775</v>
      </c>
      <c r="AF30" s="2">
        <v>0.62570739220479477</v>
      </c>
      <c r="AG30" s="2">
        <v>1.4175950194502679E-2</v>
      </c>
      <c r="AH30" s="2">
        <v>2.4101250790780121E-7</v>
      </c>
      <c r="AI30" s="2">
        <v>2.73854621173901E-9</v>
      </c>
      <c r="AJ30" s="2">
        <v>2.3195919297616044E-14</v>
      </c>
      <c r="AK30" s="2">
        <v>2.4054599933732609E-19</v>
      </c>
      <c r="AM30">
        <v>26</v>
      </c>
      <c r="AN30">
        <v>100</v>
      </c>
      <c r="AO30" s="2">
        <v>0.9446991692658846</v>
      </c>
      <c r="AP30" s="2">
        <v>0.8689607461054013</v>
      </c>
      <c r="AQ30" s="2">
        <v>0.71025254058782672</v>
      </c>
      <c r="AR30" s="2">
        <v>0.5783333822601765</v>
      </c>
      <c r="AS30" s="2">
        <v>0.30873030924624428</v>
      </c>
      <c r="AT30" s="2">
        <v>0.15889392851372849</v>
      </c>
      <c r="AU30" s="2">
        <v>2.9634390362074756E-2</v>
      </c>
    </row>
    <row r="31" spans="1:47" x14ac:dyDescent="0.25">
      <c r="A31" s="62">
        <v>35</v>
      </c>
      <c r="B31" s="63" t="s">
        <v>29</v>
      </c>
      <c r="C31" s="64">
        <v>5.7670000000000003</v>
      </c>
      <c r="D31" s="62">
        <v>18</v>
      </c>
      <c r="E31" s="65">
        <v>-3.3950000000000001E-4</v>
      </c>
      <c r="F31" s="62">
        <v>14.7</v>
      </c>
      <c r="G31" s="62">
        <v>1</v>
      </c>
      <c r="H31" s="51"/>
      <c r="I31" s="53">
        <f>I$11</f>
        <v>26</v>
      </c>
      <c r="J31" s="38" t="str">
        <f>J$11</f>
        <v>Wood Products</v>
      </c>
      <c r="K31" s="53">
        <v>30.6</v>
      </c>
      <c r="L31" s="53">
        <f t="shared" si="32"/>
        <v>17</v>
      </c>
      <c r="M31" s="53">
        <f t="shared" si="33"/>
        <v>6800</v>
      </c>
      <c r="N31" s="53">
        <f>N$11</f>
        <v>93</v>
      </c>
      <c r="O31" s="53">
        <f t="shared" si="34"/>
        <v>6</v>
      </c>
      <c r="P31" s="53">
        <f t="shared" si="35"/>
        <v>2400</v>
      </c>
      <c r="Q31" s="29">
        <v>52.41</v>
      </c>
      <c r="R31" s="39">
        <v>6.7482727163399994E-2</v>
      </c>
      <c r="S31" s="12">
        <f t="shared" si="36"/>
        <v>26205</v>
      </c>
      <c r="T31" s="12">
        <f t="shared" si="37"/>
        <v>13496.545432679999</v>
      </c>
      <c r="U31" s="3">
        <f>U$11</f>
        <v>1.3180000000000001</v>
      </c>
      <c r="V31" s="4">
        <f>V$11</f>
        <v>-5.4199999999999995E-4</v>
      </c>
      <c r="W31" s="5">
        <f t="shared" si="38"/>
        <v>-12.066623099999999</v>
      </c>
      <c r="X31" s="5">
        <f t="shared" si="39"/>
        <v>-7.3936775189307564</v>
      </c>
      <c r="Y31" s="3">
        <f t="shared" si="40"/>
        <v>9.2581883426506601E-3</v>
      </c>
      <c r="Z31" s="3">
        <f t="shared" si="41"/>
        <v>0.99074181165734931</v>
      </c>
      <c r="AA31" s="5"/>
      <c r="AC31">
        <v>13</v>
      </c>
      <c r="AD31">
        <v>2000</v>
      </c>
      <c r="AE31" s="2">
        <v>0.99853117228104959</v>
      </c>
      <c r="AF31" s="2">
        <v>2.9474561172942573E-2</v>
      </c>
      <c r="AG31" s="2">
        <v>2.2471130229254877E-6</v>
      </c>
      <c r="AH31" s="2">
        <v>6.3124757965833743E-16</v>
      </c>
      <c r="AI31" s="2">
        <v>8.1500543124606642E-20</v>
      </c>
      <c r="AJ31" s="2">
        <v>5.8471405198389533E-30</v>
      </c>
      <c r="AK31" s="2">
        <v>6.2880593103970914E-40</v>
      </c>
      <c r="AM31">
        <v>26</v>
      </c>
      <c r="AN31">
        <v>200</v>
      </c>
      <c r="AO31" s="2">
        <v>0.9673007466686433</v>
      </c>
      <c r="AP31" s="2">
        <v>0.81676801103694341</v>
      </c>
      <c r="AQ31" s="2">
        <v>0.37853331156652292</v>
      </c>
      <c r="AR31" s="2">
        <v>0.16014776890857874</v>
      </c>
      <c r="AS31" s="2">
        <v>1.9818462270704332E-2</v>
      </c>
      <c r="AT31" s="2">
        <v>3.6044977518054746E-3</v>
      </c>
      <c r="AU31" s="2">
        <v>9.4532267657788032E-5</v>
      </c>
    </row>
    <row r="32" spans="1:47" x14ac:dyDescent="0.25">
      <c r="A32" s="62">
        <v>36</v>
      </c>
      <c r="B32" s="63" t="s">
        <v>30</v>
      </c>
      <c r="C32" s="64">
        <v>2.8889999999999998</v>
      </c>
      <c r="D32" s="62">
        <v>23</v>
      </c>
      <c r="E32" s="65">
        <v>-1.3080000000000001E-4</v>
      </c>
      <c r="F32" s="62">
        <v>18.100000000000001</v>
      </c>
      <c r="G32" s="62">
        <v>1</v>
      </c>
      <c r="H32" s="51"/>
      <c r="I32" s="53">
        <f>I$12</f>
        <v>20</v>
      </c>
      <c r="J32" s="38" t="str">
        <f>J$12</f>
        <v>Basic Chemicals</v>
      </c>
      <c r="K32" s="53">
        <v>30.6</v>
      </c>
      <c r="L32" s="53">
        <f t="shared" si="32"/>
        <v>17</v>
      </c>
      <c r="M32" s="53">
        <f t="shared" si="33"/>
        <v>6800</v>
      </c>
      <c r="N32" s="53">
        <f>N$12</f>
        <v>95</v>
      </c>
      <c r="O32" s="53">
        <f t="shared" si="34"/>
        <v>6</v>
      </c>
      <c r="P32" s="53">
        <f t="shared" si="35"/>
        <v>2400</v>
      </c>
      <c r="Q32" s="29">
        <v>52.41</v>
      </c>
      <c r="R32" s="39">
        <v>8.2797050424699994E-2</v>
      </c>
      <c r="S32" s="12">
        <f t="shared" si="36"/>
        <v>26205</v>
      </c>
      <c r="T32" s="12">
        <f t="shared" si="37"/>
        <v>16559.410084939998</v>
      </c>
      <c r="U32" s="3">
        <f>U$12</f>
        <v>5.3369999999999997</v>
      </c>
      <c r="V32" s="4">
        <f>V$12</f>
        <v>-2.7109999999999998E-4</v>
      </c>
      <c r="W32" s="5">
        <f t="shared" si="38"/>
        <v>-0.94868860000000055</v>
      </c>
      <c r="X32" s="5">
        <f t="shared" si="39"/>
        <v>-4.5856318407215841</v>
      </c>
      <c r="Y32" s="3">
        <f t="shared" si="40"/>
        <v>0.97434290705166393</v>
      </c>
      <c r="Z32" s="3">
        <f t="shared" si="41"/>
        <v>2.5657092948336069E-2</v>
      </c>
      <c r="AA32" s="5"/>
      <c r="AC32">
        <v>13</v>
      </c>
      <c r="AD32">
        <v>5000</v>
      </c>
      <c r="AE32" s="2">
        <v>0.99992674947556359</v>
      </c>
      <c r="AF32" s="2">
        <v>1.8208807789489761E-7</v>
      </c>
      <c r="AG32" s="2">
        <v>8.5752197994275511E-18</v>
      </c>
      <c r="AH32" s="2">
        <v>1.1341744097537594E-41</v>
      </c>
      <c r="AI32" s="2">
        <v>2.1482349926426548E-51</v>
      </c>
      <c r="AJ32" s="2">
        <v>9.3656809012556089E-77</v>
      </c>
      <c r="AK32" s="2">
        <v>1.1232388153158255E-101</v>
      </c>
      <c r="AM32">
        <v>26</v>
      </c>
      <c r="AN32">
        <v>500</v>
      </c>
      <c r="AO32" s="2">
        <v>0.99353195954253248</v>
      </c>
      <c r="AP32" s="2">
        <v>0.57517698161704922</v>
      </c>
      <c r="AQ32" s="2">
        <v>9.2581883426506601E-3</v>
      </c>
      <c r="AR32" s="2">
        <v>5.1217978512513686E-4</v>
      </c>
      <c r="AS32" s="2">
        <v>1.8761072942419062E-6</v>
      </c>
      <c r="AT32" s="2">
        <v>2.5402846659748268E-8</v>
      </c>
      <c r="AU32" s="2">
        <v>2.8048053570399042E-12</v>
      </c>
    </row>
    <row r="33" spans="1:47" x14ac:dyDescent="0.25">
      <c r="A33" s="62">
        <v>38</v>
      </c>
      <c r="B33" s="63" t="s">
        <v>31</v>
      </c>
      <c r="C33" s="64">
        <v>7.4749999999999996</v>
      </c>
      <c r="D33" s="62">
        <v>20</v>
      </c>
      <c r="E33" s="65">
        <v>-2.341E-4</v>
      </c>
      <c r="F33" s="62">
        <v>29.4</v>
      </c>
      <c r="G33" s="62">
        <v>1</v>
      </c>
      <c r="H33" s="51"/>
      <c r="I33" s="53">
        <f>I$13</f>
        <v>2</v>
      </c>
      <c r="J33" s="38" t="str">
        <f>J$13</f>
        <v>Cereal Grains</v>
      </c>
      <c r="K33" s="53">
        <v>30.6</v>
      </c>
      <c r="L33" s="53">
        <f t="shared" si="32"/>
        <v>17</v>
      </c>
      <c r="M33" s="53">
        <f t="shared" si="33"/>
        <v>6800</v>
      </c>
      <c r="N33" s="53">
        <f>N$13</f>
        <v>105</v>
      </c>
      <c r="O33" s="53">
        <f t="shared" si="34"/>
        <v>5</v>
      </c>
      <c r="P33" s="53">
        <f t="shared" si="35"/>
        <v>2000</v>
      </c>
      <c r="Q33" s="29">
        <v>52.41</v>
      </c>
      <c r="R33" s="39">
        <v>6.3972927490200004E-2</v>
      </c>
      <c r="S33" s="12">
        <f t="shared" si="36"/>
        <v>26205</v>
      </c>
      <c r="T33" s="12">
        <f t="shared" si="37"/>
        <v>12794.585498040002</v>
      </c>
      <c r="U33" s="3">
        <f>U$13</f>
        <v>1.0529999999999999</v>
      </c>
      <c r="V33" s="4">
        <f>V$13</f>
        <v>-3.7110000000000002E-4</v>
      </c>
      <c r="W33" s="5">
        <f t="shared" si="38"/>
        <v>-7.853188600000002</v>
      </c>
      <c r="X33" s="5">
        <f t="shared" si="39"/>
        <v>-4.8225351659212379</v>
      </c>
      <c r="Y33" s="3">
        <f t="shared" si="40"/>
        <v>4.6060107557879086E-2</v>
      </c>
      <c r="Z33" s="3">
        <f t="shared" si="41"/>
        <v>0.95393989244212096</v>
      </c>
      <c r="AA33" s="5"/>
      <c r="AC33">
        <v>13</v>
      </c>
      <c r="AD33">
        <v>10000</v>
      </c>
      <c r="AE33" s="2">
        <v>0.99999950618470601</v>
      </c>
      <c r="AF33" s="2">
        <v>3.6031598881279011E-16</v>
      </c>
      <c r="AG33" s="2">
        <v>7.9911792818644817E-37</v>
      </c>
      <c r="AH33" s="2">
        <v>1.3979126698244761E-84</v>
      </c>
      <c r="AI33" s="2">
        <v>5.0151499870667719E-104</v>
      </c>
      <c r="AJ33" s="2">
        <v>9.5323299492800698E-155</v>
      </c>
      <c r="AK33" s="2">
        <v>1.3710855645636452E-204</v>
      </c>
      <c r="AM33">
        <v>26</v>
      </c>
      <c r="AN33">
        <v>1000</v>
      </c>
      <c r="AO33" s="2">
        <v>0.99958207312503855</v>
      </c>
      <c r="AP33" s="2">
        <v>0.15669998448725714</v>
      </c>
      <c r="AQ33" s="2">
        <v>8.8517089677443585E-6</v>
      </c>
      <c r="AR33" s="2">
        <v>2.6618879744076294E-8</v>
      </c>
      <c r="AS33" s="2">
        <v>3.5679347582057071E-13</v>
      </c>
      <c r="AT33" s="2">
        <v>6.5413099248865143E-17</v>
      </c>
      <c r="AU33" s="2">
        <v>7.974535346999028E-25</v>
      </c>
    </row>
    <row r="34" spans="1:47" x14ac:dyDescent="0.25">
      <c r="A34" s="66">
        <v>39</v>
      </c>
      <c r="B34" s="67" t="s">
        <v>32</v>
      </c>
      <c r="C34" s="68">
        <v>6.5119999999999996</v>
      </c>
      <c r="D34" s="66">
        <v>18</v>
      </c>
      <c r="E34" s="69">
        <v>-5.8819999999999999E-4</v>
      </c>
      <c r="F34" s="66">
        <v>29.4</v>
      </c>
      <c r="G34" s="66">
        <v>1</v>
      </c>
      <c r="H34" s="51"/>
      <c r="I34" s="53">
        <f>I$14</f>
        <v>13</v>
      </c>
      <c r="J34" s="38" t="str">
        <f>J$14</f>
        <v>Non-Metallic Minerals</v>
      </c>
      <c r="K34" s="53">
        <v>30.6</v>
      </c>
      <c r="L34" s="53">
        <f t="shared" si="32"/>
        <v>17</v>
      </c>
      <c r="M34" s="53">
        <f t="shared" si="33"/>
        <v>6800</v>
      </c>
      <c r="N34" s="53">
        <f>N$14</f>
        <v>93.5</v>
      </c>
      <c r="O34" s="53">
        <f t="shared" si="34"/>
        <v>6</v>
      </c>
      <c r="P34" s="53">
        <f t="shared" si="35"/>
        <v>2400</v>
      </c>
      <c r="Q34" s="29">
        <v>52.41</v>
      </c>
      <c r="R34" s="39">
        <v>8.1027675541299998E-2</v>
      </c>
      <c r="S34" s="12">
        <f t="shared" si="36"/>
        <v>26205</v>
      </c>
      <c r="T34" s="12">
        <f t="shared" si="37"/>
        <v>16205.535108259999</v>
      </c>
      <c r="U34" s="3">
        <f>U$14</f>
        <v>3.5510000000000002</v>
      </c>
      <c r="V34" s="4">
        <f>V$14</f>
        <v>-4.3239999999999999E-4</v>
      </c>
      <c r="W34" s="5">
        <f t="shared" si="38"/>
        <v>-6.9615551</v>
      </c>
      <c r="X34" s="5">
        <f t="shared" si="39"/>
        <v>-7.1015895951416974</v>
      </c>
      <c r="Y34" s="3">
        <f t="shared" si="40"/>
        <v>0.53495152681440117</v>
      </c>
      <c r="Z34" s="3">
        <f t="shared" si="41"/>
        <v>0.46504847318559883</v>
      </c>
      <c r="AA34" s="5"/>
      <c r="AM34">
        <v>26</v>
      </c>
      <c r="AN34">
        <v>2000</v>
      </c>
      <c r="AO34" s="2">
        <v>0.99999827550078224</v>
      </c>
      <c r="AP34" s="2">
        <v>3.4878373572096882E-3</v>
      </c>
      <c r="AQ34" s="2">
        <v>7.9425850208041529E-12</v>
      </c>
      <c r="AR34" s="2">
        <v>7.1825639679865327E-17</v>
      </c>
      <c r="AS34" s="2">
        <v>1.2904278868267086E-26</v>
      </c>
      <c r="AT34" s="2">
        <v>4.337399085779751E-34</v>
      </c>
      <c r="AU34" s="2">
        <v>6.446302860534334E-50</v>
      </c>
    </row>
    <row r="35" spans="1:47" x14ac:dyDescent="0.25">
      <c r="A35" s="62">
        <v>40</v>
      </c>
      <c r="B35" s="63" t="s">
        <v>33</v>
      </c>
      <c r="C35" s="64">
        <v>4.7859999999999996</v>
      </c>
      <c r="D35" s="62">
        <v>21.5</v>
      </c>
      <c r="E35" s="65">
        <v>-5.8980000000000002E-4</v>
      </c>
      <c r="F35" s="62">
        <v>29.4</v>
      </c>
      <c r="G35" s="62">
        <v>1</v>
      </c>
      <c r="H35" s="51"/>
      <c r="AE35">
        <v>50</v>
      </c>
      <c r="AF35">
        <v>200</v>
      </c>
      <c r="AG35">
        <v>400</v>
      </c>
      <c r="AH35">
        <v>600</v>
      </c>
      <c r="AI35">
        <v>800</v>
      </c>
      <c r="AJ35">
        <v>1000</v>
      </c>
      <c r="AK35">
        <v>1200</v>
      </c>
      <c r="AM35">
        <v>26</v>
      </c>
      <c r="AN35">
        <v>5000</v>
      </c>
      <c r="AO35" s="2">
        <v>0.99999999999987899</v>
      </c>
      <c r="AP35" s="2">
        <v>2.3390200217113372E-8</v>
      </c>
      <c r="AQ35" s="2">
        <v>5.7379211694289269E-30</v>
      </c>
      <c r="AR35" s="2">
        <v>1.4110703054398546E-42</v>
      </c>
      <c r="AS35" s="2">
        <v>6.1049800055404628E-67</v>
      </c>
      <c r="AT35" s="2">
        <v>1.2645131654889043E-85</v>
      </c>
      <c r="AU35" s="2">
        <v>3.4050748317249211E-125</v>
      </c>
    </row>
    <row r="36" spans="1:47" x14ac:dyDescent="0.25">
      <c r="A36" s="62">
        <v>41</v>
      </c>
      <c r="B36" s="63" t="s">
        <v>34</v>
      </c>
      <c r="C36" s="64">
        <v>2.1349999999999998</v>
      </c>
      <c r="D36" s="62">
        <v>23</v>
      </c>
      <c r="E36" s="65">
        <v>-1.055E-4</v>
      </c>
      <c r="F36" s="62">
        <v>70.400000000000006</v>
      </c>
      <c r="G36" s="62">
        <v>5</v>
      </c>
      <c r="H36" s="51"/>
      <c r="J36" t="s">
        <v>55</v>
      </c>
      <c r="K36">
        <v>600</v>
      </c>
      <c r="L36" t="s">
        <v>56</v>
      </c>
      <c r="AC36">
        <v>20</v>
      </c>
      <c r="AD36">
        <v>100</v>
      </c>
      <c r="AE36" s="2">
        <v>0.99853862472665489</v>
      </c>
      <c r="AF36" s="2">
        <v>0.99795568163037318</v>
      </c>
      <c r="AG36" s="2">
        <v>0.99690166927594426</v>
      </c>
      <c r="AH36" s="2">
        <v>0.99525831329562775</v>
      </c>
      <c r="AI36" s="2">
        <v>0.99193846676227504</v>
      </c>
      <c r="AJ36" s="2">
        <v>0.9856433786873986</v>
      </c>
      <c r="AK36" s="2">
        <v>0.97296647562204686</v>
      </c>
      <c r="AM36">
        <v>26</v>
      </c>
      <c r="AN36">
        <v>10000</v>
      </c>
      <c r="AO36" s="2">
        <v>1</v>
      </c>
      <c r="AP36" s="2">
        <v>5.5458463091682816E-17</v>
      </c>
      <c r="AQ36" s="2">
        <v>3.3374063328134918E-60</v>
      </c>
      <c r="AR36" s="2">
        <v>2.0183535193266092E-85</v>
      </c>
      <c r="AS36" s="2">
        <v>3.7780562769170595E-134</v>
      </c>
      <c r="AT36" s="2">
        <v>1.6208642430781047E-171</v>
      </c>
      <c r="AU36" s="2">
        <v>1.1753122215225618E-250</v>
      </c>
    </row>
    <row r="37" spans="1:47" x14ac:dyDescent="0.25">
      <c r="A37" s="62">
        <v>43</v>
      </c>
      <c r="B37" s="63" t="s">
        <v>35</v>
      </c>
      <c r="C37" s="64">
        <v>5.4340000000000002</v>
      </c>
      <c r="D37" s="62">
        <v>21.5</v>
      </c>
      <c r="E37" s="65">
        <v>-7.7729999999999997E-4</v>
      </c>
      <c r="F37" s="62">
        <v>29.4</v>
      </c>
      <c r="G37" s="62">
        <v>1</v>
      </c>
      <c r="H37" s="51"/>
      <c r="K37" s="57" t="s">
        <v>51</v>
      </c>
      <c r="L37" s="57"/>
      <c r="M37" s="57"/>
      <c r="N37" s="57" t="s">
        <v>52</v>
      </c>
      <c r="O37" s="57"/>
      <c r="P37" s="57"/>
      <c r="Q37" s="57" t="s">
        <v>110</v>
      </c>
      <c r="R37" s="57"/>
      <c r="S37" s="57" t="s">
        <v>60</v>
      </c>
      <c r="T37" s="57"/>
      <c r="AC37">
        <v>20</v>
      </c>
      <c r="AD37">
        <v>200</v>
      </c>
      <c r="AE37" s="2">
        <v>0.99882560813953769</v>
      </c>
      <c r="AF37" s="2">
        <v>0.99770170982547079</v>
      </c>
      <c r="AG37" s="2">
        <v>0.99472547043345316</v>
      </c>
      <c r="AH37" s="2">
        <v>0.98769318331245048</v>
      </c>
      <c r="AI37" s="2">
        <v>0.96501129864978419</v>
      </c>
      <c r="AJ37" s="2">
        <v>0.89568435389498191</v>
      </c>
      <c r="AK37" s="2">
        <v>0.70235631744962801</v>
      </c>
      <c r="AM37">
        <v>27</v>
      </c>
      <c r="AN37">
        <v>100</v>
      </c>
      <c r="AO37" s="2">
        <v>0.98825988231261253</v>
      </c>
      <c r="AP37" s="2">
        <v>0.97529663160446944</v>
      </c>
      <c r="AQ37" s="2">
        <v>0.93849471497306347</v>
      </c>
      <c r="AR37" s="2">
        <v>0.83082767879932196</v>
      </c>
      <c r="AS37" s="2">
        <v>0.50254842213156736</v>
      </c>
      <c r="AT37" s="2">
        <v>0.21342632570284592</v>
      </c>
      <c r="AU37" s="2">
        <v>3.3553350772809347E-2</v>
      </c>
    </row>
    <row r="38" spans="1:47" x14ac:dyDescent="0.25">
      <c r="J38" s="53" t="s">
        <v>46</v>
      </c>
      <c r="K38" s="53" t="s">
        <v>59</v>
      </c>
      <c r="L38" s="53" t="s">
        <v>117</v>
      </c>
      <c r="M38" s="53" t="s">
        <v>118</v>
      </c>
      <c r="N38" s="53" t="s">
        <v>58</v>
      </c>
      <c r="O38" s="53" t="s">
        <v>120</v>
      </c>
      <c r="P38" s="53" t="s">
        <v>119</v>
      </c>
      <c r="Q38" s="53" t="s">
        <v>121</v>
      </c>
      <c r="R38" s="53" t="s">
        <v>122</v>
      </c>
      <c r="S38" s="53" t="s">
        <v>51</v>
      </c>
      <c r="T38" s="53" t="s">
        <v>52</v>
      </c>
      <c r="U38" s="53" t="s">
        <v>49</v>
      </c>
      <c r="V38" s="53" t="s">
        <v>50</v>
      </c>
      <c r="W38" s="53" t="s">
        <v>47</v>
      </c>
      <c r="X38" s="53" t="s">
        <v>48</v>
      </c>
      <c r="Y38" s="53" t="s">
        <v>53</v>
      </c>
      <c r="Z38" s="53" t="s">
        <v>54</v>
      </c>
      <c r="AA38" s="53"/>
      <c r="AC38">
        <v>20</v>
      </c>
      <c r="AD38">
        <v>500</v>
      </c>
      <c r="AE38" s="2">
        <v>0.99939069029196936</v>
      </c>
      <c r="AF38" s="2">
        <v>0.99673499047929159</v>
      </c>
      <c r="AG38" s="2">
        <v>0.97434290705166393</v>
      </c>
      <c r="AH38" s="2">
        <v>0.81773057882450784</v>
      </c>
      <c r="AI38" s="2">
        <v>0.23699718581485094</v>
      </c>
      <c r="AJ38" s="2">
        <v>1.6519062551029164E-2</v>
      </c>
      <c r="AK38" s="2">
        <v>6.6461316284611039E-4</v>
      </c>
      <c r="AM38">
        <v>27</v>
      </c>
      <c r="AN38">
        <v>200</v>
      </c>
      <c r="AO38" s="2">
        <v>0.99243679080005121</v>
      </c>
      <c r="AP38" s="2">
        <v>0.96651515761783924</v>
      </c>
      <c r="AQ38" s="2">
        <v>0.81173268456919045</v>
      </c>
      <c r="AR38" s="2">
        <v>0.30874547212382714</v>
      </c>
      <c r="AS38" s="2">
        <v>1.8549068509563449E-2</v>
      </c>
      <c r="AT38" s="2">
        <v>1.3615223304669756E-3</v>
      </c>
      <c r="AU38" s="2">
        <v>2.2320588590073856E-5</v>
      </c>
    </row>
    <row r="39" spans="1:47" x14ac:dyDescent="0.25">
      <c r="E39" s="1"/>
      <c r="I39" s="53">
        <f>I$9</f>
        <v>34</v>
      </c>
      <c r="J39" s="38" t="str">
        <f>J$9</f>
        <v>Machinery</v>
      </c>
      <c r="K39" s="53">
        <f>K$29</f>
        <v>30.6</v>
      </c>
      <c r="L39" s="53">
        <f t="shared" ref="L39:L44" si="42">ROUNDUP(AE$2/K39,0)</f>
        <v>17</v>
      </c>
      <c r="M39" s="53">
        <f>L39*K$36</f>
        <v>10200</v>
      </c>
      <c r="N39" s="53">
        <f>N$9</f>
        <v>52.1</v>
      </c>
      <c r="O39" s="53">
        <f t="shared" ref="O39:O44" si="43">ROUNDUP(AE$2/N39,0)</f>
        <v>10</v>
      </c>
      <c r="P39" s="53">
        <f t="shared" ref="P39:P44" si="44">O39*K$36</f>
        <v>6000</v>
      </c>
      <c r="Q39" s="54">
        <v>77.86</v>
      </c>
      <c r="R39" s="39">
        <v>0.183190481573</v>
      </c>
      <c r="S39" s="12">
        <f t="shared" ref="S39:S44" si="45">$AE$2*Q39</f>
        <v>38930</v>
      </c>
      <c r="T39" s="12">
        <f t="shared" ref="T39:T44" si="46">$AE$2*$K$36*R39</f>
        <v>54957.144471899999</v>
      </c>
      <c r="U39" s="3">
        <f>U$9</f>
        <v>4.5970000000000004</v>
      </c>
      <c r="V39" s="4">
        <f>V$9</f>
        <v>-3.5540000000000002E-4</v>
      </c>
      <c r="W39" s="5">
        <f t="shared" ref="W39:W44" si="47">($C$2+U39)+S39*($E$2+V39)</f>
        <v>-8.4942945999999999</v>
      </c>
      <c r="X39" s="5">
        <f t="shared" ref="X39:X44" si="48">T39*($E$2+V39)</f>
        <v>-19.85161972613972</v>
      </c>
      <c r="Y39" s="3">
        <f>1/(1+EXP(X39-W39))</f>
        <v>0.99998831654488496</v>
      </c>
      <c r="Z39" s="3">
        <f>1-Y39</f>
        <v>1.1683455115041319E-5</v>
      </c>
      <c r="AA39" s="5"/>
      <c r="AC39">
        <v>20</v>
      </c>
      <c r="AD39">
        <v>1000</v>
      </c>
      <c r="AE39" s="2">
        <v>0.99979599229050542</v>
      </c>
      <c r="AF39" s="2">
        <v>0.99414417004510602</v>
      </c>
      <c r="AG39" s="2">
        <v>0.72429882747589636</v>
      </c>
      <c r="AH39" s="2">
        <v>3.5369132738642853E-2</v>
      </c>
      <c r="AI39" s="2">
        <v>1.7572282825923882E-4</v>
      </c>
      <c r="AJ39" s="2">
        <v>5.1393605587384418E-7</v>
      </c>
      <c r="AK39" s="2">
        <v>8.0572298326311081E-10</v>
      </c>
      <c r="AM39">
        <v>27</v>
      </c>
      <c r="AN39">
        <v>500</v>
      </c>
      <c r="AO39" s="2">
        <v>0.99799212676125282</v>
      </c>
      <c r="AP39" s="2">
        <v>0.91856520679694897</v>
      </c>
      <c r="AQ39" s="2">
        <v>8.8650127233254716E-2</v>
      </c>
      <c r="AR39" s="2">
        <v>3.3586101865363665E-4</v>
      </c>
      <c r="AS39" s="2">
        <v>1.2374643552404946E-7</v>
      </c>
      <c r="AT39" s="2">
        <v>1.7295779917425174E-10</v>
      </c>
      <c r="AU39" s="2">
        <v>5.93181105124839E-15</v>
      </c>
    </row>
    <row r="40" spans="1:47" x14ac:dyDescent="0.25">
      <c r="F40" t="s">
        <v>125</v>
      </c>
      <c r="I40" s="53">
        <f>I$10</f>
        <v>27</v>
      </c>
      <c r="J40" s="38" t="str">
        <f>J$10</f>
        <v>Pulp and Paper</v>
      </c>
      <c r="K40" s="53">
        <f>K$30</f>
        <v>30.6</v>
      </c>
      <c r="L40" s="53">
        <f t="shared" si="42"/>
        <v>17</v>
      </c>
      <c r="M40" s="53">
        <f t="shared" ref="M40:M44" si="49">L40*K$36</f>
        <v>10200</v>
      </c>
      <c r="N40" s="53">
        <f>N$10</f>
        <v>77.400000000000006</v>
      </c>
      <c r="O40" s="53">
        <f t="shared" si="43"/>
        <v>7</v>
      </c>
      <c r="P40" s="53">
        <f t="shared" si="44"/>
        <v>4200</v>
      </c>
      <c r="Q40" s="54">
        <v>77.86</v>
      </c>
      <c r="R40" s="39">
        <v>7.4201173651600005E-2</v>
      </c>
      <c r="S40" s="12">
        <f t="shared" si="45"/>
        <v>38930</v>
      </c>
      <c r="T40" s="12">
        <f t="shared" si="46"/>
        <v>22260.352095480001</v>
      </c>
      <c r="U40" s="3">
        <f>U$10</f>
        <v>3.0179999999999998</v>
      </c>
      <c r="V40" s="4">
        <f>V$10</f>
        <v>-7.1330000000000005E-4</v>
      </c>
      <c r="W40" s="5">
        <f t="shared" si="47"/>
        <v>-24.006341600000003</v>
      </c>
      <c r="X40" s="5">
        <f t="shared" si="48"/>
        <v>-16.007864398901578</v>
      </c>
      <c r="Y40" s="3">
        <f t="shared" ref="Y40:Y44" si="50">1/(1+EXP(X40-W40))</f>
        <v>3.3586101865363665E-4</v>
      </c>
      <c r="Z40" s="3">
        <f t="shared" ref="Z40:Z44" si="51">1-Y40</f>
        <v>0.99966413898134632</v>
      </c>
      <c r="AA40" s="5"/>
      <c r="AC40">
        <v>20</v>
      </c>
      <c r="AD40">
        <v>2000</v>
      </c>
      <c r="AE40" s="2">
        <v>0.99997714453601327</v>
      </c>
      <c r="AF40" s="2">
        <v>0.98130980198625517</v>
      </c>
      <c r="AG40" s="2">
        <v>1.2416595398844823E-2</v>
      </c>
      <c r="AH40" s="2">
        <v>2.4490398774807114E-6</v>
      </c>
      <c r="AI40" s="2">
        <v>5.6270324764087337E-11</v>
      </c>
      <c r="AJ40" s="2">
        <v>4.8115946030697695E-16</v>
      </c>
      <c r="AK40" s="2">
        <v>1.1826109966251357E-21</v>
      </c>
      <c r="AM40">
        <v>27</v>
      </c>
      <c r="AN40">
        <v>1000</v>
      </c>
      <c r="AO40" s="2">
        <v>0.99978146343055097</v>
      </c>
      <c r="AP40" s="2">
        <v>0.70203778756315249</v>
      </c>
      <c r="AQ40" s="2">
        <v>1.7519095194917981E-4</v>
      </c>
      <c r="AR40" s="2">
        <v>2.0903080190618046E-9</v>
      </c>
      <c r="AS40" s="2">
        <v>2.8357295923818539E-16</v>
      </c>
      <c r="AT40" s="2">
        <v>5.5396153836839211E-22</v>
      </c>
      <c r="AU40" s="2">
        <v>6.5158927793522681E-31</v>
      </c>
    </row>
    <row r="41" spans="1:47" x14ac:dyDescent="0.25">
      <c r="F41" t="s">
        <v>127</v>
      </c>
      <c r="I41" s="53">
        <f>I$11</f>
        <v>26</v>
      </c>
      <c r="J41" s="38" t="str">
        <f>J$11</f>
        <v>Wood Products</v>
      </c>
      <c r="K41" s="53">
        <f>K$31</f>
        <v>30.6</v>
      </c>
      <c r="L41" s="53">
        <f t="shared" si="42"/>
        <v>17</v>
      </c>
      <c r="M41" s="53">
        <f t="shared" si="49"/>
        <v>10200</v>
      </c>
      <c r="N41" s="53">
        <f>N$11</f>
        <v>93</v>
      </c>
      <c r="O41" s="53">
        <f t="shared" si="43"/>
        <v>6</v>
      </c>
      <c r="P41" s="53">
        <f t="shared" si="44"/>
        <v>3600</v>
      </c>
      <c r="Q41" s="54">
        <v>77.86</v>
      </c>
      <c r="R41" s="39">
        <v>6.9738904866900001E-2</v>
      </c>
      <c r="S41" s="12">
        <f t="shared" si="45"/>
        <v>38930</v>
      </c>
      <c r="T41" s="12">
        <f t="shared" si="46"/>
        <v>20921.67146007</v>
      </c>
      <c r="U41" s="3">
        <f>U$11</f>
        <v>1.3180000000000001</v>
      </c>
      <c r="V41" s="4">
        <f>V$11</f>
        <v>-5.4199999999999995E-4</v>
      </c>
      <c r="W41" s="5">
        <f t="shared" si="47"/>
        <v>-19.037632599999998</v>
      </c>
      <c r="X41" s="5">
        <f t="shared" si="48"/>
        <v>-11.461310059255547</v>
      </c>
      <c r="Y41" s="3">
        <f t="shared" si="50"/>
        <v>5.1217978512513686E-4</v>
      </c>
      <c r="Z41" s="3">
        <f t="shared" si="51"/>
        <v>0.99948782021487481</v>
      </c>
      <c r="AA41" s="5"/>
      <c r="AC41">
        <v>20</v>
      </c>
      <c r="AD41">
        <v>5000</v>
      </c>
      <c r="AE41" s="2">
        <v>0.99999996787861256</v>
      </c>
      <c r="AF41" s="2">
        <v>0.60831204431811925</v>
      </c>
      <c r="AG41" s="2">
        <v>1.3780896696429331E-9</v>
      </c>
      <c r="AH41" s="2">
        <v>7.2979000843869521E-19</v>
      </c>
      <c r="AI41" s="2">
        <v>1.8467332410312098E-30</v>
      </c>
      <c r="AJ41" s="2">
        <v>3.9484640204250393E-43</v>
      </c>
      <c r="AK41" s="2">
        <v>3.7394729389817085E-57</v>
      </c>
      <c r="AM41">
        <v>27</v>
      </c>
      <c r="AN41">
        <v>2000</v>
      </c>
      <c r="AO41" s="2">
        <v>0.99999741989340063</v>
      </c>
      <c r="AP41" s="2">
        <v>9.3218198238638292E-2</v>
      </c>
      <c r="AQ41" s="2">
        <v>5.6855808372756347E-10</v>
      </c>
      <c r="AR41" s="2">
        <v>8.0913294937632004E-20</v>
      </c>
      <c r="AS41" s="2">
        <v>1.4891174138474991E-33</v>
      </c>
      <c r="AT41" s="2">
        <v>5.6827498212164122E-45</v>
      </c>
      <c r="AU41" s="2">
        <v>7.8622558119722086E-63</v>
      </c>
    </row>
    <row r="42" spans="1:47" x14ac:dyDescent="0.25">
      <c r="F42" t="s">
        <v>126</v>
      </c>
      <c r="I42" s="53">
        <f>I$12</f>
        <v>20</v>
      </c>
      <c r="J42" s="38" t="str">
        <f>J$12</f>
        <v>Basic Chemicals</v>
      </c>
      <c r="K42" s="53">
        <f>K$32</f>
        <v>30.6</v>
      </c>
      <c r="L42" s="53">
        <f t="shared" si="42"/>
        <v>17</v>
      </c>
      <c r="M42" s="53">
        <f t="shared" si="49"/>
        <v>10200</v>
      </c>
      <c r="N42" s="53">
        <f>N$12</f>
        <v>95</v>
      </c>
      <c r="O42" s="53">
        <f t="shared" si="43"/>
        <v>6</v>
      </c>
      <c r="P42" s="53">
        <f t="shared" si="44"/>
        <v>3600</v>
      </c>
      <c r="Q42" s="54">
        <v>77.86</v>
      </c>
      <c r="R42" s="39">
        <v>7.1904552313799996E-2</v>
      </c>
      <c r="S42" s="12">
        <f t="shared" si="45"/>
        <v>38930</v>
      </c>
      <c r="T42" s="12">
        <f t="shared" si="46"/>
        <v>21571.36569414</v>
      </c>
      <c r="U42" s="3">
        <f>U$12</f>
        <v>5.3369999999999997</v>
      </c>
      <c r="V42" s="4">
        <f>V$12</f>
        <v>-2.7109999999999998E-4</v>
      </c>
      <c r="W42" s="5">
        <f t="shared" si="47"/>
        <v>-4.4724956000000002</v>
      </c>
      <c r="X42" s="5">
        <f t="shared" si="48"/>
        <v>-5.9735425880212487</v>
      </c>
      <c r="Y42" s="3">
        <f t="shared" si="50"/>
        <v>0.81773057882450784</v>
      </c>
      <c r="Z42" s="3">
        <f t="shared" si="51"/>
        <v>0.18226942117549216</v>
      </c>
      <c r="AA42" s="5"/>
      <c r="AC42">
        <v>20</v>
      </c>
      <c r="AD42">
        <v>10000</v>
      </c>
      <c r="AE42" s="2">
        <v>0.99999999999943356</v>
      </c>
      <c r="AF42" s="2">
        <v>4.3746042458035215E-3</v>
      </c>
      <c r="AG42" s="2">
        <v>3.4595958203090263E-21</v>
      </c>
      <c r="AH42" s="2">
        <v>9.702110898023046E-40</v>
      </c>
      <c r="AI42" s="2">
        <v>6.2126765160446788E-63</v>
      </c>
      <c r="AJ42" s="2">
        <v>2.8400551795094018E-88</v>
      </c>
      <c r="AK42" s="2">
        <v>2.54736511867457E-116</v>
      </c>
      <c r="AM42">
        <v>27</v>
      </c>
      <c r="AN42">
        <v>5000</v>
      </c>
      <c r="AO42" s="2">
        <v>0.99999999999575673</v>
      </c>
      <c r="AP42" s="2">
        <v>8.5386661025951653E-6</v>
      </c>
      <c r="AQ42" s="2">
        <v>1.9423883511789345E-26</v>
      </c>
      <c r="AR42" s="2">
        <v>4.6929797962083594E-51</v>
      </c>
      <c r="AS42" s="2">
        <v>2.1563602789985846E-85</v>
      </c>
      <c r="AT42" s="2">
        <v>6.1347279735048793E-114</v>
      </c>
      <c r="AU42" s="2">
        <v>1.3812328323043235E-158</v>
      </c>
    </row>
    <row r="43" spans="1:47" x14ac:dyDescent="0.25">
      <c r="F43" t="s">
        <v>128</v>
      </c>
      <c r="I43" s="53">
        <f>I$13</f>
        <v>2</v>
      </c>
      <c r="J43" s="38" t="str">
        <f>J$13</f>
        <v>Cereal Grains</v>
      </c>
      <c r="K43" s="53">
        <f>K33</f>
        <v>30.6</v>
      </c>
      <c r="L43" s="53">
        <f t="shared" si="42"/>
        <v>17</v>
      </c>
      <c r="M43" s="53">
        <f t="shared" si="49"/>
        <v>10200</v>
      </c>
      <c r="N43" s="53">
        <f>N$13</f>
        <v>105</v>
      </c>
      <c r="O43" s="53">
        <f t="shared" si="43"/>
        <v>5</v>
      </c>
      <c r="P43" s="53">
        <f t="shared" si="44"/>
        <v>3000</v>
      </c>
      <c r="Q43" s="54">
        <v>77.86</v>
      </c>
      <c r="R43" s="39">
        <v>5.0419807412700003E-2</v>
      </c>
      <c r="S43" s="12">
        <f t="shared" si="45"/>
        <v>38930</v>
      </c>
      <c r="T43" s="12">
        <f t="shared" si="46"/>
        <v>15125.942223810001</v>
      </c>
      <c r="U43" s="3">
        <f>U$13</f>
        <v>1.0529999999999999</v>
      </c>
      <c r="V43" s="4">
        <f>V$13</f>
        <v>-3.7110000000000002E-4</v>
      </c>
      <c r="W43" s="5">
        <f t="shared" si="47"/>
        <v>-12.649495600000002</v>
      </c>
      <c r="X43" s="5">
        <f t="shared" si="48"/>
        <v>-5.7012701429984665</v>
      </c>
      <c r="Y43" s="3">
        <f t="shared" si="50"/>
        <v>9.5941643938390973E-4</v>
      </c>
      <c r="Z43" s="3">
        <f t="shared" si="51"/>
        <v>0.99904058356061609</v>
      </c>
      <c r="AA43" s="5"/>
      <c r="AM43">
        <v>27</v>
      </c>
      <c r="AN43">
        <v>10000</v>
      </c>
      <c r="AO43" s="2">
        <v>1</v>
      </c>
      <c r="AP43" s="2">
        <v>1.350164828867325E-12</v>
      </c>
      <c r="AQ43" s="2">
        <v>6.9866894759195858E-54</v>
      </c>
      <c r="AR43" s="2">
        <v>4.0784644464831073E-103</v>
      </c>
      <c r="AS43" s="2">
        <v>8.6107693920726752E-172</v>
      </c>
      <c r="AT43" s="2">
        <v>6.9693123903584388E-229</v>
      </c>
      <c r="AU43" s="2">
        <v>0</v>
      </c>
    </row>
    <row r="44" spans="1:47" x14ac:dyDescent="0.25">
      <c r="F44" t="s">
        <v>124</v>
      </c>
      <c r="I44" s="53">
        <f>I$14</f>
        <v>13</v>
      </c>
      <c r="J44" s="38" t="str">
        <f>J$14</f>
        <v>Non-Metallic Minerals</v>
      </c>
      <c r="K44" s="53">
        <f>K$34</f>
        <v>30.6</v>
      </c>
      <c r="L44" s="53">
        <f t="shared" si="42"/>
        <v>17</v>
      </c>
      <c r="M44" s="53">
        <f t="shared" si="49"/>
        <v>10200</v>
      </c>
      <c r="N44" s="53">
        <f>N$14</f>
        <v>93.5</v>
      </c>
      <c r="O44" s="53">
        <f t="shared" si="43"/>
        <v>6</v>
      </c>
      <c r="P44" s="53">
        <f t="shared" si="44"/>
        <v>3600</v>
      </c>
      <c r="Q44" s="54">
        <v>77.86</v>
      </c>
      <c r="R44" s="39">
        <v>5.4612570688400003E-2</v>
      </c>
      <c r="S44" s="12">
        <f t="shared" si="45"/>
        <v>38930</v>
      </c>
      <c r="T44" s="12">
        <f t="shared" si="46"/>
        <v>16383.771206520001</v>
      </c>
      <c r="U44" s="3">
        <f>U$14</f>
        <v>3.5510000000000002</v>
      </c>
      <c r="V44" s="4">
        <f>V$14</f>
        <v>-4.3239999999999999E-4</v>
      </c>
      <c r="W44" s="5">
        <f t="shared" si="47"/>
        <v>-12.537904599999999</v>
      </c>
      <c r="X44" s="5">
        <f t="shared" si="48"/>
        <v>-7.1796962181211956</v>
      </c>
      <c r="Y44" s="3">
        <f t="shared" si="50"/>
        <v>4.6872619942544295E-3</v>
      </c>
      <c r="Z44" s="3">
        <f t="shared" si="51"/>
        <v>0.9953127380057456</v>
      </c>
      <c r="AA44" s="5"/>
      <c r="AE44">
        <v>50</v>
      </c>
      <c r="AF44">
        <v>200</v>
      </c>
      <c r="AG44">
        <v>400</v>
      </c>
      <c r="AH44">
        <v>600</v>
      </c>
      <c r="AI44">
        <v>800</v>
      </c>
      <c r="AJ44">
        <v>1000</v>
      </c>
      <c r="AK44">
        <v>1200</v>
      </c>
      <c r="AM44">
        <v>34</v>
      </c>
      <c r="AN44">
        <v>100</v>
      </c>
      <c r="AO44" s="2">
        <v>0.99684137372644932</v>
      </c>
      <c r="AP44" s="2">
        <v>0.99649304862417309</v>
      </c>
      <c r="AQ44" s="2">
        <v>0.99636622336606862</v>
      </c>
      <c r="AR44" s="2">
        <v>0.99880195448673526</v>
      </c>
      <c r="AS44" s="2">
        <v>0.99312063572618958</v>
      </c>
      <c r="AT44" s="2">
        <v>0.98094125785795971</v>
      </c>
      <c r="AU44" s="2">
        <v>0.98867289643278788</v>
      </c>
    </row>
    <row r="45" spans="1:47" x14ac:dyDescent="0.25">
      <c r="AC45">
        <v>26</v>
      </c>
      <c r="AD45">
        <v>100</v>
      </c>
      <c r="AE45" s="2">
        <v>0.9446991692658846</v>
      </c>
      <c r="AF45" s="2">
        <v>0.8689607461054013</v>
      </c>
      <c r="AG45" s="2">
        <v>0.71025254058782672</v>
      </c>
      <c r="AH45" s="2">
        <v>0.5783333822601765</v>
      </c>
      <c r="AI45" s="2">
        <v>0.30873030924624428</v>
      </c>
      <c r="AJ45" s="2">
        <v>0.15889392851372849</v>
      </c>
      <c r="AK45" s="2">
        <v>2.9634390362074756E-2</v>
      </c>
      <c r="AM45">
        <v>34</v>
      </c>
      <c r="AN45">
        <v>200</v>
      </c>
      <c r="AO45" s="2">
        <v>0.99737725834587609</v>
      </c>
      <c r="AP45" s="2">
        <v>0.99676662478522293</v>
      </c>
      <c r="AQ45" s="2">
        <v>0.99652847855560323</v>
      </c>
      <c r="AR45" s="2">
        <v>0.99962331708712582</v>
      </c>
      <c r="AS45" s="2">
        <v>0.98758861207589654</v>
      </c>
      <c r="AT45" s="2">
        <v>0.9100277130670803</v>
      </c>
      <c r="AU45" s="2">
        <v>0.96676430476947606</v>
      </c>
    </row>
    <row r="46" spans="1:47" x14ac:dyDescent="0.25">
      <c r="J46" t="s">
        <v>55</v>
      </c>
      <c r="K46">
        <v>800</v>
      </c>
      <c r="L46" t="s">
        <v>56</v>
      </c>
      <c r="AC46">
        <v>26</v>
      </c>
      <c r="AD46">
        <v>200</v>
      </c>
      <c r="AE46" s="2">
        <v>0.9673007466686433</v>
      </c>
      <c r="AF46" s="2">
        <v>0.81676801103694341</v>
      </c>
      <c r="AG46" s="2">
        <v>0.37853331156652292</v>
      </c>
      <c r="AH46" s="2">
        <v>0.16014776890857874</v>
      </c>
      <c r="AI46" s="2">
        <v>1.9818462270704332E-2</v>
      </c>
      <c r="AJ46" s="2">
        <v>3.6044977518054746E-3</v>
      </c>
      <c r="AK46" s="2">
        <v>9.4532267657788032E-5</v>
      </c>
      <c r="AM46">
        <v>34</v>
      </c>
      <c r="AN46">
        <v>500</v>
      </c>
      <c r="AO46" s="2">
        <v>0.99849922572776806</v>
      </c>
      <c r="AP46" s="2">
        <v>0.99746614231705699</v>
      </c>
      <c r="AQ46" s="2">
        <v>0.99697318181953154</v>
      </c>
      <c r="AR46" s="2">
        <v>0.99998831654488496</v>
      </c>
      <c r="AS46" s="2">
        <v>0.93019116141632319</v>
      </c>
      <c r="AT46" s="2">
        <v>7.1288268282609063E-2</v>
      </c>
      <c r="AU46" s="2">
        <v>0.51844804144536372</v>
      </c>
    </row>
    <row r="47" spans="1:47" x14ac:dyDescent="0.25">
      <c r="K47" s="57" t="s">
        <v>51</v>
      </c>
      <c r="L47" s="57"/>
      <c r="M47" s="57"/>
      <c r="N47" s="57" t="s">
        <v>52</v>
      </c>
      <c r="O47" s="57"/>
      <c r="P47" s="57"/>
      <c r="Q47" s="57" t="s">
        <v>110</v>
      </c>
      <c r="R47" s="57"/>
      <c r="S47" s="57" t="s">
        <v>60</v>
      </c>
      <c r="T47" s="57"/>
      <c r="AC47">
        <v>26</v>
      </c>
      <c r="AD47">
        <v>500</v>
      </c>
      <c r="AE47" s="2">
        <v>0.99353195954253248</v>
      </c>
      <c r="AF47" s="2">
        <v>0.57517698161704922</v>
      </c>
      <c r="AG47" s="2">
        <v>9.2581883426506601E-3</v>
      </c>
      <c r="AH47" s="2">
        <v>5.1217978512513686E-4</v>
      </c>
      <c r="AI47" s="2">
        <v>1.8761072942419062E-6</v>
      </c>
      <c r="AJ47" s="2">
        <v>2.5402846659748268E-8</v>
      </c>
      <c r="AK47" s="2">
        <v>2.8048053570399042E-12</v>
      </c>
      <c r="AM47">
        <v>34</v>
      </c>
      <c r="AN47">
        <v>1000</v>
      </c>
      <c r="AO47" s="2">
        <v>0.99940866977906029</v>
      </c>
      <c r="AP47" s="2">
        <v>0.99831272297746676</v>
      </c>
      <c r="AQ47" s="2">
        <v>0.9975917020345566</v>
      </c>
      <c r="AR47" s="2">
        <v>0.99999996424766624</v>
      </c>
      <c r="AS47" s="2">
        <v>0.40402040924031579</v>
      </c>
      <c r="AT47" s="2">
        <v>2.2496389427247569E-5</v>
      </c>
      <c r="AU47" s="2">
        <v>4.4061037517890518E-3</v>
      </c>
    </row>
    <row r="48" spans="1:47" x14ac:dyDescent="0.25">
      <c r="J48" s="53" t="s">
        <v>46</v>
      </c>
      <c r="K48" s="53" t="s">
        <v>59</v>
      </c>
      <c r="L48" s="53" t="s">
        <v>117</v>
      </c>
      <c r="M48" s="53" t="s">
        <v>118</v>
      </c>
      <c r="N48" s="53" t="s">
        <v>58</v>
      </c>
      <c r="O48" s="53" t="s">
        <v>120</v>
      </c>
      <c r="P48" s="53" t="s">
        <v>119</v>
      </c>
      <c r="Q48" s="53" t="s">
        <v>121</v>
      </c>
      <c r="R48" s="53" t="s">
        <v>122</v>
      </c>
      <c r="S48" s="53" t="s">
        <v>51</v>
      </c>
      <c r="T48" s="53" t="s">
        <v>52</v>
      </c>
      <c r="U48" s="53" t="s">
        <v>49</v>
      </c>
      <c r="V48" s="53" t="s">
        <v>50</v>
      </c>
      <c r="W48" s="53" t="s">
        <v>47</v>
      </c>
      <c r="X48" s="53" t="s">
        <v>48</v>
      </c>
      <c r="Y48" s="53" t="s">
        <v>53</v>
      </c>
      <c r="Z48" s="53" t="s">
        <v>54</v>
      </c>
      <c r="AA48" s="53"/>
      <c r="AC48">
        <v>26</v>
      </c>
      <c r="AD48">
        <v>1000</v>
      </c>
      <c r="AE48" s="2">
        <v>0.99958207312503855</v>
      </c>
      <c r="AF48" s="2">
        <v>0.15669998448725714</v>
      </c>
      <c r="AG48" s="2">
        <v>8.8517089677443585E-6</v>
      </c>
      <c r="AH48" s="2">
        <v>2.6618879744076294E-8</v>
      </c>
      <c r="AI48" s="2">
        <v>3.5679347582057071E-13</v>
      </c>
      <c r="AJ48" s="2">
        <v>6.5413099248865143E-17</v>
      </c>
      <c r="AK48" s="2">
        <v>7.974535346999028E-25</v>
      </c>
      <c r="AM48">
        <v>34</v>
      </c>
      <c r="AN48">
        <v>2000</v>
      </c>
      <c r="AO48" s="2">
        <v>0.9999083176406367</v>
      </c>
      <c r="AP48" s="2">
        <v>0.99925240489350708</v>
      </c>
      <c r="AQ48" s="2">
        <v>0.99847593300572268</v>
      </c>
      <c r="AR48" s="2">
        <v>0.99999999999966516</v>
      </c>
      <c r="AS48" s="2">
        <v>1.7515832680826634E-3</v>
      </c>
      <c r="AT48" s="2">
        <v>1.9323843330379365E-12</v>
      </c>
      <c r="AU48" s="2">
        <v>7.4781346426718415E-8</v>
      </c>
    </row>
    <row r="49" spans="9:47" x14ac:dyDescent="0.25">
      <c r="I49" s="53">
        <f>I$9</f>
        <v>34</v>
      </c>
      <c r="J49" s="38" t="str">
        <f>J$9</f>
        <v>Machinery</v>
      </c>
      <c r="K49" s="55">
        <f>K$29</f>
        <v>30.6</v>
      </c>
      <c r="L49" s="53">
        <f t="shared" ref="L49:L54" si="52">ROUNDUP(AE$2/K49,0)</f>
        <v>17</v>
      </c>
      <c r="M49" s="53">
        <f t="shared" ref="M49:M54" si="53">L49*K$46</f>
        <v>13600</v>
      </c>
      <c r="N49" s="53">
        <f>N$9</f>
        <v>52.1</v>
      </c>
      <c r="O49" s="53">
        <f t="shared" ref="O49:O54" si="54">ROUNDUP(AE$2/N49,0)</f>
        <v>10</v>
      </c>
      <c r="P49" s="53">
        <f t="shared" ref="P49:P54" si="55">O49*K$46</f>
        <v>8000</v>
      </c>
      <c r="Q49" s="29">
        <v>103.31</v>
      </c>
      <c r="R49" s="39">
        <v>0.10852422752</v>
      </c>
      <c r="S49" s="12">
        <f t="shared" ref="S49:S54" si="56">$AE$2*Q49</f>
        <v>51655</v>
      </c>
      <c r="T49" s="12">
        <f t="shared" ref="T49:T54" si="57">$AE$2*$K$46*R49</f>
        <v>43409.691008000002</v>
      </c>
      <c r="U49" s="3">
        <f>U$9</f>
        <v>4.5970000000000004</v>
      </c>
      <c r="V49" s="4">
        <f>V$9</f>
        <v>-3.5540000000000002E-4</v>
      </c>
      <c r="W49" s="5">
        <f t="shared" ref="W49:W54" si="58">($C$2+U49)+S49*($E$2+V49)</f>
        <v>-13.090819100000001</v>
      </c>
      <c r="X49" s="5">
        <f t="shared" ref="X49:X54" si="59">T49*($E$2+V49)</f>
        <v>-15.680448585909762</v>
      </c>
      <c r="Y49" s="3">
        <f>1/(1+EXP(X49-W49))</f>
        <v>0.93019116141632319</v>
      </c>
      <c r="Z49" s="3">
        <f>1-Y49</f>
        <v>6.9808838583676813E-2</v>
      </c>
      <c r="AA49" s="5"/>
      <c r="AC49">
        <v>26</v>
      </c>
      <c r="AD49">
        <v>2000</v>
      </c>
      <c r="AE49" s="2">
        <v>0.99999827550078224</v>
      </c>
      <c r="AF49" s="2">
        <v>3.4878373572096882E-3</v>
      </c>
      <c r="AG49" s="2">
        <v>7.9425850208041529E-12</v>
      </c>
      <c r="AH49" s="2">
        <v>7.1825639679865327E-17</v>
      </c>
      <c r="AI49" s="2">
        <v>1.2904278868267086E-26</v>
      </c>
      <c r="AJ49" s="2">
        <v>4.337399085779751E-34</v>
      </c>
      <c r="AK49" s="2">
        <v>6.446302860534334E-50</v>
      </c>
      <c r="AM49">
        <v>34</v>
      </c>
      <c r="AN49">
        <v>5000</v>
      </c>
      <c r="AO49" s="2">
        <v>0.99999965877458996</v>
      </c>
      <c r="AP49" s="2">
        <v>0.99993511004841151</v>
      </c>
      <c r="AQ49" s="2">
        <v>0.99961432088308644</v>
      </c>
      <c r="AR49" s="2">
        <v>1</v>
      </c>
      <c r="AS49" s="2">
        <v>3.0426561941607477E-11</v>
      </c>
      <c r="AT49" s="2">
        <v>1.2246338414322978E-33</v>
      </c>
      <c r="AU49" s="2">
        <v>3.6079106116507979E-22</v>
      </c>
    </row>
    <row r="50" spans="9:47" x14ac:dyDescent="0.25">
      <c r="I50" s="53">
        <f>I$10</f>
        <v>27</v>
      </c>
      <c r="J50" s="38" t="str">
        <f>J$10</f>
        <v>Pulp and Paper</v>
      </c>
      <c r="K50" s="55">
        <f>K$30</f>
        <v>30.6</v>
      </c>
      <c r="L50" s="53">
        <f t="shared" si="52"/>
        <v>17</v>
      </c>
      <c r="M50" s="53">
        <f t="shared" si="53"/>
        <v>13600</v>
      </c>
      <c r="N50" s="53">
        <f>N$10</f>
        <v>77.400000000000006</v>
      </c>
      <c r="O50" s="53">
        <f t="shared" si="54"/>
        <v>7</v>
      </c>
      <c r="P50" s="53">
        <f t="shared" si="55"/>
        <v>5600</v>
      </c>
      <c r="Q50" s="29">
        <v>103.31</v>
      </c>
      <c r="R50" s="39">
        <v>5.9976472925200003E-2</v>
      </c>
      <c r="S50" s="12">
        <f t="shared" si="56"/>
        <v>51655</v>
      </c>
      <c r="T50" s="12">
        <f t="shared" si="57"/>
        <v>23990.589170080002</v>
      </c>
      <c r="U50" s="3">
        <f>U$10</f>
        <v>3.0179999999999998</v>
      </c>
      <c r="V50" s="4">
        <f>V$10</f>
        <v>-7.1330000000000005E-4</v>
      </c>
      <c r="W50" s="5">
        <f t="shared" si="58"/>
        <v>-33.157143600000005</v>
      </c>
      <c r="X50" s="5">
        <f t="shared" si="59"/>
        <v>-17.252112483987933</v>
      </c>
      <c r="Y50" s="3">
        <f t="shared" ref="Y50:Y54" si="60">1/(1+EXP(X50-W50))</f>
        <v>1.2374643552404946E-7</v>
      </c>
      <c r="Z50" s="3">
        <f t="shared" ref="Z50:Z54" si="61">1-Y50</f>
        <v>0.99999987625356446</v>
      </c>
      <c r="AA50" s="5"/>
      <c r="AC50">
        <v>26</v>
      </c>
      <c r="AD50">
        <v>5000</v>
      </c>
      <c r="AE50" s="2">
        <v>0.99999999999987899</v>
      </c>
      <c r="AF50" s="2">
        <v>2.3390200217113372E-8</v>
      </c>
      <c r="AG50" s="2">
        <v>5.7379211694289269E-30</v>
      </c>
      <c r="AH50" s="2">
        <v>1.4110703054398546E-42</v>
      </c>
      <c r="AI50" s="2">
        <v>6.1049800055404628E-67</v>
      </c>
      <c r="AJ50" s="2">
        <v>1.2645131654889043E-85</v>
      </c>
      <c r="AK50" s="2">
        <v>3.4050748317249211E-125</v>
      </c>
      <c r="AM50">
        <v>34</v>
      </c>
      <c r="AN50">
        <v>10000</v>
      </c>
      <c r="AO50" s="2">
        <v>0.99999999996950462</v>
      </c>
      <c r="AP50" s="2">
        <v>0.99999889703314682</v>
      </c>
      <c r="AQ50" s="2">
        <v>0.99996101279942373</v>
      </c>
      <c r="AR50" s="2">
        <v>1</v>
      </c>
      <c r="AS50" s="2">
        <v>3.5347124419341263E-24</v>
      </c>
      <c r="AT50" s="2">
        <v>5.7261251776324573E-69</v>
      </c>
      <c r="AU50" s="2">
        <v>4.9700397580905377E-46</v>
      </c>
    </row>
    <row r="51" spans="9:47" x14ac:dyDescent="0.25">
      <c r="I51" s="53">
        <f>I$11</f>
        <v>26</v>
      </c>
      <c r="J51" s="38" t="str">
        <f>J$11</f>
        <v>Wood Products</v>
      </c>
      <c r="K51" s="55">
        <f>K$31</f>
        <v>30.6</v>
      </c>
      <c r="L51" s="53">
        <f t="shared" si="52"/>
        <v>17</v>
      </c>
      <c r="M51" s="53">
        <f t="shared" si="53"/>
        <v>13600</v>
      </c>
      <c r="N51" s="53">
        <f>N$11</f>
        <v>93</v>
      </c>
      <c r="O51" s="53">
        <f t="shared" si="54"/>
        <v>6</v>
      </c>
      <c r="P51" s="53">
        <f t="shared" si="55"/>
        <v>4800</v>
      </c>
      <c r="Q51" s="29">
        <v>103.31</v>
      </c>
      <c r="R51" s="39">
        <v>5.8515262587099999E-2</v>
      </c>
      <c r="S51" s="12">
        <f t="shared" si="56"/>
        <v>51655</v>
      </c>
      <c r="T51" s="12">
        <f t="shared" si="57"/>
        <v>23406.105034839999</v>
      </c>
      <c r="U51" s="3">
        <f>U$11</f>
        <v>1.3180000000000001</v>
      </c>
      <c r="V51" s="4">
        <f>V$11</f>
        <v>-5.4199999999999995E-4</v>
      </c>
      <c r="W51" s="5">
        <f t="shared" si="58"/>
        <v>-26.008642099999996</v>
      </c>
      <c r="X51" s="5">
        <f t="shared" si="59"/>
        <v>-12.822332460186047</v>
      </c>
      <c r="Y51" s="3">
        <f t="shared" si="60"/>
        <v>1.8761072942419062E-6</v>
      </c>
      <c r="Z51" s="3">
        <f t="shared" si="61"/>
        <v>0.9999981238927057</v>
      </c>
      <c r="AA51" s="5"/>
      <c r="AC51">
        <v>26</v>
      </c>
      <c r="AD51">
        <v>10000</v>
      </c>
      <c r="AE51" s="2">
        <v>1</v>
      </c>
      <c r="AF51" s="2">
        <v>5.5458463091682816E-17</v>
      </c>
      <c r="AG51" s="2">
        <v>3.3374063328134918E-60</v>
      </c>
      <c r="AH51" s="2">
        <v>2.0183535193266092E-85</v>
      </c>
      <c r="AI51" s="2">
        <v>3.7780562769170595E-134</v>
      </c>
      <c r="AJ51" s="2">
        <v>1.6208642430781047E-171</v>
      </c>
      <c r="AK51" s="2">
        <v>1.1753122215225618E-250</v>
      </c>
      <c r="AN51" s="6"/>
      <c r="AO51" s="6"/>
      <c r="AP51" s="6"/>
      <c r="AQ51" s="6"/>
      <c r="AR51" s="6"/>
    </row>
    <row r="52" spans="9:47" x14ac:dyDescent="0.25">
      <c r="I52" s="53">
        <f>I$12</f>
        <v>20</v>
      </c>
      <c r="J52" s="38" t="str">
        <f>J$12</f>
        <v>Basic Chemicals</v>
      </c>
      <c r="K52" s="55">
        <f>K$32</f>
        <v>30.6</v>
      </c>
      <c r="L52" s="53">
        <f t="shared" si="52"/>
        <v>17</v>
      </c>
      <c r="M52" s="53">
        <f t="shared" si="53"/>
        <v>13600</v>
      </c>
      <c r="N52" s="53">
        <f>N$12</f>
        <v>95</v>
      </c>
      <c r="O52" s="53">
        <f t="shared" si="54"/>
        <v>6</v>
      </c>
      <c r="P52" s="53">
        <f t="shared" si="55"/>
        <v>4800</v>
      </c>
      <c r="Q52" s="29">
        <v>103.31</v>
      </c>
      <c r="R52" s="39">
        <v>6.1634128514300002E-2</v>
      </c>
      <c r="S52" s="12">
        <f t="shared" si="56"/>
        <v>51655</v>
      </c>
      <c r="T52" s="12">
        <f t="shared" si="57"/>
        <v>24653.65140572</v>
      </c>
      <c r="U52" s="3">
        <f>U$12</f>
        <v>5.3369999999999997</v>
      </c>
      <c r="V52" s="4">
        <f>V$12</f>
        <v>-2.7109999999999998E-4</v>
      </c>
      <c r="W52" s="5">
        <f t="shared" si="58"/>
        <v>-7.9963025999999999</v>
      </c>
      <c r="X52" s="5">
        <f t="shared" si="59"/>
        <v>-6.8270891472719821</v>
      </c>
      <c r="Y52" s="3">
        <f t="shared" si="60"/>
        <v>0.23699718581485094</v>
      </c>
      <c r="Z52" s="3">
        <f t="shared" si="61"/>
        <v>0.76300281418514904</v>
      </c>
      <c r="AA52" s="5"/>
      <c r="AN52" s="6"/>
      <c r="AO52" s="6"/>
      <c r="AP52" s="6"/>
      <c r="AQ52" s="6"/>
      <c r="AR52" s="6"/>
    </row>
    <row r="53" spans="9:47" x14ac:dyDescent="0.25">
      <c r="I53" s="53">
        <f>I$13</f>
        <v>2</v>
      </c>
      <c r="J53" s="38" t="str">
        <f>J$13</f>
        <v>Cereal Grains</v>
      </c>
      <c r="K53" s="55">
        <f>K43</f>
        <v>30.6</v>
      </c>
      <c r="L53" s="53">
        <f t="shared" si="52"/>
        <v>17</v>
      </c>
      <c r="M53" s="53">
        <f t="shared" si="53"/>
        <v>13600</v>
      </c>
      <c r="N53" s="53">
        <f>N$13</f>
        <v>105</v>
      </c>
      <c r="O53" s="53">
        <f t="shared" si="54"/>
        <v>5</v>
      </c>
      <c r="P53" s="53">
        <f t="shared" si="55"/>
        <v>4000</v>
      </c>
      <c r="Q53" s="29">
        <v>103.31</v>
      </c>
      <c r="R53" s="39">
        <v>4.5857319867799999E-2</v>
      </c>
      <c r="S53" s="12">
        <f t="shared" si="56"/>
        <v>51655</v>
      </c>
      <c r="T53" s="12">
        <f t="shared" si="57"/>
        <v>18342.927947119999</v>
      </c>
      <c r="U53" s="3">
        <f>U$13</f>
        <v>1.0529999999999999</v>
      </c>
      <c r="V53" s="4">
        <f>V$13</f>
        <v>-3.7110000000000002E-4</v>
      </c>
      <c r="W53" s="5">
        <f t="shared" si="58"/>
        <v>-17.4458026</v>
      </c>
      <c r="X53" s="5">
        <f t="shared" si="59"/>
        <v>-6.9138164018284707</v>
      </c>
      <c r="Y53" s="3">
        <f t="shared" si="60"/>
        <v>2.6668889280408612E-5</v>
      </c>
      <c r="Z53" s="3">
        <f t="shared" si="61"/>
        <v>0.99997333111071962</v>
      </c>
      <c r="AA53" s="5"/>
      <c r="AE53">
        <v>50</v>
      </c>
      <c r="AF53">
        <v>200</v>
      </c>
      <c r="AG53">
        <v>400</v>
      </c>
      <c r="AH53">
        <v>600</v>
      </c>
      <c r="AI53">
        <v>800</v>
      </c>
      <c r="AJ53">
        <v>1000</v>
      </c>
      <c r="AK53">
        <v>1200</v>
      </c>
      <c r="AN53" s="6"/>
      <c r="AO53" s="6"/>
      <c r="AP53" s="6"/>
      <c r="AQ53" s="6"/>
      <c r="AR53" s="6"/>
    </row>
    <row r="54" spans="9:47" x14ac:dyDescent="0.25">
      <c r="I54" s="53">
        <f>I$14</f>
        <v>13</v>
      </c>
      <c r="J54" s="38" t="str">
        <f>J$14</f>
        <v>Non-Metallic Minerals</v>
      </c>
      <c r="K54" s="55">
        <f>K$34</f>
        <v>30.6</v>
      </c>
      <c r="L54" s="53">
        <f t="shared" si="52"/>
        <v>17</v>
      </c>
      <c r="M54" s="53">
        <f t="shared" si="53"/>
        <v>13600</v>
      </c>
      <c r="N54" s="53">
        <f>N$14</f>
        <v>93.5</v>
      </c>
      <c r="O54" s="53">
        <f t="shared" si="54"/>
        <v>6</v>
      </c>
      <c r="P54" s="53">
        <f t="shared" si="55"/>
        <v>4800</v>
      </c>
      <c r="Q54" s="29">
        <v>103.31</v>
      </c>
      <c r="R54" s="39">
        <v>6.0000312530600002E-2</v>
      </c>
      <c r="S54" s="12">
        <f t="shared" si="56"/>
        <v>51655</v>
      </c>
      <c r="T54" s="12">
        <f t="shared" si="57"/>
        <v>24000.125012240002</v>
      </c>
      <c r="U54" s="3">
        <f>U$14</f>
        <v>3.5510000000000002</v>
      </c>
      <c r="V54" s="4">
        <f>V$14</f>
        <v>-4.3239999999999999E-4</v>
      </c>
      <c r="W54" s="5">
        <f t="shared" si="58"/>
        <v>-18.114254100000004</v>
      </c>
      <c r="X54" s="5">
        <f t="shared" si="59"/>
        <v>-10.517334782863815</v>
      </c>
      <c r="Y54" s="3">
        <f t="shared" si="60"/>
        <v>5.0174366974438292E-4</v>
      </c>
      <c r="Z54" s="3">
        <f t="shared" si="61"/>
        <v>0.99949825633025557</v>
      </c>
      <c r="AA54" s="5"/>
      <c r="AC54">
        <v>27</v>
      </c>
      <c r="AD54">
        <v>100</v>
      </c>
      <c r="AE54" s="2">
        <v>0.98825988231261253</v>
      </c>
      <c r="AF54" s="2">
        <v>0.97529663160446944</v>
      </c>
      <c r="AG54" s="2">
        <v>0.93849471497306347</v>
      </c>
      <c r="AH54" s="2">
        <v>0.83082767879932196</v>
      </c>
      <c r="AI54" s="2">
        <v>0.50254842213156736</v>
      </c>
      <c r="AJ54" s="2">
        <v>0.21342632570284592</v>
      </c>
      <c r="AK54" s="2">
        <v>3.3553350772809347E-2</v>
      </c>
      <c r="AN54" s="6"/>
      <c r="AO54" s="6"/>
      <c r="AP54" s="6"/>
      <c r="AQ54" s="6"/>
      <c r="AR54" s="6"/>
    </row>
    <row r="55" spans="9:47" x14ac:dyDescent="0.25">
      <c r="AC55">
        <v>27</v>
      </c>
      <c r="AD55">
        <v>200</v>
      </c>
      <c r="AE55" s="2">
        <v>0.99243679080005121</v>
      </c>
      <c r="AF55" s="2">
        <v>0.96651515761783924</v>
      </c>
      <c r="AG55" s="2">
        <v>0.81173268456919045</v>
      </c>
      <c r="AH55" s="2">
        <v>0.30874547212382714</v>
      </c>
      <c r="AI55" s="2">
        <v>1.8549068509563449E-2</v>
      </c>
      <c r="AJ55" s="2">
        <v>1.3615223304669756E-3</v>
      </c>
      <c r="AK55" s="2">
        <v>2.2320588590073856E-5</v>
      </c>
      <c r="AN55" s="6"/>
      <c r="AO55" s="6"/>
      <c r="AP55" s="6"/>
      <c r="AQ55" s="6"/>
      <c r="AR55" s="6"/>
    </row>
    <row r="56" spans="9:47" x14ac:dyDescent="0.25">
      <c r="J56" t="s">
        <v>55</v>
      </c>
      <c r="K56">
        <v>1000</v>
      </c>
      <c r="L56" t="s">
        <v>56</v>
      </c>
      <c r="AC56">
        <v>27</v>
      </c>
      <c r="AD56">
        <v>500</v>
      </c>
      <c r="AE56" s="2">
        <v>0.99799212676125282</v>
      </c>
      <c r="AF56" s="2">
        <v>0.91856520679694897</v>
      </c>
      <c r="AG56" s="2">
        <v>8.8650127233254716E-2</v>
      </c>
      <c r="AH56" s="2">
        <v>3.3586101865363665E-4</v>
      </c>
      <c r="AI56" s="2">
        <v>1.2374643552404946E-7</v>
      </c>
      <c r="AJ56" s="2">
        <v>1.7295779917425174E-10</v>
      </c>
      <c r="AK56" s="2">
        <v>5.93181105124839E-15</v>
      </c>
      <c r="AN56" s="6"/>
      <c r="AO56" s="6"/>
      <c r="AP56" s="6"/>
      <c r="AQ56" s="6"/>
      <c r="AR56" s="6"/>
    </row>
    <row r="57" spans="9:47" x14ac:dyDescent="0.25">
      <c r="K57" s="53" t="s">
        <v>51</v>
      </c>
      <c r="L57" s="53"/>
      <c r="M57" s="53"/>
      <c r="N57" s="53" t="s">
        <v>52</v>
      </c>
      <c r="O57" s="53"/>
      <c r="P57" s="53"/>
      <c r="Q57" s="53" t="s">
        <v>110</v>
      </c>
      <c r="R57" s="53"/>
      <c r="S57" s="53" t="s">
        <v>60</v>
      </c>
      <c r="T57" s="53"/>
      <c r="AC57">
        <v>27</v>
      </c>
      <c r="AD57">
        <v>1000</v>
      </c>
      <c r="AE57" s="2">
        <v>0.99978146343055097</v>
      </c>
      <c r="AF57" s="2">
        <v>0.70203778756315249</v>
      </c>
      <c r="AG57" s="2">
        <v>1.7519095194917981E-4</v>
      </c>
      <c r="AH57" s="2">
        <v>2.0903080190618046E-9</v>
      </c>
      <c r="AI57" s="2">
        <v>2.8357295923818539E-16</v>
      </c>
      <c r="AJ57" s="2">
        <v>5.5396153836839211E-22</v>
      </c>
      <c r="AK57" s="2">
        <v>6.5158927793522681E-31</v>
      </c>
      <c r="AN57" s="6"/>
      <c r="AO57" s="6"/>
      <c r="AP57" s="6"/>
      <c r="AQ57" s="6"/>
      <c r="AR57" s="6"/>
    </row>
    <row r="58" spans="9:47" x14ac:dyDescent="0.25">
      <c r="J58" s="53" t="s">
        <v>46</v>
      </c>
      <c r="K58" s="53" t="s">
        <v>59</v>
      </c>
      <c r="L58" s="53" t="s">
        <v>117</v>
      </c>
      <c r="M58" s="53" t="s">
        <v>118</v>
      </c>
      <c r="N58" s="53" t="s">
        <v>58</v>
      </c>
      <c r="O58" s="53" t="s">
        <v>120</v>
      </c>
      <c r="P58" s="53" t="s">
        <v>119</v>
      </c>
      <c r="Q58" s="53" t="s">
        <v>121</v>
      </c>
      <c r="R58" s="53" t="s">
        <v>122</v>
      </c>
      <c r="S58" s="53" t="s">
        <v>51</v>
      </c>
      <c r="T58" s="53" t="s">
        <v>52</v>
      </c>
      <c r="U58" s="53" t="s">
        <v>49</v>
      </c>
      <c r="V58" s="53" t="s">
        <v>50</v>
      </c>
      <c r="W58" s="53" t="s">
        <v>47</v>
      </c>
      <c r="X58" s="53" t="s">
        <v>48</v>
      </c>
      <c r="Y58" s="53" t="s">
        <v>53</v>
      </c>
      <c r="Z58" s="53" t="s">
        <v>54</v>
      </c>
      <c r="AC58">
        <v>27</v>
      </c>
      <c r="AD58">
        <v>2000</v>
      </c>
      <c r="AE58" s="2">
        <v>0.99999741989340063</v>
      </c>
      <c r="AF58" s="2">
        <v>9.3218198238638292E-2</v>
      </c>
      <c r="AG58" s="2">
        <v>5.6855808372756347E-10</v>
      </c>
      <c r="AH58" s="2">
        <v>8.0913294937632004E-20</v>
      </c>
      <c r="AI58" s="2">
        <v>1.4891174138474991E-33</v>
      </c>
      <c r="AJ58" s="2">
        <v>5.6827498212164122E-45</v>
      </c>
      <c r="AK58" s="2">
        <v>7.8622558119722086E-63</v>
      </c>
      <c r="AN58" s="6"/>
      <c r="AO58" s="6"/>
      <c r="AP58" s="6"/>
      <c r="AQ58" s="6"/>
      <c r="AR58" s="6"/>
    </row>
    <row r="59" spans="9:47" x14ac:dyDescent="0.25">
      <c r="I59" s="53">
        <f>I$9</f>
        <v>34</v>
      </c>
      <c r="J59" s="38" t="str">
        <f>J$9</f>
        <v>Machinery</v>
      </c>
      <c r="K59" s="55">
        <f>K$29</f>
        <v>30.6</v>
      </c>
      <c r="L59" s="53">
        <f t="shared" ref="L59:L64" si="62">ROUNDUP(AE$2/K59,0)</f>
        <v>17</v>
      </c>
      <c r="M59" s="53">
        <f t="shared" ref="M59:M64" si="63">L59*K$56</f>
        <v>17000</v>
      </c>
      <c r="N59" s="53">
        <f>N$9</f>
        <v>52.1</v>
      </c>
      <c r="O59" s="53">
        <f t="shared" ref="O59:O64" si="64">ROUNDUP(AE$2/N59,0)</f>
        <v>10</v>
      </c>
      <c r="P59" s="53">
        <f t="shared" ref="P59:P64" si="65">O59*K$56</f>
        <v>10000</v>
      </c>
      <c r="Q59" s="54">
        <v>128.76</v>
      </c>
      <c r="R59" s="39">
        <v>8.3717828373600006E-2</v>
      </c>
      <c r="S59" s="12">
        <f t="shared" ref="S59:S64" si="66">$AE$2*Q59</f>
        <v>64379.999999999993</v>
      </c>
      <c r="T59" s="12">
        <f t="shared" ref="T59:T64" si="67">$AE$2*$K$56*R59</f>
        <v>41858.914186800001</v>
      </c>
      <c r="U59" s="3">
        <f>U$9</f>
        <v>4.5970000000000004</v>
      </c>
      <c r="V59" s="4">
        <f>V$9</f>
        <v>-3.5540000000000002E-4</v>
      </c>
      <c r="W59" s="5">
        <f t="shared" ref="W59:W64" si="68">($C$2+U59)+S59*($E$2+V59)</f>
        <v>-17.687343599999998</v>
      </c>
      <c r="X59" s="5">
        <f t="shared" ref="X59:X64" si="69">T59*($E$2+V59)</f>
        <v>-15.120276982555898</v>
      </c>
      <c r="Y59" s="3">
        <f>1/(1+EXP(X59-W59))</f>
        <v>7.1288268282609063E-2</v>
      </c>
      <c r="Z59" s="3">
        <f>1-Y59</f>
        <v>0.92871173171739096</v>
      </c>
      <c r="AC59">
        <v>27</v>
      </c>
      <c r="AD59">
        <v>5000</v>
      </c>
      <c r="AE59" s="2">
        <v>0.99999999999575673</v>
      </c>
      <c r="AF59" s="2">
        <v>8.5386661025951653E-6</v>
      </c>
      <c r="AG59" s="2">
        <v>1.9423883511789345E-26</v>
      </c>
      <c r="AH59" s="2">
        <v>4.6929797962083594E-51</v>
      </c>
      <c r="AI59" s="2">
        <v>2.1563602789985846E-85</v>
      </c>
      <c r="AJ59" s="2">
        <v>6.1347279735048793E-114</v>
      </c>
      <c r="AK59" s="2">
        <v>1.3812328323043235E-158</v>
      </c>
      <c r="AN59" s="6"/>
      <c r="AO59" s="6"/>
      <c r="AP59" s="6"/>
      <c r="AQ59" s="6"/>
      <c r="AR59" s="6"/>
    </row>
    <row r="60" spans="9:47" x14ac:dyDescent="0.25">
      <c r="I60" s="53">
        <f>I$10</f>
        <v>27</v>
      </c>
      <c r="J60" s="38" t="str">
        <f>J$10</f>
        <v>Pulp and Paper</v>
      </c>
      <c r="K60" s="55">
        <f>K$30</f>
        <v>30.6</v>
      </c>
      <c r="L60" s="53">
        <f t="shared" si="62"/>
        <v>17</v>
      </c>
      <c r="M60" s="53">
        <f t="shared" si="63"/>
        <v>17000</v>
      </c>
      <c r="N60" s="53">
        <f>N$10</f>
        <v>77.400000000000006</v>
      </c>
      <c r="O60" s="53">
        <f t="shared" si="64"/>
        <v>7</v>
      </c>
      <c r="P60" s="53">
        <f t="shared" si="65"/>
        <v>7000</v>
      </c>
      <c r="Q60" s="54">
        <v>128.76</v>
      </c>
      <c r="R60" s="39">
        <v>5.5150662236E-2</v>
      </c>
      <c r="S60" s="12">
        <f t="shared" si="66"/>
        <v>64379.999999999993</v>
      </c>
      <c r="T60" s="12">
        <f t="shared" si="67"/>
        <v>27575.331118000002</v>
      </c>
      <c r="U60" s="3">
        <f>U$10</f>
        <v>3.0179999999999998</v>
      </c>
      <c r="V60" s="4">
        <f>V$10</f>
        <v>-7.1330000000000005E-4</v>
      </c>
      <c r="W60" s="5">
        <f t="shared" si="68"/>
        <v>-42.307945600000004</v>
      </c>
      <c r="X60" s="5">
        <f t="shared" si="69"/>
        <v>-19.829972113576162</v>
      </c>
      <c r="Y60" s="3">
        <f t="shared" ref="Y60:Y64" si="70">1/(1+EXP(X60-W60))</f>
        <v>1.7295779917425174E-10</v>
      </c>
      <c r="Z60" s="3">
        <f t="shared" ref="Z60:Z64" si="71">1-Y60</f>
        <v>0.99999999982704224</v>
      </c>
      <c r="AC60">
        <v>27</v>
      </c>
      <c r="AD60">
        <v>10000</v>
      </c>
      <c r="AE60" s="2">
        <v>1</v>
      </c>
      <c r="AF60" s="2">
        <v>1.350164828867325E-12</v>
      </c>
      <c r="AG60" s="2">
        <v>6.9866894759195858E-54</v>
      </c>
      <c r="AH60" s="2">
        <v>4.0784644464831073E-103</v>
      </c>
      <c r="AI60" s="2">
        <v>8.6107693920726752E-172</v>
      </c>
      <c r="AJ60" s="2">
        <v>6.9693123903584388E-229</v>
      </c>
      <c r="AK60" s="2">
        <v>0</v>
      </c>
    </row>
    <row r="61" spans="9:47" x14ac:dyDescent="0.25">
      <c r="I61" s="53">
        <f>I$11</f>
        <v>26</v>
      </c>
      <c r="J61" s="38" t="str">
        <f>J$11</f>
        <v>Wood Products</v>
      </c>
      <c r="K61" s="55">
        <f>K$31</f>
        <v>30.6</v>
      </c>
      <c r="L61" s="53">
        <f t="shared" si="62"/>
        <v>17</v>
      </c>
      <c r="M61" s="53">
        <f t="shared" si="63"/>
        <v>17000</v>
      </c>
      <c r="N61" s="53">
        <f>N$11</f>
        <v>93</v>
      </c>
      <c r="O61" s="53">
        <f t="shared" si="64"/>
        <v>6</v>
      </c>
      <c r="P61" s="53">
        <f t="shared" si="65"/>
        <v>6000</v>
      </c>
      <c r="Q61" s="54">
        <v>128.76</v>
      </c>
      <c r="R61" s="39">
        <v>5.6555974697600001E-2</v>
      </c>
      <c r="S61" s="12">
        <f t="shared" si="66"/>
        <v>64379.999999999993</v>
      </c>
      <c r="T61" s="12">
        <f t="shared" si="67"/>
        <v>28277.987348800001</v>
      </c>
      <c r="U61" s="3">
        <f>U$11</f>
        <v>1.3180000000000001</v>
      </c>
      <c r="V61" s="4">
        <f>V$11</f>
        <v>-5.4199999999999995E-4</v>
      </c>
      <c r="W61" s="5">
        <f t="shared" si="68"/>
        <v>-32.97965159999999</v>
      </c>
      <c r="X61" s="5">
        <f t="shared" si="69"/>
        <v>-15.491247029419617</v>
      </c>
      <c r="Y61" s="3">
        <f t="shared" si="70"/>
        <v>2.5402846659748268E-8</v>
      </c>
      <c r="Z61" s="3">
        <f t="shared" si="71"/>
        <v>0.99999997459715328</v>
      </c>
    </row>
    <row r="62" spans="9:47" x14ac:dyDescent="0.25">
      <c r="I62" s="53">
        <f>I$12</f>
        <v>20</v>
      </c>
      <c r="J62" s="38" t="str">
        <f>J$12</f>
        <v>Basic Chemicals</v>
      </c>
      <c r="K62" s="55">
        <f>K$32</f>
        <v>30.6</v>
      </c>
      <c r="L62" s="53">
        <f t="shared" si="62"/>
        <v>17</v>
      </c>
      <c r="M62" s="53">
        <f t="shared" si="63"/>
        <v>17000</v>
      </c>
      <c r="N62" s="53">
        <f>N$12</f>
        <v>95</v>
      </c>
      <c r="O62" s="53">
        <f t="shared" si="64"/>
        <v>6</v>
      </c>
      <c r="P62" s="53">
        <f t="shared" si="65"/>
        <v>6000</v>
      </c>
      <c r="Q62" s="54">
        <v>128.76</v>
      </c>
      <c r="R62" s="39">
        <v>5.3687175826200001E-2</v>
      </c>
      <c r="S62" s="12">
        <f t="shared" si="66"/>
        <v>64379.999999999993</v>
      </c>
      <c r="T62" s="12">
        <f t="shared" si="67"/>
        <v>26843.5879131</v>
      </c>
      <c r="U62" s="3">
        <f>U$12</f>
        <v>5.3369999999999997</v>
      </c>
      <c r="V62" s="4">
        <f>V$12</f>
        <v>-2.7109999999999998E-4</v>
      </c>
      <c r="W62" s="5">
        <f t="shared" si="68"/>
        <v>-11.520109599999998</v>
      </c>
      <c r="X62" s="5">
        <f t="shared" si="69"/>
        <v>-7.433526364895652</v>
      </c>
      <c r="Y62" s="3">
        <f t="shared" si="70"/>
        <v>1.6519062551029164E-2</v>
      </c>
      <c r="Z62" s="3">
        <f t="shared" si="71"/>
        <v>0.9834809374489708</v>
      </c>
      <c r="AE62">
        <v>50</v>
      </c>
      <c r="AF62">
        <v>200</v>
      </c>
      <c r="AG62">
        <v>400</v>
      </c>
      <c r="AH62">
        <v>600</v>
      </c>
      <c r="AI62">
        <v>800</v>
      </c>
      <c r="AJ62">
        <v>1000</v>
      </c>
      <c r="AK62">
        <v>1200</v>
      </c>
    </row>
    <row r="63" spans="9:47" x14ac:dyDescent="0.25">
      <c r="I63" s="53">
        <f>I$13</f>
        <v>2</v>
      </c>
      <c r="J63" s="38" t="str">
        <f>J$13</f>
        <v>Cereal Grains</v>
      </c>
      <c r="K63" s="55">
        <f>K53</f>
        <v>30.6</v>
      </c>
      <c r="L63" s="53">
        <f t="shared" si="62"/>
        <v>17</v>
      </c>
      <c r="M63" s="53">
        <f t="shared" si="63"/>
        <v>17000</v>
      </c>
      <c r="N63" s="53">
        <f>N$13</f>
        <v>105</v>
      </c>
      <c r="O63" s="53">
        <f t="shared" si="64"/>
        <v>5</v>
      </c>
      <c r="P63" s="53">
        <f t="shared" si="65"/>
        <v>5000</v>
      </c>
      <c r="Q63" s="54">
        <v>128.76</v>
      </c>
      <c r="R63" s="39">
        <v>4.2941170957299997E-2</v>
      </c>
      <c r="S63" s="12">
        <f t="shared" si="66"/>
        <v>64379.999999999993</v>
      </c>
      <c r="T63" s="12">
        <f t="shared" si="67"/>
        <v>21470.585478649999</v>
      </c>
      <c r="U63" s="3">
        <f>U$13</f>
        <v>1.0529999999999999</v>
      </c>
      <c r="V63" s="4">
        <f>V$13</f>
        <v>-3.7110000000000002E-4</v>
      </c>
      <c r="W63" s="5">
        <f t="shared" si="68"/>
        <v>-22.242109599999999</v>
      </c>
      <c r="X63" s="5">
        <f t="shared" si="69"/>
        <v>-8.0926930786127578</v>
      </c>
      <c r="Y63" s="3">
        <f t="shared" si="70"/>
        <v>7.1612060781085566E-7</v>
      </c>
      <c r="Z63" s="3">
        <f t="shared" si="71"/>
        <v>0.99999928387939219</v>
      </c>
      <c r="AC63">
        <v>34</v>
      </c>
      <c r="AD63">
        <v>100</v>
      </c>
      <c r="AE63" s="2">
        <v>0.99684137372644932</v>
      </c>
      <c r="AF63" s="2">
        <v>0.99649304862417309</v>
      </c>
      <c r="AG63" s="2">
        <v>0.99636622336606862</v>
      </c>
      <c r="AH63" s="2">
        <v>0.99880195448673526</v>
      </c>
      <c r="AI63" s="2">
        <v>0.99312063572618958</v>
      </c>
      <c r="AJ63" s="2">
        <v>0.98094125785795971</v>
      </c>
      <c r="AK63" s="2">
        <v>0.98867289643278788</v>
      </c>
    </row>
    <row r="64" spans="9:47" x14ac:dyDescent="0.25">
      <c r="I64" s="53">
        <f>I$14</f>
        <v>13</v>
      </c>
      <c r="J64" s="38" t="str">
        <f>J$14</f>
        <v>Non-Metallic Minerals</v>
      </c>
      <c r="K64" s="55">
        <f>K$34</f>
        <v>30.6</v>
      </c>
      <c r="L64" s="53">
        <f t="shared" si="62"/>
        <v>17</v>
      </c>
      <c r="M64" s="53">
        <f t="shared" si="63"/>
        <v>17000</v>
      </c>
      <c r="N64" s="53">
        <f>N$14</f>
        <v>93.5</v>
      </c>
      <c r="O64" s="53">
        <f t="shared" si="64"/>
        <v>6</v>
      </c>
      <c r="P64" s="53">
        <f t="shared" si="65"/>
        <v>6000</v>
      </c>
      <c r="Q64" s="54">
        <v>128.76</v>
      </c>
      <c r="R64" s="39">
        <v>4.6799340915400001E-2</v>
      </c>
      <c r="S64" s="12">
        <f t="shared" si="66"/>
        <v>64379.999999999993</v>
      </c>
      <c r="T64" s="12">
        <f t="shared" si="67"/>
        <v>23399.670457700002</v>
      </c>
      <c r="U64" s="3">
        <f>U$14</f>
        <v>3.5510000000000002</v>
      </c>
      <c r="V64" s="4">
        <f>V$14</f>
        <v>-4.3239999999999999E-4</v>
      </c>
      <c r="W64" s="5">
        <f t="shared" si="68"/>
        <v>-23.690603599999996</v>
      </c>
      <c r="X64" s="5">
        <f t="shared" si="69"/>
        <v>-10.254203587973295</v>
      </c>
      <c r="Y64" s="3">
        <f t="shared" si="70"/>
        <v>1.4609823982491138E-6</v>
      </c>
      <c r="Z64" s="3">
        <f t="shared" si="71"/>
        <v>0.99999853901760172</v>
      </c>
      <c r="AC64">
        <v>34</v>
      </c>
      <c r="AD64">
        <v>200</v>
      </c>
      <c r="AE64" s="2">
        <v>0.99737725834587609</v>
      </c>
      <c r="AF64" s="2">
        <v>0.99676662478522293</v>
      </c>
      <c r="AG64" s="2">
        <v>0.99652847855560323</v>
      </c>
      <c r="AH64" s="2">
        <v>0.99962331708712582</v>
      </c>
      <c r="AI64" s="2">
        <v>0.98758861207589654</v>
      </c>
      <c r="AJ64" s="2">
        <v>0.9100277130670803</v>
      </c>
      <c r="AK64" s="2">
        <v>0.96676430476947606</v>
      </c>
    </row>
    <row r="65" spans="9:37" x14ac:dyDescent="0.25">
      <c r="AC65">
        <v>34</v>
      </c>
      <c r="AD65">
        <v>500</v>
      </c>
      <c r="AE65" s="2">
        <v>0.99849922572776806</v>
      </c>
      <c r="AF65" s="2">
        <v>0.99746614231705699</v>
      </c>
      <c r="AG65" s="2">
        <v>0.99697318181953154</v>
      </c>
      <c r="AH65" s="2">
        <v>0.99998831654488496</v>
      </c>
      <c r="AI65" s="2">
        <v>0.93019116141632319</v>
      </c>
      <c r="AJ65" s="2">
        <v>7.1288268282609063E-2</v>
      </c>
      <c r="AK65" s="2">
        <v>0.51844804144536372</v>
      </c>
    </row>
    <row r="66" spans="9:37" x14ac:dyDescent="0.25">
      <c r="J66" t="s">
        <v>55</v>
      </c>
      <c r="K66">
        <v>1200</v>
      </c>
      <c r="L66" t="s">
        <v>56</v>
      </c>
      <c r="AC66">
        <v>34</v>
      </c>
      <c r="AD66">
        <v>1000</v>
      </c>
      <c r="AE66" s="2">
        <v>0.99940866977906029</v>
      </c>
      <c r="AF66" s="2">
        <v>0.99831272297746676</v>
      </c>
      <c r="AG66" s="2">
        <v>0.9975917020345566</v>
      </c>
      <c r="AH66" s="2">
        <v>0.99999996424766624</v>
      </c>
      <c r="AI66" s="2">
        <v>0.40402040924031579</v>
      </c>
      <c r="AJ66" s="2">
        <v>2.2496389427247569E-5</v>
      </c>
      <c r="AK66" s="2">
        <v>4.4061037517890518E-3</v>
      </c>
    </row>
    <row r="67" spans="9:37" x14ac:dyDescent="0.25">
      <c r="K67" s="53" t="s">
        <v>51</v>
      </c>
      <c r="L67" s="53"/>
      <c r="M67" s="53"/>
      <c r="N67" s="53" t="s">
        <v>52</v>
      </c>
      <c r="O67" s="53"/>
      <c r="P67" s="53"/>
      <c r="Q67" s="53" t="s">
        <v>110</v>
      </c>
      <c r="R67" s="53"/>
      <c r="S67" s="53" t="s">
        <v>60</v>
      </c>
      <c r="T67" s="53"/>
      <c r="AC67">
        <v>34</v>
      </c>
      <c r="AD67">
        <v>2000</v>
      </c>
      <c r="AE67" s="2">
        <v>0.9999083176406367</v>
      </c>
      <c r="AF67" s="2">
        <v>0.99925240489350708</v>
      </c>
      <c r="AG67" s="2">
        <v>0.99847593300572268</v>
      </c>
      <c r="AH67" s="2">
        <v>0.99999999999966516</v>
      </c>
      <c r="AI67" s="2">
        <v>1.7515832680826634E-3</v>
      </c>
      <c r="AJ67" s="2">
        <v>1.9323843330379365E-12</v>
      </c>
      <c r="AK67" s="2">
        <v>7.4781346426718415E-8</v>
      </c>
    </row>
    <row r="68" spans="9:37" x14ac:dyDescent="0.25">
      <c r="J68" s="53" t="s">
        <v>46</v>
      </c>
      <c r="K68" s="53" t="s">
        <v>59</v>
      </c>
      <c r="L68" s="53" t="s">
        <v>117</v>
      </c>
      <c r="M68" s="53" t="s">
        <v>118</v>
      </c>
      <c r="N68" s="53" t="s">
        <v>58</v>
      </c>
      <c r="O68" s="53" t="s">
        <v>120</v>
      </c>
      <c r="P68" s="53" t="s">
        <v>119</v>
      </c>
      <c r="Q68" s="53" t="s">
        <v>121</v>
      </c>
      <c r="R68" s="53" t="s">
        <v>122</v>
      </c>
      <c r="S68" s="53" t="s">
        <v>51</v>
      </c>
      <c r="T68" s="53" t="s">
        <v>52</v>
      </c>
      <c r="U68" s="53" t="s">
        <v>49</v>
      </c>
      <c r="V68" s="53" t="s">
        <v>50</v>
      </c>
      <c r="W68" s="53" t="s">
        <v>47</v>
      </c>
      <c r="X68" s="53" t="s">
        <v>48</v>
      </c>
      <c r="Y68" s="53" t="s">
        <v>53</v>
      </c>
      <c r="Z68" s="53" t="s">
        <v>54</v>
      </c>
      <c r="AC68">
        <v>34</v>
      </c>
      <c r="AD68">
        <v>5000</v>
      </c>
      <c r="AE68" s="2">
        <v>0.99999965877458996</v>
      </c>
      <c r="AF68" s="2">
        <v>0.99993511004841151</v>
      </c>
      <c r="AG68" s="2">
        <v>0.99961432088308644</v>
      </c>
      <c r="AH68" s="2">
        <v>1</v>
      </c>
      <c r="AI68" s="2">
        <v>3.0426561941607477E-11</v>
      </c>
      <c r="AJ68" s="2">
        <v>1.2246338414322978E-33</v>
      </c>
      <c r="AK68" s="2">
        <v>3.6079106116507979E-22</v>
      </c>
    </row>
    <row r="69" spans="9:37" x14ac:dyDescent="0.25">
      <c r="I69" s="53">
        <f>I$9</f>
        <v>34</v>
      </c>
      <c r="J69" s="38" t="str">
        <f>J$9</f>
        <v>Machinery</v>
      </c>
      <c r="K69" s="55">
        <f>K$29</f>
        <v>30.6</v>
      </c>
      <c r="L69" s="53">
        <f t="shared" ref="L69:L74" si="72">ROUNDUP(AE$2/K69,0)</f>
        <v>17</v>
      </c>
      <c r="M69" s="53">
        <f>L69*K$66</f>
        <v>20400</v>
      </c>
      <c r="N69" s="53">
        <f>N$9</f>
        <v>52.1</v>
      </c>
      <c r="O69" s="53">
        <f t="shared" ref="O69:O74" si="73">ROUNDUP(AE$2/N69,0)</f>
        <v>10</v>
      </c>
      <c r="P69" s="53">
        <f>O69*K$66</f>
        <v>12000</v>
      </c>
      <c r="Q69" s="29">
        <v>154.21</v>
      </c>
      <c r="R69" s="39">
        <v>0.10315824971900001</v>
      </c>
      <c r="S69" s="12">
        <f t="shared" ref="S69:S74" si="74">$AE$2*Q69</f>
        <v>77105</v>
      </c>
      <c r="T69" s="12">
        <f t="shared" ref="T69:T74" si="75">$AE$2*$K$66*R69</f>
        <v>61894.949831400001</v>
      </c>
      <c r="U69" s="3">
        <f>U$9</f>
        <v>4.5970000000000004</v>
      </c>
      <c r="V69" s="4">
        <f>V$9</f>
        <v>-3.5540000000000002E-4</v>
      </c>
      <c r="W69" s="5">
        <f t="shared" ref="W69:W74" si="76">($C$2+U69)+S69*($E$2+V69)</f>
        <v>-22.283868100000003</v>
      </c>
      <c r="X69" s="5">
        <f t="shared" ref="X69:X74" si="77">T69*($E$2+V69)</f>
        <v>-22.357693778098312</v>
      </c>
      <c r="Y69" s="3">
        <f>1/(1+EXP(X69-W69))</f>
        <v>0.51844804144536372</v>
      </c>
      <c r="Z69" s="3">
        <f>1-Y69</f>
        <v>0.48155195855463628</v>
      </c>
      <c r="AC69">
        <v>34</v>
      </c>
      <c r="AD69">
        <v>10000</v>
      </c>
      <c r="AE69" s="2">
        <v>0.99999999996950462</v>
      </c>
      <c r="AF69" s="2">
        <v>0.99999889703314682</v>
      </c>
      <c r="AG69" s="2">
        <v>0.99996101279942373</v>
      </c>
      <c r="AH69" s="2">
        <v>1</v>
      </c>
      <c r="AI69" s="2">
        <v>3.5347124419341263E-24</v>
      </c>
      <c r="AJ69" s="2">
        <v>5.7261251776324573E-69</v>
      </c>
      <c r="AK69" s="2">
        <v>4.9700397580905377E-46</v>
      </c>
    </row>
    <row r="70" spans="9:37" x14ac:dyDescent="0.25">
      <c r="I70" s="53">
        <f>I$10</f>
        <v>27</v>
      </c>
      <c r="J70" s="38" t="str">
        <f>J$10</f>
        <v>Pulp and Paper</v>
      </c>
      <c r="K70" s="55">
        <f>K$30</f>
        <v>30.6</v>
      </c>
      <c r="L70" s="53">
        <f t="shared" si="72"/>
        <v>17</v>
      </c>
      <c r="M70" s="53">
        <f t="shared" ref="M70:M74" si="78">L70*K$66</f>
        <v>20400</v>
      </c>
      <c r="N70" s="53">
        <f>N$10</f>
        <v>77.400000000000006</v>
      </c>
      <c r="O70" s="53">
        <f t="shared" si="73"/>
        <v>7</v>
      </c>
      <c r="P70" s="53">
        <f t="shared" ref="P70:P74" si="79">O70*K$66</f>
        <v>8400</v>
      </c>
      <c r="Q70" s="29">
        <v>154.21</v>
      </c>
      <c r="R70" s="39">
        <v>4.3340705251799998E-2</v>
      </c>
      <c r="S70" s="12">
        <f t="shared" si="74"/>
        <v>77105</v>
      </c>
      <c r="T70" s="12">
        <f t="shared" si="75"/>
        <v>26004.423151079998</v>
      </c>
      <c r="U70" s="3">
        <f>U$10</f>
        <v>3.0179999999999998</v>
      </c>
      <c r="V70" s="4">
        <f>V$10</f>
        <v>-7.1330000000000005E-4</v>
      </c>
      <c r="W70" s="5">
        <f t="shared" si="76"/>
        <v>-51.458747600000009</v>
      </c>
      <c r="X70" s="5">
        <f t="shared" si="77"/>
        <v>-18.700300776404649</v>
      </c>
      <c r="Y70" s="3">
        <f t="shared" ref="Y70:Y74" si="80">1/(1+EXP(X70-W70))</f>
        <v>5.93181105124839E-15</v>
      </c>
      <c r="Z70" s="3">
        <f t="shared" ref="Z70:Z74" si="81">1-Y70</f>
        <v>0.99999999999999412</v>
      </c>
      <c r="AC70" s="15"/>
    </row>
    <row r="71" spans="9:37" x14ac:dyDescent="0.25">
      <c r="I71" s="53">
        <f>I$11</f>
        <v>26</v>
      </c>
      <c r="J71" s="38" t="str">
        <f>J$11</f>
        <v>Wood Products</v>
      </c>
      <c r="K71" s="55">
        <f>K$31</f>
        <v>30.6</v>
      </c>
      <c r="L71" s="53">
        <f t="shared" si="72"/>
        <v>17</v>
      </c>
      <c r="M71" s="53">
        <f t="shared" si="78"/>
        <v>20400</v>
      </c>
      <c r="N71" s="53">
        <f>N$11</f>
        <v>93</v>
      </c>
      <c r="O71" s="53">
        <f t="shared" si="73"/>
        <v>6</v>
      </c>
      <c r="P71" s="53">
        <f t="shared" si="79"/>
        <v>7200</v>
      </c>
      <c r="Q71" s="29">
        <v>154.21</v>
      </c>
      <c r="R71" s="39">
        <v>4.0618494302300003E-2</v>
      </c>
      <c r="S71" s="12">
        <f t="shared" si="74"/>
        <v>77105</v>
      </c>
      <c r="T71" s="12">
        <f t="shared" si="75"/>
        <v>24371.096581380003</v>
      </c>
      <c r="U71" s="3">
        <f>U$11</f>
        <v>1.3180000000000001</v>
      </c>
      <c r="V71" s="4">
        <f>V$11</f>
        <v>-5.4199999999999995E-4</v>
      </c>
      <c r="W71" s="5">
        <f t="shared" si="76"/>
        <v>-39.950661099999998</v>
      </c>
      <c r="X71" s="5">
        <f t="shared" si="77"/>
        <v>-13.350974129211593</v>
      </c>
      <c r="Y71" s="3">
        <f t="shared" si="80"/>
        <v>2.8048053570399042E-12</v>
      </c>
      <c r="Z71" s="3">
        <f t="shared" si="81"/>
        <v>0.99999999999719524</v>
      </c>
    </row>
    <row r="72" spans="9:37" x14ac:dyDescent="0.25">
      <c r="I72" s="53">
        <f>I$12</f>
        <v>20</v>
      </c>
      <c r="J72" s="38" t="str">
        <f>J$12</f>
        <v>Basic Chemicals</v>
      </c>
      <c r="K72" s="55">
        <f>K$32</f>
        <v>30.6</v>
      </c>
      <c r="L72" s="53">
        <f t="shared" si="72"/>
        <v>17</v>
      </c>
      <c r="M72" s="53">
        <f t="shared" si="78"/>
        <v>20400</v>
      </c>
      <c r="N72" s="53">
        <f>N$12</f>
        <v>95</v>
      </c>
      <c r="O72" s="53">
        <f t="shared" si="73"/>
        <v>6</v>
      </c>
      <c r="P72" s="53">
        <f t="shared" si="79"/>
        <v>7200</v>
      </c>
      <c r="Q72" s="29">
        <v>154.21</v>
      </c>
      <c r="R72" s="39">
        <v>4.65132892625E-2</v>
      </c>
      <c r="S72" s="12">
        <f t="shared" si="74"/>
        <v>77105</v>
      </c>
      <c r="T72" s="12">
        <f t="shared" si="75"/>
        <v>27907.973557500001</v>
      </c>
      <c r="U72" s="3">
        <f>U$12</f>
        <v>5.3369999999999997</v>
      </c>
      <c r="V72" s="4">
        <f>V$12</f>
        <v>-2.7109999999999998E-4</v>
      </c>
      <c r="W72" s="5">
        <f t="shared" si="76"/>
        <v>-15.043916599999999</v>
      </c>
      <c r="X72" s="5">
        <f t="shared" si="77"/>
        <v>-7.7282760375429005</v>
      </c>
      <c r="Y72" s="3">
        <f t="shared" si="80"/>
        <v>6.6461316284611039E-4</v>
      </c>
      <c r="Z72" s="3">
        <f t="shared" si="81"/>
        <v>0.99933538683715384</v>
      </c>
      <c r="AC72" s="15"/>
    </row>
    <row r="73" spans="9:37" x14ac:dyDescent="0.25">
      <c r="I73" s="53">
        <f>I$13</f>
        <v>2</v>
      </c>
      <c r="J73" s="38" t="str">
        <f>J$13</f>
        <v>Cereal Grains</v>
      </c>
      <c r="K73" s="55">
        <f>K63</f>
        <v>30.6</v>
      </c>
      <c r="L73" s="53">
        <f t="shared" si="72"/>
        <v>17</v>
      </c>
      <c r="M73" s="53">
        <f t="shared" si="78"/>
        <v>20400</v>
      </c>
      <c r="N73" s="53">
        <f>N$13</f>
        <v>105</v>
      </c>
      <c r="O73" s="53">
        <f t="shared" si="73"/>
        <v>5</v>
      </c>
      <c r="P73" s="53">
        <f t="shared" si="79"/>
        <v>6000</v>
      </c>
      <c r="Q73" s="29">
        <v>154.21</v>
      </c>
      <c r="R73" s="39">
        <v>2.5780986638099999E-2</v>
      </c>
      <c r="S73" s="12">
        <f t="shared" si="74"/>
        <v>77105</v>
      </c>
      <c r="T73" s="12">
        <f t="shared" si="75"/>
        <v>15468.59198286</v>
      </c>
      <c r="U73" s="3">
        <f>U$13</f>
        <v>1.0529999999999999</v>
      </c>
      <c r="V73" s="4">
        <f>V$13</f>
        <v>-3.7110000000000002E-4</v>
      </c>
      <c r="W73" s="5">
        <f t="shared" si="76"/>
        <v>-27.038416600000001</v>
      </c>
      <c r="X73" s="5">
        <f t="shared" si="77"/>
        <v>-5.830421690179592</v>
      </c>
      <c r="Y73" s="3">
        <f t="shared" si="80"/>
        <v>6.1586402805559476E-10</v>
      </c>
      <c r="Z73" s="3">
        <f t="shared" si="81"/>
        <v>0.99999999938413597</v>
      </c>
      <c r="AC73" s="15"/>
    </row>
    <row r="74" spans="9:37" x14ac:dyDescent="0.25">
      <c r="I74" s="53">
        <f>I$14</f>
        <v>13</v>
      </c>
      <c r="J74" s="38" t="str">
        <f>J$14</f>
        <v>Non-Metallic Minerals</v>
      </c>
      <c r="K74" s="55">
        <f>K$34</f>
        <v>30.6</v>
      </c>
      <c r="L74" s="53">
        <f t="shared" si="72"/>
        <v>17</v>
      </c>
      <c r="M74" s="53">
        <f t="shared" si="78"/>
        <v>20400</v>
      </c>
      <c r="N74" s="53">
        <f>N$14</f>
        <v>93.5</v>
      </c>
      <c r="O74" s="53">
        <f t="shared" si="73"/>
        <v>6</v>
      </c>
      <c r="P74" s="53">
        <f t="shared" si="79"/>
        <v>7200</v>
      </c>
      <c r="Q74" s="29">
        <v>154.21</v>
      </c>
      <c r="R74" s="39">
        <v>3.8383556554199998E-2</v>
      </c>
      <c r="S74" s="12">
        <f t="shared" si="74"/>
        <v>77105</v>
      </c>
      <c r="T74" s="12">
        <f t="shared" si="75"/>
        <v>23030.133932519999</v>
      </c>
      <c r="U74" s="3">
        <f>U$14</f>
        <v>3.5510000000000002</v>
      </c>
      <c r="V74" s="4">
        <f>V$14</f>
        <v>-4.3239999999999999E-4</v>
      </c>
      <c r="W74" s="5">
        <f t="shared" si="76"/>
        <v>-29.266953100000002</v>
      </c>
      <c r="X74" s="5">
        <f t="shared" si="77"/>
        <v>-10.092265291908914</v>
      </c>
      <c r="Y74" s="3">
        <f t="shared" si="80"/>
        <v>4.7047753468511494E-9</v>
      </c>
      <c r="Z74" s="3">
        <f t="shared" si="81"/>
        <v>0.99999999529522465</v>
      </c>
    </row>
  </sheetData>
  <sortState ref="AM9:AU50">
    <sortCondition ref="AM9:AM50"/>
    <sortCondition ref="AN9:AN50"/>
  </sortState>
  <mergeCells count="20">
    <mergeCell ref="K7:M7"/>
    <mergeCell ref="N7:P7"/>
    <mergeCell ref="Q7:R7"/>
    <mergeCell ref="S7:T7"/>
    <mergeCell ref="K17:M17"/>
    <mergeCell ref="N17:P17"/>
    <mergeCell ref="Q17:R17"/>
    <mergeCell ref="S17:T17"/>
    <mergeCell ref="K47:M47"/>
    <mergeCell ref="N47:P47"/>
    <mergeCell ref="Q47:R47"/>
    <mergeCell ref="S47:T47"/>
    <mergeCell ref="K27:M27"/>
    <mergeCell ref="N27:P27"/>
    <mergeCell ref="Q27:R27"/>
    <mergeCell ref="S27:T27"/>
    <mergeCell ref="K37:M37"/>
    <mergeCell ref="N37:P37"/>
    <mergeCell ref="Q37:R37"/>
    <mergeCell ref="S37:T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7:K69"/>
  <sheetViews>
    <sheetView topLeftCell="A22" workbookViewId="0">
      <selection activeCell="E18" sqref="E18"/>
    </sheetView>
  </sheetViews>
  <sheetFormatPr defaultRowHeight="15" x14ac:dyDescent="0.25"/>
  <sheetData>
    <row r="17" spans="3:11" x14ac:dyDescent="0.25">
      <c r="E17">
        <v>50</v>
      </c>
      <c r="F17">
        <v>200</v>
      </c>
      <c r="G17">
        <v>400</v>
      </c>
      <c r="H17">
        <v>600</v>
      </c>
      <c r="I17">
        <v>800</v>
      </c>
      <c r="J17">
        <v>1000</v>
      </c>
      <c r="K17">
        <v>1200</v>
      </c>
    </row>
    <row r="18" spans="3:11" x14ac:dyDescent="0.25">
      <c r="C18">
        <v>2</v>
      </c>
      <c r="D18">
        <v>100</v>
      </c>
      <c r="E18" s="2">
        <f>'Shpmt Freight Rate Models (2)'!AE18-'Shpmt Freight Rate Models'!AE18</f>
        <v>8.0879801879146784E-3</v>
      </c>
      <c r="F18" s="2">
        <f>'Shpmt Freight Rate Models (2)'!AF18-'Shpmt Freight Rate Models'!AF18</f>
        <v>1.1524819825235344E-2</v>
      </c>
      <c r="G18" s="2">
        <f>'Shpmt Freight Rate Models (2)'!AG18-'Shpmt Freight Rate Models'!AG18</f>
        <v>0.12236570880646491</v>
      </c>
      <c r="H18" s="2">
        <f>'Shpmt Freight Rate Models (2)'!AH18-'Shpmt Freight Rate Models'!AH18</f>
        <v>0.2007325811425883</v>
      </c>
      <c r="I18" s="2">
        <f>'Shpmt Freight Rate Models (2)'!AI18-'Shpmt Freight Rate Models'!AI18</f>
        <v>0.21112628432527406</v>
      </c>
      <c r="J18" s="2">
        <f>'Shpmt Freight Rate Models (2)'!AJ18-'Shpmt Freight Rate Models'!AJ18</f>
        <v>0.15941662171964963</v>
      </c>
      <c r="K18" s="2">
        <f>'Shpmt Freight Rate Models (2)'!AK18-'Shpmt Freight Rate Models'!AK18</f>
        <v>5.3879502695932432E-2</v>
      </c>
    </row>
    <row r="19" spans="3:11" x14ac:dyDescent="0.25">
      <c r="C19">
        <v>2</v>
      </c>
      <c r="D19">
        <v>200</v>
      </c>
      <c r="E19" s="2">
        <f>'Shpmt Freight Rate Models (2)'!AE19-'Shpmt Freight Rate Models'!AE19</f>
        <v>1.6506025629696608E-2</v>
      </c>
      <c r="F19" s="2">
        <f>'Shpmt Freight Rate Models (2)'!AF19-'Shpmt Freight Rate Models'!AF19</f>
        <v>3.1162143249611085E-2</v>
      </c>
      <c r="G19" s="2">
        <f>'Shpmt Freight Rate Models (2)'!AG19-'Shpmt Freight Rate Models'!AG19</f>
        <v>0.25430469915542975</v>
      </c>
      <c r="H19" s="2">
        <f>'Shpmt Freight Rate Models (2)'!AH19-'Shpmt Freight Rate Models'!AH19</f>
        <v>0.13400549653188126</v>
      </c>
      <c r="I19" s="2">
        <f>'Shpmt Freight Rate Models (2)'!AI19-'Shpmt Freight Rate Models'!AI19</f>
        <v>4.2030551084984463E-2</v>
      </c>
      <c r="J19" s="2">
        <f>'Shpmt Freight Rate Models (2)'!AJ19-'Shpmt Freight Rate Models'!AJ19</f>
        <v>1.0844995255699931E-2</v>
      </c>
      <c r="K19" s="2">
        <f>'Shpmt Freight Rate Models (2)'!AK19-'Shpmt Freight Rate Models'!AK19</f>
        <v>6.7047460660133145E-4</v>
      </c>
    </row>
    <row r="20" spans="3:11" x14ac:dyDescent="0.25">
      <c r="C20">
        <v>2</v>
      </c>
      <c r="D20">
        <v>500</v>
      </c>
      <c r="E20" s="2">
        <f>'Shpmt Freight Rate Models (2)'!AE20-'Shpmt Freight Rate Models'!AE20</f>
        <v>4.3838980049224374E-2</v>
      </c>
      <c r="F20" s="2">
        <f>'Shpmt Freight Rate Models (2)'!AF20-'Shpmt Freight Rate Models'!AF20</f>
        <v>7.5731946082974233E-2</v>
      </c>
      <c r="G20" s="2">
        <f>'Shpmt Freight Rate Models (2)'!AG20-'Shpmt Freight Rate Models'!AG20</f>
        <v>4.3139543384845026E-2</v>
      </c>
      <c r="H20" s="2">
        <f>'Shpmt Freight Rate Models (2)'!AH20-'Shpmt Freight Rate Models'!AH20</f>
        <v>9.4354541581088958E-4</v>
      </c>
      <c r="I20" s="2">
        <f>'Shpmt Freight Rate Models (2)'!AI20-'Shpmt Freight Rate Models'!AI20</f>
        <v>2.6561245813777237E-5</v>
      </c>
      <c r="J20" s="2">
        <f>'Shpmt Freight Rate Models (2)'!AJ20-'Shpmt Freight Rate Models'!AJ20</f>
        <v>7.1537505781625432E-7</v>
      </c>
      <c r="K20" s="2">
        <f>'Shpmt Freight Rate Models (2)'!AK20-'Shpmt Freight Rate Models'!AK20</f>
        <v>6.1569864378397328E-10</v>
      </c>
    </row>
    <row r="21" spans="3:11" x14ac:dyDescent="0.25">
      <c r="C21">
        <v>2</v>
      </c>
      <c r="D21">
        <v>1000</v>
      </c>
      <c r="E21" s="2">
        <f>'Shpmt Freight Rate Models (2)'!AE21-'Shpmt Freight Rate Models'!AE21</f>
        <v>9.6804566017954841E-2</v>
      </c>
      <c r="F21" s="2">
        <f>'Shpmt Freight Rate Models (2)'!AF21-'Shpmt Freight Rate Models'!AF21</f>
        <v>1.5414687737505187E-2</v>
      </c>
      <c r="G21" s="2">
        <f>'Shpmt Freight Rate Models (2)'!AG21-'Shpmt Freight Rate Models'!AG21</f>
        <v>3.068035462221037E-4</v>
      </c>
      <c r="H21" s="2">
        <f>'Shpmt Freight Rate Models (2)'!AH21-'Shpmt Freight Rate Models'!AH21</f>
        <v>1.2181964482688415E-7</v>
      </c>
      <c r="I21" s="2">
        <f>'Shpmt Freight Rate Models (2)'!AI21-'Shpmt Freight Rate Models'!AI21</f>
        <v>9.3975341985809233E-11</v>
      </c>
      <c r="J21" s="2">
        <f>'Shpmt Freight Rate Models (2)'!AJ21-'Shpmt Freight Rate Models'!AJ21</f>
        <v>6.7757981995855947E-14</v>
      </c>
      <c r="K21" s="2">
        <f>'Shpmt Freight Rate Models (2)'!AK21-'Shpmt Freight Rate Models'!AK21</f>
        <v>5.0113832165893636E-20</v>
      </c>
    </row>
    <row r="22" spans="3:11" x14ac:dyDescent="0.25">
      <c r="C22">
        <v>2</v>
      </c>
      <c r="D22">
        <v>2000</v>
      </c>
      <c r="E22" s="2">
        <f>'Shpmt Freight Rate Models (2)'!AE22-'Shpmt Freight Rate Models'!AE22</f>
        <v>0.23147947615606401</v>
      </c>
      <c r="F22" s="2">
        <f>'Shpmt Freight Rate Models (2)'!AF22-'Shpmt Freight Rate Models'!AF22</f>
        <v>9.6689807606435159E-5</v>
      </c>
      <c r="G22" s="2">
        <f>'Shpmt Freight Rate Models (2)'!AG22-'Shpmt Freight Rate Models'!AG22</f>
        <v>1.2536426725282775E-8</v>
      </c>
      <c r="H22" s="2">
        <f>'Shpmt Freight Rate Models (2)'!AH22-'Shpmt Freight Rate Models'!AH22</f>
        <v>1.9618236852571502E-15</v>
      </c>
      <c r="I22" s="2">
        <f>'Shpmt Freight Rate Models (2)'!AI22-'Shpmt Freight Rate Models'!AI22</f>
        <v>1.1668900815012811E-21</v>
      </c>
      <c r="J22" s="2">
        <f>'Shpmt Freight Rate Models (2)'!AJ22-'Shpmt Freight Rate Models'!AJ22</f>
        <v>6.0661037841834062E-28</v>
      </c>
      <c r="K22" s="2">
        <f>'Shpmt Freight Rate Models (2)'!AK22-'Shpmt Freight Rate Models'!AK22</f>
        <v>3.3182053531006217E-40</v>
      </c>
    </row>
    <row r="23" spans="3:11" x14ac:dyDescent="0.25">
      <c r="C23">
        <v>2</v>
      </c>
      <c r="D23">
        <v>5000</v>
      </c>
      <c r="E23" s="2">
        <f>'Shpmt Freight Rate Models (2)'!AE23-'Shpmt Freight Rate Models'!AE23</f>
        <v>0.70369497305267503</v>
      </c>
      <c r="F23" s="2">
        <f>'Shpmt Freight Rate Models (2)'!AF23-'Shpmt Freight Rate Models'!AF23</f>
        <v>8.1883859514354864E-12</v>
      </c>
      <c r="G23" s="2">
        <f>'Shpmt Freight Rate Models (2)'!AG23-'Shpmt Freight Rate Models'!AG23</f>
        <v>8.4514473022949365E-22</v>
      </c>
      <c r="H23" s="2">
        <f>'Shpmt Freight Rate Models (2)'!AH23-'Shpmt Freight Rate Models'!AH23</f>
        <v>8.1871353024119514E-39</v>
      </c>
      <c r="I23" s="2">
        <f>'Shpmt Freight Rate Models (2)'!AI23-'Shpmt Freight Rate Models'!AI23</f>
        <v>2.2338644881424281E-54</v>
      </c>
      <c r="J23" s="2">
        <f>'Shpmt Freight Rate Models (2)'!AJ23-'Shpmt Freight Rate Models'!AJ23</f>
        <v>4.3526780341686775E-70</v>
      </c>
      <c r="K23" s="2">
        <f>'Shpmt Freight Rate Models (2)'!AK23-'Shpmt Freight Rate Models'!AK23</f>
        <v>9.6325240492643967E-101</v>
      </c>
    </row>
    <row r="24" spans="3:11" x14ac:dyDescent="0.25">
      <c r="C24">
        <v>2</v>
      </c>
      <c r="D24">
        <v>10000</v>
      </c>
      <c r="E24" s="2">
        <f>'Shpmt Freight Rate Models (2)'!AE24-'Shpmt Freight Rate Models'!AE24</f>
        <v>0.95073868520169391</v>
      </c>
      <c r="F24" s="2">
        <f>'Shpmt Freight Rate Models (2)'!AF24-'Shpmt Freight Rate Models'!AF24</f>
        <v>9.3023607328099943E-24</v>
      </c>
      <c r="G24" s="2">
        <f>'Shpmt Freight Rate Models (2)'!AG24-'Shpmt Freight Rate Models'!AG24</f>
        <v>9.4373517907720823E-44</v>
      </c>
      <c r="H24" s="2">
        <f>'Shpmt Freight Rate Models (2)'!AH24-'Shpmt Freight Rate Models'!AH24</f>
        <v>8.8562915274787764E-78</v>
      </c>
      <c r="I24" s="2">
        <f>'Shpmt Freight Rate Models (2)'!AI24-'Shpmt Freight Rate Models'!AI24</f>
        <v>6.5932814795676467E-109</v>
      </c>
      <c r="J24" s="2">
        <f>'Shpmt Freight Rate Models (2)'!AJ24-'Shpmt Freight Rate Models'!AJ24</f>
        <v>2.5032317358935057E-140</v>
      </c>
      <c r="K24" s="2">
        <f>'Shpmt Freight Rate Models (2)'!AK24-'Shpmt Freight Rate Models'!AK24</f>
        <v>1.2259370561777919E-201</v>
      </c>
    </row>
    <row r="26" spans="3:11" x14ac:dyDescent="0.25">
      <c r="E26">
        <v>50</v>
      </c>
      <c r="F26">
        <v>200</v>
      </c>
      <c r="G26">
        <v>400</v>
      </c>
      <c r="H26">
        <v>600</v>
      </c>
      <c r="I26">
        <v>800</v>
      </c>
      <c r="J26">
        <v>1000</v>
      </c>
      <c r="K26">
        <v>1200</v>
      </c>
    </row>
    <row r="27" spans="3:11" x14ac:dyDescent="0.25">
      <c r="C27">
        <v>13</v>
      </c>
      <c r="D27">
        <v>100</v>
      </c>
      <c r="E27" s="2">
        <f>'Shpmt Freight Rate Models (2)'!AE27-'Shpmt Freight Rate Models'!AE27</f>
        <v>9.0090599670256122E-4</v>
      </c>
      <c r="F27" s="2">
        <f>'Shpmt Freight Rate Models (2)'!AF27-'Shpmt Freight Rate Models'!AF27</f>
        <v>1.4145783707356641E-3</v>
      </c>
      <c r="G27" s="2">
        <f>'Shpmt Freight Rate Models (2)'!AG27-'Shpmt Freight Rate Models'!AG27</f>
        <v>2.2257462737003464E-2</v>
      </c>
      <c r="H27" s="2">
        <f>'Shpmt Freight Rate Models (2)'!AH27-'Shpmt Freight Rate Models'!AH27</f>
        <v>9.6410768567834704E-2</v>
      </c>
      <c r="I27" s="2">
        <f>'Shpmt Freight Rate Models (2)'!AI27-'Shpmt Freight Rate Models'!AI27</f>
        <v>0.19725323784998816</v>
      </c>
      <c r="J27" s="2">
        <f>'Shpmt Freight Rate Models (2)'!AJ27-'Shpmt Freight Rate Models'!AJ27</f>
        <v>0.3778712436063803</v>
      </c>
      <c r="K27" s="2">
        <f>'Shpmt Freight Rate Models (2)'!AK27-'Shpmt Freight Rate Models'!AK27</f>
        <v>0.33959620249543465</v>
      </c>
    </row>
    <row r="28" spans="3:11" x14ac:dyDescent="0.25">
      <c r="C28">
        <v>13</v>
      </c>
      <c r="D28">
        <v>200</v>
      </c>
      <c r="E28" s="2">
        <f>'Shpmt Freight Rate Models (2)'!AE28-'Shpmt Freight Rate Models'!AE28</f>
        <v>1.7083670512030302E-3</v>
      </c>
      <c r="F28" s="2">
        <f>'Shpmt Freight Rate Models (2)'!AF28-'Shpmt Freight Rate Models'!AF28</f>
        <v>4.3327341181246259E-3</v>
      </c>
      <c r="G28" s="2">
        <f>'Shpmt Freight Rate Models (2)'!AG28-'Shpmt Freight Rate Models'!AG28</f>
        <v>0.12854869797881052</v>
      </c>
      <c r="H28" s="2">
        <f>'Shpmt Freight Rate Models (2)'!AH28-'Shpmt Freight Rate Models'!AH28</f>
        <v>0.43092014109580912</v>
      </c>
      <c r="I28" s="2">
        <f>'Shpmt Freight Rate Models (2)'!AI28-'Shpmt Freight Rate Models'!AI28</f>
        <v>0.36662715768487864</v>
      </c>
      <c r="J28" s="2">
        <f>'Shpmt Freight Rate Models (2)'!AJ28-'Shpmt Freight Rate Models'!AJ28</f>
        <v>6.2435242447485807E-2</v>
      </c>
      <c r="K28" s="2">
        <f>'Shpmt Freight Rate Models (2)'!AK28-'Shpmt Freight Rate Models'!AK28</f>
        <v>6.8334555315952387E-3</v>
      </c>
    </row>
    <row r="29" spans="3:11" x14ac:dyDescent="0.25">
      <c r="C29">
        <v>13</v>
      </c>
      <c r="D29">
        <v>500</v>
      </c>
      <c r="E29" s="2">
        <f>'Shpmt Freight Rate Models (2)'!AE29-'Shpmt Freight Rate Models'!AE29</f>
        <v>3.6529966705353134E-3</v>
      </c>
      <c r="F29" s="2">
        <f>'Shpmt Freight Rate Models (2)'!AF29-'Shpmt Freight Rate Models'!AF29</f>
        <v>3.5826656623620279E-2</v>
      </c>
      <c r="G29" s="2">
        <f>'Shpmt Freight Rate Models (2)'!AG29-'Shpmt Freight Rate Models'!AG29</f>
        <v>0.49258600147682063</v>
      </c>
      <c r="H29" s="2">
        <f>'Shpmt Freight Rate Models (2)'!AH29-'Shpmt Freight Rate Models'!AH29</f>
        <v>4.6473276168944762E-3</v>
      </c>
      <c r="I29" s="2">
        <f>'Shpmt Freight Rate Models (2)'!AI29-'Shpmt Freight Rate Models'!AI29</f>
        <v>5.0091702238621552E-4</v>
      </c>
      <c r="J29" s="2">
        <f>'Shpmt Freight Rate Models (2)'!AJ29-'Shpmt Freight Rate Models'!AJ29</f>
        <v>1.4604845712111341E-6</v>
      </c>
      <c r="K29" s="2">
        <f>'Shpmt Freight Rate Models (2)'!AK29-'Shpmt Freight Rate Models'!AK29</f>
        <v>4.7044436175471894E-9</v>
      </c>
    </row>
    <row r="30" spans="3:11" x14ac:dyDescent="0.25">
      <c r="C30">
        <v>13</v>
      </c>
      <c r="D30">
        <v>1000</v>
      </c>
      <c r="E30" s="2">
        <f>'Shpmt Freight Rate Models (2)'!AE30-'Shpmt Freight Rate Models'!AE30</f>
        <v>5.6979556397764863E-3</v>
      </c>
      <c r="F30" s="2">
        <f>'Shpmt Freight Rate Models (2)'!AF30-'Shpmt Freight Rate Models'!AF30</f>
        <v>0.21219120997961965</v>
      </c>
      <c r="G30" s="2">
        <f>'Shpmt Freight Rate Models (2)'!AG30-'Shpmt Freight Rate Models'!AG30</f>
        <v>1.4154681699295265E-2</v>
      </c>
      <c r="H30" s="2">
        <f>'Shpmt Freight Rate Models (2)'!AH30-'Shpmt Freight Rate Models'!AH30</f>
        <v>2.4099517590003171E-7</v>
      </c>
      <c r="I30" s="2">
        <f>'Shpmt Freight Rate Models (2)'!AI30-'Shpmt Freight Rate Models'!AI30</f>
        <v>2.7385387856246126E-9</v>
      </c>
      <c r="J30" s="2">
        <f>'Shpmt Freight Rate Models (2)'!AJ30-'Shpmt Freight Rate Models'!AJ30</f>
        <v>2.3195916604362043E-14</v>
      </c>
      <c r="K30" s="2">
        <f>'Shpmt Freight Rate Models (2)'!AK30-'Shpmt Freight Rate Models'!AK30</f>
        <v>2.4054599814144493E-19</v>
      </c>
    </row>
    <row r="31" spans="3:11" x14ac:dyDescent="0.25">
      <c r="C31">
        <v>13</v>
      </c>
      <c r="D31">
        <v>2000</v>
      </c>
      <c r="E31" s="2">
        <f>'Shpmt Freight Rate Models (2)'!AE31-'Shpmt Freight Rate Models'!AE31</f>
        <v>7.2468050568584852E-3</v>
      </c>
      <c r="F31" s="2">
        <f>'Shpmt Freight Rate Models (2)'!AF31-'Shpmt Freight Rate Models'!AF31</f>
        <v>2.4101109443478593E-2</v>
      </c>
      <c r="G31" s="2">
        <f>'Shpmt Freight Rate Models (2)'!AG31-'Shpmt Freight Rate Models'!AG31</f>
        <v>2.2471081069200565E-6</v>
      </c>
      <c r="H31" s="2">
        <f>'Shpmt Freight Rate Models (2)'!AH31-'Shpmt Freight Rate Models'!AH31</f>
        <v>6.3124757639382669E-16</v>
      </c>
      <c r="I31" s="2">
        <f>'Shpmt Freight Rate Models (2)'!AI31-'Shpmt Freight Rate Models'!AI31</f>
        <v>8.1500543124007341E-20</v>
      </c>
      <c r="J31" s="2">
        <f>'Shpmt Freight Rate Models (2)'!AJ31-'Shpmt Freight Rate Models'!AJ31</f>
        <v>5.8471405198388742E-30</v>
      </c>
      <c r="K31" s="2">
        <f>'Shpmt Freight Rate Models (2)'!AK31-'Shpmt Freight Rate Models'!AK31</f>
        <v>6.2880593103970914E-40</v>
      </c>
    </row>
    <row r="32" spans="3:11" x14ac:dyDescent="0.25">
      <c r="C32">
        <v>13</v>
      </c>
      <c r="D32">
        <v>5000</v>
      </c>
      <c r="E32" s="2">
        <f>'Shpmt Freight Rate Models (2)'!AE32-'Shpmt Freight Rate Models'!AE32</f>
        <v>6.2844665869887795E-3</v>
      </c>
      <c r="F32" s="2">
        <f>'Shpmt Freight Rate Models (2)'!AF32-'Shpmt Freight Rate Models'!AF32</f>
        <v>1.7965775605217137E-7</v>
      </c>
      <c r="G32" s="2">
        <f>'Shpmt Freight Rate Models (2)'!AG32-'Shpmt Freight Rate Models'!AG32</f>
        <v>8.575219799427491E-18</v>
      </c>
      <c r="H32" s="2">
        <f>'Shpmt Freight Rate Models (2)'!AH32-'Shpmt Freight Rate Models'!AH32</f>
        <v>1.1341744097537594E-41</v>
      </c>
      <c r="I32" s="2">
        <f>'Shpmt Freight Rate Models (2)'!AI32-'Shpmt Freight Rate Models'!AI32</f>
        <v>2.1482349926426548E-51</v>
      </c>
      <c r="J32" s="2">
        <f>'Shpmt Freight Rate Models (2)'!AJ32-'Shpmt Freight Rate Models'!AJ32</f>
        <v>9.3656809012556089E-77</v>
      </c>
      <c r="K32" s="2">
        <f>'Shpmt Freight Rate Models (2)'!AK32-'Shpmt Freight Rate Models'!AK32</f>
        <v>1.1232388153158255E-101</v>
      </c>
    </row>
    <row r="33" spans="3:11" x14ac:dyDescent="0.25">
      <c r="C33">
        <v>13</v>
      </c>
      <c r="D33">
        <v>10000</v>
      </c>
      <c r="E33" s="2">
        <f>'Shpmt Freight Rate Models (2)'!AE33-'Shpmt Freight Rate Models'!AE33</f>
        <v>3.7525955606624306E-3</v>
      </c>
      <c r="F33" s="2">
        <f>'Shpmt Freight Rate Models (2)'!AF33-'Shpmt Freight Rate Models'!AF33</f>
        <v>3.6025180168607458E-16</v>
      </c>
      <c r="G33" s="2">
        <f>'Shpmt Freight Rate Models (2)'!AG33-'Shpmt Freight Rate Models'!AG33</f>
        <v>7.9911792818644817E-37</v>
      </c>
      <c r="H33" s="2">
        <f>'Shpmt Freight Rate Models (2)'!AH33-'Shpmt Freight Rate Models'!AH33</f>
        <v>1.3979126698244761E-84</v>
      </c>
      <c r="I33" s="2">
        <f>'Shpmt Freight Rate Models (2)'!AI33-'Shpmt Freight Rate Models'!AI33</f>
        <v>5.0151499870667719E-104</v>
      </c>
      <c r="J33" s="2">
        <f>'Shpmt Freight Rate Models (2)'!AJ33-'Shpmt Freight Rate Models'!AJ33</f>
        <v>9.5323299492800698E-155</v>
      </c>
      <c r="K33" s="2">
        <f>'Shpmt Freight Rate Models (2)'!AK33-'Shpmt Freight Rate Models'!AK33</f>
        <v>1.3710855645636452E-204</v>
      </c>
    </row>
    <row r="35" spans="3:11" x14ac:dyDescent="0.25">
      <c r="E35">
        <v>50</v>
      </c>
      <c r="F35">
        <v>200</v>
      </c>
      <c r="G35">
        <v>400</v>
      </c>
      <c r="H35">
        <v>600</v>
      </c>
      <c r="I35">
        <v>800</v>
      </c>
      <c r="J35">
        <v>1000</v>
      </c>
      <c r="K35">
        <v>1200</v>
      </c>
    </row>
    <row r="36" spans="3:11" x14ac:dyDescent="0.25">
      <c r="C36">
        <v>20</v>
      </c>
      <c r="D36">
        <v>100</v>
      </c>
      <c r="E36" s="2">
        <f>'Shpmt Freight Rate Models (2)'!AE36-'Shpmt Freight Rate Models'!AE36</f>
        <v>8.4800612557223154E-5</v>
      </c>
      <c r="F36" s="2">
        <f>'Shpmt Freight Rate Models (2)'!AF36-'Shpmt Freight Rate Models'!AF36</f>
        <v>1.1437483907783541E-4</v>
      </c>
      <c r="G36" s="2">
        <f>'Shpmt Freight Rate Models (2)'!AG36-'Shpmt Freight Rate Models'!AG36</f>
        <v>1.5712354368130343E-3</v>
      </c>
      <c r="H36" s="2">
        <f>'Shpmt Freight Rate Models (2)'!AH36-'Shpmt Freight Rate Models'!AH36</f>
        <v>3.889072735725696E-3</v>
      </c>
      <c r="I36" s="2">
        <f>'Shpmt Freight Rate Models (2)'!AI36-'Shpmt Freight Rate Models'!AI36</f>
        <v>9.8794047805059737E-3</v>
      </c>
      <c r="J36" s="2">
        <f>'Shpmt Freight Rate Models (2)'!AJ36-'Shpmt Freight Rate Models'!AJ36</f>
        <v>2.4063849155120276E-2</v>
      </c>
      <c r="K36" s="2">
        <f>'Shpmt Freight Rate Models (2)'!AK36-'Shpmt Freight Rate Models'!AK36</f>
        <v>5.8060076427172369E-2</v>
      </c>
    </row>
    <row r="37" spans="3:11" x14ac:dyDescent="0.25">
      <c r="C37">
        <v>20</v>
      </c>
      <c r="D37">
        <v>200</v>
      </c>
      <c r="E37" s="2">
        <f>'Shpmt Freight Rate Models (2)'!AE37-'Shpmt Freight Rate Models'!AE37</f>
        <v>1.4028821186717888E-4</v>
      </c>
      <c r="F37" s="2">
        <f>'Shpmt Freight Rate Models (2)'!AF37-'Shpmt Freight Rate Models'!AF37</f>
        <v>2.642704685371644E-4</v>
      </c>
      <c r="G37" s="2">
        <f>'Shpmt Freight Rate Models (2)'!AG37-'Shpmt Freight Rate Models'!AG37</f>
        <v>6.6634898108579588E-3</v>
      </c>
      <c r="H37" s="2">
        <f>'Shpmt Freight Rate Models (2)'!AH37-'Shpmt Freight Rate Models'!AH37</f>
        <v>2.7637337768401604E-2</v>
      </c>
      <c r="I37" s="2">
        <f>'Shpmt Freight Rate Models (2)'!AI37-'Shpmt Freight Rate Models'!AI37</f>
        <v>0.11985143133696619</v>
      </c>
      <c r="J37" s="2">
        <f>'Shpmt Freight Rate Models (2)'!AJ37-'Shpmt Freight Rate Models'!AJ37</f>
        <v>0.36273872156134634</v>
      </c>
      <c r="K37" s="2">
        <f>'Shpmt Freight Rate Models (2)'!AK37-'Shpmt Freight Rate Models'!AK37</f>
        <v>0.52840240070404598</v>
      </c>
    </row>
    <row r="38" spans="3:11" x14ac:dyDescent="0.25">
      <c r="C38">
        <v>20</v>
      </c>
      <c r="D38">
        <v>500</v>
      </c>
      <c r="E38" s="2">
        <f>'Shpmt Freight Rate Models (2)'!AE38-'Shpmt Freight Rate Models'!AE38</f>
        <v>1.9870983040926049E-4</v>
      </c>
      <c r="F38" s="2">
        <f>'Shpmt Freight Rate Models (2)'!AF38-'Shpmt Freight Rate Models'!AF38</f>
        <v>1.019497587164353E-3</v>
      </c>
      <c r="G38" s="2">
        <f>'Shpmt Freight Rate Models (2)'!AG38-'Shpmt Freight Rate Models'!AG38</f>
        <v>0.14541572080862897</v>
      </c>
      <c r="H38" s="2">
        <f>'Shpmt Freight Rate Models (2)'!AH38-'Shpmt Freight Rate Models'!AH38</f>
        <v>0.63726956593969586</v>
      </c>
      <c r="I38" s="2">
        <f>'Shpmt Freight Rate Models (2)'!AI38-'Shpmt Freight Rate Models'!AI38</f>
        <v>0.23161448859714026</v>
      </c>
      <c r="J38" s="2">
        <f>'Shpmt Freight Rate Models (2)'!AJ38-'Shpmt Freight Rate Models'!AJ38</f>
        <v>1.6410932272077513E-2</v>
      </c>
      <c r="K38" s="2">
        <f>'Shpmt Freight Rate Models (2)'!AK38-'Shpmt Freight Rate Models'!AK38</f>
        <v>6.6303089587074629E-4</v>
      </c>
    </row>
    <row r="39" spans="3:11" x14ac:dyDescent="0.25">
      <c r="C39">
        <v>20</v>
      </c>
      <c r="D39">
        <v>1000</v>
      </c>
      <c r="E39" s="2">
        <f>'Shpmt Freight Rate Models (2)'!AE39-'Shpmt Freight Rate Models'!AE39</f>
        <v>1.5484775208274293E-4</v>
      </c>
      <c r="F39" s="2">
        <f>'Shpmt Freight Rate Models (2)'!AF39-'Shpmt Freight Rate Models'!AF39</f>
        <v>4.2058141026203311E-3</v>
      </c>
      <c r="G39" s="2">
        <f>'Shpmt Freight Rate Models (2)'!AG39-'Shpmt Freight Rate Models'!AG39</f>
        <v>0.68328289679516585</v>
      </c>
      <c r="H39" s="2">
        <f>'Shpmt Freight Rate Models (2)'!AH39-'Shpmt Freight Rate Models'!AH39</f>
        <v>3.5280812630232715E-2</v>
      </c>
      <c r="I39" s="2">
        <f>'Shpmt Freight Rate Models (2)'!AI39-'Shpmt Freight Rate Models'!AI39</f>
        <v>1.7566947533022263E-4</v>
      </c>
      <c r="J39" s="2">
        <f>'Shpmt Freight Rate Models (2)'!AJ39-'Shpmt Freight Rate Models'!AJ39</f>
        <v>5.139147519804238E-7</v>
      </c>
      <c r="K39" s="2">
        <f>'Shpmt Freight Rate Models (2)'!AK39-'Shpmt Freight Rate Models'!AK39</f>
        <v>8.0571842256516554E-10</v>
      </c>
    </row>
    <row r="40" spans="3:11" x14ac:dyDescent="0.25">
      <c r="C40">
        <v>20</v>
      </c>
      <c r="D40">
        <v>2000</v>
      </c>
      <c r="E40" s="2">
        <f>'Shpmt Freight Rate Models (2)'!AE40-'Shpmt Freight Rate Models'!AE40</f>
        <v>4.7882042106928147E-5</v>
      </c>
      <c r="F40" s="2">
        <f>'Shpmt Freight Rate Models (2)'!AF40-'Shpmt Freight Rate Models'!AF40</f>
        <v>3.4975381607395217E-2</v>
      </c>
      <c r="G40" s="2">
        <f>'Shpmt Freight Rate Models (2)'!AG40-'Shpmt Freight Rate Models'!AG40</f>
        <v>1.2413263043420802E-2</v>
      </c>
      <c r="H40" s="2">
        <f>'Shpmt Freight Rate Models (2)'!AH40-'Shpmt Freight Rate Models'!AH40</f>
        <v>2.449025665117024E-6</v>
      </c>
      <c r="I40" s="2">
        <f>'Shpmt Freight Rate Models (2)'!AI40-'Shpmt Freight Rate Models'!AI40</f>
        <v>5.6270319578630927E-11</v>
      </c>
      <c r="J40" s="2">
        <f>'Shpmt Freight Rate Models (2)'!AJ40-'Shpmt Freight Rate Models'!AJ40</f>
        <v>4.8115945948019994E-16</v>
      </c>
      <c r="K40" s="2">
        <f>'Shpmt Freight Rate Models (2)'!AK40-'Shpmt Freight Rate Models'!AK40</f>
        <v>1.1826109965872449E-21</v>
      </c>
    </row>
    <row r="41" spans="3:11" x14ac:dyDescent="0.25">
      <c r="C41">
        <v>20</v>
      </c>
      <c r="D41">
        <v>5000</v>
      </c>
      <c r="E41" s="2">
        <f>'Shpmt Freight Rate Models (2)'!AE41-'Shpmt Freight Rate Models'!AE41</f>
        <v>5.0925002470503244E-7</v>
      </c>
      <c r="F41" s="2">
        <f>'Shpmt Freight Rate Models (2)'!AF41-'Shpmt Freight Rate Models'!AF41</f>
        <v>0.51614347279190409</v>
      </c>
      <c r="G41" s="2">
        <f>'Shpmt Freight Rate Models (2)'!AG41-'Shpmt Freight Rate Models'!AG41</f>
        <v>1.3780896680668195E-9</v>
      </c>
      <c r="H41" s="2">
        <f>'Shpmt Freight Rate Models (2)'!AH41-'Shpmt Freight Rate Models'!AH41</f>
        <v>7.2979000843863599E-19</v>
      </c>
      <c r="I41" s="2">
        <f>'Shpmt Freight Rate Models (2)'!AI41-'Shpmt Freight Rate Models'!AI41</f>
        <v>1.8467332410312098E-30</v>
      </c>
      <c r="J41" s="2">
        <f>'Shpmt Freight Rate Models (2)'!AJ41-'Shpmt Freight Rate Models'!AJ41</f>
        <v>3.9484640204250393E-43</v>
      </c>
      <c r="K41" s="2">
        <f>'Shpmt Freight Rate Models (2)'!AK41-'Shpmt Freight Rate Models'!AK41</f>
        <v>3.7394729389817085E-57</v>
      </c>
    </row>
    <row r="42" spans="3:11" x14ac:dyDescent="0.25">
      <c r="C42">
        <v>20</v>
      </c>
      <c r="D42">
        <v>10000</v>
      </c>
      <c r="E42" s="2">
        <f>'Shpmt Freight Rate Models (2)'!AE42-'Shpmt Freight Rate Models'!AE42</f>
        <v>1.6032042360336618E-10</v>
      </c>
      <c r="F42" s="2">
        <f>'Shpmt Freight Rate Models (2)'!AF42-'Shpmt Freight Rate Models'!AF42</f>
        <v>4.3558276205133972E-3</v>
      </c>
      <c r="G42" s="2">
        <f>'Shpmt Freight Rate Models (2)'!AG42-'Shpmt Freight Rate Models'!AG42</f>
        <v>3.4595958203090263E-21</v>
      </c>
      <c r="H42" s="2">
        <f>'Shpmt Freight Rate Models (2)'!AH42-'Shpmt Freight Rate Models'!AH42</f>
        <v>9.702110898023046E-40</v>
      </c>
      <c r="I42" s="2">
        <f>'Shpmt Freight Rate Models (2)'!AI42-'Shpmt Freight Rate Models'!AI42</f>
        <v>6.2126765160446788E-63</v>
      </c>
      <c r="J42" s="2">
        <f>'Shpmt Freight Rate Models (2)'!AJ42-'Shpmt Freight Rate Models'!AJ42</f>
        <v>2.8400551795094018E-88</v>
      </c>
      <c r="K42" s="2">
        <f>'Shpmt Freight Rate Models (2)'!AK42-'Shpmt Freight Rate Models'!AK42</f>
        <v>2.54736511867457E-116</v>
      </c>
    </row>
    <row r="44" spans="3:11" x14ac:dyDescent="0.25">
      <c r="E44">
        <v>50</v>
      </c>
      <c r="F44">
        <v>200</v>
      </c>
      <c r="G44">
        <v>400</v>
      </c>
      <c r="H44">
        <v>600</v>
      </c>
      <c r="I44">
        <v>800</v>
      </c>
      <c r="J44">
        <v>1000</v>
      </c>
      <c r="K44">
        <v>1200</v>
      </c>
    </row>
    <row r="45" spans="3:11" x14ac:dyDescent="0.25">
      <c r="C45">
        <v>26</v>
      </c>
      <c r="D45">
        <v>100</v>
      </c>
      <c r="E45" s="2">
        <f>'Shpmt Freight Rate Models (2)'!AE45-'Shpmt Freight Rate Models'!AE45</f>
        <v>6.1369993785597154E-3</v>
      </c>
      <c r="F45" s="2">
        <f>'Shpmt Freight Rate Models (2)'!AF45-'Shpmt Freight Rate Models'!AF45</f>
        <v>1.2785379792135676E-2</v>
      </c>
      <c r="G45" s="2">
        <f>'Shpmt Freight Rate Models (2)'!AG45-'Shpmt Freight Rate Models'!AG45</f>
        <v>0.18976338482398936</v>
      </c>
      <c r="H45" s="2">
        <f>'Shpmt Freight Rate Models (2)'!AH45-'Shpmt Freight Rate Models'!AH45</f>
        <v>0.28446479007286696</v>
      </c>
      <c r="I45" s="2">
        <f>'Shpmt Freight Rate Models (2)'!AI45-'Shpmt Freight Rate Models'!AI45</f>
        <v>0.2261985987213094</v>
      </c>
      <c r="J45" s="2">
        <f>'Shpmt Freight Rate Models (2)'!AJ45-'Shpmt Freight Rate Models'!AJ45</f>
        <v>0.13387381974523752</v>
      </c>
      <c r="K45" s="2">
        <f>'Shpmt Freight Rate Models (2)'!AK45-'Shpmt Freight Rate Models'!AK45</f>
        <v>2.6844268693999487E-2</v>
      </c>
    </row>
    <row r="46" spans="3:11" x14ac:dyDescent="0.25">
      <c r="C46">
        <v>26</v>
      </c>
      <c r="D46">
        <v>200</v>
      </c>
      <c r="E46" s="2">
        <f>'Shpmt Freight Rate Models (2)'!AE46-'Shpmt Freight Rate Models'!AE46</f>
        <v>7.8576634875462403E-3</v>
      </c>
      <c r="F46" s="2">
        <f>'Shpmt Freight Rate Models (2)'!AF46-'Shpmt Freight Rate Models'!AF46</f>
        <v>3.4529218217386526E-2</v>
      </c>
      <c r="G46" s="2">
        <f>'Shpmt Freight Rate Models (2)'!AG46-'Shpmt Freight Rate Models'!AG46</f>
        <v>0.27184223273503011</v>
      </c>
      <c r="H46" s="2">
        <f>'Shpmt Freight Rate Models (2)'!AH46-'Shpmt Freight Rate Models'!AH46</f>
        <v>0.14289428781233512</v>
      </c>
      <c r="I46" s="2">
        <f>'Shpmt Freight Rate Models (2)'!AI46-'Shpmt Freight Rate Models'!AI46</f>
        <v>1.8998859527602725E-2</v>
      </c>
      <c r="J46" s="2">
        <f>'Shpmt Freight Rate Models (2)'!AJ46-'Shpmt Freight Rate Models'!AJ46</f>
        <v>3.5377467158916442E-3</v>
      </c>
      <c r="K46" s="2">
        <f>'Shpmt Freight Rate Models (2)'!AK46-'Shpmt Freight Rate Models'!AK46</f>
        <v>9.3738720526362901E-5</v>
      </c>
    </row>
    <row r="47" spans="3:11" x14ac:dyDescent="0.25">
      <c r="C47">
        <v>26</v>
      </c>
      <c r="D47">
        <v>500</v>
      </c>
      <c r="E47" s="2">
        <f>'Shpmt Freight Rate Models (2)'!AE47-'Shpmt Freight Rate Models'!AE47</f>
        <v>4.7870413852270088E-3</v>
      </c>
      <c r="F47" s="2">
        <f>'Shpmt Freight Rate Models (2)'!AF47-'Shpmt Freight Rate Models'!AF47</f>
        <v>0.13405198525255074</v>
      </c>
      <c r="G47" s="2">
        <f>'Shpmt Freight Rate Models (2)'!AG47-'Shpmt Freight Rate Models'!AG47</f>
        <v>9.0991151875969584E-3</v>
      </c>
      <c r="H47" s="2">
        <f>'Shpmt Freight Rate Models (2)'!AH47-'Shpmt Freight Rate Models'!AH47</f>
        <v>5.1086171848132309E-4</v>
      </c>
      <c r="I47" s="2">
        <f>'Shpmt Freight Rate Models (2)'!AI47-'Shpmt Freight Rate Models'!AI47</f>
        <v>1.8754853540239603E-6</v>
      </c>
      <c r="J47" s="2">
        <f>'Shpmt Freight Rate Models (2)'!AJ47-'Shpmt Freight Rate Models'!AJ47</f>
        <v>2.5401671579848195E-8</v>
      </c>
      <c r="K47" s="2">
        <f>'Shpmt Freight Rate Models (2)'!AK47-'Shpmt Freight Rate Models'!AK47</f>
        <v>2.8047872527050719E-12</v>
      </c>
    </row>
    <row r="48" spans="3:11" x14ac:dyDescent="0.25">
      <c r="C48">
        <v>26</v>
      </c>
      <c r="D48">
        <v>1000</v>
      </c>
      <c r="E48" s="2">
        <f>'Shpmt Freight Rate Models (2)'!AE48-'Shpmt Freight Rate Models'!AE48</f>
        <v>8.5872961103794498E-4</v>
      </c>
      <c r="F48" s="2">
        <f>'Shpmt Freight Rate Models (2)'!AF48-'Shpmt Freight Rate Models'!AF48</f>
        <v>9.7298386061508757E-2</v>
      </c>
      <c r="G48" s="2">
        <f>'Shpmt Freight Rate Models (2)'!AG48-'Shpmt Freight Rate Models'!AG48</f>
        <v>8.8491431139866694E-6</v>
      </c>
      <c r="H48" s="2">
        <f>'Shpmt Freight Rate Models (2)'!AH48-'Shpmt Freight Rate Models'!AH48</f>
        <v>2.6618703637402344E-8</v>
      </c>
      <c r="I48" s="2">
        <f>'Shpmt Freight Rate Models (2)'!AI48-'Shpmt Freight Rate Models'!AI48</f>
        <v>3.5679343661053709E-13</v>
      </c>
      <c r="J48" s="2">
        <f>'Shpmt Freight Rate Models (2)'!AJ48-'Shpmt Freight Rate Models'!AJ48</f>
        <v>6.5413099108895223E-17</v>
      </c>
      <c r="K48" s="2">
        <f>'Shpmt Freight Rate Models (2)'!AK48-'Shpmt Freight Rate Models'!AK48</f>
        <v>7.9745353466667782E-25</v>
      </c>
    </row>
    <row r="49" spans="3:11" x14ac:dyDescent="0.25">
      <c r="C49">
        <v>26</v>
      </c>
      <c r="D49">
        <v>2000</v>
      </c>
      <c r="E49" s="2">
        <f>'Shpmt Freight Rate Models (2)'!AE49-'Shpmt Freight Rate Models'!AE49</f>
        <v>1.4394971534215095E-5</v>
      </c>
      <c r="F49" s="2">
        <f>'Shpmt Freight Rate Models (2)'!AF49-'Shpmt Freight Rate Models'!AF49</f>
        <v>3.083715651092782E-3</v>
      </c>
      <c r="G49" s="2">
        <f>'Shpmt Freight Rate Models (2)'!AG49-'Shpmt Freight Rate Models'!AG49</f>
        <v>7.9425843534386814E-12</v>
      </c>
      <c r="H49" s="2">
        <f>'Shpmt Freight Rate Models (2)'!AH49-'Shpmt Freight Rate Models'!AH49</f>
        <v>7.1825639676721556E-17</v>
      </c>
      <c r="I49" s="2">
        <f>'Shpmt Freight Rate Models (2)'!AI49-'Shpmt Freight Rate Models'!AI49</f>
        <v>1.2904278868266929E-26</v>
      </c>
      <c r="J49" s="2">
        <f>'Shpmt Freight Rate Models (2)'!AJ49-'Shpmt Freight Rate Models'!AJ49</f>
        <v>4.337399085779751E-34</v>
      </c>
      <c r="K49" s="2">
        <f>'Shpmt Freight Rate Models (2)'!AK49-'Shpmt Freight Rate Models'!AK49</f>
        <v>6.446302860534334E-50</v>
      </c>
    </row>
    <row r="50" spans="3:11" x14ac:dyDescent="0.25">
      <c r="C50">
        <v>26</v>
      </c>
      <c r="D50">
        <v>5000</v>
      </c>
      <c r="E50" s="2">
        <f>'Shpmt Freight Rate Models (2)'!AE50-'Shpmt Freight Rate Models'!AE50</f>
        <v>3.2204461319906841E-11</v>
      </c>
      <c r="F50" s="2">
        <f>'Shpmt Freight Rate Models (2)'!AF50-'Shpmt Freight Rate Models'!AF50</f>
        <v>2.3284135924665706E-8</v>
      </c>
      <c r="G50" s="2">
        <f>'Shpmt Freight Rate Models (2)'!AG50-'Shpmt Freight Rate Models'!AG50</f>
        <v>5.7379211694289269E-30</v>
      </c>
      <c r="H50" s="2">
        <f>'Shpmt Freight Rate Models (2)'!AH50-'Shpmt Freight Rate Models'!AH50</f>
        <v>1.4110703054398546E-42</v>
      </c>
      <c r="I50" s="2">
        <f>'Shpmt Freight Rate Models (2)'!AI50-'Shpmt Freight Rate Models'!AI50</f>
        <v>6.1049800055404628E-67</v>
      </c>
      <c r="J50" s="2">
        <f>'Shpmt Freight Rate Models (2)'!AJ50-'Shpmt Freight Rate Models'!AJ50</f>
        <v>1.2645131654889043E-85</v>
      </c>
      <c r="K50" s="2">
        <f>'Shpmt Freight Rate Models (2)'!AK50-'Shpmt Freight Rate Models'!AK50</f>
        <v>3.4050748317249211E-125</v>
      </c>
    </row>
    <row r="51" spans="3:11" x14ac:dyDescent="0.25">
      <c r="C51">
        <v>26</v>
      </c>
      <c r="D51">
        <v>10000</v>
      </c>
      <c r="E51" s="2">
        <f>'Shpmt Freight Rate Models (2)'!AE51-'Shpmt Freight Rate Models'!AE51</f>
        <v>0</v>
      </c>
      <c r="F51" s="2">
        <f>'Shpmt Freight Rate Models (2)'!AF51-'Shpmt Freight Rate Models'!AF51</f>
        <v>5.5457322741256394E-17</v>
      </c>
      <c r="G51" s="2">
        <f>'Shpmt Freight Rate Models (2)'!AG51-'Shpmt Freight Rate Models'!AG51</f>
        <v>3.3374063328134918E-60</v>
      </c>
      <c r="H51" s="2">
        <f>'Shpmt Freight Rate Models (2)'!AH51-'Shpmt Freight Rate Models'!AH51</f>
        <v>2.0183535193266092E-85</v>
      </c>
      <c r="I51" s="2">
        <f>'Shpmt Freight Rate Models (2)'!AI51-'Shpmt Freight Rate Models'!AI51</f>
        <v>3.7780562769170595E-134</v>
      </c>
      <c r="J51" s="2">
        <f>'Shpmt Freight Rate Models (2)'!AJ51-'Shpmt Freight Rate Models'!AJ51</f>
        <v>1.6208642430781047E-171</v>
      </c>
      <c r="K51" s="2">
        <f>'Shpmt Freight Rate Models (2)'!AK51-'Shpmt Freight Rate Models'!AK51</f>
        <v>1.1753122215225618E-250</v>
      </c>
    </row>
    <row r="53" spans="3:11" x14ac:dyDescent="0.25">
      <c r="E53">
        <v>50</v>
      </c>
      <c r="F53">
        <v>200</v>
      </c>
      <c r="G53">
        <v>400</v>
      </c>
      <c r="H53">
        <v>600</v>
      </c>
      <c r="I53">
        <v>800</v>
      </c>
      <c r="J53">
        <v>1000</v>
      </c>
      <c r="K53">
        <v>1200</v>
      </c>
    </row>
    <row r="54" spans="3:11" x14ac:dyDescent="0.25">
      <c r="C54">
        <v>27</v>
      </c>
      <c r="D54">
        <v>100</v>
      </c>
      <c r="E54" s="2">
        <f>'Shpmt Freight Rate Models (2)'!AE54-'Shpmt Freight Rate Models'!AE54</f>
        <v>1.8298489558791209E-3</v>
      </c>
      <c r="F54" s="2">
        <f>'Shpmt Freight Rate Models (2)'!AF54-'Shpmt Freight Rate Models'!AF54</f>
        <v>3.653056419598677E-3</v>
      </c>
      <c r="G54" s="2">
        <f>'Shpmt Freight Rate Models (2)'!AG54-'Shpmt Freight Rate Models'!AG54</f>
        <v>9.8818264981524906E-2</v>
      </c>
      <c r="H54" s="2">
        <f>'Shpmt Freight Rate Models (2)'!AH54-'Shpmt Freight Rate Models'!AH54</f>
        <v>0.32433296416539203</v>
      </c>
      <c r="I54" s="2">
        <f>'Shpmt Freight Rate Models (2)'!AI54-'Shpmt Freight Rate Models'!AI54</f>
        <v>0.39279206655714749</v>
      </c>
      <c r="J54" s="2">
        <f>'Shpmt Freight Rate Models (2)'!AJ54-'Shpmt Freight Rate Models'!AJ54</f>
        <v>0.19406388860198071</v>
      </c>
      <c r="K54" s="2">
        <f>'Shpmt Freight Rate Models (2)'!AK54-'Shpmt Freight Rate Models'!AK54</f>
        <v>3.2049182573882548E-2</v>
      </c>
    </row>
    <row r="55" spans="3:11" x14ac:dyDescent="0.25">
      <c r="C55">
        <v>27</v>
      </c>
      <c r="D55">
        <v>200</v>
      </c>
      <c r="E55" s="2">
        <f>'Shpmt Freight Rate Models (2)'!AE55-'Shpmt Freight Rate Models'!AE55</f>
        <v>2.552817531792706E-3</v>
      </c>
      <c r="F55" s="2">
        <f>'Shpmt Freight Rate Models (2)'!AF55-'Shpmt Freight Rate Models'!AF55</f>
        <v>1.048561492951261E-2</v>
      </c>
      <c r="G55" s="2">
        <f>'Shpmt Freight Rate Models (2)'!AG55-'Shpmt Freight Rate Models'!AG55</f>
        <v>0.47488071035812546</v>
      </c>
      <c r="H55" s="2">
        <f>'Shpmt Freight Rate Models (2)'!AH55-'Shpmt Freight Rate Models'!AH55</f>
        <v>0.28961279263989387</v>
      </c>
      <c r="I55" s="2">
        <f>'Shpmt Freight Rate Models (2)'!AI55-'Shpmt Freight Rate Models'!AI55</f>
        <v>1.8267672018377673E-2</v>
      </c>
      <c r="J55" s="2">
        <f>'Shpmt Freight Rate Models (2)'!AJ55-'Shpmt Freight Rate Models'!AJ55</f>
        <v>1.3543029626867794E-3</v>
      </c>
      <c r="K55" s="2">
        <f>'Shpmt Freight Rate Models (2)'!AK55-'Shpmt Freight Rate Models'!AK55</f>
        <v>2.2278564377354874E-5</v>
      </c>
    </row>
    <row r="56" spans="3:11" x14ac:dyDescent="0.25">
      <c r="C56">
        <v>27</v>
      </c>
      <c r="D56">
        <v>500</v>
      </c>
      <c r="E56" s="2">
        <f>'Shpmt Freight Rate Models (2)'!AE56-'Shpmt Freight Rate Models'!AE56</f>
        <v>2.1641770289461126E-3</v>
      </c>
      <c r="F56" s="2">
        <f>'Shpmt Freight Rate Models (2)'!AF56-'Shpmt Freight Rate Models'!AF56</f>
        <v>7.1123267624870756E-2</v>
      </c>
      <c r="G56" s="2">
        <f>'Shpmt Freight Rate Models (2)'!AG56-'Shpmt Freight Rate Models'!AG56</f>
        <v>8.8186926439194901E-2</v>
      </c>
      <c r="H56" s="2">
        <f>'Shpmt Freight Rate Models (2)'!AH56-'Shpmt Freight Rate Models'!AH56</f>
        <v>3.3572710873807618E-4</v>
      </c>
      <c r="I56" s="2">
        <f>'Shpmt Freight Rate Models (2)'!AI56-'Shpmt Freight Rate Models'!AI56</f>
        <v>1.2374308586019143E-7</v>
      </c>
      <c r="J56" s="2">
        <f>'Shpmt Freight Rate Models (2)'!AJ56-'Shpmt Freight Rate Models'!AJ56</f>
        <v>1.729574462717614E-10</v>
      </c>
      <c r="K56" s="2">
        <f>'Shpmt Freight Rate Models (2)'!AK56-'Shpmt Freight Rate Models'!AK56</f>
        <v>5.9318101389267457E-15</v>
      </c>
    </row>
    <row r="57" spans="3:11" x14ac:dyDescent="0.25">
      <c r="C57">
        <v>27</v>
      </c>
      <c r="D57">
        <v>1000</v>
      </c>
      <c r="E57" s="2">
        <f>'Shpmt Freight Rate Models (2)'!AE57-'Shpmt Freight Rate Models'!AE57</f>
        <v>7.283973806666566E-4</v>
      </c>
      <c r="F57" s="2">
        <f>'Shpmt Freight Rate Models (2)'!AF57-'Shpmt Freight Rate Models'!AF57</f>
        <v>0.33840837891589909</v>
      </c>
      <c r="G57" s="2">
        <f>'Shpmt Freight Rate Models (2)'!AG57-'Shpmt Freight Rate Models'!AG57</f>
        <v>1.7518697508897636E-4</v>
      </c>
      <c r="H57" s="2">
        <f>'Shpmt Freight Rate Models (2)'!AH57-'Shpmt Freight Rate Models'!AH57</f>
        <v>2.09030768699543E-9</v>
      </c>
      <c r="I57" s="2">
        <f>'Shpmt Freight Rate Models (2)'!AI57-'Shpmt Freight Rate Models'!AI57</f>
        <v>2.8357295903040633E-16</v>
      </c>
      <c r="J57" s="2">
        <f>'Shpmt Freight Rate Models (2)'!AJ57-'Shpmt Freight Rate Models'!AJ57</f>
        <v>5.5396153836608589E-22</v>
      </c>
      <c r="K57" s="2">
        <f>'Shpmt Freight Rate Models (2)'!AK57-'Shpmt Freight Rate Models'!AK57</f>
        <v>6.5158927793521139E-31</v>
      </c>
    </row>
    <row r="58" spans="3:11" x14ac:dyDescent="0.25">
      <c r="C58">
        <v>27</v>
      </c>
      <c r="D58">
        <v>2000</v>
      </c>
      <c r="E58" s="2">
        <f>'Shpmt Freight Rate Models (2)'!AE58-'Shpmt Freight Rate Models'!AE58</f>
        <v>4.5931078086591803E-5</v>
      </c>
      <c r="F58" s="2">
        <f>'Shpmt Freight Rate Models (2)'!AF58-'Shpmt Freight Rate Models'!AF58</f>
        <v>8.7208134254448857E-2</v>
      </c>
      <c r="G58" s="2">
        <f>'Shpmt Freight Rate Models (2)'!AG58-'Shpmt Freight Rate Models'!AG58</f>
        <v>5.6855808343469004E-10</v>
      </c>
      <c r="H58" s="2">
        <f>'Shpmt Freight Rate Models (2)'!AH58-'Shpmt Freight Rate Models'!AH58</f>
        <v>8.0913294937629958E-20</v>
      </c>
      <c r="I58" s="2">
        <f>'Shpmt Freight Rate Models (2)'!AI58-'Shpmt Freight Rate Models'!AI58</f>
        <v>1.4891174138474991E-33</v>
      </c>
      <c r="J58" s="2">
        <f>'Shpmt Freight Rate Models (2)'!AJ58-'Shpmt Freight Rate Models'!AJ58</f>
        <v>5.6827498212164122E-45</v>
      </c>
      <c r="K58" s="2">
        <f>'Shpmt Freight Rate Models (2)'!AK58-'Shpmt Freight Rate Models'!AK58</f>
        <v>7.8622558119722086E-63</v>
      </c>
    </row>
    <row r="59" spans="3:11" x14ac:dyDescent="0.25">
      <c r="C59">
        <v>27</v>
      </c>
      <c r="D59">
        <v>5000</v>
      </c>
      <c r="E59" s="2">
        <f>'Shpmt Freight Rate Models (2)'!AE59-'Shpmt Freight Rate Models'!AE59</f>
        <v>6.500923133145875E-9</v>
      </c>
      <c r="F59" s="2">
        <f>'Shpmt Freight Rate Models (2)'!AF59-'Shpmt Freight Rate Models'!AF59</f>
        <v>8.5315023309236244E-6</v>
      </c>
      <c r="G59" s="2">
        <f>'Shpmt Freight Rate Models (2)'!AG59-'Shpmt Freight Rate Models'!AG59</f>
        <v>1.9423883511789345E-26</v>
      </c>
      <c r="H59" s="2">
        <f>'Shpmt Freight Rate Models (2)'!AH59-'Shpmt Freight Rate Models'!AH59</f>
        <v>4.6929797962083594E-51</v>
      </c>
      <c r="I59" s="2">
        <f>'Shpmt Freight Rate Models (2)'!AI59-'Shpmt Freight Rate Models'!AI59</f>
        <v>2.1563602789985846E-85</v>
      </c>
      <c r="J59" s="2">
        <f>'Shpmt Freight Rate Models (2)'!AJ59-'Shpmt Freight Rate Models'!AJ59</f>
        <v>6.1347279735048793E-114</v>
      </c>
      <c r="K59" s="2">
        <f>'Shpmt Freight Rate Models (2)'!AK59-'Shpmt Freight Rate Models'!AK59</f>
        <v>1.3812328323043235E-158</v>
      </c>
    </row>
    <row r="60" spans="3:11" x14ac:dyDescent="0.25">
      <c r="C60">
        <v>27</v>
      </c>
      <c r="D60">
        <v>10000</v>
      </c>
      <c r="E60" s="2">
        <f>'Shpmt Freight Rate Models (2)'!AE60-'Shpmt Freight Rate Models'!AE60</f>
        <v>2.2204460492503131E-15</v>
      </c>
      <c r="F60" s="2">
        <f>'Shpmt Freight Rate Models (2)'!AF60-'Shpmt Freight Rate Models'!AF60</f>
        <v>1.3501638785190549E-12</v>
      </c>
      <c r="G60" s="2">
        <f>'Shpmt Freight Rate Models (2)'!AG60-'Shpmt Freight Rate Models'!AG60</f>
        <v>6.9866894759195858E-54</v>
      </c>
      <c r="H60" s="2">
        <f>'Shpmt Freight Rate Models (2)'!AH60-'Shpmt Freight Rate Models'!AH60</f>
        <v>4.0784644464831073E-103</v>
      </c>
      <c r="I60" s="2">
        <f>'Shpmt Freight Rate Models (2)'!AI60-'Shpmt Freight Rate Models'!AI60</f>
        <v>8.6107693920726752E-172</v>
      </c>
      <c r="J60" s="2">
        <f>'Shpmt Freight Rate Models (2)'!AJ60-'Shpmt Freight Rate Models'!AJ60</f>
        <v>6.9693123903584388E-229</v>
      </c>
      <c r="K60" s="2">
        <f>'Shpmt Freight Rate Models (2)'!AK60-'Shpmt Freight Rate Models'!AK60</f>
        <v>0</v>
      </c>
    </row>
    <row r="62" spans="3:11" x14ac:dyDescent="0.25">
      <c r="E62">
        <v>50</v>
      </c>
      <c r="F62">
        <v>200</v>
      </c>
      <c r="G62">
        <v>400</v>
      </c>
      <c r="H62">
        <v>600</v>
      </c>
      <c r="I62">
        <v>800</v>
      </c>
      <c r="J62">
        <v>1000</v>
      </c>
      <c r="K62">
        <v>1200</v>
      </c>
    </row>
    <row r="63" spans="3:11" x14ac:dyDescent="0.25">
      <c r="C63">
        <v>34</v>
      </c>
      <c r="D63">
        <v>100</v>
      </c>
      <c r="E63" s="2">
        <f>'Shpmt Freight Rate Models (2)'!AE63-'Shpmt Freight Rate Models'!AE63</f>
        <v>2.4072486810122751E-4</v>
      </c>
      <c r="F63" s="2">
        <f>'Shpmt Freight Rate Models (2)'!AF63-'Shpmt Freight Rate Models'!AF63</f>
        <v>2.5767579036850563E-4</v>
      </c>
      <c r="G63" s="2">
        <f>'Shpmt Freight Rate Models (2)'!AG63-'Shpmt Freight Rate Models'!AG63</f>
        <v>2.5679392602488971E-3</v>
      </c>
      <c r="H63" s="2">
        <f>'Shpmt Freight Rate Models (2)'!AH63-'Shpmt Freight Rate Models'!AH63</f>
        <v>1.4284127752547393E-3</v>
      </c>
      <c r="I63" s="2">
        <f>'Shpmt Freight Rate Models (2)'!AI63-'Shpmt Freight Rate Models'!AI63</f>
        <v>1.2656819885545123E-2</v>
      </c>
      <c r="J63" s="2">
        <f>'Shpmt Freight Rate Models (2)'!AJ63-'Shpmt Freight Rate Models'!AJ63</f>
        <v>4.8506783909199047E-2</v>
      </c>
      <c r="K63" s="2">
        <f>'Shpmt Freight Rate Models (2)'!AK63-'Shpmt Freight Rate Models'!AK63</f>
        <v>4.1165509565922576E-2</v>
      </c>
    </row>
    <row r="64" spans="3:11" x14ac:dyDescent="0.25">
      <c r="C64">
        <v>34</v>
      </c>
      <c r="D64">
        <v>200</v>
      </c>
      <c r="E64" s="2">
        <f>'Shpmt Freight Rate Models (2)'!AE64-'Shpmt Freight Rate Models'!AE64</f>
        <v>4.1520419896290406E-4</v>
      </c>
      <c r="F64" s="2">
        <f>'Shpmt Freight Rate Models (2)'!AF64-'Shpmt Freight Rate Models'!AF64</f>
        <v>4.9269016597519588E-4</v>
      </c>
      <c r="G64" s="2">
        <f>'Shpmt Freight Rate Models (2)'!AG64-'Shpmt Freight Rate Models'!AG64</f>
        <v>6.625000055241026E-3</v>
      </c>
      <c r="H64" s="2">
        <f>'Shpmt Freight Rate Models (2)'!AH64-'Shpmt Freight Rate Models'!AH64</f>
        <v>1.436280044994187E-3</v>
      </c>
      <c r="I64" s="2">
        <f>'Shpmt Freight Rate Models (2)'!AI64-'Shpmt Freight Rate Models'!AI64</f>
        <v>8.1778676732403688E-2</v>
      </c>
      <c r="J64" s="2">
        <f>'Shpmt Freight Rate Models (2)'!AJ64-'Shpmt Freight Rate Models'!AJ64</f>
        <v>0.48901025082599414</v>
      </c>
      <c r="K64" s="2">
        <f>'Shpmt Freight Rate Models (2)'!AK64-'Shpmt Freight Rate Models'!AK64</f>
        <v>0.41239894211341743</v>
      </c>
    </row>
    <row r="65" spans="3:11" x14ac:dyDescent="0.25">
      <c r="C65">
        <v>34</v>
      </c>
      <c r="D65">
        <v>500</v>
      </c>
      <c r="E65" s="2">
        <f>'Shpmt Freight Rate Models (2)'!AE65-'Shpmt Freight Rate Models'!AE65</f>
        <v>6.6712193705042999E-4</v>
      </c>
      <c r="F65" s="2">
        <f>'Shpmt Freight Rate Models (2)'!AF65-'Shpmt Freight Rate Models'!AF65</f>
        <v>1.0788676365715011E-3</v>
      </c>
      <c r="G65" s="2">
        <f>'Shpmt Freight Rate Models (2)'!AG65-'Shpmt Freight Rate Models'!AG65</f>
        <v>3.9606875619031867E-2</v>
      </c>
      <c r="H65" s="2">
        <f>'Shpmt Freight Rate Models (2)'!AH65-'Shpmt Freight Rate Models'!AH65</f>
        <v>5.8385705521835085E-4</v>
      </c>
      <c r="I65" s="2">
        <f>'Shpmt Freight Rate Models (2)'!AI65-'Shpmt Freight Rate Models'!AI65</f>
        <v>0.86681613098417309</v>
      </c>
      <c r="J65" s="2">
        <f>'Shpmt Freight Rate Models (2)'!AJ65-'Shpmt Freight Rate Models'!AJ65</f>
        <v>7.1181899816013833E-2</v>
      </c>
      <c r="K65" s="2">
        <f>'Shpmt Freight Rate Models (2)'!AK65-'Shpmt Freight Rate Models'!AK65</f>
        <v>0.51804100008132037</v>
      </c>
    </row>
    <row r="66" spans="3:11" x14ac:dyDescent="0.25">
      <c r="C66">
        <v>34</v>
      </c>
      <c r="D66">
        <v>1000</v>
      </c>
      <c r="E66" s="2">
        <f>'Shpmt Freight Rate Models (2)'!AE66-'Shpmt Freight Rate Models'!AE66</f>
        <v>6.4341435733461516E-4</v>
      </c>
      <c r="F66" s="2">
        <f>'Shpmt Freight Rate Models (2)'!AF66-'Shpmt Freight Rate Models'!AF66</f>
        <v>1.7441313911025214E-3</v>
      </c>
      <c r="G66" s="2">
        <f>'Shpmt Freight Rate Models (2)'!AG66-'Shpmt Freight Rate Models'!AG66</f>
        <v>0.33943684403080621</v>
      </c>
      <c r="H66" s="2">
        <f>'Shpmt Freight Rate Models (2)'!AH66-'Shpmt Freight Rate Models'!AH66</f>
        <v>9.2957478905364432E-5</v>
      </c>
      <c r="I66" s="2">
        <f>'Shpmt Freight Rate Models (2)'!AI66-'Shpmt Freight Rate Models'!AI66</f>
        <v>0.40400292907112195</v>
      </c>
      <c r="J66" s="2">
        <f>'Shpmt Freight Rate Models (2)'!AJ66-'Shpmt Freight Rate Models'!AJ66</f>
        <v>2.249634621901348E-5</v>
      </c>
      <c r="K66" s="2">
        <f>'Shpmt Freight Rate Models (2)'!AK66-'Shpmt Freight Rate Models'!AK66</f>
        <v>4.4061031186792485E-3</v>
      </c>
    </row>
    <row r="67" spans="3:11" x14ac:dyDescent="0.25">
      <c r="C67">
        <v>34</v>
      </c>
      <c r="D67">
        <v>2000</v>
      </c>
      <c r="E67" s="2">
        <f>'Shpmt Freight Rate Models (2)'!AE67-'Shpmt Freight Rate Models'!AE67</f>
        <v>3.0845146820057678E-4</v>
      </c>
      <c r="F67" s="2">
        <f>'Shpmt Freight Rate Models (2)'!AF67-'Shpmt Freight Rate Models'!AF67</f>
        <v>2.3479393964308537E-3</v>
      </c>
      <c r="G67" s="2">
        <f>'Shpmt Freight Rate Models (2)'!AG67-'Shpmt Freight Rate Models'!AG67</f>
        <v>0.9845205345149215</v>
      </c>
      <c r="H67" s="2">
        <f>'Shpmt Freight Rate Models (2)'!AH67-'Shpmt Freight Rate Models'!AH67</f>
        <v>2.2653435841624159E-6</v>
      </c>
      <c r="I67" s="2">
        <f>'Shpmt Freight Rate Models (2)'!AI67-'Shpmt Freight Rate Models'!AI67</f>
        <v>1.7515832669159753E-3</v>
      </c>
      <c r="J67" s="2">
        <f>'Shpmt Freight Rate Models (2)'!AJ67-'Shpmt Freight Rate Models'!AJ67</f>
        <v>1.9323843330308081E-12</v>
      </c>
      <c r="K67" s="2">
        <f>'Shpmt Freight Rate Models (2)'!AK67-'Shpmt Freight Rate Models'!AK67</f>
        <v>7.4781346426716879E-8</v>
      </c>
    </row>
    <row r="68" spans="3:11" x14ac:dyDescent="0.25">
      <c r="C68">
        <v>34</v>
      </c>
      <c r="D68">
        <v>5000</v>
      </c>
      <c r="E68" s="2">
        <f>'Shpmt Freight Rate Models (2)'!AE68-'Shpmt Freight Rate Models'!AE68</f>
        <v>1.3247205460586997E-5</v>
      </c>
      <c r="F68" s="2">
        <f>'Shpmt Freight Rate Models (2)'!AF68-'Shpmt Freight Rate Models'!AF68</f>
        <v>2.2073011732878234E-3</v>
      </c>
      <c r="G68" s="2">
        <f>'Shpmt Freight Rate Models (2)'!AG68-'Shpmt Freight Rate Models'!AG68</f>
        <v>0.9996143152611402</v>
      </c>
      <c r="H68" s="2">
        <f>'Shpmt Freight Rate Models (2)'!AH68-'Shpmt Freight Rate Models'!AH68</f>
        <v>3.2738922683961391E-11</v>
      </c>
      <c r="I68" s="2">
        <f>'Shpmt Freight Rate Models (2)'!AI68-'Shpmt Freight Rate Models'!AI68</f>
        <v>3.0426561941607477E-11</v>
      </c>
      <c r="J68" s="2">
        <f>'Shpmt Freight Rate Models (2)'!AJ68-'Shpmt Freight Rate Models'!AJ68</f>
        <v>1.2246338414322978E-33</v>
      </c>
      <c r="K68" s="2">
        <f>'Shpmt Freight Rate Models (2)'!AK68-'Shpmt Freight Rate Models'!AK68</f>
        <v>3.6079106116507979E-22</v>
      </c>
    </row>
    <row r="69" spans="3:11" x14ac:dyDescent="0.25">
      <c r="C69">
        <v>34</v>
      </c>
      <c r="D69">
        <v>10000</v>
      </c>
      <c r="E69" s="2">
        <f>'Shpmt Freight Rate Models (2)'!AE69-'Shpmt Freight Rate Models'!AE69</f>
        <v>4.8331262214595938E-8</v>
      </c>
      <c r="F69" s="2">
        <f>'Shpmt Freight Rate Models (2)'!AF69-'Shpmt Freight Rate Models'!AF69</f>
        <v>1.355421740104723E-3</v>
      </c>
      <c r="G69" s="2">
        <f>'Shpmt Freight Rate Models (2)'!AG69-'Shpmt Freight Rate Models'!AG69</f>
        <v>0.99996101279942373</v>
      </c>
      <c r="H69" s="2">
        <f>'Shpmt Freight Rate Models (2)'!AH69-'Shpmt Freight Rate Models'!AH69</f>
        <v>0</v>
      </c>
      <c r="I69" s="2">
        <f>'Shpmt Freight Rate Models (2)'!AI69-'Shpmt Freight Rate Models'!AI69</f>
        <v>3.5347124419341263E-24</v>
      </c>
      <c r="J69" s="2">
        <f>'Shpmt Freight Rate Models (2)'!AJ69-'Shpmt Freight Rate Models'!AJ69</f>
        <v>5.7261251776324573E-69</v>
      </c>
      <c r="K69" s="2">
        <f>'Shpmt Freight Rate Models (2)'!AK69-'Shpmt Freight Rate Models'!AK69</f>
        <v>4.9700397580905377E-46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70" zoomScaleNormal="70" workbookViewId="0">
      <selection activeCell="O14" sqref="O14"/>
    </sheetView>
  </sheetViews>
  <sheetFormatPr defaultRowHeight="15" x14ac:dyDescent="0.25"/>
  <cols>
    <col min="1" max="1" width="6.7109375" customWidth="1"/>
    <col min="2" max="2" width="23.85546875" customWidth="1"/>
    <col min="5" max="5" width="13.5703125" customWidth="1"/>
    <col min="14" max="14" width="22.5703125" customWidth="1"/>
    <col min="16" max="16" width="22.5703125" customWidth="1"/>
    <col min="17" max="17" width="10.140625" customWidth="1"/>
    <col min="18" max="18" width="12.42578125" customWidth="1"/>
    <col min="19" max="19" width="14.7109375" customWidth="1"/>
    <col min="20" max="20" width="12.140625" bestFit="1" customWidth="1"/>
    <col min="21" max="21" width="12.28515625" customWidth="1"/>
    <col min="22" max="22" width="13.5703125" customWidth="1"/>
    <col min="23" max="23" width="14" customWidth="1"/>
    <col min="24" max="24" width="13.28515625" customWidth="1"/>
  </cols>
  <sheetData>
    <row r="1" spans="1:20" x14ac:dyDescent="0.25">
      <c r="A1" s="19" t="s">
        <v>41</v>
      </c>
      <c r="B1" s="17" t="s">
        <v>42</v>
      </c>
      <c r="C1" s="19" t="s">
        <v>1</v>
      </c>
      <c r="D1" s="19" t="s">
        <v>61</v>
      </c>
      <c r="E1" s="19" t="s">
        <v>37</v>
      </c>
      <c r="F1" s="19" t="s">
        <v>61</v>
      </c>
      <c r="G1" s="19" t="s">
        <v>44</v>
      </c>
      <c r="H1" s="19" t="s">
        <v>62</v>
      </c>
      <c r="I1" s="19" t="s">
        <v>63</v>
      </c>
      <c r="J1" s="19" t="s">
        <v>64</v>
      </c>
      <c r="K1" s="19" t="s">
        <v>97</v>
      </c>
      <c r="L1" s="19" t="s">
        <v>46</v>
      </c>
    </row>
    <row r="2" spans="1:20" x14ac:dyDescent="0.25">
      <c r="A2" s="16">
        <v>3</v>
      </c>
      <c r="B2" t="s">
        <v>4</v>
      </c>
      <c r="C2" s="3">
        <v>3.9740000000000002</v>
      </c>
      <c r="D2" s="5">
        <v>15.99</v>
      </c>
      <c r="E2" s="20">
        <v>-4.676E-5</v>
      </c>
      <c r="F2" s="5">
        <v>-2.81</v>
      </c>
      <c r="G2" s="16">
        <v>40</v>
      </c>
      <c r="H2" s="5">
        <v>0.15</v>
      </c>
      <c r="I2" s="5">
        <v>1.2</v>
      </c>
      <c r="J2" s="5">
        <v>7.9</v>
      </c>
      <c r="K2" s="29">
        <v>0.5</v>
      </c>
      <c r="L2" s="10">
        <v>2</v>
      </c>
      <c r="N2" s="22" t="s">
        <v>68</v>
      </c>
    </row>
    <row r="3" spans="1:20" x14ac:dyDescent="0.25">
      <c r="A3" s="16">
        <v>5</v>
      </c>
      <c r="B3" t="s">
        <v>6</v>
      </c>
      <c r="C3" s="3">
        <v>5.6159999999999997</v>
      </c>
      <c r="D3" s="5">
        <v>34.19</v>
      </c>
      <c r="E3" s="20">
        <v>-2.4120000000000001E-4</v>
      </c>
      <c r="F3" s="5">
        <v>-4.55</v>
      </c>
      <c r="G3" s="16">
        <v>35</v>
      </c>
      <c r="H3" s="5">
        <v>0.38</v>
      </c>
      <c r="I3" s="5">
        <v>0.83</v>
      </c>
      <c r="J3" s="5">
        <v>20.66</v>
      </c>
      <c r="K3" s="29">
        <v>1</v>
      </c>
      <c r="L3" s="10">
        <v>1</v>
      </c>
      <c r="N3" s="22" t="s">
        <v>71</v>
      </c>
    </row>
    <row r="4" spans="1:20" x14ac:dyDescent="0.25">
      <c r="A4" s="16">
        <v>6</v>
      </c>
      <c r="B4" t="s">
        <v>7</v>
      </c>
      <c r="C4" s="3">
        <v>3.867</v>
      </c>
      <c r="D4" s="5">
        <v>14.39</v>
      </c>
      <c r="E4" s="20">
        <v>-1.217E-4</v>
      </c>
      <c r="F4" s="5">
        <v>-3.78</v>
      </c>
      <c r="G4" s="16">
        <v>40</v>
      </c>
      <c r="H4" s="5">
        <v>0.25</v>
      </c>
      <c r="I4" s="5">
        <v>1.41</v>
      </c>
      <c r="J4" s="5">
        <v>14.29</v>
      </c>
      <c r="K4" s="29">
        <v>1</v>
      </c>
      <c r="L4" s="10">
        <v>1</v>
      </c>
      <c r="N4" s="22" t="s">
        <v>69</v>
      </c>
    </row>
    <row r="5" spans="1:20" x14ac:dyDescent="0.25">
      <c r="A5" s="16">
        <v>7</v>
      </c>
      <c r="B5" t="s">
        <v>8</v>
      </c>
      <c r="C5" s="3">
        <v>4.2990000000000004</v>
      </c>
      <c r="D5" s="5">
        <v>22.4</v>
      </c>
      <c r="E5" s="20">
        <v>-2.0440000000000001E-4</v>
      </c>
      <c r="F5" s="5">
        <v>-6.36</v>
      </c>
      <c r="G5" s="16">
        <v>40</v>
      </c>
      <c r="H5" s="5">
        <v>0.5</v>
      </c>
      <c r="I5" s="5">
        <v>0.93</v>
      </c>
      <c r="J5" s="5">
        <v>40.450000000000003</v>
      </c>
      <c r="K5" s="29">
        <v>1</v>
      </c>
      <c r="L5" s="10">
        <v>1</v>
      </c>
      <c r="N5" s="22" t="s">
        <v>70</v>
      </c>
    </row>
    <row r="6" spans="1:20" x14ac:dyDescent="0.25">
      <c r="A6" s="16">
        <v>11</v>
      </c>
      <c r="B6" t="s">
        <v>11</v>
      </c>
      <c r="C6" s="3">
        <v>1.5589999999999999</v>
      </c>
      <c r="D6" s="5">
        <v>5.16</v>
      </c>
      <c r="E6" s="20">
        <v>-1.3540000000000001E-4</v>
      </c>
      <c r="F6" s="5">
        <v>-4.33</v>
      </c>
      <c r="G6" s="16">
        <v>40</v>
      </c>
      <c r="H6" s="5">
        <v>0.31</v>
      </c>
      <c r="I6" s="5">
        <v>1.49</v>
      </c>
      <c r="J6" s="5">
        <v>18.77</v>
      </c>
      <c r="K6" s="29">
        <v>0.05</v>
      </c>
      <c r="L6" s="10">
        <v>5</v>
      </c>
      <c r="Q6" s="19" t="s">
        <v>1</v>
      </c>
      <c r="R6" s="19" t="s">
        <v>37</v>
      </c>
      <c r="S6" s="31" t="s">
        <v>98</v>
      </c>
      <c r="T6" s="19" t="s">
        <v>102</v>
      </c>
    </row>
    <row r="7" spans="1:20" x14ac:dyDescent="0.25">
      <c r="A7" s="16">
        <v>12</v>
      </c>
      <c r="B7" t="s">
        <v>12</v>
      </c>
      <c r="C7" s="3">
        <v>1.8180000000000001</v>
      </c>
      <c r="D7" s="5">
        <v>7.06</v>
      </c>
      <c r="E7" s="20">
        <v>-4.9259999999999999E-5</v>
      </c>
      <c r="F7" s="5">
        <v>-2.12</v>
      </c>
      <c r="G7" s="16">
        <v>40</v>
      </c>
      <c r="H7" s="5">
        <v>0.08</v>
      </c>
      <c r="I7" s="5">
        <v>1.23</v>
      </c>
      <c r="J7" s="5">
        <v>4.4800000000000004</v>
      </c>
      <c r="K7" s="29">
        <v>0.05</v>
      </c>
      <c r="L7" s="10">
        <v>5</v>
      </c>
      <c r="N7" s="23" t="s">
        <v>82</v>
      </c>
      <c r="O7" s="32">
        <v>6</v>
      </c>
      <c r="P7" t="str">
        <f>LOOKUP(O7,A2:A25,B2:B25)</f>
        <v>Milled Grain Products</v>
      </c>
      <c r="Q7" s="21">
        <f>LOOKUP(O7,A2:A25,C2:C25)</f>
        <v>3.867</v>
      </c>
      <c r="R7" s="21">
        <f>LOOKUP(O7,A2:A25,E2:E25)</f>
        <v>-1.217E-4</v>
      </c>
      <c r="S7" s="30">
        <f>LOOKUP(O7,A2:A25,K2:K25)*2000</f>
        <v>2000</v>
      </c>
      <c r="T7" s="21">
        <f>LOOKUP(O7,A2:A25,L2:L25)</f>
        <v>1</v>
      </c>
    </row>
    <row r="8" spans="1:20" x14ac:dyDescent="0.25">
      <c r="A8" s="16">
        <v>13</v>
      </c>
      <c r="B8" t="s">
        <v>13</v>
      </c>
      <c r="C8" s="3">
        <v>3.3130000000000002</v>
      </c>
      <c r="D8" s="5">
        <v>13.14</v>
      </c>
      <c r="E8" s="20">
        <v>-1.2860000000000001E-4</v>
      </c>
      <c r="F8" s="5">
        <v>-4.91</v>
      </c>
      <c r="G8" s="16">
        <v>40</v>
      </c>
      <c r="H8" s="5">
        <v>0.37</v>
      </c>
      <c r="I8" s="5">
        <v>1.18</v>
      </c>
      <c r="J8" s="5">
        <v>24.09</v>
      </c>
      <c r="K8" s="29">
        <v>0.01</v>
      </c>
      <c r="L8" s="10">
        <v>6</v>
      </c>
      <c r="N8" t="s">
        <v>74</v>
      </c>
      <c r="O8" s="32">
        <v>800</v>
      </c>
      <c r="P8" t="s">
        <v>75</v>
      </c>
      <c r="Q8">
        <f>MATCH(O8,S29:W29,0)</f>
        <v>4</v>
      </c>
      <c r="R8" t="s">
        <v>105</v>
      </c>
    </row>
    <row r="9" spans="1:20" x14ac:dyDescent="0.25">
      <c r="A9" s="16">
        <v>17</v>
      </c>
      <c r="B9" t="s">
        <v>14</v>
      </c>
      <c r="C9" s="3">
        <v>1.667</v>
      </c>
      <c r="D9" s="5">
        <v>3.34</v>
      </c>
      <c r="E9" s="20">
        <v>-2.5730000000000002E-4</v>
      </c>
      <c r="F9" s="5">
        <v>-4.49</v>
      </c>
      <c r="G9" s="16">
        <v>40</v>
      </c>
      <c r="H9" s="5">
        <v>0.34</v>
      </c>
      <c r="I9" s="5">
        <v>2.5</v>
      </c>
      <c r="J9" s="5">
        <v>20.16</v>
      </c>
      <c r="K9" s="29">
        <v>0.1</v>
      </c>
      <c r="L9" s="10">
        <v>4</v>
      </c>
      <c r="N9" t="s">
        <v>72</v>
      </c>
      <c r="O9" s="32">
        <v>8000</v>
      </c>
      <c r="P9" t="s">
        <v>57</v>
      </c>
    </row>
    <row r="10" spans="1:20" x14ac:dyDescent="0.25">
      <c r="A10" s="16">
        <v>19</v>
      </c>
      <c r="B10" t="s">
        <v>16</v>
      </c>
      <c r="C10" s="3">
        <v>2.972</v>
      </c>
      <c r="D10" s="5">
        <v>16.260000000000002</v>
      </c>
      <c r="E10" s="20">
        <v>-7.9869999999999995E-4</v>
      </c>
      <c r="F10" s="5">
        <v>-4.22</v>
      </c>
      <c r="G10" s="16">
        <v>40</v>
      </c>
      <c r="H10" s="5">
        <v>0.3</v>
      </c>
      <c r="I10" s="5">
        <v>1.17</v>
      </c>
      <c r="J10" s="5">
        <v>17.829999999999998</v>
      </c>
      <c r="K10" s="29">
        <v>0.01</v>
      </c>
      <c r="L10" s="10">
        <v>6</v>
      </c>
      <c r="N10" t="s">
        <v>73</v>
      </c>
      <c r="O10" s="32">
        <v>180</v>
      </c>
      <c r="P10" t="s">
        <v>57</v>
      </c>
      <c r="Q10" s="7">
        <f>O9/O10</f>
        <v>44.444444444444443</v>
      </c>
      <c r="R10" t="s">
        <v>99</v>
      </c>
    </row>
    <row r="11" spans="1:20" x14ac:dyDescent="0.25">
      <c r="A11" s="16">
        <v>23</v>
      </c>
      <c r="B11" t="s">
        <v>19</v>
      </c>
      <c r="C11" s="3">
        <v>4.2560000000000002</v>
      </c>
      <c r="D11" s="5">
        <v>29.02</v>
      </c>
      <c r="E11" s="20">
        <v>-1.8810000000000001E-3</v>
      </c>
      <c r="F11" s="5">
        <v>-3.94</v>
      </c>
      <c r="G11" s="16">
        <v>40</v>
      </c>
      <c r="H11" s="5">
        <v>0.27</v>
      </c>
      <c r="I11" s="5">
        <v>0.94</v>
      </c>
      <c r="J11" s="5">
        <v>15.51</v>
      </c>
      <c r="K11" s="29">
        <v>0.1</v>
      </c>
      <c r="L11" s="10">
        <v>4</v>
      </c>
      <c r="N11" t="s">
        <v>76</v>
      </c>
      <c r="O11" s="7">
        <f>O8/Q11</f>
        <v>160</v>
      </c>
      <c r="P11" t="s">
        <v>77</v>
      </c>
      <c r="Q11">
        <v>5</v>
      </c>
      <c r="R11" t="s">
        <v>101</v>
      </c>
    </row>
    <row r="12" spans="1:20" x14ac:dyDescent="0.25">
      <c r="A12" s="16">
        <v>24</v>
      </c>
      <c r="B12" t="s">
        <v>20</v>
      </c>
      <c r="C12" s="3">
        <v>3.96</v>
      </c>
      <c r="D12" s="5">
        <v>39.71</v>
      </c>
      <c r="E12" s="20">
        <v>-9.4079999999999999E-4</v>
      </c>
      <c r="F12" s="5">
        <v>-5</v>
      </c>
      <c r="G12" s="16">
        <v>40</v>
      </c>
      <c r="H12" s="5">
        <v>0.37</v>
      </c>
      <c r="I12" s="5">
        <v>0.56999999999999995</v>
      </c>
      <c r="J12" s="5">
        <v>24.97</v>
      </c>
      <c r="K12" s="29">
        <v>0.1</v>
      </c>
      <c r="L12" s="10">
        <v>4</v>
      </c>
      <c r="N12" t="s">
        <v>78</v>
      </c>
      <c r="O12" s="7">
        <f>O8/Q12</f>
        <v>20</v>
      </c>
      <c r="P12" t="s">
        <v>77</v>
      </c>
      <c r="Q12">
        <v>40</v>
      </c>
      <c r="R12" t="s">
        <v>101</v>
      </c>
    </row>
    <row r="13" spans="1:20" x14ac:dyDescent="0.25">
      <c r="A13" s="16">
        <v>25</v>
      </c>
      <c r="B13" t="s">
        <v>21</v>
      </c>
      <c r="C13" s="3">
        <v>3.09</v>
      </c>
      <c r="D13" s="5">
        <v>10.11</v>
      </c>
      <c r="E13" s="20">
        <v>-7.002E-4</v>
      </c>
      <c r="F13" s="5">
        <v>-4.34</v>
      </c>
      <c r="G13" s="16">
        <v>25</v>
      </c>
      <c r="H13" s="5">
        <v>0.43</v>
      </c>
      <c r="I13" s="5">
        <v>1.25</v>
      </c>
      <c r="J13" s="5">
        <v>18.850000000000001</v>
      </c>
      <c r="K13" s="29">
        <v>0.25</v>
      </c>
      <c r="L13" s="10">
        <v>3</v>
      </c>
      <c r="N13" t="s">
        <v>79</v>
      </c>
      <c r="O13" s="32">
        <v>100</v>
      </c>
      <c r="P13" t="s">
        <v>57</v>
      </c>
      <c r="Q13" s="8">
        <f>ROUNDUP(O10/O13,0)</f>
        <v>2</v>
      </c>
      <c r="R13" t="s">
        <v>87</v>
      </c>
    </row>
    <row r="14" spans="1:20" x14ac:dyDescent="0.25">
      <c r="A14" s="16">
        <v>26</v>
      </c>
      <c r="B14" t="s">
        <v>22</v>
      </c>
      <c r="C14" s="3">
        <v>4.2229999999999999</v>
      </c>
      <c r="D14" s="5">
        <v>20.97</v>
      </c>
      <c r="E14" s="20">
        <v>-2.3709999999999999E-4</v>
      </c>
      <c r="F14" s="5">
        <v>-6.63</v>
      </c>
      <c r="G14" s="16">
        <v>40</v>
      </c>
      <c r="H14" s="5">
        <v>0.52</v>
      </c>
      <c r="I14" s="5">
        <v>0.97</v>
      </c>
      <c r="J14" s="5">
        <v>43.9</v>
      </c>
      <c r="K14" s="29">
        <v>0.25</v>
      </c>
      <c r="L14" s="10">
        <v>3</v>
      </c>
      <c r="N14" t="s">
        <v>80</v>
      </c>
      <c r="O14" s="32">
        <v>20</v>
      </c>
      <c r="P14" t="s">
        <v>57</v>
      </c>
      <c r="Q14">
        <f>ROUNDUP(O10/O14,0)</f>
        <v>9</v>
      </c>
      <c r="R14" t="s">
        <v>88</v>
      </c>
    </row>
    <row r="15" spans="1:20" x14ac:dyDescent="0.25">
      <c r="A15" s="16">
        <v>27</v>
      </c>
      <c r="B15" t="s">
        <v>39</v>
      </c>
      <c r="C15" s="3">
        <v>3.7749999999999999</v>
      </c>
      <c r="D15" s="5">
        <v>20.71</v>
      </c>
      <c r="E15" s="20">
        <v>-1.15E-3</v>
      </c>
      <c r="F15" s="5">
        <v>-7.21</v>
      </c>
      <c r="G15" s="16">
        <v>40</v>
      </c>
      <c r="H15" s="5">
        <v>0.56000000000000005</v>
      </c>
      <c r="I15" s="5">
        <v>0.68</v>
      </c>
      <c r="J15" s="5">
        <v>51.99</v>
      </c>
      <c r="K15" s="29">
        <v>0.5</v>
      </c>
      <c r="L15" s="10">
        <v>2</v>
      </c>
    </row>
    <row r="16" spans="1:20" x14ac:dyDescent="0.25">
      <c r="A16" s="16">
        <v>28</v>
      </c>
      <c r="B16" t="s">
        <v>23</v>
      </c>
      <c r="C16" s="3">
        <v>5.5839999999999996</v>
      </c>
      <c r="D16" s="5">
        <v>26.57</v>
      </c>
      <c r="E16" s="20">
        <v>-1.5E-3</v>
      </c>
      <c r="F16" s="5">
        <v>-7.82</v>
      </c>
      <c r="G16" s="16">
        <v>40</v>
      </c>
      <c r="H16" s="5">
        <v>0.62</v>
      </c>
      <c r="I16" s="5">
        <v>0.86</v>
      </c>
      <c r="J16" s="5">
        <v>61.15</v>
      </c>
      <c r="K16" s="29">
        <v>0.5</v>
      </c>
      <c r="L16" s="10">
        <v>2</v>
      </c>
      <c r="Q16" s="24" t="s">
        <v>110</v>
      </c>
      <c r="R16" s="21" t="s">
        <v>89</v>
      </c>
      <c r="S16" s="24" t="s">
        <v>90</v>
      </c>
      <c r="T16" s="21" t="s">
        <v>100</v>
      </c>
    </row>
    <row r="17" spans="1:24" x14ac:dyDescent="0.25">
      <c r="A17" s="16">
        <v>29</v>
      </c>
      <c r="B17" t="s">
        <v>24</v>
      </c>
      <c r="C17" s="3">
        <v>6.3769999999999998</v>
      </c>
      <c r="D17" s="5">
        <v>21.49</v>
      </c>
      <c r="E17" s="20">
        <v>-1.029E-3</v>
      </c>
      <c r="F17" s="5">
        <v>-4.1900000000000004</v>
      </c>
      <c r="G17" s="16">
        <v>35</v>
      </c>
      <c r="H17" s="5">
        <v>0.33</v>
      </c>
      <c r="I17" s="5">
        <v>1.05</v>
      </c>
      <c r="J17" s="5">
        <v>17.559999999999999</v>
      </c>
      <c r="K17" s="29">
        <v>1</v>
      </c>
      <c r="L17" s="10">
        <v>1</v>
      </c>
      <c r="N17" t="s">
        <v>81</v>
      </c>
      <c r="O17" s="28">
        <f ca="1">OFFSET(R30,MATCH(T7,R31:R36,0),MATCH(Q8,S30:W30,0))</f>
        <v>9.8332089337175785E-2</v>
      </c>
      <c r="P17" s="25" t="s">
        <v>91</v>
      </c>
      <c r="Q17" s="12">
        <f ca="1">O17*O8*O10</f>
        <v>14159.820864553314</v>
      </c>
      <c r="R17" s="26">
        <f>S7*O10*O20/O21*O11</f>
        <v>1165.0485436893205</v>
      </c>
      <c r="S17" s="27">
        <f ca="1">Q17+R17</f>
        <v>15324.869408242634</v>
      </c>
      <c r="T17" s="27">
        <f ca="1">S17*Q10</f>
        <v>681105.30703300587</v>
      </c>
    </row>
    <row r="18" spans="1:24" x14ac:dyDescent="0.25">
      <c r="A18" s="16">
        <v>30</v>
      </c>
      <c r="B18" t="s">
        <v>65</v>
      </c>
      <c r="C18" s="3">
        <v>5.7770000000000001</v>
      </c>
      <c r="D18" s="5">
        <v>23.99</v>
      </c>
      <c r="E18" s="20">
        <v>-8.2200000000000003E-4</v>
      </c>
      <c r="F18" s="5">
        <v>-3.09</v>
      </c>
      <c r="G18" s="16">
        <v>40</v>
      </c>
      <c r="H18" s="5">
        <v>0.18</v>
      </c>
      <c r="I18" s="5">
        <v>1.1599999999999999</v>
      </c>
      <c r="J18" s="5">
        <v>9.5399999999999991</v>
      </c>
      <c r="K18" s="29">
        <v>1</v>
      </c>
      <c r="L18" s="10">
        <v>1</v>
      </c>
      <c r="N18" t="s">
        <v>83</v>
      </c>
      <c r="O18" s="34">
        <v>1.68</v>
      </c>
      <c r="P18" s="25" t="s">
        <v>92</v>
      </c>
      <c r="Q18" s="12">
        <f>O18*O8*Q14</f>
        <v>12096</v>
      </c>
      <c r="R18" s="26">
        <f>O10*S7*O20/O21*O12</f>
        <v>145.63106796116506</v>
      </c>
      <c r="S18" s="27">
        <f>Q18+R18</f>
        <v>12241.631067961165</v>
      </c>
      <c r="T18" s="27">
        <f>S18*Q10</f>
        <v>544072.49190938508</v>
      </c>
    </row>
    <row r="19" spans="1:24" x14ac:dyDescent="0.25">
      <c r="A19" s="16">
        <v>31</v>
      </c>
      <c r="B19" t="s">
        <v>25</v>
      </c>
      <c r="C19" s="3">
        <v>3.3690000000000002</v>
      </c>
      <c r="D19" s="5">
        <v>25.26</v>
      </c>
      <c r="E19" s="20">
        <v>-8.3359999999999999E-4</v>
      </c>
      <c r="F19" s="5">
        <v>-3.18</v>
      </c>
      <c r="G19" s="16">
        <v>40</v>
      </c>
      <c r="H19" s="5">
        <v>0.19</v>
      </c>
      <c r="I19" s="5">
        <v>0.81</v>
      </c>
      <c r="J19" s="5">
        <v>10.09</v>
      </c>
      <c r="K19" s="29">
        <v>0.5</v>
      </c>
      <c r="L19" s="10">
        <v>2</v>
      </c>
    </row>
    <row r="20" spans="1:24" x14ac:dyDescent="0.25">
      <c r="A20" s="16">
        <v>32</v>
      </c>
      <c r="B20" t="s">
        <v>26</v>
      </c>
      <c r="C20" s="3">
        <v>4.0860000000000003</v>
      </c>
      <c r="D20" s="5">
        <v>26.43</v>
      </c>
      <c r="E20" s="20">
        <v>-1.6239999999999999E-4</v>
      </c>
      <c r="F20" s="5">
        <v>-3.71</v>
      </c>
      <c r="G20" s="16">
        <v>40</v>
      </c>
      <c r="H20" s="5">
        <v>0.24</v>
      </c>
      <c r="I20" s="5">
        <v>0.8</v>
      </c>
      <c r="J20" s="5">
        <v>13.77</v>
      </c>
      <c r="K20" s="29">
        <v>0.25</v>
      </c>
      <c r="L20" s="10">
        <v>3</v>
      </c>
      <c r="N20" t="s">
        <v>84</v>
      </c>
      <c r="O20" s="33">
        <v>0.05</v>
      </c>
    </row>
    <row r="21" spans="1:24" x14ac:dyDescent="0.25">
      <c r="A21" s="16">
        <v>33</v>
      </c>
      <c r="B21" t="s">
        <v>27</v>
      </c>
      <c r="C21" s="3">
        <v>5.4029999999999996</v>
      </c>
      <c r="D21" s="5">
        <v>28.93</v>
      </c>
      <c r="E21" s="20">
        <v>-1.307E-3</v>
      </c>
      <c r="F21" s="5">
        <v>-4.8899999999999997</v>
      </c>
      <c r="G21" s="16">
        <v>40</v>
      </c>
      <c r="H21" s="5">
        <v>0.36</v>
      </c>
      <c r="I21" s="5">
        <v>0.93</v>
      </c>
      <c r="J21" s="5">
        <v>23.91</v>
      </c>
      <c r="K21" s="29">
        <v>0.25</v>
      </c>
      <c r="L21" s="10">
        <v>3</v>
      </c>
      <c r="N21" t="s">
        <v>85</v>
      </c>
      <c r="O21" s="32">
        <v>2472</v>
      </c>
      <c r="P21" t="s">
        <v>86</v>
      </c>
      <c r="T21" t="s">
        <v>109</v>
      </c>
    </row>
    <row r="22" spans="1:24" x14ac:dyDescent="0.25">
      <c r="A22" s="16">
        <v>34</v>
      </c>
      <c r="B22" t="s">
        <v>28</v>
      </c>
      <c r="C22" s="3">
        <v>5.13</v>
      </c>
      <c r="D22" s="5">
        <v>42.26</v>
      </c>
      <c r="E22" s="20">
        <v>-6.5039999999999998E-4</v>
      </c>
      <c r="F22" s="5">
        <v>-3.66</v>
      </c>
      <c r="G22" s="16">
        <v>40</v>
      </c>
      <c r="H22" s="5">
        <v>0.24</v>
      </c>
      <c r="I22" s="5">
        <v>0.73</v>
      </c>
      <c r="J22" s="5">
        <v>13.39</v>
      </c>
      <c r="K22" s="29">
        <v>1</v>
      </c>
      <c r="L22" s="10">
        <v>1</v>
      </c>
      <c r="S22" s="24" t="s">
        <v>106</v>
      </c>
      <c r="T22" s="24" t="s">
        <v>107</v>
      </c>
      <c r="U22" s="24" t="s">
        <v>108</v>
      </c>
    </row>
    <row r="23" spans="1:24" x14ac:dyDescent="0.25">
      <c r="A23" s="16">
        <v>35</v>
      </c>
      <c r="B23" t="s">
        <v>29</v>
      </c>
      <c r="C23" s="3">
        <v>5.7880000000000003</v>
      </c>
      <c r="D23" s="5">
        <v>26.18</v>
      </c>
      <c r="E23" s="20">
        <v>-6.3210000000000002E-4</v>
      </c>
      <c r="F23" s="5">
        <v>-2.68</v>
      </c>
      <c r="G23" s="16">
        <v>40</v>
      </c>
      <c r="H23" s="5">
        <v>0.14000000000000001</v>
      </c>
      <c r="I23" s="5">
        <v>1.03</v>
      </c>
      <c r="J23" s="5">
        <v>7.18</v>
      </c>
      <c r="K23" s="29">
        <v>1</v>
      </c>
      <c r="L23" s="10">
        <v>1</v>
      </c>
      <c r="N23" s="35" t="s">
        <v>94</v>
      </c>
      <c r="O23" s="6">
        <f ca="1">R7*S17</f>
        <v>-1.8650366069831286</v>
      </c>
      <c r="P23" s="35" t="s">
        <v>96</v>
      </c>
      <c r="Q23" s="2">
        <f ca="1">1-Q24</f>
        <v>1.4171770933287142E-2</v>
      </c>
      <c r="S23" s="24">
        <v>80000</v>
      </c>
      <c r="T23" s="24">
        <f>S23/2000-23</f>
        <v>17</v>
      </c>
      <c r="U23" s="24">
        <v>23</v>
      </c>
    </row>
    <row r="24" spans="1:24" x14ac:dyDescent="0.25">
      <c r="A24" s="16">
        <v>39</v>
      </c>
      <c r="B24" t="s">
        <v>32</v>
      </c>
      <c r="C24" s="3">
        <v>7.2190000000000003</v>
      </c>
      <c r="D24" s="5">
        <v>31.37</v>
      </c>
      <c r="E24" s="20">
        <v>-1.5690000000000001E-3</v>
      </c>
      <c r="F24" s="5">
        <v>-7.17</v>
      </c>
      <c r="G24" s="16">
        <v>30</v>
      </c>
      <c r="H24" s="5">
        <v>0.63</v>
      </c>
      <c r="I24" s="5">
        <v>0.7</v>
      </c>
      <c r="J24" s="5">
        <v>51.37</v>
      </c>
      <c r="K24" s="29">
        <v>1</v>
      </c>
      <c r="L24" s="10">
        <v>1</v>
      </c>
      <c r="N24" s="35" t="s">
        <v>93</v>
      </c>
      <c r="O24" s="6">
        <f>Q7+(R7*S18)</f>
        <v>2.3771934990291261</v>
      </c>
      <c r="P24" s="35" t="s">
        <v>95</v>
      </c>
      <c r="Q24" s="2">
        <f ca="1">1/(1+EXP(O23-O24))</f>
        <v>0.98582822906671286</v>
      </c>
      <c r="S24" s="24">
        <v>91000</v>
      </c>
      <c r="T24" s="24">
        <v>18</v>
      </c>
      <c r="U24" s="24">
        <f>S24/2000-T24</f>
        <v>27.5</v>
      </c>
    </row>
    <row r="25" spans="1:24" x14ac:dyDescent="0.25">
      <c r="A25" s="16">
        <v>43</v>
      </c>
      <c r="B25" t="s">
        <v>35</v>
      </c>
      <c r="C25" s="3">
        <v>5.2750000000000004</v>
      </c>
      <c r="D25" s="5">
        <v>29.95</v>
      </c>
      <c r="E25" s="20">
        <v>-2.1689999999999999E-3</v>
      </c>
      <c r="F25" s="5">
        <v>-6.17</v>
      </c>
      <c r="G25" s="16">
        <v>40</v>
      </c>
      <c r="H25" s="5">
        <v>0.49</v>
      </c>
      <c r="I25" s="5">
        <v>0.93</v>
      </c>
      <c r="J25" s="5">
        <v>38.119999999999997</v>
      </c>
      <c r="K25" s="29">
        <v>1</v>
      </c>
      <c r="L25" s="10">
        <v>1</v>
      </c>
    </row>
    <row r="26" spans="1:24" x14ac:dyDescent="0.25">
      <c r="A26" s="16"/>
      <c r="B26" s="17" t="s">
        <v>67</v>
      </c>
      <c r="C26" s="3"/>
      <c r="D26" s="5"/>
      <c r="E26" s="20"/>
      <c r="F26" s="5"/>
      <c r="G26" s="16"/>
      <c r="H26" s="5"/>
      <c r="I26" s="5"/>
      <c r="J26" s="5"/>
      <c r="L26" s="10"/>
    </row>
    <row r="27" spans="1:24" x14ac:dyDescent="0.25">
      <c r="A27" s="16">
        <v>2</v>
      </c>
      <c r="B27" t="s">
        <v>3</v>
      </c>
      <c r="C27" s="3">
        <v>0.55200000000000005</v>
      </c>
      <c r="D27" s="5">
        <v>1.72</v>
      </c>
      <c r="E27" s="20">
        <v>-5.2599999999999998E-5</v>
      </c>
      <c r="F27" s="5">
        <v>-1.04</v>
      </c>
      <c r="G27" s="16">
        <v>40</v>
      </c>
      <c r="H27" s="5">
        <v>0</v>
      </c>
      <c r="I27" s="5">
        <v>1.96</v>
      </c>
      <c r="J27" s="5">
        <v>1.08</v>
      </c>
      <c r="K27" s="29">
        <v>0.05</v>
      </c>
      <c r="L27" s="10">
        <v>5</v>
      </c>
      <c r="S27" t="s">
        <v>104</v>
      </c>
    </row>
    <row r="28" spans="1:24" x14ac:dyDescent="0.25">
      <c r="A28" s="16">
        <v>4</v>
      </c>
      <c r="B28" t="s">
        <v>5</v>
      </c>
      <c r="C28" s="3">
        <v>2.3410000000000002</v>
      </c>
      <c r="D28" s="5">
        <v>7.98</v>
      </c>
      <c r="E28" s="20">
        <v>-7.2039999999999995E-4</v>
      </c>
      <c r="F28" s="5">
        <v>-1.51</v>
      </c>
      <c r="G28" s="16">
        <v>40</v>
      </c>
      <c r="H28" s="5">
        <v>0.03</v>
      </c>
      <c r="I28" s="5">
        <v>1.52</v>
      </c>
      <c r="J28" s="5">
        <v>2.2799999999999998</v>
      </c>
      <c r="K28" s="29">
        <v>0.5</v>
      </c>
      <c r="L28" s="10">
        <v>2</v>
      </c>
      <c r="S28" t="s">
        <v>105</v>
      </c>
    </row>
    <row r="29" spans="1:24" x14ac:dyDescent="0.25">
      <c r="A29" s="16">
        <v>8</v>
      </c>
      <c r="B29" t="s">
        <v>9</v>
      </c>
      <c r="C29" s="3">
        <v>3.6139999999999999</v>
      </c>
      <c r="D29" s="5">
        <v>9.5</v>
      </c>
      <c r="E29" s="20">
        <v>-1.052E-3</v>
      </c>
      <c r="F29" s="5">
        <v>-1.54</v>
      </c>
      <c r="G29" s="16">
        <v>35</v>
      </c>
      <c r="H29" s="5">
        <v>0.04</v>
      </c>
      <c r="I29" s="5">
        <v>1.88</v>
      </c>
      <c r="J29" s="5">
        <v>2.36</v>
      </c>
      <c r="K29" s="29">
        <v>1</v>
      </c>
      <c r="L29" s="10">
        <v>1</v>
      </c>
      <c r="S29" s="21">
        <v>50</v>
      </c>
      <c r="T29" s="21">
        <v>200</v>
      </c>
      <c r="U29" s="21">
        <v>400</v>
      </c>
      <c r="V29" s="21">
        <v>800</v>
      </c>
      <c r="W29" s="21">
        <v>1200</v>
      </c>
      <c r="X29" t="s">
        <v>103</v>
      </c>
    </row>
    <row r="30" spans="1:24" x14ac:dyDescent="0.25">
      <c r="A30" s="16">
        <v>10</v>
      </c>
      <c r="B30" t="s">
        <v>66</v>
      </c>
      <c r="C30" s="3">
        <v>4.4619999999999997</v>
      </c>
      <c r="D30" s="5">
        <v>9.36</v>
      </c>
      <c r="E30" s="20">
        <v>-8.4889999999999995E-5</v>
      </c>
      <c r="F30" s="5">
        <v>-1.9</v>
      </c>
      <c r="G30" s="16">
        <v>5</v>
      </c>
      <c r="H30" s="5">
        <v>0.34</v>
      </c>
      <c r="I30" s="5">
        <v>1.02</v>
      </c>
      <c r="J30" s="5">
        <v>3.63</v>
      </c>
      <c r="K30" s="29">
        <v>0.5</v>
      </c>
      <c r="L30" s="10">
        <v>2</v>
      </c>
      <c r="R30" t="s">
        <v>102</v>
      </c>
      <c r="S30" s="21">
        <v>1</v>
      </c>
      <c r="T30" s="21">
        <v>2</v>
      </c>
      <c r="U30" s="21">
        <v>3</v>
      </c>
      <c r="V30" s="21">
        <v>4</v>
      </c>
      <c r="W30" s="21">
        <v>5</v>
      </c>
    </row>
    <row r="31" spans="1:24" x14ac:dyDescent="0.25">
      <c r="A31" s="16">
        <v>18</v>
      </c>
      <c r="B31" t="s">
        <v>15</v>
      </c>
      <c r="C31" s="3">
        <v>2.206</v>
      </c>
      <c r="D31" s="5">
        <v>4.62</v>
      </c>
      <c r="E31" s="20">
        <v>-1.4550000000000001E-4</v>
      </c>
      <c r="F31" s="5">
        <v>-1.19</v>
      </c>
      <c r="G31" s="16">
        <v>25</v>
      </c>
      <c r="H31" s="5">
        <v>0.02</v>
      </c>
      <c r="I31" s="5">
        <v>2.2400000000000002</v>
      </c>
      <c r="J31" s="5">
        <v>1.42</v>
      </c>
      <c r="K31" s="29">
        <v>0.1</v>
      </c>
      <c r="L31" s="10">
        <v>4</v>
      </c>
      <c r="R31" s="21">
        <v>1</v>
      </c>
      <c r="S31" s="18">
        <v>7.4779999999999999E-2</v>
      </c>
      <c r="T31" s="18">
        <v>9.8069989801121873E-2</v>
      </c>
      <c r="U31" s="18">
        <v>0.116679341522352</v>
      </c>
      <c r="V31" s="18">
        <v>9.8332089337175785E-2</v>
      </c>
      <c r="W31" s="18">
        <v>8.604421011058451E-2</v>
      </c>
    </row>
    <row r="32" spans="1:24" x14ac:dyDescent="0.25">
      <c r="A32" s="16">
        <v>38</v>
      </c>
      <c r="B32" t="s">
        <v>31</v>
      </c>
      <c r="C32" s="3">
        <v>4.6980000000000004</v>
      </c>
      <c r="D32" s="5">
        <v>25.8</v>
      </c>
      <c r="E32" s="20">
        <v>-2.253E-4</v>
      </c>
      <c r="F32" s="5">
        <v>-0.71</v>
      </c>
      <c r="G32" s="16">
        <v>35</v>
      </c>
      <c r="H32" s="5">
        <v>-0.01</v>
      </c>
      <c r="I32" s="5">
        <v>1.08</v>
      </c>
      <c r="J32" s="5">
        <v>0.51</v>
      </c>
      <c r="K32" s="29">
        <v>1</v>
      </c>
      <c r="L32" s="10">
        <v>1</v>
      </c>
      <c r="R32" s="21">
        <v>2</v>
      </c>
      <c r="S32" s="18">
        <v>0.13828690000000002</v>
      </c>
      <c r="T32" s="18">
        <v>0.11015861570247935</v>
      </c>
      <c r="U32" s="18">
        <v>8.3214673366834163E-2</v>
      </c>
      <c r="V32" s="18">
        <v>6.7869797297297293E-2</v>
      </c>
      <c r="W32" s="18">
        <v>5.1358836229594522E-2</v>
      </c>
    </row>
    <row r="33" spans="1:23" x14ac:dyDescent="0.25">
      <c r="A33" s="16">
        <v>40</v>
      </c>
      <c r="B33" t="s">
        <v>33</v>
      </c>
      <c r="C33" s="3">
        <v>5.68</v>
      </c>
      <c r="D33" s="5">
        <v>33.4</v>
      </c>
      <c r="E33" s="20">
        <v>-3.0650000000000002E-4</v>
      </c>
      <c r="F33" s="5">
        <v>-1.4</v>
      </c>
      <c r="G33" s="16">
        <v>40</v>
      </c>
      <c r="H33" s="5">
        <v>0.03</v>
      </c>
      <c r="I33" s="5">
        <v>1.02</v>
      </c>
      <c r="J33" s="5">
        <v>1.96</v>
      </c>
      <c r="K33" s="29">
        <v>1</v>
      </c>
      <c r="L33" s="10">
        <v>1</v>
      </c>
      <c r="R33" s="21">
        <v>3</v>
      </c>
      <c r="S33" s="18">
        <v>0.19228628620102214</v>
      </c>
      <c r="T33" s="18">
        <v>8.7919319470699434E-2</v>
      </c>
      <c r="U33" s="18">
        <v>7.2263824289405684E-2</v>
      </c>
      <c r="V33" s="18">
        <v>6.0924492187500005E-2</v>
      </c>
      <c r="W33" s="18">
        <v>5.6786003262642742E-2</v>
      </c>
    </row>
    <row r="34" spans="1:23" x14ac:dyDescent="0.25">
      <c r="A34" s="16">
        <v>41</v>
      </c>
      <c r="B34" t="s">
        <v>34</v>
      </c>
      <c r="C34" s="3">
        <v>1.5960000000000001</v>
      </c>
      <c r="D34" s="5">
        <v>11.61</v>
      </c>
      <c r="E34" s="20">
        <v>-7.1450000000000002E-5</v>
      </c>
      <c r="F34" s="5">
        <v>-1.42</v>
      </c>
      <c r="G34" s="16">
        <v>40</v>
      </c>
      <c r="H34" s="5">
        <v>0.02</v>
      </c>
      <c r="I34" s="5">
        <v>0.87</v>
      </c>
      <c r="J34" s="5">
        <v>2.02</v>
      </c>
      <c r="K34" s="29">
        <v>0.05</v>
      </c>
      <c r="L34" s="10">
        <v>5</v>
      </c>
      <c r="R34" s="21">
        <v>4</v>
      </c>
      <c r="S34" s="18">
        <v>0.14738000000000001</v>
      </c>
      <c r="T34" s="18">
        <v>6.9558836833602589E-2</v>
      </c>
      <c r="U34" s="18">
        <v>4.1509459459459462E-2</v>
      </c>
      <c r="V34" s="18">
        <v>5.6928089033659063E-2</v>
      </c>
      <c r="W34" s="18">
        <v>4.936840361445783E-2</v>
      </c>
    </row>
    <row r="35" spans="1:23" x14ac:dyDescent="0.25">
      <c r="R35" s="21">
        <v>5</v>
      </c>
      <c r="S35" s="18">
        <v>0.12325667953667953</v>
      </c>
      <c r="T35" s="18">
        <v>6.9404373757455257E-2</v>
      </c>
      <c r="U35" s="18">
        <v>5.667014598540146E-2</v>
      </c>
      <c r="V35" s="18">
        <v>4.5309386503067484E-2</v>
      </c>
      <c r="W35" s="18">
        <v>3.3274059405940588E-2</v>
      </c>
    </row>
    <row r="36" spans="1:23" x14ac:dyDescent="0.25">
      <c r="R36" s="21">
        <v>6</v>
      </c>
      <c r="S36" s="18">
        <v>0.10625400911161731</v>
      </c>
      <c r="T36" s="18">
        <v>5.7890469441984053E-2</v>
      </c>
      <c r="U36" s="18">
        <v>2.8846228813559322E-2</v>
      </c>
      <c r="V36" s="18">
        <v>4.2138352059925097E-2</v>
      </c>
      <c r="W36" s="18">
        <v>3.5554542124542121E-2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</vt:vector>
  </HeadingPairs>
  <TitlesOfParts>
    <vt:vector size="12" baseType="lpstr">
      <vt:lpstr>22-Mkt Share Frt-Trans time</vt:lpstr>
      <vt:lpstr>23-Mkt Share GC</vt:lpstr>
      <vt:lpstr>Shpmt Freight Rate Models</vt:lpstr>
      <vt:lpstr>Shpmt Freight Rate Models (2)</vt:lpstr>
      <vt:lpstr>Diff(1-0)</vt:lpstr>
      <vt:lpstr>Mkt Share GC Models</vt:lpstr>
      <vt:lpstr>CG(2)</vt:lpstr>
      <vt:lpstr>NMM(13)</vt:lpstr>
      <vt:lpstr>Chemicals(20)</vt:lpstr>
      <vt:lpstr>WP(26)</vt:lpstr>
      <vt:lpstr>Pulp(27)</vt:lpstr>
      <vt:lpstr>Machinery(34)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dclarke</dc:creator>
  <cp:lastModifiedBy>pankaj</cp:lastModifiedBy>
  <dcterms:created xsi:type="dcterms:W3CDTF">2020-01-23T15:49:36Z</dcterms:created>
  <dcterms:modified xsi:type="dcterms:W3CDTF">2020-03-13T20:49:26Z</dcterms:modified>
</cp:coreProperties>
</file>