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git\ruleset_checking_tool\rct229\ruletest_engine\ruletest_jsons\ashrae9012019\"/>
    </mc:Choice>
  </mc:AlternateContent>
  <xr:revisionPtr revIDLastSave="0" documentId="13_ncr:1_{5E3F4A61-81AD-40C7-8D32-28B19C4E2197}" xr6:coauthVersionLast="47" xr6:coauthVersionMax="47" xr10:uidLastSave="{00000000-0000-0000-0000-000000000000}"/>
  <bookViews>
    <workbookView xWindow="57480" yWindow="-120" windowWidth="29040" windowHeight="15720" activeTab="11" xr2:uid="{00000000-000D-0000-FFFF-FFFF00000000}"/>
  </bookViews>
  <sheets>
    <sheet name="CALC" sheetId="1" r:id="rId1"/>
    <sheet name="ELV" sheetId="2" r:id="rId2"/>
    <sheet name="ENV" sheetId="3" r:id="rId3"/>
    <sheet name="HVAC-AirSide" sheetId="4" r:id="rId4"/>
    <sheet name="HVAC-CHW" sheetId="5" r:id="rId5"/>
    <sheet name="HVAC-GEN" sheetId="6" r:id="rId6"/>
    <sheet name="HVAC-HW" sheetId="7" r:id="rId7"/>
    <sheet name="HVAC-SYS" sheetId="8" r:id="rId8"/>
    <sheet name="LTG" sheetId="9" r:id="rId9"/>
    <sheet name="REC" sheetId="10" r:id="rId10"/>
    <sheet name="SCH" sheetId="11" r:id="rId11"/>
    <sheet name="SHW"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5" i="12" l="1"/>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E15" i="11"/>
  <c r="E14" i="11"/>
  <c r="E13" i="11"/>
  <c r="E12" i="11"/>
  <c r="E11" i="11"/>
  <c r="E10" i="11"/>
  <c r="E9" i="11"/>
  <c r="E8" i="11"/>
  <c r="E7" i="11"/>
  <c r="E6" i="11"/>
  <c r="E5" i="11"/>
  <c r="E4" i="11"/>
  <c r="E3" i="11"/>
  <c r="E2" i="11"/>
  <c r="E18" i="10"/>
  <c r="E17" i="10"/>
  <c r="E16" i="10"/>
  <c r="E15" i="10"/>
  <c r="E14" i="10"/>
  <c r="E13" i="10"/>
  <c r="E12" i="10"/>
  <c r="E11" i="10"/>
  <c r="E10" i="10"/>
  <c r="E9" i="10"/>
  <c r="E8" i="10"/>
  <c r="E7" i="10"/>
  <c r="E6" i="10"/>
  <c r="E5" i="10"/>
  <c r="E4" i="10"/>
  <c r="E3" i="10"/>
  <c r="E2" i="10"/>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27" i="2"/>
  <c r="E26" i="2"/>
  <c r="E25" i="2"/>
  <c r="E24" i="2"/>
  <c r="E23" i="2"/>
  <c r="E22" i="2"/>
  <c r="E21" i="2"/>
  <c r="E20" i="2"/>
  <c r="E19" i="2"/>
  <c r="E18" i="2"/>
  <c r="E17" i="2"/>
  <c r="E16" i="2"/>
  <c r="E15" i="2"/>
  <c r="E14" i="2"/>
  <c r="E13" i="2"/>
  <c r="E12" i="2"/>
  <c r="E11" i="2"/>
  <c r="E10" i="2"/>
  <c r="E9" i="2"/>
  <c r="E8" i="2"/>
  <c r="E7" i="2"/>
  <c r="E6" i="2"/>
  <c r="E5" i="2"/>
  <c r="E4" i="2"/>
  <c r="E3" i="2"/>
  <c r="E2" i="2"/>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<sst xmlns="http://schemas.openxmlformats.org/spreadsheetml/2006/main" count="3856" uniqueCount="2071">
  <si>
    <t>Rule</t>
  </si>
  <si>
    <t>Rule_Unit_Test</t>
  </si>
  <si>
    <t>Test_Description</t>
  </si>
  <si>
    <t>Expected_Rule_Outcome</t>
  </si>
  <si>
    <t>Rule_Unit_Test_JSON</t>
  </si>
  <si>
    <t>1-1</t>
  </si>
  <si>
    <t>1-1-a</t>
  </si>
  <si>
    <t>A one building segment, single zone office building has the building performance factor defined and it is equal to the expected building performance factor from Table 4.2.1.1.</t>
  </si>
  <si>
    <t>pass</t>
  </si>
  <si>
    <t>1-1-b</t>
  </si>
  <si>
    <t>A one building segment, two zone building has both office and hotel building areas. The total area weighted building performance factor is equal to the area-weighted average of the office and hotel BPF values specified in Table 4.2.1.1.</t>
  </si>
  <si>
    <t>1-1-c</t>
  </si>
  <si>
    <t>A one building segment, single zone office building has the building performance factor defined and it is not equal to the expected building performance factor from Table 4.2.1.1.</t>
  </si>
  <si>
    <t>fail</t>
  </si>
  <si>
    <t>1-1-d</t>
  </si>
  <si>
    <t>A one building segment, two zone building has both office and hotel building areas. The total area weighted building performance factor is not equal to the area-weighted average of the office and hotel BPF values specified in Table 4.2.1.1.</t>
  </si>
  <si>
    <t>1-1-e</t>
  </si>
  <si>
    <t>A one building segment, single zone building has only a restroom space so the building area type, and therefore the expected building performance factor, cannot be determined</t>
  </si>
  <si>
    <t>undetermined</t>
  </si>
  <si>
    <t>1-1-f</t>
  </si>
  <si>
    <t>A one building segment, two zone building has a lighting space type that differs in the baseline ruleset model description. The expected total area weighted building performance factor cannot be calculated.</t>
  </si>
  <si>
    <t>1-2</t>
  </si>
  <si>
    <t>1-2-a</t>
  </si>
  <si>
    <t xml:space="preserve">A one building segment, single zone office space type building has the performance cost index correctly set as the ratio of proposed and baseline building energy cost as described in G1.2.2. </t>
  </si>
  <si>
    <t>1-2-b</t>
  </si>
  <si>
    <t xml:space="preserve">A one building segment, single zone office building does not have the performance cost index correctly set as the ratio of proposed and baseline building energy cost as described in G1.2.2. </t>
  </si>
  <si>
    <t>1-2-c</t>
  </si>
  <si>
    <t>A one building segment, single zone office building does not have the performance cost index specified uniformly in any/all ruleset model descriptions.</t>
  </si>
  <si>
    <t>1-2-d</t>
  </si>
  <si>
    <t>A one building segment, single zone office space type building does not have a performance cost index defined.</t>
  </si>
  <si>
    <t>1-2-e</t>
  </si>
  <si>
    <t>A one building segment, single zone office building does not have proposed building performance defined.</t>
  </si>
  <si>
    <t>1-2-f</t>
  </si>
  <si>
    <t>A one building segment, single zone office building does not have a baseline building performance defined.</t>
  </si>
  <si>
    <t>1-3</t>
  </si>
  <si>
    <t>1-3-a</t>
  </si>
  <si>
    <t>A one building segment, single zone building has specified the performance cost index target correctly according to the equation in Section 4.2.1.1.</t>
  </si>
  <si>
    <t>1-3-b</t>
  </si>
  <si>
    <t>A one building segment, single zone building has specified the performance cost index target incorrectly according to the equation in Section 4.2.1.1.</t>
  </si>
  <si>
    <t>1-3-c</t>
  </si>
  <si>
    <t>A one building segment, single zone building has specified the performance cost index target correctly according to the equation in Section 4.2.1.1, however the building performance factor was not specified uniformly in any/all ruleset model descriptions.</t>
  </si>
  <si>
    <t>1-3-d</t>
  </si>
  <si>
    <t>A one building segment, single zone building does not have the performance cost index target specified in any ruleset model descriptions.</t>
  </si>
  <si>
    <t>1-3-e</t>
  </si>
  <si>
    <t>A one building segment, single zone building does not have the building performance factor specified in any ruleset model descriptions.</t>
  </si>
  <si>
    <t>1-3-f</t>
  </si>
  <si>
    <t>A one building segment, single zone building does not have the baseline building regulated energy cost specified in any ruleset model descriptions.</t>
  </si>
  <si>
    <t>1-3-g</t>
  </si>
  <si>
    <t>A one building segment, single zone building does not have the baseline building unregulated energy cost specified in any ruleset model descriptions.</t>
  </si>
  <si>
    <t>1-3-h</t>
  </si>
  <si>
    <t>A one building segment, single zone building does not have the baseline building performance specified in any ruleset model descriptions.</t>
  </si>
  <si>
    <t>1-4</t>
  </si>
  <si>
    <t>1-4-a</t>
  </si>
  <si>
    <t>A one building segment, single zone building has a performance cost index that is less than the performance cost index target.</t>
  </si>
  <si>
    <t>1-4-b</t>
  </si>
  <si>
    <t>A one building segment, single zone building has a performance cost index that is equal to the performance cost index target.</t>
  </si>
  <si>
    <t>1-4-c</t>
  </si>
  <si>
    <t>A one building segment, single zone building has a performance cost index that is greater than the performance cost index target.</t>
  </si>
  <si>
    <t>1-4-d</t>
  </si>
  <si>
    <t>A one building segment, single zone building has a performance cost index that is less than the performance cost index target, but the performance cost index is not specified uniformly in any/all ruleset model descriptions.</t>
  </si>
  <si>
    <t>1-4-e</t>
  </si>
  <si>
    <t>A one building segment, single zone building does not have performance cost index specified in any ruleset model descriptions.</t>
  </si>
  <si>
    <t>1-4-f</t>
  </si>
  <si>
    <t>A one building segment, single zone building does not have performance cost index target specified in any ruleset model descriptions.</t>
  </si>
  <si>
    <t>1-5</t>
  </si>
  <si>
    <t>1-5-a</t>
  </si>
  <si>
    <t>A one building segment, single zone building has proposed on site renewable energy production. The performance cost index only including the 5% renewable energy threshold is less than the performance cost index target.</t>
  </si>
  <si>
    <t>1-5-b</t>
  </si>
  <si>
    <t>A one building segment, single zone building has proposed on site renewable energy production that offsets more than 5% of the baseline building performance. The performance cost index only including the 5% renewable energy threshold is greater than the performance cost index target.</t>
  </si>
  <si>
    <t>1-5-c</t>
  </si>
  <si>
    <t>A one building segment, single zone building has proposed on site renewable energy production. The on site renewable energy production offsets less than 5% of the baseline building performance.</t>
  </si>
  <si>
    <t>not_applicable</t>
  </si>
  <si>
    <t>1-5-d</t>
  </si>
  <si>
    <t>A one building segment, single zone building has proposed on site renewable energy production and the proposed building performance is not specified in any ruleset model descriptions.</t>
  </si>
  <si>
    <t>1-5-e</t>
  </si>
  <si>
    <t>A one building segment, single zone building has proposed on site renewable energy production and baseline building performance is not specified in any ruleset model descriptions.</t>
  </si>
  <si>
    <t>1-5-f</t>
  </si>
  <si>
    <t>A one building segment, single zone building has proposed on site renewable energy production and performance cost index is not specified in any ruleset model descriptions.</t>
  </si>
  <si>
    <t>1-5-g</t>
  </si>
  <si>
    <t>A one building segment, single zone building has proposed on site renewable energy production and performance cost index target is not specified in any ruleset model descriptions.</t>
  </si>
  <si>
    <t>1-6</t>
  </si>
  <si>
    <t>1-6-a</t>
  </si>
  <si>
    <t>A one building segment, single zone building has proposed on site renewable energy production. An end use result has an energy source with "ON_SITE_RENEWABLES" and has annual set energy use greater than 0</t>
  </si>
  <si>
    <t>1-6-b</t>
  </si>
  <si>
    <t>A one building segment, single zone building has proposed on site renewable energy production. An end use result has an energy source with "ON_SITE_RENEWABLES" and but has annual site energy set to 0.</t>
  </si>
  <si>
    <t>1-7</t>
  </si>
  <si>
    <t>1-7-a</t>
  </si>
  <si>
    <t>A one story building's baseline and proposed RMDs have matching values as determined by Table G3.1(1) Baseline Building Performance and https://github.com/open229/ruleset-model-description-schema/blob/main/schema-source/ASHRAE229_extra.schema.yaml.</t>
  </si>
  <si>
    <t>1-7-b</t>
  </si>
  <si>
    <t>A one story building's baseline and proposed RMDs fail to have matching list lengths for value determined by Table G3.1(1) Baseline Building Performance and https://github.com/open229/ruleset-model-description-schema/blob/main/schema-source/ASHRAE229_extra.schema.yaml.</t>
  </si>
  <si>
    <t>1-7-c</t>
  </si>
  <si>
    <t>A one story building's baseline and proposed RMDs fail to have matching IDs in their lists for value determined by Table G3.1(1) Baseline Building Performance and https://github.com/open229/ruleset-model-description-schema/blob/main/schema-source/ASHRAE229_extra.schema.yaml.</t>
  </si>
  <si>
    <t>1-7-d</t>
  </si>
  <si>
    <t>A one story building's baseline and proposed RMDs fail to have matching IDs for a non-array value that should match as determined by Table G3.1(1) Baseline Building Performance and https://github.com/open229/ruleset-model-description-schema/blob/main/schema-source/ASHRAE229_extra.schema.yaml.</t>
  </si>
  <si>
    <t>1-8</t>
  </si>
  <si>
    <t>1-8-a</t>
  </si>
  <si>
    <t>A one story building includes a user and proposed ruleset model description where all values which are expected to match between the ruleset model descriptions do match.</t>
  </si>
  <si>
    <t>1-8-b</t>
  </si>
  <si>
    <t>A one story building includes a user and proposed ruleset model description where all values which are expected to match between the ruleset model descriptions do not match because an array is not the same size.</t>
  </si>
  <si>
    <t>1-8-c</t>
  </si>
  <si>
    <t>A one story building includes a user and proposed ruleset model description where all values which are expected to match between the ruleset model descriptions do not match because the ID of an object does not match.</t>
  </si>
  <si>
    <t>1-8-d</t>
  </si>
  <si>
    <t>A one story building includes a user and proposed ruleset model description where all values which are expected to match between the ruleset model descriptions do not match because the value of a data element does not match.</t>
  </si>
  <si>
    <t>1-9</t>
  </si>
  <si>
    <t>1-9-a</t>
  </si>
  <si>
    <t>A one story building includes a baseline ruleset model description where all values match across all orientations.</t>
  </si>
  <si>
    <t>1-9-b</t>
  </si>
  <si>
    <t>A one story building includes a baseline ruleset model description where many values do not match across many orientations.</t>
  </si>
  <si>
    <t>16-1</t>
  </si>
  <si>
    <t>16-1-a</t>
  </si>
  <si>
    <t xml:space="preserve">A building with an elevator does not have the number of floors defined to determine the expected baseline peak elevator power based on the equation in Table G3.1-16. </t>
  </si>
  <si>
    <t>16-1-b</t>
  </si>
  <si>
    <t>A building with an elevator does not have the necessary elevator parameters defined to determine the expected baseline peak elevator power based on the equation in Table G3.1-16.</t>
  </si>
  <si>
    <t>16-1-c</t>
  </si>
  <si>
    <t>A building with 4 floors and an elevator has the baseline peak motor power defined that matches the expected peak motor power based on the equation in Table G3.1-16</t>
  </si>
  <si>
    <t>16-1-d</t>
  </si>
  <si>
    <t>A building with 4 floors and an elevator has the baseline peak motor power defined that does not match the expected peak motor power based on the equation in Table G3.1-16</t>
  </si>
  <si>
    <t>16-1-e</t>
  </si>
  <si>
    <t>A baseline building with 4 floors and an elevator exists but has no proposed equivalent. Expected result: NOT APPLICABLE</t>
  </si>
  <si>
    <t>16-1-f</t>
  </si>
  <si>
    <t>A propsed building with 4 floors and an elevator exists but has no baseline elevator equivalent. Expected result: NOT APPLICABLE</t>
  </si>
  <si>
    <t>16-2</t>
  </si>
  <si>
    <t>16-2-a</t>
  </si>
  <si>
    <t>A building with an elevator has matching motor schedules between the baseline and proposed ruleset model descriptions.</t>
  </si>
  <si>
    <t>16-2-b</t>
  </si>
  <si>
    <t>A building with an elevator has motor schedules which do not match between the baseline and proposed ruleset model descriptions.</t>
  </si>
  <si>
    <t>16-2-c</t>
  </si>
  <si>
    <t>A baseline building has an elevator with schedules but has no proposed elevator equivalent. Expected result: NOT APPLICABLE</t>
  </si>
  <si>
    <t>16-2-d</t>
  </si>
  <si>
    <t>A building with an elevator has the proposed elevator cab ventilation fan modeled with the same schedule as the proposed elevator motor.</t>
  </si>
  <si>
    <t>16-3</t>
  </si>
  <si>
    <t>16-3-a</t>
  </si>
  <si>
    <t>16-3-b</t>
  </si>
  <si>
    <t>A building with an elevator has the proposed elevator cab ventilation fan modeled with a different schedule than the proposed elevator motor.</t>
  </si>
  <si>
    <t>16-4</t>
  </si>
  <si>
    <t>16-4-a</t>
  </si>
  <si>
    <t>A building with an elevator has the proposed elevator cab lights modeled with the same schedule as the proposed elevator motor.</t>
  </si>
  <si>
    <t>16-4-b</t>
  </si>
  <si>
    <t>A building with an elevator has the proposed elevator cab lights modeled with a different schedule than the proposed elevator motor</t>
  </si>
  <si>
    <t>16-5</t>
  </si>
  <si>
    <t>16-5-a</t>
  </si>
  <si>
    <t xml:space="preserve">A building with an elevator has the baseline elevator cab ventilation fan and lights running continuously, as expected. </t>
  </si>
  <si>
    <t>16-5-b</t>
  </si>
  <si>
    <t>A building with an elevator has baseline elevator cab ventilation fan and lighting which do not run continuously.</t>
  </si>
  <si>
    <t>16-5-c</t>
  </si>
  <si>
    <t>A proposed building design has an elevator. The baseline does not have an elevator. The failing outcome is bypassed here because it is captured in another rule.</t>
  </si>
  <si>
    <t>16-5-d</t>
  </si>
  <si>
    <t>A baseline building design has an elevator. The proposed does not have an elevator. The failing outcome is bypassed here because it is captured in another rule.</t>
  </si>
  <si>
    <t>16-6</t>
  </si>
  <si>
    <t>16-6-a</t>
  </si>
  <si>
    <t>A building has an elevator with a baseline cab ventilation fan power matching the expected cab ventilation fan power.</t>
  </si>
  <si>
    <t>16-6-b</t>
  </si>
  <si>
    <t>A building has an elevator with a baseline cab ventilation fan power which does not match the expected cab ventilation fan power.</t>
  </si>
  <si>
    <t>16-6-c</t>
  </si>
  <si>
    <t>A proposed building design has an elevator. The baseline does not have an elevator. Expected result: NOT APPLICABLE</t>
  </si>
  <si>
    <t>16-6-d</t>
  </si>
  <si>
    <t>A baseline building design has an elevator. The proposed does not have an elevator. Expected result: NOT APPLICABLE</t>
  </si>
  <si>
    <t>16-7</t>
  </si>
  <si>
    <t>16-7-a</t>
  </si>
  <si>
    <t>A building has an elevator with a baseline cab lighting power density which matches the expected cab lighting power.</t>
  </si>
  <si>
    <t>16-7-b</t>
  </si>
  <si>
    <t>A building has an elevator with a baseline cab lighting power density which does not match the expected cab lighting power.</t>
  </si>
  <si>
    <t>16-7-c</t>
  </si>
  <si>
    <t>16-7-d</t>
  </si>
  <si>
    <t>5-1</t>
  </si>
  <si>
    <t>5-1-a</t>
  </si>
  <si>
    <t>Project has one building segment with two above-grade wall surfaces at different azimuth angles. Each wall has a window and the windows differ in area by more than 5%. Four sets of baseline model results are appropriately provided.</t>
  </si>
  <si>
    <t>5-1-b</t>
  </si>
  <si>
    <t>Project has one building segment with two above-grade wall surfaces at different azimuth angles. Each wall has a window and the windows differ in area by less than 5%. One set of baseline model results is appropriately provided.</t>
  </si>
  <si>
    <t>5-1-c</t>
  </si>
  <si>
    <t>Project has one building segment with two above-grade wall surfaces at different azimuth angles. Each wall has a window and the windows differ in area by more than 5%. One set of baseline model results is provided, when four sets are expected.</t>
  </si>
  <si>
    <t>5-2</t>
  </si>
  <si>
    <t>5-2-a</t>
  </si>
  <si>
    <t>Project has one building segment with two zones. Zones include both interior and exterior surfaces. All exterior surfaces are correctly modeled as not casting shade in the baseline.</t>
  </si>
  <si>
    <t>5-2-b</t>
  </si>
  <si>
    <t>Project has one building segment with two zones. Zones include both interior and exterior surfaces. One exterior surface is incorrectly modeled as casting shade in the baseline.</t>
  </si>
  <si>
    <t>5-3</t>
  </si>
  <si>
    <t>5-3-a</t>
  </si>
  <si>
    <t>Project has one building segment with one zone and a single surface. The surface is not a roof so this rule does not apply.</t>
  </si>
  <si>
    <t>5-3-b</t>
  </si>
  <si>
    <t>Project has one building segment with one zone and a single surface. The surface is a regulated exterior roof for which this rule cannot be fully evaluated.</t>
  </si>
  <si>
    <t>5-4</t>
  </si>
  <si>
    <t>5-4-a</t>
  </si>
  <si>
    <t>Project located in climate zone 4A has one building segment with an exterior roof surface. The project includes a space that has residential occupancy type, and is conditioned based on heating capacity of the HVAC system that serves the parent zone. The baseline roof U-factor for the space is established correctly.</t>
  </si>
  <si>
    <t>5-4-b</t>
  </si>
  <si>
    <t>Project located in climate zone 4A has one building segment with an exterior roof surface.The project includes a space that has residential occupancy type, and is conditioned based on  cooling capacity of the HVAC system that serves the parent zone. The baseline roof U-factor for the space is established correctly.</t>
  </si>
  <si>
    <t>5-4-c</t>
  </si>
  <si>
    <t>Project located in climate zone 4A has one building segment with an exterior roof surface. The project includes a space that has residential occupancy type, and is conditioned based on heating capacity of the HVAC system that serves the parent zone. The baseline roof U-factor for the space is not established correctly.</t>
  </si>
  <si>
    <t>5-4-d</t>
  </si>
  <si>
    <t>Project located in climate zone 4A has one building segment with an exterior roof surface. The project includes a space that has non-residential occupancy type and is conditioned based on heating capacity of the HVAC system that serves the parent zone. The baseline roof U-factor for the space is established correctly.</t>
  </si>
  <si>
    <t>5-4-e</t>
  </si>
  <si>
    <t>Project located in climate zone 4A has one building segment with an exterior roof surface. The project includes a space that has non-residential occupancy type and is conditioned based on heating capacity of the HVAC system that serves the parent zone. The baseline roof U-factor for the space is not established correctly.</t>
  </si>
  <si>
    <t>5-4-f</t>
  </si>
  <si>
    <t>Project located in climate zone 4A has one building segment with an exterior roof surface. The project includes a space that has non-residential occupancy type and is semiheated based on heating and cooling capacity of the HVAC system that serves the the parent zone. The baseline roof U-factor for the space is established correctly.</t>
  </si>
  <si>
    <t>5-4-g</t>
  </si>
  <si>
    <t>Project located in climate zone 4A has one building segment with an exterior roof surface. The project includes a space that has non-residential occupancy type and is semiheated based on heating and cooling capacity of the HVAC system that serves the the parent zone. The baseline roof U-factor for the space is not established correctly.</t>
  </si>
  <si>
    <t>5-4-h</t>
  </si>
  <si>
    <t>Project located in climate zone 8 has one building segment with an exterior roof surface. The project includes a space that has non-residential occupancy type and is conditioned based on heating capacity of the HVAC system that serves the parent zone. The baseline roof U-factor for the space is established correctly.</t>
  </si>
  <si>
    <t>5-4-i</t>
  </si>
  <si>
    <t>Project located in climate zone 8 has one building segment with an exterior roof surface. The project includes a space that has non-residential occupancy type and is conditioned based on heating capacity of the HVAC system that serves the parent zone. The baseline roof U-factor for the space is not established correctly.</t>
  </si>
  <si>
    <t>5-5</t>
  </si>
  <si>
    <t>5-5-a</t>
  </si>
  <si>
    <t>Project has one building segment with one zone and a single surface. The surface is not a below grade wall so this rule does not apply.</t>
  </si>
  <si>
    <t>5-5-b</t>
  </si>
  <si>
    <t>Project has one building segment with one zone and a single surface. The surface is a regulated below grade wall for which this rule cannot be fully evaluated.</t>
  </si>
  <si>
    <t>5-6</t>
  </si>
  <si>
    <t>5-6-a</t>
  </si>
  <si>
    <t>Project located in climate zone 4A has one building segment with a below-grade wall surface. The project includes a space that has residential occupancy type and is conditioned based on heating capacity of the HVAC system that serves the parent zone. The baseline below-grade wall C-factor for the zone is established correctly.</t>
  </si>
  <si>
    <t>5-6-b</t>
  </si>
  <si>
    <t>Project located in climate zone 4A has one building segment with a below-grade wall surface. The project includes a space that has residential occupancy type and is conditioned based on cooling capacity of the HVAC system that serves the parent zone. The baseline below-grade wall C-factor for the space is established correctly.</t>
  </si>
  <si>
    <t>5-6-c</t>
  </si>
  <si>
    <t>Project located in climate zone 4A has one building segment with a below-grade wall surface. The project includes a space that has residential occupancy type and is conditioned based on heating capacity of the HVAC system that serves the parent zone. The baseline below-grade wall C-factor for the zone is not established correctly.</t>
  </si>
  <si>
    <t>5-6-d</t>
  </si>
  <si>
    <t>Project located in climate zone 4A has one building segment with a below-grade wall surface. The project includes a space that has non-residential occupancy type and is conditioned based on heating capacity of the HVAC system that serves it. The baseline below-grade wall C-factor for the zone is established correctly.</t>
  </si>
  <si>
    <t>5-6-e</t>
  </si>
  <si>
    <t>Project located in climate zone 4A has one building segment with a below-grade wall surface. The project includes a space that has non-residential occupancy type and is conditioned based on heating capacity of the HVAC system that serves it. The baseline below-grade wall C-factor for the zone is not established correctly.</t>
  </si>
  <si>
    <t>5-6-f</t>
  </si>
  <si>
    <t>Project located in climate zone 4A has one building segment with a below-grade wall surface. The project includes a space that has residential occupancy type and is semiheated based on heating and cooling capacity of the HVAC system that serves the parent zone. The baseline below-grade wall C-factor for the zone is established correctly.</t>
  </si>
  <si>
    <t>5-6-g</t>
  </si>
  <si>
    <t>Project located in climate zone 4A has one building segment with a below-grade wall surface. The project includes a space that has residential occupancy type and is semiheated based on heating and cooling capacity of the HVAC system that serves the parent zone. The baseline below-grade wall C-factor for the zone is not established correctly.</t>
  </si>
  <si>
    <t>5-6-h</t>
  </si>
  <si>
    <t>Project located in climate zone 8 has one building segment with a below-grade wall surface. The project includes a space that has non-residential occupancy type and is conditioned based on heating capacity of the HVAC system that serves it. The baseline below-grade wall C-factor for the zone is established correctly.</t>
  </si>
  <si>
    <t>5-6-i</t>
  </si>
  <si>
    <t>Project located in climate zone 8 has one building segment with a below-grade wall surface. The project includes a space that has non-residential occupancy type and is conditioned based on heating capacity of the HVAC system that serves it. The baseline below-grade wall C-factor for the zone is not established correctly.</t>
  </si>
  <si>
    <t>5-7</t>
  </si>
  <si>
    <t>5-7-a</t>
  </si>
  <si>
    <t>Project has one building segment with one zone and a single surface. The surface is not an above grade wall so this rule does not apply.</t>
  </si>
  <si>
    <t>5-7-b</t>
  </si>
  <si>
    <t>Project has one building segment with one zone and a single surface. The surface is a regulated above grade wall for which this rule cannot be fully evaluated.</t>
  </si>
  <si>
    <t>5-8</t>
  </si>
  <si>
    <t>5-8-a</t>
  </si>
  <si>
    <t>Project located in climate zone 4A has one building segment with an above-grade wall surface. The project includes a space that has residential occupancy type and is conditioned based on heating capacity of the HVAC system that serves the parent zone. The baseline above-grade wall U-factor for the zone is established correctly.</t>
  </si>
  <si>
    <t>5-8-b</t>
  </si>
  <si>
    <t>Project located in climate zone 4A has one building segment with an above-grade wall surface. The project includes a space that has residential occupancy type and is conditioned based on cooling capacity of the HVAC system that serves the parent zone. The baseline above-grade wall U-factor for the zone is established correctly.</t>
  </si>
  <si>
    <t>5-8-c</t>
  </si>
  <si>
    <t>Project located in climate zone 4A has one building segment with an above-grade wall surface. The project includes a space that has residential occupancy type and is conditioned based on heating capacity of the HVAC system that serves the parent zone. The baseline above-grade wall U-factor for the zone is not established correctly.</t>
  </si>
  <si>
    <t>5-8-d</t>
  </si>
  <si>
    <t>Project located in climate zone 4A has one building segment with an above-grade wall surface. The project includes a space that has non-residential occupancy type and is conditioned based on heating capacity of the HVAC system that serves the parent zone. The baseline above-grade wall U-factor for the zone is established correctly.</t>
  </si>
  <si>
    <t>5-8-e</t>
  </si>
  <si>
    <t>Project located in climate zone 4A has one building segment with an above-grade wall surface. The project includes a space that has non-residential occupancy type and is conditioned based on heating capacity of the HVAC system that serves the parent zone. The baseline above-grade wall U-factor for the zone is not established correctly.</t>
  </si>
  <si>
    <t>5-8-f</t>
  </si>
  <si>
    <t>Project located in climate zone 4A has one building segment with an above-grade wall surface. The project includes a space that is semiheated based on heating and cooling capacity of the HVAC system that serves the parent zone. The baseline above-grade wall U-factor for the zone is established correctly.</t>
  </si>
  <si>
    <t>5-8-g</t>
  </si>
  <si>
    <t>Project located in climate zone 4A has one building segment with an above-grade wall surface. The project includes a space that is semiheated based on heating and cooling capacity of the HVAC system that serves the parent zone. The baseline above-grade wall U-factor for the zone is not established correctly.</t>
  </si>
  <si>
    <t>5-8-h</t>
  </si>
  <si>
    <t>Project located in climate zone 8 has one building segment with an above-grade wall surface. The project includes a space that has non-residential occupancy type and is conditioned based on heating capacity of the HVAC system that serves the parent zone. The baseline above-grade wall U-factor for the zone is established correctly.</t>
  </si>
  <si>
    <t>5-8-i</t>
  </si>
  <si>
    <t>Project located in climate zone 8 has one building segment with an above-grade wall surface. The project includes a space that has non-residential occupancy type and is conditioned based on heating capacity of the HVAC system that serves the parent zone. The baseline above-grade wall U-factor for the zone is not established correctly.</t>
  </si>
  <si>
    <t>5-9</t>
  </si>
  <si>
    <t>5-9-a</t>
  </si>
  <si>
    <t>Project has one building segment with one zone and a single surface. The surface is not a floor so this rule does not apply.</t>
  </si>
  <si>
    <t>5-9-b</t>
  </si>
  <si>
    <t>Project has one building segment with one zone and a single surface. The surface is a regulated floor for which this rule cannot be fully evaluated.</t>
  </si>
  <si>
    <t>5-10</t>
  </si>
  <si>
    <t>5-10-a</t>
  </si>
  <si>
    <t>Project located in climate zone 4A has one building segment with an exterior floor surface. The project includes a space that has residential occupancy type and is conditioned based on heating capacity of the HVAC system that serves the parent zone. The baseline floor U-factor for the zone is established correctly.</t>
  </si>
  <si>
    <t>5-10-b</t>
  </si>
  <si>
    <t>Project located in climate zone 4A has one building segment with an exterior floor surface. The project includes a space that has residential occupancy type and is conditioned based on cooling capacity of the HVAC system that serves the parent zone. The baseline floor U-factor for the zone is established correctly.</t>
  </si>
  <si>
    <t>5-10-c</t>
  </si>
  <si>
    <t>Project located in climate zone 4A has one building segment with an exterior floor surface. The project includes a space that has residential occupancy type and is conditioned based on heating capacity of the HVAC system that serves the parent zone. The baseline floor U-factor for the zone is not established correctly.</t>
  </si>
  <si>
    <t>5-10-d</t>
  </si>
  <si>
    <t>Project located in climate zone 4A has one building segment with an exterior floor surface. The project includes a space that has non-residential occupancy type and is conditioned based on heating capacity of the HVAC system that serves the parent zone. The baseline floor U-factor for the zone is established correctly.</t>
  </si>
  <si>
    <t>5-10-e</t>
  </si>
  <si>
    <t>Project located in climate zone 4A has one building segment with an exterior floor surface. The project includes a space that has non-residential occupancy type and is conditioned based on heating capacity of the HVAC system that serves the parent zone. The baseline floor U-factor for the zone is not established correctly.</t>
  </si>
  <si>
    <t>5-10-f</t>
  </si>
  <si>
    <t>Project located in climate zone 4A has one building segment with an exterior floor surface. The project includes a space that has non-residential occupancy type and is semiheated based on heating and cooling capacity of the HVAC system that serves the parent zone. The baseline floor U-factor for the zone is established correctly.</t>
  </si>
  <si>
    <t>5-10-g</t>
  </si>
  <si>
    <t>Project located in climate zone 4A has one building segment with an exterior floor surface. The project includes a space that has non-residential occupancy type and is semiheated based on heating and cooling capacity of the HVAC system that serves the parent zone. The baseline floor U-factor for the zone is not established correctly.</t>
  </si>
  <si>
    <t>5-10-h</t>
  </si>
  <si>
    <t>Project located in climate zone 8 has one building segment with an exterior floor surface. The project includes a space that has non-residential occupancy type and is conditioned based on heating capacity of the HVAC system that serves the parent zone. The baseline floor U-factor for the zone is established correctly.</t>
  </si>
  <si>
    <t>5-10-i</t>
  </si>
  <si>
    <t xml:space="preserve">Project located in climate zone 8 has one building segment with an exterior floor surface. The project includes a space that has non-residential occupancy type and is conditioned based on heating capacity of the HVAC system that serves the parent zone. The baseline floor U-factor for the zone is not established correctly.
</t>
  </si>
  <si>
    <t>5-11</t>
  </si>
  <si>
    <t>5-11-a</t>
  </si>
  <si>
    <t>Project has one building segment with one zone and a single surface. The surface is not a slab-on-grade so this rule does not apply.</t>
  </si>
  <si>
    <t>5-11-b</t>
  </si>
  <si>
    <t>Project has one building segment with one zone and a single surface. The surface is a regulated slab-on-grade for which this rule cannot be fully evaluated.</t>
  </si>
  <si>
    <t>5-12</t>
  </si>
  <si>
    <t>5-12-a</t>
  </si>
  <si>
    <t>Project located in climate zone 4A has one building segment with a slab-on-grade floor surface. The project includes a space that has residential occupancy type and is conditioned based on heating capacity of the HVAC system that serves the parent zone. The baseline slab-on-grade floor F-factor for the zone is established correctly.</t>
  </si>
  <si>
    <t>5-12-b</t>
  </si>
  <si>
    <t>Project located in climate zone 4A has one building segment with a slab-on-grade floor surface. The project includes a space that has residential occupancy type and is conditioned based on cooling capacity of the HVAC system that serves it. The baseline slab-on-grade floor F-factor for the space is established correctly.</t>
  </si>
  <si>
    <t>5-12-c</t>
  </si>
  <si>
    <t>Project located in climate zone 4A has one building segment with a slab-on-grade floor surface. The project includes a space that has residential occupancy type and is conditioned based on heating capacity of the HVAC system that serves it. The baseline slab-on-grade floor F-factor for the space is not established correctly.</t>
  </si>
  <si>
    <t>5-12-d</t>
  </si>
  <si>
    <t>Project located in climate zone 4A has one building segment with a slab-on-grade floor surface. The project includes a space that has non-residential occupancy type and is conditioned based on heating capacity of the HVAC system that serves it. The baseline slab-on-grade floor F-factor for the space is established correctly.</t>
  </si>
  <si>
    <t>5-12-e</t>
  </si>
  <si>
    <t>Project located in climate zone 4A has one building segment with a slab-on-grade floor surface. The project includes a space that has non-residential occupancy type and is conditioned based on heating capacity of the HVAC system that serves it. The baseline slab-on-grade floor F-factor for the space is not established correctly.</t>
  </si>
  <si>
    <t>5-12-f</t>
  </si>
  <si>
    <t>Project located in climate zone 4A has one building segment with a slab-on-grade floor surface. A space is semiheated based on heating and cooling capacity of the HVAC system that serves the parent zone. The baseline slab-on-grade floor F-factor for the zone is established correctly.</t>
  </si>
  <si>
    <t>5-12-g</t>
  </si>
  <si>
    <t>Project located in climate zone 7 has one building segment with 1 zones containing 2 spaces and a slab on grade surface. The zone has mixed residential and nonresidential space types. Rule cannot be evaluated because the baseline requirements for residential and nonresidential differ.</t>
  </si>
  <si>
    <t>5-12-h</t>
  </si>
  <si>
    <t>Project located in climate zone 4A has one building segment with a slab-on-grade floor surface. The project includes a space that has non-residential occupancy type and is conditioned based on heating capacity of the HVAC system that serves the parent zone. The baseline slab-on-grade floor F-factor for the space is established correctly.</t>
  </si>
  <si>
    <t>5-12-i</t>
  </si>
  <si>
    <t>Project located in climate zone 4A has one building segment and includes one space with a slab-on-grade floor surface. The project includes a space that has non-residential occupancy type and is conditioned based on heating capacity of the HVAC system that serves the parent zone. The baseline slab-on-grade floor F-factor for the space is not established correctly.</t>
  </si>
  <si>
    <t>5-13</t>
  </si>
  <si>
    <t>5-13-a</t>
  </si>
  <si>
    <t>Project has one building segment and includes one space with an unregulated exterior wall surface. The space is unconditioned based on heating and cooling capacity of the HVAC system that serves the parent zone. The baseline exterior envelope U-factor for the surface correctly matches the proposed.</t>
  </si>
  <si>
    <t>5-13-b</t>
  </si>
  <si>
    <t>Project has one building segment and includes one space with an unregulated exterior wall surface. The space is unconditioned based on the heating and cooling capacity of the HVAC system that serves the parent zone. The baseline exterior envelope U-factor for the surface does not match the proposed.</t>
  </si>
  <si>
    <t>5-13-c</t>
  </si>
  <si>
    <t>Project has one building segment and includes a space with an unregulated exterior wall surface. The space is semiheated based on heating capacity of the HVAC system that serves the parent zone. The baseline exterior envelope U-factor for the surface correctly matches the proposed.</t>
  </si>
  <si>
    <t>5-13-d</t>
  </si>
  <si>
    <t>Project has one building segment and includes a space with an unregulated exterior wall surface. The space is semiheated based on heating capacity of the HVAC system that serves the parent zone. The baseline exterior envelope U-factor for the surface does not match the proposed.</t>
  </si>
  <si>
    <t>5-13-e</t>
  </si>
  <si>
    <t>Project has one building segment and includes a space with an unregulated below-grade wall surface. The space is unconditioned based on the heating and cooling capacity of the HVAC system that serves the parent zone. The baseline below-grade wall C-factor correctly matches the proposed.</t>
  </si>
  <si>
    <t>5-13-f</t>
  </si>
  <si>
    <t>Project has one building segment and includes a space with an unregulated below-grade wall surface. The space is unconditioned based on the heating and cooling capacity of the HVAC system that serves the parent zone. The baseline below-grade wall C-factor does not match the proposed.</t>
  </si>
  <si>
    <t>5-13-g</t>
  </si>
  <si>
    <t>Project has one building segment and includes a space with an unregulated below-grade wall surface. The space is semiheated based on the heating capacity of the HVAC system that serves the parent zone. The baseline below-grade wall C-factor correctly matches the proposed.</t>
  </si>
  <si>
    <t>5-13-h</t>
  </si>
  <si>
    <t>Project has one building segment and includes a space with an unregulated below-grade wall surface. The space is semiheated based on the heating capacity of the HVAC system that serves the parent zone. The baseline below-grade wall C-factor does not match the proposed.</t>
  </si>
  <si>
    <t>5-13-i</t>
  </si>
  <si>
    <t>Project has one building segment and includes a space with an unregulated slab-on-grade floor surface. The space is unconditioned based on the heating and cooling capacity of the HVAC system that serves the parent zone. The baseline slab-on-grade F-factor correctly matches the proposed.</t>
  </si>
  <si>
    <t>5-13-j</t>
  </si>
  <si>
    <t>Project has one building segment and includes a space with an unregulated slab-on-grade floor surface. The space is unconditioned based on the heating and cooling capacity of the HVAC system that serves the parent zone. The baseline slab-on-grade F-factor does not match the proposed.</t>
  </si>
  <si>
    <t>5-13-k</t>
  </si>
  <si>
    <t>Project has one building segment and includes a space with an unregulated slab-on-grade floor surface. The space is semiheated based on the heating capacity of the HVAC system that serves the parent zone. The baseline slab-on-grade F-factor correctly matches the proposed.</t>
  </si>
  <si>
    <t>5-13-l</t>
  </si>
  <si>
    <t>Project has one building segment and includes a space with an unregulated slab-on-grade floor surface. The space is semiheated based on the heating capacity of the HVAC system that serves the parent zone. The baseline slab-on-grade F-factor does not match the proposed.</t>
  </si>
  <si>
    <t>5-14</t>
  </si>
  <si>
    <t>5-14-a</t>
  </si>
  <si>
    <t xml:space="preserve"> Project has one building segment and includes a space that has two exterior walls with windows. The building is a new construction "school (primary)" building type and the space is conditioned based on the heating and cooling capacity of the HVAC system that serves the parent zone. Baseline fenestration area is established correctly.</t>
  </si>
  <si>
    <t>5-14-b</t>
  </si>
  <si>
    <t xml:space="preserve">  Project has one building segment and includes a space that has two exterior walls with windows. The building is a new construction "school (primary)" building type and the space is conditioned based on the heating and cooling capacity of the HVAC system that serves the parent zone. Baseline fenestration area is not established correctly.</t>
  </si>
  <si>
    <t>5-14-c</t>
  </si>
  <si>
    <t xml:space="preserve">  Project has one building segment and includes a space that has two exterior walls with windows. The building is an addition to existing "warehouse (nonrefrigerated)" building type and the space is semiheated based on the heating capacity of the HVAC system that serves the parent zone. Baseline fenestration area is established correctly.</t>
  </si>
  <si>
    <t>5-14-d</t>
  </si>
  <si>
    <t xml:space="preserve"> Project has one building segment and includes a space that has two exterior walls with windows. The building is an addition to existing "warehouse (nonrefrigerated)" building type and the space is semiheated based on the heating capacity of the HVAC system that serves the parent zone. Baseline fenestration area is not established correctly.</t>
  </si>
  <si>
    <t>5-15</t>
  </si>
  <si>
    <t>5-15-a</t>
  </si>
  <si>
    <t xml:space="preserve"> Project has one building segment and includes a space that has two exterior walls with windows. The building is a new construction, the space is conditioned based on the heating and cooling capacity of the HVAC system that serves the parent zone. and the building area type is not included in Table G3.1.1-1. Baseline fenestration area is established correctly.</t>
  </si>
  <si>
    <t>5-15-b</t>
  </si>
  <si>
    <t xml:space="preserve">  Project has one building segment and includes a space that has two exterior walls with windows. The building is new construction, the space is conditioned based on the heating and cooling capacity of the HVAC system that serves the parent zone, and the building area type is not included in Table G3.1.1-1.  Baseline fenestration area is not established correctly.</t>
  </si>
  <si>
    <t>5-15-c</t>
  </si>
  <si>
    <t xml:space="preserve">  Project has one building segment and includes a space that has two exterior walls with windows. The building segment includes existing components and the building area type is not included in Table G3.1.1-1. The outcome cannot be determined.</t>
  </si>
  <si>
    <t>5-16</t>
  </si>
  <si>
    <t>5-16-a</t>
  </si>
  <si>
    <t xml:space="preserve"> Project has one building segment and includes a zone that has two exterior walls with windows. Vertical fenestration area in the baseline model is distributed on each face in the same proportion as in the proposed design. </t>
  </si>
  <si>
    <t>5-16-b</t>
  </si>
  <si>
    <t xml:space="preserve"> Project has one building segment and includes a zone that has two exterior walls with windows. Vertical fenestration area in the baseline model is not distributed on each face in the same proportion as in the proposed design. </t>
  </si>
  <si>
    <t>5-17</t>
  </si>
  <si>
    <t>5-17-a</t>
  </si>
  <si>
    <t>Project has one building segment and includes an existing space. Existing fenestration area cannot be determined.</t>
  </si>
  <si>
    <t>5-17-b</t>
  </si>
  <si>
    <t>Project has one building segment and includes an altered space. Existing fenestration area prior to proposed work cannot be determined.</t>
  </si>
  <si>
    <t>5-17-c</t>
  </si>
  <si>
    <t>Project has one building segment and includes a space that is new construction. There is no existing fenestration.</t>
  </si>
  <si>
    <t>5-18</t>
  </si>
  <si>
    <t>5-18-a</t>
  </si>
  <si>
    <t>Project located in climate zone 4A has one building segment and includes a space with a roof surface and a skylight. The space has non-residential occupancy type and is conditioned based on heating and cooling capacity of the HVAC system that serves it. The skylight uses manually controlled dynamic shading, and the average SHGC and VT cannot be determined.</t>
  </si>
  <si>
    <t>5-18-b</t>
  </si>
  <si>
    <t>Project located in climate zone 4A has one building segment and includes a space with a roof surface and a skylight. The space has non-residential occupancy type and is conditioned based on heating and cooling capacity of the HVAC system that serves it. The skylight does not use manually controlled dynamic shading, so this rule does not apply.</t>
  </si>
  <si>
    <t>5-19</t>
  </si>
  <si>
    <t>5-19-a</t>
  </si>
  <si>
    <t>Project located in climate zone 4A has one building segment and includes a space with an above-grade wall surface and window. The space has residential occupancy type and is conditioned based on heating and cooling capacity of the HVAC system that serves it. The vertical fenestration area is less than 10% of the gross exterior wall area.  The baseline vertical fenestration U-factor is established correctly.</t>
  </si>
  <si>
    <t>5-19-b</t>
  </si>
  <si>
    <t>Project located in climate zone 4A has one building segment and includes a space with an above-grade wall surface and window. The space has residential occupancy type and is conditioned based on heating and cooling capacity of the HVAC system that serves it. The vertical fenestration area is less than 10% of the gross exterior wall area. The baseline vertical fenestration U-factor is established correctly.</t>
  </si>
  <si>
    <t>5-19-c</t>
  </si>
  <si>
    <t>Project located in climate zone 4A has one building segment and includes a space with an above-grade wall surface and window. The space has non-residential occupancy type and is conditioned based on heating and cooling capacity of the HVAC system that serves it.  The vertical fenestration area is less than 10% of the gross exterior wall area. The baseline vertical fenestration U-factor is established correctly.</t>
  </si>
  <si>
    <t>5-19-d</t>
  </si>
  <si>
    <t xml:space="preserve"> Project located in climate zone 4A has one building segment and includes a space with an above-grade wall surface and window. The space has non-residential occupancy type and is conditioned based on heating and cooling capacity of the HVAC system that serves it. The vertical fenestration area is less than 10% of the gross exterior wall area. The baseline vertical fenestration U-factor is not established correctly.</t>
  </si>
  <si>
    <t>5-19-e</t>
  </si>
  <si>
    <t>Project located in climate zone 4A has one building segment and includes a space with an above-grade wall surface and window. The space is semiheated based on heating and cooling capacity of the HVAC system that serves it.  The vertical fenestration area is less than 10% of the gross exterior wall area. The baseline vertical fenestration U-factor is established correctly.</t>
  </si>
  <si>
    <t>5-19-f</t>
  </si>
  <si>
    <t>Project located in climate zone 4A has one building segment and includes a space with an above-grade wall surface and window. The space is semiheated based on heating and cooling capacity of the HVAC system that serves it. The vertical fenestration area is less than 10% of the gross exterior wall area. The baseline vertical fenestration U-factor is established correctly.</t>
  </si>
  <si>
    <t>5-19-g</t>
  </si>
  <si>
    <t>Project located in climate zone 3C has one building segment and includes a space with an above-grade wall surface and window. The space has non-residential occupancy type and is conditioned based on heating and cooling capacity of the HVAC system that serves it. The baseline vertical fenestration U-factor is established correctly.</t>
  </si>
  <si>
    <t>5-19-h</t>
  </si>
  <si>
    <t>Project located in climate zone 3C has one building segment and includes a space with an above-grade wall surface and window. The space has non-residential occupancy type and is conditioned based on heating and cooling capacity of the HVAC system that serves it. The baseline vertical fenestration U-factor is not established correctly.</t>
  </si>
  <si>
    <t>5-20</t>
  </si>
  <si>
    <t>5-20-a</t>
  </si>
  <si>
    <t>Project located in climate zone 4A has one building segment and includes a space with an above-grade wall surface and window. The space has residential occupancy type and is conditioned based on heating and cooling capacity of the HVAC system that serves it.  The WWR is less than 10% of the gross wall area. The baseline vertical fenestration SHGC is established correctly.</t>
  </si>
  <si>
    <t>5-20-b</t>
  </si>
  <si>
    <t>Project located in climate zone 4A has one building segment and includes a space with an above-grade wall surface and window. The space has residential occupancy type and is conditioned based on heating and cooling capacity of the HVAC system that serves it.  The WWR is less than 10% of the gross wall area. The baseline vertical fenestration SHGC is not established correctly.</t>
  </si>
  <si>
    <t>5-20-c</t>
  </si>
  <si>
    <t>Project located in climate zone 4A has one building segment and includes a space with an above-grade wall surface and window. The space has non-residential occupancy type and is conditioned based on heating and cooling capacity of the HVAC system that serves it.  The WWR is less than 10% of the gross wall area. The baseline vertical fenestration SHGC is established correctly.</t>
  </si>
  <si>
    <t>5-20-d</t>
  </si>
  <si>
    <t>Project located in climate zone 4A has one building segment and includes a space with an above-grade wall surface and window. The space has non-residential occupancy type and is conditioned based on heating and cooling capacity of the HVAC system that serves it.  The WWR is less than 10% of the gross wall area. The baseline vertical fenestration SHGC is not established correctly.</t>
  </si>
  <si>
    <t>5-20-e</t>
  </si>
  <si>
    <t>Project located in climate zone 4A has one building segment and includes a space with an above-grade wall surface and window. The space is semiheated based on heating capacity of the HVAC system that serves it.  The WWR is less than 10% of the gross wall area.  The baseline vertical fenestration SHGC is established correctly.</t>
  </si>
  <si>
    <t>5-20-f</t>
  </si>
  <si>
    <t>Project located in climate zone 4A has one building segment and includes a space with an above-grade wall surface and window. The space is semiheated based on heating capacity of the HVAC system that serves it.  The WWR is less than 10% of the gross wall area.  The baseline vertical fenestration SHGC is not established correctly.</t>
  </si>
  <si>
    <t>5-20-g</t>
  </si>
  <si>
    <t>Project located in climate zone 3C has one building segment and includes a space with an above-grade wall surface and window. The space has non-residential occupancy type and is conditioned based on heating and cooling capacity of the HVAC system that serves it.  The WWR is 20-30% of the gross wall area. The baseline vertical fenestration SHGC is established correctly.</t>
  </si>
  <si>
    <t>5-20-h</t>
  </si>
  <si>
    <t>Project located in climate zone 3C has one building segment and includes a space with an above-grade wall surface and window. The space has non-residential occupancy type and is conditioned based on heating and cooling capacity of the HVAC system that serves it.  The WWR is 20-30% of the gross wall area. The baseline vertical fenestration SHGC is not established correctly.</t>
  </si>
  <si>
    <t>5-21</t>
  </si>
  <si>
    <t>5-21-a</t>
  </si>
  <si>
    <t>Project has one building segment and includes a space with an unregulated above-grade wall surface and window. The space is unconditioned based on the heating and cooling capacity of the HVAC system that serves the parent zone. Fenestration is correctly modeled with the same area, U-factor and SHGC in the baseline as in the proposed design</t>
  </si>
  <si>
    <t>5-21-b</t>
  </si>
  <si>
    <t>Project has one building segment and includes a space with an unregulated above-grade wall surface and window. The space is unconditioned based on the heating and cooling capacity of the HVAC system that serves the parent zone. Fenestration is incorrectly modeled with a different area in the baseline than in the proposed design</t>
  </si>
  <si>
    <t>5-21-c</t>
  </si>
  <si>
    <t>Project has one building segment and includes a space with an unregulated  above-grade wall surface and window. The space is unconditioned based on the heating and cooling capacity of the HVAC system that serves the parent zone. Fenestration is modeled with a different u-factor in the baseline than in the proposed design</t>
  </si>
  <si>
    <t>5-21-d</t>
  </si>
  <si>
    <t>Project has one building segment and includes a space with an unregulated above-grade wall surface and window. The space is unconditioned based on the heating and cooling capacity of the HVAC system that serves the parent zone. Fenestration is modeled with a different SHGC in the baseline than in the proposed design</t>
  </si>
  <si>
    <t>5-21-e</t>
  </si>
  <si>
    <t xml:space="preserve">Project has one building segment and includes a space with an unregulated above-grade wall surface but no windows or other subsurfaces. </t>
  </si>
  <si>
    <t>5-22</t>
  </si>
  <si>
    <t>5-22-a</t>
  </si>
  <si>
    <t>Project has one building segment and includes a space with an above-grade wall surface. The space is conditioned based on the heating and cooling capacity of the HVAC system that serves the parent zone. Fenestration is modeled as flush with the exterior wall with no shading projections.</t>
  </si>
  <si>
    <t>5-22-b</t>
  </si>
  <si>
    <t>Project has one building segment and includes a space with an above-grade wall surface. The space is conditioned based on the heating and cooling capacity of the HVAC system that serves the parent zone. The baseline model contains overhangs casting shade.</t>
  </si>
  <si>
    <t>5-22-c</t>
  </si>
  <si>
    <t>Project has one building segment and includes a space with an above-grade wall surface. The space is conditioned based on the heating and cooling capacity of the HVAC system that serves the parent zone. Fenestration is modeled as flush with the exterior wall and overhangs are specified, but the depth of overhang is 0.</t>
  </si>
  <si>
    <t>5-22-d</t>
  </si>
  <si>
    <t>5-23</t>
  </si>
  <si>
    <t>5-23-a</t>
  </si>
  <si>
    <t>Project has one building segment and includes a space with an above-grade wall surface and window. The space has vertical fenestration with manual interior shading.  Manual interior shades are correctly modeled the same in the baseline and proposed models.</t>
  </si>
  <si>
    <t>5-23-b</t>
  </si>
  <si>
    <t>Project has one building segment and includes a space with an above-grade wall surface and window. The space has vertical fenestration with manual interior shading.  Manual interior shades are not correctly modeled the same in the baseline and proposed models.</t>
  </si>
  <si>
    <t>5-24</t>
  </si>
  <si>
    <t>5-24-a</t>
  </si>
  <si>
    <t xml:space="preserve"> Project has one building segment and includes a conditioned zone that has two roof surfaces one of which has skylights. Skylight area in the proposed design is less than 3% of total roof area. Baseline skylight area is correctly modeled as equal to the skylight area in the proposed design.</t>
  </si>
  <si>
    <t>5-24-b</t>
  </si>
  <si>
    <t xml:space="preserve"> Project has one building segment and includes a conditioned zone that has two roof surfaces one of which has skylights. Skylight area in the proposed design is less than 3% of the total roof area. Baseline skylight area is not equal to the  skylight area in the proposed desiging, which is incorrect.</t>
  </si>
  <si>
    <t>5-25</t>
  </si>
  <si>
    <t>5-25-a</t>
  </si>
  <si>
    <t xml:space="preserve"> Project has one building segment and includes a conditioned zone that has two roof surfaces one of which has skylights. Skylight area in the proposed design is greater than 3% of the total roof area. Baseline skylight area ratio reduced to 3%.</t>
  </si>
  <si>
    <t>5-25-b</t>
  </si>
  <si>
    <t xml:space="preserve"> Project has one building segment and includes a conditioned zone that has two roof surfaces one of which has skylights. Skylight area in the proposed design is greater than 3% of the total roof area. Baseline skylight area ratio is higher than 3%.</t>
  </si>
  <si>
    <t>5-26</t>
  </si>
  <si>
    <t>5-26-a</t>
  </si>
  <si>
    <t xml:space="preserve"> Project has one building segment and includes a conditioned zone that has two roof surfaces both of which have skylights. Each baseline subsurface's proportion of the building's total glazed area is equal to the proposed.</t>
  </si>
  <si>
    <t>5-26-b</t>
  </si>
  <si>
    <t xml:space="preserve"> Project has one building segment and includes a conditioned zone that has two roof surfaces both of which have skylights. Each baseline subsurface's proportion of the building's total glazed area is not equal to the proposed.</t>
  </si>
  <si>
    <t>5-27</t>
  </si>
  <si>
    <t>5-27-a</t>
  </si>
  <si>
    <t>Project located in climate zone 4A has one building segment and includes a space with a roof surface and a skylight. The space has residential occupancy type and is conditioned based on heating and cooling capacity of the HVAC system that serves it. Skylight area in the building is 0%-2.0%. The baseline skylight U-factor is established correctly.</t>
  </si>
  <si>
    <t>5-27-b</t>
  </si>
  <si>
    <t>Project located in climate zone 4A has one building segment and includes a space with a roof surface and a skylight. The space has residential occupancy type and is conditioned based on heating and cooling capacity of the HVAC system that serves it. Skylight area in the building is 0%-2.0%. The baseline skylight U-factor is not established correctly.</t>
  </si>
  <si>
    <t>5-27-c</t>
  </si>
  <si>
    <t>Project located in climate zone 4A has one building segment and includes a space with a roof surface and a skylight. The space has non-residential occupancy type and is conditioned based on heating and cooling capacity of the HVAC system that serves it. Skylight area in the building is 0%-2.0%. The baseline skylight U-factor is established correctly.</t>
  </si>
  <si>
    <t>5-27-d</t>
  </si>
  <si>
    <t>Project located in climate zone 4A has one building segment and includes a space with a roof surface and a skylight. The space has non-residential occupancy type and is conditioned based on heating and cooling capacity of the HVAC system that serves it. Skylight area in the building is 0%-2.0%. The baseline skylight U-factor is not established correctly.</t>
  </si>
  <si>
    <t>5-27-e</t>
  </si>
  <si>
    <t>Project located in climate zone 4A has one building segment and includes a space with a roof surface and a skylight. The space is semiheated based on heating capacity of the HVAC system that serves it. Skylight area in the building is 0%-2.0%. The baseline skylight U-factor is established correctly.</t>
  </si>
  <si>
    <t>5-27-f</t>
  </si>
  <si>
    <t>Project located in climate zone 4A has one building segment and includes a space with a roof surface and a skylight. The space is semiheated based on heating capacity of the HVAC system that serves it. Skylight area in the building is 0%-2.0%. The baseline skylight U-factor is not established correctly.</t>
  </si>
  <si>
    <t>5-27-g</t>
  </si>
  <si>
    <t>Project located in climate zone 3C has one building segment and includes a space with a roof surface and a skylight. The space has non-residential occupancy type and is conditioned based on heating and cooling capacity of the HVAC system that serves it. Skylight area in the building is greater than 2.0%. The baseline skylight U-factor is established correctly.</t>
  </si>
  <si>
    <t>5-27-h</t>
  </si>
  <si>
    <t>Project located in climate zone 3C has one building segment and includes a space with a roof surface and a skylight. The space has non-residential occupancy type and is conditioned based on heating and cooling capacity of the HVAC system that serves it. Skylight area in the building is greater than 2.0%. The baseline skylight U-factor is not established correctly.</t>
  </si>
  <si>
    <t>5-28</t>
  </si>
  <si>
    <t>5-28-a</t>
  </si>
  <si>
    <t>Project located in climate zone 6A has one building segment with 1 zones containing 2 spaces and a roof surface with a skylight. The zone has mixed residential and nonresidential space types. Rule cannot be evaluated because the baseline requirements for residential and nonresidential differ.</t>
  </si>
  <si>
    <t>5-28-b</t>
  </si>
  <si>
    <t>Project located in climate zone 6A has one building segment and includes a space with a roof surface and a skylight. The space has non-residential occupancy type and is conditioned based on heating and cooling capacity of the HVAC system that serves it. Skylight area in the building is greater than 2.0%. The baseline skylight SHGC-factor is established correctly.</t>
  </si>
  <si>
    <t>5-28-c</t>
  </si>
  <si>
    <t>Project located in climate zone 6A has one building segment and includes a space with a roof surface and a skylight. The space has non-residential occupancy type and is conditioned based on heating and cooling capacity of the HVAC system that serves it. Skylight area in the building is greater than 2.0%. The baseline skylight SHGC-factor is not established correctly.</t>
  </si>
  <si>
    <t>5-29</t>
  </si>
  <si>
    <t>5-29-a</t>
  </si>
  <si>
    <t>Project has one building segment and includes a space with a roof surface. The baseline roof emittance is correctly set to 0.9</t>
  </si>
  <si>
    <t>5-29-b</t>
  </si>
  <si>
    <t xml:space="preserve">Project has one building segment and includes a space with a roof surface. The baseline roof emittance is incorrectly set to 0.5 </t>
  </si>
  <si>
    <t>5-30</t>
  </si>
  <si>
    <t>5-30-a</t>
  </si>
  <si>
    <t>Project has one building segment and includes a space with a roof surface. The roof surface thermal emittance in the proposed and user models is equal to 0.9</t>
  </si>
  <si>
    <t>5-30-b</t>
  </si>
  <si>
    <t>Project has one building segment and includes a space with a roof surface. The roof surface thermal emittance in the proposed and user models is equal to 0.7</t>
  </si>
  <si>
    <t>5-30-c</t>
  </si>
  <si>
    <t>Project has one building segment and includes a space with a roof surface. The roof surface thermal emittance in the proposed model is equal to 0.9, but the roof surface thermal emittance in the user model is equal to 0.7.</t>
  </si>
  <si>
    <t>5-30-d</t>
  </si>
  <si>
    <t>Project has one building segment and includes a space with a roof surface. The roof surface thermal emittance in the proposed model is equal to 0.5, but the roof surface thermal emittance in the user model is equal to 0.7.</t>
  </si>
  <si>
    <t>5-31</t>
  </si>
  <si>
    <t>5-31-a</t>
  </si>
  <si>
    <t>5-31-b</t>
  </si>
  <si>
    <t>5-32</t>
  </si>
  <si>
    <t>5-32-a</t>
  </si>
  <si>
    <t>Project has one building segment and includes a space with a roof surface. The roof surface solar reflectance in the proposed and user models is equal to 0.3</t>
  </si>
  <si>
    <t>5-32-b</t>
  </si>
  <si>
    <t>Project has one building segment and includes a space with a roof surface. The roof surface solar reflectance in the proposed and user models is equal to 0.7</t>
  </si>
  <si>
    <t>5-32-c</t>
  </si>
  <si>
    <t>Project has one building segment and includes a space with a roof surface. The roof surface solar reflectance in the proposed model is equal to 0.3, but the roof surface thermal emittance in the user model is equal to 0.7.</t>
  </si>
  <si>
    <t>5-32-d</t>
  </si>
  <si>
    <t>Project has one building segment and includes a space with a roof surface. The roof surface solar reflectance in the proposed model is equal to 0.5, but the roof surface thermal emittance in the user model is equal to 0.7.</t>
  </si>
  <si>
    <t>5-33</t>
  </si>
  <si>
    <t>5-33-a</t>
  </si>
  <si>
    <t>Project has one building segment with one zone. Infiltration has been specified for the zone. weather-driven infiltration modeling method is used</t>
  </si>
  <si>
    <t>5-33-b</t>
  </si>
  <si>
    <t>Project has one building segment with one zone. Infiltration has been specified for the zone. Pressure-based infiltration modeling method is used</t>
  </si>
  <si>
    <t>5-33-c</t>
  </si>
  <si>
    <t>Project has one building segment with one zone. Infiltration has been specified for the zone. Constant infiltration modeling method is used</t>
  </si>
  <si>
    <t>5-34</t>
  </si>
  <si>
    <t>5-34-a</t>
  </si>
  <si>
    <t>Project has one building segment with one zone. Infiltration has been specified for the zone. The proposed infiltration modeling method is the same as the baseline infiltration modeling method</t>
  </si>
  <si>
    <t>5-34-b</t>
  </si>
  <si>
    <t>5-35</t>
  </si>
  <si>
    <t>5-35-a</t>
  </si>
  <si>
    <t>Project has one building segment with one space that includes two surfaces - one adjacent to exterior and another adjacent to ground. The space is conditioned based on the heating and cooling capacity of the HVAC system that serves the parent zone. The baseline infiltration flow rate @75PA is established correctly.</t>
  </si>
  <si>
    <t>5-35-b</t>
  </si>
  <si>
    <t>Project has one building segment with one space that includes two surfaces - one adjacent to exterior and another adjacent to ground. The space is conditioned based on the heating and cooling capacity of the HVAC system that serves the parent zone. The baseline infiltration flow rate @75PA is not established correctly.</t>
  </si>
  <si>
    <t>5-35-c</t>
  </si>
  <si>
    <t>Project has one building segment with one space that includes two surfaces - one adjacent to exterior and another adjacent to ground. The space is conditioned based on the heating and cooling capacity of the HVAC system that serves the parent zone. The baseline infiltration flow rate at wind pressure is established correctly.</t>
  </si>
  <si>
    <t>5-35-d</t>
  </si>
  <si>
    <t>Project has one building segment with one space that includes two surfaces - one adjacent to exterior and another adjacent to ground. The space is conditioned based on the heating and cooling capacity of the HVAC system that serves the parent zone. The baseline infiltration flow rate at wind pressure is not established correctly.</t>
  </si>
  <si>
    <t>5-35-e</t>
  </si>
  <si>
    <t>Project has one building segment with one space that includes two surfaces - one adjacent to exterior and another adjacent to ground. The space is semiheated based on the heating capacity of the HVAC system that serves the parent zone. The baseline infiltration flow rate @75PA is established correctly.</t>
  </si>
  <si>
    <t>5-35-f</t>
  </si>
  <si>
    <t>Project has one building segment with one space that includes two surfaces - one adjacent to exterior and another adjacent to ground. The space is semiheated based on the heating capacity of the HVAC system that serves the parent zone. The baseline infiltration flow rate @75PA is not established correctly.</t>
  </si>
  <si>
    <t>5-35-g</t>
  </si>
  <si>
    <t>Project has one building segment with one space that includes two surfaces - one adjacent to exterior and another adjacent to ground. The space is semiheated based on the heating capacity of the HVAC system that serves the parent zone. The baseline infiltration flow rate at wind pressure is established correctly.</t>
  </si>
  <si>
    <t>5-35-h</t>
  </si>
  <si>
    <t>Project has one building segment with one space that includes two surfaces - one adjacent to exterior and another adjacent to ground. The space is semiheated based on the heating capacity of the HVAC system that serves the parent zone. The baseline infiltration flow rate at wind pressure is not established correctly.</t>
  </si>
  <si>
    <t>5-36</t>
  </si>
  <si>
    <t>5-36-a</t>
  </si>
  <si>
    <t>Project has one building segment with one space that includes an exterior wall surface. The space is unconditioned based on the heating and cooling capacity of the HVAC system that serves the parent zone. Air leakage rate at wind pressure in unenclosed and unconditioned spaces is the same in the proposed design as in the user model</t>
  </si>
  <si>
    <t>5-36-b</t>
  </si>
  <si>
    <t>Project has one building segment with one space that includes an exterior wall surface. The space is unconditioned based on the heating and cooling capacity of the HVAC system that serves the parent zone. Air leakage rate at wind pressure in unenclosed and unconditioned spaces is not the same in the proposed design as in the user model</t>
  </si>
  <si>
    <t>5-37</t>
  </si>
  <si>
    <t>5-37-a</t>
  </si>
  <si>
    <t>Project has one building segment with one space that includes a roof surface with a skylight subsurface. The space is conditioned based on the heating and cooling capacity of the HVAC system that serves the parent zone. The proposed infiltration flow rate at wind pressure is established correctly based on default 0.6 cfm/ft2  @75PA.</t>
  </si>
  <si>
    <t>5-37-b</t>
  </si>
  <si>
    <t>Project has one building segment with one space that includes a roof surface with a skylight subsurface. The space is conditioned based on the heating and cooling capacity of the HVAC system that serves the parent zone. The proposed infiltration flow rate at wind pressure is not based on default 0.6 cfm/ft2  @75PA. Manual check required to verify that site measurements were performed</t>
  </si>
  <si>
    <t>5-37-c</t>
  </si>
  <si>
    <t>Project has one building segment with one space that includes a roof surface with a skylight subsurface. The space is semiheated based on the heating capacity of the HVAC system that serves the parent zone. The proposed infiltration flow rate at wind pressure is established correctly based on default 0.6 cfm/ft2  @75PA.</t>
  </si>
  <si>
    <t>5-37-d</t>
  </si>
  <si>
    <t>Project has one building segment with one space that includes a roof surface with a skylight subsurface. The space is semiheated based on the heating capacity of the HVAC system that serves the parent zone. The proposed infiltration flow rate at wind pressure is not based on default 0.6 cfm/ft2  @75PA.</t>
  </si>
  <si>
    <t>5-38</t>
  </si>
  <si>
    <t>5-38-a</t>
  </si>
  <si>
    <t>Project has one building segment with one space that does not include any floor surfaces adjacent to ground. This rule does not apply to the project.</t>
  </si>
  <si>
    <t>5-38-b</t>
  </si>
  <si>
    <t>Project has one building segment with one space that includes floor surfaces adjacent to ground. The ruleset project description specifies a ground temperature schedule, but cannot be determined if it is representative of the project climate or if it was used in the calculation of heat loss.</t>
  </si>
  <si>
    <t>5-38-c</t>
  </si>
  <si>
    <t>Project has one building segment with one space that includes floor surfaces adjacent to ground. The ruleset project description does not specify a ground temperature schedule.</t>
  </si>
  <si>
    <t>5-39</t>
  </si>
  <si>
    <t>5-39-a</t>
  </si>
  <si>
    <t>Project has one building segment with one space that includes a wall surface with a nonswinging door subsurface. The space is residential and conditioned based on the heating and cooling capacity of the HVAC system that serves the parent zone. The baseline door u-factor is correctly established per Tables G3.4-1 through G3.4-8.</t>
  </si>
  <si>
    <t>5-39-b</t>
  </si>
  <si>
    <t>Project located in climate zone 8 has one building segment with 1 zones containing 2 spaces and a wall surface with a metal coiling door. The zone has mixed residential and nonresidential space types. All available options for baseline U-factor are the same, but baseline door u-factor does not align and is more conservative.</t>
  </si>
  <si>
    <t>5-39-c</t>
  </si>
  <si>
    <t>Project has one building segment with one space that includes a wall surface with a metal coiling door. The space is nonresidential and conditioned based on the heating and cooling capacity of the HVAC system that serves the parent zone. The baseline door u-factor does not align with either of the available options per Tables G3.4-1 through G3.4-8.</t>
  </si>
  <si>
    <t>5-39-d</t>
  </si>
  <si>
    <t>Project has one building segment with 1 zones containing 2 spaces and a wall surface with a metal coiling door. The zone has mixed residential and nonresidential space types and is conditioned based on the heating and cooling capacity of the HVAC system that serves the parent zone. The baseline door u-factor aligns with one of the available options per Tables G3.4-1 through G3.4-8, but cannot be determined if it is correct.</t>
  </si>
  <si>
    <t>5-40</t>
  </si>
  <si>
    <t>5-40-a</t>
  </si>
  <si>
    <t>Project has one building segment with one space that includes an unregulated roof surface. The baseline roof optical properties are the same as in the proposed design.</t>
  </si>
  <si>
    <t>5-40-b</t>
  </si>
  <si>
    <t>Project has one building segment with one space that includes an unregulated roof surface. The baseline roof optical properties are the different from the proposed design.</t>
  </si>
  <si>
    <t>5-40-c</t>
  </si>
  <si>
    <t>Project has one building segment with one space that includes an unregulated roof surface. The proposed roof optical properties are not specified.</t>
  </si>
  <si>
    <t>23-1</t>
  </si>
  <si>
    <t>23-1-a</t>
  </si>
  <si>
    <t>The project has one building segment with one zone served by baseline system 2.  The auxiliary heat high temperature shutoff is greater than 40 F.</t>
  </si>
  <si>
    <t>23-1-b</t>
  </si>
  <si>
    <t>The project has one building segment with one zone served by baseline system 2.  The auxiliary heat fuel type is not electric resistance.</t>
  </si>
  <si>
    <t>23-1-c</t>
  </si>
  <si>
    <t>The project has one building segment with one zone served by baseline system 2.  The auxiliary heat fuel type is electric resistance and the high temperature shutoff for the auxiliary heat is equal to 40 F.</t>
  </si>
  <si>
    <t>23-2</t>
  </si>
  <si>
    <t>23-2-a</t>
  </si>
  <si>
    <t>The project has one building segment with two zones served by baseline system type 7 with a supply air temperature reset higher by 5°F under minimum cooling load conditions.</t>
  </si>
  <si>
    <t>23-2-b</t>
  </si>
  <si>
    <t>The project has one building segment with two zones served by baseline system type 7 with a supply air temperature reset higher by 10°F under minimum cooling load conditions</t>
  </si>
  <si>
    <t>23-2-c</t>
  </si>
  <si>
    <t>The project has one building segment with two zones served by baseline system type 7 without supply air temperature reset controls.</t>
  </si>
  <si>
    <t>23-3</t>
  </si>
  <si>
    <t>23-3-a</t>
  </si>
  <si>
    <t>The project has one building segment with two zones served by baseline system type 7. The minimum airflow is 30% of the zone peak primary airflow in both zones.</t>
  </si>
  <si>
    <t>23-3-b</t>
  </si>
  <si>
    <t>The project has one building segment with two zones served by baseline system type 5. The minimum outdoor airflow exceeds 30% of the zone peak airflow and the minimum airflow is equal to the minimum outdoor airflow in both zones.</t>
  </si>
  <si>
    <t>23-3-c</t>
  </si>
  <si>
    <t>The project has one building segment with two zones served by baseline system type 7. The minimum airflow is less than 30% of the zone peak primary airflow in both zones.</t>
  </si>
  <si>
    <t>23-3-d</t>
  </si>
  <si>
    <t>The project has one building segment with one zone served by baseline system type 9.</t>
  </si>
  <si>
    <t>23-4</t>
  </si>
  <si>
    <t>23-4-a</t>
  </si>
  <si>
    <t>The project has one building segment with two zones and one laboratory space served by baseline system type 7. Per G3.1.1c, these systems must adjust lab exhaust and makeup air.</t>
  </si>
  <si>
    <t>23-4-b</t>
  </si>
  <si>
    <t>The project has one building segment with one zone and one laboratory space served by baseline System 3.</t>
  </si>
  <si>
    <t>23-5</t>
  </si>
  <si>
    <t>23-5-a</t>
  </si>
  <si>
    <t>The project has one building segment with two zones served by baseline system type 6 with a terminal fan set to run as the first stage of heating before the reheat coil is turned on.</t>
  </si>
  <si>
    <t>23-5-b</t>
  </si>
  <si>
    <t>The project has one building segment with two zones served by baseline system type 8 with a terminal fan set to run as the first stage of heating before the reheat coil is turned on.</t>
  </si>
  <si>
    <t>23-5-c</t>
  </si>
  <si>
    <t>The project has one building segment with two zones served by baseline system type 6 with a terminal fan NOT set to run as the first stage of heating before the reheat coil is turned on.</t>
  </si>
  <si>
    <t>23-5-d</t>
  </si>
  <si>
    <t>The project has one building segment with two zones served by baseline system type 8 with a terminal fan NOT set to run at the first stage of heating before the reheat coil is turned on.</t>
  </si>
  <si>
    <t>23-6</t>
  </si>
  <si>
    <t>23-6-a</t>
  </si>
  <si>
    <t>The project has one building segment with two zones served by baseline system type 6. Parallel fans are correctly sized to 50% of the peak design primary airflow with 0.35 W/cfm of terminal supply fan power.</t>
  </si>
  <si>
    <t>23-6-b</t>
  </si>
  <si>
    <t>The project has one building segment with two zones served by baseline system type 6. Parallel fans are not sized to 50% of the peak design primary airflow and do not have 0.35 W/cfm of terminal supply fan power.</t>
  </si>
  <si>
    <t>23-6-c</t>
  </si>
  <si>
    <t>The project has one building segment with two zones served by baseline system type 8. Parallel fans are sized to 50% of the peak design primary airflow and have 0.35 W/cfm of terminal supply fan power.</t>
  </si>
  <si>
    <t>23-6-d</t>
  </si>
  <si>
    <t>The project has one building segment with two zones served by baseline system type 8. Parallel fans are sized to 50% of the peak design primary airflow but do not have 0.35 W/cfm of terminal supply fan power.</t>
  </si>
  <si>
    <t>23-7</t>
  </si>
  <si>
    <t>23-7-a</t>
  </si>
  <si>
    <t>The project has one building segment with two zones served by baseline system type 6. The baseline system supply air temperature is constant at the design conditions.</t>
  </si>
  <si>
    <t>23-7-b</t>
  </si>
  <si>
    <t>The project has one building segment with two zones served by baseline system type 6. The baseline system supply air temperature has outdoor air reset controls.</t>
  </si>
  <si>
    <t>23-8</t>
  </si>
  <si>
    <t>23-8-a</t>
  </si>
  <si>
    <t>The project has one building segment with two zones served by baseline system type 7. The part load VAV fan power is modeled as defined by method 1 in Table G3.1.3.15.</t>
  </si>
  <si>
    <t>23-8-b</t>
  </si>
  <si>
    <t>The project has one building segment with two zones served by baseline system type 7. The part load VAV fan power is not modeled as defined by method 1 or 2 in Table G3.1.3.15.</t>
  </si>
  <si>
    <t>23-9</t>
  </si>
  <si>
    <t>23-9-a</t>
  </si>
  <si>
    <t>The project has one building segment with one zone served by baseline system type 11 with minimum volume setpoint set to 50% of the maximum design airflow rate.</t>
  </si>
  <si>
    <t>23-9-b</t>
  </si>
  <si>
    <t>The project has one building segment with one zone served by baseline system type 11 with minimum volume setpoint set to greater than 50% of the maximum design airflow rate and greater than the minimum ventilation flow rate.</t>
  </si>
  <si>
    <t>23-9-c</t>
  </si>
  <si>
    <t>The project has one building segment with one zone served by baseline system 11 with minimum volume setpoint set to less than the minimum ventilation flow rate.</t>
  </si>
  <si>
    <t>23-10</t>
  </si>
  <si>
    <t>23-10-a</t>
  </si>
  <si>
    <t>The project has one building segment with one zone served by baseline system type 11 set to minimum airflow at 50% load.</t>
  </si>
  <si>
    <t>23-10-b</t>
  </si>
  <si>
    <t>The project has one building segment with one zone served by baseline system type 11 set to minimum airflow at 25% load.</t>
  </si>
  <si>
    <t>23-10-c</t>
  </si>
  <si>
    <t>The project has one building segment with two zones served by baseline system type 7 set to minimum airflow at 25% load.</t>
  </si>
  <si>
    <t>23-11</t>
  </si>
  <si>
    <t>23-11-a</t>
  </si>
  <si>
    <t>The project has one building segment with one zone served by baseline system type 11 with supply air temperature reset from minimum supply air temperature at 50% cooling load to room temperature at 0% cooling load.</t>
  </si>
  <si>
    <t>23-11-b</t>
  </si>
  <si>
    <t>The project has one building segment with one zone served by baseline system type 11 with supply air temperature reset higher by 5F under minimum cooling load conditions.</t>
  </si>
  <si>
    <t>23-11-c</t>
  </si>
  <si>
    <t>The project has one building segment with one zone served by baseline system type 11 with supply air temperature reset higher by 10F under minimum cooling load conditions.</t>
  </si>
  <si>
    <t>23-12</t>
  </si>
  <si>
    <t>23-12-a</t>
  </si>
  <si>
    <t>The project has one building segment with one zone served by baseline system type 11.</t>
  </si>
  <si>
    <t>23-12-b</t>
  </si>
  <si>
    <t>The project has one building segment with two zones served by baseline system type 7.</t>
  </si>
  <si>
    <t>23-13</t>
  </si>
  <si>
    <t>23-13-a</t>
  </si>
  <si>
    <t>The project has one building segment with one zone served by baseline system type 3. The proposed building includes humidistatic controls. The baseline system uses mechanical cooling for dehumidication with reheat to avoid overcooling.</t>
  </si>
  <si>
    <t>23-13-b</t>
  </si>
  <si>
    <t>The project has one building segment with one zone served by baseline system type 3. The proposed building does not include humidistatic controls.</t>
  </si>
  <si>
    <t>23-14</t>
  </si>
  <si>
    <t>23-14-a</t>
  </si>
  <si>
    <t>The project has one building segment with one zone served by baseline system type 3. The proposed building includes dehumidification.</t>
  </si>
  <si>
    <t>23-14-b</t>
  </si>
  <si>
    <t>The project has one building segment with one zone served by baseline system type 3. The proposed building does not include dehumidification.</t>
  </si>
  <si>
    <t>23-15</t>
  </si>
  <si>
    <t>23-15-a</t>
  </si>
  <si>
    <t>The project has one building segment with one zone served by base system type 3. The proposed building includes dehumidifcation.</t>
  </si>
  <si>
    <t>23-15-b</t>
  </si>
  <si>
    <t xml:space="preserve">The project has one building segment with one zone served by baseline system type 3. The proposed building does not include dehumidifcation. </t>
  </si>
  <si>
    <t>23-16</t>
  </si>
  <si>
    <t>23-16-a</t>
  </si>
  <si>
    <t>The project has one building segment with two zones served by baseline system type 7. The preheat coil is correctly controlled to 20 F less than the design room heating temperature setpoint.</t>
  </si>
  <si>
    <t>23-16-b</t>
  </si>
  <si>
    <t>The project has one building segment with two zones served by baseline system type 7. The preheat coil is incorrectly controlled to only 13 F less than the design room heating temperature setpoint.</t>
  </si>
  <si>
    <t>23-17</t>
  </si>
  <si>
    <t>23-17-a</t>
  </si>
  <si>
    <t>The project has one building segment with one zone served by baseline system type 4. The heat pump low shutoff temperature equal to the flag of -999, which indicates that there is no low-temperature shutoff for the heatpump</t>
  </si>
  <si>
    <t>23-17-b</t>
  </si>
  <si>
    <t>The project has one building segment with one zone served by baseline system type 4. The heat pump low shutoff temperature does not equal -999, thereby not indicating that there is no low-temperature shutoff for the heatpump</t>
  </si>
  <si>
    <t>23-17-c</t>
  </si>
  <si>
    <t>The project has one building segment with two zones served by baseline system type 7. This rule is for system types 2 and 4 so this is not applicable.</t>
  </si>
  <si>
    <t>22-1</t>
  </si>
  <si>
    <t>22-1-a</t>
  </si>
  <si>
    <t>The project has one building segment with two zones served by a baseline system type 7 with a chilled water loop. The chilled water supply temperature is 44 F.</t>
  </si>
  <si>
    <t>22-1-b</t>
  </si>
  <si>
    <t>The project has one building segment with two zones served by a baseline system type 7 with a chilled water loop. The chilled water supply temperature is 50 F.</t>
  </si>
  <si>
    <t>22-1-c</t>
  </si>
  <si>
    <t>22-1-d</t>
  </si>
  <si>
    <t>22-1-e</t>
  </si>
  <si>
    <t>The project has one building segment with one zone served by a baseline system type 1. There is no chilled water loop.</t>
  </si>
  <si>
    <t>22-2</t>
  </si>
  <si>
    <t>22-2-a</t>
  </si>
  <si>
    <t>The project has one building segment with two zones served by a baseline system type 7 with a chilled water loop.  The chilled water return temperature is 56 F.</t>
  </si>
  <si>
    <t>22-2-b</t>
  </si>
  <si>
    <t>The project has one building segment with two zones served by a baseline system type 7 with a chilled water loop.  The chilled water return temperature is 60 F.</t>
  </si>
  <si>
    <t>22-2-c</t>
  </si>
  <si>
    <t>The project has one building segment with two zones served by a baseline system type 8 with a chilled water loop.  The chilled water return temperature is 56 F.</t>
  </si>
  <si>
    <t>22-2-d</t>
  </si>
  <si>
    <t>The project has one building segment with two zones served by a baseline system type 8 with a chilled water loop.  The chilled water return temperature is 60 F.</t>
  </si>
  <si>
    <t>22-2-e</t>
  </si>
  <si>
    <t>The project has one building segment with one zone served by a baseline system type 2. There is no chilled water loop.</t>
  </si>
  <si>
    <t>22-3</t>
  </si>
  <si>
    <t>22-3-a</t>
  </si>
  <si>
    <t>The project has one building segment with two zones served by a baseline system type 7 with a chilled water loop. The chilled water supply temperature is reset based on outdoor dry-bulb temperature.</t>
  </si>
  <si>
    <t>22-3-b</t>
  </si>
  <si>
    <t>The project has one building segment with two zones served by a baseline system type 7 with a chilled water loop. The chilled water supply temperature is reset based on "other" controls.</t>
  </si>
  <si>
    <t>22-3-c</t>
  </si>
  <si>
    <t>The project has one building segment with two zones served by a baseline system type 8 with a chilled water loop. The chilled water supply temperature is reset based on outdoor dry-bulb temperature.</t>
  </si>
  <si>
    <t>22-3-d</t>
  </si>
  <si>
    <t>The project has one building segment with two zones served by a baseline system type 8 with a chilled water loop. The chilled water supply temperature is reset based on "other" controls.</t>
  </si>
  <si>
    <t>22-3-e</t>
  </si>
  <si>
    <t>The project has one building segment with one zone served by a baseline system type 11 with a chilled water loop. Baseline system type 11 causes the loop to be exempt from this requirement.</t>
  </si>
  <si>
    <t>22-4</t>
  </si>
  <si>
    <t>22-4-a</t>
  </si>
  <si>
    <t>The project has one building segment with two zones served by a baseline system type 7 with a chilled water loop. The chilled water supply temperature is reset according to the prescribed outdoor air dry-bulb temperature reset schedule.</t>
  </si>
  <si>
    <t>22-4-b</t>
  </si>
  <si>
    <t>The project has one building segment with two zones served by a baseline system type 7 with a chilled water loop. The chilled water supply temperature is not reset according to the prescribed outdoor air dry-bulb temperature reset schedule.</t>
  </si>
  <si>
    <t>22-4-c</t>
  </si>
  <si>
    <t>22-4-d</t>
  </si>
  <si>
    <t>The project has one building segment with two zones served by a baseline system type 12 with a chilled water loop. The chilled water supply temperature is reset according to the prescribed outdoor air dry-bulb temperature reset schedule.</t>
  </si>
  <si>
    <t>22-4-e</t>
  </si>
  <si>
    <t>The project has one building segment with two zones served by a baseline system type 12 with a chilled water loop. The chilled water supply temperature is not reset according to the prescribed outdoor air dry-bulb temperature reset schedule.</t>
  </si>
  <si>
    <t>22-4-f</t>
  </si>
  <si>
    <t>22-4-g</t>
  </si>
  <si>
    <t>22-5</t>
  </si>
  <si>
    <t>22-5-a</t>
  </si>
  <si>
    <t>The project has one building segment with one zone served by a baseline system type 11 with a chilled water loop. The chilled water supply temperature is reset based on the HVAC system requiring the most cooling.</t>
  </si>
  <si>
    <t>22-5-b</t>
  </si>
  <si>
    <t>The project has one building segment with one zone served by a baseline system type 11 with a chilled water loop. The chilled water supply temperature is not reset based on the HVAC system requiring the most cooling.</t>
  </si>
  <si>
    <t>22-5-c</t>
  </si>
  <si>
    <t>22-5-d</t>
  </si>
  <si>
    <t>22-6</t>
  </si>
  <si>
    <t>22-6-a</t>
  </si>
  <si>
    <t>The project has one building segment with one zone served by a baseline system type 11 with a chilled water loop.  The maximum reset chilled-water supply temperature is 54 F.</t>
  </si>
  <si>
    <t>22-6-b</t>
  </si>
  <si>
    <t>The project has one building segment with one zone served by a baseline system type 11 with a chilled water loop.  The maximum reset chilled-water supply temperature is 64 F.</t>
  </si>
  <si>
    <t>22-6-c</t>
  </si>
  <si>
    <t>22-6-d</t>
  </si>
  <si>
    <t>22-6-e</t>
  </si>
  <si>
    <t>The project has one building segment with two zones served by a baseline system type 8.</t>
  </si>
  <si>
    <t>22-7</t>
  </si>
  <si>
    <t>22-7-a</t>
  </si>
  <si>
    <t>The project has one building segment with two zones served by a baseline system type 7 with a chilled water system. The chilled water loop configuration is primary-secondary.</t>
  </si>
  <si>
    <t>22-7-b</t>
  </si>
  <si>
    <t>The project has one building segment with two zones served by a baseline system type 7 with a chilled water system. The chilled water loop configuration is primary-only.</t>
  </si>
  <si>
    <t>22-7-c</t>
  </si>
  <si>
    <t>The project has one building segment with two zones served by a baseline system type 8 with a chilled water system. The chilled water loop configuration is primary-secondary.</t>
  </si>
  <si>
    <t>22-7-d</t>
  </si>
  <si>
    <t>The project has one building segment with two zones served by a baseline system type 8 with a chilled water system. The chilled water loop configuration is primary-only.</t>
  </si>
  <si>
    <t>22-7-e</t>
  </si>
  <si>
    <t>The project has one building segment with one zone served by a baseline system type 9.  There is no chilled water loop.</t>
  </si>
  <si>
    <t>22-8</t>
  </si>
  <si>
    <t>22-8-a</t>
  </si>
  <si>
    <t>The project has one building segment with two zones served by a baseline system type 7 with a chilled water system. The chilled water system has a 400 ton cooling capacity and the secondary chilled water pump uses variable speed control.</t>
  </si>
  <si>
    <t>22-8-b</t>
  </si>
  <si>
    <t>The project has one building segment with two zones served by a baseline system type 7 with a chilled water system. The chilled water system has a 400 ton cooling capacity and the secondary chilled water pump uses fixed speed control.</t>
  </si>
  <si>
    <t>22-8-c</t>
  </si>
  <si>
    <t>The project has one building segment with two zones served by a baseline system type 7 with a chilled water system. The chilled water system has a 299 ton cooling capacity.</t>
  </si>
  <si>
    <t>22-8-d</t>
  </si>
  <si>
    <t>The project has one building segment with one zone served by a baseline system type 12 with a chilled water system. The chilled water system has a 400 ton cooling capacity and the secondary chilled water pump uses variable speed control.</t>
  </si>
  <si>
    <t>22-8-e</t>
  </si>
  <si>
    <t>The project has one building segment with one zone served by a baseline system type 12 with a chilled water system. The chilled water system has a 400 ton cooling capacity and the secondary chilled water pump uses fixed speed control.</t>
  </si>
  <si>
    <t>22-9</t>
  </si>
  <si>
    <t>22-9-a</t>
  </si>
  <si>
    <t>The project has one building segment with two zones served by a baseline system type 7 with a chilled water system.  The chilled water system has a 400 ton cooling capacity and the secondary chilled water loop has a minimum flow of 25% of the design flow rate.</t>
  </si>
  <si>
    <t>22-9-b</t>
  </si>
  <si>
    <t>The project has one building segment with two zones served by a baseline system type 7 with a chilled water system.  The chilled water system has a 400 ton cooling capacity and the secondary chilled water loop has a minimum flow of 35% of the design flow rate.</t>
  </si>
  <si>
    <t>22-9-c</t>
  </si>
  <si>
    <t>The project has one building segment with two zones served by a baseline system type 7 with a chilled water loop.  The chilled water system has a 299 ton cooling capacity.</t>
  </si>
  <si>
    <t>22-9-d</t>
  </si>
  <si>
    <t>The project has one building segment with one zone served by a baseline system type 13 with a chilled water system. The chilled water system has a 400 ton cooling capacity and the secondary chilled water loop has a minimum flow of 25% of the design flow rate.</t>
  </si>
  <si>
    <t>22-9-e</t>
  </si>
  <si>
    <t>The project has one building segment with one zone served by a baseline system type 13 with a chilled water system. The chilled water system has a 400 ton cooling capacity and the secondary chilled water loop has a minimum flow of 35% of the design flow rate.</t>
  </si>
  <si>
    <t>22-10</t>
  </si>
  <si>
    <t>22-10-a</t>
  </si>
  <si>
    <t>The project has one building segment with two zones served by a baseline system type 7 with a chilled water system.  The chilled water system cooling capacity is 200 tons and the secondary chilled water pump has fixed speed control (riding the pump curve).</t>
  </si>
  <si>
    <t>22-10-b</t>
  </si>
  <si>
    <t>The project has one building segment with two zones served by a baseline system type 7 with a chilled water system.  The chilled water system cooling capacity is 299 tons and the secondary chilled water pump has variable speed control.</t>
  </si>
  <si>
    <t>22-10-c</t>
  </si>
  <si>
    <t>The project has one building segment with two zones served by a baseline system type 12 with a chilled water system.  The chilled water system cooling capacity is 301 tons and the secondary chilled water pump has variable speed control.</t>
  </si>
  <si>
    <t>22-10-d</t>
  </si>
  <si>
    <t>The project has one building segment with two zones served by a baseline system type 12 with a chilled water system.  The chilled water system cooling capacity is 301 tons and the secondary chilled water pump has fixed speed control (riding the pump curve).</t>
  </si>
  <si>
    <t>22-10-e</t>
  </si>
  <si>
    <t>The project has one building segment with two zones served by a baseline system type 7 with a chilled water system. The rated capacity of the system is not defined.</t>
  </si>
  <si>
    <t>22-10-f</t>
  </si>
  <si>
    <t>The project has one building segment with two zones served by a baseline system type 7 with a chilled water system. The chilled water system configuration is primary-only (there is no secondary pump).</t>
  </si>
  <si>
    <t>22-11</t>
  </si>
  <si>
    <t>22-11-a</t>
  </si>
  <si>
    <t>The project has one building segment with two zones served by a baseline system type 7 with a chilled water system. The secondary chilled water pump power per flow rate is 13 W/GPM.</t>
  </si>
  <si>
    <t>22-11-b</t>
  </si>
  <si>
    <t>The project has one building segment with two zones served by a baseline system type 7 with a chilled water system. The secondary chilled water pump power per flow rate is 15 W/GPM.</t>
  </si>
  <si>
    <t>22-11-c</t>
  </si>
  <si>
    <t>The project has one building segment with two zones served by a baseline system type 13 with a chilled water system. The secondary chilled water pump power per flow rate is 13 W/GPM.</t>
  </si>
  <si>
    <t>22-11-d</t>
  </si>
  <si>
    <t>The project has one building segment with two zones served by a baseline system type 13 with a chilled water system. The secondary chilled water pump power per flow rate is 15 W/GPM.</t>
  </si>
  <si>
    <t>22-11-e</t>
  </si>
  <si>
    <t>The project has one building segment with one zone served by a baseline system type 10. There is no chilled water system.</t>
  </si>
  <si>
    <t>22-12</t>
  </si>
  <si>
    <t>22-12-a</t>
  </si>
  <si>
    <t>The project has one building segment with two zones served by a baseline system type 7. The heat rejection system has a single condenser water loop with a single cooling tower.</t>
  </si>
  <si>
    <t>22-12-b</t>
  </si>
  <si>
    <t>The project has one building segment with two zones served by a baseline system type 7. The heat rejection system has two condenser water loops with a single cooling tower.</t>
  </si>
  <si>
    <t>22-12-c</t>
  </si>
  <si>
    <t>The project has one building segment with two zones served by a baseline system type 7. The heat rejection system has a single condenser water loop with two cooling towers.</t>
  </si>
  <si>
    <t>22-12-d</t>
  </si>
  <si>
    <t>The project has one building segment with two zones served by a baseline system type 7. The heat rejection system has two condenser water loops and two cooling towers.</t>
  </si>
  <si>
    <t>22-12-e</t>
  </si>
  <si>
    <t>The project has one building segment with two zones served by a baseline system type 7. There is no condenser water loop.</t>
  </si>
  <si>
    <t>22-13</t>
  </si>
  <si>
    <t>22-13-a</t>
  </si>
  <si>
    <t>The project has one building segment with two zones served by a baseline system type 7. The heat rejection device is an open-circuit cooling tower with an axial fan.</t>
  </si>
  <si>
    <t>22-13-b</t>
  </si>
  <si>
    <t>The project has one building segment with two zones served by a baseline system type 7. The heat rejection device is an open-circuit cooling tower with a centrifugal fan.</t>
  </si>
  <si>
    <t>22-13-c</t>
  </si>
  <si>
    <t>The project has one building segment with two zones served by a baseline system type 8. The heat rejection device is an open-circuit cooling tower with an axial fan.</t>
  </si>
  <si>
    <t>22-13-d</t>
  </si>
  <si>
    <t>The project has one building segment with two zones served by a baseline system type 8. The heat rejection device is an open-circuit cooling tower with a centrifugal fan.</t>
  </si>
  <si>
    <t>22-14</t>
  </si>
  <si>
    <t>22-14-a</t>
  </si>
  <si>
    <t>The project has one building segment with two zones served by a baseline system type 7. The heat rejection device has a design temperature rise of 10 F.</t>
  </si>
  <si>
    <t>22-14-b</t>
  </si>
  <si>
    <t>The project has one building segment with two zones served by a baseline system type 7. The heat rejection device has a design temperature rise of 15 F.</t>
  </si>
  <si>
    <t>22-14-c</t>
  </si>
  <si>
    <t>The project has one building segment with two zones served by a baseline system type 8. The heat rejection device has a design temperature rise of 10 F.</t>
  </si>
  <si>
    <t>22-14-d</t>
  </si>
  <si>
    <t>The project has one building segment with two zones served by a baseline system type 8. The heat rejection device has a design temperature rise of 15 F.</t>
  </si>
  <si>
    <t>22-14-e</t>
  </si>
  <si>
    <t>The project has one building segment with one zone served by a baseline system type 11. There is no heat rejection device.</t>
  </si>
  <si>
    <t>22-15</t>
  </si>
  <si>
    <t>22-15-a</t>
  </si>
  <si>
    <t>The project has one building segment with two zones served by a baseline system type 7. The heat rejection approach matches the expected value according to the equation in section G3.1.3.11.</t>
  </si>
  <si>
    <t>22-15-b</t>
  </si>
  <si>
    <t>The project has one building segment with two zones served by a baseline system type 7. The heat rejection approach does not match the expected value according to the equation in section G3.1.3.11.</t>
  </si>
  <si>
    <t>22-15-c</t>
  </si>
  <si>
    <t>The project has one building segment with two zones served by a baseline system type 7. The 0.4% evaporation design wet-bulb temperature falls outside the range where this rule is applicable.</t>
  </si>
  <si>
    <t>22-16</t>
  </si>
  <si>
    <t>22-16-a</t>
  </si>
  <si>
    <t>The project has one building segment with two zones served by a baseline system type 7. The condenser water design supply temperature matches the expected value based on the design wet-bulb temperature and approach.</t>
  </si>
  <si>
    <t>22-16-b</t>
  </si>
  <si>
    <t>The project has one building segment with two zones served by a baseline system type 7. The condenser water design supply temperature does not match the expected value based on the design wet-bulb temperature and approach.</t>
  </si>
  <si>
    <t>22-16-c</t>
  </si>
  <si>
    <t>22-16-d</t>
  </si>
  <si>
    <t>The project has one building segment with one zone served by a baseline system type 11. The condenser water design supply temperature matches the expected value based on the design wet-bulb temperature and approach.</t>
  </si>
  <si>
    <t>22-16-e</t>
  </si>
  <si>
    <t>The project has one building segment with one zone served by a baseline system type 11. The condenser water design supply temperature does not match the expected value based on the design wet-bulb temperature and approach.</t>
  </si>
  <si>
    <t>22-16-f</t>
  </si>
  <si>
    <t>22-17</t>
  </si>
  <si>
    <t>22-17-a</t>
  </si>
  <si>
    <t>The project has one building segment with two zones served by a baseline system type 7 with a cooling tower. The cooling tower fan performance is fully described with nameplate power and matches the expected 38.2 gpm/hp.</t>
  </si>
  <si>
    <t>22-17-b</t>
  </si>
  <si>
    <t>The project has one building segment with two zones served by a baseline system type 7 with a cooling tower. The cooling tower fan performance is fully described with nameplate power but does not match the expected 38.2 gpm/hp.</t>
  </si>
  <si>
    <t>22-17-c</t>
  </si>
  <si>
    <t>The project has one building segment with two zones served by a baseline system type 7 with a cooling tower. The cooling tower fan does not have nameplate power defined but matches the expected 38.2 gpm/hp when calculated if calculated with a loss factor of 10% between the fan shaft power and motor power.</t>
  </si>
  <si>
    <t>22-17-d</t>
  </si>
  <si>
    <t>The project has one building segment with two zones served by a baseline system type 7 with a cooling tower. The cooling tower fan does not have nameplate power defined and does not match the expected 38.2 gpm/hp when calculated if calculated with a loss factor of 10% between the fan shaft power and motor power. Instead, the calculated value is 30.0 gpm/hp.</t>
  </si>
  <si>
    <t>22-17-e</t>
  </si>
  <si>
    <t>The project has one building segment with two zones served by a baseline system type 7 with a cooling tower. The cooling tower fan has neither motor nameplate power nor shaft power defined.</t>
  </si>
  <si>
    <t>22-18</t>
  </si>
  <si>
    <t>22-18-a</t>
  </si>
  <si>
    <t>The project has one building segment with two zones served by a baseline system type 7 with a cooling tower.  The cooling tower utilizes variable speed fan control.</t>
  </si>
  <si>
    <t>22-18-b</t>
  </si>
  <si>
    <t>The project has one building segment with two zones served by a baseline system type 7 with a cooling tower. The cooling tower utilizes constant speed fan control.</t>
  </si>
  <si>
    <t>22-18-c</t>
  </si>
  <si>
    <t>The project has one building segment with two zones served by a baseline system type 7. There is no cooling tower.</t>
  </si>
  <si>
    <t>22-19</t>
  </si>
  <si>
    <t>22-19-a</t>
  </si>
  <si>
    <t>The project has one building segment with two zones served by a baseline system type 7 with a cooling tower.  The cooling tower is controlled to maintain a constant leaving water temperature.</t>
  </si>
  <si>
    <t>22-19-b</t>
  </si>
  <si>
    <t>The project has one building segment with two zones served by a baseline system type 7 with a cooling tower.  The cooling tower is controlled to maintain a leaving water temperature that is reset based on outdoor air dry-bulb temperature.</t>
  </si>
  <si>
    <t>22-19-c</t>
  </si>
  <si>
    <t>The project has one building segment with one zones served by a baseline system type 12 with a cooling tower.  The cooling tower is controlled to maintain a constant leaving water temperature.</t>
  </si>
  <si>
    <t>22-19-d</t>
  </si>
  <si>
    <t>The project has one building segment with one zone served by a baseline system type 12 with a cooling tower.  The cooling tower is controlled to maintain a leaving water temperature that is reset based on outdoor air dry-bulb temperature.</t>
  </si>
  <si>
    <t>22-19-e</t>
  </si>
  <si>
    <t>The project has one building segment with one zone served by a baseline system type 11. There is no cooling tower.</t>
  </si>
  <si>
    <t>22-20</t>
  </si>
  <si>
    <t>22-20-a</t>
  </si>
  <si>
    <t>The project located in climate zone 4A has one building segment with two zones served by a baseline system type 7 with a cooling tower. The cooling tower leaving water temperature setpoint matches the value specified in Table G3.1.3.11.</t>
  </si>
  <si>
    <t>22-20-b</t>
  </si>
  <si>
    <t>The project located in climate zone 4A has one building segment with two zones served by a baseline system type 7 with a cooling tower. The cooling tower leaving water temperature setpoint does not match the value specified in Table G3.1.3.11.</t>
  </si>
  <si>
    <t>22-20-c</t>
  </si>
  <si>
    <t>The project located in climate zone 6B has one building segment with two zones served by a baseline system type 8 with a cooling tower. The cooling tower leaving water temperature setpoint matches the value specified in Table G3.1.3.11.</t>
  </si>
  <si>
    <t>22-20-d</t>
  </si>
  <si>
    <t>The project located in climate zone 6B has one building segment with two zones served by a baseline system type 8 with a cooling tower. The cooling tower leaving water temperature setpoint does not match the value specified in Table G3.1.3.11.</t>
  </si>
  <si>
    <t>22-20-e</t>
  </si>
  <si>
    <t>The project has one building segment with one zone served by a baseline system type 12. There is no cooling tower.</t>
  </si>
  <si>
    <t>22-21</t>
  </si>
  <si>
    <t>22-21-a</t>
  </si>
  <si>
    <t>The project has one building segment with two zones served by a baseline system type 7. The building peak cooling load is less than 600 tons and the chiller plant is modeled with a screw chiller.</t>
  </si>
  <si>
    <t>22-21-b</t>
  </si>
  <si>
    <t>The project has one building segment with two zones served by a baseline system type 7. The building peak cooling load is less than 600 tons and the chiller plant is modeled with a positive displacement chiller.</t>
  </si>
  <si>
    <t>22-21-c</t>
  </si>
  <si>
    <t>The project has one building segment with two zones served by a baseline system type 8. The building peak cooling load is greater than 600 tons and the chiller plant is modeled with a centrifugal chiller.</t>
  </si>
  <si>
    <t>22-21-d</t>
  </si>
  <si>
    <t>The project has one building segment with two zones served by a baseline system type 8. The building peak cooling load is greater than 600 tons and the chiller plant is modeled with a screw chiller.</t>
  </si>
  <si>
    <t>22-21-e</t>
  </si>
  <si>
    <t>The project has one building segment with one zone served by a baseline system type 1. There is no chiller.</t>
  </si>
  <si>
    <t>22-22</t>
  </si>
  <si>
    <t>22-22-a</t>
  </si>
  <si>
    <t>The project has one building segment with two zones served by a baseline system type 7.  The chiller full load efficiency matches the expected value from Table G3.5.3 based on capacity.</t>
  </si>
  <si>
    <t>22-22-b</t>
  </si>
  <si>
    <t>The project has one building segment with two zones served by a baseline system type 7.  The chiller full load efficiency does not match the expected value from Table G3.5.3 based on capacity.</t>
  </si>
  <si>
    <t>22-22-c</t>
  </si>
  <si>
    <t>The project has one building segment with one zone served by a baseline system type 13.  The chiller full load efficiency matches the expected value from Table G3.5.3 based on capacity.</t>
  </si>
  <si>
    <t>22-22-d</t>
  </si>
  <si>
    <t>The project has one building segment with one zone served by a baseline system type 13. The chiller full load efficiency does not match the expected value from Table G3.5.3 based on capacity.</t>
  </si>
  <si>
    <t>22-22-e</t>
  </si>
  <si>
    <t>The project has one building segment with one zone served by a baseline system type 2. There is no chiller.</t>
  </si>
  <si>
    <t>22-23</t>
  </si>
  <si>
    <t>22-23-a</t>
  </si>
  <si>
    <t>The project has one building segment with two zones served by a baseline system type 7 with a chilled water system. There is one chiller and one chilled water pump interlocked with the chiller operation.</t>
  </si>
  <si>
    <t>22-23-b</t>
  </si>
  <si>
    <t>The project has one building segment with two zones served by a baseline system type 7 with a chilled water system.  There is one chiller and one chilled water pump but it is not interlocked with the chiller operation.</t>
  </si>
  <si>
    <t>22-23-c</t>
  </si>
  <si>
    <t>The project has one building segment with two zones served by a baseline system type 7 with a chilled water system. There are two chillers but only one chilled water pump interlocked with the chiller operation.</t>
  </si>
  <si>
    <t>22-23-d</t>
  </si>
  <si>
    <t>The project has one building segment with two zones served by a baseline system type 8 with a chilled water system. There is one chiller and one chilled water pump interlocked with the chiller operation.</t>
  </si>
  <si>
    <t>22-23-e</t>
  </si>
  <si>
    <t>The project has one building segment with two zones served by a baseline system type 8 with a chilled water system. There is one chiller but two chilled water pumps.</t>
  </si>
  <si>
    <t>22-23-f</t>
  </si>
  <si>
    <t>The project has one building segment with one zone served by a baseline system type 2. There is no chilled water system.</t>
  </si>
  <si>
    <t>22-24</t>
  </si>
  <si>
    <t>22-24-a</t>
  </si>
  <si>
    <t>The project has one building segment with two zones served by a baseline system type 7 with a chilled water system. The primary chilled water pump is modeled as constant volume.</t>
  </si>
  <si>
    <t>22-24-b</t>
  </si>
  <si>
    <t>The project has one building segment with two zones served by a baseline system type 7 with a chilled water system. The primary chilled water pump is modeled as variable speed.</t>
  </si>
  <si>
    <t>22-24-c</t>
  </si>
  <si>
    <t>The project has one building segment with two zones served by a baseline system type 8 with a chilled water system. The primary chilled water pump is modeled as constant volume.</t>
  </si>
  <si>
    <t>22-24-d</t>
  </si>
  <si>
    <t>The project has one building segment with two zones served by a baseline system type 8 with a chilled water system. The primary chilled water pump is modeled as variable speed.</t>
  </si>
  <si>
    <t>22-24-e</t>
  </si>
  <si>
    <t>The project has one building segment with two zones served by a baseline system type 7 with a chilled water system. The chilled water system configuration is not primary-secondary.</t>
  </si>
  <si>
    <t>22-25</t>
  </si>
  <si>
    <t>22-25-a</t>
  </si>
  <si>
    <t>The project has one building segment with two zones served by a baseline system type 7 with a chilled water system. The primary chilled water pump power is 9 W/gpm at design conditions.</t>
  </si>
  <si>
    <t>22-25-b</t>
  </si>
  <si>
    <t>The project has one building segment with two zones served by a baseline system type 7 with a chilled water system. The primary chilled water pump power is 12 W/gpm at design conditions.</t>
  </si>
  <si>
    <t>22-25-c</t>
  </si>
  <si>
    <t>The project has one building segment with two zones served by a baseline system type 12 with a chilled water system. The primary chilled water pump power is 9 W/gpm at design conditions.</t>
  </si>
  <si>
    <t>22-25-d</t>
  </si>
  <si>
    <t>The project has one building segment with two zones served by a baseline system type 12 with a chilled water system. The primary chilled water pump power is 12 W/gpm at design conditions.</t>
  </si>
  <si>
    <t>22-25-e</t>
  </si>
  <si>
    <t>The project has one building segment with one zone served by a baseline system type 11 with a chilled water system. The chilled water system serves a computer room.</t>
  </si>
  <si>
    <t>22-26</t>
  </si>
  <si>
    <t>22-26-a</t>
  </si>
  <si>
    <t>The project has one building segment with one zone served by a baseline system type 11 with a chilled water system. The primary chilled water pump power is 12 W/gpm at design conditions.</t>
  </si>
  <si>
    <t>22-26-b</t>
  </si>
  <si>
    <t>The project has one building segment with one zone served by a baseline system type 11 with a chilled water system. The primary chilled water pump power is 15 W/gpm at design conditions.</t>
  </si>
  <si>
    <t>22-26-c</t>
  </si>
  <si>
    <t>22-26-d</t>
  </si>
  <si>
    <t>22-26-e</t>
  </si>
  <si>
    <t>The project has one building segment with one zone served by a baseline system type 12 with a chilled water system. The chilled water system does not serve a computer room.</t>
  </si>
  <si>
    <t>22-27</t>
  </si>
  <si>
    <t>22-27-a</t>
  </si>
  <si>
    <t>The project has one building segment with two zones served by a baseline system type 7 with a condenser water loop. There is one chiller and one condenser water pump interlocked with the chiller operation.</t>
  </si>
  <si>
    <t>22-27-b</t>
  </si>
  <si>
    <t>The project has one building segment with two zones served by a baseline system type 7 with a condenser water loop. There is one chiller and one condenser water pump but it is not interlocked with the chiller operation.</t>
  </si>
  <si>
    <t>22-27-c</t>
  </si>
  <si>
    <t>The project has one building segment with one zone served by a baseline system type 12 with a condenser water loop. There is one chiller and one condenser water pump interlocked with the chiller operation.</t>
  </si>
  <si>
    <t>22-27-d</t>
  </si>
  <si>
    <t>The project has one building segment with one zone served by a baseline system type 12 with a condenser water loop.  There is one chiller and one condenser water pump but it is not interlocked with the chiller operation.</t>
  </si>
  <si>
    <t>22-27-e</t>
  </si>
  <si>
    <t>The project has one building segment with one zone served by a baseline system type 4. There is no chilled water system.</t>
  </si>
  <si>
    <t>22-28</t>
  </si>
  <si>
    <t>22-28-a</t>
  </si>
  <si>
    <t>The project has one building segment with two zones served by a baseline system type 7 with a condenser water loop. The condenser water pump is modeled as constant volume.</t>
  </si>
  <si>
    <t>22-28-b</t>
  </si>
  <si>
    <t>The project has one building segment with two zones served by a baseline system type 7 with a condenser water loop. The condenser water pump is modeled as variable speed.</t>
  </si>
  <si>
    <t>22-28-c</t>
  </si>
  <si>
    <t>The project has one building segment with one zone served by a baseline system type 4. There is no condenser water loop.</t>
  </si>
  <si>
    <t>22-29</t>
  </si>
  <si>
    <t>22-29-a</t>
  </si>
  <si>
    <t>The project has one building segment with two zones served by a baseline system type 7 with a condenser water loop. The condenser water pump power is 19 W/gpm at design conditions.</t>
  </si>
  <si>
    <t>22-29-b</t>
  </si>
  <si>
    <t>The project has one building segment with two zones served by a baseline system type 7 with a condenser water loop. The condenser water pump power is 21 W/gpm at design conditions.</t>
  </si>
  <si>
    <t>22-29-c</t>
  </si>
  <si>
    <t>The project has one building segment with one zone served by a baseline system type 13 with a condenser water loop.  The condenser water pump power is 19 W/gpm at design conditions.</t>
  </si>
  <si>
    <t>22-29-d</t>
  </si>
  <si>
    <t>The project has one building segment with one zone served by a baseline system type 13 with a condenser water loop. The condenser water pump power is 21 W/gpm at design conditions.</t>
  </si>
  <si>
    <t>22-29-e</t>
  </si>
  <si>
    <t>The project has one building segment with one zone served by a baseline system type 11 with a chilled water loop. The chilled water loop serves a computer room.</t>
  </si>
  <si>
    <t>22-30</t>
  </si>
  <si>
    <t>22-30-a</t>
  </si>
  <si>
    <t>The project has one building segment with one zone served by a baseline system type 11 with a condenser water loop. The condenser water pump power is 22 W/gpm at design conditions.</t>
  </si>
  <si>
    <t>22-30-b</t>
  </si>
  <si>
    <t>The project has one building segment with one zone served by a baseline system type 11 with a condenser water loop. The condenser water pump power is 25 W/gpm at design conditions.</t>
  </si>
  <si>
    <t>22-30-c</t>
  </si>
  <si>
    <t>22-30-d</t>
  </si>
  <si>
    <t>22-30-e</t>
  </si>
  <si>
    <t>The project has one building segment with two zones served by a baseline system type 7 with a chilled water loop. The chilled water loop does not serve any computer room.</t>
  </si>
  <si>
    <t>22-31</t>
  </si>
  <si>
    <t>22-31-a</t>
  </si>
  <si>
    <t>The project has one building segment with two zones served by a baseline system type 7 with a chilled water system. The building has a peak cooling load of 200 tons and the chiller plant has 1 chiller.</t>
  </si>
  <si>
    <t>22-31-b</t>
  </si>
  <si>
    <t>The project has one building segment with two zones served by a baseline system type 7 with a chilled water system. The building has a peak cooling load of 200 tons and the chiller plant has 2 chillers.</t>
  </si>
  <si>
    <t>22-31-c</t>
  </si>
  <si>
    <t>The project has one building segment with two zones served by a baseline system type 7 with a chilled water system. The building has a peak cooling load of 450 tons and the chiller plant has 2 chillers.</t>
  </si>
  <si>
    <t>22-31-d</t>
  </si>
  <si>
    <t>The project has one building segment with two zones served by a baseline system type 7 with a chilled water system. The building has a peak cooling load of 450 tons and the chiller plant has 1 chiller.</t>
  </si>
  <si>
    <t>22-31-e</t>
  </si>
  <si>
    <t>The project has one building segment with two zones served by a baseline system type 7 with a chilled water system. The building has a peak cooling load of 2400 tons and the chiller plant has 3 chillers.</t>
  </si>
  <si>
    <t>22-31-f</t>
  </si>
  <si>
    <t>The project has one building segment with two zones served by a baseline system type 7 with a chilled water system. The building has a peak cooling load of 2400 tons and the chiller plant has 2 chillers.</t>
  </si>
  <si>
    <t>22-31-g</t>
  </si>
  <si>
    <t>The project has one building segment with two zones served by a baseline system type 5. There is no chilled water system.</t>
  </si>
  <si>
    <t>22-32</t>
  </si>
  <si>
    <t>22-32-a</t>
  </si>
  <si>
    <t>The project has one building segment with two zones served by a baseline system type 7 with a chilled water system. The baseline chiller efficiency matches the prescibed efficiency based on the capacity range in table G3.5.3.</t>
  </si>
  <si>
    <t>22-32-b</t>
  </si>
  <si>
    <t>The project has one building segment with two zones served by a baseline system type 7 with a chilled water system. The baseline chiller efficiency metric does not match the prescibed efficiency based on the capacity range in table G3.5.3.</t>
  </si>
  <si>
    <t>22-32-c</t>
  </si>
  <si>
    <t>The project has one building segment with two zones served by a baseline system type 7 with a chilled water system. The baseline chiller efficiency does not match the prescibed efficiency based on the capacity range in table G3.5.3.</t>
  </si>
  <si>
    <t>22-32-d</t>
  </si>
  <si>
    <t>The project has one building segment with two zones served by a baseline system type 8 with a chilled water system. The baseline chiller efficiency matches the prescibed efficiency based on the capacity range in table G3.5.3.</t>
  </si>
  <si>
    <t>22-32-e</t>
  </si>
  <si>
    <t>The project has one building segment with two zones served by a baseline system type 8 with a chilled water system. The baseline chiller efficiency metric does not match the prescibed efficiency based on the capacity range in table G3.5.3.</t>
  </si>
  <si>
    <t>22-32-f</t>
  </si>
  <si>
    <t>The project has one building segment with two zones served by a baseline system type 8 with a chilled water system. The baseline chiller efficiency does not match the prescibed efficiency based on the capacity range in table G3.5.3.</t>
  </si>
  <si>
    <t>22-32-g</t>
  </si>
  <si>
    <t>The project has one building segment with two zones served by a baseline system type 2. There are no chillers.</t>
  </si>
  <si>
    <t>22-33</t>
  </si>
  <si>
    <t>22-33-a</t>
  </si>
  <si>
    <t>The project has one building segment with two zones served by a baseline system type 8 with a chilled water system. The chilled water system is modeled with one primary and one secondary chilled water loop.</t>
  </si>
  <si>
    <t>22-33-b</t>
  </si>
  <si>
    <t>The project has one building segment with two zones served by a baseline system type 8 with a chilled water system. The chilled water system is modeled with two secondary chilled water loops.</t>
  </si>
  <si>
    <t>22-33-c</t>
  </si>
  <si>
    <t>The project has one building segment with two zones served by a baseline system type 7 with a chilled water system. The chilled water system is modeled with one primary and one secondary chilled water loop.</t>
  </si>
  <si>
    <t>22-33-d</t>
  </si>
  <si>
    <t>The project has one building segment with two zones served by a baseline system type 7 with a chilled water system. The chilled water system is modeled without a secondary chilled water loop.</t>
  </si>
  <si>
    <t>22-33-e</t>
  </si>
  <si>
    <t>The project has one building segment with two zones served by a baseline system type 7 with a chilled water system. The chilled water system is incorrectly modeled with two primary chilled water loops.</t>
  </si>
  <si>
    <t>22-33-f</t>
  </si>
  <si>
    <t>The project has one building segment with two zones served by a baseline system type 7 with a chilled water system. The chilled water system uses purchased chilled water.</t>
  </si>
  <si>
    <t>22-34</t>
  </si>
  <si>
    <t>22-34-a</t>
  </si>
  <si>
    <t>The project has one building segment with two zones served by a baseline system type 7 with a chilled water system. The chilled water plant equipment capacity is sized based on coincident loads.</t>
  </si>
  <si>
    <t>22-34-b</t>
  </si>
  <si>
    <t>The project has one building segment with two zones served by a baseline system type 7 with a chilled water system. The chilled water plant equipment capacity is not sized based on coincident loads.</t>
  </si>
  <si>
    <t>22-34-c</t>
  </si>
  <si>
    <t>The project has one building segment with two zones served by a baseline system type 8 with a chilled water system. The chilled water plant equipment capacity is sized based on coincident loads.</t>
  </si>
  <si>
    <t>22-34-d</t>
  </si>
  <si>
    <t>The project has one building segment with two zones served by a baseline system type 8 with a chilled water system. The chilled water plant equipment capacity is not sized based on coincident loads.</t>
  </si>
  <si>
    <t>22-34-e</t>
  </si>
  <si>
    <t>The project has one building segment with one zone served by a baseline system type 9. There is no chilled water system.</t>
  </si>
  <si>
    <t>22-35</t>
  </si>
  <si>
    <t>22-35-a</t>
  </si>
  <si>
    <t>The project has one building segment with two zones served by a baseline system type 7 with a chilled water system. The chilled water system does not use purchased chilled water.</t>
  </si>
  <si>
    <t>22-35-b</t>
  </si>
  <si>
    <t>The project has one building segment with two zones served by a baseline system type 7 with a chilled water system. The chilled water system uses purchased chilled water and is not modeled with chilled water reset.</t>
  </si>
  <si>
    <t>22-35-c</t>
  </si>
  <si>
    <t>The project has one building segment with two zones served by a baseline system type 7 with a chilled water system. The chilled water system uses purchased chilled water and is modeled with chilled water reset.</t>
  </si>
  <si>
    <t>22-36</t>
  </si>
  <si>
    <t>22-36-a</t>
  </si>
  <si>
    <t>The project has one building segment with two zones served by a baseline system type 7 with a chilled water system. The chilled water system is modeled with a constant flow primary loop and variable flow secondary loop.</t>
  </si>
  <si>
    <t>22-36-b</t>
  </si>
  <si>
    <t>The project has one building segment with two zones served by a baseline system type 7 with a chilled water system. The chilled water system is modeled with a variable flow primary loop.</t>
  </si>
  <si>
    <t>22-36-c</t>
  </si>
  <si>
    <t>The project has one building segment with one zone served by a baseline system type 13 with a chilled water system. The chilled water system is modeled with a constant flow primary loop and variable flow secondary loop.</t>
  </si>
  <si>
    <t>22-36-d</t>
  </si>
  <si>
    <t>The project has one building segment with one zone served by a baseline system type 13 with a chilled water system. The chilled water system is modeled with a constant flow secondary loop.</t>
  </si>
  <si>
    <t>22-36-e</t>
  </si>
  <si>
    <t>22-37</t>
  </si>
  <si>
    <t>22-37-a</t>
  </si>
  <si>
    <t>22-37-b</t>
  </si>
  <si>
    <t>The project has one building segment with two zones served by a baseline system type 7 with a chilled water system. The chilled water system uses purchased chilled water and is modeled with a variable speed distribution pump.</t>
  </si>
  <si>
    <t>22-37-c</t>
  </si>
  <si>
    <t>The project has one building segment with two zones served by a baseline system type 7 with a chilled water system. The chilled water system uses purchased chilled water and the pump speed control is not defined.</t>
  </si>
  <si>
    <t>22-38</t>
  </si>
  <si>
    <t>22-38-a</t>
  </si>
  <si>
    <t>22-38-b</t>
  </si>
  <si>
    <t>The project has one building segment with two zones served by a baseline system type 7 with a chilled water system. The chilled water system uses purchased chilled water and has a minimum flow setpoint of 25%.</t>
  </si>
  <si>
    <t>22-38-c</t>
  </si>
  <si>
    <t>The project has one building segment with two zones served by a baseline system type 7 with a chilled water system. The chilled water system uses purchased chilled water and has a minimum flow setpoint of 40%.</t>
  </si>
  <si>
    <t>22-39</t>
  </si>
  <si>
    <t>22-39-a</t>
  </si>
  <si>
    <t>22-39-b</t>
  </si>
  <si>
    <t>The project has one building segment with two zones served by a baseline system type 7 with a chilled water system. The chilled water system uses purchased chilled water and has a chilled water pump power of 16 W/gpm at design conditions.</t>
  </si>
  <si>
    <t>22-39-c</t>
  </si>
  <si>
    <t>The project has one building segment with two zones served by a baseline system type 7 with a chilled water system. The chilled water system uses purchased chilled water and has a chilled water pump power of 20 W/gpm at design conditions.</t>
  </si>
  <si>
    <t>22-40</t>
  </si>
  <si>
    <t>22-40-a</t>
  </si>
  <si>
    <t>The project has one building segment with two zones served by an HVAC system that uses purchased chilled water in the proposed design. The chilled water system in the baseline also uses purchased chilled water.</t>
  </si>
  <si>
    <t>22-40-b</t>
  </si>
  <si>
    <t>The project has one building segment with two zones served by an HVAC system that uses purchased chilled water in the proposed design. The chilled water system in the baseline does not use purchased chilled water.</t>
  </si>
  <si>
    <t>22-40-c</t>
  </si>
  <si>
    <t>The project has one building segment with two zones served by an HVAC system that uses purchased chilled water in the proposed design. The baseline does not include a chilled water system.</t>
  </si>
  <si>
    <t>22-40-d</t>
  </si>
  <si>
    <t>The project has one building segment with two zones served by an HVAC system that does not use purchased chilled water in the proposed design.</t>
  </si>
  <si>
    <t>22-41</t>
  </si>
  <si>
    <t>22-41-a</t>
  </si>
  <si>
    <t>The project has one building segment with two zones served by a baseline system type 7 with a chilled water system. The chilled water system uses purchased chilled water and is modeled with a single chilled water loop.</t>
  </si>
  <si>
    <t>22-41-b</t>
  </si>
  <si>
    <t>The project has one building segment with two zones served by a baseline system type 7 with a chilled water system. The chilled water system uses purchased chilled water and is modeled with two chilled water loops.</t>
  </si>
  <si>
    <t>22-41-c</t>
  </si>
  <si>
    <t>10-1</t>
  </si>
  <si>
    <t>10-1-a</t>
  </si>
  <si>
    <t>A one story, one zone building includes a baseline system 3. Both the baseline and proposed version of the building utilize adiabatic humidification.</t>
  </si>
  <si>
    <t>10-1-b</t>
  </si>
  <si>
    <t>A one story, one zone building includes a baseline system 3. Neither the baseline nor proposed version of the building utilize any humidification.</t>
  </si>
  <si>
    <t>10-7</t>
  </si>
  <si>
    <t>10-7-a</t>
  </si>
  <si>
    <t>A one story building includes a baseline system 3. The capacity is 70 kBtu/hr and the cooling efficiency of the system matches the expected efficiency based on the capacity range from Table G3.5.1.</t>
  </si>
  <si>
    <t>10-7-b</t>
  </si>
  <si>
    <t>A one story building includes a baseline system 4. The capacity is 70 kBtu/hr and the cooling efficiency of the system matches the expected efficiency based on the capacity range from Table G3.5.2.</t>
  </si>
  <si>
    <t>10-7-c</t>
  </si>
  <si>
    <t>A one story building includes a baseline system 4. The cooling capacity is 150 kBtu/hr and the cooling efficiency of the system matches the expected efficiency based on the capacity range from Table G3.5.2.</t>
  </si>
  <si>
    <t>10-7-d</t>
  </si>
  <si>
    <t>A one story building includes a baseline system 4. The cooling capacity is 150 kBtu/hr and the cooling efficiency of the system does not match the expected efficiency based on the capacity range from Table G3.5.2.</t>
  </si>
  <si>
    <t>10-7-e</t>
  </si>
  <si>
    <t>A one story building includes a baseline system 4. The cooling capacity is undefined and the cooling efficiency of the system does not match the most conservative cooling efficiency from Table G3.5.2.</t>
  </si>
  <si>
    <t>10-7-f</t>
  </si>
  <si>
    <t>A two story building includes a baseline system 5. The system serves more than 1 floor.</t>
  </si>
  <si>
    <t>10-14</t>
  </si>
  <si>
    <t>10-14-a</t>
  </si>
  <si>
    <t>A one story building includes a baseline system 3. The capacity is undefined and the heating efficiency of the system matches the most conservative heating efficiency from Table G3.5.5.</t>
  </si>
  <si>
    <t>10-14-b</t>
  </si>
  <si>
    <t>A one story building includes a baseline system 4. The capacity is undefined and the heating efficiency of the system matches the most conservative heating efficiency from Table G3.5.2.</t>
  </si>
  <si>
    <t>10-14-c</t>
  </si>
  <si>
    <t>A one story building includes a baseline system 3. The capacity is 200,000 Btu/hr and the heating efficiency of the system matches the expected efficiency based on the capacity range from Table G3.5.5.</t>
  </si>
  <si>
    <t>10-14-d</t>
  </si>
  <si>
    <t>A one story building includes a baseline system 4. The capacity is undefined and the heating efficiency of the system does not match the most conservative heating efficiency from Table G3.5.2.</t>
  </si>
  <si>
    <t>10-14-e</t>
  </si>
  <si>
    <t>A one story building includes a baseline system 4. The capacity is 50,000 Btu/hr and the heating efficiency of the system matches the expected efficiency based on the capacity range from Table G3.5.2.</t>
  </si>
  <si>
    <t>10-14-f</t>
  </si>
  <si>
    <t>A one story building includes a baseline system 4. The capacity is 50,000 Btu/hr and the heating efficiency of the system does not match the expected efficiency based on the capacity range from Table G3.5.2.</t>
  </si>
  <si>
    <t>10-14-g</t>
  </si>
  <si>
    <t>A one story building includes a baseline system 4. The capacity is 100,000 Btu/hr and the (high and low-temperature) heating efficiencies of the system match the expected efficiencies based on the capacity range from Table G3.5.2.</t>
  </si>
  <si>
    <t>10-14-h</t>
  </si>
  <si>
    <t>A one story building includes a baseline system 4. The capacity is 100,000 Btu/hr and the high-temperature heating efficiency of the system does not match the expected high-temperature heating efficiency based on the capacity range from Table G3.5.2 but the low-temperature heating efficiency does match.</t>
  </si>
  <si>
    <t>10-14-i</t>
  </si>
  <si>
    <t>A one story building includes a baseline system 4. The capacity is 100,000 Btu/hr and the high-temperature heating efficiency of the system matches the expected high-temperature heating efficiency based on the capacity range from Table G3.5.2 but the low-temperature heating efficiency does not match.</t>
  </si>
  <si>
    <t>10-14-j</t>
  </si>
  <si>
    <t>A one story building includes a baseline system 4. The capacity is 100,000 Btu/hr and the (high and low-temperature) heating efficiency values of the system match the expected heating efficiencies based on the capacity range from Table G3.5.2, however the efficiency metric is incorrect.</t>
  </si>
  <si>
    <t>10-14-k</t>
  </si>
  <si>
    <t>A one story building includes a baseline system 4. The capacity is 100,000 Btu/hr the (high and low-temperature) heating efficiencies of the system match the expected heating efficiencies based on the capacity range from Table G3.5.2.</t>
  </si>
  <si>
    <t>10-14-l</t>
  </si>
  <si>
    <t>10-14-m</t>
  </si>
  <si>
    <t>A one story building includes a baseline system 9. The capacity is undefined and the heating efficiency of the system matches the most conservative heating efficiency from Table G3.5.5.</t>
  </si>
  <si>
    <t>10-14-n</t>
  </si>
  <si>
    <t>A one story building includes a baseline system 9. The capacity is undefined and the heating efficiency of the system does not match the heating efficiency from Table G3.5.5.</t>
  </si>
  <si>
    <t>10-14-o</t>
  </si>
  <si>
    <t>A one story building includes a baseline system 3 with a zone that has defined an aggregation factor greater than 1. The heating capacity is 1,000,000 Btu/hr and the heating efficiency of the system matches the expected heating efficiency from Table G3.5.5 based on the capacity range associated with the average heating capacity per disaggregated zone.</t>
  </si>
  <si>
    <t>10-14-p</t>
  </si>
  <si>
    <t>A one story building utilizes system 4. The capacity is 80,000 Btu/hr and the (high and low-temperature) heating efficiencies of the system are defined but the zone aggregation factor is undefined so it cannot be determined if the correct capacity range was used to establish the baseline efficiency.</t>
  </si>
  <si>
    <t>10-15</t>
  </si>
  <si>
    <t>10-15-a</t>
  </si>
  <si>
    <t>A one zone building is modeled with  system 4. Both the proposed and baseline building's Thermal Zone 1 utilize humidification via their HVAC system.</t>
  </si>
  <si>
    <t>10-15-b</t>
  </si>
  <si>
    <t>A one zone building is modeled with  system 4. Only the baseline Thermal Zone 1 utilize humidification via their HVAC system. The proposed building has no humidification in it at all.</t>
  </si>
  <si>
    <t>10-15-c</t>
  </si>
  <si>
    <t>A one zone building is modeled with  system 4. Only the proposed Thermal Zone 1 utilize humidification via their HVAC system. The baseline building has no humidification in it at all.</t>
  </si>
  <si>
    <t>10-15-d</t>
  </si>
  <si>
    <t>A one zone building is modeled with  system 4. Neither the proposed or baseline building has humidification present.</t>
  </si>
  <si>
    <t>19-1</t>
  </si>
  <si>
    <t>19-1-a</t>
  </si>
  <si>
    <t>The project has one building segment with one zone. The baseline heating system is an autosized furnace with 25% oversizing and the cooling system is an autosized direct-expansion coil with 15% oversizing.</t>
  </si>
  <si>
    <t>19-1-b</t>
  </si>
  <si>
    <t>The project has one building segment with one zone. The baseline heating system is an autosized furnace with 25% oversizing and the cooling system does not exist.</t>
  </si>
  <si>
    <t>19-1-c</t>
  </si>
  <si>
    <t>The project has one building segment with one zone. The baseline heating system does not exist and the cooling system is an autosized direct-expansion coil with 15% oversizing.</t>
  </si>
  <si>
    <t>19-1-d</t>
  </si>
  <si>
    <t>The project has one building segment with one zone. The baseline heating system is an autosized furnace with no oversizing and the cooling system is an autosized direct expansion coil with no oversizing.</t>
  </si>
  <si>
    <t>19-1-e</t>
  </si>
  <si>
    <t>The project has one building segment with one zone. The baseline heating system is type "other" and the cooling system does not exist.</t>
  </si>
  <si>
    <t>19-2</t>
  </si>
  <si>
    <t>19-2-a</t>
  </si>
  <si>
    <t>The project has one purchased chilled water loop and one hot water loop served by a fossil fuel boiler. The baseline building plant sizing is based on coincident loads.</t>
  </si>
  <si>
    <t>19-2-b</t>
  </si>
  <si>
    <t>The project has one purchased chilled water loop and one hot water loop served by a fossil fuel boiler. The baseline building plant sizing is based on non-coincident loads.</t>
  </si>
  <si>
    <t>19-3</t>
  </si>
  <si>
    <t>19-3-a</t>
  </si>
  <si>
    <t>The project has one building segment with one zone. Weather conditions used in sizing runs are specified to be based on design days developed using 99.6% heating design temperatures and 1% dry-bulb and wetbulb cooling design temperatures.</t>
  </si>
  <si>
    <t>19-3-b</t>
  </si>
  <si>
    <t>The project has one building segment with one zone. Weather conditions used in proposed building's sizing runs are specified to be based on design days developed using 99.0% heating design temperatures and 0.4% dry-bulb and wetbulb cooling design temperatures.</t>
  </si>
  <si>
    <t>19-3-c</t>
  </si>
  <si>
    <t>The project has one building segment with one zone. Weather conditions used in baseline sizing runs are specified to be based on design days developed using 99.0% heating design temperatures and 0.4% dry-bulb and wetbulb cooling design temperatures.</t>
  </si>
  <si>
    <t>19-4</t>
  </si>
  <si>
    <t>19-4-a</t>
  </si>
  <si>
    <t>The project has one building segment with two zones which are residential dwelling units. Infiltration, occupancy, interior lighting, and miscellaneous equipment schedules are defined such that the sizing runs use the same hourly schedule as the most used weekday hourly schedule.</t>
  </si>
  <si>
    <t>19-4-b</t>
  </si>
  <si>
    <t>The project has one building segment with two zones which are residential dwelling units. Infiltration, occupancy, interior lighting, and miscellaneous equipment schedules are defined such that the sizing runs do not use the same hourly schedule as the most used weekday hourly schedule.</t>
  </si>
  <si>
    <t>19-4-c</t>
  </si>
  <si>
    <t>The project has one building segment with two zones and the project's calendar year begins on Sunday. The two zones are not residential dwelling units.</t>
  </si>
  <si>
    <t>19-4-d</t>
  </si>
  <si>
    <t>The project has one dormitory building segment with two zones which do not have lighting nor ventilation space type defined. Infiltration, occupancy, interior lighting, and miscellaneous equipment schedules are defined such that the sizing runs use the same hourly schedule as the most used weekday hourly schedule.</t>
  </si>
  <si>
    <t>19-5</t>
  </si>
  <si>
    <t>19-5-a</t>
  </si>
  <si>
    <t>The project has one building segment with one zone. The unmet load hours of the proposed design are defined and less than 300 hours.</t>
  </si>
  <si>
    <t>19-5-b</t>
  </si>
  <si>
    <t>The project has one building segment with one zone. The unmet load hours of the proposed design are defined and greater than 300 hours, but the unmet heating hours and unmet cooling hours are also defined and the sum is less than 300 hours.</t>
  </si>
  <si>
    <t>19-5-c</t>
  </si>
  <si>
    <t>The project has one building segment with one zone. The unmet load hours of the proposed design are defined and greater than 300 hours, and the unmet heating hours and unmet cooling hours are also defined and the sum is greater than 300 hours.</t>
  </si>
  <si>
    <t>19-5-d</t>
  </si>
  <si>
    <t>19-6</t>
  </si>
  <si>
    <t>19-6-a</t>
  </si>
  <si>
    <t>The project has one building segment with one zone. The unmet load hours of the baseline design are defined and less than 300 hours.</t>
  </si>
  <si>
    <t>19-6-b</t>
  </si>
  <si>
    <t>The project has one building segment with one zone. The unmet load hours of the baseline design are defined and greater than 300 hours, but the unmet heating hours and unmet cooling hours are also defined and the sum is less than 300 hours.</t>
  </si>
  <si>
    <t>19-6-c</t>
  </si>
  <si>
    <t>The project has one building segment with one zone. The unmet load hours of the baseline design are defined and greater than 300 hours, and the unmet heating hours and unmet cooling hours are also defined and each is greater than 300 hours.</t>
  </si>
  <si>
    <t>19-6-d</t>
  </si>
  <si>
    <t>The project has one building segment with one zone. The unmet load hours of the baseline design are defined and greater than 300 hours, and the unmet heating hours and unmet cooling hours are also defined and the sum is greater than 300 hours.</t>
  </si>
  <si>
    <t>19-7</t>
  </si>
  <si>
    <t>19-7-a</t>
  </si>
  <si>
    <t xml:space="preserve">The project has one building segment with two zones served by a baseline system type 7. The zones do not have laboratory spaces, and the baseline and proposed outdoor air rates are identical. </t>
  </si>
  <si>
    <t>19-7-b</t>
  </si>
  <si>
    <t>The project has one building segment with two zones served by a baseline system type 7. One zone has a laboratory space and one zone's space type cannot be determined. The baseline and proposed outdoor air rates are identical.</t>
  </si>
  <si>
    <t>19-7-c</t>
  </si>
  <si>
    <t>The project has one building segment with two zones served by a baseline system type 6. Space types cannot be determined for either zone, and baseline and proposed outdoor air rates are identical.</t>
  </si>
  <si>
    <t>19-7-d</t>
  </si>
  <si>
    <t>The project has one building segment with two zones served by a baseline system type 6. The zones do not have laboratory spaces, and one zone has demand-controlled ventilation controls. The baseline outdoor air rate is greater than the proposed.</t>
  </si>
  <si>
    <t>19-7-e</t>
  </si>
  <si>
    <t>The project has one building segment with two zones served by a baseline system type 6. One zone has a laboratory space one zone's space type cannot be determined, and one zone has demand-controlled ventilation controls. The baseline outdoor air rate is greater than the proposed.</t>
  </si>
  <si>
    <t>19-7-f</t>
  </si>
  <si>
    <t>The project has one building segment with two zones served by a baseline system type 7. One zone has a laboratory space, the other zone does not have a laboratory space, and one zone has air distribution effectiveness greater than 1. The baseline outdoor air rate is greater than the proposed.</t>
  </si>
  <si>
    <t>19-7-g</t>
  </si>
  <si>
    <t>The project has one building segment with two zones served by a baseline system type 7. One zone has a laboratory space, one zone's space type cannot be determined, and one zone has air distribution effectiveness greater than 1. The baseline outdoor air rate is greater than the proposed.</t>
  </si>
  <si>
    <t>19-7-h</t>
  </si>
  <si>
    <t>The project has one building segment with two zones served by a baseline system type 7. The baseline outdoor air rate is less than the proposed.</t>
  </si>
  <si>
    <t>19-7-i</t>
  </si>
  <si>
    <t>The project has one building segment with two zones served by a baseline system type 7. The zones do not have laboratory spaces, and the baseline outdoor air is greater than proposed outdoor air.</t>
  </si>
  <si>
    <t>19-7-j</t>
  </si>
  <si>
    <t>The project has one building segment with two zones served by a baseline system type 7. The baseline and proposed minimum outside air rate is equal, but the outside airflow multiplier schedule is not identical.</t>
  </si>
  <si>
    <t>19-8</t>
  </si>
  <si>
    <t>19-8-a</t>
  </si>
  <si>
    <t>The project has one building segment with one 1,000 ft2 zone served by a baseline system type 3. The system has a minimum outdoor airflow of 3,500 cfm and 150 occupants. The baseline system is modeled with demand-controlled ventilation controls.</t>
  </si>
  <si>
    <t>19-8-b</t>
  </si>
  <si>
    <t>The project has one building segment with one 1,000 ft2 zone served by a baseline system type 3. The system has a minimum outdoor airflow of 3,500 cfm and 150 occupants. The baseline system is not modeled with demand control ventilation.</t>
  </si>
  <si>
    <t>19-9</t>
  </si>
  <si>
    <t>19-9-a</t>
  </si>
  <si>
    <t>The project has one building segment with one zone served by a baseline system type 9. The system does not include an air economizer.</t>
  </si>
  <si>
    <t>19-9-b</t>
  </si>
  <si>
    <t>The project has one building segment with one zone served by a baseline system type 9. The system includes an air economizer but operates as fixed-fraction (does not operate as an air economizer).</t>
  </si>
  <si>
    <t>19-9-c</t>
  </si>
  <si>
    <t>The project has one building segment with one zone served by a baseline system type 9. The system includes an air economizer which operates based on an enthalpy setpoint.</t>
  </si>
  <si>
    <t>19-10</t>
  </si>
  <si>
    <t>19-10-a</t>
  </si>
  <si>
    <t>The project located in climate zone 5A has one building segment with one zone served by a baseline system type 11. The proposed design includes an air economizer, and the baseline design also includes an air economizer.</t>
  </si>
  <si>
    <t>19-10-b</t>
  </si>
  <si>
    <t>The project located in climate zone 5A has one building segment with two zones served by a baseline system type 5. The proposed design includes an air economizer, but the baseline design does not.</t>
  </si>
  <si>
    <t>19-10-c</t>
  </si>
  <si>
    <t>The project located in climate zone 5A has one building segment with one zone which is served by a baseline system type 3. The system is primarily serving computer room(s). The proposed HVAC system has an economizer but the baseline HVAC system does not.</t>
  </si>
  <si>
    <t>19-10-d</t>
  </si>
  <si>
    <t>The project located in climate zone 5A has one building segment with one zone served by a baseline system type 3. The system is primarily serving computer room(s) and does not include an air economizer in the proposed design, but does include an air economizer in the baseline.</t>
  </si>
  <si>
    <t>19-10-e</t>
  </si>
  <si>
    <t>The project located in climate zone 5A has one building segment with one zone served by a baseline system type 3. The system does not include an air economizer in the baseline nor the proposed.</t>
  </si>
  <si>
    <t>19-10-f</t>
  </si>
  <si>
    <t>The project located in climate zone 3A has one building segment with two zones served by a baseline system type 5. The climate zone has no requirements for air economizers.</t>
  </si>
  <si>
    <t>19-10-g</t>
  </si>
  <si>
    <t>The project located in climate zone 5A has one building segment with one zone served by a baseline system type 9. The system type is not one of the system types listed in G3.1.2.6.</t>
  </si>
  <si>
    <t>19-10-h</t>
  </si>
  <si>
    <t>The project located in climate zone 5A has one building segment with two zones served by a baseline system type 5. It is a retail building area type with refrigerated cases and the system does not include an air economizer in the baseline nor the proposed.</t>
  </si>
  <si>
    <t>19-10-i</t>
  </si>
  <si>
    <t>The project located in climate zone 5A has one building segment with two zones served by a baseline system type 5. It is a retail building area type with refrigerated cases. The system does not include an air economizer in the proposed, and it does include an air economizer in the baseline.</t>
  </si>
  <si>
    <t>19-11</t>
  </si>
  <si>
    <t>19-11-a</t>
  </si>
  <si>
    <t>The project has one building segment with one zone. The zone includes a computer room and is served by a baseline system type 11. The system includes an integrated fluid economizer.</t>
  </si>
  <si>
    <t>19-11-b</t>
  </si>
  <si>
    <t>The project has one building segment with one zone. The zone includes a computer room but it is not served by a baseline system type 1. Requirements for an integrated fluid economizer do not apply.</t>
  </si>
  <si>
    <t>19-11-c</t>
  </si>
  <si>
    <t>The project has one building segment with one zone. The zone includes a computer room and is served by a baseline system type 11. The system does not include an integrated fluid economizer.</t>
  </si>
  <si>
    <t>19-12</t>
  </si>
  <si>
    <t>19-12-a</t>
  </si>
  <si>
    <t>The project located in climate zone 3C has one building segment with one zone. The baseline system air economizer high-limit shutoff is 75F dry-bulb.</t>
  </si>
  <si>
    <t>19-12-b</t>
  </si>
  <si>
    <t>The project located in climate zone 3C has one building segment with one zone. The baseline system air economizer high-limit shutoff is 100F dry-bulb.</t>
  </si>
  <si>
    <t>19-12-c</t>
  </si>
  <si>
    <t>The project located in climate zone 3C has one building segment with one zone. The baseline system air economizer high-limit shutoff is based on enthalpy rather than dry-bulb temperature.</t>
  </si>
  <si>
    <t>19-12-d</t>
  </si>
  <si>
    <t>The project located in climate zone 3C has one building segment with one zone. The baseline system does not include an air economizer.</t>
  </si>
  <si>
    <t>19-12-e</t>
  </si>
  <si>
    <t>The project located in climate zone 0A has one building segment with one zone. The climate zone has no requirements for air economizers.</t>
  </si>
  <si>
    <t>19-13</t>
  </si>
  <si>
    <t>19-13-a</t>
  </si>
  <si>
    <t>The project has one building segment with two zones served by a baseline system type 7 with one terminal in each zone. The system minimum outdoor airflow does not exceed the sum of the terminal primary airflow and terminal supply-air-to-room-air temperature difference is 20F.</t>
  </si>
  <si>
    <t>19-13-b</t>
  </si>
  <si>
    <t>The project has one building segment with one zone with laboratory space served by a baseline system type 11. The system minimum outdoor airflow does not exceed the sum of the terminal primary airflow and terminal supply-air-to-room-air temperature difference is 17F.</t>
  </si>
  <si>
    <t>19-13-c</t>
  </si>
  <si>
    <t>The project has one building segment with two zones served by a baseline system type 7. The sytem minimum outdoor airflow exceeds the sum of the terminal primary airflow and terminal suppy-air-to-room-air temperature difference is 20F.</t>
  </si>
  <si>
    <t>19-13-d</t>
  </si>
  <si>
    <t>The project has one building segment with one zone with laboratory space served by a baseline system type 11. The system minimum outdoor airflow does not exceed the sum of the terminal primary airflow and terminal supply-air-to-room-air temperature difference is 20F.</t>
  </si>
  <si>
    <t>19-13-e</t>
  </si>
  <si>
    <t>The project has one building segment with two zones served by a baseline system type 7. The terminal supply-air-to-room-air temperature difference is 15F and the sum of the terminal primary airflow in the baseline is identical to the corresponding sum of terminal primary flow in the proposed model.</t>
  </si>
  <si>
    <t>19-14</t>
  </si>
  <si>
    <t>19-14-a</t>
  </si>
  <si>
    <t>The project has one building segment with one zone served by a baseline system type 11. There is no return or relief fan in the proposed system, and no return or relief fan in the baseline.</t>
  </si>
  <si>
    <t>19-14-b</t>
  </si>
  <si>
    <t>The project has one building segment with one zone served by a baseline system type 11. There is no return or relief fan in the proposed system, but a return fan has been modeled in the baseline system.</t>
  </si>
  <si>
    <t>19-14-c</t>
  </si>
  <si>
    <t>The project has one building segment with two zones served by a baseline system type 5. The proposed system includes a return fan. The baseline supply airflow is 1,000 cfm and the minimum outdoor airflow is 200 cfm. The baseline return fan is sized for 900 cfm.</t>
  </si>
  <si>
    <t>19-14-d</t>
  </si>
  <si>
    <t>The project has one building segment with two zones served by a baseline system type 5. The proposed system includes a return fan. The baseline supply airflow is 1,000 cfm and the minimum outdoor airflow is 50 cfm. The baseline return fan is sized for 950 cfm.</t>
  </si>
  <si>
    <t>19-14-e</t>
  </si>
  <si>
    <t>The project has one building segment with two zones served by a baseline system type 5. The proposed system inlcudes a return fan. The baseline supply airflow is 1,000 cfm and the minimum outdoor airflow is 200 cfm. The baseline return fan is sized at 800 cfm.</t>
  </si>
  <si>
    <t>19-14-f</t>
  </si>
  <si>
    <t>The project has one building segment with two zones served by a baseline system type 5. The proposed system does not include a return fan. The baseline system includes more than one return fan.</t>
  </si>
  <si>
    <t>19-15</t>
  </si>
  <si>
    <t>19-15-a</t>
  </si>
  <si>
    <t>The project has one building segment with one zone served by a baseline system type 10. The system minimum outdoor airflow does not exceed auto-sized supply airflow rates. Supply airflow rates are based on the temperature difference between 105F and the design space-heating temperature set point.</t>
  </si>
  <si>
    <t>19-15-b</t>
  </si>
  <si>
    <t>The project has one building segment with one zone served by a baseline system type 10. The system minimum outdoor airflow does not exceed auto-sized supply airflow rates. Supply airflow rates are based on a supply-air-to-room temperature set-point difference of 20F.</t>
  </si>
  <si>
    <t>19-15-c</t>
  </si>
  <si>
    <t>The project has one building segment with one zone served by a baseline system type 9. The system minimum outdoor airflow exceeds the auto-sized supply airflow rates. Supply airflow rates are based on the system minimum outdoor airflow rates.</t>
  </si>
  <si>
    <t>19-15-d</t>
  </si>
  <si>
    <t>The project has one building segment with one zone served by a baseline system type 9. The system minimum outdoor airflow exceeds the auto-sized supply airflow rates. Supply airflow rates are based on the temperature difference between 105F and the design space-heating temperature set point.</t>
  </si>
  <si>
    <t>19-15-e</t>
  </si>
  <si>
    <t>The project has one building segment with one zone served by a baseline system type 9. The baseline system includes more than one supply fan.</t>
  </si>
  <si>
    <t>19-16</t>
  </si>
  <si>
    <t>19-16-a</t>
  </si>
  <si>
    <t>The project has one building segment with one zone served by a baseline system type 9. The corresponding proposed system includes a fan to provide non-mechanical cooling. The baseline system design has a separate fan to provide nonmechanical cooling.</t>
  </si>
  <si>
    <t>19-16-b</t>
  </si>
  <si>
    <t>The project has one building segment with one zone served by a baseline system type 10. The corresponding proposed system includes a fan to provide non-mechanical cooling. The baseline system design has a separate fan to provide nonmechanical cooling.</t>
  </si>
  <si>
    <t>19-16-c</t>
  </si>
  <si>
    <t>The project has one building segment with one zone served by a baseline system type 1. The corresponding proposed system does not include non-mechanical cooling.</t>
  </si>
  <si>
    <t>19-17</t>
  </si>
  <si>
    <t>19-17-a</t>
  </si>
  <si>
    <t>The project has one building segment with one zone served by a baseline system type 1. Supply, return, exhaust, relief, and zone exhaust fans each have 59 W design electric power for a total of 295 W with 1,000 cfm design supply airflow.</t>
  </si>
  <si>
    <t>19-17-b</t>
  </si>
  <si>
    <t>The project has one building segment with one zone served by a baseline system type 1. The fan electrical power for the supply, return, exhaust, relief, and zone exhaust fans is calculated with the brake horsepower and motor efficiency. The total fan power is about 280 W with 1,000 cfm design supply airflow.</t>
  </si>
  <si>
    <t>19-17-c</t>
  </si>
  <si>
    <t>The project has one building segment with one zone served by a baseline system type 1. The fan electrical power for the supply, return, exhaust, relief, and zone exhaust fans is calculated with the brake horsepower and motor efficiency. The total fan power is about 500 W with 1,000 cfm design supply airflow.</t>
  </si>
  <si>
    <t>19-18</t>
  </si>
  <si>
    <t>19-18-a</t>
  </si>
  <si>
    <t>The project has one building segment with two zones served by a baseline system type 7. The fan electrical power for the supply, return, exhaust, and relief is correctly calculated using the expected brake horsepower and expected motor efficiency.</t>
  </si>
  <si>
    <t>19-18-b</t>
  </si>
  <si>
    <t>The project has one building segment with one zone served by a baseline system type 3. The fan electrical power for the supply, return, exhaust, and relief is correctly calculated using the expected brake horsepower and expected motor efficiency.</t>
  </si>
  <si>
    <t>19-18-c</t>
  </si>
  <si>
    <t>19-18-d</t>
  </si>
  <si>
    <t>The project has one building segment with two zones served by a baseline system type 7. The fan electrical power for the supply, return, exhaust, and relief is less than the fan power calculated using the expected brake horsepower and expected motor efficiency.</t>
  </si>
  <si>
    <t>19-18-e</t>
  </si>
  <si>
    <t>The project has one building segment with one zone served by a baseline system type 3. The fan electrical power for the supply, return, exhaust, and relief is less than the fan power calculated using the expected brake horsepower and expected motor efficiency.</t>
  </si>
  <si>
    <t>19-18-f</t>
  </si>
  <si>
    <t>The project has one building segment with two zones served by a baseline system type 7. The baseline system has two supply fans modeled.</t>
  </si>
  <si>
    <t>19-18-g</t>
  </si>
  <si>
    <t>The project has one building segment with one zone served by a baseline system type 1.</t>
  </si>
  <si>
    <t>19-19</t>
  </si>
  <si>
    <t>19-19-a</t>
  </si>
  <si>
    <t>The project has one building segment with one zone served by a baseline system type 9. The system has one of each of a supply, return, exhaust, and relief fan as well as a zonal exhaust fan. Each of the 5 fans has 59 W design electric power for a total of 295 W with 1000 cfm of design supply airflow.</t>
  </si>
  <si>
    <t>19-19-b</t>
  </si>
  <si>
    <t>The project has one building segment with one zone served by a baseline system type 10. The system has one of each of a supply, return, exhaust, and relief fan as well as a zonal exhaust fan. Each of the 5 fans has 80 W design electric power for a total of 400 W with 800 cfm of design supply airflow.</t>
  </si>
  <si>
    <t>19-19-c</t>
  </si>
  <si>
    <t>The project has one building segment with one zone served by a baseline system type 10. There is more than one supply fan in the baseline HVAC system.</t>
  </si>
  <si>
    <t>19-19-d</t>
  </si>
  <si>
    <t>The project has one building segment with one zone served by a baseline system type 10. There is non-mechanical cooling associated with the zone served by the baseline HVAC system in the proposed model.</t>
  </si>
  <si>
    <t>19-19-e</t>
  </si>
  <si>
    <t>The project has one building segment with one zone served by a baseline system type 10. The system has one of each of a supply, return, exhaust, and relief fan as well as a zonal exhaust fan. Each of the 5 fans has 80 W design electric power for a total of 400 W with 2000 cfm of design supply airflow.</t>
  </si>
  <si>
    <t>19-20</t>
  </si>
  <si>
    <t>19-20-a</t>
  </si>
  <si>
    <t>The project has one building segment with two zones. Project contains baseline system 7. Proposed supply/return/relief/exhaust fans have 100W/50W/0W/50W design electric power respectively. Baseline fan power is proportionally distributed according to the proposed fan power.</t>
  </si>
  <si>
    <t>19-20-b</t>
  </si>
  <si>
    <t>The project has one building segment with two zones. Project contains baseline system 5. Proposed supply/return/relief/exhaust fans have 100W/50W/0W/50W design electric power respectively. Baseline fan power is not proportionally distributed according to the proposed fan power.</t>
  </si>
  <si>
    <t>19-21</t>
  </si>
  <si>
    <t>19-21-a</t>
  </si>
  <si>
    <t>The project located in climate zone 5A has one building segment with two zones served by baseline system type 7. The system has 5000 cfm of supply air and at least 75% outdoor air. Energy recovery is correctly modeled for the system.</t>
  </si>
  <si>
    <t>19-21-b</t>
  </si>
  <si>
    <t>The project located in climate zone 5A has one building segment with one zone seved by baseline system type 7. The system has 5000 cfm of supply air and at least 75% outdoor air. System serves spaces that are not cooled and that are heated to less than 60F. Energy recovery is not modeled for the system.</t>
  </si>
  <si>
    <t>19-21-c</t>
  </si>
  <si>
    <t>The project located in climate zone 5A has one building segment with two zones served by baseline system type 5. The system has 5000 cfm of supply air and at least 75% outdoor air. System serves zones likely to be exhausting toxic, flammable, or corrosive fumes or paint or dust that do not have energy recovery for the proposed system.</t>
  </si>
  <si>
    <t>19-21-d</t>
  </si>
  <si>
    <t>The project has one building segment with one zone. Project is in climate zone 3A and contains baseline system 10 with heating only, 5000 cfm of supply air, and 75% outdoor air. System serves zones that do not have energy recovery for the proposed system.</t>
  </si>
  <si>
    <t>19-21-e</t>
  </si>
  <si>
    <t>The project has one building segment with two zones. Project is in climate zone 5A and contains baseline system 5 with 5000 cfm of supply air and 75% outdoor air. The largest exhaust source is less than 75% of the design outdoor airflow.</t>
  </si>
  <si>
    <t>19-21-f</t>
  </si>
  <si>
    <t>The project has one building segment with two zones. Project is in climate zone 5A and contains baseline system 5 with 5000 cfm of supply air and 75% outdoor air. The proposed system has dehumidification that employs energy recovery in series with the cooling coil.</t>
  </si>
  <si>
    <t>19-21-g</t>
  </si>
  <si>
    <t>The project has one building segment with one zone. Project is in climate zone 5A and contains baseline system 3 with 5000 cfm of supply air and 75% outdoor air. System serves a kitchen type space indicating that exception 3 may be applicable.</t>
  </si>
  <si>
    <t>19-21-h</t>
  </si>
  <si>
    <t>The project has one building segment with two zones. Project is in climate zone 5A and contains baseline system 5 with 5000 cfm of supply air and 75% outdoor air. The proposed HVAC system contains more than one exhaust fan, and the largest exhaust source could be less than 75% of the design outdoor airflow, but it cannot be determined if exception 6 is applicable.</t>
  </si>
  <si>
    <t>19-21-i</t>
  </si>
  <si>
    <t>The project has one building segment with two zones. Project is in climate zone 5A and contains baseline system 7 with 5000 cfm of supply air and 69% outdoor air. Energy recovery is correctly not modeled for the system.</t>
  </si>
  <si>
    <t>19-21-j</t>
  </si>
  <si>
    <t>The project has one building segment with two zones. Project is in climate zone 5A and contains baseline system 7 with 5000 cfm of supply air and 75% outdoor air. Energy recovery is incorrectly not modeled for the system and not all space types have been defined so applicability of exceptions 2 and 3 cannot be determined.</t>
  </si>
  <si>
    <t>19-21-k</t>
  </si>
  <si>
    <t>The project has one building segment with two zones. Project is in climate zone 5A and contains baseline system 7 with 5000 cfm of supply air and 75% outdoor air. Energy recovery is incorrectly not modeled for the system.</t>
  </si>
  <si>
    <t>19-22</t>
  </si>
  <si>
    <t>19-22-a</t>
  </si>
  <si>
    <t>The project has one building segment with one zone served by baseline system type 11. The system is correctly modeled with "WHEN MINIMUM OUTSIDE AIR" energy recovery operations to allow bypass for economizer control.</t>
  </si>
  <si>
    <t>19-22-b</t>
  </si>
  <si>
    <t>The project has one building segment with one zone served by baseline system type 11. The system is incorrectly modeled with "WHEN FANS ON" energy recovery operations, preventing bypass for economizer control.</t>
  </si>
  <si>
    <t>19-23</t>
  </si>
  <si>
    <t>19-23-a</t>
  </si>
  <si>
    <t>The project has one building segment with one zone and one office space. The lighting, occupancy, and infiltration schedules use constant design day hourly schedules corresponding to the lowest hourly value from the schedule used in simulation for heating, and the highest hourly value from the schedule used in simulation for cooling.</t>
  </si>
  <si>
    <t>19-23-b</t>
  </si>
  <si>
    <t>The project has one building segment with one zone and one retail space. The lighting, occupancy, and infiltration schedules use constant design day hourly schedules corresponding to the lowest hourly value from the schedule used in simulation for heating, and the highest hourly value from the schedule used in simulation for cooling.</t>
  </si>
  <si>
    <t>19-23-c</t>
  </si>
  <si>
    <t>The project has one building segment with one zone and one office space. The lighting, occupancy, and infiltration schedules use constant design day hourly schedules but they do not all correspond to the lowest hourly value from the schedule used in simulation for heating, and the highest hourly value from the schedule used in simulation for cooling.</t>
  </si>
  <si>
    <t>19-23-d</t>
  </si>
  <si>
    <t>The project has one building segment with one zone and one retail space. The lighting, occupancy, and infiltration schedules use constant design day hourly schedules but they do not all correspond to the lowest hourly value from the schedule used in simulation for heating, and the highest hourly value from the schedule used in simulation for cooling.</t>
  </si>
  <si>
    <t>19-23-e</t>
  </si>
  <si>
    <t>The project has one multifamily building segment with one zone and an undefined space type. The heating and cooling schedules pass according to infiltration, occupancy, and lighting rules.</t>
  </si>
  <si>
    <t>19-23-f</t>
  </si>
  <si>
    <t xml:space="preserve">The project has one multifamily building segment with one zone and an undefined space type. The heating schedules pass according to infiltration, occupancy, and lighting rules. However, the corresponding cooling schedules fail. </t>
  </si>
  <si>
    <t>19-23-g</t>
  </si>
  <si>
    <t>The project has one multifamily building segment with one zone dwelling unit space type. The heating schedules pass according to infiltration, occupancy, and lighting rules. However, the corresponding cooling do not.</t>
  </si>
  <si>
    <t>19-23-h</t>
  </si>
  <si>
    <t>The project has one office building segment with one zone with an undefined space type. The heating and cooling schedules pass according to infiltration, occupancy, and lighting rules.</t>
  </si>
  <si>
    <t>19-23-i</t>
  </si>
  <si>
    <t>The project has one undefined building segment with one zone with an undefined space type. None of the heating or cooling schedules for lighting, infiltration, or occupancy agree with the requirements found in Section G3.1.2.2.1.</t>
  </si>
  <si>
    <t>19-23-j</t>
  </si>
  <si>
    <t>The project has one undefined building segment with one zone with an undefined space type. The heating schedules pass according to infiltration, occupancy, and lighting rules. However, the corresponding cooling do not.</t>
  </si>
  <si>
    <t>19-23-k</t>
  </si>
  <si>
    <t>19-24</t>
  </si>
  <si>
    <t>19-24-a</t>
  </si>
  <si>
    <t>The project has one building segment with one zone. Project consists of a single-zone hot water/chilled water VAV HVAC system with a minimum outdoor airflow requirement of 100 cfm. The proposed HVAC fan correctly operates continuously during occupied hours.</t>
  </si>
  <si>
    <t>19-24-b</t>
  </si>
  <si>
    <t>The project has one building segment with one zone. Project consists of a single-zone hot water/hot water VAV HVAC system with a minimum outdoor airflow requirement of 100 cfm. The proposed HVAC fan incorrectly cycles on and off during occupied hours to maintain temperature setpoints, but not outdoor airflow requirements.</t>
  </si>
  <si>
    <t>19-24-c</t>
  </si>
  <si>
    <t>The project has one building segment with one zone. Project consists of a packaged single-zone HVAC system with no minimum outdoor airflow requirement. The HVAC fan correctly cycles on and off during occupied hours to maintain temperature setpoints.</t>
  </si>
  <si>
    <t>19-24-d</t>
  </si>
  <si>
    <t>The project has one building segment with one zone. Project consists of a packaged single-zone HVAC system with no minimum outdoor airflow requirement. The HVAC fan is set to remain off during occupied hours.</t>
  </si>
  <si>
    <t>19-25</t>
  </si>
  <si>
    <t>19-25-a</t>
  </si>
  <si>
    <t>The project has one building segment with two zones served by a baseline system type 11 with a minimum outdoor airflow requirement of 100 cfm. The HVAC fan correctly operates continuously during occupied hours.</t>
  </si>
  <si>
    <t>19-25-b</t>
  </si>
  <si>
    <t>The project has one building segment with two zones served by a baseline system type 11 with a minimum outdoor airflow requirement of 100 cfm. The HVAC fan incorrectly cycles on and off during occupied hours to maintain temperature setpoints, but not outdoor airflow requirements.</t>
  </si>
  <si>
    <t>19-25-c</t>
  </si>
  <si>
    <t>The project has one building segment with one zone served by a baseline system type 7 with no minimum outdoor airflow requirement. The HVAC fan correctly cycles on and off during occupied hours to maintain temperature setpoints.</t>
  </si>
  <si>
    <t>19-25-d</t>
  </si>
  <si>
    <t>The project has one building segment with one zone served by a baseline system type 3 with no minimum outdoor airflow requirement. The HVAC fan is set to remain off during occupied hours.</t>
  </si>
  <si>
    <t>19-26</t>
  </si>
  <si>
    <t>19-26-a</t>
  </si>
  <si>
    <t>The project has one building segment with two zones including a healthcare facility operating room. The two zones are served by a hot water/chilled water VAV HVAC system with 100 CFM minimum outdoor air requirement. The HVAC fan correctly operates continuously during unoccupied hours.</t>
  </si>
  <si>
    <t>19-26-b</t>
  </si>
  <si>
    <t>The project has one building segment with one zone including an animal health facility room. The zone is served by a single-zone hot water/chilled water VAV HVAC system with 100 CFM minimum outdoor air requirement. The HVAC fan is incorrectly set to keep off during unoccupied hours.</t>
  </si>
  <si>
    <t>19-27</t>
  </si>
  <si>
    <t>19-27-a</t>
  </si>
  <si>
    <t>The project has one building segment with two zones including a healthcare facility operating room. The two zones are seved by a baseline system type 7 with 100 CFM minimum outdoor air requirement. The HVAC fan is correctly set to operate continuously during unoccupied hours.</t>
  </si>
  <si>
    <t>19-27-b</t>
  </si>
  <si>
    <t>The project has one building segment with one zone including an animal health facility room. The zone is served by a baseline system type 11  with 100 CFM minimum outdoor air requirement. The HVAC fan is incorrectly set to keep off during unoccupied hours.</t>
  </si>
  <si>
    <t>19-28</t>
  </si>
  <si>
    <t>19-28-a</t>
  </si>
  <si>
    <t>The project has one building segment with one zone. Project does not have spaces with health and safety mandated minimum ventilation requirements. HVAC fans correctly cycle on and off to maintain temperature setpoint during unoccupied hours.</t>
  </si>
  <si>
    <t>19-28-b</t>
  </si>
  <si>
    <t>The project has one building segment with two zones. Project does not have spaces with health and safety mandated minimum ventilation requirements. HVAC fans incorrectly stay off during unoccupied hours.</t>
  </si>
  <si>
    <t>19-29</t>
  </si>
  <si>
    <t>19-29-a</t>
  </si>
  <si>
    <t>19-29-b</t>
  </si>
  <si>
    <t>Project does not have spaces with health and safety mandated minimum ventilation requirements. HVAC fans incorrectly stay off during unoccupied hours.</t>
  </si>
  <si>
    <t>19-30</t>
  </si>
  <si>
    <t>19-30-a</t>
  </si>
  <si>
    <t>The project has one building segment with two zones served by a baseline system type 6. The HVAC system requires a manual check to see that the terminal-unit fan and reheat coil are being energized to meet the heating set point during unoccupied hours.</t>
  </si>
  <si>
    <t>19-30-b</t>
  </si>
  <si>
    <t>The project has one building segment with two zones served by a baseline system type 8. The HVAC system requires a manual check to see that the terminal-unit fan and reheat coil are being energized to meet the heating set point during unoccupied hours.</t>
  </si>
  <si>
    <t>19-30-c</t>
  </si>
  <si>
    <t>The project has one building segment with one zone served by a baseline system type 1. There are no terminal-unit fans or reheat coils.</t>
  </si>
  <si>
    <t>19-31</t>
  </si>
  <si>
    <t>19-31-a</t>
  </si>
  <si>
    <t>The project has one building segment with one zone. Project contains a computer room served by a packaged terminal heat pump system. HVAC fans correctly operate continuously during unoccupied hours.</t>
  </si>
  <si>
    <t>19-31-b</t>
  </si>
  <si>
    <t>19-32</t>
  </si>
  <si>
    <t>19-32-a</t>
  </si>
  <si>
    <t>The project has one building segment with one zone. Project contains a computer room served by a baseline system type 2. HVAC fans correctly operate continuously during unoccupied hours.</t>
  </si>
  <si>
    <t>19-32-b</t>
  </si>
  <si>
    <t>The project has one building segment with one zone. Project contains a computer room served by a baseline system type 2. HVAC fans incorrectly cycle on and off during unoccupied hours.</t>
  </si>
  <si>
    <t>19-33</t>
  </si>
  <si>
    <t>19-33-a</t>
  </si>
  <si>
    <t>The project has one building segment with one zone. The zone does not have a cooling system in the user model, and is served by a packaged terminal air conditioner in the proposed.</t>
  </si>
  <si>
    <t>19-33-b</t>
  </si>
  <si>
    <t>The project has one building segment with one zone. The zone does not have a heating system in the user model, and is served by a hot water coil in the proposed.</t>
  </si>
  <si>
    <t>19-33-c</t>
  </si>
  <si>
    <t>The project has one building segment with one zone. The zone has a heating and cooling system in the user model.</t>
  </si>
  <si>
    <t>19-34</t>
  </si>
  <si>
    <t>19-34-a</t>
  </si>
  <si>
    <t>The project has one building segment with one zone. The zone does not have a cooling system in the user model, and is served by a packaged terminal air conditioner in the baseline.</t>
  </si>
  <si>
    <t>19-34-b</t>
  </si>
  <si>
    <t>19-35</t>
  </si>
  <si>
    <t>19-35-a</t>
  </si>
  <si>
    <t>The project located in climate zone 5A has one building segment with two zones served by a baseline system type 7. All spaces served by the system are defined as lab. The baseline model has 5,000 CFM of aggregated minimum outdoor air flow, and the proposed model has 4,000 CFM.</t>
  </si>
  <si>
    <t>19-35-b</t>
  </si>
  <si>
    <t>The project located in climate zone 4A has one building segment with two zones served by a baseline system type 7. The only defined space type for spaces served by the system is lab, but not all space types are defined. The baseline model has 5,000 CFM of aggregated minimum outdoor air flow, and the proposed model has 4,000 CFM.</t>
  </si>
  <si>
    <t>19-35-c</t>
  </si>
  <si>
    <t>The project located in climate zone 5A has one building segment with two zones served by a baseline system type 5. None of the spaces served by the system have space types defined. The baseline model has 5,000 CFM of aggregated minimum outdoor air flow, and the proposed model has 4,000 CFM.</t>
  </si>
  <si>
    <t>19-35-d</t>
  </si>
  <si>
    <t>The project located in climate zone 4A has one building segment with two zones served by a baseline system type 5. There are spaces served by the system with non-lab space types defined. The baseline model has 5,000 CFM of aggregated minimum outdoor air flow, and the proposed model has 4,000 CFM.</t>
  </si>
  <si>
    <t>19-36</t>
  </si>
  <si>
    <t>19-36-a</t>
  </si>
  <si>
    <t>The project has one building segment with two zones served by a baseline system type 7. The supply fan capacity is greater than 5,000 CFM and the minimum outside air ratio equal to 50%. The baseline HVAC system has an ERV with an enthalpy recovery ratio equal to 50%.</t>
  </si>
  <si>
    <t>19-36-b</t>
  </si>
  <si>
    <t>The project has one building segment with two zones served by a baseline system type 7. The supply fan capacity is less than 5,000 CFM.</t>
  </si>
  <si>
    <t>19-37</t>
  </si>
  <si>
    <t>19-37-a</t>
  </si>
  <si>
    <t>A proposed RMD has cooling drybulb design day type of COOLING_1_0, evaporation wet bulb design day type of COOLING_1_0, and heating dry bulb temperature design day type of 99_6</t>
  </si>
  <si>
    <t>19-37-b</t>
  </si>
  <si>
    <t>A user and baseline RMD set have cooling drybulb design day type of COOLING_1_0, evaporation wet bulb design day type of COOLING_1_0, and heating dry bulb temperature design day type of 99_6</t>
  </si>
  <si>
    <t>19-37-c</t>
  </si>
  <si>
    <t>A user, baseline, and proposed RMD set have cooling drybulb design day type of COOLING_0_4, evaporation wet bulb design day type of COOLING_0_4, and heating dry bulb temperature design day type of 99_0</t>
  </si>
  <si>
    <t>21-1</t>
  </si>
  <si>
    <t>21-1-a</t>
  </si>
  <si>
    <t>The project has one building segment with two zones. The zones are served by a baseline system type 7 with purchased hot water in both the proposed and baseline model.</t>
  </si>
  <si>
    <t>21-1-b</t>
  </si>
  <si>
    <t>The project has one building segment with two zones. The zones are served by a baseline system type 7 with a conventional boiler (not purchased hot water) in both the proposed and baseline model.</t>
  </si>
  <si>
    <t>21-2</t>
  </si>
  <si>
    <t>21-2-a</t>
  </si>
  <si>
    <t>21-2-b</t>
  </si>
  <si>
    <t>21-3</t>
  </si>
  <si>
    <t>21-3-a</t>
  </si>
  <si>
    <t>The project has one building segment with two zones served by a baseline system type 7 with a boiler. The baseline building's hot water system sizing is based on coincident loads.</t>
  </si>
  <si>
    <t>21-3-b</t>
  </si>
  <si>
    <t>The project has one building segment with two zones served by a baseline system type 7 with a boiler. The baseline building's hot water system sizing is not based on coincident loads.</t>
  </si>
  <si>
    <t>21-3-c</t>
  </si>
  <si>
    <t>The project has one building segment with two zones served by a baseline system type 5 with a boiler. The baseline building's hot water system sizing is based on coincident loads.</t>
  </si>
  <si>
    <t>21-3-d</t>
  </si>
  <si>
    <t>The project has one building segment with two zones served by a baseline system type 5 with a boiler. The baseline building's hot water system sizing is not based on coincident loads.</t>
  </si>
  <si>
    <t>21-3-e</t>
  </si>
  <si>
    <t>The project has one building segment with one zone served by a baseline system type 2. There are no plant systems.</t>
  </si>
  <si>
    <t>21-4</t>
  </si>
  <si>
    <t>21-4-a</t>
  </si>
  <si>
    <t>The project has one building segment with two zones served by a baseline system type 7 with a natural draft boiler.</t>
  </si>
  <si>
    <t>21-4-b</t>
  </si>
  <si>
    <t>The project has one building segment with two zones served by a baseline system type 7 with a forced boiler.</t>
  </si>
  <si>
    <t>21-4-c</t>
  </si>
  <si>
    <t>The project has one building segment with one zone served by a baseline system type 11 with a natural draft boiler.</t>
  </si>
  <si>
    <t>21-4-d</t>
  </si>
  <si>
    <t>The project has one building segment with one zone served by a baseline system type 11 with a forced draft boiler.</t>
  </si>
  <si>
    <t>21-4-e</t>
  </si>
  <si>
    <t>The project has one building segment with one zone served by a baseline system type 3. There are no boilers.</t>
  </si>
  <si>
    <t>21-5</t>
  </si>
  <si>
    <t>21-5-a</t>
  </si>
  <si>
    <t>The project has one 12,000 ft2 building segment with two zones and two spaces. The zones are served by a baseline system type 7 with a single boiler.</t>
  </si>
  <si>
    <t>21-5-b</t>
  </si>
  <si>
    <t>The project has one 12,000 ft2 building segment with two zones and two spaces. The zones are served by a baseline system type 7 with two boilers.</t>
  </si>
  <si>
    <t>21-5-c</t>
  </si>
  <si>
    <t>The project has one 24,000 ft2 building segment with one zone and one space. The zone is served by a baseline system type 12 with two equally sized boilers.</t>
  </si>
  <si>
    <t>21-5-d</t>
  </si>
  <si>
    <t>The project has one 24,000 ft2 building segment with one zone and one space. The zone is served by a baseline system type 12 with two unequally sized boilers.</t>
  </si>
  <si>
    <t>21-5-e</t>
  </si>
  <si>
    <t>The project has one 24,000 ft2 building segment with one zone and one space. The zone is served by a baseline system type 12 with one boiler.</t>
  </si>
  <si>
    <t>21-5-f</t>
  </si>
  <si>
    <t>The project has one 24,000 ft2 building segment with one zone and one space. The zone is served by a baseline system type 4. There are no boilers.</t>
  </si>
  <si>
    <t>21-6</t>
  </si>
  <si>
    <t>21-6-a</t>
  </si>
  <si>
    <t>The project has one building segment with two zones served by a baseline system type 7 with two boilers which are staged based on load. Boiler 1 is staged before Boiler 2.</t>
  </si>
  <si>
    <t>21-6-b</t>
  </si>
  <si>
    <t>The project has one building segment with two zones served by a baseline system type 7 with two boilers which are staged based on load. Boiler 2 is staged before Boiler 1.</t>
  </si>
  <si>
    <t>21-6-c</t>
  </si>
  <si>
    <t>The project has one building segment with two zones served by a baseline system type 7 with two boilers which are not staged based on load.</t>
  </si>
  <si>
    <t>21-6-d</t>
  </si>
  <si>
    <t>The project has one building segment with one zone served by a baseline system type 1 with two boilers which are staged based on load. Boiler 1 is staged before Boiler 2.</t>
  </si>
  <si>
    <t>21-6-e</t>
  </si>
  <si>
    <t>The project has one building segment with one zone served by a baseline system type 1 with two boilers which are staged based on load. Boiler 2 is staged before Boiler 1.</t>
  </si>
  <si>
    <t>21-6-f</t>
  </si>
  <si>
    <t>The project has one building segment with one zone served by a baseline system type 1 with two boilers which are not staged based on load.</t>
  </si>
  <si>
    <t>21-6-g</t>
  </si>
  <si>
    <t>The project has one building segment with two zones served by a baseline system type 6. There are no boilers.</t>
  </si>
  <si>
    <t>21-7</t>
  </si>
  <si>
    <t>21-7-a</t>
  </si>
  <si>
    <t>The project has one building segment with two zones served by a baseline system type 7 with a hot water loop. The hot water supply temperature is 180 F and the hot water return temperature is 130 F.</t>
  </si>
  <si>
    <t>21-7-b</t>
  </si>
  <si>
    <t>The project has one building segment with two zones served by a baseline system type 7 with a hot water loop. The hot water supply temperature is 200 F and the hot water return temperature is 130 F.</t>
  </si>
  <si>
    <t>21-7-c</t>
  </si>
  <si>
    <t>The project has one building segment with two zones served by a baseline system type 7 with a hot water loop. The hot water supply temperature is 180 F and the hot water return temperature is 150 F.</t>
  </si>
  <si>
    <t>21-7-d</t>
  </si>
  <si>
    <t>The project has one building segment with two zones served by a baseline system type 5 with a hot water loop. The hot water supply temperature is 180 F and the hot water return temperature is 130 F.</t>
  </si>
  <si>
    <t>21-7-e</t>
  </si>
  <si>
    <t>The project has one building segment with two zones served by a baseline system type 5 with a hot water loop. The hot water supply temperature is 200 F and the hot water return temperature is 130 F.</t>
  </si>
  <si>
    <t>21-7-f</t>
  </si>
  <si>
    <t>The project has one building segment with two zones served by a baseline system type 5 with a hot water loop. The hot water supply temperature is 180 F and the hot water return temperature is 150 F.</t>
  </si>
  <si>
    <t>21-7-g</t>
  </si>
  <si>
    <t>The project has one building segment with two zones served by a baseline system type 5 with a purchased hot water loop. The prescibed hot water supply and return temperatures are not applicable.</t>
  </si>
  <si>
    <t>21-8</t>
  </si>
  <si>
    <t>21-8-a</t>
  </si>
  <si>
    <t>The project has one building segment with two zones served by a baseline system type 7 with a hot water loop. The hot water loop supply temperature is reset based on the prescribed outdoor air dry-bulb temperature reset schedule.</t>
  </si>
  <si>
    <t>21-8-b</t>
  </si>
  <si>
    <t>The project has one building segment with two zones served by a baseline system type 5 with a hot water loop. The hot water loop supply temperature is reset based on the prescribed outdoor air dry-bulb temperature reset schedule.</t>
  </si>
  <si>
    <t>21-8-c</t>
  </si>
  <si>
    <t>The project has one building segment with two zones served by a baseline system type 7 with a hot water loop. The hot water loop supply temperature is reset based on the incorrect outdoor air dry-bulb temperature reset schedule.</t>
  </si>
  <si>
    <t>21-8-d</t>
  </si>
  <si>
    <t>The project has one building segment with two zones served by a baseline system type 5 with a hot water loop. The hot water loop supply temperature is reset based on the incorrect outdoor air dry-bulb temperature reset schedule.</t>
  </si>
  <si>
    <t>21-9</t>
  </si>
  <si>
    <t>21-9-a</t>
  </si>
  <si>
    <t>The project has one building segment with two zones served by a baseline system type 7 with a hot water loop. The hot water loop pump power is 19 W/gpm.</t>
  </si>
  <si>
    <t>21-9-b</t>
  </si>
  <si>
    <t>The project has one building segment with two zones served by a baseline system type 7 with a hot water loop. The hot water loop pump power is 21 W/gpm.</t>
  </si>
  <si>
    <t>21-9-c</t>
  </si>
  <si>
    <t>The project has one building segment with one zone served by a baseline system type 1 with a hot water loop. The hot water loop pump power is 19 W/gpm.</t>
  </si>
  <si>
    <t>21-9-d</t>
  </si>
  <si>
    <t>The project has one building segment with one zone served by a baseline system type 1 with a hot water loop. The hot water loop pump power is 21 W/gpm.</t>
  </si>
  <si>
    <t>21-9-e</t>
  </si>
  <si>
    <t>The project has one building segment with one zone served by a baseline system type 1 with a purchased hot water loop.</t>
  </si>
  <si>
    <t>21-10</t>
  </si>
  <si>
    <t>21-10-a</t>
  </si>
  <si>
    <t>The project has one 100,000 ft2 building segment with two zones served by a baseline system type 7 with a hot water loop. The hot water pump speed control is fixed-speed (riding the pump curve).</t>
  </si>
  <si>
    <t>21-10-b</t>
  </si>
  <si>
    <t>The project has one 100,000 ft2 building segment with two zones served by a baseline system type 7 with a hot water loop. The hot water pump speed control is variable-speed.</t>
  </si>
  <si>
    <t>21-10-c</t>
  </si>
  <si>
    <t>The project has one 140,000 ft2 building segment with one zone served by a baseline system type 11 with a hot water loop. The hot water pump speed control is variable-speed.</t>
  </si>
  <si>
    <t>21-10-d</t>
  </si>
  <si>
    <t>The project has one 140,000 ft2 building segment with one zone served by a baseline system type 11 with a hot water loop. The hot water pump speed control is fixed-speed.</t>
  </si>
  <si>
    <t>21-10-e</t>
  </si>
  <si>
    <t>The project has one 140,000 ft2 building segment with two zones served by a baseline system type 8. There is no hot water loop.</t>
  </si>
  <si>
    <t>21-11</t>
  </si>
  <si>
    <t>21-11-a</t>
  </si>
  <si>
    <t>The project has one building segment with two zones served by a baseline system type 7 with a hot water loop. The hot water loop configuration is primary-only.</t>
  </si>
  <si>
    <t>21-11-b</t>
  </si>
  <si>
    <t>The project has one building segment with two zones served by a baseline system type 7 with a hot water loop. The hot water loop configuration is primary-secondary.</t>
  </si>
  <si>
    <t>21-11-c</t>
  </si>
  <si>
    <t>The project has one building segment with one zone served by a baseline system type 12 with a hot water loop. The hot water loop configuration is primary-only.</t>
  </si>
  <si>
    <t>21-11-d</t>
  </si>
  <si>
    <t>The project has one building segment with one zone served by a baseline system type 12 with a hot water loop. The hot water loop configuration is primary-secondary.</t>
  </si>
  <si>
    <t>21-11-e</t>
  </si>
  <si>
    <t>The project has one building segment with one zone served by a baseline system type 10. There is no hot water loop.</t>
  </si>
  <si>
    <t>21-12</t>
  </si>
  <si>
    <t>21-12-a</t>
  </si>
  <si>
    <t>The project has one building segment with two zones served by a baseline system type 7 with a hot water loop. The loop has continuous operation with variable flow control.</t>
  </si>
  <si>
    <t>21-12-b</t>
  </si>
  <si>
    <t>The project has one building segment with two zones served by a baseline system type 7 with a hot water loop. The loop has intermittent operation with variable flow control.</t>
  </si>
  <si>
    <t>21-12-c</t>
  </si>
  <si>
    <t>The project has one building segment with two zones served by a baseline system type 7 with a hot water loop. The loop has continuous operation with fixed flow control.</t>
  </si>
  <si>
    <t>21-12-d</t>
  </si>
  <si>
    <t>The project has one building segment with one zone served by a baseline system type 1 with a hot water loop. The loop has continuous operation with variable flow control.</t>
  </si>
  <si>
    <t>21-12-e</t>
  </si>
  <si>
    <t>The project has one building segment with one zone served by a baseline system type 1 with a hot water loop. The loop has intermittent operation with variable flow control.</t>
  </si>
  <si>
    <t>21-12-f</t>
  </si>
  <si>
    <t>The project has one building segment with one zone served by a baseline system type 1 with a hot water loop. The loop has continuous operation with fixed flow control.</t>
  </si>
  <si>
    <t>21-12-g</t>
  </si>
  <si>
    <t>The project has one building segment with one zone served by a baseline system type 9. There is no hot water loop.</t>
  </si>
  <si>
    <t>21-13</t>
  </si>
  <si>
    <t>21-13-a</t>
  </si>
  <si>
    <t>The project has one building segment with two zones served by a baseline system type 7 with a hot water loop. The hot water loop minimum turndown ratio is 0.25.</t>
  </si>
  <si>
    <t>21-13-b</t>
  </si>
  <si>
    <t>The project has one building segment with two zones served by a baseline system type 7 with a hot water loop. The hot water loop minimum turndown ratio is 0.30.</t>
  </si>
  <si>
    <t>21-13-c</t>
  </si>
  <si>
    <t>The project has one building segment with two zones served by a baseline system type 3 with a purchased hot water loop. The purchased hot water loop minimum turndown ratio is 0.25.</t>
  </si>
  <si>
    <t>21-13-d</t>
  </si>
  <si>
    <t>The project has one building segment with two zones served by a baseline system type 3 with a purchased hot water loop. The purchased hot water loop minimum turndown ratio is 0.30.</t>
  </si>
  <si>
    <t>21-13-e</t>
  </si>
  <si>
    <t>The project has one building segment with one zone served by a baseline system type 11 with electric reisistance heating. There is no hot water loop.</t>
  </si>
  <si>
    <t>21-14</t>
  </si>
  <si>
    <t>21-14-a</t>
  </si>
  <si>
    <t>The project has one building segment with two zones served by a baseline system type 7 that uses purchased hot water.</t>
  </si>
  <si>
    <t>21-14-b</t>
  </si>
  <si>
    <t>The project has one building segment with two zones served by a baseline system type 7 that does not use purchased hot water.</t>
  </si>
  <si>
    <t>21-15</t>
  </si>
  <si>
    <t>21-15-a</t>
  </si>
  <si>
    <t>21-15-b</t>
  </si>
  <si>
    <t>21-16</t>
  </si>
  <si>
    <t>21-16-a</t>
  </si>
  <si>
    <t>The project has one building segment with two zones served by a baseline system type 7. The project has a single heating hot water plant.</t>
  </si>
  <si>
    <t>21-16-b</t>
  </si>
  <si>
    <t>The project has one building segment with two zones served by a baseline system type 7. The project has more than one heating hot water plant.</t>
  </si>
  <si>
    <t>21-16-c</t>
  </si>
  <si>
    <t>The project has one building segment with two zones served by a baseline system type 5 with purchased hot water. The project has a single heating hot water loop.</t>
  </si>
  <si>
    <t>21-16-d</t>
  </si>
  <si>
    <t>The project has one building segment with two zones served by a baseline system type 5 with purchased hot water. The project has more than one heating hot water loop.</t>
  </si>
  <si>
    <t>21-16-e</t>
  </si>
  <si>
    <t>The project has one building segment with one zone served by a baseline system type 11 with electric resistance heating. There is no hot water loop.</t>
  </si>
  <si>
    <t>21-17</t>
  </si>
  <si>
    <t>21-17-a</t>
  </si>
  <si>
    <t>The project has one building segment with two zones served by a baseline system type 7 with a hot water loop. The baseline boiler efficiency matches the prescibed efficiency based on the capacity range in table G3.5.6.</t>
  </si>
  <si>
    <t>21-17-b</t>
  </si>
  <si>
    <t>The project has one building segment with two zones served by a baseline system type 7 with a hot water loop. The baseline boiler efficiency metric does not match the prescibed efficiency based on the capacity range in table G3.5.6.</t>
  </si>
  <si>
    <t>21-17-c</t>
  </si>
  <si>
    <t>The project has one building segment with two zones served by a baseline system type 7 with a hot water loop. The baseline boiler efficiency does not match the prescibed efficiency based on the capacity range in table G3.5.6.</t>
  </si>
  <si>
    <t>21-17-d</t>
  </si>
  <si>
    <t>21-17-e</t>
  </si>
  <si>
    <t>21-17-f</t>
  </si>
  <si>
    <t>21-17-g</t>
  </si>
  <si>
    <t>The project has one building segment with two zones served by a baseline system type 12 with a hot water loop. The baseline boiler efficiency matches the prescibed efficiency based on the capacity range in table G3.5.6.</t>
  </si>
  <si>
    <t>21-17-h</t>
  </si>
  <si>
    <t>The project has one building segment with two zones served by a baseline system type 12 with a hot water loop. The baseline boiler efficiency metric does not match the prescibed efficiency based on the capacity range in table G3.5.6.</t>
  </si>
  <si>
    <t>21-17-i</t>
  </si>
  <si>
    <t>The project has one building segment with two zones served by a baseline system type 12 with a hot water loop. The baseline boiler efficiency does not match the prescibed efficiency based on the capacity range in table G3.5.6.</t>
  </si>
  <si>
    <t>21-17-j</t>
  </si>
  <si>
    <t>The project has one building segment with one zone served by a baseline system type 12 with a purchased hot water loop. There are no boilers</t>
  </si>
  <si>
    <t>21-18</t>
  </si>
  <si>
    <t>21-18-a</t>
  </si>
  <si>
    <t>The project has one building segment with two zones served by a baseline system type 7 with a hot water loop. The hot water boiler uses natural gas as the fuel source.</t>
  </si>
  <si>
    <t>21-18-b</t>
  </si>
  <si>
    <t>The project has one building segment with two zones served by a baseline system type 7 with a hot water loop. The hot water boiler uses electricity as the fuel source.</t>
  </si>
  <si>
    <t>21-18-c</t>
  </si>
  <si>
    <t>The project has one building segment with two zones served by a baseline system type 7 with a purchased hot water loop. There are no boilers.</t>
  </si>
  <si>
    <t>21-18-d</t>
  </si>
  <si>
    <t>The project has one building segment with two zones served by a baseline system type 7 with a hot water loop. The hot water boiler uses propane as the fuel source.</t>
  </si>
  <si>
    <t>21-18-e</t>
  </si>
  <si>
    <t>The project has one building segment with one zone served by a baseline system type 1 with a hot water loop. The hot water boiler uses natural gas as the fuel source.</t>
  </si>
  <si>
    <t>21-18-f</t>
  </si>
  <si>
    <t>The project has one building segment with one zone served by a baseline system type 1 with a hot water loop. The hot water boiler uses electricity as the fuel source.</t>
  </si>
  <si>
    <t>21-18-g</t>
  </si>
  <si>
    <t>The project has one building segment with one zone served by a baseline system type 2. There are no boilers.</t>
  </si>
  <si>
    <t>18-1</t>
  </si>
  <si>
    <t>18-1-a</t>
  </si>
  <si>
    <t>The project located in climate zone 3A has one 60,000 ft2 building segment with one zone on one floor. It is a public assembly building area type served by baseline system type 4.</t>
  </si>
  <si>
    <t>18-1-aa</t>
  </si>
  <si>
    <t>The project located in climate zone 4A has one building segment with four zones on one floor. It is an "Other nonresidential" building area type and Thermal Zone 1 has peak internal gains that differ by more than 10 Btu/h⋅ft2. Thermal Zone 1 is served by baseline system type 8 and all other zones are served by baseline system type 5.</t>
  </si>
  <si>
    <t>18-1-ab</t>
  </si>
  <si>
    <t>The project located in climate zone 1A has one building segment with four zones on one floor. It is an "Other nonresidential" building area type and Thermal Zone 1 has peak internal gains that differ by more than 10 Btu/h⋅ft2 but all zones are served by baseline system 6.</t>
  </si>
  <si>
    <t>18-1-ac</t>
  </si>
  <si>
    <t>The project located in climate zone 1A has one building segment with four zones on one floor. It is an "Other nonresidential" building area type and Thermal Zone 1 has peak internal gains that differ by more than 10 Btu/h⋅ft2. Thermal Zone 1 is served by baseline system type 4 and all other zones are served by baseline system type 6.</t>
  </si>
  <si>
    <t>18-1-ad</t>
  </si>
  <si>
    <t>The project located in climate zone 1A has one building segment with four zones on one floor. It is an "Other nonresidential" building area type and Thermal Zone 1 is type Laboratory with 16,000 cfm of zone exhaust. Thermal Zone 1 is served by baseline system type 5 and all other zones are served by baseline system type 6.</t>
  </si>
  <si>
    <t>18-1-ae</t>
  </si>
  <si>
    <t>The project located in climate zone 1A has one building segment with four zones on one floor. It is an "Other nonresidential" building area type and Thermal Zone 1 is a laboratory space with 16,000 cfm of zone exhaust in the proposed but no zone exhaust defined in the baseline. All zones are served by baseline system type 6.</t>
  </si>
  <si>
    <t>18-1-af</t>
  </si>
  <si>
    <t>The project located in climate zone 1A has one 640,000 ft2 building segment with four zones on one floor. All zones in the building are laboratory spaces with a total zonal exhaust rate of 16,000 cfm and are served by baseline system type 7.</t>
  </si>
  <si>
    <t>18-1-ag</t>
  </si>
  <si>
    <t>The project located in climate zone 1A has one 20,000 ft2 building segment with four zones on one floor. It is an "Other nonresidential" building area type and Thermal Zone 1 is a laboratory space with a total zonal exhaust rate of 16,000 cfm. All zones are served by baseline system type 6.</t>
  </si>
  <si>
    <t>18-1-ah</t>
  </si>
  <si>
    <t>The project located in climate zone 1A has one 160,000 ft2 building segment with four zones on one floor. It is an "Other nonresidential" building area type and Thermal Zone 1 is a laboratory space with a total zonal exhaust rate of 12,000 cfm. Thermal Zone 1 is served by baseline system type 7 and all other zones are served by baseline system type 6.</t>
  </si>
  <si>
    <t>18-1-ai</t>
  </si>
  <si>
    <t>The project located in climate zone 1A has one 160,000 ft2 building segment with four zones on one floor. It is an "Other nonresidential" building area type and Thermal Zones 1 and 2 are laboratory space types with a total zonal exhaust rate of 16,000 cfm and central system exhaust rate of 16,000 cfm. Thermal Zones 1 and 2 are served by baseline system type 7 and Thermal Zones 3 and 4 are served by baseline system type 6.</t>
  </si>
  <si>
    <t>18-1-aj</t>
  </si>
  <si>
    <t>The project located in climate zone 1A has one 500 ft2 building segment with one zone on one floor. The zone is a heated-only stairwell matching the description of G3.1.1.e. The zone is served by baseline system type 10.</t>
  </si>
  <si>
    <t>18-1-ak</t>
  </si>
  <si>
    <t>The project located in climate zone 1A has one 500 ft2 building segment with one zone on one floor. The zone is a stairwell with heating and cooling so it does not match the description of G3.1.1.e. The zone is served by baseline system type 10.</t>
  </si>
  <si>
    <t>18-1-al</t>
  </si>
  <si>
    <t>The project located in climate zone 1A has one 20,000 ft2 building segment with four zones on one floor. It is a heated-only storage building area type where Thermal Zone 1 is a warehouse space type and all other zones are office space types. Thermal Zone 1 is served by baseline system type 10 and all other zones are served by baseline system type 4.</t>
  </si>
  <si>
    <t>18-1-am</t>
  </si>
  <si>
    <t>The project located in climate zone 1A has one 20,000 ft2 building segment with four zones on one floor. It is a heated-only storage building area type where Thermal Zone 1 is a warehouse space type and all other zones are office space types. Thermal Zone 1 is incorrectly modeled with baseline system type 10 in the baseline despite having a DX coil in the proposed model and all other zones are served by baseline system type 3.</t>
  </si>
  <si>
    <t>18-1-an</t>
  </si>
  <si>
    <t>The project located in climate zone 4A has one 160,000 ft2 building segment with four zones on one floor. It is an "Other nonresidential" building area type and Thermal Zone 1 is a computer room with a peak cooling load greater than 600,000btu/hr. Thermal Zone 1 is served by a baseline system type 11 and all other zones are served by baseline system type 7.</t>
  </si>
  <si>
    <t>18-1-ao</t>
  </si>
  <si>
    <t>The project located in climate zone 4A has one 160,000 ft2 building segment with four zones on one floor. It is an "Other nonresidential" building area type and Thermal Zone 1 is a computer room with a peak cooling load greater than 600,000btu/hr. All zones are served by baseline system type 7.</t>
  </si>
  <si>
    <t>18-1-ap</t>
  </si>
  <si>
    <t>The project located in climate zone 4A has one 120,000 ft2 building segment with four zones on one floor. It is an "Other nonresidential" building area type and Thermal Zone 1 is a computer room with a peak cooling load greater than 3,000,000 Btu/hr. Thermal Zone 1 is served by baseline system type 11 and all other zones are served by baseline system type 5.</t>
  </si>
  <si>
    <t>18-1-aq</t>
  </si>
  <si>
    <t>The project located in climate zone 4A has one 120,000 ft2 building segment with four zones on one floor. It is an "Other nonresidential" building area type and Thermal Zone 1 is a computer room with a peak cooling load greater than 3,000,000 Btu/hr. All zones are served by baseline system type 5.</t>
  </si>
  <si>
    <t>18-1-ar</t>
  </si>
  <si>
    <t>The project located in climate zone 4A has one 120,000 ft2 building segment with four zones on one floor. It is an "Other nonresidential" building area type and Thermal Zone 1 is a computer room with a peak cooling load less than 3,000,000 Btu/hr. All zones are served by baseline system type 5.</t>
  </si>
  <si>
    <t>18-1-as</t>
  </si>
  <si>
    <t>The project located in climate zone 4A has one 160,000 ft2 building segment with four zones on one floor. It is an "Other nonresidential" building area type and Thermal Zone 1 is a computer room with a peak cooling load less than 600,000 Btu/hr. Thermal Zone 1 is served by baseline system type 3 and all other zones are served by baseline system type 7.</t>
  </si>
  <si>
    <t>18-1-at</t>
  </si>
  <si>
    <t>The project located in climate zone 1A has one 160,000 ft2 building segment with four zones on one floor. It is an "Other nonresidential" building area type and Thermal Zone 1 is a computer room with a peak cooling load less than 600,000 Btu/hr. All zones are served by baseline system type 8.</t>
  </si>
  <si>
    <t>18-1-au</t>
  </si>
  <si>
    <t>The project located in climate zone 4A has one 160,000 ft2 building segment with four zones on one floor. It is an "Other nonresidential" building area type and Thermal Zone 1 is a computer room with a peak cooling load less than 600,000 Btu/hr. Thermal Zone 1 is served by baseline system type 4 and all other zones are served by baseline system type 7.</t>
  </si>
  <si>
    <t>18-1-av</t>
  </si>
  <si>
    <t>The project located in climate zone 4A has one 20,000 ft2 building segment with four zones on one floor. It is an "Other nonresidential" building area type and all zones are served by baseline system type 3.</t>
  </si>
  <si>
    <t>18-1-aw</t>
  </si>
  <si>
    <t>The project located in climate zone 4A has one 160,000 ft2 building segment with four zones on one floor. It is an "Other nonresidential" building area type and all zones are served by baseline system type 7.</t>
  </si>
  <si>
    <t>18-1-b</t>
  </si>
  <si>
    <t>The project located in climate zone 3A has one 130,000 ft2 building segment with one zone on one floor. It is a public assembly building area type served by baseline system type 13.</t>
  </si>
  <si>
    <t>18-1-c</t>
  </si>
  <si>
    <t>The project located in climate zone 5B has one 60,000 ft2 building segment with one zone on one floor. It is a public assembly building area type served by baseline system type 3.</t>
  </si>
  <si>
    <t>18-1-d</t>
  </si>
  <si>
    <t>The project located in climate zone 5B has one 130,000 ft2 building segment with one zone on one floor. It is a public assembly building area type served by baseline system type 12.</t>
  </si>
  <si>
    <t>18-1-e</t>
  </si>
  <si>
    <t>The project located in climate zone 5B has one 120,000 ft2 building segment with one zone on one floor. It is a hospital building area type served by baseline system type 5.</t>
  </si>
  <si>
    <t>18-1-f</t>
  </si>
  <si>
    <t>The project located in climate zone 5B has one 160,000 ft2 building segment with one zone on one floor. It is a laboratory space type with a total exhaust rate greater than 15,000 cfm modeled in the proposed, but less than 15,000 cfm modeled in the baseline and is served by baseline system type 7.</t>
  </si>
  <si>
    <t>18-1-g</t>
  </si>
  <si>
    <t>The project located in climate zone 5B has one 120,000 ft2 building segment with six zones on six floors. All zones are laboratories with a total exhaust rate greater than 15,000 cfm and are served by baseline system type 7.</t>
  </si>
  <si>
    <t>18-1-h</t>
  </si>
  <si>
    <t>The project located in climate zone 3A has one 160,000 ft2 building segment with one zone on one floor. It is a retail building area type served by baseline system type 4.</t>
  </si>
  <si>
    <t>18-1-i</t>
  </si>
  <si>
    <t>The project located in climate zone 5A has one 160,000 ft2 building segment with one zone on one floor. It is a retail building area type served by baseline system type 3.</t>
  </si>
  <si>
    <t>18-1-j</t>
  </si>
  <si>
    <t>The project located in climate zone 3A has one 20,000 ft2 building segment with one zone on one floor. It is an "Other nonresidential" building area type and is served by baseline system type 4.</t>
  </si>
  <si>
    <t>18-1-k</t>
  </si>
  <si>
    <t>The project located in climate zone 6A has one 20,000 ft2 building segment with one zone on one floor. It is an "Other nonresidential" building area type and is served by baseline system type 3.</t>
  </si>
  <si>
    <t>18-1-l</t>
  </si>
  <si>
    <t>The project located in climate zone 3A has one building segment with four zones on four floors. It is an "Other nonresidential" building area type and is served by baseline system type 6.</t>
  </si>
  <si>
    <t>18-1-m</t>
  </si>
  <si>
    <t>The project located in climate zone 6A has one 20,000 ft2 building segment with four zones on four floors. It is an "Other nonresidential" building area type and is served by baseline system type 5.</t>
  </si>
  <si>
    <t>18-1-n</t>
  </si>
  <si>
    <t>The project located in climate zone 6A has one 40,000 ft2 building segment with four zones on four floors. It is an "Other nonresidential" building area type and is served by baseline system type 5.</t>
  </si>
  <si>
    <t>18-1-o</t>
  </si>
  <si>
    <t>The project located in climate zone 3A has one 60,000 ft2 building segment with six zones on six floors. It is an "Other nonresidential" building area type and is served by baseline system type 8.</t>
  </si>
  <si>
    <t>18-1-p</t>
  </si>
  <si>
    <t>The project located in climate zone 3A has one 160,000 ft2 building segment with four zones on four floors. It is an "Other nonresidential" building area type and is served by baseline system type 8.</t>
  </si>
  <si>
    <t>18-1-q</t>
  </si>
  <si>
    <t>The project located in climate zone 5A has one 60,000 ft2 building segment with six zones on six floors. All zones are laboratories with a total exhaust rate greater than 15,000 cfm and are served by baseline system type 7.</t>
  </si>
  <si>
    <t>18-1-r</t>
  </si>
  <si>
    <t>The project located in climate zone 5A has one 60,000 ft2 building segment with six zones on six floors. It is an "Other nonresidential" building area type and is served by two baseline system type 5 and two baseline system type 1.</t>
  </si>
  <si>
    <t>18-1-s</t>
  </si>
  <si>
    <t>The project located in climate zone 5A has one 160,000 ft2 building segment with four zones on four floors. All zones are laboratories with a total exhaust rate greater than 15,000 cfm and are served by baseline system type 7.</t>
  </si>
  <si>
    <t>18-1-t</t>
  </si>
  <si>
    <t>The project located in climate zone 3A has one building segment with six zones on six floors. Thermal Zone 1 is a 25,000 ft2 office space and all other zones are 20,000 ft2 each laboratories with a total exhaust rate greater than 15,000 cfm. Thermal zone 1 is served by baseline system type 8 and the laboratories are served by baseline system type 7.</t>
  </si>
  <si>
    <t>18-1-u</t>
  </si>
  <si>
    <t>The project located in climate zone 3A has one building segment with six zones and six floors. Thermal Zone 1 is a 25,000 ft2 office space and all other zones are 20,000 ft2 each healthcare spaces. Thermal zone 1 is served by baseline system type 6 and the healthcare spaces are served by baseline system type 7.</t>
  </si>
  <si>
    <t>18-1-v</t>
  </si>
  <si>
    <t>The project located in climate zone 3A has one building segment with one zone on one floor. It is a residential building area type and is served by baseline system type 2.</t>
  </si>
  <si>
    <t>18-1-w</t>
  </si>
  <si>
    <t>The project located in climate zone 3A has one building segment with one zone on one floor. It is a residential building area type and is served by baseline system type 3.</t>
  </si>
  <si>
    <t>18-1-x</t>
  </si>
  <si>
    <t>The project located in climate zone 4A has one building segment with one zone on one floor. It is a residential building area type and is served by baseline system type 1.</t>
  </si>
  <si>
    <t>18-1-y</t>
  </si>
  <si>
    <t>The project located in climate zone 4A has one building segment with one zone on one floor. It is a residential building area type and is served by baseline system type 3.</t>
  </si>
  <si>
    <t>18-1-z</t>
  </si>
  <si>
    <t>The project located in climate zone 4A has one building segment with four zones on one floor. It is an "Other nonresidential" building area type and Thermal Zone 1 has peak internal gains that differ by more than 10 Btu/h⋅ft2 but all zones are served by baseline system 5.</t>
  </si>
  <si>
    <t>18-2</t>
  </si>
  <si>
    <t>18-2-a</t>
  </si>
  <si>
    <t>The project located in climate zone 4A has one 160,000 ft2 building segment with four zones on one floor. It is a residential building area type and each zone is served by a dedicated baseline system type 1.</t>
  </si>
  <si>
    <t>18-2-b</t>
  </si>
  <si>
    <t>The project located in climate zone 1A has one 160,000 ft2 building segment with two zones on each of two floors. It is a retail building area type and each zone is served by a dedicated baseline system type 4.</t>
  </si>
  <si>
    <t>18-2-c</t>
  </si>
  <si>
    <t>The project located in climate zone 1A has one 160,000 ft2 building segment with two zones on each of two floors. It is a retail building area type and the zones are served by a baseline system type 5 per floor.</t>
  </si>
  <si>
    <t>18-2-d</t>
  </si>
  <si>
    <t>The project located in climate zone 4A has one 50,000 ft2 building segment with two zones on each of two floors. It is an "Other nonresidential" building area type and zones are served by a baseline system type 5 per floor.</t>
  </si>
  <si>
    <t>18-2-e</t>
  </si>
  <si>
    <t>The project located in climate zone 4A has one 50,000 ft2 building segment with two zones on each of two floors. It is an "Other nonresidential" building area type and zones are served by a single baseline system.</t>
  </si>
  <si>
    <t>18-2-f</t>
  </si>
  <si>
    <t xml:space="preserve">The project located in climate zone 4A has one 50,000 ft2 building segment with two zones on each of two floors. It is an "Other nonresidential" building area type and Thermal Zone 1 and 2 are laboratory spaces with a total zonal exhaust rate greater than 15,000 cfm. The two laboratory zones are served by a single baseline system type 5 and the other two zones are each served by a baseline system type 5 (one per floor). </t>
  </si>
  <si>
    <t>18-2-g</t>
  </si>
  <si>
    <t>The project located in climate zone 1A has one 160,000 ft2 building segment with four zones on one floor. It is an "Other nonresidential" building area type and Thermal Zone 1 and 2 are laboratory spaces with a total zonal exhaust rate greater than 15,000 cfm. Each zone is served by a dedicated baseline system type 7.</t>
  </si>
  <si>
    <t>18-2-h</t>
  </si>
  <si>
    <t>The project located in climate zone 4A has one 50,000 ft2 building segment with two zones on each of two floors. It is an "Other nonresidential" building area type and Thermal Zone 1 and 2 are laboratory spaces with a total zonal exhaust rate less than 15,000 cfm but 4,000 cfm of central system exhaust. It cannot be determined if the building has a total laboratory exhaust rate greater than 15,000 cfm.</t>
  </si>
  <si>
    <t>18-2-i</t>
  </si>
  <si>
    <t>The project located in climate zone 1A has one 160,000 ft2 building segment with two zones on each of two floors. It is an "Other nonresidential" building area type and Thermal Zone 1 and 2 are laboratory spaces with a total zonal exhaust rate less than 15,000 cfm. The two laboratory zones are served by a single baseline system type 7 and the other zones are each served by a baseline system type 7 (one per floor).</t>
  </si>
  <si>
    <t>18-3</t>
  </si>
  <si>
    <t>18-3-a</t>
  </si>
  <si>
    <t>The project located in climate zone 1A has one 160,000 ft2 building segment with four zones on one floor. It is an "Other nonresidential" building area type and Thermal Zone 1 and 2 are laboratory spaces with a total zonal exhaust rate greater than 15,000 cfm.</t>
  </si>
  <si>
    <t>18-3-b</t>
  </si>
  <si>
    <t>The project located in climate zone 1A has one 160,000 ft2 building segment with four zones on one floor. It is an "Other nonresidential" building area type and Thermal Zone 1 and 2 are laboratory spaces with a total zonal exhaust rate less than 15,000 cfm and no central system exhaust could possibly contribute to this total.</t>
  </si>
  <si>
    <t>18-3-c</t>
  </si>
  <si>
    <t>The project located in climate zone 1A has one 160,000 ft2 building segment with four zones on one floor. It is an "Other nonresidential" building area type. Thermal Zone 1 and 2 have a total zonal exhaust rate greater than 15,000 cfm but have no laboratory spaces.</t>
  </si>
  <si>
    <t>6-1</t>
  </si>
  <si>
    <t>6-1-a</t>
  </si>
  <si>
    <t>Project has one building segment with two spaces. Both lighting building area type and lighting space type have been specified. The proposed building segment design lighting wattage is less than or equal to the maximum value of the allowable lighting power density multiplies total building segment area and space-by-space allowable lighting wattage.</t>
  </si>
  <si>
    <t>6-1-b</t>
  </si>
  <si>
    <t>Project has one building segment with two spaces. Both lighting_building_area_type and lighting space type have been specified. The proposed building segment design lighting wattage is greater than the maximum value of the allowable lighting power density multiplies total building segment area and space-by-space allowable lighting wattage.</t>
  </si>
  <si>
    <t>6-1-c</t>
  </si>
  <si>
    <t>Project has one building segment with two spaces. Lighting building area type hasn't been specified, and lighting space type has been specified. The proposed building segment design lighting wattage is less than or equal to space-by-space allowable lighting wattage.</t>
  </si>
  <si>
    <t>6-1-d</t>
  </si>
  <si>
    <t>Project has one building segment with two spaces. Lighting building area type hasn't been specified, and lighting space type has been specified. The proposed building segment design lighting wattage is greater than space-by-space allowable lighting wattage.</t>
  </si>
  <si>
    <t>6-1-e</t>
  </si>
  <si>
    <t>Project has one building segment with two spaces. Lighting building area type has been specified and lighting space type hasn't been specified. The proposed building segment design lighting wattage is less than or equal to the allowable lighting power density multiplies total building segment area.</t>
  </si>
  <si>
    <t>6-1-f</t>
  </si>
  <si>
    <t>Project has one building segment with two spaces. Lighting building area type has been specified and lighting space type hasn't been specified. The proposed building segment design lighting wattage is greater than the allowable lighting power density multiplies the total building segment area.</t>
  </si>
  <si>
    <t>6-1-g</t>
  </si>
  <si>
    <t>Project has one building segment with two spaces. Both Lighting building area type and lighting space type haven't been specified.</t>
  </si>
  <si>
    <t>6-2</t>
  </si>
  <si>
    <t>6-2-a</t>
  </si>
  <si>
    <t>Project has one building segment with two spaces. Both lighting power per area and lighting power allowance have been specified. The proposed building lighting power per area equals the maximum value of the proposed building's lighting power allowance and user building's lighting power per area.</t>
  </si>
  <si>
    <t>6-2-b</t>
  </si>
  <si>
    <t>Project has one building segment with two spaces. Both lighting power per area and lighting power allowance have been specified. The proposed building lighting power per area doesn't equal the maximum value of the proposed building's lighting power allowance and user building's lighting power per area.</t>
  </si>
  <si>
    <t>6-2-c</t>
  </si>
  <si>
    <t>Project has one building segment with two spaces. Both lighting power per area and lighting power allowance have been specified. The proposed building lighting power per area equals the maximum value of the proposed building's lighting power allowance and user building's lighting power per area.  The space type is "Dwelling Unit".</t>
  </si>
  <si>
    <t>6-2-d</t>
  </si>
  <si>
    <t>Project has one building segment with two spaces. Both spaces have the lighting space type defined as library reading area. None of the applicable space types are in the project.</t>
  </si>
  <si>
    <t>6-3</t>
  </si>
  <si>
    <t>6-3-a</t>
  </si>
  <si>
    <t>Project has one building segment with one zone with two spaces. The lighting power density in the proposed ruleset project description is the same as the lighting power density in the user ruleset project description for all spaces in the building.</t>
  </si>
  <si>
    <t>6-3-b</t>
  </si>
  <si>
    <t>Project has one building segment with one zone with two spaces. The lighting power density in the proposed ruleset project description is not the same as the lighting power density in the user ruleset project description for all spaces in the building.</t>
  </si>
  <si>
    <t>6-3-c</t>
  </si>
  <si>
    <t>Project has one building segment with one zone with two spaces. The lighting power density in the proposed ruleset project description is not the same as the lighting power density in the user ruleset project description for all spaces in the building. P ruleset project description LPD matches Standard 90.1-2019 Table 9.5.1.</t>
  </si>
  <si>
    <t>6-4</t>
  </si>
  <si>
    <t>6-4-a</t>
  </si>
  <si>
    <t>Project has one building segment with one zone and one space. The lighting system is as-designed or as-existing but the lighting space type has not been specified in the baseline ruleset project description. The lighting power density in the baseline ruleset project description cannot be verified.</t>
  </si>
  <si>
    <t>6-4-b</t>
  </si>
  <si>
    <t>Project has one building segment with one zone and one space. The lighting system is as-designed or as-existing and the lighting space type has been specified in the baseline ruleset project description. The lighting power density in the baseline ruleset project description is equal to the value specified in Standard 90.1-2019 Table G3.7 for the specified lighting space type.</t>
  </si>
  <si>
    <t>6-4-c</t>
  </si>
  <si>
    <t>Project has one building segment with one zone and one space. The lighting system is as-designed or as-existing and the lighting space type has been specified in the baseline ruleset project description. The lighting power density in the baseline ruleset project description is not equal to the value specified in Standard 90.1-2019 Table G3.7 for the specified lighting space type.</t>
  </si>
  <si>
    <t>6-4-d</t>
  </si>
  <si>
    <t>Project has one building segment with one zone and one space. The lighting system is not-yet-designed and the lighting space type has not been specified in the baseline ruleset project description. The lighting power density in the baseline ruleset project description is equal to the value specified in Standard 90.1-2019 Table G3.7 for the lighting systems not-yet-designed.</t>
  </si>
  <si>
    <t>6-4-e</t>
  </si>
  <si>
    <t>Project has one building segment with one zone and one space. The lighting system is not-yet-designed and the lighting space type has not been specified in the baseline ruleset project description. The lighting power density in the baseline ruleset project description is not equal to the value specified in Standard 90.1-2019 Table G3.7 for the lighting systems not-yet-designed.</t>
  </si>
  <si>
    <t>6-5</t>
  </si>
  <si>
    <t>6-5-a</t>
  </si>
  <si>
    <t>Project has one building segment with one zone and one space. The building gross floor area is 5200 ft2. Baseline building is modeled with automatic shutoff controls.</t>
  </si>
  <si>
    <t>6-5-b</t>
  </si>
  <si>
    <t>Project has one building segment with one zone and two spaces.  The building gross floor area is 5200 ft2. Baseline building is not modeled with automatic shutoff controls.</t>
  </si>
  <si>
    <t>6-5-c</t>
  </si>
  <si>
    <t xml:space="preserve">Project has one building segment with one zone and two spaces. The building gross floor area is 4400 ft2. Baseline building is not required to be modeled with automatic shutoff controls. </t>
  </si>
  <si>
    <t>6-6</t>
  </si>
  <si>
    <t>6-6-a</t>
  </si>
  <si>
    <t>Project has one building segment with one zone and one space. The space has interior lighting. The baseline building is not modeled with daylighting controls.</t>
  </si>
  <si>
    <t>6-6-b</t>
  </si>
  <si>
    <t>Project has one building segment with one zone and one space. The space has interior lighting. The baseline building is modeled with daylighting controls.</t>
  </si>
  <si>
    <t>6-7</t>
  </si>
  <si>
    <t>6-7-a</t>
  </si>
  <si>
    <t>The project has one building segment with one zone and one space. The zone has a window subsurface and the interior lighting has daylighting control. Schedules are not used to model daylight schedules.</t>
  </si>
  <si>
    <t>6-7-b</t>
  </si>
  <si>
    <t>The project has one building segment with one zone and one space. The zone has two windows.  The interior lighting has daylighting control, and schedules are used to model daylight schedules.</t>
  </si>
  <si>
    <t>6-7-c</t>
  </si>
  <si>
    <t>The project has one building segment with one zone and one space. The zone has two windows. The interior lighting doesn't have daylighting control, and schedules are not used to model daylight schedules.</t>
  </si>
  <si>
    <t>6-7-d</t>
  </si>
  <si>
    <t>The project has one building segment with one zone and one space. The building has a door subsurface and no windows, the interior lighting has daylighting control, and schedules are not used to model daylight schedules.</t>
  </si>
  <si>
    <t>6-7-e</t>
  </si>
  <si>
    <t>The project has one building segment with one zone and one space. The zone has only interior walls.  The building doesn’t have a door subsurface, the interior lighting doesn't have daylighting control, and schedules are not used to model daylight schedules.</t>
  </si>
  <si>
    <t>6-8</t>
  </si>
  <si>
    <t>6-8-a</t>
  </si>
  <si>
    <t>The project has one building segment with one zone and one space with interior lighting. The lighting space type is enclosed office and control type is manual. The proposed building lighting schedule has been reduced by the expected ratio relative to the baseline building lighting schedule.</t>
  </si>
  <si>
    <t>6-8-b</t>
  </si>
  <si>
    <t>The project has one building segment with one zone and one space with interior lighting. The lighting space type is enclosed office and control type is manual. The proposed building lighting schedule has fewer equivalent full load hours than expected by the reduction ratio relative to the baseline building lighting schedule.</t>
  </si>
  <si>
    <t>6-8-c</t>
  </si>
  <si>
    <t>The project has one building segment with one zone and one space with interior lighting. The lighting space type is enclosed office and control type is manual. The proposed building lighting schedule has greater equivalent full load hours than expected by the reduction ratio relative to the baseline building lighting schedule.</t>
  </si>
  <si>
    <t>6-8-d</t>
  </si>
  <si>
    <t>The project has one building segment with one zone and one space with interior lighting. The lighting space type is lobby (all others) and control type is manual. The proposed building lighting schedule has been reduced by the expected ratio relative to the baseline building lighting schedule.</t>
  </si>
  <si>
    <t>6-8-e</t>
  </si>
  <si>
    <t>The project has one building segment with one zone and one space with interior lighting. The lighting space type is lobby (all others) and control type is manual. The proposed building lighting schedule has fewer equivalent full load hours than expected by the reduction ratio relative to the baseline building lighting schedule.</t>
  </si>
  <si>
    <t>6-8-f</t>
  </si>
  <si>
    <t>The project has one building segment with one zone and one space with interior lighting. The lighting space type is enclosed office and control type is fully automatic. The proposed building lighting schedule has been reduced by the expected ratio relative to the baseline building lighting schedule.</t>
  </si>
  <si>
    <t>6-8-g</t>
  </si>
  <si>
    <t>The project has one building segment with one zone and one space with interior lighting. The lighting space type is enclosed office and control type is fully automatic. The proposed building lighting schedule has fewer equivalent full load hours than expected by the reduction ratio relative to the baseline building lighting schedule.</t>
  </si>
  <si>
    <t>6-9</t>
  </si>
  <si>
    <t>6-9-a</t>
  </si>
  <si>
    <t>The project has one building segment with one zone and one space. The building gross floor area is less than 5000 ft2. The space does not have daylighting control, and the proposed lighting schedules aligns with the baseline lighting schedule.</t>
  </si>
  <si>
    <t>6-9-b</t>
  </si>
  <si>
    <t>The project has one building segment with one zone and one space. The building gross floor area is less than 5000 ft2. The space does not have daylighting control, but the proposed lighting schedule does not align with the baseline lighting schedule.</t>
  </si>
  <si>
    <t>6-9-c</t>
  </si>
  <si>
    <t>The project has one building segment with one zone and one space. The building gross floor area is less than 5000 ft2. The space does have daylighting control.</t>
  </si>
  <si>
    <t>12-1</t>
  </si>
  <si>
    <t>12-1-a</t>
  </si>
  <si>
    <t>A one building segment, single zone office building has its baseline miscellaneous power equal in both the proposed and baseline RMDs. Both RMDs are following the code compliant path.</t>
  </si>
  <si>
    <t>12-1-b</t>
  </si>
  <si>
    <t>A one building segment, single zone office building has its miscellaneous power higher in its proposed RMD than the baseline RMD.  Both RMDs are following beyond code compliance path.</t>
  </si>
  <si>
    <t>12-1-c</t>
  </si>
  <si>
    <t>A one building segment, single zone office building has its miscellaneous power lower in its proposed RMD than the baseline RMD.  Both RMDs are following beyond code compliance path.</t>
  </si>
  <si>
    <t>12-1-d</t>
  </si>
  <si>
    <t>A one building segment, single zone office building has its miscellaneous power lower in its proposed RMD than the baseline RMD.  Both RMDs are following the code compliant path.</t>
  </si>
  <si>
    <t>12-2</t>
  </si>
  <si>
    <t>12-2-a</t>
  </si>
  <si>
    <t>A one building segment, single zone office building has matching miscelleaneous equipment schedules for all hours in the baseline and proposed cases.</t>
  </si>
  <si>
    <t>12-2-b</t>
  </si>
  <si>
    <t>A one building segment, single zone office building's miscellaneous equipment both have automatic controls, but the schedules have unequal equivalent full load hours between the baseline and proposed cases.</t>
  </si>
  <si>
    <t>12-2-c</t>
  </si>
  <si>
    <t>A one building segment, single zone court room building's and the proposed miscellaneous equipment schedule has fewer equivalent full load hours than the baseline miscellaneous equipment schedule, the proposed has automatic receptacle control, and the space type is not expected to have receptacle control requirements in Section 8.4.2</t>
  </si>
  <si>
    <t>12-2-d</t>
  </si>
  <si>
    <t>A one building segment, single zone office building's and the proposed miscellaneous equipment schedule has fewer equivalent full load hours than the baseline miscellaneous equipment schedule, the proposed has automatic receptacle control, and the space type may have receptacle control requirements in Section 8.4.2, or the lighting space type was not defined</t>
  </si>
  <si>
    <t>12-2-e</t>
  </si>
  <si>
    <t>A one building segment, single zone office building's and the proposed miscellaneous equipment schedule has fewer equivalent full load hours than the baseline miscellaneous equipment schedule, the proposed does not have automatic receptacle control</t>
  </si>
  <si>
    <t>12-2-f</t>
  </si>
  <si>
    <t>A one building segment, single zone office building's and the proposed miscellaneous equipment schedule has more equivalent full load hours than the baseline miscellaneous equipment schedule</t>
  </si>
  <si>
    <t>12-2-g</t>
  </si>
  <si>
    <t>A one building segment, single zone office building's and the proposed automatic receptacle control was not specified</t>
  </si>
  <si>
    <t>12-3</t>
  </si>
  <si>
    <t>12-3-a</t>
  </si>
  <si>
    <t>A one building segment, single zone courtroom building's proposed and baseline models expected receptacle power credit was applied as expected for all hours</t>
  </si>
  <si>
    <t>12-3-b</t>
  </si>
  <si>
    <t>A one building segment, single zone courtroom building's expected receptacle power credit, but baseline and proposed are identical</t>
  </si>
  <si>
    <t>12-3-c</t>
  </si>
  <si>
    <t>A one building segment, single zone courtroom building's expected receptacle power credit, but the credit was applied incorrectly</t>
  </si>
  <si>
    <t>12-4</t>
  </si>
  <si>
    <t>12-4-a</t>
  </si>
  <si>
    <t>A one building segment, single zone building's computer space has expected monthly fractional schedules on miscellenous equipment specified as per G3.1.3.16.</t>
  </si>
  <si>
    <t>12-4-b</t>
  </si>
  <si>
    <t>A one building segment, single zone building's computer space does not have the expected monthly fractional schedules on miscellenous equipment specified as per G3.1.3.16.</t>
  </si>
  <si>
    <t>12-4-c</t>
  </si>
  <si>
    <t>A one building segment, single zone building's does not have a computer room and is not subject to any checks for computer room schedules.</t>
  </si>
  <si>
    <t>4-1</t>
  </si>
  <si>
    <t>4-1-a</t>
  </si>
  <si>
    <t>A building has one building segment and one zone with an HVAC system that provides heating and cooling. The zone heating and cooling thermostat schedules match between the baseline and proposed ruleset model descriptions.</t>
  </si>
  <si>
    <t>4-1-b</t>
  </si>
  <si>
    <t>A building has one building segment and one zone with an HVAC system that provides heating and cooling. The zone heating and cooling thermostat schedules do not match between the baseline and proposed ruleset model descriptions.</t>
  </si>
  <si>
    <t>4-2</t>
  </si>
  <si>
    <t>4-2-a</t>
  </si>
  <si>
    <t>A building has one building segment and one zone with an HVAC system that provides heating and cooling. The zone minimum humidity schedules match between the baseline and proposed ruleset model descriptions.</t>
  </si>
  <si>
    <t>4-2-b</t>
  </si>
  <si>
    <t>A building has one building segment and one zone with an HVAC system that provides heating and cooling. The zone minimum humidity schedules do not match between the baseline and proposed ruleset model descriptions.</t>
  </si>
  <si>
    <t>4-2-c</t>
  </si>
  <si>
    <t>A building has one building segment and one zone with an HVAC system that provides heating and cooling. The zone minimum humidity schedules do not exist in the baseline or proposed ruleset model descriptions.</t>
  </si>
  <si>
    <t>4-2-d</t>
  </si>
  <si>
    <t>A building has one building segment and one zone with an HVAC system that provides heating and cooling. The zone minimum humidity schedules exists in the baseline ruleset model description but not the proposed.</t>
  </si>
  <si>
    <t>4-2-e</t>
  </si>
  <si>
    <t>A building has one building segment and one zone with an HVAC system that provides heating and cooling. The zone minimum humidity schedules exists in the proposed ruleset model description but not the baseline.</t>
  </si>
  <si>
    <t>4-11</t>
  </si>
  <si>
    <t>4-11-a</t>
  </si>
  <si>
    <t>A building has one building segment and two zones served by a multi-zone HVAC system. The HVAC system fan schedules match between the baseline and proposed ruleset model descriptions.</t>
  </si>
  <si>
    <t>4-11-b</t>
  </si>
  <si>
    <t>A building has one building segment and one zone served by a single-zone HVAC system. The HVAC system fan schedules match between the baseline and proposed ruleset model descriptions.</t>
  </si>
  <si>
    <t>4-11-c</t>
  </si>
  <si>
    <t>A building has one building segment. Baseline has one zone, and proposed has two zones. Baseline uses a single zone system 7, proposed multizone system 7. Fan schedules do not match.</t>
  </si>
  <si>
    <t>4-11-d</t>
  </si>
  <si>
    <t>A building has one building segment and two zones. Zones are served by single-zone HVAC systems in both the baseline and proposed ruleset model descriptions but fan schedules do not match between the baseline and proposed ruleset model descriptions.</t>
  </si>
  <si>
    <t>4-11-e</t>
  </si>
  <si>
    <t>A building has one building segment and two zones. The proposed building is served by a modified, multizone system 3 HVAC and the baseline building served by two system 3 HVACs. The systems fan schedules match.</t>
  </si>
  <si>
    <t>4-14</t>
  </si>
  <si>
    <t>4-14-a</t>
  </si>
  <si>
    <t>A building has one building segment and one zone. The space in the zone has its lighting space type defined as a computer room and the proposed room equipment power density exceeds 20 W/ft2.</t>
  </si>
  <si>
    <t>4-14-b</t>
  </si>
  <si>
    <t>A building has one building segment and one zone. The space in the zone has its lighting space type defined as a computer room and the proposed room equipment power density does not exceed 20 W/ft2.</t>
  </si>
  <si>
    <t>11-1</t>
  </si>
  <si>
    <t>11-1-a</t>
  </si>
  <si>
    <t>A one story, single zone building has a complete service water-heating system in the design. The user model has a service hot water distribution system with usage. The user and proposed service hot water heating systems match.</t>
  </si>
  <si>
    <t>11-1-b</t>
  </si>
  <si>
    <t>A one story, single zone building has a complete service water-heating system in the design. The user model has a service hot water distribution system with usage. The user and proposed service hot water heating systems do not match.</t>
  </si>
  <si>
    <t>11-1-c</t>
  </si>
  <si>
    <t>A one story, single zone building does not include a complete service water-heating system in the design. The user model has no service water heating system, but it is a building type that is expected to include service water heating. The proposed and baseline service water heating systems match.</t>
  </si>
  <si>
    <t>11-1-d</t>
  </si>
  <si>
    <t>A one story, single zone building does not include a complete service water-heating system in the design. The user model does not have a service hot water distribution. The baseline and proposed service hot water distributions do not fully match, but all components and parameters required to match do match.</t>
  </si>
  <si>
    <t>11-1-e</t>
  </si>
  <si>
    <t>A one story, single zone building does not include a complete service water-heating system in the design. The user model does not have a service hot water distribution. The baseline and proposed service hot water system components and parameters required to match do not match.</t>
  </si>
  <si>
    <t>11-1-f</t>
  </si>
  <si>
    <t>A one story, single zone building does not include a complete service water-heating system in the design. The user model does not have a service hot water heating system. The baseline does not have a service water heating system but the proposed does.</t>
  </si>
  <si>
    <t>11-6</t>
  </si>
  <si>
    <t>11-6-a</t>
  </si>
  <si>
    <t>A one story, single zone building has a service water heating system. The service heating system includes service water piping that is correctly modeled without thermal losses.</t>
  </si>
  <si>
    <t>11-6-b</t>
  </si>
  <si>
    <t>A one story, single zone building has a service water heating system. The service heating system includes service water piping that is incorrectly modeled with thermal losses.</t>
  </si>
  <si>
    <t>11-7</t>
  </si>
  <si>
    <t>11-7-a</t>
  </si>
  <si>
    <t>A one story office, single zone building includes a service hot water system with no service water heating loads in the proposed design. The baseline building does have service water heating loads. It cannot be determined if it is correct for the proposed design to exclude service water heating loads.</t>
  </si>
  <si>
    <t>11-7-b</t>
  </si>
  <si>
    <t>A one story office, single zone building includes a service hot water system with service water heating loads. The baseline building service water heater is prescribed to be of type Electric resistance storage water heater in Table G3.1.1-2. The baseline building service water heater is correctly modeled as an electric storage water heater.</t>
  </si>
  <si>
    <t>11-7-c</t>
  </si>
  <si>
    <t>A one story fire station, single zone building includes a service hot water system with service water heating loads. The baseline building service water heater is prescribed to be of type Gas storage water heater in Table G3.1.1-2. The baseline building service water heater is correctly modeled as a gas storage water heater.</t>
  </si>
  <si>
    <t>11-7-d</t>
  </si>
  <si>
    <t>A one story fire station, single zone building includes a service hot water system with service water heating loads, served by propane in the proposed design. The baseline building service water heater is prescribed to be of type Gas storage water heater in Table G3.1.1-2. The baseline building service water heater is correctly modeled as a gas storage water heater, using propane as the fuel source.</t>
  </si>
  <si>
    <t>11-7-e</t>
  </si>
  <si>
    <t>A one story office, single zone building includes a service hot water system with service water heating loads. The baseline building service water heater is prescribed to be of type Electric resistance storage water heater in Table G3.1.1-2. The baseline building service water heater is incorrectly modeled as a gas storage water heater.</t>
  </si>
  <si>
    <t>11-7-f</t>
  </si>
  <si>
    <t>A one story parking garage, single zone building is not expected to have service water heating loads. The proposed design does not include any service water heating loads. The baseline building does not have any applicable requirements for service water heating system type.</t>
  </si>
  <si>
    <t>11-8</t>
  </si>
  <si>
    <t>11-8-a</t>
  </si>
  <si>
    <t>A one story, single zone building includes a service hot water system with service water heating loads. The building includes a single building area. The baseline building incorrectly has two service hot water systems serving the same building segment.</t>
  </si>
  <si>
    <t>11-8-b</t>
  </si>
  <si>
    <t>A one story, single zone building includes a service hot water system with service water heating loads. The building includes a single building area of undefined area type. The baseline building correctly has one service hot water systems serving the building segment.</t>
  </si>
  <si>
    <t>11-8-c</t>
  </si>
  <si>
    <t>A one story, two zone building includes a service hot water system with service water heating loads. The building includes two building areas of undefined area type. It cannot be determined if the building areas are the same area type, and therefore the correct number of systems cannot be determined.</t>
  </si>
  <si>
    <t>11-8-d</t>
  </si>
  <si>
    <t>A one story, two zone building includes a service hot water system with service water heating loads. The building includes two building areas of "ALL_OTHER" area type. It cannot be determined if the building areas are the same area type, and therefore the correct number of systems cannot be determined.</t>
  </si>
  <si>
    <t>11-8-e</t>
  </si>
  <si>
    <t>A one story, two zone building includes a service hot water system with service water heating loads. The building includes two building areas of "OFFICE" area type. The baseline building correctly has one service water heating system serving the two office building areas.</t>
  </si>
  <si>
    <t>11-8-f</t>
  </si>
  <si>
    <t>A one story, two zone building includes a service hot water system with service water heating loads. The building includes two building areas with different area types. The baseline building incorrectly has one service water heating system serving the two area types.</t>
  </si>
  <si>
    <t>11-9</t>
  </si>
  <si>
    <t>11-9-a</t>
  </si>
  <si>
    <t>A one story, one zone building has a single building area. The baseline building area does not include any service water heating loads. Sizing requirements do not apply to baseline service water heating systems without service water heating loads.</t>
  </si>
  <si>
    <t>11-9-b</t>
  </si>
  <si>
    <t>A one story, one zone building has a single RETAIL building area. The baseline building area does include service water heating loads. It cannot be determined if the baseline service water heating system is sized according to Section 7.4.1.</t>
  </si>
  <si>
    <t>11-10</t>
  </si>
  <si>
    <t>11-10-a</t>
  </si>
  <si>
    <t>A one story, one zone building has a single building area. There are no service water heaters in the baseline building. There are no applicable service water heater efficiency requirements.</t>
  </si>
  <si>
    <t>11-10-b</t>
  </si>
  <si>
    <t>A one story, one zone building has one gas storage water heater. The water heater input rating is between 75k-105kBtu/h, with 100 gallons storage capacity, 120 F setpoint temperature, and low draw pattern. The water heater efficiency is correctly modeled as 0.4162 UEF.</t>
  </si>
  <si>
    <t>11-10-c</t>
  </si>
  <si>
    <t>A one story, one zone building has one gas storage water heater. The water heater input rating is &gt;105kBtu/h, with 50 gallons storage capacity. The water heater efficiency is correctly modeled as 80% Et and 928 Btu/h standby loss.</t>
  </si>
  <si>
    <t>11-10-d</t>
  </si>
  <si>
    <t>A one story, one zone building has one electric storage water heater. The water heater input rating is &gt;12kW, with 100 gallons storage capacity. The water heater efficiency is correctly modeled with 0.57% per hour standby loss.</t>
  </si>
  <si>
    <t>11-10-e</t>
  </si>
  <si>
    <t>A one story, one zone building has one electric storage water heater. The water heater input rating is &lt;=12kW, with 50 gallons storage capacity, and medium draw pattern. The water heater efficiency is correctly modeled with 0.9207 UEF.</t>
  </si>
  <si>
    <t>11-10-f</t>
  </si>
  <si>
    <t>A one story, one zone building has one gas storage water heater. The water heater input rating is &lt;75kBtu/h, with 50 gallons storage capacity, and medium draw pattern. The water heater efficiency is correctly modeled as 0.5633 UEF.</t>
  </si>
  <si>
    <t>11-10-g</t>
  </si>
  <si>
    <t>A one story, one zone building has one gas storage water heater. The water heater input rating is between 75k-105kBtu/h, with 100 gallons storage capacity, and low draw pattern. The water heater efficiency is incorrectly modeled as 0.5 UEF.</t>
  </si>
  <si>
    <t>11-10-h</t>
  </si>
  <si>
    <t>A one story, one zone building has one gas storage water heater. The water heater input rating is between 75k-105kBtu/h, with 130 gallons storage capacity, and low draw pattern. The water heater efficiency is supposed to follow Table 7.8 footnote d, but is incorrectly modeled as 0.4162 UEF.</t>
  </si>
  <si>
    <t>11-10-i</t>
  </si>
  <si>
    <t>A one story, one zone building has one gas storage water. The water heater input rating is &gt;105kBtu/h, with 50 gallons storage capacity. The water heater efficiency is correctly modeled as 80% Et but the 1,500 Btu/h standby loss exceeds the limit.</t>
  </si>
  <si>
    <t>11-10-j</t>
  </si>
  <si>
    <t>A one story, one zone building has one oil-fired storage water heater. Natural gas is not available at the site so fuel oil was modeled in the baseline. Fuel oil is the incorrect fuel source for this exception to Table G3.1 #11 h.</t>
  </si>
  <si>
    <t>11-10-k</t>
  </si>
  <si>
    <t>A one story, one zone building has one gas storage water heater. The water heater input rating is &gt;105kBtu/h, with 50 gallons storage capacity. The water heater efficiency is modeled with 80% Et but no standby loss is specified.</t>
  </si>
  <si>
    <t>11-10-l</t>
  </si>
  <si>
    <t>A one story, one zone building has one electric storage water heater. The water heater input rating is &lt;=12kW, with 100 gallons storage capacity, and medium draw pattern. The water heater efficiency is not enforcable for the system type.</t>
  </si>
  <si>
    <t>11-10-m</t>
  </si>
  <si>
    <t>A one story, one zone building has one electric storage water heater. The water heater input rating is &lt;=12kW, with 19 gallons storage capacity. The water heater details fall outside the range enforced by 90.1.</t>
  </si>
  <si>
    <t>11-10-n</t>
  </si>
  <si>
    <t>A one story, one zone building has one electric storage water heater. The water heater input rating per storage volume greater than 4,000 (Btu/h)/gallon. The water heater does not qualify as a storage water heater based on these details.</t>
  </si>
  <si>
    <t>11-10-o</t>
  </si>
  <si>
    <t>A one story, one zone building has one electric storage water heater. The water heater has an instantaneous heater tank type. The water heater does not qualify as a storage water heater based on these details.</t>
  </si>
  <si>
    <t>11-10-p</t>
  </si>
  <si>
    <t>A one story, one zone building has one gas storage water heater. The water heater input rating is between 75k-105kBtu/h, with 100 gallons storage capacity, setpoint temperature greater than 180F, thermal efficiency of 0.8, and low draw pattern. The water heater efficiency is correctly modeled as 0.8 thermal efficiency and the system appears to meet requirements, but it cannot be determined definitively because standby loss was estimated.</t>
  </si>
  <si>
    <t>11-10-q</t>
  </si>
  <si>
    <t>A one story, one zone building has one gas storage water heater. The water heater input rating is between 75k-105kBtu/h, with 100 gallons storage capacity, setpoint temperature greater than 180F, thermal efficiency of 0.8, and low draw pattern. The water heater efficiency is correctly modeled as 0.8 thermal efficiency and the system does not appear to meet requirements, but it cannot be determined definitively because standby loss was estimated.</t>
  </si>
  <si>
    <t>11-10-r</t>
  </si>
  <si>
    <t>A one story, one zone building has one gas storage water heater. The water heater input rating is between 75k-105kBtu/h, with 100 gallons storage capacity, setpoint temperature greater than 180F, thermal efficiency of 0.8, and low draw pattern. The water heater efficiency is correctly modeled as 0.8 thermal efficiency but the standby loss is not provided and cannot be estimated.</t>
  </si>
  <si>
    <t>11-11</t>
  </si>
  <si>
    <t>11-11-a</t>
  </si>
  <si>
    <t>A one story single zone building will not have service water-heating loads. The proposed design has no service water heating. The baseline building correctly does not have service water heating included.</t>
  </si>
  <si>
    <t>11-11-b</t>
  </si>
  <si>
    <t>A one story single zone building will not have service water-heating loads. The proposed design has no service water heating. The baseline building incorrectly has service water heating included.</t>
  </si>
  <si>
    <t>11-12</t>
  </si>
  <si>
    <t>11-12-a</t>
  </si>
  <si>
    <t>A one story single zone building has service water heating. The building runs for 24 hours a day and has service hot water heating loads. It cannot be determined if the project has met the requirements of 6.5.6.2 nor if it was possible for the system to be modeled.</t>
  </si>
  <si>
    <t>11-12-b</t>
  </si>
  <si>
    <t>A one story single zone building has service water heating. The hourly use schedule fraction is always 0. The prescriptive criteria are not met, so this requirement does not apply.</t>
  </si>
  <si>
    <t>11-13</t>
  </si>
  <si>
    <t>11-13-a</t>
  </si>
  <si>
    <t>A one story single zone building has service water heating. The service hot water system has use but with units OTHER. Energy consumption cannot be determined when units are not known.</t>
  </si>
  <si>
    <t>11-13-b</t>
  </si>
  <si>
    <t>A one story single zone building has service water heating. The service hot water system has use with units POWER, drain heat recovery, water main temperature schedule of a constant 5C. It cannot be determined if this use is an acceptable estimate.</t>
  </si>
  <si>
    <t>11-13-c</t>
  </si>
  <si>
    <t>A one story single zone building has service water heating. The service hot water system has no use specified. Requirements for energy consumption do not apply when there are no service water heating loads.</t>
  </si>
  <si>
    <t>11-14</t>
  </si>
  <si>
    <t>11-14-a</t>
  </si>
  <si>
    <t>A one story single zone building has service water heating. Recirculation pumps are used for the service water heating distribution system. The service hot water system correctly has recirculation pumps with power greater than 0 Watts.</t>
  </si>
  <si>
    <t>11-14-b</t>
  </si>
  <si>
    <t>A one story single zone building has service water heating. Recirculation pumps are used for the service water heating distribution system. The service hot water system incorrectly has recirculation pumps with no power specified.</t>
  </si>
  <si>
    <t>11-14-c</t>
  </si>
  <si>
    <t>A one story single zone building has service water heating. The service hot water system a pump but it is not specified if it is a recirculation loop. It cannot be determined if these requirements apply.</t>
  </si>
  <si>
    <t>11-15</t>
  </si>
  <si>
    <t>11-15-a</t>
  </si>
  <si>
    <t>A one story single zone building has service water heating. Both its baseline and proposed building's service hot water systems have equal use, units, temperature at fixture, and water main temperature schedules. Service water loads and use correctly match in the proposed and baseline.</t>
  </si>
  <si>
    <t>11-15-b</t>
  </si>
  <si>
    <t>A one story single zone building has service water heating. The baseline and proposed service hot water systems are nearly identical, but utilize different units. Service water loads and use incorrectly differ in the proposed and baseline.</t>
  </si>
  <si>
    <t>11-15-c</t>
  </si>
  <si>
    <t>A one story single zone building has service water heating. The baseline and proposed service hot water systems have equal units, temperature at fixture, and water main temperature schedules. The proposed building incorrectly has higher use than the baseline.</t>
  </si>
  <si>
    <t>11-15-d</t>
  </si>
  <si>
    <t>A one story single zone building has service water heating. The baseline and proposed service hot water systems have equal units, temperature at fixture, and water main temperature schedules. The baseline building uses more energy than the proposed, but it cannot be determined if these savings are approved by the authority having jurisdiction.</t>
  </si>
  <si>
    <t>11-16</t>
  </si>
  <si>
    <t>11-16-a</t>
  </si>
  <si>
    <t>A one story single zone building has service water heating. The proposed design includes a gas water heater with natural gas as its fuel source. The baseline correctly includes a gas water heater with natural gas as its fuel source.</t>
  </si>
  <si>
    <t>11-16-b</t>
  </si>
  <si>
    <t>A one story single zone building has service water heating. The baseline and proposed service water heating systems utilize an electric water heater with electricity as the fuel source. Requirements for fuel source do not apply to electric water heaters.</t>
  </si>
  <si>
    <t>11-16-c</t>
  </si>
  <si>
    <t>A one story single zone building has service water heating. The proposed service water heating system utilizes a gas water heater with natural gas fuel source. The baseline service water heating system incorrectly uses propane as its service water heater fuel source.</t>
  </si>
  <si>
    <t>11-16-d</t>
  </si>
  <si>
    <t>A one story single zone building has service water heating. The proposed service water heating system utilizes a gas water heater with propane fuel source. The baseline service water heating system also uses propane, but it cannot be determined if natural gas was available.</t>
  </si>
  <si>
    <t>11-16-e</t>
  </si>
  <si>
    <t>A one story single zone building has service water heating. The baseline and proposed service water heaters utilize a gas water heater. Both baseline and proposed incorrectly utilize fuel oil as the fuel source.</t>
  </si>
  <si>
    <t>11-17</t>
  </si>
  <si>
    <t>11-17-a</t>
  </si>
  <si>
    <t>A one story single zone office building has a service water heating system. The proposed service water heating systems have defined service water heating uses with units of power. The proposed model correctly includeds service water heating loads.</t>
  </si>
  <si>
    <t>11-17-b</t>
  </si>
  <si>
    <t>A one story single zone office building has a service water heating system. The building area type is OFFICE, so the building is expected to have service water heating use. The proposed model incorrectly does not include service water heating loads.</t>
  </si>
  <si>
    <t>A one story single zone office building has a service water heating system. The baseline and proposed building's SHW systems have defined service water heating uses with units of OTHER.</t>
  </si>
  <si>
    <t>11-17-c</t>
  </si>
  <si>
    <t>A one story single zone office building does not have a service water heating system. The service water heating area type is not defined. It cannot be determined if the proposed model should include loads when the building area type is not defined.</t>
  </si>
  <si>
    <t>11-17-d</t>
  </si>
  <si>
    <t>A one story single zone parking garage use type building does not have a service water heating system. The proposed model does not include any service water heating loads. The building type does not typically contain service water heating loads, but it cannot be determined definitively if the design will include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</si>
</sst>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ont>
    <font>
      <sz val="12"/>
      <color theme="10"/>
      <name val="Calibri"/>
      <family val="2"/>
      <scheme val="minor"/>
    </font>
    <font>
      <u/>
      <sz val="11"/>
      <color rgb="FF0000FF"/>
      <name val="Calibri"/>
    </font>
  </fonts>
  <fills count="3">
    <fill>
      <patternFill patternType="none"/>
    </fill>
    <fill>
      <patternFill patternType="gray125"/>
    </fill>
    <fill>
      <patternFill patternType="solid">
        <fgColor rgb="FFEBF1DE"/>
        <bgColor rgb="FFEBF1D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1" fillId="2" borderId="1" xfId="0" applyFont="1" applyFill="1" applyBorder="1" applyAlignment="1">
      <alignment horizontal="center" vertical="top"/>
    </xf>
    <xf numFmtId="0" fontId="0" fillId="0" borderId="0" xfId="0" applyAlignment="1">
      <alignment horizontal="center" vertical="center"/>
    </xf>
    <xf numFmtId="0" fontId="0" fillId="0" borderId="0" xfId="0" applyAlignment="1">
      <alignment wrapText="1"/>
    </xf>
    <xf numFmtId="0" fontId="3" fillId="0" borderId="0" xfId="1" applyFont="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6"/>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28.8" x14ac:dyDescent="0.55000000000000004">
      <c r="A2" s="2" t="s">
        <v>5</v>
      </c>
      <c r="B2" s="2" t="s">
        <v>6</v>
      </c>
      <c r="C2" s="3" t="s">
        <v>7</v>
      </c>
      <c r="D2" s="2" t="s">
        <v>8</v>
      </c>
      <c r="E2" s="4" t="str">
        <f t="shared" ref="E2:E7" si="0">HYPERLINK("https://github.com/pnnl/ruleset-checking-tool/tree/public_review_2nd/rct229/ruletest_engine/ruletest_jsons/ashrae9012019/CALC/rule_1_1.json", "CALC-1")</f>
        <v>CALC-1</v>
      </c>
    </row>
    <row r="3" spans="1:5" ht="43.2" x14ac:dyDescent="0.55000000000000004">
      <c r="A3" s="2" t="s">
        <v>5</v>
      </c>
      <c r="B3" s="2" t="s">
        <v>9</v>
      </c>
      <c r="C3" s="3" t="s">
        <v>10</v>
      </c>
      <c r="D3" s="2" t="s">
        <v>8</v>
      </c>
      <c r="E3" s="4" t="str">
        <f t="shared" si="0"/>
        <v>CALC-1</v>
      </c>
    </row>
    <row r="4" spans="1:5" ht="43.2" x14ac:dyDescent="0.55000000000000004">
      <c r="A4" s="2" t="s">
        <v>5</v>
      </c>
      <c r="B4" s="2" t="s">
        <v>11</v>
      </c>
      <c r="C4" s="3" t="s">
        <v>12</v>
      </c>
      <c r="D4" s="2" t="s">
        <v>13</v>
      </c>
      <c r="E4" s="4" t="str">
        <f t="shared" si="0"/>
        <v>CALC-1</v>
      </c>
    </row>
    <row r="5" spans="1:5" ht="43.2" x14ac:dyDescent="0.55000000000000004">
      <c r="A5" s="2" t="s">
        <v>5</v>
      </c>
      <c r="B5" s="2" t="s">
        <v>14</v>
      </c>
      <c r="C5" s="3" t="s">
        <v>15</v>
      </c>
      <c r="D5" s="2" t="s">
        <v>13</v>
      </c>
      <c r="E5" s="4" t="str">
        <f t="shared" si="0"/>
        <v>CALC-1</v>
      </c>
    </row>
    <row r="6" spans="1:5" ht="43.2" x14ac:dyDescent="0.55000000000000004">
      <c r="A6" s="2" t="s">
        <v>5</v>
      </c>
      <c r="B6" s="2" t="s">
        <v>16</v>
      </c>
      <c r="C6" s="3" t="s">
        <v>17</v>
      </c>
      <c r="D6" s="2" t="s">
        <v>18</v>
      </c>
      <c r="E6" s="4" t="str">
        <f t="shared" si="0"/>
        <v>CALC-1</v>
      </c>
    </row>
    <row r="7" spans="1:5" ht="43.2" x14ac:dyDescent="0.55000000000000004">
      <c r="A7" s="2" t="s">
        <v>5</v>
      </c>
      <c r="B7" s="2" t="s">
        <v>19</v>
      </c>
      <c r="C7" s="3" t="s">
        <v>20</v>
      </c>
      <c r="D7" s="2" t="s">
        <v>18</v>
      </c>
      <c r="E7" s="4" t="str">
        <f t="shared" si="0"/>
        <v>CALC-1</v>
      </c>
    </row>
    <row r="8" spans="1:5" ht="43.2" x14ac:dyDescent="0.55000000000000004">
      <c r="A8" s="2" t="s">
        <v>21</v>
      </c>
      <c r="B8" s="2" t="s">
        <v>22</v>
      </c>
      <c r="C8" s="3" t="s">
        <v>23</v>
      </c>
      <c r="D8" s="2" t="s">
        <v>8</v>
      </c>
      <c r="E8" s="4" t="str">
        <f t="shared" ref="E8:E13" si="1">HYPERLINK("https://github.com/pnnl/ruleset-checking-tool/tree/public_review_2nd/rct229/ruletest_engine/ruletest_jsons/ashrae9012019/CALC/rule_1_2.json", "CALC-2")</f>
        <v>CALC-2</v>
      </c>
    </row>
    <row r="9" spans="1:5" ht="43.2" x14ac:dyDescent="0.55000000000000004">
      <c r="A9" s="2" t="s">
        <v>21</v>
      </c>
      <c r="B9" s="2" t="s">
        <v>24</v>
      </c>
      <c r="C9" s="3" t="s">
        <v>25</v>
      </c>
      <c r="D9" s="2" t="s">
        <v>13</v>
      </c>
      <c r="E9" s="4" t="str">
        <f t="shared" si="1"/>
        <v>CALC-2</v>
      </c>
    </row>
    <row r="10" spans="1:5" ht="28.8" x14ac:dyDescent="0.55000000000000004">
      <c r="A10" s="2" t="s">
        <v>21</v>
      </c>
      <c r="B10" s="2" t="s">
        <v>26</v>
      </c>
      <c r="C10" s="3" t="s">
        <v>27</v>
      </c>
      <c r="D10" s="2" t="s">
        <v>13</v>
      </c>
      <c r="E10" s="4" t="str">
        <f t="shared" si="1"/>
        <v>CALC-2</v>
      </c>
    </row>
    <row r="11" spans="1:5" ht="28.8" x14ac:dyDescent="0.55000000000000004">
      <c r="A11" s="2" t="s">
        <v>21</v>
      </c>
      <c r="B11" s="2" t="s">
        <v>28</v>
      </c>
      <c r="C11" s="3" t="s">
        <v>29</v>
      </c>
      <c r="D11" s="2" t="s">
        <v>18</v>
      </c>
      <c r="E11" s="4" t="str">
        <f t="shared" si="1"/>
        <v>CALC-2</v>
      </c>
    </row>
    <row r="12" spans="1:5" ht="28.8" x14ac:dyDescent="0.55000000000000004">
      <c r="A12" s="2" t="s">
        <v>21</v>
      </c>
      <c r="B12" s="2" t="s">
        <v>30</v>
      </c>
      <c r="C12" s="3" t="s">
        <v>31</v>
      </c>
      <c r="D12" s="2" t="s">
        <v>18</v>
      </c>
      <c r="E12" s="4" t="str">
        <f t="shared" si="1"/>
        <v>CALC-2</v>
      </c>
    </row>
    <row r="13" spans="1:5" ht="28.8" x14ac:dyDescent="0.55000000000000004">
      <c r="A13" s="2" t="s">
        <v>21</v>
      </c>
      <c r="B13" s="2" t="s">
        <v>32</v>
      </c>
      <c r="C13" s="3" t="s">
        <v>33</v>
      </c>
      <c r="D13" s="2" t="s">
        <v>18</v>
      </c>
      <c r="E13" s="4" t="str">
        <f t="shared" si="1"/>
        <v>CALC-2</v>
      </c>
    </row>
    <row r="14" spans="1:5" ht="28.8" x14ac:dyDescent="0.55000000000000004">
      <c r="A14" s="2" t="s">
        <v>34</v>
      </c>
      <c r="B14" s="2" t="s">
        <v>35</v>
      </c>
      <c r="C14" s="3" t="s">
        <v>36</v>
      </c>
      <c r="D14" s="2" t="s">
        <v>8</v>
      </c>
      <c r="E14" s="4" t="str">
        <f t="shared" ref="E14:E21" si="2">HYPERLINK("https://github.com/pnnl/ruleset-checking-tool/tree/public_review_2nd/rct229/ruletest_engine/ruletest_jsons/ashrae9012019/CALC/rule_1_3.json", "CALC-3")</f>
        <v>CALC-3</v>
      </c>
    </row>
    <row r="15" spans="1:5" ht="28.8" x14ac:dyDescent="0.55000000000000004">
      <c r="A15" s="2" t="s">
        <v>34</v>
      </c>
      <c r="B15" s="2" t="s">
        <v>37</v>
      </c>
      <c r="C15" s="3" t="s">
        <v>38</v>
      </c>
      <c r="D15" s="2" t="s">
        <v>13</v>
      </c>
      <c r="E15" s="4" t="str">
        <f t="shared" si="2"/>
        <v>CALC-3</v>
      </c>
    </row>
    <row r="16" spans="1:5" ht="43.2" x14ac:dyDescent="0.55000000000000004">
      <c r="A16" s="2" t="s">
        <v>34</v>
      </c>
      <c r="B16" s="2" t="s">
        <v>39</v>
      </c>
      <c r="C16" s="3" t="s">
        <v>40</v>
      </c>
      <c r="D16" s="2" t="s">
        <v>13</v>
      </c>
      <c r="E16" s="4" t="str">
        <f t="shared" si="2"/>
        <v>CALC-3</v>
      </c>
    </row>
    <row r="17" spans="1:5" ht="28.8" x14ac:dyDescent="0.55000000000000004">
      <c r="A17" s="2" t="s">
        <v>34</v>
      </c>
      <c r="B17" s="2" t="s">
        <v>41</v>
      </c>
      <c r="C17" s="3" t="s">
        <v>42</v>
      </c>
      <c r="D17" s="2" t="s">
        <v>18</v>
      </c>
      <c r="E17" s="4" t="str">
        <f t="shared" si="2"/>
        <v>CALC-3</v>
      </c>
    </row>
    <row r="18" spans="1:5" ht="28.8" x14ac:dyDescent="0.55000000000000004">
      <c r="A18" s="2" t="s">
        <v>34</v>
      </c>
      <c r="B18" s="2" t="s">
        <v>43</v>
      </c>
      <c r="C18" s="3" t="s">
        <v>44</v>
      </c>
      <c r="D18" s="2" t="s">
        <v>18</v>
      </c>
      <c r="E18" s="4" t="str">
        <f t="shared" si="2"/>
        <v>CALC-3</v>
      </c>
    </row>
    <row r="19" spans="1:5" ht="28.8" x14ac:dyDescent="0.55000000000000004">
      <c r="A19" s="2" t="s">
        <v>34</v>
      </c>
      <c r="B19" s="2" t="s">
        <v>45</v>
      </c>
      <c r="C19" s="3" t="s">
        <v>46</v>
      </c>
      <c r="D19" s="2" t="s">
        <v>18</v>
      </c>
      <c r="E19" s="4" t="str">
        <f t="shared" si="2"/>
        <v>CALC-3</v>
      </c>
    </row>
    <row r="20" spans="1:5" ht="28.8" x14ac:dyDescent="0.55000000000000004">
      <c r="A20" s="2" t="s">
        <v>34</v>
      </c>
      <c r="B20" s="2" t="s">
        <v>47</v>
      </c>
      <c r="C20" s="3" t="s">
        <v>48</v>
      </c>
      <c r="D20" s="2" t="s">
        <v>18</v>
      </c>
      <c r="E20" s="4" t="str">
        <f t="shared" si="2"/>
        <v>CALC-3</v>
      </c>
    </row>
    <row r="21" spans="1:5" ht="28.8" x14ac:dyDescent="0.55000000000000004">
      <c r="A21" s="2" t="s">
        <v>34</v>
      </c>
      <c r="B21" s="2" t="s">
        <v>49</v>
      </c>
      <c r="C21" s="3" t="s">
        <v>50</v>
      </c>
      <c r="D21" s="2" t="s">
        <v>18</v>
      </c>
      <c r="E21" s="4" t="str">
        <f t="shared" si="2"/>
        <v>CALC-3</v>
      </c>
    </row>
    <row r="22" spans="1:5" ht="28.8" x14ac:dyDescent="0.55000000000000004">
      <c r="A22" s="2" t="s">
        <v>51</v>
      </c>
      <c r="B22" s="2" t="s">
        <v>52</v>
      </c>
      <c r="C22" s="3" t="s">
        <v>53</v>
      </c>
      <c r="D22" s="2" t="s">
        <v>8</v>
      </c>
      <c r="E22" s="4" t="str">
        <f t="shared" ref="E22:E27" si="3">HYPERLINK("https://github.com/pnnl/ruleset-checking-tool/tree/public_review_2nd/rct229/ruletest_engine/ruletest_jsons/ashrae9012019/CALC/rule_1_4.json", "CALC-4")</f>
        <v>CALC-4</v>
      </c>
    </row>
    <row r="23" spans="1:5" ht="28.8" x14ac:dyDescent="0.55000000000000004">
      <c r="A23" s="2" t="s">
        <v>51</v>
      </c>
      <c r="B23" s="2" t="s">
        <v>54</v>
      </c>
      <c r="C23" s="3" t="s">
        <v>55</v>
      </c>
      <c r="D23" s="2" t="s">
        <v>8</v>
      </c>
      <c r="E23" s="4" t="str">
        <f t="shared" si="3"/>
        <v>CALC-4</v>
      </c>
    </row>
    <row r="24" spans="1:5" ht="28.8" x14ac:dyDescent="0.55000000000000004">
      <c r="A24" s="2" t="s">
        <v>51</v>
      </c>
      <c r="B24" s="2" t="s">
        <v>56</v>
      </c>
      <c r="C24" s="3" t="s">
        <v>57</v>
      </c>
      <c r="D24" s="2" t="s">
        <v>13</v>
      </c>
      <c r="E24" s="4" t="str">
        <f t="shared" si="3"/>
        <v>CALC-4</v>
      </c>
    </row>
    <row r="25" spans="1:5" ht="43.2" x14ac:dyDescent="0.55000000000000004">
      <c r="A25" s="2" t="s">
        <v>51</v>
      </c>
      <c r="B25" s="2" t="s">
        <v>58</v>
      </c>
      <c r="C25" s="3" t="s">
        <v>59</v>
      </c>
      <c r="D25" s="2" t="s">
        <v>13</v>
      </c>
      <c r="E25" s="4" t="str">
        <f t="shared" si="3"/>
        <v>CALC-4</v>
      </c>
    </row>
    <row r="26" spans="1:5" ht="28.8" x14ac:dyDescent="0.55000000000000004">
      <c r="A26" s="2" t="s">
        <v>51</v>
      </c>
      <c r="B26" s="2" t="s">
        <v>60</v>
      </c>
      <c r="C26" s="3" t="s">
        <v>61</v>
      </c>
      <c r="D26" s="2" t="s">
        <v>18</v>
      </c>
      <c r="E26" s="4" t="str">
        <f t="shared" si="3"/>
        <v>CALC-4</v>
      </c>
    </row>
    <row r="27" spans="1:5" ht="28.8" x14ac:dyDescent="0.55000000000000004">
      <c r="A27" s="2" t="s">
        <v>51</v>
      </c>
      <c r="B27" s="2" t="s">
        <v>62</v>
      </c>
      <c r="C27" s="3" t="s">
        <v>63</v>
      </c>
      <c r="D27" s="2" t="s">
        <v>18</v>
      </c>
      <c r="E27" s="4" t="str">
        <f t="shared" si="3"/>
        <v>CALC-4</v>
      </c>
    </row>
    <row r="28" spans="1:5" ht="43.2" x14ac:dyDescent="0.55000000000000004">
      <c r="A28" s="2" t="s">
        <v>64</v>
      </c>
      <c r="B28" s="2" t="s">
        <v>65</v>
      </c>
      <c r="C28" s="3" t="s">
        <v>66</v>
      </c>
      <c r="D28" s="2" t="s">
        <v>8</v>
      </c>
      <c r="E28" s="4" t="str">
        <f t="shared" ref="E28:E34" si="4">HYPERLINK("https://github.com/pnnl/ruleset-checking-tool/tree/public_review_2nd/rct229/ruletest_engine/ruletest_jsons/ashrae9012019/CALC/rule_1_5.json", "CALC-5")</f>
        <v>CALC-5</v>
      </c>
    </row>
    <row r="29" spans="1:5" ht="57.6" x14ac:dyDescent="0.55000000000000004">
      <c r="A29" s="2" t="s">
        <v>64</v>
      </c>
      <c r="B29" s="2" t="s">
        <v>67</v>
      </c>
      <c r="C29" s="3" t="s">
        <v>68</v>
      </c>
      <c r="D29" s="2" t="s">
        <v>13</v>
      </c>
      <c r="E29" s="4" t="str">
        <f t="shared" si="4"/>
        <v>CALC-5</v>
      </c>
    </row>
    <row r="30" spans="1:5" ht="43.2" x14ac:dyDescent="0.55000000000000004">
      <c r="A30" s="2" t="s">
        <v>64</v>
      </c>
      <c r="B30" s="2" t="s">
        <v>69</v>
      </c>
      <c r="C30" s="3" t="s">
        <v>70</v>
      </c>
      <c r="D30" s="2" t="s">
        <v>71</v>
      </c>
      <c r="E30" s="4" t="str">
        <f t="shared" si="4"/>
        <v>CALC-5</v>
      </c>
    </row>
    <row r="31" spans="1:5" ht="43.2" x14ac:dyDescent="0.55000000000000004">
      <c r="A31" s="2" t="s">
        <v>64</v>
      </c>
      <c r="B31" s="2" t="s">
        <v>72</v>
      </c>
      <c r="C31" s="3" t="s">
        <v>73</v>
      </c>
      <c r="D31" s="2" t="s">
        <v>18</v>
      </c>
      <c r="E31" s="4" t="str">
        <f t="shared" si="4"/>
        <v>CALC-5</v>
      </c>
    </row>
    <row r="32" spans="1:5" ht="43.2" x14ac:dyDescent="0.55000000000000004">
      <c r="A32" s="2" t="s">
        <v>64</v>
      </c>
      <c r="B32" s="2" t="s">
        <v>74</v>
      </c>
      <c r="C32" s="3" t="s">
        <v>75</v>
      </c>
      <c r="D32" s="2" t="s">
        <v>18</v>
      </c>
      <c r="E32" s="4" t="str">
        <f t="shared" si="4"/>
        <v>CALC-5</v>
      </c>
    </row>
    <row r="33" spans="1:5" ht="43.2" x14ac:dyDescent="0.55000000000000004">
      <c r="A33" s="2" t="s">
        <v>64</v>
      </c>
      <c r="B33" s="2" t="s">
        <v>76</v>
      </c>
      <c r="C33" s="3" t="s">
        <v>77</v>
      </c>
      <c r="D33" s="2" t="s">
        <v>18</v>
      </c>
      <c r="E33" s="4" t="str">
        <f t="shared" si="4"/>
        <v>CALC-5</v>
      </c>
    </row>
    <row r="34" spans="1:5" ht="43.2" x14ac:dyDescent="0.55000000000000004">
      <c r="A34" s="2" t="s">
        <v>64</v>
      </c>
      <c r="B34" s="2" t="s">
        <v>78</v>
      </c>
      <c r="C34" s="3" t="s">
        <v>79</v>
      </c>
      <c r="D34" s="2" t="s">
        <v>18</v>
      </c>
      <c r="E34" s="4" t="str">
        <f t="shared" si="4"/>
        <v>CALC-5</v>
      </c>
    </row>
    <row r="35" spans="1:5" ht="43.2" x14ac:dyDescent="0.55000000000000004">
      <c r="A35" s="2" t="s">
        <v>80</v>
      </c>
      <c r="B35" s="2" t="s">
        <v>81</v>
      </c>
      <c r="C35" s="3" t="s">
        <v>82</v>
      </c>
      <c r="D35" s="2" t="s">
        <v>8</v>
      </c>
      <c r="E35" s="4" t="str">
        <f>HYPERLINK("https://github.com/pnnl/ruleset-checking-tool/tree/public_review_2nd/rct229/ruletest_engine/ruletest_jsons/ashrae9012019/CALC/rule_1_6.json", "CALC-6")</f>
        <v>CALC-6</v>
      </c>
    </row>
    <row r="36" spans="1:5" ht="43.2" x14ac:dyDescent="0.55000000000000004">
      <c r="A36" s="2" t="s">
        <v>80</v>
      </c>
      <c r="B36" s="2" t="s">
        <v>83</v>
      </c>
      <c r="C36" s="3" t="s">
        <v>84</v>
      </c>
      <c r="D36" s="2" t="s">
        <v>13</v>
      </c>
      <c r="E36" s="4" t="str">
        <f>HYPERLINK("https://github.com/pnnl/ruleset-checking-tool/tree/public_review_2nd/rct229/ruletest_engine/ruletest_jsons/ashrae9012019/CALC/rule_1_6.json", "CALC-6")</f>
        <v>CALC-6</v>
      </c>
    </row>
    <row r="37" spans="1:5" ht="57.6" x14ac:dyDescent="0.55000000000000004">
      <c r="A37" s="2" t="s">
        <v>85</v>
      </c>
      <c r="B37" s="2" t="s">
        <v>86</v>
      </c>
      <c r="C37" s="3" t="s">
        <v>87</v>
      </c>
      <c r="D37" s="2" t="s">
        <v>8</v>
      </c>
      <c r="E37" s="4" t="str">
        <f>HYPERLINK("https://github.com/pnnl/ruleset-checking-tool/tree/public_review_2nd/rct229/ruletest_engine/ruletest_jsons/ashrae9012019/CALC/rule_1_7.json", "CALC-7")</f>
        <v>CALC-7</v>
      </c>
    </row>
    <row r="38" spans="1:5" ht="57.6" x14ac:dyDescent="0.55000000000000004">
      <c r="A38" s="2" t="s">
        <v>85</v>
      </c>
      <c r="B38" s="2" t="s">
        <v>88</v>
      </c>
      <c r="C38" s="3" t="s">
        <v>89</v>
      </c>
      <c r="D38" s="2" t="s">
        <v>13</v>
      </c>
      <c r="E38" s="4" t="str">
        <f>HYPERLINK("https://github.com/pnnl/ruleset-checking-tool/tree/public_review_2nd/rct229/ruletest_engine/ruletest_jsons/ashrae9012019/CALC/rule_1_7.json", "CALC-7")</f>
        <v>CALC-7</v>
      </c>
    </row>
    <row r="39" spans="1:5" ht="57.6" x14ac:dyDescent="0.55000000000000004">
      <c r="A39" s="2" t="s">
        <v>85</v>
      </c>
      <c r="B39" s="2" t="s">
        <v>90</v>
      </c>
      <c r="C39" s="3" t="s">
        <v>91</v>
      </c>
      <c r="D39" s="2" t="s">
        <v>13</v>
      </c>
      <c r="E39" s="4" t="str">
        <f>HYPERLINK("https://github.com/pnnl/ruleset-checking-tool/tree/public_review_2nd/rct229/ruletest_engine/ruletest_jsons/ashrae9012019/CALC/rule_1_7.json", "CALC-7")</f>
        <v>CALC-7</v>
      </c>
    </row>
    <row r="40" spans="1:5" ht="57.6" x14ac:dyDescent="0.55000000000000004">
      <c r="A40" s="2" t="s">
        <v>85</v>
      </c>
      <c r="B40" s="2" t="s">
        <v>92</v>
      </c>
      <c r="C40" s="3" t="s">
        <v>93</v>
      </c>
      <c r="D40" s="2" t="s">
        <v>13</v>
      </c>
      <c r="E40" s="4" t="str">
        <f>HYPERLINK("https://github.com/pnnl/ruleset-checking-tool/tree/public_review_2nd/rct229/ruletest_engine/ruletest_jsons/ashrae9012019/CALC/rule_1_7.json", "CALC-7")</f>
        <v>CALC-7</v>
      </c>
    </row>
    <row r="41" spans="1:5" ht="28.8" x14ac:dyDescent="0.55000000000000004">
      <c r="A41" s="2" t="s">
        <v>94</v>
      </c>
      <c r="B41" s="2" t="s">
        <v>95</v>
      </c>
      <c r="C41" s="3" t="s">
        <v>96</v>
      </c>
      <c r="D41" s="2" t="s">
        <v>8</v>
      </c>
      <c r="E41" s="4" t="str">
        <f>HYPERLINK("https://github.com/pnnl/ruleset-checking-tool/tree/public_review_2nd/rct229/ruletest_engine/ruletest_jsons/ashrae9012019/CALC/rule_1_8.json", "CALC-8")</f>
        <v>CALC-8</v>
      </c>
    </row>
    <row r="42" spans="1:5" ht="43.2" x14ac:dyDescent="0.55000000000000004">
      <c r="A42" s="2" t="s">
        <v>94</v>
      </c>
      <c r="B42" s="2" t="s">
        <v>97</v>
      </c>
      <c r="C42" s="3" t="s">
        <v>98</v>
      </c>
      <c r="D42" s="2" t="s">
        <v>13</v>
      </c>
      <c r="E42" s="4" t="str">
        <f>HYPERLINK("https://github.com/pnnl/ruleset-checking-tool/tree/public_review_2nd/rct229/ruletest_engine/ruletest_jsons/ashrae9012019/CALC/rule_1_8.json", "CALC-8")</f>
        <v>CALC-8</v>
      </c>
    </row>
    <row r="43" spans="1:5" ht="43.2" x14ac:dyDescent="0.55000000000000004">
      <c r="A43" s="2" t="s">
        <v>94</v>
      </c>
      <c r="B43" s="2" t="s">
        <v>99</v>
      </c>
      <c r="C43" s="3" t="s">
        <v>100</v>
      </c>
      <c r="D43" s="2" t="s">
        <v>13</v>
      </c>
      <c r="E43" s="4" t="str">
        <f>HYPERLINK("https://github.com/pnnl/ruleset-checking-tool/tree/public_review_2nd/rct229/ruletest_engine/ruletest_jsons/ashrae9012019/CALC/rule_1_8.json", "CALC-8")</f>
        <v>CALC-8</v>
      </c>
    </row>
    <row r="44" spans="1:5" ht="43.2" x14ac:dyDescent="0.55000000000000004">
      <c r="A44" s="2" t="s">
        <v>94</v>
      </c>
      <c r="B44" s="2" t="s">
        <v>101</v>
      </c>
      <c r="C44" s="3" t="s">
        <v>102</v>
      </c>
      <c r="D44" s="2" t="s">
        <v>13</v>
      </c>
      <c r="E44" s="4" t="str">
        <f>HYPERLINK("https://github.com/pnnl/ruleset-checking-tool/tree/public_review_2nd/rct229/ruletest_engine/ruletest_jsons/ashrae9012019/CALC/rule_1_8.json", "CALC-8")</f>
        <v>CALC-8</v>
      </c>
    </row>
    <row r="45" spans="1:5" ht="28.8" x14ac:dyDescent="0.55000000000000004">
      <c r="A45" s="2" t="s">
        <v>103</v>
      </c>
      <c r="B45" s="2" t="s">
        <v>104</v>
      </c>
      <c r="C45" s="3" t="s">
        <v>105</v>
      </c>
      <c r="D45" s="2" t="s">
        <v>8</v>
      </c>
      <c r="E45" s="4" t="str">
        <f>HYPERLINK("https://github.com/pnnl/ruleset-checking-tool/tree/public_review_2nd/rct229/ruletest_engine/ruletest_jsons/ashrae9012019/CALC/rule_1_9.json", "CALC-9")</f>
        <v>CALC-9</v>
      </c>
    </row>
    <row r="46" spans="1:5" ht="28.8" x14ac:dyDescent="0.55000000000000004">
      <c r="A46" s="2" t="s">
        <v>103</v>
      </c>
      <c r="B46" s="2" t="s">
        <v>106</v>
      </c>
      <c r="C46" s="3" t="s">
        <v>107</v>
      </c>
      <c r="D46" s="2" t="s">
        <v>13</v>
      </c>
      <c r="E46" s="4" t="str">
        <f>HYPERLINK("https://github.com/pnnl/ruleset-checking-tool/tree/public_review_2nd/rct229/ruletest_engine/ruletest_jsons/ashrae9012019/CALC/rule_1_9.json", "CALC-9")</f>
        <v>CALC-9</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8"/>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43.2" x14ac:dyDescent="0.55000000000000004">
      <c r="A2" s="2" t="s">
        <v>1861</v>
      </c>
      <c r="B2" s="2" t="s">
        <v>1862</v>
      </c>
      <c r="C2" s="3" t="s">
        <v>1863</v>
      </c>
      <c r="D2" s="2" t="s">
        <v>8</v>
      </c>
      <c r="E2" s="4" t="str">
        <f>HYPERLINK("https://github.com/pnnl/ruleset-checking-tool/tree/public_review_2nd/rct229/ruletest_engine/ruletest_jsons/ashrae9012019/REC/rule_12_1.json", "REC-1")</f>
        <v>REC-1</v>
      </c>
    </row>
    <row r="3" spans="1:5" ht="43.2" x14ac:dyDescent="0.55000000000000004">
      <c r="A3" s="2" t="s">
        <v>1861</v>
      </c>
      <c r="B3" s="2" t="s">
        <v>1864</v>
      </c>
      <c r="C3" s="3" t="s">
        <v>1865</v>
      </c>
      <c r="D3" s="2" t="s">
        <v>13</v>
      </c>
      <c r="E3" s="4" t="str">
        <f>HYPERLINK("https://github.com/pnnl/ruleset-checking-tool/tree/public_review_2nd/rct229/ruletest_engine/ruletest_jsons/ashrae9012019/REC/rule_12_1.json", "REC-1")</f>
        <v>REC-1</v>
      </c>
    </row>
    <row r="4" spans="1:5" ht="43.2" x14ac:dyDescent="0.55000000000000004">
      <c r="A4" s="2" t="s">
        <v>1861</v>
      </c>
      <c r="B4" s="2" t="s">
        <v>1866</v>
      </c>
      <c r="C4" s="3" t="s">
        <v>1867</v>
      </c>
      <c r="D4" s="2" t="s">
        <v>18</v>
      </c>
      <c r="E4" s="4" t="str">
        <f>HYPERLINK("https://github.com/pnnl/ruleset-checking-tool/tree/public_review_2nd/rct229/ruletest_engine/ruletest_jsons/ashrae9012019/REC/rule_12_1.json", "REC-1")</f>
        <v>REC-1</v>
      </c>
    </row>
    <row r="5" spans="1:5" ht="43.2" x14ac:dyDescent="0.55000000000000004">
      <c r="A5" s="2" t="s">
        <v>1861</v>
      </c>
      <c r="B5" s="2" t="s">
        <v>1868</v>
      </c>
      <c r="C5" s="3" t="s">
        <v>1869</v>
      </c>
      <c r="D5" s="2" t="s">
        <v>13</v>
      </c>
      <c r="E5" s="4" t="str">
        <f>HYPERLINK("https://github.com/pnnl/ruleset-checking-tool/tree/public_review_2nd/rct229/ruletest_engine/ruletest_jsons/ashrae9012019/REC/rule_12_1.json", "REC-1")</f>
        <v>REC-1</v>
      </c>
    </row>
    <row r="6" spans="1:5" ht="28.8" x14ac:dyDescent="0.55000000000000004">
      <c r="A6" s="2" t="s">
        <v>1870</v>
      </c>
      <c r="B6" s="2" t="s">
        <v>1871</v>
      </c>
      <c r="C6" s="3" t="s">
        <v>1872</v>
      </c>
      <c r="D6" s="2" t="s">
        <v>8</v>
      </c>
      <c r="E6" s="4" t="str">
        <f t="shared" ref="E6:E12" si="0">HYPERLINK("https://github.com/pnnl/ruleset-checking-tool/tree/public_review_2nd/rct229/ruletest_engine/ruletest_jsons/ashrae9012019/REC/rule_12_2.json", "REC-2")</f>
        <v>REC-2</v>
      </c>
    </row>
    <row r="7" spans="1:5" ht="43.2" x14ac:dyDescent="0.55000000000000004">
      <c r="A7" s="2" t="s">
        <v>1870</v>
      </c>
      <c r="B7" s="2" t="s">
        <v>1873</v>
      </c>
      <c r="C7" s="3" t="s">
        <v>1874</v>
      </c>
      <c r="D7" s="2" t="s">
        <v>13</v>
      </c>
      <c r="E7" s="4" t="str">
        <f t="shared" si="0"/>
        <v>REC-2</v>
      </c>
    </row>
    <row r="8" spans="1:5" ht="72" x14ac:dyDescent="0.55000000000000004">
      <c r="A8" s="2" t="s">
        <v>1870</v>
      </c>
      <c r="B8" s="2" t="s">
        <v>1875</v>
      </c>
      <c r="C8" s="3" t="s">
        <v>1876</v>
      </c>
      <c r="D8" s="2" t="s">
        <v>8</v>
      </c>
      <c r="E8" s="4" t="str">
        <f t="shared" si="0"/>
        <v>REC-2</v>
      </c>
    </row>
    <row r="9" spans="1:5" ht="72" x14ac:dyDescent="0.55000000000000004">
      <c r="A9" s="2" t="s">
        <v>1870</v>
      </c>
      <c r="B9" s="2" t="s">
        <v>1877</v>
      </c>
      <c r="C9" s="3" t="s">
        <v>1878</v>
      </c>
      <c r="D9" s="2" t="s">
        <v>18</v>
      </c>
      <c r="E9" s="4" t="str">
        <f t="shared" si="0"/>
        <v>REC-2</v>
      </c>
    </row>
    <row r="10" spans="1:5" ht="57.6" x14ac:dyDescent="0.55000000000000004">
      <c r="A10" s="2" t="s">
        <v>1870</v>
      </c>
      <c r="B10" s="2" t="s">
        <v>1879</v>
      </c>
      <c r="C10" s="3" t="s">
        <v>1880</v>
      </c>
      <c r="D10" s="2" t="s">
        <v>13</v>
      </c>
      <c r="E10" s="4" t="str">
        <f t="shared" si="0"/>
        <v>REC-2</v>
      </c>
    </row>
    <row r="11" spans="1:5" ht="43.2" x14ac:dyDescent="0.55000000000000004">
      <c r="A11" s="2" t="s">
        <v>1870</v>
      </c>
      <c r="B11" s="2" t="s">
        <v>1881</v>
      </c>
      <c r="C11" s="3" t="s">
        <v>1882</v>
      </c>
      <c r="D11" s="2" t="s">
        <v>13</v>
      </c>
      <c r="E11" s="4" t="str">
        <f t="shared" si="0"/>
        <v>REC-2</v>
      </c>
    </row>
    <row r="12" spans="1:5" ht="28.8" x14ac:dyDescent="0.55000000000000004">
      <c r="A12" s="2" t="s">
        <v>1870</v>
      </c>
      <c r="B12" s="2" t="s">
        <v>1883</v>
      </c>
      <c r="C12" s="3" t="s">
        <v>1884</v>
      </c>
      <c r="D12" s="2" t="s">
        <v>18</v>
      </c>
      <c r="E12" s="4" t="str">
        <f t="shared" si="0"/>
        <v>REC-2</v>
      </c>
    </row>
    <row r="13" spans="1:5" ht="28.8" x14ac:dyDescent="0.55000000000000004">
      <c r="A13" s="2" t="s">
        <v>1885</v>
      </c>
      <c r="B13" s="2" t="s">
        <v>1886</v>
      </c>
      <c r="C13" s="3" t="s">
        <v>1887</v>
      </c>
      <c r="D13" s="2" t="s">
        <v>8</v>
      </c>
      <c r="E13" s="4" t="str">
        <f>HYPERLINK("https://github.com/pnnl/ruleset-checking-tool/tree/public_review_2nd/rct229/ruletest_engine/ruletest_jsons/ashrae9012019/REC/rule_12_3.json", "REC-3")</f>
        <v>REC-3</v>
      </c>
    </row>
    <row r="14" spans="1:5" ht="28.8" x14ac:dyDescent="0.55000000000000004">
      <c r="A14" s="2" t="s">
        <v>1885</v>
      </c>
      <c r="B14" s="2" t="s">
        <v>1888</v>
      </c>
      <c r="C14" s="3" t="s">
        <v>1889</v>
      </c>
      <c r="D14" s="2" t="s">
        <v>18</v>
      </c>
      <c r="E14" s="4" t="str">
        <f>HYPERLINK("https://github.com/pnnl/ruleset-checking-tool/tree/public_review_2nd/rct229/ruletest_engine/ruletest_jsons/ashrae9012019/REC/rule_12_3.json", "REC-3")</f>
        <v>REC-3</v>
      </c>
    </row>
    <row r="15" spans="1:5" ht="28.8" x14ac:dyDescent="0.55000000000000004">
      <c r="A15" s="2" t="s">
        <v>1885</v>
      </c>
      <c r="B15" s="2" t="s">
        <v>1890</v>
      </c>
      <c r="C15" s="3" t="s">
        <v>1891</v>
      </c>
      <c r="D15" s="2" t="s">
        <v>13</v>
      </c>
      <c r="E15" s="4" t="str">
        <f>HYPERLINK("https://github.com/pnnl/ruleset-checking-tool/tree/public_review_2nd/rct229/ruletest_engine/ruletest_jsons/ashrae9012019/REC/rule_12_3.json", "REC-3")</f>
        <v>REC-3</v>
      </c>
    </row>
    <row r="16" spans="1:5" ht="28.8" x14ac:dyDescent="0.55000000000000004">
      <c r="A16" s="2" t="s">
        <v>1892</v>
      </c>
      <c r="B16" s="2" t="s">
        <v>1893</v>
      </c>
      <c r="C16" s="3" t="s">
        <v>1894</v>
      </c>
      <c r="D16" s="2" t="s">
        <v>8</v>
      </c>
      <c r="E16" s="4" t="str">
        <f>HYPERLINK("https://github.com/pnnl/ruleset-checking-tool/tree/public_review_2nd/rct229/ruletest_engine/ruletest_jsons/ashrae9012019/REC/rule_12_4.json", "REC-4")</f>
        <v>REC-4</v>
      </c>
    </row>
    <row r="17" spans="1:5" ht="43.2" x14ac:dyDescent="0.55000000000000004">
      <c r="A17" s="2" t="s">
        <v>1892</v>
      </c>
      <c r="B17" s="2" t="s">
        <v>1895</v>
      </c>
      <c r="C17" s="3" t="s">
        <v>1896</v>
      </c>
      <c r="D17" s="2" t="s">
        <v>13</v>
      </c>
      <c r="E17" s="4" t="str">
        <f>HYPERLINK("https://github.com/pnnl/ruleset-checking-tool/tree/public_review_2nd/rct229/ruletest_engine/ruletest_jsons/ashrae9012019/REC/rule_12_4.json", "REC-4")</f>
        <v>REC-4</v>
      </c>
    </row>
    <row r="18" spans="1:5" ht="28.8" x14ac:dyDescent="0.55000000000000004">
      <c r="A18" s="2" t="s">
        <v>1892</v>
      </c>
      <c r="B18" s="2" t="s">
        <v>1897</v>
      </c>
      <c r="C18" s="3" t="s">
        <v>1898</v>
      </c>
      <c r="D18" s="2" t="s">
        <v>71</v>
      </c>
      <c r="E18" s="4" t="str">
        <f>HYPERLINK("https://github.com/pnnl/ruleset-checking-tool/tree/public_review_2nd/rct229/ruletest_engine/ruletest_jsons/ashrae9012019/REC/rule_12_4.json", "REC-4")</f>
        <v>REC-4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5"/>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43.2" x14ac:dyDescent="0.55000000000000004">
      <c r="A2" s="2" t="s">
        <v>1899</v>
      </c>
      <c r="B2" s="2" t="s">
        <v>1900</v>
      </c>
      <c r="C2" s="3" t="s">
        <v>1901</v>
      </c>
      <c r="D2" s="2" t="s">
        <v>8</v>
      </c>
      <c r="E2" s="4" t="str">
        <f>HYPERLINK("https://github.com/pnnl/ruleset-checking-tool/tree/public_review_2nd/rct229/ruletest_engine/ruletest_jsons/ashrae9012019/SCH/rule_4_1.json", "SCH-1")</f>
        <v>SCH-1</v>
      </c>
    </row>
    <row r="3" spans="1:5" ht="43.2" x14ac:dyDescent="0.55000000000000004">
      <c r="A3" s="2" t="s">
        <v>1899</v>
      </c>
      <c r="B3" s="2" t="s">
        <v>1902</v>
      </c>
      <c r="C3" s="3" t="s">
        <v>1903</v>
      </c>
      <c r="D3" s="2" t="s">
        <v>13</v>
      </c>
      <c r="E3" s="4" t="str">
        <f>HYPERLINK("https://github.com/pnnl/ruleset-checking-tool/tree/public_review_2nd/rct229/ruletest_engine/ruletest_jsons/ashrae9012019/SCH/rule_4_1.json", "SCH-1")</f>
        <v>SCH-1</v>
      </c>
    </row>
    <row r="4" spans="1:5" ht="43.2" x14ac:dyDescent="0.55000000000000004">
      <c r="A4" s="2" t="s">
        <v>1904</v>
      </c>
      <c r="B4" s="2" t="s">
        <v>1905</v>
      </c>
      <c r="C4" s="3" t="s">
        <v>1906</v>
      </c>
      <c r="D4" s="2" t="s">
        <v>8</v>
      </c>
      <c r="E4" s="4" t="str">
        <f>HYPERLINK("https://github.com/pnnl/ruleset-checking-tool/tree/public_review_2nd/rct229/ruletest_engine/ruletest_jsons/ashrae9012019/SCH/rule_4_2.json", "SCH-2")</f>
        <v>SCH-2</v>
      </c>
    </row>
    <row r="5" spans="1:5" ht="43.2" x14ac:dyDescent="0.55000000000000004">
      <c r="A5" s="2" t="s">
        <v>1904</v>
      </c>
      <c r="B5" s="2" t="s">
        <v>1907</v>
      </c>
      <c r="C5" s="3" t="s">
        <v>1908</v>
      </c>
      <c r="D5" s="2" t="s">
        <v>18</v>
      </c>
      <c r="E5" s="4" t="str">
        <f>HYPERLINK("https://github.com/pnnl/ruleset-checking-tool/tree/public_review_2nd/rct229/ruletest_engine/ruletest_jsons/ashrae9012019/SCH/rule_4_2.json", "SCH-2")</f>
        <v>SCH-2</v>
      </c>
    </row>
    <row r="6" spans="1:5" ht="43.2" x14ac:dyDescent="0.55000000000000004">
      <c r="A6" s="2" t="s">
        <v>1904</v>
      </c>
      <c r="B6" s="2" t="s">
        <v>1909</v>
      </c>
      <c r="C6" s="3" t="s">
        <v>1910</v>
      </c>
      <c r="D6" s="2" t="s">
        <v>8</v>
      </c>
      <c r="E6" s="4" t="str">
        <f>HYPERLINK("https://github.com/pnnl/ruleset-checking-tool/tree/public_review_2nd/rct229/ruletest_engine/ruletest_jsons/ashrae9012019/SCH/rule_4_2.json", "SCH-2")</f>
        <v>SCH-2</v>
      </c>
    </row>
    <row r="7" spans="1:5" ht="43.2" x14ac:dyDescent="0.55000000000000004">
      <c r="A7" s="2" t="s">
        <v>1904</v>
      </c>
      <c r="B7" s="2" t="s">
        <v>1911</v>
      </c>
      <c r="C7" s="3" t="s">
        <v>1912</v>
      </c>
      <c r="D7" s="2" t="s">
        <v>13</v>
      </c>
      <c r="E7" s="4" t="str">
        <f>HYPERLINK("https://github.com/pnnl/ruleset-checking-tool/tree/public_review_2nd/rct229/ruletest_engine/ruletest_jsons/ashrae9012019/SCH/rule_4_2.json", "SCH-2")</f>
        <v>SCH-2</v>
      </c>
    </row>
    <row r="8" spans="1:5" ht="43.2" x14ac:dyDescent="0.55000000000000004">
      <c r="A8" s="2" t="s">
        <v>1904</v>
      </c>
      <c r="B8" s="2" t="s">
        <v>1913</v>
      </c>
      <c r="C8" s="3" t="s">
        <v>1914</v>
      </c>
      <c r="D8" s="2" t="s">
        <v>13</v>
      </c>
      <c r="E8" s="4" t="str">
        <f>HYPERLINK("https://github.com/pnnl/ruleset-checking-tool/tree/public_review_2nd/rct229/ruletest_engine/ruletest_jsons/ashrae9012019/SCH/rule_4_2.json", "SCH-2")</f>
        <v>SCH-2</v>
      </c>
    </row>
    <row r="9" spans="1:5" ht="43.2" x14ac:dyDescent="0.55000000000000004">
      <c r="A9" s="2" t="s">
        <v>1915</v>
      </c>
      <c r="B9" s="2" t="s">
        <v>1916</v>
      </c>
      <c r="C9" s="3" t="s">
        <v>1917</v>
      </c>
      <c r="D9" s="2" t="s">
        <v>8</v>
      </c>
      <c r="E9" s="4" t="str">
        <f>HYPERLINK("https://github.com/pnnl/ruleset-checking-tool/tree/public_review_2nd/rct229/ruletest_engine/ruletest_jsons/ashrae9012019/SCH/rule_4_11.json", "SCH-3")</f>
        <v>SCH-3</v>
      </c>
    </row>
    <row r="10" spans="1:5" ht="43.2" x14ac:dyDescent="0.55000000000000004">
      <c r="A10" s="2" t="s">
        <v>1915</v>
      </c>
      <c r="B10" s="2" t="s">
        <v>1918</v>
      </c>
      <c r="C10" s="3" t="s">
        <v>1919</v>
      </c>
      <c r="D10" s="2" t="s">
        <v>8</v>
      </c>
      <c r="E10" s="4" t="str">
        <f>HYPERLINK("https://github.com/pnnl/ruleset-checking-tool/tree/public_review_2nd/rct229/ruletest_engine/ruletest_jsons/ashrae9012019/SCH/rule_4_11.json", "SCH-3")</f>
        <v>SCH-3</v>
      </c>
    </row>
    <row r="11" spans="1:5" ht="43.2" x14ac:dyDescent="0.55000000000000004">
      <c r="A11" s="2" t="s">
        <v>1915</v>
      </c>
      <c r="B11" s="2" t="s">
        <v>1920</v>
      </c>
      <c r="C11" s="3" t="s">
        <v>1921</v>
      </c>
      <c r="D11" s="2" t="s">
        <v>18</v>
      </c>
      <c r="E11" s="4" t="str">
        <f>HYPERLINK("https://github.com/pnnl/ruleset-checking-tool/tree/public_review_2nd/rct229/ruletest_engine/ruletest_jsons/ashrae9012019/SCH/rule_4_11.json", "SCH-3")</f>
        <v>SCH-3</v>
      </c>
    </row>
    <row r="12" spans="1:5" ht="57.6" x14ac:dyDescent="0.55000000000000004">
      <c r="A12" s="2" t="s">
        <v>1915</v>
      </c>
      <c r="B12" s="2" t="s">
        <v>1922</v>
      </c>
      <c r="C12" s="3" t="s">
        <v>1923</v>
      </c>
      <c r="D12" s="2" t="s">
        <v>13</v>
      </c>
      <c r="E12" s="4" t="str">
        <f>HYPERLINK("https://github.com/pnnl/ruleset-checking-tool/tree/public_review_2nd/rct229/ruletest_engine/ruletest_jsons/ashrae9012019/SCH/rule_4_11.json", "SCH-3")</f>
        <v>SCH-3</v>
      </c>
    </row>
    <row r="13" spans="1:5" ht="43.2" x14ac:dyDescent="0.55000000000000004">
      <c r="A13" s="2" t="s">
        <v>1915</v>
      </c>
      <c r="B13" s="2" t="s">
        <v>1924</v>
      </c>
      <c r="C13" s="3" t="s">
        <v>1925</v>
      </c>
      <c r="D13" s="2" t="s">
        <v>18</v>
      </c>
      <c r="E13" s="4" t="str">
        <f>HYPERLINK("https://github.com/pnnl/ruleset-checking-tool/tree/public_review_2nd/rct229/ruletest_engine/ruletest_jsons/ashrae9012019/SCH/rule_4_11.json", "SCH-3")</f>
        <v>SCH-3</v>
      </c>
    </row>
    <row r="14" spans="1:5" ht="43.2" x14ac:dyDescent="0.55000000000000004">
      <c r="A14" s="2" t="s">
        <v>1926</v>
      </c>
      <c r="B14" s="2" t="s">
        <v>1927</v>
      </c>
      <c r="C14" s="3" t="s">
        <v>1928</v>
      </c>
      <c r="D14" s="2" t="s">
        <v>8</v>
      </c>
      <c r="E14" s="4" t="str">
        <f>HYPERLINK("https://github.com/pnnl/ruleset-checking-tool/tree/public_review_2nd/rct229/ruletest_engine/ruletest_jsons/ashrae9012019/SCH/rule_4_14.json", "SCH-4")</f>
        <v>SCH-4</v>
      </c>
    </row>
    <row r="15" spans="1:5" ht="43.2" x14ac:dyDescent="0.55000000000000004">
      <c r="A15" s="2" t="s">
        <v>1926</v>
      </c>
      <c r="B15" s="2" t="s">
        <v>1929</v>
      </c>
      <c r="C15" s="3" t="s">
        <v>1930</v>
      </c>
      <c r="D15" s="2" t="s">
        <v>13</v>
      </c>
      <c r="E15" s="4" t="str">
        <f>HYPERLINK("https://github.com/pnnl/ruleset-checking-tool/tree/public_review_2nd/rct229/ruletest_engine/ruletest_jsons/ashrae9012019/SCH/rule_4_14.json", "SCH-4")</f>
        <v>SCH-4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65"/>
  <sheetViews>
    <sheetView tabSelected="1" workbookViewId="0">
      <selection activeCell="H5" sqref="H5"/>
    </sheetView>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43.2" x14ac:dyDescent="0.55000000000000004">
      <c r="A2" s="2" t="s">
        <v>1931</v>
      </c>
      <c r="B2" s="2" t="s">
        <v>1932</v>
      </c>
      <c r="C2" s="3" t="s">
        <v>1933</v>
      </c>
      <c r="D2" s="2" t="s">
        <v>8</v>
      </c>
      <c r="E2" s="4" t="str">
        <f t="shared" ref="E2:E7" si="0">HYPERLINK("https://github.com/pnnl/ruleset-checking-tool/tree/public_review_2nd/rct229/ruletest_engine/ruletest_jsons/ashrae9012019/SHW/rule_11_1.json", "SHW-1")</f>
        <v>SHW-1</v>
      </c>
    </row>
    <row r="3" spans="1:5" ht="43.2" x14ac:dyDescent="0.55000000000000004">
      <c r="A3" s="2" t="s">
        <v>1931</v>
      </c>
      <c r="B3" s="2" t="s">
        <v>1934</v>
      </c>
      <c r="C3" s="3" t="s">
        <v>1935</v>
      </c>
      <c r="D3" s="2" t="s">
        <v>13</v>
      </c>
      <c r="E3" s="4" t="str">
        <f t="shared" si="0"/>
        <v>SHW-1</v>
      </c>
    </row>
    <row r="4" spans="1:5" ht="57.6" x14ac:dyDescent="0.55000000000000004">
      <c r="A4" s="2" t="s">
        <v>1931</v>
      </c>
      <c r="B4" s="2" t="s">
        <v>1936</v>
      </c>
      <c r="C4" s="3" t="s">
        <v>1937</v>
      </c>
      <c r="D4" s="2" t="s">
        <v>8</v>
      </c>
      <c r="E4" s="4" t="str">
        <f t="shared" si="0"/>
        <v>SHW-1</v>
      </c>
    </row>
    <row r="5" spans="1:5" ht="57.6" x14ac:dyDescent="0.55000000000000004">
      <c r="A5" s="2" t="s">
        <v>1931</v>
      </c>
      <c r="B5" s="2" t="s">
        <v>1938</v>
      </c>
      <c r="C5" s="3" t="s">
        <v>1939</v>
      </c>
      <c r="D5" s="2" t="s">
        <v>8</v>
      </c>
      <c r="E5" s="4" t="str">
        <f t="shared" si="0"/>
        <v>SHW-1</v>
      </c>
    </row>
    <row r="6" spans="1:5" ht="57.6" x14ac:dyDescent="0.55000000000000004">
      <c r="A6" s="2" t="s">
        <v>1931</v>
      </c>
      <c r="B6" s="2" t="s">
        <v>1940</v>
      </c>
      <c r="C6" s="3" t="s">
        <v>1941</v>
      </c>
      <c r="D6" s="2" t="s">
        <v>13</v>
      </c>
      <c r="E6" s="4" t="str">
        <f t="shared" si="0"/>
        <v>SHW-1</v>
      </c>
    </row>
    <row r="7" spans="1:5" ht="43.2" x14ac:dyDescent="0.55000000000000004">
      <c r="A7" s="2" t="s">
        <v>1931</v>
      </c>
      <c r="B7" s="2" t="s">
        <v>1942</v>
      </c>
      <c r="C7" s="3" t="s">
        <v>1943</v>
      </c>
      <c r="D7" s="2" t="s">
        <v>13</v>
      </c>
      <c r="E7" s="4" t="str">
        <f t="shared" si="0"/>
        <v>SHW-1</v>
      </c>
    </row>
    <row r="8" spans="1:5" ht="43.2" x14ac:dyDescent="0.55000000000000004">
      <c r="A8" s="2" t="s">
        <v>1944</v>
      </c>
      <c r="B8" s="2" t="s">
        <v>1945</v>
      </c>
      <c r="C8" s="3" t="s">
        <v>1946</v>
      </c>
      <c r="D8" s="2" t="s">
        <v>8</v>
      </c>
      <c r="E8" s="4" t="str">
        <f>HYPERLINK("https://github.com/pnnl/ruleset-checking-tool/tree/public_review_2nd/rct229/ruletest_engine/ruletest_jsons/ashrae9012019/SHW/rule_11_6.json", "SHW-2")</f>
        <v>SHW-2</v>
      </c>
    </row>
    <row r="9" spans="1:5" ht="43.2" x14ac:dyDescent="0.55000000000000004">
      <c r="A9" s="2" t="s">
        <v>1944</v>
      </c>
      <c r="B9" s="2" t="s">
        <v>1947</v>
      </c>
      <c r="C9" s="3" t="s">
        <v>1948</v>
      </c>
      <c r="D9" s="2" t="s">
        <v>13</v>
      </c>
      <c r="E9" s="4" t="str">
        <f>HYPERLINK("https://github.com/pnnl/ruleset-checking-tool/tree/public_review_2nd/rct229/ruletest_engine/ruletest_jsons/ashrae9012019/SHW/rule_11_6.json", "SHW-2")</f>
        <v>SHW-2</v>
      </c>
    </row>
    <row r="10" spans="1:5" ht="57.6" x14ac:dyDescent="0.55000000000000004">
      <c r="A10" s="2" t="s">
        <v>1949</v>
      </c>
      <c r="B10" s="2" t="s">
        <v>1950</v>
      </c>
      <c r="C10" s="3" t="s">
        <v>1951</v>
      </c>
      <c r="D10" s="2" t="s">
        <v>18</v>
      </c>
      <c r="E10" s="4" t="str">
        <f t="shared" ref="E10:E15" si="1">HYPERLINK("https://github.com/pnnl/ruleset-checking-tool/tree/public_review_2nd/rct229/ruletest_engine/ruletest_jsons/ashrae9012019/SHW/rule_11_7.json", "SHW-3")</f>
        <v>SHW-3</v>
      </c>
    </row>
    <row r="11" spans="1:5" ht="57.6" x14ac:dyDescent="0.55000000000000004">
      <c r="A11" s="2" t="s">
        <v>1949</v>
      </c>
      <c r="B11" s="2" t="s">
        <v>1952</v>
      </c>
      <c r="C11" s="3" t="s">
        <v>1953</v>
      </c>
      <c r="D11" s="2" t="s">
        <v>8</v>
      </c>
      <c r="E11" s="4" t="str">
        <f t="shared" si="1"/>
        <v>SHW-3</v>
      </c>
    </row>
    <row r="12" spans="1:5" ht="57.6" x14ac:dyDescent="0.55000000000000004">
      <c r="A12" s="2" t="s">
        <v>1949</v>
      </c>
      <c r="B12" s="2" t="s">
        <v>1954</v>
      </c>
      <c r="C12" s="3" t="s">
        <v>1955</v>
      </c>
      <c r="D12" s="2" t="s">
        <v>8</v>
      </c>
      <c r="E12" s="4" t="str">
        <f t="shared" si="1"/>
        <v>SHW-3</v>
      </c>
    </row>
    <row r="13" spans="1:5" ht="72" x14ac:dyDescent="0.55000000000000004">
      <c r="A13" s="2" t="s">
        <v>1949</v>
      </c>
      <c r="B13" s="2" t="s">
        <v>1956</v>
      </c>
      <c r="C13" s="3" t="s">
        <v>1957</v>
      </c>
      <c r="D13" s="2" t="s">
        <v>8</v>
      </c>
      <c r="E13" s="4" t="str">
        <f t="shared" si="1"/>
        <v>SHW-3</v>
      </c>
    </row>
    <row r="14" spans="1:5" ht="57.6" x14ac:dyDescent="0.55000000000000004">
      <c r="A14" s="2" t="s">
        <v>1949</v>
      </c>
      <c r="B14" s="2" t="s">
        <v>1958</v>
      </c>
      <c r="C14" s="3" t="s">
        <v>1959</v>
      </c>
      <c r="D14" s="2" t="s">
        <v>13</v>
      </c>
      <c r="E14" s="4" t="str">
        <f t="shared" si="1"/>
        <v>SHW-3</v>
      </c>
    </row>
    <row r="15" spans="1:5" ht="57.6" x14ac:dyDescent="0.55000000000000004">
      <c r="A15" s="2" t="s">
        <v>1949</v>
      </c>
      <c r="B15" s="2" t="s">
        <v>1960</v>
      </c>
      <c r="C15" s="3" t="s">
        <v>1961</v>
      </c>
      <c r="D15" s="2" t="s">
        <v>71</v>
      </c>
      <c r="E15" s="4" t="str">
        <f t="shared" si="1"/>
        <v>SHW-3</v>
      </c>
    </row>
    <row r="16" spans="1:5" ht="43.2" x14ac:dyDescent="0.55000000000000004">
      <c r="A16" s="2" t="s">
        <v>1962</v>
      </c>
      <c r="B16" s="2" t="s">
        <v>1963</v>
      </c>
      <c r="C16" s="3" t="s">
        <v>1964</v>
      </c>
      <c r="D16" s="2" t="s">
        <v>13</v>
      </c>
      <c r="E16" s="4" t="str">
        <f t="shared" ref="E16:E21" si="2">HYPERLINK("https://github.com/pnnl/ruleset-checking-tool/tree/public_review_2nd/rct229/ruletest_engine/ruletest_jsons/ashrae9012019/SHW/rule_11_8.json", "SHW-4")</f>
        <v>SHW-4</v>
      </c>
    </row>
    <row r="17" spans="1:5" ht="57.6" x14ac:dyDescent="0.55000000000000004">
      <c r="A17" s="2" t="s">
        <v>1962</v>
      </c>
      <c r="B17" s="2" t="s">
        <v>1965</v>
      </c>
      <c r="C17" s="3" t="s">
        <v>1966</v>
      </c>
      <c r="D17" s="2" t="s">
        <v>8</v>
      </c>
      <c r="E17" s="4" t="str">
        <f t="shared" si="2"/>
        <v>SHW-4</v>
      </c>
    </row>
    <row r="18" spans="1:5" ht="57.6" x14ac:dyDescent="0.55000000000000004">
      <c r="A18" s="2" t="s">
        <v>1962</v>
      </c>
      <c r="B18" s="2" t="s">
        <v>1967</v>
      </c>
      <c r="C18" s="3" t="s">
        <v>1968</v>
      </c>
      <c r="D18" s="2" t="s">
        <v>18</v>
      </c>
      <c r="E18" s="4" t="str">
        <f t="shared" si="2"/>
        <v>SHW-4</v>
      </c>
    </row>
    <row r="19" spans="1:5" ht="57.6" x14ac:dyDescent="0.55000000000000004">
      <c r="A19" s="2" t="s">
        <v>1962</v>
      </c>
      <c r="B19" s="2" t="s">
        <v>1969</v>
      </c>
      <c r="C19" s="3" t="s">
        <v>1970</v>
      </c>
      <c r="D19" s="2" t="s">
        <v>18</v>
      </c>
      <c r="E19" s="4" t="str">
        <f t="shared" si="2"/>
        <v>SHW-4</v>
      </c>
    </row>
    <row r="20" spans="1:5" ht="57.6" x14ac:dyDescent="0.55000000000000004">
      <c r="A20" s="2" t="s">
        <v>1962</v>
      </c>
      <c r="B20" s="2" t="s">
        <v>1971</v>
      </c>
      <c r="C20" s="3" t="s">
        <v>1972</v>
      </c>
      <c r="D20" s="2" t="s">
        <v>8</v>
      </c>
      <c r="E20" s="4" t="str">
        <f t="shared" si="2"/>
        <v>SHW-4</v>
      </c>
    </row>
    <row r="21" spans="1:5" ht="57.6" x14ac:dyDescent="0.55000000000000004">
      <c r="A21" s="2" t="s">
        <v>1962</v>
      </c>
      <c r="B21" s="2" t="s">
        <v>1973</v>
      </c>
      <c r="C21" s="3" t="s">
        <v>1974</v>
      </c>
      <c r="D21" s="2" t="s">
        <v>13</v>
      </c>
      <c r="E21" s="4" t="str">
        <f t="shared" si="2"/>
        <v>SHW-4</v>
      </c>
    </row>
    <row r="22" spans="1:5" ht="43.2" x14ac:dyDescent="0.55000000000000004">
      <c r="A22" s="2" t="s">
        <v>1975</v>
      </c>
      <c r="B22" s="2" t="s">
        <v>1976</v>
      </c>
      <c r="C22" s="3" t="s">
        <v>1977</v>
      </c>
      <c r="D22" s="2" t="s">
        <v>71</v>
      </c>
      <c r="E22" s="4" t="str">
        <f>HYPERLINK("https://github.com/pnnl/ruleset-checking-tool/tree/public_review_2nd/rct229/ruletest_engine/ruletest_jsons/ashrae9012019/SHW/rule_11_9.json", "SHW-5")</f>
        <v>SHW-5</v>
      </c>
    </row>
    <row r="23" spans="1:5" ht="43.2" x14ac:dyDescent="0.55000000000000004">
      <c r="A23" s="2" t="s">
        <v>1975</v>
      </c>
      <c r="B23" s="2" t="s">
        <v>1978</v>
      </c>
      <c r="C23" s="3" t="s">
        <v>1979</v>
      </c>
      <c r="D23" s="2" t="s">
        <v>18</v>
      </c>
      <c r="E23" s="4" t="str">
        <f>HYPERLINK("https://github.com/pnnl/ruleset-checking-tool/tree/public_review_2nd/rct229/ruletest_engine/ruletest_jsons/ashrae9012019/SHW/rule_11_9.json", "SHW-5")</f>
        <v>SHW-5</v>
      </c>
    </row>
    <row r="24" spans="1:5" ht="43.2" x14ac:dyDescent="0.55000000000000004">
      <c r="A24" s="2" t="s">
        <v>1980</v>
      </c>
      <c r="B24" s="2" t="s">
        <v>1981</v>
      </c>
      <c r="C24" s="3" t="s">
        <v>1982</v>
      </c>
      <c r="D24" s="2" t="s">
        <v>71</v>
      </c>
      <c r="E24" s="4" t="str">
        <f t="shared" ref="E24:E41" si="3">HYPERLINK("https://github.com/pnnl/ruleset-checking-tool/tree/public_review_2nd/rct229/ruletest_engine/ruletest_jsons/ashrae9012019/SHW/rule_11_10.json", "SHW-6")</f>
        <v>SHW-6</v>
      </c>
    </row>
    <row r="25" spans="1:5" ht="57.6" x14ac:dyDescent="0.55000000000000004">
      <c r="A25" s="2" t="s">
        <v>1980</v>
      </c>
      <c r="B25" s="2" t="s">
        <v>1983</v>
      </c>
      <c r="C25" s="3" t="s">
        <v>1984</v>
      </c>
      <c r="D25" s="2" t="s">
        <v>8</v>
      </c>
      <c r="E25" s="4" t="str">
        <f t="shared" si="3"/>
        <v>SHW-6</v>
      </c>
    </row>
    <row r="26" spans="1:5" ht="43.2" x14ac:dyDescent="0.55000000000000004">
      <c r="A26" s="2" t="s">
        <v>1980</v>
      </c>
      <c r="B26" s="2" t="s">
        <v>1985</v>
      </c>
      <c r="C26" s="3" t="s">
        <v>1986</v>
      </c>
      <c r="D26" s="2" t="s">
        <v>8</v>
      </c>
      <c r="E26" s="4" t="str">
        <f t="shared" si="3"/>
        <v>SHW-6</v>
      </c>
    </row>
    <row r="27" spans="1:5" ht="43.2" x14ac:dyDescent="0.55000000000000004">
      <c r="A27" s="2" t="s">
        <v>1980</v>
      </c>
      <c r="B27" s="2" t="s">
        <v>1987</v>
      </c>
      <c r="C27" s="3" t="s">
        <v>1988</v>
      </c>
      <c r="D27" s="2" t="s">
        <v>8</v>
      </c>
      <c r="E27" s="4" t="str">
        <f t="shared" si="3"/>
        <v>SHW-6</v>
      </c>
    </row>
    <row r="28" spans="1:5" ht="43.2" x14ac:dyDescent="0.55000000000000004">
      <c r="A28" s="2" t="s">
        <v>1980</v>
      </c>
      <c r="B28" s="2" t="s">
        <v>1989</v>
      </c>
      <c r="C28" s="3" t="s">
        <v>1990</v>
      </c>
      <c r="D28" s="2" t="s">
        <v>8</v>
      </c>
      <c r="E28" s="4" t="str">
        <f t="shared" si="3"/>
        <v>SHW-6</v>
      </c>
    </row>
    <row r="29" spans="1:5" ht="43.2" x14ac:dyDescent="0.55000000000000004">
      <c r="A29" s="2" t="s">
        <v>1980</v>
      </c>
      <c r="B29" s="2" t="s">
        <v>1991</v>
      </c>
      <c r="C29" s="3" t="s">
        <v>1992</v>
      </c>
      <c r="D29" s="2" t="s">
        <v>8</v>
      </c>
      <c r="E29" s="4" t="str">
        <f t="shared" si="3"/>
        <v>SHW-6</v>
      </c>
    </row>
    <row r="30" spans="1:5" ht="43.2" x14ac:dyDescent="0.55000000000000004">
      <c r="A30" s="2" t="s">
        <v>1980</v>
      </c>
      <c r="B30" s="2" t="s">
        <v>1993</v>
      </c>
      <c r="C30" s="3" t="s">
        <v>1994</v>
      </c>
      <c r="D30" s="2" t="s">
        <v>13</v>
      </c>
      <c r="E30" s="4" t="str">
        <f t="shared" si="3"/>
        <v>SHW-6</v>
      </c>
    </row>
    <row r="31" spans="1:5" ht="57.6" x14ac:dyDescent="0.55000000000000004">
      <c r="A31" s="2" t="s">
        <v>1980</v>
      </c>
      <c r="B31" s="2" t="s">
        <v>1995</v>
      </c>
      <c r="C31" s="3" t="s">
        <v>1996</v>
      </c>
      <c r="D31" s="2" t="s">
        <v>18</v>
      </c>
      <c r="E31" s="4" t="str">
        <f t="shared" si="3"/>
        <v>SHW-6</v>
      </c>
    </row>
    <row r="32" spans="1:5" ht="43.2" x14ac:dyDescent="0.55000000000000004">
      <c r="A32" s="2" t="s">
        <v>1980</v>
      </c>
      <c r="B32" s="2" t="s">
        <v>1997</v>
      </c>
      <c r="C32" s="3" t="s">
        <v>1998</v>
      </c>
      <c r="D32" s="2" t="s">
        <v>13</v>
      </c>
      <c r="E32" s="4" t="str">
        <f t="shared" si="3"/>
        <v>SHW-6</v>
      </c>
    </row>
    <row r="33" spans="1:5" ht="43.2" x14ac:dyDescent="0.55000000000000004">
      <c r="A33" s="2" t="s">
        <v>1980</v>
      </c>
      <c r="B33" s="2" t="s">
        <v>1999</v>
      </c>
      <c r="C33" s="3" t="s">
        <v>2000</v>
      </c>
      <c r="D33" s="2" t="s">
        <v>13</v>
      </c>
      <c r="E33" s="4" t="str">
        <f t="shared" si="3"/>
        <v>SHW-6</v>
      </c>
    </row>
    <row r="34" spans="1:5" ht="43.2" x14ac:dyDescent="0.55000000000000004">
      <c r="A34" s="2" t="s">
        <v>1980</v>
      </c>
      <c r="B34" s="2" t="s">
        <v>2001</v>
      </c>
      <c r="C34" s="3" t="s">
        <v>2002</v>
      </c>
      <c r="D34" s="2" t="s">
        <v>18</v>
      </c>
      <c r="E34" s="4" t="str">
        <f t="shared" si="3"/>
        <v>SHW-6</v>
      </c>
    </row>
    <row r="35" spans="1:5" ht="43.2" x14ac:dyDescent="0.55000000000000004">
      <c r="A35" s="2" t="s">
        <v>1980</v>
      </c>
      <c r="B35" s="2" t="s">
        <v>2003</v>
      </c>
      <c r="C35" s="3" t="s">
        <v>2004</v>
      </c>
      <c r="D35" s="2" t="s">
        <v>18</v>
      </c>
      <c r="E35" s="4" t="str">
        <f t="shared" si="3"/>
        <v>SHW-6</v>
      </c>
    </row>
    <row r="36" spans="1:5" ht="43.2" x14ac:dyDescent="0.55000000000000004">
      <c r="A36" s="2" t="s">
        <v>1980</v>
      </c>
      <c r="B36" s="2" t="s">
        <v>2005</v>
      </c>
      <c r="C36" s="3" t="s">
        <v>2006</v>
      </c>
      <c r="D36" s="2" t="s">
        <v>18</v>
      </c>
      <c r="E36" s="4" t="str">
        <f t="shared" si="3"/>
        <v>SHW-6</v>
      </c>
    </row>
    <row r="37" spans="1:5" ht="43.2" x14ac:dyDescent="0.55000000000000004">
      <c r="A37" s="2" t="s">
        <v>1980</v>
      </c>
      <c r="B37" s="2" t="s">
        <v>2007</v>
      </c>
      <c r="C37" s="3" t="s">
        <v>2008</v>
      </c>
      <c r="D37" s="2" t="s">
        <v>18</v>
      </c>
      <c r="E37" s="4" t="str">
        <f t="shared" si="3"/>
        <v>SHW-6</v>
      </c>
    </row>
    <row r="38" spans="1:5" ht="43.2" x14ac:dyDescent="0.55000000000000004">
      <c r="A38" s="2" t="s">
        <v>1980</v>
      </c>
      <c r="B38" s="2" t="s">
        <v>2009</v>
      </c>
      <c r="C38" s="3" t="s">
        <v>2010</v>
      </c>
      <c r="D38" s="2" t="s">
        <v>18</v>
      </c>
      <c r="E38" s="4" t="str">
        <f t="shared" si="3"/>
        <v>SHW-6</v>
      </c>
    </row>
    <row r="39" spans="1:5" ht="86.4" x14ac:dyDescent="0.55000000000000004">
      <c r="A39" s="2" t="s">
        <v>1980</v>
      </c>
      <c r="B39" s="2" t="s">
        <v>2011</v>
      </c>
      <c r="C39" s="3" t="s">
        <v>2012</v>
      </c>
      <c r="D39" s="2" t="s">
        <v>18</v>
      </c>
      <c r="E39" s="4" t="str">
        <f t="shared" si="3"/>
        <v>SHW-6</v>
      </c>
    </row>
    <row r="40" spans="1:5" ht="86.4" x14ac:dyDescent="0.55000000000000004">
      <c r="A40" s="2" t="s">
        <v>1980</v>
      </c>
      <c r="B40" s="2" t="s">
        <v>2013</v>
      </c>
      <c r="C40" s="3" t="s">
        <v>2014</v>
      </c>
      <c r="D40" s="2" t="s">
        <v>18</v>
      </c>
      <c r="E40" s="4" t="str">
        <f t="shared" si="3"/>
        <v>SHW-6</v>
      </c>
    </row>
    <row r="41" spans="1:5" ht="72" x14ac:dyDescent="0.55000000000000004">
      <c r="A41" s="2" t="s">
        <v>1980</v>
      </c>
      <c r="B41" s="2" t="s">
        <v>2015</v>
      </c>
      <c r="C41" s="3" t="s">
        <v>2016</v>
      </c>
      <c r="D41" s="2" t="s">
        <v>18</v>
      </c>
      <c r="E41" s="4" t="str">
        <f t="shared" si="3"/>
        <v>SHW-6</v>
      </c>
    </row>
    <row r="42" spans="1:5" ht="43.2" x14ac:dyDescent="0.55000000000000004">
      <c r="A42" s="2" t="s">
        <v>2017</v>
      </c>
      <c r="B42" s="2" t="s">
        <v>2018</v>
      </c>
      <c r="C42" s="3" t="s">
        <v>2019</v>
      </c>
      <c r="D42" s="2" t="s">
        <v>8</v>
      </c>
      <c r="E42" s="4" t="str">
        <f>HYPERLINK("https://github.com/pnnl/ruleset-checking-tool/tree/public_review_2nd/rct229/ruletest_engine/ruletest_jsons/ashrae9012019/SHW/rule_11_11.json", "SHW-7")</f>
        <v>SHW-7</v>
      </c>
    </row>
    <row r="43" spans="1:5" ht="43.2" x14ac:dyDescent="0.55000000000000004">
      <c r="A43" s="2" t="s">
        <v>2017</v>
      </c>
      <c r="B43" s="2" t="s">
        <v>2020</v>
      </c>
      <c r="C43" s="3" t="s">
        <v>2021</v>
      </c>
      <c r="D43" s="2" t="s">
        <v>13</v>
      </c>
      <c r="E43" s="4" t="str">
        <f>HYPERLINK("https://github.com/pnnl/ruleset-checking-tool/tree/public_review_2nd/rct229/ruletest_engine/ruletest_jsons/ashrae9012019/SHW/rule_11_11.json", "SHW-7")</f>
        <v>SHW-7</v>
      </c>
    </row>
    <row r="44" spans="1:5" ht="57.6" x14ac:dyDescent="0.55000000000000004">
      <c r="A44" s="2" t="s">
        <v>2022</v>
      </c>
      <c r="B44" s="2" t="s">
        <v>2023</v>
      </c>
      <c r="C44" s="3" t="s">
        <v>2024</v>
      </c>
      <c r="D44" s="2" t="s">
        <v>18</v>
      </c>
      <c r="E44" s="4" t="str">
        <f>HYPERLINK("https://github.com/pnnl/ruleset-checking-tool/tree/public_review_2nd/rct229/ruletest_engine/ruletest_jsons/ashrae9012019/SHW/rule_11_12.json", "SHW-8")</f>
        <v>SHW-8</v>
      </c>
    </row>
    <row r="45" spans="1:5" ht="43.2" x14ac:dyDescent="0.55000000000000004">
      <c r="A45" s="2" t="s">
        <v>2022</v>
      </c>
      <c r="B45" s="2" t="s">
        <v>2025</v>
      </c>
      <c r="C45" s="3" t="s">
        <v>2026</v>
      </c>
      <c r="D45" s="2" t="s">
        <v>71</v>
      </c>
      <c r="E45" s="4" t="str">
        <f>HYPERLINK("https://github.com/pnnl/ruleset-checking-tool/tree/public_review_2nd/rct229/ruletest_engine/ruletest_jsons/ashrae9012019/SHW/rule_11_12.json", "SHW-8")</f>
        <v>SHW-8</v>
      </c>
    </row>
    <row r="46" spans="1:5" ht="43.2" x14ac:dyDescent="0.55000000000000004">
      <c r="A46" s="2" t="s">
        <v>2027</v>
      </c>
      <c r="B46" s="2" t="s">
        <v>2028</v>
      </c>
      <c r="C46" s="3" t="s">
        <v>2029</v>
      </c>
      <c r="D46" s="2" t="s">
        <v>18</v>
      </c>
      <c r="E46" s="4" t="str">
        <f>HYPERLINK("https://github.com/pnnl/ruleset-checking-tool/tree/public_review_2nd/rct229/ruletest_engine/ruletest_jsons/ashrae9012019/SHW/rule_11_13.json", "SHW-9")</f>
        <v>SHW-9</v>
      </c>
    </row>
    <row r="47" spans="1:5" ht="43.2" x14ac:dyDescent="0.55000000000000004">
      <c r="A47" s="2" t="s">
        <v>2027</v>
      </c>
      <c r="B47" s="2" t="s">
        <v>2030</v>
      </c>
      <c r="C47" s="3" t="s">
        <v>2031</v>
      </c>
      <c r="D47" s="2" t="s">
        <v>18</v>
      </c>
      <c r="E47" s="4" t="str">
        <f>HYPERLINK("https://github.com/pnnl/ruleset-checking-tool/tree/public_review_2nd/rct229/ruletest_engine/ruletest_jsons/ashrae9012019/SHW/rule_11_13.json", "SHW-9")</f>
        <v>SHW-9</v>
      </c>
    </row>
    <row r="48" spans="1:5" ht="43.2" x14ac:dyDescent="0.55000000000000004">
      <c r="A48" s="2" t="s">
        <v>2027</v>
      </c>
      <c r="B48" s="2" t="s">
        <v>2032</v>
      </c>
      <c r="C48" s="3" t="s">
        <v>2033</v>
      </c>
      <c r="D48" s="2" t="s">
        <v>71</v>
      </c>
      <c r="E48" s="4" t="str">
        <f>HYPERLINK("https://github.com/pnnl/ruleset-checking-tool/tree/public_review_2nd/rct229/ruletest_engine/ruletest_jsons/ashrae9012019/SHW/rule_11_13.json", "SHW-9")</f>
        <v>SHW-9</v>
      </c>
    </row>
    <row r="49" spans="1:5" ht="43.2" x14ac:dyDescent="0.55000000000000004">
      <c r="A49" s="2" t="s">
        <v>2034</v>
      </c>
      <c r="B49" s="2" t="s">
        <v>2035</v>
      </c>
      <c r="C49" s="3" t="s">
        <v>2036</v>
      </c>
      <c r="D49" s="2" t="s">
        <v>8</v>
      </c>
      <c r="E49" s="4" t="str">
        <f>HYPERLINK("https://github.com/pnnl/ruleset-checking-tool/tree/public_review_2nd/rct229/ruletest_engine/ruletest_jsons/ashrae9012019/SHW/rule_11_14.json", "SHW-10")</f>
        <v>SHW-10</v>
      </c>
    </row>
    <row r="50" spans="1:5" ht="43.2" x14ac:dyDescent="0.55000000000000004">
      <c r="A50" s="2" t="s">
        <v>2034</v>
      </c>
      <c r="B50" s="2" t="s">
        <v>2037</v>
      </c>
      <c r="C50" s="3" t="s">
        <v>2038</v>
      </c>
      <c r="D50" s="2" t="s">
        <v>13</v>
      </c>
      <c r="E50" s="4" t="str">
        <f>HYPERLINK("https://github.com/pnnl/ruleset-checking-tool/tree/public_review_2nd/rct229/ruletest_engine/ruletest_jsons/ashrae9012019/SHW/rule_11_14.json", "SHW-10")</f>
        <v>SHW-10</v>
      </c>
    </row>
    <row r="51" spans="1:5" ht="43.2" x14ac:dyDescent="0.55000000000000004">
      <c r="A51" s="2" t="s">
        <v>2034</v>
      </c>
      <c r="B51" s="2" t="s">
        <v>2039</v>
      </c>
      <c r="C51" s="3" t="s">
        <v>2040</v>
      </c>
      <c r="D51" s="2" t="s">
        <v>18</v>
      </c>
      <c r="E51" s="4" t="str">
        <f>HYPERLINK("https://github.com/pnnl/ruleset-checking-tool/tree/public_review_2nd/rct229/ruletest_engine/ruletest_jsons/ashrae9012019/SHW/rule_11_14.json", "SHW-10")</f>
        <v>SHW-10</v>
      </c>
    </row>
    <row r="52" spans="1:5" ht="57.6" x14ac:dyDescent="0.55000000000000004">
      <c r="A52" s="2" t="s">
        <v>2041</v>
      </c>
      <c r="B52" s="2" t="s">
        <v>2042</v>
      </c>
      <c r="C52" s="3" t="s">
        <v>2043</v>
      </c>
      <c r="D52" s="2" t="s">
        <v>8</v>
      </c>
      <c r="E52" s="4" t="str">
        <f>HYPERLINK("https://github.com/pnnl/ruleset-checking-tool/tree/public_review_2nd/rct229/ruletest_engine/ruletest_jsons/ashrae9012019/SHW/rule_11_15.json", "SHW-11")</f>
        <v>SHW-11</v>
      </c>
    </row>
    <row r="53" spans="1:5" ht="43.2" x14ac:dyDescent="0.55000000000000004">
      <c r="A53" s="2" t="s">
        <v>2041</v>
      </c>
      <c r="B53" s="2" t="s">
        <v>2044</v>
      </c>
      <c r="C53" s="3" t="s">
        <v>2045</v>
      </c>
      <c r="D53" s="2" t="s">
        <v>13</v>
      </c>
      <c r="E53" s="4" t="str">
        <f>HYPERLINK("https://github.com/pnnl/ruleset-checking-tool/tree/public_review_2nd/rct229/ruletest_engine/ruletest_jsons/ashrae9012019/SHW/rule_11_15.json", "SHW-11")</f>
        <v>SHW-11</v>
      </c>
    </row>
    <row r="54" spans="1:5" ht="57.6" x14ac:dyDescent="0.55000000000000004">
      <c r="A54" s="2" t="s">
        <v>2041</v>
      </c>
      <c r="B54" s="2" t="s">
        <v>2046</v>
      </c>
      <c r="C54" s="3" t="s">
        <v>2047</v>
      </c>
      <c r="D54" s="2" t="s">
        <v>13</v>
      </c>
      <c r="E54" s="4" t="str">
        <f>HYPERLINK("https://github.com/pnnl/ruleset-checking-tool/tree/public_review_2nd/rct229/ruletest_engine/ruletest_jsons/ashrae9012019/SHW/rule_11_15.json", "SHW-11")</f>
        <v>SHW-11</v>
      </c>
    </row>
    <row r="55" spans="1:5" ht="72" x14ac:dyDescent="0.55000000000000004">
      <c r="A55" s="2" t="s">
        <v>2041</v>
      </c>
      <c r="B55" s="2" t="s">
        <v>2048</v>
      </c>
      <c r="C55" s="3" t="s">
        <v>2049</v>
      </c>
      <c r="D55" s="2" t="s">
        <v>18</v>
      </c>
      <c r="E55" s="4" t="str">
        <f>HYPERLINK("https://github.com/pnnl/ruleset-checking-tool/tree/public_review_2nd/rct229/ruletest_engine/ruletest_jsons/ashrae9012019/SHW/rule_11_15.json", "SHW-11")</f>
        <v>SHW-11</v>
      </c>
    </row>
    <row r="56" spans="1:5" ht="43.2" x14ac:dyDescent="0.55000000000000004">
      <c r="A56" s="2" t="s">
        <v>2050</v>
      </c>
      <c r="B56" s="2" t="s">
        <v>2051</v>
      </c>
      <c r="C56" s="3" t="s">
        <v>2052</v>
      </c>
      <c r="D56" s="2" t="s">
        <v>8</v>
      </c>
      <c r="E56" s="4" t="str">
        <f>HYPERLINK("https://github.com/pnnl/ruleset-checking-tool/tree/public_review_2nd/rct229/ruletest_engine/ruletest_jsons/ashrae9012019/SHW/rule_11_16.json", "SHW-12")</f>
        <v>SHW-12</v>
      </c>
    </row>
    <row r="57" spans="1:5" ht="43.2" x14ac:dyDescent="0.55000000000000004">
      <c r="A57" s="2" t="s">
        <v>2050</v>
      </c>
      <c r="B57" s="2" t="s">
        <v>2053</v>
      </c>
      <c r="C57" s="3" t="s">
        <v>2054</v>
      </c>
      <c r="D57" s="2" t="s">
        <v>71</v>
      </c>
      <c r="E57" s="4" t="str">
        <f>HYPERLINK("https://github.com/pnnl/ruleset-checking-tool/tree/public_review_2nd/rct229/ruletest_engine/ruletest_jsons/ashrae9012019/SHW/rule_11_16.json", "SHW-12")</f>
        <v>SHW-12</v>
      </c>
    </row>
    <row r="58" spans="1:5" ht="57.6" x14ac:dyDescent="0.55000000000000004">
      <c r="A58" s="2" t="s">
        <v>2050</v>
      </c>
      <c r="B58" s="2" t="s">
        <v>2055</v>
      </c>
      <c r="C58" s="3" t="s">
        <v>2056</v>
      </c>
      <c r="D58" s="2" t="s">
        <v>13</v>
      </c>
      <c r="E58" s="4" t="str">
        <f>HYPERLINK("https://github.com/pnnl/ruleset-checking-tool/tree/public_review_2nd/rct229/ruletest_engine/ruletest_jsons/ashrae9012019/SHW/rule_11_16.json", "SHW-12")</f>
        <v>SHW-12</v>
      </c>
    </row>
    <row r="59" spans="1:5" ht="57.6" x14ac:dyDescent="0.55000000000000004">
      <c r="A59" s="2" t="s">
        <v>2050</v>
      </c>
      <c r="B59" s="2" t="s">
        <v>2057</v>
      </c>
      <c r="C59" s="3" t="s">
        <v>2058</v>
      </c>
      <c r="D59" s="2" t="s">
        <v>18</v>
      </c>
      <c r="E59" s="4" t="str">
        <f>HYPERLINK("https://github.com/pnnl/ruleset-checking-tool/tree/public_review_2nd/rct229/ruletest_engine/ruletest_jsons/ashrae9012019/SHW/rule_11_16.json", "SHW-12")</f>
        <v>SHW-12</v>
      </c>
    </row>
    <row r="60" spans="1:5" ht="43.2" x14ac:dyDescent="0.55000000000000004">
      <c r="A60" s="2" t="s">
        <v>2050</v>
      </c>
      <c r="B60" s="2" t="s">
        <v>2059</v>
      </c>
      <c r="C60" s="3" t="s">
        <v>2060</v>
      </c>
      <c r="D60" s="2" t="s">
        <v>13</v>
      </c>
      <c r="E60" s="4" t="str">
        <f>HYPERLINK("https://github.com/pnnl/ruleset-checking-tool/tree/public_review_2nd/rct229/ruletest_engine/ruletest_jsons/ashrae9012019/SHW/rule_11_16.json", "SHW-12")</f>
        <v>SHW-12</v>
      </c>
    </row>
    <row r="61" spans="1:5" ht="43.2" x14ac:dyDescent="0.55000000000000004">
      <c r="A61" s="2" t="s">
        <v>2061</v>
      </c>
      <c r="B61" s="2" t="s">
        <v>2062</v>
      </c>
      <c r="C61" s="3" t="s">
        <v>2063</v>
      </c>
      <c r="D61" s="2" t="s">
        <v>8</v>
      </c>
      <c r="E61" s="4" t="str">
        <f>HYPERLINK("https://github.com/pnnl/ruleset-checking-tool/tree/public_review_2nd/rct229/ruletest_engine/ruletest_jsons/ashrae9012019/SHW/rule_11_17.json", "SHW-13")</f>
        <v>SHW-13</v>
      </c>
    </row>
    <row r="62" spans="1:5" ht="43.2" x14ac:dyDescent="0.55000000000000004">
      <c r="A62" s="2" t="s">
        <v>2061</v>
      </c>
      <c r="B62" s="2" t="s">
        <v>2064</v>
      </c>
      <c r="C62" s="3" t="s">
        <v>2065</v>
      </c>
      <c r="D62" s="2" t="s">
        <v>13</v>
      </c>
      <c r="E62" s="4" t="str">
        <f>HYPERLINK("https://github.com/pnnl/ruleset-checking-tool/tree/public_review_2nd/rct229/ruletest_engine/ruletest_jsons/ashrae9012019/SHW/rule_11_17.json", "SHW-13")</f>
        <v>SHW-13</v>
      </c>
    </row>
    <row r="63" spans="1:5" ht="43.2" x14ac:dyDescent="0.55000000000000004">
      <c r="A63" s="2" t="s">
        <v>2061</v>
      </c>
      <c r="B63" s="2" t="s">
        <v>2064</v>
      </c>
      <c r="C63" s="3" t="s">
        <v>2066</v>
      </c>
      <c r="D63" s="2" t="s">
        <v>18</v>
      </c>
      <c r="E63" s="4" t="str">
        <f>HYPERLINK("https://github.com/pnnl/ruleset-checking-tool/tree/public_review_2nd/rct229/ruletest_engine/ruletest_jsons/ashrae9012019/SHW/rule_11_17b.json", "SHW-13")</f>
        <v>SHW-13</v>
      </c>
    </row>
    <row r="64" spans="1:5" ht="43.2" x14ac:dyDescent="0.55000000000000004">
      <c r="A64" s="2" t="s">
        <v>2061</v>
      </c>
      <c r="B64" s="2" t="s">
        <v>2067</v>
      </c>
      <c r="C64" s="3" t="s">
        <v>2068</v>
      </c>
      <c r="D64" s="2" t="s">
        <v>18</v>
      </c>
      <c r="E64" s="4" t="str">
        <f>HYPERLINK("https://github.com/pnnl/ruleset-checking-tool/tree/public_review_2nd/rct229/ruletest_engine/ruletest_jsons/ashrae9012019/SHW/rule_11_17.json", "SHW-13")</f>
        <v>SHW-13</v>
      </c>
    </row>
    <row r="65" spans="1:5" ht="57.6" x14ac:dyDescent="0.55000000000000004">
      <c r="A65" s="2" t="s">
        <v>2061</v>
      </c>
      <c r="B65" s="2" t="s">
        <v>2069</v>
      </c>
      <c r="C65" s="3" t="s">
        <v>2070</v>
      </c>
      <c r="D65" s="2" t="s">
        <v>18</v>
      </c>
      <c r="E65" s="4" t="str">
        <f>HYPERLINK("https://github.com/pnnl/ruleset-checking-tool/tree/public_review_2nd/rct229/ruletest_engine/ruletest_jsons/ashrae9012019/SHW/rule_11_17.json", "SHW-13")</f>
        <v>SHW-13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7"/>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28.8" x14ac:dyDescent="0.55000000000000004">
      <c r="A2" s="2" t="s">
        <v>108</v>
      </c>
      <c r="B2" s="2" t="s">
        <v>109</v>
      </c>
      <c r="C2" s="3" t="s">
        <v>110</v>
      </c>
      <c r="D2" s="2" t="s">
        <v>18</v>
      </c>
      <c r="E2" s="4" t="str">
        <f t="shared" ref="E2:E7" si="0">HYPERLINK("https://github.com/pnnl/ruleset-checking-tool/tree/public_review_2nd/rct229/ruletest_engine/ruletest_jsons/ashrae9012019/ELV/rule_16_1.json", "ELV-1")</f>
        <v>ELV-1</v>
      </c>
    </row>
    <row r="3" spans="1:5" ht="43.2" x14ac:dyDescent="0.55000000000000004">
      <c r="A3" s="2" t="s">
        <v>108</v>
      </c>
      <c r="B3" s="2" t="s">
        <v>111</v>
      </c>
      <c r="C3" s="3" t="s">
        <v>112</v>
      </c>
      <c r="D3" s="2" t="s">
        <v>18</v>
      </c>
      <c r="E3" s="4" t="str">
        <f t="shared" si="0"/>
        <v>ELV-1</v>
      </c>
    </row>
    <row r="4" spans="1:5" ht="28.8" x14ac:dyDescent="0.55000000000000004">
      <c r="A4" s="2" t="s">
        <v>108</v>
      </c>
      <c r="B4" s="2" t="s">
        <v>113</v>
      </c>
      <c r="C4" s="3" t="s">
        <v>114</v>
      </c>
      <c r="D4" s="2" t="s">
        <v>8</v>
      </c>
      <c r="E4" s="4" t="str">
        <f t="shared" si="0"/>
        <v>ELV-1</v>
      </c>
    </row>
    <row r="5" spans="1:5" ht="43.2" x14ac:dyDescent="0.55000000000000004">
      <c r="A5" s="2" t="s">
        <v>108</v>
      </c>
      <c r="B5" s="2" t="s">
        <v>115</v>
      </c>
      <c r="C5" s="3" t="s">
        <v>116</v>
      </c>
      <c r="D5" s="2" t="s">
        <v>13</v>
      </c>
      <c r="E5" s="4" t="str">
        <f t="shared" si="0"/>
        <v>ELV-1</v>
      </c>
    </row>
    <row r="6" spans="1:5" ht="28.8" x14ac:dyDescent="0.55000000000000004">
      <c r="A6" s="2" t="s">
        <v>108</v>
      </c>
      <c r="B6" s="2" t="s">
        <v>117</v>
      </c>
      <c r="C6" s="3" t="s">
        <v>118</v>
      </c>
      <c r="D6" s="2" t="s">
        <v>71</v>
      </c>
      <c r="E6" s="4" t="str">
        <f t="shared" si="0"/>
        <v>ELV-1</v>
      </c>
    </row>
    <row r="7" spans="1:5" ht="28.8" x14ac:dyDescent="0.55000000000000004">
      <c r="A7" s="2" t="s">
        <v>108</v>
      </c>
      <c r="B7" s="2" t="s">
        <v>119</v>
      </c>
      <c r="C7" s="3" t="s">
        <v>120</v>
      </c>
      <c r="D7" s="2" t="s">
        <v>71</v>
      </c>
      <c r="E7" s="4" t="str">
        <f t="shared" si="0"/>
        <v>ELV-1</v>
      </c>
    </row>
    <row r="8" spans="1:5" ht="28.8" x14ac:dyDescent="0.55000000000000004">
      <c r="A8" s="2" t="s">
        <v>121</v>
      </c>
      <c r="B8" s="2" t="s">
        <v>122</v>
      </c>
      <c r="C8" s="3" t="s">
        <v>123</v>
      </c>
      <c r="D8" s="2" t="s">
        <v>8</v>
      </c>
      <c r="E8" s="4" t="str">
        <f>HYPERLINK("https://github.com/pnnl/ruleset-checking-tool/tree/public_review_2nd/rct229/ruletest_engine/ruletest_jsons/ashrae9012019/ELV/rule_16_2.json", "ELV-2")</f>
        <v>ELV-2</v>
      </c>
    </row>
    <row r="9" spans="1:5" ht="28.8" x14ac:dyDescent="0.55000000000000004">
      <c r="A9" s="2" t="s">
        <v>121</v>
      </c>
      <c r="B9" s="2" t="s">
        <v>124</v>
      </c>
      <c r="C9" s="3" t="s">
        <v>125</v>
      </c>
      <c r="D9" s="2" t="s">
        <v>13</v>
      </c>
      <c r="E9" s="4" t="str">
        <f>HYPERLINK("https://github.com/pnnl/ruleset-checking-tool/tree/public_review_2nd/rct229/ruletest_engine/ruletest_jsons/ashrae9012019/ELV/rule_16_2.json", "ELV-2")</f>
        <v>ELV-2</v>
      </c>
    </row>
    <row r="10" spans="1:5" ht="28.8" x14ac:dyDescent="0.55000000000000004">
      <c r="A10" s="2" t="s">
        <v>121</v>
      </c>
      <c r="B10" s="2" t="s">
        <v>126</v>
      </c>
      <c r="C10" s="3" t="s">
        <v>127</v>
      </c>
      <c r="D10" s="2" t="s">
        <v>71</v>
      </c>
      <c r="E10" s="4" t="str">
        <f>HYPERLINK("https://github.com/pnnl/ruleset-checking-tool/tree/public_review_2nd/rct229/ruletest_engine/ruletest_jsons/ashrae9012019/ELV/rule_16_2.json", "ELV-2")</f>
        <v>ELV-2</v>
      </c>
    </row>
    <row r="11" spans="1:5" ht="28.8" x14ac:dyDescent="0.55000000000000004">
      <c r="A11" s="2" t="s">
        <v>121</v>
      </c>
      <c r="B11" s="2" t="s">
        <v>128</v>
      </c>
      <c r="C11" s="3" t="s">
        <v>129</v>
      </c>
      <c r="D11" s="2" t="s">
        <v>71</v>
      </c>
      <c r="E11" s="4" t="str">
        <f>HYPERLINK("https://github.com/pnnl/ruleset-checking-tool/tree/public_review_2nd/rct229/ruletest_engine/ruletest_jsons/ashrae9012019/ELV/rule_16_2.json", "ELV-2")</f>
        <v>ELV-2</v>
      </c>
    </row>
    <row r="12" spans="1:5" ht="28.8" x14ac:dyDescent="0.55000000000000004">
      <c r="A12" s="2" t="s">
        <v>130</v>
      </c>
      <c r="B12" s="2" t="s">
        <v>131</v>
      </c>
      <c r="C12" s="3" t="s">
        <v>129</v>
      </c>
      <c r="D12" s="2" t="s">
        <v>8</v>
      </c>
      <c r="E12" s="4" t="str">
        <f>HYPERLINK("https://github.com/pnnl/ruleset-checking-tool/tree/public_review_2nd/rct229/ruletest_engine/ruletest_jsons/ashrae9012019/ELV/rule_16_3.json", "ELV-3")</f>
        <v>ELV-3</v>
      </c>
    </row>
    <row r="13" spans="1:5" ht="28.8" x14ac:dyDescent="0.55000000000000004">
      <c r="A13" s="2" t="s">
        <v>130</v>
      </c>
      <c r="B13" s="2" t="s">
        <v>132</v>
      </c>
      <c r="C13" s="3" t="s">
        <v>133</v>
      </c>
      <c r="D13" s="2" t="s">
        <v>13</v>
      </c>
      <c r="E13" s="4" t="str">
        <f>HYPERLINK("https://github.com/pnnl/ruleset-checking-tool/tree/public_review_2nd/rct229/ruletest_engine/ruletest_jsons/ashrae9012019/ELV/rule_16_3.json", "ELV-3")</f>
        <v>ELV-3</v>
      </c>
    </row>
    <row r="14" spans="1:5" ht="28.8" x14ac:dyDescent="0.55000000000000004">
      <c r="A14" s="2" t="s">
        <v>134</v>
      </c>
      <c r="B14" s="2" t="s">
        <v>135</v>
      </c>
      <c r="C14" s="3" t="s">
        <v>136</v>
      </c>
      <c r="D14" s="2" t="s">
        <v>8</v>
      </c>
      <c r="E14" s="4" t="str">
        <f>HYPERLINK("https://github.com/pnnl/ruleset-checking-tool/tree/public_review_2nd/rct229/ruletest_engine/ruletest_jsons/ashrae9012019/ELV/rule_16_4.json", "ELV-4")</f>
        <v>ELV-4</v>
      </c>
    </row>
    <row r="15" spans="1:5" ht="28.8" x14ac:dyDescent="0.55000000000000004">
      <c r="A15" s="2" t="s">
        <v>134</v>
      </c>
      <c r="B15" s="2" t="s">
        <v>137</v>
      </c>
      <c r="C15" s="3" t="s">
        <v>138</v>
      </c>
      <c r="D15" s="2" t="s">
        <v>13</v>
      </c>
      <c r="E15" s="4" t="str">
        <f>HYPERLINK("https://github.com/pnnl/ruleset-checking-tool/tree/public_review_2nd/rct229/ruletest_engine/ruletest_jsons/ashrae9012019/ELV/rule_16_4.json", "ELV-4")</f>
        <v>ELV-4</v>
      </c>
    </row>
    <row r="16" spans="1:5" ht="28.8" x14ac:dyDescent="0.55000000000000004">
      <c r="A16" s="2" t="s">
        <v>139</v>
      </c>
      <c r="B16" s="2" t="s">
        <v>140</v>
      </c>
      <c r="C16" s="3" t="s">
        <v>141</v>
      </c>
      <c r="D16" s="2" t="s">
        <v>8</v>
      </c>
      <c r="E16" s="4" t="str">
        <f>HYPERLINK("https://github.com/pnnl/ruleset-checking-tool/tree/public_review_2nd/rct229/ruletest_engine/ruletest_jsons/ashrae9012019/ELV/rule_16_5.json", "ELV-5")</f>
        <v>ELV-5</v>
      </c>
    </row>
    <row r="17" spans="1:5" ht="28.8" x14ac:dyDescent="0.55000000000000004">
      <c r="A17" s="2" t="s">
        <v>139</v>
      </c>
      <c r="B17" s="2" t="s">
        <v>142</v>
      </c>
      <c r="C17" s="3" t="s">
        <v>143</v>
      </c>
      <c r="D17" s="2" t="s">
        <v>13</v>
      </c>
      <c r="E17" s="4" t="str">
        <f>HYPERLINK("https://github.com/pnnl/ruleset-checking-tool/tree/public_review_2nd/rct229/ruletest_engine/ruletest_jsons/ashrae9012019/ELV/rule_16_5.json", "ELV-5")</f>
        <v>ELV-5</v>
      </c>
    </row>
    <row r="18" spans="1:5" ht="28.8" x14ac:dyDescent="0.55000000000000004">
      <c r="A18" s="2" t="s">
        <v>139</v>
      </c>
      <c r="B18" s="2" t="s">
        <v>144</v>
      </c>
      <c r="C18" s="3" t="s">
        <v>145</v>
      </c>
      <c r="D18" s="2" t="s">
        <v>71</v>
      </c>
      <c r="E18" s="4" t="str">
        <f>HYPERLINK("https://github.com/pnnl/ruleset-checking-tool/tree/public_review_2nd/rct229/ruletest_engine/ruletest_jsons/ashrae9012019/ELV/rule_16_5.json", "ELV-5")</f>
        <v>ELV-5</v>
      </c>
    </row>
    <row r="19" spans="1:5" ht="28.8" x14ac:dyDescent="0.55000000000000004">
      <c r="A19" s="2" t="s">
        <v>139</v>
      </c>
      <c r="B19" s="2" t="s">
        <v>146</v>
      </c>
      <c r="C19" s="3" t="s">
        <v>147</v>
      </c>
      <c r="D19" s="2" t="s">
        <v>71</v>
      </c>
      <c r="E19" s="4" t="str">
        <f>HYPERLINK("https://github.com/pnnl/ruleset-checking-tool/tree/public_review_2nd/rct229/ruletest_engine/ruletest_jsons/ashrae9012019/ELV/rule_16_5.json", "ELV-5")</f>
        <v>ELV-5</v>
      </c>
    </row>
    <row r="20" spans="1:5" ht="28.8" x14ac:dyDescent="0.55000000000000004">
      <c r="A20" s="2" t="s">
        <v>148</v>
      </c>
      <c r="B20" s="2" t="s">
        <v>149</v>
      </c>
      <c r="C20" s="3" t="s">
        <v>150</v>
      </c>
      <c r="D20" s="2" t="s">
        <v>8</v>
      </c>
      <c r="E20" s="4" t="str">
        <f>HYPERLINK("https://github.com/pnnl/ruleset-checking-tool/tree/public_review_2nd/rct229/ruletest_engine/ruletest_jsons/ashrae9012019/ELV/rule_16_6.json", "ELV-6")</f>
        <v>ELV-6</v>
      </c>
    </row>
    <row r="21" spans="1:5" ht="28.8" x14ac:dyDescent="0.55000000000000004">
      <c r="A21" s="2" t="s">
        <v>148</v>
      </c>
      <c r="B21" s="2" t="s">
        <v>151</v>
      </c>
      <c r="C21" s="3" t="s">
        <v>152</v>
      </c>
      <c r="D21" s="2" t="s">
        <v>13</v>
      </c>
      <c r="E21" s="4" t="str">
        <f>HYPERLINK("https://github.com/pnnl/ruleset-checking-tool/tree/public_review_2nd/rct229/ruletest_engine/ruletest_jsons/ashrae9012019/ELV/rule_16_6.json", "ELV-6")</f>
        <v>ELV-6</v>
      </c>
    </row>
    <row r="22" spans="1:5" ht="28.8" x14ac:dyDescent="0.55000000000000004">
      <c r="A22" s="2" t="s">
        <v>148</v>
      </c>
      <c r="B22" s="2" t="s">
        <v>153</v>
      </c>
      <c r="C22" s="3" t="s">
        <v>154</v>
      </c>
      <c r="D22" s="2" t="s">
        <v>71</v>
      </c>
      <c r="E22" s="4" t="str">
        <f>HYPERLINK("https://github.com/pnnl/ruleset-checking-tool/tree/public_review_2nd/rct229/ruletest_engine/ruletest_jsons/ashrae9012019/ELV/rule_16_6.json", "ELV-6")</f>
        <v>ELV-6</v>
      </c>
    </row>
    <row r="23" spans="1:5" ht="28.8" x14ac:dyDescent="0.55000000000000004">
      <c r="A23" s="2" t="s">
        <v>148</v>
      </c>
      <c r="B23" s="2" t="s">
        <v>155</v>
      </c>
      <c r="C23" s="3" t="s">
        <v>156</v>
      </c>
      <c r="D23" s="2" t="s">
        <v>71</v>
      </c>
      <c r="E23" s="4" t="str">
        <f>HYPERLINK("https://github.com/pnnl/ruleset-checking-tool/tree/public_review_2nd/rct229/ruletest_engine/ruletest_jsons/ashrae9012019/ELV/rule_16_6.json", "ELV-6")</f>
        <v>ELV-6</v>
      </c>
    </row>
    <row r="24" spans="1:5" ht="28.8" x14ac:dyDescent="0.55000000000000004">
      <c r="A24" s="2" t="s">
        <v>157</v>
      </c>
      <c r="B24" s="2" t="s">
        <v>158</v>
      </c>
      <c r="C24" s="3" t="s">
        <v>159</v>
      </c>
      <c r="D24" s="2" t="s">
        <v>8</v>
      </c>
      <c r="E24" s="4" t="str">
        <f>HYPERLINK("https://github.com/pnnl/ruleset-checking-tool/tree/public_review_2nd/rct229/ruletest_engine/ruletest_jsons/ashrae9012019/ELV/rule_16_7.json", "ELV-7")</f>
        <v>ELV-7</v>
      </c>
    </row>
    <row r="25" spans="1:5" ht="28.8" x14ac:dyDescent="0.55000000000000004">
      <c r="A25" s="2" t="s">
        <v>157</v>
      </c>
      <c r="B25" s="2" t="s">
        <v>160</v>
      </c>
      <c r="C25" s="3" t="s">
        <v>161</v>
      </c>
      <c r="D25" s="2" t="s">
        <v>13</v>
      </c>
      <c r="E25" s="4" t="str">
        <f>HYPERLINK("https://github.com/pnnl/ruleset-checking-tool/tree/public_review_2nd/rct229/ruletest_engine/ruletest_jsons/ashrae9012019/ELV/rule_16_7.json", "ELV-7")</f>
        <v>ELV-7</v>
      </c>
    </row>
    <row r="26" spans="1:5" ht="28.8" x14ac:dyDescent="0.55000000000000004">
      <c r="A26" s="2" t="s">
        <v>157</v>
      </c>
      <c r="B26" s="2" t="s">
        <v>162</v>
      </c>
      <c r="C26" s="3" t="s">
        <v>154</v>
      </c>
      <c r="D26" s="2" t="s">
        <v>71</v>
      </c>
      <c r="E26" s="4" t="str">
        <f>HYPERLINK("https://github.com/pnnl/ruleset-checking-tool/tree/public_review_2nd/rct229/ruletest_engine/ruletest_jsons/ashrae9012019/ELV/rule_16_7.json", "ELV-7")</f>
        <v>ELV-7</v>
      </c>
    </row>
    <row r="27" spans="1:5" ht="28.8" x14ac:dyDescent="0.55000000000000004">
      <c r="A27" s="2" t="s">
        <v>157</v>
      </c>
      <c r="B27" s="2" t="s">
        <v>163</v>
      </c>
      <c r="C27" s="3" t="s">
        <v>156</v>
      </c>
      <c r="D27" s="2" t="s">
        <v>71</v>
      </c>
      <c r="E27" s="4" t="str">
        <f>HYPERLINK("https://github.com/pnnl/ruleset-checking-tool/tree/public_review_2nd/rct229/ruletest_engine/ruletest_jsons/ashrae9012019/ELV/rule_16_7.json", "ELV-7")</f>
        <v>ELV-7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72"/>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43.2" x14ac:dyDescent="0.55000000000000004">
      <c r="A2" s="2" t="s">
        <v>164</v>
      </c>
      <c r="B2" s="2" t="s">
        <v>165</v>
      </c>
      <c r="C2" s="3" t="s">
        <v>166</v>
      </c>
      <c r="D2" s="2" t="s">
        <v>8</v>
      </c>
      <c r="E2" s="4" t="str">
        <f>HYPERLINK("https://github.com/pnnl/ruleset-checking-tool/tree/public_review_2nd/rct229/ruletest_engine/ruletest_jsons/ashrae9012019/ENV/rule_5_1.json", "ENV-1")</f>
        <v>ENV-1</v>
      </c>
    </row>
    <row r="3" spans="1:5" ht="43.2" x14ac:dyDescent="0.55000000000000004">
      <c r="A3" s="2" t="s">
        <v>164</v>
      </c>
      <c r="B3" s="2" t="s">
        <v>167</v>
      </c>
      <c r="C3" s="3" t="s">
        <v>168</v>
      </c>
      <c r="D3" s="2" t="s">
        <v>8</v>
      </c>
      <c r="E3" s="4" t="str">
        <f>HYPERLINK("https://github.com/pnnl/ruleset-checking-tool/tree/public_review_2nd/rct229/ruletest_engine/ruletest_jsons/ashrae9012019/ENV/rule_5_1.json", "ENV-1")</f>
        <v>ENV-1</v>
      </c>
    </row>
    <row r="4" spans="1:5" ht="43.2" x14ac:dyDescent="0.55000000000000004">
      <c r="A4" s="2" t="s">
        <v>164</v>
      </c>
      <c r="B4" s="2" t="s">
        <v>169</v>
      </c>
      <c r="C4" s="3" t="s">
        <v>170</v>
      </c>
      <c r="D4" s="2" t="s">
        <v>13</v>
      </c>
      <c r="E4" s="4" t="str">
        <f>HYPERLINK("https://github.com/pnnl/ruleset-checking-tool/tree/public_review_2nd/rct229/ruletest_engine/ruletest_jsons/ashrae9012019/ENV/rule_5_1.json", "ENV-1")</f>
        <v>ENV-1</v>
      </c>
    </row>
    <row r="5" spans="1:5" ht="43.2" x14ac:dyDescent="0.55000000000000004">
      <c r="A5" s="2" t="s">
        <v>171</v>
      </c>
      <c r="B5" s="2" t="s">
        <v>172</v>
      </c>
      <c r="C5" s="3" t="s">
        <v>173</v>
      </c>
      <c r="D5" s="2" t="s">
        <v>8</v>
      </c>
      <c r="E5" s="4" t="str">
        <f>HYPERLINK("https://github.com/pnnl/ruleset-checking-tool/tree/public_review_2nd/rct229/ruletest_engine/ruletest_jsons/ashrae9012019/ENV/rule_5_2.json", "ENV-2")</f>
        <v>ENV-2</v>
      </c>
    </row>
    <row r="6" spans="1:5" ht="43.2" x14ac:dyDescent="0.55000000000000004">
      <c r="A6" s="2" t="s">
        <v>171</v>
      </c>
      <c r="B6" s="2" t="s">
        <v>174</v>
      </c>
      <c r="C6" s="3" t="s">
        <v>175</v>
      </c>
      <c r="D6" s="2" t="s">
        <v>13</v>
      </c>
      <c r="E6" s="4" t="str">
        <f>HYPERLINK("https://github.com/pnnl/ruleset-checking-tool/tree/public_review_2nd/rct229/ruletest_engine/ruletest_jsons/ashrae9012019/ENV/rule_5_2.json", "ENV-2")</f>
        <v>ENV-2</v>
      </c>
    </row>
    <row r="7" spans="1:5" ht="28.8" x14ac:dyDescent="0.55000000000000004">
      <c r="A7" s="2" t="s">
        <v>176</v>
      </c>
      <c r="B7" s="2" t="s">
        <v>177</v>
      </c>
      <c r="C7" s="3" t="s">
        <v>178</v>
      </c>
      <c r="D7" s="2" t="s">
        <v>71</v>
      </c>
      <c r="E7" s="4" t="str">
        <f>HYPERLINK("https://github.com/pnnl/ruleset-checking-tool/tree/public_review_2nd/rct229/ruletest_engine/ruletest_jsons/ashrae9012019/ENV/rule_5_3.json", "ENV-3")</f>
        <v>ENV-3</v>
      </c>
    </row>
    <row r="8" spans="1:5" ht="28.8" x14ac:dyDescent="0.55000000000000004">
      <c r="A8" s="2" t="s">
        <v>176</v>
      </c>
      <c r="B8" s="2" t="s">
        <v>179</v>
      </c>
      <c r="C8" s="3" t="s">
        <v>180</v>
      </c>
      <c r="D8" s="2" t="s">
        <v>18</v>
      </c>
      <c r="E8" s="4" t="str">
        <f>HYPERLINK("https://github.com/pnnl/ruleset-checking-tool/tree/public_review_2nd/rct229/ruletest_engine/ruletest_jsons/ashrae9012019/ENV/rule_5_3.json", "ENV-3")</f>
        <v>ENV-3</v>
      </c>
    </row>
    <row r="9" spans="1:5" ht="57.6" x14ac:dyDescent="0.55000000000000004">
      <c r="A9" s="2" t="s">
        <v>181</v>
      </c>
      <c r="B9" s="2" t="s">
        <v>182</v>
      </c>
      <c r="C9" s="3" t="s">
        <v>183</v>
      </c>
      <c r="D9" s="2" t="s">
        <v>8</v>
      </c>
      <c r="E9" s="4" t="str">
        <f t="shared" ref="E9:E17" si="0">HYPERLINK("https://github.com/pnnl/ruleset-checking-tool/tree/public_review_2nd/rct229/ruletest_engine/ruletest_jsons/ashrae9012019/ENV/rule_5_4.json", "ENV-4")</f>
        <v>ENV-4</v>
      </c>
    </row>
    <row r="10" spans="1:5" ht="57.6" x14ac:dyDescent="0.55000000000000004">
      <c r="A10" s="2" t="s">
        <v>181</v>
      </c>
      <c r="B10" s="2" t="s">
        <v>184</v>
      </c>
      <c r="C10" s="3" t="s">
        <v>185</v>
      </c>
      <c r="D10" s="2" t="s">
        <v>8</v>
      </c>
      <c r="E10" s="4" t="str">
        <f t="shared" si="0"/>
        <v>ENV-4</v>
      </c>
    </row>
    <row r="11" spans="1:5" ht="57.6" x14ac:dyDescent="0.55000000000000004">
      <c r="A11" s="2" t="s">
        <v>181</v>
      </c>
      <c r="B11" s="2" t="s">
        <v>186</v>
      </c>
      <c r="C11" s="3" t="s">
        <v>187</v>
      </c>
      <c r="D11" s="2" t="s">
        <v>13</v>
      </c>
      <c r="E11" s="4" t="str">
        <f t="shared" si="0"/>
        <v>ENV-4</v>
      </c>
    </row>
    <row r="12" spans="1:5" ht="57.6" x14ac:dyDescent="0.55000000000000004">
      <c r="A12" s="2" t="s">
        <v>181</v>
      </c>
      <c r="B12" s="2" t="s">
        <v>188</v>
      </c>
      <c r="C12" s="3" t="s">
        <v>189</v>
      </c>
      <c r="D12" s="2" t="s">
        <v>8</v>
      </c>
      <c r="E12" s="4" t="str">
        <f t="shared" si="0"/>
        <v>ENV-4</v>
      </c>
    </row>
    <row r="13" spans="1:5" ht="57.6" x14ac:dyDescent="0.55000000000000004">
      <c r="A13" s="2" t="s">
        <v>181</v>
      </c>
      <c r="B13" s="2" t="s">
        <v>190</v>
      </c>
      <c r="C13" s="3" t="s">
        <v>191</v>
      </c>
      <c r="D13" s="2" t="s">
        <v>13</v>
      </c>
      <c r="E13" s="4" t="str">
        <f t="shared" si="0"/>
        <v>ENV-4</v>
      </c>
    </row>
    <row r="14" spans="1:5" ht="57.6" x14ac:dyDescent="0.55000000000000004">
      <c r="A14" s="2" t="s">
        <v>181</v>
      </c>
      <c r="B14" s="2" t="s">
        <v>192</v>
      </c>
      <c r="C14" s="3" t="s">
        <v>193</v>
      </c>
      <c r="D14" s="2" t="s">
        <v>8</v>
      </c>
      <c r="E14" s="4" t="str">
        <f t="shared" si="0"/>
        <v>ENV-4</v>
      </c>
    </row>
    <row r="15" spans="1:5" ht="57.6" x14ac:dyDescent="0.55000000000000004">
      <c r="A15" s="2" t="s">
        <v>181</v>
      </c>
      <c r="B15" s="2" t="s">
        <v>194</v>
      </c>
      <c r="C15" s="3" t="s">
        <v>195</v>
      </c>
      <c r="D15" s="2" t="s">
        <v>13</v>
      </c>
      <c r="E15" s="4" t="str">
        <f t="shared" si="0"/>
        <v>ENV-4</v>
      </c>
    </row>
    <row r="16" spans="1:5" ht="57.6" x14ac:dyDescent="0.55000000000000004">
      <c r="A16" s="2" t="s">
        <v>181</v>
      </c>
      <c r="B16" s="2" t="s">
        <v>196</v>
      </c>
      <c r="C16" s="3" t="s">
        <v>197</v>
      </c>
      <c r="D16" s="2" t="s">
        <v>8</v>
      </c>
      <c r="E16" s="4" t="str">
        <f t="shared" si="0"/>
        <v>ENV-4</v>
      </c>
    </row>
    <row r="17" spans="1:5" ht="57.6" x14ac:dyDescent="0.55000000000000004">
      <c r="A17" s="2" t="s">
        <v>181</v>
      </c>
      <c r="B17" s="2" t="s">
        <v>198</v>
      </c>
      <c r="C17" s="3" t="s">
        <v>199</v>
      </c>
      <c r="D17" s="2" t="s">
        <v>13</v>
      </c>
      <c r="E17" s="4" t="str">
        <f t="shared" si="0"/>
        <v>ENV-4</v>
      </c>
    </row>
    <row r="18" spans="1:5" ht="28.8" x14ac:dyDescent="0.55000000000000004">
      <c r="A18" s="2" t="s">
        <v>200</v>
      </c>
      <c r="B18" s="2" t="s">
        <v>201</v>
      </c>
      <c r="C18" s="3" t="s">
        <v>202</v>
      </c>
      <c r="D18" s="2" t="s">
        <v>71</v>
      </c>
      <c r="E18" s="4" t="str">
        <f>HYPERLINK("https://github.com/pnnl/ruleset-checking-tool/tree/public_review_2nd/rct229/ruletest_engine/ruletest_jsons/ashrae9012019/ENV/rule_5_5.json", "ENV-5")</f>
        <v>ENV-5</v>
      </c>
    </row>
    <row r="19" spans="1:5" ht="28.8" x14ac:dyDescent="0.55000000000000004">
      <c r="A19" s="2" t="s">
        <v>200</v>
      </c>
      <c r="B19" s="2" t="s">
        <v>203</v>
      </c>
      <c r="C19" s="3" t="s">
        <v>204</v>
      </c>
      <c r="D19" s="2" t="s">
        <v>18</v>
      </c>
      <c r="E19" s="4" t="str">
        <f>HYPERLINK("https://github.com/pnnl/ruleset-checking-tool/tree/public_review_2nd/rct229/ruletest_engine/ruletest_jsons/ashrae9012019/ENV/rule_5_5.json", "ENV-5")</f>
        <v>ENV-5</v>
      </c>
    </row>
    <row r="20" spans="1:5" ht="57.6" x14ac:dyDescent="0.55000000000000004">
      <c r="A20" s="2" t="s">
        <v>205</v>
      </c>
      <c r="B20" s="2" t="s">
        <v>206</v>
      </c>
      <c r="C20" s="3" t="s">
        <v>207</v>
      </c>
      <c r="D20" s="2" t="s">
        <v>8</v>
      </c>
      <c r="E20" s="4" t="str">
        <f t="shared" ref="E20:E28" si="1">HYPERLINK("https://github.com/pnnl/ruleset-checking-tool/tree/public_review_2nd/rct229/ruletest_engine/ruletest_jsons/ashrae9012019/ENV/rule_5_6.json", "ENV-6")</f>
        <v>ENV-6</v>
      </c>
    </row>
    <row r="21" spans="1:5" ht="57.6" x14ac:dyDescent="0.55000000000000004">
      <c r="A21" s="2" t="s">
        <v>205</v>
      </c>
      <c r="B21" s="2" t="s">
        <v>208</v>
      </c>
      <c r="C21" s="3" t="s">
        <v>209</v>
      </c>
      <c r="D21" s="2" t="s">
        <v>8</v>
      </c>
      <c r="E21" s="4" t="str">
        <f t="shared" si="1"/>
        <v>ENV-6</v>
      </c>
    </row>
    <row r="22" spans="1:5" ht="57.6" x14ac:dyDescent="0.55000000000000004">
      <c r="A22" s="2" t="s">
        <v>205</v>
      </c>
      <c r="B22" s="2" t="s">
        <v>210</v>
      </c>
      <c r="C22" s="3" t="s">
        <v>211</v>
      </c>
      <c r="D22" s="2" t="s">
        <v>13</v>
      </c>
      <c r="E22" s="4" t="str">
        <f t="shared" si="1"/>
        <v>ENV-6</v>
      </c>
    </row>
    <row r="23" spans="1:5" ht="57.6" x14ac:dyDescent="0.55000000000000004">
      <c r="A23" s="2" t="s">
        <v>205</v>
      </c>
      <c r="B23" s="2" t="s">
        <v>212</v>
      </c>
      <c r="C23" s="3" t="s">
        <v>213</v>
      </c>
      <c r="D23" s="2" t="s">
        <v>8</v>
      </c>
      <c r="E23" s="4" t="str">
        <f t="shared" si="1"/>
        <v>ENV-6</v>
      </c>
    </row>
    <row r="24" spans="1:5" ht="57.6" x14ac:dyDescent="0.55000000000000004">
      <c r="A24" s="2" t="s">
        <v>205</v>
      </c>
      <c r="B24" s="2" t="s">
        <v>214</v>
      </c>
      <c r="C24" s="3" t="s">
        <v>215</v>
      </c>
      <c r="D24" s="2" t="s">
        <v>13</v>
      </c>
      <c r="E24" s="4" t="str">
        <f t="shared" si="1"/>
        <v>ENV-6</v>
      </c>
    </row>
    <row r="25" spans="1:5" ht="72" x14ac:dyDescent="0.55000000000000004">
      <c r="A25" s="2" t="s">
        <v>205</v>
      </c>
      <c r="B25" s="2" t="s">
        <v>216</v>
      </c>
      <c r="C25" s="3" t="s">
        <v>217</v>
      </c>
      <c r="D25" s="2" t="s">
        <v>8</v>
      </c>
      <c r="E25" s="4" t="str">
        <f t="shared" si="1"/>
        <v>ENV-6</v>
      </c>
    </row>
    <row r="26" spans="1:5" ht="72" x14ac:dyDescent="0.55000000000000004">
      <c r="A26" s="2" t="s">
        <v>205</v>
      </c>
      <c r="B26" s="2" t="s">
        <v>218</v>
      </c>
      <c r="C26" s="3" t="s">
        <v>219</v>
      </c>
      <c r="D26" s="2" t="s">
        <v>13</v>
      </c>
      <c r="E26" s="4" t="str">
        <f t="shared" si="1"/>
        <v>ENV-6</v>
      </c>
    </row>
    <row r="27" spans="1:5" ht="57.6" x14ac:dyDescent="0.55000000000000004">
      <c r="A27" s="2" t="s">
        <v>205</v>
      </c>
      <c r="B27" s="2" t="s">
        <v>220</v>
      </c>
      <c r="C27" s="3" t="s">
        <v>221</v>
      </c>
      <c r="D27" s="2" t="s">
        <v>8</v>
      </c>
      <c r="E27" s="4" t="str">
        <f t="shared" si="1"/>
        <v>ENV-6</v>
      </c>
    </row>
    <row r="28" spans="1:5" ht="57.6" x14ac:dyDescent="0.55000000000000004">
      <c r="A28" s="2" t="s">
        <v>205</v>
      </c>
      <c r="B28" s="2" t="s">
        <v>222</v>
      </c>
      <c r="C28" s="3" t="s">
        <v>223</v>
      </c>
      <c r="D28" s="2" t="s">
        <v>13</v>
      </c>
      <c r="E28" s="4" t="str">
        <f t="shared" si="1"/>
        <v>ENV-6</v>
      </c>
    </row>
    <row r="29" spans="1:5" ht="28.8" x14ac:dyDescent="0.55000000000000004">
      <c r="A29" s="2" t="s">
        <v>224</v>
      </c>
      <c r="B29" s="2" t="s">
        <v>225</v>
      </c>
      <c r="C29" s="3" t="s">
        <v>226</v>
      </c>
      <c r="D29" s="2" t="s">
        <v>71</v>
      </c>
      <c r="E29" s="4" t="str">
        <f>HYPERLINK("https://github.com/pnnl/ruleset-checking-tool/tree/public_review_2nd/rct229/ruletest_engine/ruletest_jsons/ashrae9012019/ENV/rule_5_7.json", "ENV-7")</f>
        <v>ENV-7</v>
      </c>
    </row>
    <row r="30" spans="1:5" ht="28.8" x14ac:dyDescent="0.55000000000000004">
      <c r="A30" s="2" t="s">
        <v>224</v>
      </c>
      <c r="B30" s="2" t="s">
        <v>227</v>
      </c>
      <c r="C30" s="3" t="s">
        <v>228</v>
      </c>
      <c r="D30" s="2" t="s">
        <v>18</v>
      </c>
      <c r="E30" s="4" t="str">
        <f>HYPERLINK("https://github.com/pnnl/ruleset-checking-tool/tree/public_review_2nd/rct229/ruletest_engine/ruletest_jsons/ashrae9012019/ENV/rule_5_7.json", "ENV-7")</f>
        <v>ENV-7</v>
      </c>
    </row>
    <row r="31" spans="1:5" ht="57.6" x14ac:dyDescent="0.55000000000000004">
      <c r="A31" s="2" t="s">
        <v>229</v>
      </c>
      <c r="B31" s="2" t="s">
        <v>230</v>
      </c>
      <c r="C31" s="3" t="s">
        <v>231</v>
      </c>
      <c r="D31" s="2" t="s">
        <v>8</v>
      </c>
      <c r="E31" s="4" t="str">
        <f t="shared" ref="E31:E39" si="2">HYPERLINK("https://github.com/pnnl/ruleset-checking-tool/tree/public_review_2nd/rct229/ruletest_engine/ruletest_jsons/ashrae9012019/ENV/rule_5_8.json", "ENV-8")</f>
        <v>ENV-8</v>
      </c>
    </row>
    <row r="32" spans="1:5" ht="57.6" x14ac:dyDescent="0.55000000000000004">
      <c r="A32" s="2" t="s">
        <v>229</v>
      </c>
      <c r="B32" s="2" t="s">
        <v>232</v>
      </c>
      <c r="C32" s="3" t="s">
        <v>233</v>
      </c>
      <c r="D32" s="2" t="s">
        <v>8</v>
      </c>
      <c r="E32" s="4" t="str">
        <f t="shared" si="2"/>
        <v>ENV-8</v>
      </c>
    </row>
    <row r="33" spans="1:5" ht="57.6" x14ac:dyDescent="0.55000000000000004">
      <c r="A33" s="2" t="s">
        <v>229</v>
      </c>
      <c r="B33" s="2" t="s">
        <v>234</v>
      </c>
      <c r="C33" s="3" t="s">
        <v>235</v>
      </c>
      <c r="D33" s="2" t="s">
        <v>13</v>
      </c>
      <c r="E33" s="4" t="str">
        <f t="shared" si="2"/>
        <v>ENV-8</v>
      </c>
    </row>
    <row r="34" spans="1:5" ht="57.6" x14ac:dyDescent="0.55000000000000004">
      <c r="A34" s="2" t="s">
        <v>229</v>
      </c>
      <c r="B34" s="2" t="s">
        <v>236</v>
      </c>
      <c r="C34" s="3" t="s">
        <v>237</v>
      </c>
      <c r="D34" s="2" t="s">
        <v>8</v>
      </c>
      <c r="E34" s="4" t="str">
        <f t="shared" si="2"/>
        <v>ENV-8</v>
      </c>
    </row>
    <row r="35" spans="1:5" ht="57.6" x14ac:dyDescent="0.55000000000000004">
      <c r="A35" s="2" t="s">
        <v>229</v>
      </c>
      <c r="B35" s="2" t="s">
        <v>238</v>
      </c>
      <c r="C35" s="3" t="s">
        <v>239</v>
      </c>
      <c r="D35" s="2" t="s">
        <v>13</v>
      </c>
      <c r="E35" s="4" t="str">
        <f t="shared" si="2"/>
        <v>ENV-8</v>
      </c>
    </row>
    <row r="36" spans="1:5" ht="57.6" x14ac:dyDescent="0.55000000000000004">
      <c r="A36" s="2" t="s">
        <v>229</v>
      </c>
      <c r="B36" s="2" t="s">
        <v>240</v>
      </c>
      <c r="C36" s="3" t="s">
        <v>241</v>
      </c>
      <c r="D36" s="2" t="s">
        <v>8</v>
      </c>
      <c r="E36" s="4" t="str">
        <f t="shared" si="2"/>
        <v>ENV-8</v>
      </c>
    </row>
    <row r="37" spans="1:5" ht="57.6" x14ac:dyDescent="0.55000000000000004">
      <c r="A37" s="2" t="s">
        <v>229</v>
      </c>
      <c r="B37" s="2" t="s">
        <v>242</v>
      </c>
      <c r="C37" s="3" t="s">
        <v>243</v>
      </c>
      <c r="D37" s="2" t="s">
        <v>13</v>
      </c>
      <c r="E37" s="4" t="str">
        <f t="shared" si="2"/>
        <v>ENV-8</v>
      </c>
    </row>
    <row r="38" spans="1:5" ht="57.6" x14ac:dyDescent="0.55000000000000004">
      <c r="A38" s="2" t="s">
        <v>229</v>
      </c>
      <c r="B38" s="2" t="s">
        <v>244</v>
      </c>
      <c r="C38" s="3" t="s">
        <v>245</v>
      </c>
      <c r="D38" s="2" t="s">
        <v>8</v>
      </c>
      <c r="E38" s="4" t="str">
        <f t="shared" si="2"/>
        <v>ENV-8</v>
      </c>
    </row>
    <row r="39" spans="1:5" ht="57.6" x14ac:dyDescent="0.55000000000000004">
      <c r="A39" s="2" t="s">
        <v>229</v>
      </c>
      <c r="B39" s="2" t="s">
        <v>246</v>
      </c>
      <c r="C39" s="3" t="s">
        <v>247</v>
      </c>
      <c r="D39" s="2" t="s">
        <v>13</v>
      </c>
      <c r="E39" s="4" t="str">
        <f t="shared" si="2"/>
        <v>ENV-8</v>
      </c>
    </row>
    <row r="40" spans="1:5" ht="28.8" x14ac:dyDescent="0.55000000000000004">
      <c r="A40" s="2" t="s">
        <v>248</v>
      </c>
      <c r="B40" s="2" t="s">
        <v>249</v>
      </c>
      <c r="C40" s="3" t="s">
        <v>250</v>
      </c>
      <c r="D40" s="2" t="s">
        <v>71</v>
      </c>
      <c r="E40" s="4" t="str">
        <f>HYPERLINK("https://github.com/pnnl/ruleset-checking-tool/tree/public_review_2nd/rct229/ruletest_engine/ruletest_jsons/ashrae9012019/ENV/rule_5_9.json", "ENV-9")</f>
        <v>ENV-9</v>
      </c>
    </row>
    <row r="41" spans="1:5" ht="28.8" x14ac:dyDescent="0.55000000000000004">
      <c r="A41" s="2" t="s">
        <v>248</v>
      </c>
      <c r="B41" s="2" t="s">
        <v>251</v>
      </c>
      <c r="C41" s="3" t="s">
        <v>252</v>
      </c>
      <c r="D41" s="2" t="s">
        <v>18</v>
      </c>
      <c r="E41" s="4" t="str">
        <f>HYPERLINK("https://github.com/pnnl/ruleset-checking-tool/tree/public_review_2nd/rct229/ruletest_engine/ruletest_jsons/ashrae9012019/ENV/rule_5_9.json", "ENV-9")</f>
        <v>ENV-9</v>
      </c>
    </row>
    <row r="42" spans="1:5" ht="57.6" x14ac:dyDescent="0.55000000000000004">
      <c r="A42" s="2" t="s">
        <v>253</v>
      </c>
      <c r="B42" s="2" t="s">
        <v>254</v>
      </c>
      <c r="C42" s="3" t="s">
        <v>255</v>
      </c>
      <c r="D42" s="2" t="s">
        <v>8</v>
      </c>
      <c r="E42" s="4" t="str">
        <f t="shared" ref="E42:E50" si="3">HYPERLINK("https://github.com/pnnl/ruleset-checking-tool/tree/public_review_2nd/rct229/ruletest_engine/ruletest_jsons/ashrae9012019/ENV/rule_5_10.json", "ENV-10")</f>
        <v>ENV-10</v>
      </c>
    </row>
    <row r="43" spans="1:5" ht="57.6" x14ac:dyDescent="0.55000000000000004">
      <c r="A43" s="2" t="s">
        <v>253</v>
      </c>
      <c r="B43" s="2" t="s">
        <v>256</v>
      </c>
      <c r="C43" s="3" t="s">
        <v>257</v>
      </c>
      <c r="D43" s="2" t="s">
        <v>8</v>
      </c>
      <c r="E43" s="4" t="str">
        <f t="shared" si="3"/>
        <v>ENV-10</v>
      </c>
    </row>
    <row r="44" spans="1:5" ht="57.6" x14ac:dyDescent="0.55000000000000004">
      <c r="A44" s="2" t="s">
        <v>253</v>
      </c>
      <c r="B44" s="2" t="s">
        <v>258</v>
      </c>
      <c r="C44" s="3" t="s">
        <v>259</v>
      </c>
      <c r="D44" s="2" t="s">
        <v>13</v>
      </c>
      <c r="E44" s="4" t="str">
        <f t="shared" si="3"/>
        <v>ENV-10</v>
      </c>
    </row>
    <row r="45" spans="1:5" ht="57.6" x14ac:dyDescent="0.55000000000000004">
      <c r="A45" s="2" t="s">
        <v>253</v>
      </c>
      <c r="B45" s="2" t="s">
        <v>260</v>
      </c>
      <c r="C45" s="3" t="s">
        <v>261</v>
      </c>
      <c r="D45" s="2" t="s">
        <v>8</v>
      </c>
      <c r="E45" s="4" t="str">
        <f t="shared" si="3"/>
        <v>ENV-10</v>
      </c>
    </row>
    <row r="46" spans="1:5" ht="57.6" x14ac:dyDescent="0.55000000000000004">
      <c r="A46" s="2" t="s">
        <v>253</v>
      </c>
      <c r="B46" s="2" t="s">
        <v>262</v>
      </c>
      <c r="C46" s="3" t="s">
        <v>263</v>
      </c>
      <c r="D46" s="2" t="s">
        <v>13</v>
      </c>
      <c r="E46" s="4" t="str">
        <f t="shared" si="3"/>
        <v>ENV-10</v>
      </c>
    </row>
    <row r="47" spans="1:5" ht="57.6" x14ac:dyDescent="0.55000000000000004">
      <c r="A47" s="2" t="s">
        <v>253</v>
      </c>
      <c r="B47" s="2" t="s">
        <v>264</v>
      </c>
      <c r="C47" s="3" t="s">
        <v>265</v>
      </c>
      <c r="D47" s="2" t="s">
        <v>8</v>
      </c>
      <c r="E47" s="4" t="str">
        <f t="shared" si="3"/>
        <v>ENV-10</v>
      </c>
    </row>
    <row r="48" spans="1:5" ht="57.6" x14ac:dyDescent="0.55000000000000004">
      <c r="A48" s="2" t="s">
        <v>253</v>
      </c>
      <c r="B48" s="2" t="s">
        <v>266</v>
      </c>
      <c r="C48" s="3" t="s">
        <v>267</v>
      </c>
      <c r="D48" s="2" t="s">
        <v>13</v>
      </c>
      <c r="E48" s="4" t="str">
        <f t="shared" si="3"/>
        <v>ENV-10</v>
      </c>
    </row>
    <row r="49" spans="1:5" ht="57.6" x14ac:dyDescent="0.55000000000000004">
      <c r="A49" s="2" t="s">
        <v>253</v>
      </c>
      <c r="B49" s="2" t="s">
        <v>268</v>
      </c>
      <c r="C49" s="3" t="s">
        <v>269</v>
      </c>
      <c r="D49" s="2" t="s">
        <v>8</v>
      </c>
      <c r="E49" s="4" t="str">
        <f t="shared" si="3"/>
        <v>ENV-10</v>
      </c>
    </row>
    <row r="50" spans="1:5" ht="86.4" x14ac:dyDescent="0.55000000000000004">
      <c r="A50" s="2" t="s">
        <v>253</v>
      </c>
      <c r="B50" s="2" t="s">
        <v>270</v>
      </c>
      <c r="C50" s="3" t="s">
        <v>271</v>
      </c>
      <c r="D50" s="2" t="s">
        <v>13</v>
      </c>
      <c r="E50" s="4" t="str">
        <f t="shared" si="3"/>
        <v>ENV-10</v>
      </c>
    </row>
    <row r="51" spans="1:5" ht="28.8" x14ac:dyDescent="0.55000000000000004">
      <c r="A51" s="2" t="s">
        <v>272</v>
      </c>
      <c r="B51" s="2" t="s">
        <v>273</v>
      </c>
      <c r="C51" s="3" t="s">
        <v>274</v>
      </c>
      <c r="D51" s="2" t="s">
        <v>71</v>
      </c>
      <c r="E51" s="4" t="str">
        <f>HYPERLINK("https://github.com/pnnl/ruleset-checking-tool/tree/public_review_2nd/rct229/ruletest_engine/ruletest_jsons/ashrae9012019/ENV/rule_5_11.json", "ENV-11")</f>
        <v>ENV-11</v>
      </c>
    </row>
    <row r="52" spans="1:5" ht="28.8" x14ac:dyDescent="0.55000000000000004">
      <c r="A52" s="2" t="s">
        <v>272</v>
      </c>
      <c r="B52" s="2" t="s">
        <v>275</v>
      </c>
      <c r="C52" s="3" t="s">
        <v>276</v>
      </c>
      <c r="D52" s="2" t="s">
        <v>18</v>
      </c>
      <c r="E52" s="4" t="str">
        <f>HYPERLINK("https://github.com/pnnl/ruleset-checking-tool/tree/public_review_2nd/rct229/ruletest_engine/ruletest_jsons/ashrae9012019/ENV/rule_5_11.json", "ENV-11")</f>
        <v>ENV-11</v>
      </c>
    </row>
    <row r="53" spans="1:5" ht="57.6" x14ac:dyDescent="0.55000000000000004">
      <c r="A53" s="2" t="s">
        <v>277</v>
      </c>
      <c r="B53" s="2" t="s">
        <v>278</v>
      </c>
      <c r="C53" s="3" t="s">
        <v>279</v>
      </c>
      <c r="D53" s="2" t="s">
        <v>8</v>
      </c>
      <c r="E53" s="4" t="str">
        <f t="shared" ref="E53:E61" si="4">HYPERLINK("https://github.com/pnnl/ruleset-checking-tool/tree/public_review_2nd/rct229/ruletest_engine/ruletest_jsons/ashrae9012019/ENV/rule_5_12.json", "ENV-12")</f>
        <v>ENV-12</v>
      </c>
    </row>
    <row r="54" spans="1:5" ht="57.6" x14ac:dyDescent="0.55000000000000004">
      <c r="A54" s="2" t="s">
        <v>277</v>
      </c>
      <c r="B54" s="2" t="s">
        <v>280</v>
      </c>
      <c r="C54" s="3" t="s">
        <v>281</v>
      </c>
      <c r="D54" s="2" t="s">
        <v>8</v>
      </c>
      <c r="E54" s="4" t="str">
        <f t="shared" si="4"/>
        <v>ENV-12</v>
      </c>
    </row>
    <row r="55" spans="1:5" ht="57.6" x14ac:dyDescent="0.55000000000000004">
      <c r="A55" s="2" t="s">
        <v>277</v>
      </c>
      <c r="B55" s="2" t="s">
        <v>282</v>
      </c>
      <c r="C55" s="3" t="s">
        <v>283</v>
      </c>
      <c r="D55" s="2" t="s">
        <v>13</v>
      </c>
      <c r="E55" s="4" t="str">
        <f t="shared" si="4"/>
        <v>ENV-12</v>
      </c>
    </row>
    <row r="56" spans="1:5" ht="57.6" x14ac:dyDescent="0.55000000000000004">
      <c r="A56" s="2" t="s">
        <v>277</v>
      </c>
      <c r="B56" s="2" t="s">
        <v>284</v>
      </c>
      <c r="C56" s="3" t="s">
        <v>285</v>
      </c>
      <c r="D56" s="2" t="s">
        <v>8</v>
      </c>
      <c r="E56" s="4" t="str">
        <f t="shared" si="4"/>
        <v>ENV-12</v>
      </c>
    </row>
    <row r="57" spans="1:5" ht="57.6" x14ac:dyDescent="0.55000000000000004">
      <c r="A57" s="2" t="s">
        <v>277</v>
      </c>
      <c r="B57" s="2" t="s">
        <v>286</v>
      </c>
      <c r="C57" s="3" t="s">
        <v>287</v>
      </c>
      <c r="D57" s="2" t="s">
        <v>13</v>
      </c>
      <c r="E57" s="4" t="str">
        <f t="shared" si="4"/>
        <v>ENV-12</v>
      </c>
    </row>
    <row r="58" spans="1:5" ht="57.6" x14ac:dyDescent="0.55000000000000004">
      <c r="A58" s="2" t="s">
        <v>277</v>
      </c>
      <c r="B58" s="2" t="s">
        <v>288</v>
      </c>
      <c r="C58" s="3" t="s">
        <v>289</v>
      </c>
      <c r="D58" s="2" t="s">
        <v>8</v>
      </c>
      <c r="E58" s="4" t="str">
        <f t="shared" si="4"/>
        <v>ENV-12</v>
      </c>
    </row>
    <row r="59" spans="1:5" ht="57.6" x14ac:dyDescent="0.55000000000000004">
      <c r="A59" s="2" t="s">
        <v>277</v>
      </c>
      <c r="B59" s="2" t="s">
        <v>290</v>
      </c>
      <c r="C59" s="3" t="s">
        <v>291</v>
      </c>
      <c r="D59" s="2" t="s">
        <v>18</v>
      </c>
      <c r="E59" s="4" t="str">
        <f t="shared" si="4"/>
        <v>ENV-12</v>
      </c>
    </row>
    <row r="60" spans="1:5" ht="57.6" x14ac:dyDescent="0.55000000000000004">
      <c r="A60" s="2" t="s">
        <v>277</v>
      </c>
      <c r="B60" s="2" t="s">
        <v>292</v>
      </c>
      <c r="C60" s="3" t="s">
        <v>293</v>
      </c>
      <c r="D60" s="2" t="s">
        <v>8</v>
      </c>
      <c r="E60" s="4" t="str">
        <f t="shared" si="4"/>
        <v>ENV-12</v>
      </c>
    </row>
    <row r="61" spans="1:5" ht="72" x14ac:dyDescent="0.55000000000000004">
      <c r="A61" s="2" t="s">
        <v>277</v>
      </c>
      <c r="B61" s="2" t="s">
        <v>294</v>
      </c>
      <c r="C61" s="3" t="s">
        <v>295</v>
      </c>
      <c r="D61" s="2" t="s">
        <v>13</v>
      </c>
      <c r="E61" s="4" t="str">
        <f t="shared" si="4"/>
        <v>ENV-12</v>
      </c>
    </row>
    <row r="62" spans="1:5" ht="57.6" x14ac:dyDescent="0.55000000000000004">
      <c r="A62" s="2" t="s">
        <v>296</v>
      </c>
      <c r="B62" s="2" t="s">
        <v>297</v>
      </c>
      <c r="C62" s="3" t="s">
        <v>298</v>
      </c>
      <c r="D62" s="2" t="s">
        <v>8</v>
      </c>
      <c r="E62" s="4" t="str">
        <f t="shared" ref="E62:E73" si="5">HYPERLINK("https://github.com/pnnl/ruleset-checking-tool/tree/public_review_2nd/rct229/ruletest_engine/ruletest_jsons/ashrae9012019/ENV/rule_5_13.json", "ENV-13")</f>
        <v>ENV-13</v>
      </c>
    </row>
    <row r="63" spans="1:5" ht="57.6" x14ac:dyDescent="0.55000000000000004">
      <c r="A63" s="2" t="s">
        <v>296</v>
      </c>
      <c r="B63" s="2" t="s">
        <v>299</v>
      </c>
      <c r="C63" s="3" t="s">
        <v>300</v>
      </c>
      <c r="D63" s="2" t="s">
        <v>13</v>
      </c>
      <c r="E63" s="4" t="str">
        <f t="shared" si="5"/>
        <v>ENV-13</v>
      </c>
    </row>
    <row r="64" spans="1:5" ht="57.6" x14ac:dyDescent="0.55000000000000004">
      <c r="A64" s="2" t="s">
        <v>296</v>
      </c>
      <c r="B64" s="2" t="s">
        <v>301</v>
      </c>
      <c r="C64" s="3" t="s">
        <v>302</v>
      </c>
      <c r="D64" s="2" t="s">
        <v>8</v>
      </c>
      <c r="E64" s="4" t="str">
        <f t="shared" si="5"/>
        <v>ENV-13</v>
      </c>
    </row>
    <row r="65" spans="1:5" ht="57.6" x14ac:dyDescent="0.55000000000000004">
      <c r="A65" s="2" t="s">
        <v>296</v>
      </c>
      <c r="B65" s="2" t="s">
        <v>303</v>
      </c>
      <c r="C65" s="3" t="s">
        <v>304</v>
      </c>
      <c r="D65" s="2" t="s">
        <v>13</v>
      </c>
      <c r="E65" s="4" t="str">
        <f t="shared" si="5"/>
        <v>ENV-13</v>
      </c>
    </row>
    <row r="66" spans="1:5" ht="57.6" x14ac:dyDescent="0.55000000000000004">
      <c r="A66" s="2" t="s">
        <v>296</v>
      </c>
      <c r="B66" s="2" t="s">
        <v>305</v>
      </c>
      <c r="C66" s="3" t="s">
        <v>306</v>
      </c>
      <c r="D66" s="2" t="s">
        <v>8</v>
      </c>
      <c r="E66" s="4" t="str">
        <f t="shared" si="5"/>
        <v>ENV-13</v>
      </c>
    </row>
    <row r="67" spans="1:5" ht="57.6" x14ac:dyDescent="0.55000000000000004">
      <c r="A67" s="2" t="s">
        <v>296</v>
      </c>
      <c r="B67" s="2" t="s">
        <v>307</v>
      </c>
      <c r="C67" s="3" t="s">
        <v>308</v>
      </c>
      <c r="D67" s="2" t="s">
        <v>13</v>
      </c>
      <c r="E67" s="4" t="str">
        <f t="shared" si="5"/>
        <v>ENV-13</v>
      </c>
    </row>
    <row r="68" spans="1:5" ht="57.6" x14ac:dyDescent="0.55000000000000004">
      <c r="A68" s="2" t="s">
        <v>296</v>
      </c>
      <c r="B68" s="2" t="s">
        <v>309</v>
      </c>
      <c r="C68" s="3" t="s">
        <v>310</v>
      </c>
      <c r="D68" s="2" t="s">
        <v>8</v>
      </c>
      <c r="E68" s="4" t="str">
        <f t="shared" si="5"/>
        <v>ENV-13</v>
      </c>
    </row>
    <row r="69" spans="1:5" ht="57.6" x14ac:dyDescent="0.55000000000000004">
      <c r="A69" s="2" t="s">
        <v>296</v>
      </c>
      <c r="B69" s="2" t="s">
        <v>311</v>
      </c>
      <c r="C69" s="3" t="s">
        <v>312</v>
      </c>
      <c r="D69" s="2" t="s">
        <v>13</v>
      </c>
      <c r="E69" s="4" t="str">
        <f t="shared" si="5"/>
        <v>ENV-13</v>
      </c>
    </row>
    <row r="70" spans="1:5" ht="57.6" x14ac:dyDescent="0.55000000000000004">
      <c r="A70" s="2" t="s">
        <v>296</v>
      </c>
      <c r="B70" s="2" t="s">
        <v>313</v>
      </c>
      <c r="C70" s="3" t="s">
        <v>314</v>
      </c>
      <c r="D70" s="2" t="s">
        <v>8</v>
      </c>
      <c r="E70" s="4" t="str">
        <f t="shared" si="5"/>
        <v>ENV-13</v>
      </c>
    </row>
    <row r="71" spans="1:5" ht="57.6" x14ac:dyDescent="0.55000000000000004">
      <c r="A71" s="2" t="s">
        <v>296</v>
      </c>
      <c r="B71" s="2" t="s">
        <v>315</v>
      </c>
      <c r="C71" s="3" t="s">
        <v>316</v>
      </c>
      <c r="D71" s="2" t="s">
        <v>13</v>
      </c>
      <c r="E71" s="4" t="str">
        <f t="shared" si="5"/>
        <v>ENV-13</v>
      </c>
    </row>
    <row r="72" spans="1:5" ht="57.6" x14ac:dyDescent="0.55000000000000004">
      <c r="A72" s="2" t="s">
        <v>296</v>
      </c>
      <c r="B72" s="2" t="s">
        <v>317</v>
      </c>
      <c r="C72" s="3" t="s">
        <v>318</v>
      </c>
      <c r="D72" s="2" t="s">
        <v>8</v>
      </c>
      <c r="E72" s="4" t="str">
        <f t="shared" si="5"/>
        <v>ENV-13</v>
      </c>
    </row>
    <row r="73" spans="1:5" ht="57.6" x14ac:dyDescent="0.55000000000000004">
      <c r="A73" s="2" t="s">
        <v>296</v>
      </c>
      <c r="B73" s="2" t="s">
        <v>319</v>
      </c>
      <c r="C73" s="3" t="s">
        <v>320</v>
      </c>
      <c r="D73" s="2" t="s">
        <v>13</v>
      </c>
      <c r="E73" s="4" t="str">
        <f t="shared" si="5"/>
        <v>ENV-13</v>
      </c>
    </row>
    <row r="74" spans="1:5" ht="57.6" x14ac:dyDescent="0.55000000000000004">
      <c r="A74" s="2" t="s">
        <v>321</v>
      </c>
      <c r="B74" s="2" t="s">
        <v>322</v>
      </c>
      <c r="C74" s="3" t="s">
        <v>323</v>
      </c>
      <c r="D74" s="2" t="s">
        <v>8</v>
      </c>
      <c r="E74" s="4" t="str">
        <f>HYPERLINK("https://github.com/pnnl/ruleset-checking-tool/tree/public_review_2nd/rct229/ruletest_engine/ruletest_jsons/ashrae9012019/ENV/rule_5_14.json", "ENV-14")</f>
        <v>ENV-14</v>
      </c>
    </row>
    <row r="75" spans="1:5" ht="57.6" x14ac:dyDescent="0.55000000000000004">
      <c r="A75" s="2" t="s">
        <v>321</v>
      </c>
      <c r="B75" s="2" t="s">
        <v>324</v>
      </c>
      <c r="C75" s="3" t="s">
        <v>325</v>
      </c>
      <c r="D75" s="2" t="s">
        <v>13</v>
      </c>
      <c r="E75" s="4" t="str">
        <f>HYPERLINK("https://github.com/pnnl/ruleset-checking-tool/tree/public_review_2nd/rct229/ruletest_engine/ruletest_jsons/ashrae9012019/ENV/rule_5_14.json", "ENV-14")</f>
        <v>ENV-14</v>
      </c>
    </row>
    <row r="76" spans="1:5" ht="57.6" x14ac:dyDescent="0.55000000000000004">
      <c r="A76" s="2" t="s">
        <v>321</v>
      </c>
      <c r="B76" s="2" t="s">
        <v>326</v>
      </c>
      <c r="C76" s="3" t="s">
        <v>327</v>
      </c>
      <c r="D76" s="2" t="s">
        <v>8</v>
      </c>
      <c r="E76" s="4" t="str">
        <f>HYPERLINK("https://github.com/pnnl/ruleset-checking-tool/tree/public_review_2nd/rct229/ruletest_engine/ruletest_jsons/ashrae9012019/ENV/rule_5_14.json", "ENV-14")</f>
        <v>ENV-14</v>
      </c>
    </row>
    <row r="77" spans="1:5" ht="57.6" x14ac:dyDescent="0.55000000000000004">
      <c r="A77" s="2" t="s">
        <v>321</v>
      </c>
      <c r="B77" s="2" t="s">
        <v>328</v>
      </c>
      <c r="C77" s="3" t="s">
        <v>329</v>
      </c>
      <c r="D77" s="2" t="s">
        <v>13</v>
      </c>
      <c r="E77" s="4" t="str">
        <f>HYPERLINK("https://github.com/pnnl/ruleset-checking-tool/tree/public_review_2nd/rct229/ruletest_engine/ruletest_jsons/ashrae9012019/ENV/rule_5_14.json", "ENV-14")</f>
        <v>ENV-14</v>
      </c>
    </row>
    <row r="78" spans="1:5" ht="72" x14ac:dyDescent="0.55000000000000004">
      <c r="A78" s="2" t="s">
        <v>330</v>
      </c>
      <c r="B78" s="2" t="s">
        <v>331</v>
      </c>
      <c r="C78" s="3" t="s">
        <v>332</v>
      </c>
      <c r="D78" s="2" t="s">
        <v>8</v>
      </c>
      <c r="E78" s="4" t="str">
        <f>HYPERLINK("https://github.com/pnnl/ruleset-checking-tool/tree/public_review_2nd/rct229/ruletest_engine/ruletest_jsons/ashrae9012019/ENV/rule_5_15.json", "ENV-15")</f>
        <v>ENV-15</v>
      </c>
    </row>
    <row r="79" spans="1:5" ht="72" x14ac:dyDescent="0.55000000000000004">
      <c r="A79" s="2" t="s">
        <v>330</v>
      </c>
      <c r="B79" s="2" t="s">
        <v>333</v>
      </c>
      <c r="C79" s="3" t="s">
        <v>334</v>
      </c>
      <c r="D79" s="2" t="s">
        <v>13</v>
      </c>
      <c r="E79" s="4" t="str">
        <f>HYPERLINK("https://github.com/pnnl/ruleset-checking-tool/tree/public_review_2nd/rct229/ruletest_engine/ruletest_jsons/ashrae9012019/ENV/rule_5_15.json", "ENV-15")</f>
        <v>ENV-15</v>
      </c>
    </row>
    <row r="80" spans="1:5" ht="43.2" x14ac:dyDescent="0.55000000000000004">
      <c r="A80" s="2" t="s">
        <v>330</v>
      </c>
      <c r="B80" s="2" t="s">
        <v>335</v>
      </c>
      <c r="C80" s="3" t="s">
        <v>336</v>
      </c>
      <c r="D80" s="2" t="s">
        <v>18</v>
      </c>
      <c r="E80" s="4" t="str">
        <f>HYPERLINK("https://github.com/pnnl/ruleset-checking-tool/tree/public_review_2nd/rct229/ruletest_engine/ruletest_jsons/ashrae9012019/ENV/rule_5_15.json", "ENV-15")</f>
        <v>ENV-15</v>
      </c>
    </row>
    <row r="81" spans="1:5" ht="43.2" x14ac:dyDescent="0.55000000000000004">
      <c r="A81" s="2" t="s">
        <v>337</v>
      </c>
      <c r="B81" s="2" t="s">
        <v>338</v>
      </c>
      <c r="C81" s="3" t="s">
        <v>339</v>
      </c>
      <c r="D81" s="2" t="s">
        <v>8</v>
      </c>
      <c r="E81" s="4" t="str">
        <f>HYPERLINK("https://github.com/pnnl/ruleset-checking-tool/tree/public_review_2nd/rct229/ruletest_engine/ruletest_jsons/ashrae9012019/ENV/rule_5_16.json", "ENV-16")</f>
        <v>ENV-16</v>
      </c>
    </row>
    <row r="82" spans="1:5" ht="43.2" x14ac:dyDescent="0.55000000000000004">
      <c r="A82" s="2" t="s">
        <v>337</v>
      </c>
      <c r="B82" s="2" t="s">
        <v>340</v>
      </c>
      <c r="C82" s="3" t="s">
        <v>341</v>
      </c>
      <c r="D82" s="2" t="s">
        <v>13</v>
      </c>
      <c r="E82" s="4" t="str">
        <f>HYPERLINK("https://github.com/pnnl/ruleset-checking-tool/tree/public_review_2nd/rct229/ruletest_engine/ruletest_jsons/ashrae9012019/ENV/rule_5_16.json", "ENV-16")</f>
        <v>ENV-16</v>
      </c>
    </row>
    <row r="83" spans="1:5" ht="28.8" x14ac:dyDescent="0.55000000000000004">
      <c r="A83" s="2" t="s">
        <v>342</v>
      </c>
      <c r="B83" s="2" t="s">
        <v>343</v>
      </c>
      <c r="C83" s="3" t="s">
        <v>344</v>
      </c>
      <c r="D83" s="2" t="s">
        <v>18</v>
      </c>
      <c r="E83" s="4" t="str">
        <f>HYPERLINK("https://github.com/pnnl/ruleset-checking-tool/tree/public_review_2nd/rct229/ruletest_engine/ruletest_jsons/ashrae9012019/ENV/rule_5_17.json", "ENV-17")</f>
        <v>ENV-17</v>
      </c>
    </row>
    <row r="84" spans="1:5" ht="28.8" x14ac:dyDescent="0.55000000000000004">
      <c r="A84" s="2" t="s">
        <v>342</v>
      </c>
      <c r="B84" s="2" t="s">
        <v>345</v>
      </c>
      <c r="C84" s="3" t="s">
        <v>346</v>
      </c>
      <c r="D84" s="2" t="s">
        <v>18</v>
      </c>
      <c r="E84" s="4" t="str">
        <f>HYPERLINK("https://github.com/pnnl/ruleset-checking-tool/tree/public_review_2nd/rct229/ruletest_engine/ruletest_jsons/ashrae9012019/ENV/rule_5_17.json", "ENV-17")</f>
        <v>ENV-17</v>
      </c>
    </row>
    <row r="85" spans="1:5" ht="28.8" x14ac:dyDescent="0.55000000000000004">
      <c r="A85" s="2" t="s">
        <v>342</v>
      </c>
      <c r="B85" s="2" t="s">
        <v>347</v>
      </c>
      <c r="C85" s="3" t="s">
        <v>348</v>
      </c>
      <c r="D85" s="2" t="s">
        <v>71</v>
      </c>
      <c r="E85" s="4" t="str">
        <f>HYPERLINK("https://github.com/pnnl/ruleset-checking-tool/tree/public_review_2nd/rct229/ruletest_engine/ruletest_jsons/ashrae9012019/ENV/rule_5_17.json", "ENV-17")</f>
        <v>ENV-17</v>
      </c>
    </row>
    <row r="86" spans="1:5" ht="72" x14ac:dyDescent="0.55000000000000004">
      <c r="A86" s="2" t="s">
        <v>349</v>
      </c>
      <c r="B86" s="2" t="s">
        <v>350</v>
      </c>
      <c r="C86" s="3" t="s">
        <v>351</v>
      </c>
      <c r="D86" s="2" t="s">
        <v>18</v>
      </c>
      <c r="E86" s="4" t="str">
        <f>HYPERLINK("https://github.com/pnnl/ruleset-checking-tool/tree/public_review_2nd/rct229/ruletest_engine/ruletest_jsons/ashrae9012019/ENV/rule_5_18.json", "ENV-18")</f>
        <v>ENV-18</v>
      </c>
    </row>
    <row r="87" spans="1:5" ht="72" x14ac:dyDescent="0.55000000000000004">
      <c r="A87" s="2" t="s">
        <v>349</v>
      </c>
      <c r="B87" s="2" t="s">
        <v>352</v>
      </c>
      <c r="C87" s="3" t="s">
        <v>353</v>
      </c>
      <c r="D87" s="2" t="s">
        <v>71</v>
      </c>
      <c r="E87" s="4" t="str">
        <f>HYPERLINK("https://github.com/pnnl/ruleset-checking-tool/tree/public_review_2nd/rct229/ruletest_engine/ruletest_jsons/ashrae9012019/ENV/rule_5_18.json", "ENV-18")</f>
        <v>ENV-18</v>
      </c>
    </row>
    <row r="88" spans="1:5" ht="72" x14ac:dyDescent="0.55000000000000004">
      <c r="A88" s="2" t="s">
        <v>354</v>
      </c>
      <c r="B88" s="2" t="s">
        <v>355</v>
      </c>
      <c r="C88" s="3" t="s">
        <v>356</v>
      </c>
      <c r="D88" s="2" t="s">
        <v>8</v>
      </c>
      <c r="E88" s="4" t="str">
        <f t="shared" ref="E88:E95" si="6">HYPERLINK("https://github.com/pnnl/ruleset-checking-tool/tree/public_review_2nd/rct229/ruletest_engine/ruletest_jsons/ashrae9012019/ENV/rule_5_19.json", "ENV-19")</f>
        <v>ENV-19</v>
      </c>
    </row>
    <row r="89" spans="1:5" ht="72" x14ac:dyDescent="0.55000000000000004">
      <c r="A89" s="2" t="s">
        <v>354</v>
      </c>
      <c r="B89" s="2" t="s">
        <v>357</v>
      </c>
      <c r="C89" s="3" t="s">
        <v>358</v>
      </c>
      <c r="D89" s="2" t="s">
        <v>13</v>
      </c>
      <c r="E89" s="4" t="str">
        <f t="shared" si="6"/>
        <v>ENV-19</v>
      </c>
    </row>
    <row r="90" spans="1:5" ht="72" x14ac:dyDescent="0.55000000000000004">
      <c r="A90" s="2" t="s">
        <v>354</v>
      </c>
      <c r="B90" s="2" t="s">
        <v>359</v>
      </c>
      <c r="C90" s="3" t="s">
        <v>360</v>
      </c>
      <c r="D90" s="2" t="s">
        <v>8</v>
      </c>
      <c r="E90" s="4" t="str">
        <f t="shared" si="6"/>
        <v>ENV-19</v>
      </c>
    </row>
    <row r="91" spans="1:5" ht="72" x14ac:dyDescent="0.55000000000000004">
      <c r="A91" s="2" t="s">
        <v>354</v>
      </c>
      <c r="B91" s="2" t="s">
        <v>361</v>
      </c>
      <c r="C91" s="3" t="s">
        <v>362</v>
      </c>
      <c r="D91" s="2" t="s">
        <v>13</v>
      </c>
      <c r="E91" s="4" t="str">
        <f t="shared" si="6"/>
        <v>ENV-19</v>
      </c>
    </row>
    <row r="92" spans="1:5" ht="72" x14ac:dyDescent="0.55000000000000004">
      <c r="A92" s="2" t="s">
        <v>354</v>
      </c>
      <c r="B92" s="2" t="s">
        <v>363</v>
      </c>
      <c r="C92" s="3" t="s">
        <v>364</v>
      </c>
      <c r="D92" s="2" t="s">
        <v>8</v>
      </c>
      <c r="E92" s="4" t="str">
        <f t="shared" si="6"/>
        <v>ENV-19</v>
      </c>
    </row>
    <row r="93" spans="1:5" ht="72" x14ac:dyDescent="0.55000000000000004">
      <c r="A93" s="2" t="s">
        <v>354</v>
      </c>
      <c r="B93" s="2" t="s">
        <v>365</v>
      </c>
      <c r="C93" s="3" t="s">
        <v>366</v>
      </c>
      <c r="D93" s="2" t="s">
        <v>13</v>
      </c>
      <c r="E93" s="4" t="str">
        <f t="shared" si="6"/>
        <v>ENV-19</v>
      </c>
    </row>
    <row r="94" spans="1:5" ht="57.6" x14ac:dyDescent="0.55000000000000004">
      <c r="A94" s="2" t="s">
        <v>354</v>
      </c>
      <c r="B94" s="2" t="s">
        <v>367</v>
      </c>
      <c r="C94" s="3" t="s">
        <v>368</v>
      </c>
      <c r="D94" s="2" t="s">
        <v>8</v>
      </c>
      <c r="E94" s="4" t="str">
        <f t="shared" si="6"/>
        <v>ENV-19</v>
      </c>
    </row>
    <row r="95" spans="1:5" ht="57.6" x14ac:dyDescent="0.55000000000000004">
      <c r="A95" s="2" t="s">
        <v>354</v>
      </c>
      <c r="B95" s="2" t="s">
        <v>369</v>
      </c>
      <c r="C95" s="3" t="s">
        <v>370</v>
      </c>
      <c r="D95" s="2" t="s">
        <v>13</v>
      </c>
      <c r="E95" s="4" t="str">
        <f t="shared" si="6"/>
        <v>ENV-19</v>
      </c>
    </row>
    <row r="96" spans="1:5" ht="72" x14ac:dyDescent="0.55000000000000004">
      <c r="A96" s="2" t="s">
        <v>371</v>
      </c>
      <c r="B96" s="2" t="s">
        <v>372</v>
      </c>
      <c r="C96" s="3" t="s">
        <v>373</v>
      </c>
      <c r="D96" s="2" t="s">
        <v>8</v>
      </c>
      <c r="E96" s="4" t="str">
        <f t="shared" ref="E96:E103" si="7">HYPERLINK("https://github.com/pnnl/ruleset-checking-tool/tree/public_review_2nd/rct229/ruletest_engine/ruletest_jsons/ashrae9012019/ENV/rule_5_20.json", "ENV-20")</f>
        <v>ENV-20</v>
      </c>
    </row>
    <row r="97" spans="1:5" ht="72" x14ac:dyDescent="0.55000000000000004">
      <c r="A97" s="2" t="s">
        <v>371</v>
      </c>
      <c r="B97" s="2" t="s">
        <v>374</v>
      </c>
      <c r="C97" s="3" t="s">
        <v>375</v>
      </c>
      <c r="D97" s="2" t="s">
        <v>13</v>
      </c>
      <c r="E97" s="4" t="str">
        <f t="shared" si="7"/>
        <v>ENV-20</v>
      </c>
    </row>
    <row r="98" spans="1:5" ht="72" x14ac:dyDescent="0.55000000000000004">
      <c r="A98" s="2" t="s">
        <v>371</v>
      </c>
      <c r="B98" s="2" t="s">
        <v>376</v>
      </c>
      <c r="C98" s="3" t="s">
        <v>377</v>
      </c>
      <c r="D98" s="2" t="s">
        <v>8</v>
      </c>
      <c r="E98" s="4" t="str">
        <f t="shared" si="7"/>
        <v>ENV-20</v>
      </c>
    </row>
    <row r="99" spans="1:5" ht="72" x14ac:dyDescent="0.55000000000000004">
      <c r="A99" s="2" t="s">
        <v>371</v>
      </c>
      <c r="B99" s="2" t="s">
        <v>378</v>
      </c>
      <c r="C99" s="3" t="s">
        <v>379</v>
      </c>
      <c r="D99" s="2" t="s">
        <v>13</v>
      </c>
      <c r="E99" s="4" t="str">
        <f t="shared" si="7"/>
        <v>ENV-20</v>
      </c>
    </row>
    <row r="100" spans="1:5" ht="57.6" x14ac:dyDescent="0.55000000000000004">
      <c r="A100" s="2" t="s">
        <v>371</v>
      </c>
      <c r="B100" s="2" t="s">
        <v>380</v>
      </c>
      <c r="C100" s="3" t="s">
        <v>381</v>
      </c>
      <c r="D100" s="2" t="s">
        <v>8</v>
      </c>
      <c r="E100" s="4" t="str">
        <f t="shared" si="7"/>
        <v>ENV-20</v>
      </c>
    </row>
    <row r="101" spans="1:5" ht="57.6" x14ac:dyDescent="0.55000000000000004">
      <c r="A101" s="2" t="s">
        <v>371</v>
      </c>
      <c r="B101" s="2" t="s">
        <v>382</v>
      </c>
      <c r="C101" s="3" t="s">
        <v>383</v>
      </c>
      <c r="D101" s="2" t="s">
        <v>13</v>
      </c>
      <c r="E101" s="4" t="str">
        <f t="shared" si="7"/>
        <v>ENV-20</v>
      </c>
    </row>
    <row r="102" spans="1:5" ht="72" x14ac:dyDescent="0.55000000000000004">
      <c r="A102" s="2" t="s">
        <v>371</v>
      </c>
      <c r="B102" s="2" t="s">
        <v>384</v>
      </c>
      <c r="C102" s="3" t="s">
        <v>385</v>
      </c>
      <c r="D102" s="2" t="s">
        <v>8</v>
      </c>
      <c r="E102" s="4" t="str">
        <f t="shared" si="7"/>
        <v>ENV-20</v>
      </c>
    </row>
    <row r="103" spans="1:5" ht="72" x14ac:dyDescent="0.55000000000000004">
      <c r="A103" s="2" t="s">
        <v>371</v>
      </c>
      <c r="B103" s="2" t="s">
        <v>386</v>
      </c>
      <c r="C103" s="3" t="s">
        <v>387</v>
      </c>
      <c r="D103" s="2" t="s">
        <v>13</v>
      </c>
      <c r="E103" s="4" t="str">
        <f t="shared" si="7"/>
        <v>ENV-20</v>
      </c>
    </row>
    <row r="104" spans="1:5" ht="72" x14ac:dyDescent="0.55000000000000004">
      <c r="A104" s="2" t="s">
        <v>388</v>
      </c>
      <c r="B104" s="2" t="s">
        <v>389</v>
      </c>
      <c r="C104" s="3" t="s">
        <v>390</v>
      </c>
      <c r="D104" s="2" t="s">
        <v>8</v>
      </c>
      <c r="E104" s="4" t="str">
        <f>HYPERLINK("https://github.com/pnnl/ruleset-checking-tool/tree/public_review_2nd/rct229/ruletest_engine/ruletest_jsons/ashrae9012019/ENV/rule_5_21.json", "ENV-21")</f>
        <v>ENV-21</v>
      </c>
    </row>
    <row r="105" spans="1:5" ht="57.6" x14ac:dyDescent="0.55000000000000004">
      <c r="A105" s="2" t="s">
        <v>388</v>
      </c>
      <c r="B105" s="2" t="s">
        <v>391</v>
      </c>
      <c r="C105" s="3" t="s">
        <v>392</v>
      </c>
      <c r="D105" s="2" t="s">
        <v>13</v>
      </c>
      <c r="E105" s="4" t="str">
        <f>HYPERLINK("https://github.com/pnnl/ruleset-checking-tool/tree/public_review_2nd/rct229/ruletest_engine/ruletest_jsons/ashrae9012019/ENV/rule_5_21.json", "ENV-21")</f>
        <v>ENV-21</v>
      </c>
    </row>
    <row r="106" spans="1:5" ht="57.6" x14ac:dyDescent="0.55000000000000004">
      <c r="A106" s="2" t="s">
        <v>388</v>
      </c>
      <c r="B106" s="2" t="s">
        <v>393</v>
      </c>
      <c r="C106" s="3" t="s">
        <v>394</v>
      </c>
      <c r="D106" s="2" t="s">
        <v>13</v>
      </c>
      <c r="E106" s="4" t="str">
        <f>HYPERLINK("https://github.com/pnnl/ruleset-checking-tool/tree/public_review_2nd/rct229/ruletest_engine/ruletest_jsons/ashrae9012019/ENV/rule_5_21.json", "ENV-21")</f>
        <v>ENV-21</v>
      </c>
    </row>
    <row r="107" spans="1:5" ht="57.6" x14ac:dyDescent="0.55000000000000004">
      <c r="A107" s="2" t="s">
        <v>388</v>
      </c>
      <c r="B107" s="2" t="s">
        <v>395</v>
      </c>
      <c r="C107" s="3" t="s">
        <v>396</v>
      </c>
      <c r="D107" s="2" t="s">
        <v>13</v>
      </c>
      <c r="E107" s="4" t="str">
        <f>HYPERLINK("https://github.com/pnnl/ruleset-checking-tool/tree/public_review_2nd/rct229/ruletest_engine/ruletest_jsons/ashrae9012019/ENV/rule_5_21.json", "ENV-21")</f>
        <v>ENV-21</v>
      </c>
    </row>
    <row r="108" spans="1:5" ht="28.8" x14ac:dyDescent="0.55000000000000004">
      <c r="A108" s="2" t="s">
        <v>388</v>
      </c>
      <c r="B108" s="2" t="s">
        <v>397</v>
      </c>
      <c r="C108" s="3" t="s">
        <v>398</v>
      </c>
      <c r="D108" s="2" t="s">
        <v>71</v>
      </c>
      <c r="E108" s="4" t="str">
        <f>HYPERLINK("https://github.com/pnnl/ruleset-checking-tool/tree/public_review_2nd/rct229/ruletest_engine/ruletest_jsons/ashrae9012019/ENV/rule_5_21.json", "ENV-21")</f>
        <v>ENV-21</v>
      </c>
    </row>
    <row r="109" spans="1:5" ht="57.6" x14ac:dyDescent="0.55000000000000004">
      <c r="A109" s="2" t="s">
        <v>399</v>
      </c>
      <c r="B109" s="2" t="s">
        <v>400</v>
      </c>
      <c r="C109" s="3" t="s">
        <v>401</v>
      </c>
      <c r="D109" s="2" t="s">
        <v>8</v>
      </c>
      <c r="E109" s="4" t="str">
        <f>HYPERLINK("https://github.com/pnnl/ruleset-checking-tool/tree/public_review_2nd/rct229/ruletest_engine/ruletest_jsons/ashrae9012019/ENV/rule_5_22.json", "ENV-22")</f>
        <v>ENV-22</v>
      </c>
    </row>
    <row r="110" spans="1:5" ht="57.6" x14ac:dyDescent="0.55000000000000004">
      <c r="A110" s="2" t="s">
        <v>399</v>
      </c>
      <c r="B110" s="2" t="s">
        <v>402</v>
      </c>
      <c r="C110" s="3" t="s">
        <v>403</v>
      </c>
      <c r="D110" s="2" t="s">
        <v>13</v>
      </c>
      <c r="E110" s="4" t="str">
        <f>HYPERLINK("https://github.com/pnnl/ruleset-checking-tool/tree/public_review_2nd/rct229/ruletest_engine/ruletest_jsons/ashrae9012019/ENV/rule_5_22.json", "ENV-22")</f>
        <v>ENV-22</v>
      </c>
    </row>
    <row r="111" spans="1:5" ht="57.6" x14ac:dyDescent="0.55000000000000004">
      <c r="A111" s="2" t="s">
        <v>399</v>
      </c>
      <c r="B111" s="2" t="s">
        <v>404</v>
      </c>
      <c r="C111" s="3" t="s">
        <v>405</v>
      </c>
      <c r="D111" s="2" t="s">
        <v>8</v>
      </c>
      <c r="E111" s="4" t="str">
        <f>HYPERLINK("https://github.com/pnnl/ruleset-checking-tool/tree/public_review_2nd/rct229/ruletest_engine/ruletest_jsons/ashrae9012019/ENV/rule_5_22.json", "ENV-22")</f>
        <v>ENV-22</v>
      </c>
    </row>
    <row r="112" spans="1:5" ht="28.8" x14ac:dyDescent="0.55000000000000004">
      <c r="A112" s="2" t="s">
        <v>399</v>
      </c>
      <c r="B112" s="2" t="s">
        <v>406</v>
      </c>
      <c r="C112" s="3" t="s">
        <v>398</v>
      </c>
      <c r="D112" s="2" t="s">
        <v>71</v>
      </c>
      <c r="E112" s="4" t="str">
        <f>HYPERLINK("https://github.com/pnnl/ruleset-checking-tool/tree/public_review_2nd/rct229/ruletest_engine/ruletest_jsons/ashrae9012019/ENV/rule_5_22.json", "ENV-22")</f>
        <v>ENV-22</v>
      </c>
    </row>
    <row r="113" spans="1:5" ht="57.6" x14ac:dyDescent="0.55000000000000004">
      <c r="A113" s="2" t="s">
        <v>407</v>
      </c>
      <c r="B113" s="2" t="s">
        <v>408</v>
      </c>
      <c r="C113" s="3" t="s">
        <v>409</v>
      </c>
      <c r="D113" s="2" t="s">
        <v>8</v>
      </c>
      <c r="E113" s="4" t="str">
        <f>HYPERLINK("https://github.com/pnnl/ruleset-checking-tool/tree/public_review_2nd/rct229/ruletest_engine/ruletest_jsons/ashrae9012019/ENV/rule_5_23.json", "ENV-23")</f>
        <v>ENV-23</v>
      </c>
    </row>
    <row r="114" spans="1:5" ht="57.6" x14ac:dyDescent="0.55000000000000004">
      <c r="A114" s="2" t="s">
        <v>407</v>
      </c>
      <c r="B114" s="2" t="s">
        <v>410</v>
      </c>
      <c r="C114" s="3" t="s">
        <v>411</v>
      </c>
      <c r="D114" s="2" t="s">
        <v>13</v>
      </c>
      <c r="E114" s="4" t="str">
        <f>HYPERLINK("https://github.com/pnnl/ruleset-checking-tool/tree/public_review_2nd/rct229/ruletest_engine/ruletest_jsons/ashrae9012019/ENV/rule_5_23.json", "ENV-23")</f>
        <v>ENV-23</v>
      </c>
    </row>
    <row r="115" spans="1:5" ht="57.6" x14ac:dyDescent="0.55000000000000004">
      <c r="A115" s="2" t="s">
        <v>412</v>
      </c>
      <c r="B115" s="2" t="s">
        <v>413</v>
      </c>
      <c r="C115" s="3" t="s">
        <v>414</v>
      </c>
      <c r="D115" s="2" t="s">
        <v>8</v>
      </c>
      <c r="E115" s="4" t="str">
        <f>HYPERLINK("https://github.com/pnnl/ruleset-checking-tool/tree/public_review_2nd/rct229/ruletest_engine/ruletest_jsons/ashrae9012019/ENV/rule_5_24.json", "ENV-24")</f>
        <v>ENV-24</v>
      </c>
    </row>
    <row r="116" spans="1:5" ht="57.6" x14ac:dyDescent="0.55000000000000004">
      <c r="A116" s="2" t="s">
        <v>412</v>
      </c>
      <c r="B116" s="2" t="s">
        <v>415</v>
      </c>
      <c r="C116" s="3" t="s">
        <v>416</v>
      </c>
      <c r="D116" s="2" t="s">
        <v>13</v>
      </c>
      <c r="E116" s="4" t="str">
        <f>HYPERLINK("https://github.com/pnnl/ruleset-checking-tool/tree/public_review_2nd/rct229/ruletest_engine/ruletest_jsons/ashrae9012019/ENV/rule_5_24.json", "ENV-24")</f>
        <v>ENV-24</v>
      </c>
    </row>
    <row r="117" spans="1:5" ht="43.2" x14ac:dyDescent="0.55000000000000004">
      <c r="A117" s="2" t="s">
        <v>417</v>
      </c>
      <c r="B117" s="2" t="s">
        <v>418</v>
      </c>
      <c r="C117" s="3" t="s">
        <v>419</v>
      </c>
      <c r="D117" s="2" t="s">
        <v>8</v>
      </c>
      <c r="E117" s="4" t="str">
        <f>HYPERLINK("https://github.com/pnnl/ruleset-checking-tool/tree/public_review_2nd/rct229/ruletest_engine/ruletest_jsons/ashrae9012019/ENV/rule_5_25.json", "ENV-25")</f>
        <v>ENV-25</v>
      </c>
    </row>
    <row r="118" spans="1:5" ht="43.2" x14ac:dyDescent="0.55000000000000004">
      <c r="A118" s="2" t="s">
        <v>417</v>
      </c>
      <c r="B118" s="2" t="s">
        <v>420</v>
      </c>
      <c r="C118" s="3" t="s">
        <v>421</v>
      </c>
      <c r="D118" s="2" t="s">
        <v>13</v>
      </c>
      <c r="E118" s="4" t="str">
        <f>HYPERLINK("https://github.com/pnnl/ruleset-checking-tool/tree/public_review_2nd/rct229/ruletest_engine/ruletest_jsons/ashrae9012019/ENV/rule_5_25.json", "ENV-25")</f>
        <v>ENV-25</v>
      </c>
    </row>
    <row r="119" spans="1:5" ht="43.2" x14ac:dyDescent="0.55000000000000004">
      <c r="A119" s="2" t="s">
        <v>422</v>
      </c>
      <c r="B119" s="2" t="s">
        <v>423</v>
      </c>
      <c r="C119" s="3" t="s">
        <v>424</v>
      </c>
      <c r="D119" s="2" t="s">
        <v>8</v>
      </c>
      <c r="E119" s="4" t="str">
        <f>HYPERLINK("https://github.com/pnnl/ruleset-checking-tool/tree/public_review_2nd/rct229/ruletest_engine/ruletest_jsons/ashrae9012019/ENV/rule_5_26.json", "ENV-26")</f>
        <v>ENV-26</v>
      </c>
    </row>
    <row r="120" spans="1:5" ht="43.2" x14ac:dyDescent="0.55000000000000004">
      <c r="A120" s="2" t="s">
        <v>422</v>
      </c>
      <c r="B120" s="2" t="s">
        <v>425</v>
      </c>
      <c r="C120" s="3" t="s">
        <v>426</v>
      </c>
      <c r="D120" s="2" t="s">
        <v>13</v>
      </c>
      <c r="E120" s="4" t="str">
        <f>HYPERLINK("https://github.com/pnnl/ruleset-checking-tool/tree/public_review_2nd/rct229/ruletest_engine/ruletest_jsons/ashrae9012019/ENV/rule_5_26.json", "ENV-26")</f>
        <v>ENV-26</v>
      </c>
    </row>
    <row r="121" spans="1:5" ht="72" x14ac:dyDescent="0.55000000000000004">
      <c r="A121" s="2" t="s">
        <v>427</v>
      </c>
      <c r="B121" s="2" t="s">
        <v>428</v>
      </c>
      <c r="C121" s="3" t="s">
        <v>429</v>
      </c>
      <c r="D121" s="2" t="s">
        <v>8</v>
      </c>
      <c r="E121" s="4" t="str">
        <f t="shared" ref="E121:E128" si="8">HYPERLINK("https://github.com/pnnl/ruleset-checking-tool/tree/public_review_2nd/rct229/ruletest_engine/ruletest_jsons/ashrae9012019/ENV/rule_5_27.json", "ENV-27")</f>
        <v>ENV-27</v>
      </c>
    </row>
    <row r="122" spans="1:5" ht="72" x14ac:dyDescent="0.55000000000000004">
      <c r="A122" s="2" t="s">
        <v>427</v>
      </c>
      <c r="B122" s="2" t="s">
        <v>430</v>
      </c>
      <c r="C122" s="3" t="s">
        <v>431</v>
      </c>
      <c r="D122" s="2" t="s">
        <v>13</v>
      </c>
      <c r="E122" s="4" t="str">
        <f t="shared" si="8"/>
        <v>ENV-27</v>
      </c>
    </row>
    <row r="123" spans="1:5" ht="72" x14ac:dyDescent="0.55000000000000004">
      <c r="A123" s="2" t="s">
        <v>427</v>
      </c>
      <c r="B123" s="2" t="s">
        <v>432</v>
      </c>
      <c r="C123" s="3" t="s">
        <v>433</v>
      </c>
      <c r="D123" s="2" t="s">
        <v>8</v>
      </c>
      <c r="E123" s="4" t="str">
        <f t="shared" si="8"/>
        <v>ENV-27</v>
      </c>
    </row>
    <row r="124" spans="1:5" ht="72" x14ac:dyDescent="0.55000000000000004">
      <c r="A124" s="2" t="s">
        <v>427</v>
      </c>
      <c r="B124" s="2" t="s">
        <v>434</v>
      </c>
      <c r="C124" s="3" t="s">
        <v>435</v>
      </c>
      <c r="D124" s="2" t="s">
        <v>13</v>
      </c>
      <c r="E124" s="4" t="str">
        <f t="shared" si="8"/>
        <v>ENV-27</v>
      </c>
    </row>
    <row r="125" spans="1:5" ht="57.6" x14ac:dyDescent="0.55000000000000004">
      <c r="A125" s="2" t="s">
        <v>427</v>
      </c>
      <c r="B125" s="2" t="s">
        <v>436</v>
      </c>
      <c r="C125" s="3" t="s">
        <v>437</v>
      </c>
      <c r="D125" s="2" t="s">
        <v>8</v>
      </c>
      <c r="E125" s="4" t="str">
        <f t="shared" si="8"/>
        <v>ENV-27</v>
      </c>
    </row>
    <row r="126" spans="1:5" ht="57.6" x14ac:dyDescent="0.55000000000000004">
      <c r="A126" s="2" t="s">
        <v>427</v>
      </c>
      <c r="B126" s="2" t="s">
        <v>438</v>
      </c>
      <c r="C126" s="3" t="s">
        <v>439</v>
      </c>
      <c r="D126" s="2" t="s">
        <v>13</v>
      </c>
      <c r="E126" s="4" t="str">
        <f t="shared" si="8"/>
        <v>ENV-27</v>
      </c>
    </row>
    <row r="127" spans="1:5" ht="72" x14ac:dyDescent="0.55000000000000004">
      <c r="A127" s="2" t="s">
        <v>427</v>
      </c>
      <c r="B127" s="2" t="s">
        <v>440</v>
      </c>
      <c r="C127" s="3" t="s">
        <v>441</v>
      </c>
      <c r="D127" s="2" t="s">
        <v>8</v>
      </c>
      <c r="E127" s="4" t="str">
        <f t="shared" si="8"/>
        <v>ENV-27</v>
      </c>
    </row>
    <row r="128" spans="1:5" ht="72" x14ac:dyDescent="0.55000000000000004">
      <c r="A128" s="2" t="s">
        <v>427</v>
      </c>
      <c r="B128" s="2" t="s">
        <v>442</v>
      </c>
      <c r="C128" s="3" t="s">
        <v>443</v>
      </c>
      <c r="D128" s="2" t="s">
        <v>13</v>
      </c>
      <c r="E128" s="4" t="str">
        <f t="shared" si="8"/>
        <v>ENV-27</v>
      </c>
    </row>
    <row r="129" spans="1:5" ht="57.6" x14ac:dyDescent="0.55000000000000004">
      <c r="A129" s="2" t="s">
        <v>444</v>
      </c>
      <c r="B129" s="2" t="s">
        <v>445</v>
      </c>
      <c r="C129" s="3" t="s">
        <v>446</v>
      </c>
      <c r="D129" s="2" t="s">
        <v>18</v>
      </c>
      <c r="E129" s="4" t="str">
        <f>HYPERLINK("https://github.com/pnnl/ruleset-checking-tool/tree/public_review_2nd/rct229/ruletest_engine/ruletest_jsons/ashrae9012019/ENV/rule_5_28.json", "ENV-28")</f>
        <v>ENV-28</v>
      </c>
    </row>
    <row r="130" spans="1:5" ht="72" x14ac:dyDescent="0.55000000000000004">
      <c r="A130" s="2" t="s">
        <v>444</v>
      </c>
      <c r="B130" s="2" t="s">
        <v>447</v>
      </c>
      <c r="C130" s="3" t="s">
        <v>448</v>
      </c>
      <c r="D130" s="2" t="s">
        <v>8</v>
      </c>
      <c r="E130" s="4" t="str">
        <f>HYPERLINK("https://github.com/pnnl/ruleset-checking-tool/tree/public_review_2nd/rct229/ruletest_engine/ruletest_jsons/ashrae9012019/ENV/rule_5_28.json", "ENV-28")</f>
        <v>ENV-28</v>
      </c>
    </row>
    <row r="131" spans="1:5" ht="72" x14ac:dyDescent="0.55000000000000004">
      <c r="A131" s="2" t="s">
        <v>444</v>
      </c>
      <c r="B131" s="2" t="s">
        <v>449</v>
      </c>
      <c r="C131" s="3" t="s">
        <v>450</v>
      </c>
      <c r="D131" s="2" t="s">
        <v>13</v>
      </c>
      <c r="E131" s="4" t="str">
        <f>HYPERLINK("https://github.com/pnnl/ruleset-checking-tool/tree/public_review_2nd/rct229/ruletest_engine/ruletest_jsons/ashrae9012019/ENV/rule_5_28.json", "ENV-28")</f>
        <v>ENV-28</v>
      </c>
    </row>
    <row r="132" spans="1:5" ht="28.8" x14ac:dyDescent="0.55000000000000004">
      <c r="A132" s="2" t="s">
        <v>451</v>
      </c>
      <c r="B132" s="2" t="s">
        <v>452</v>
      </c>
      <c r="C132" s="3" t="s">
        <v>453</v>
      </c>
      <c r="D132" s="2" t="s">
        <v>8</v>
      </c>
      <c r="E132" s="4" t="str">
        <f>HYPERLINK("https://github.com/pnnl/ruleset-checking-tool/tree/public_review_2nd/rct229/ruletest_engine/ruletest_jsons/ashrae9012019/ENV/rule_5_29.json", "ENV-29")</f>
        <v>ENV-29</v>
      </c>
    </row>
    <row r="133" spans="1:5" ht="28.8" x14ac:dyDescent="0.55000000000000004">
      <c r="A133" s="2" t="s">
        <v>451</v>
      </c>
      <c r="B133" s="2" t="s">
        <v>454</v>
      </c>
      <c r="C133" s="3" t="s">
        <v>455</v>
      </c>
      <c r="D133" s="2" t="s">
        <v>13</v>
      </c>
      <c r="E133" s="4" t="str">
        <f>HYPERLINK("https://github.com/pnnl/ruleset-checking-tool/tree/public_review_2nd/rct229/ruletest_engine/ruletest_jsons/ashrae9012019/ENV/rule_5_29.json", "ENV-29")</f>
        <v>ENV-29</v>
      </c>
    </row>
    <row r="134" spans="1:5" ht="28.8" x14ac:dyDescent="0.55000000000000004">
      <c r="A134" s="2" t="s">
        <v>456</v>
      </c>
      <c r="B134" s="2" t="s">
        <v>457</v>
      </c>
      <c r="C134" s="3" t="s">
        <v>458</v>
      </c>
      <c r="D134" s="2" t="s">
        <v>8</v>
      </c>
      <c r="E134" s="4" t="str">
        <f>HYPERLINK("https://github.com/pnnl/ruleset-checking-tool/tree/public_review_2nd/rct229/ruletest_engine/ruletest_jsons/ashrae9012019/ENV/rule_5_30.json", "ENV-30")</f>
        <v>ENV-30</v>
      </c>
    </row>
    <row r="135" spans="1:5" ht="28.8" x14ac:dyDescent="0.55000000000000004">
      <c r="A135" s="2" t="s">
        <v>456</v>
      </c>
      <c r="B135" s="2" t="s">
        <v>459</v>
      </c>
      <c r="C135" s="3" t="s">
        <v>460</v>
      </c>
      <c r="D135" s="2" t="s">
        <v>18</v>
      </c>
      <c r="E135" s="4" t="str">
        <f>HYPERLINK("https://github.com/pnnl/ruleset-checking-tool/tree/public_review_2nd/rct229/ruletest_engine/ruletest_jsons/ashrae9012019/ENV/rule_5_30.json", "ENV-30")</f>
        <v>ENV-30</v>
      </c>
    </row>
    <row r="136" spans="1:5" ht="43.2" x14ac:dyDescent="0.55000000000000004">
      <c r="A136" s="2" t="s">
        <v>456</v>
      </c>
      <c r="B136" s="2" t="s">
        <v>461</v>
      </c>
      <c r="C136" s="3" t="s">
        <v>462</v>
      </c>
      <c r="D136" s="2" t="s">
        <v>18</v>
      </c>
      <c r="E136" s="4" t="str">
        <f>HYPERLINK("https://github.com/pnnl/ruleset-checking-tool/tree/public_review_2nd/rct229/ruletest_engine/ruletest_jsons/ashrae9012019/ENV/rule_5_30.json", "ENV-30")</f>
        <v>ENV-30</v>
      </c>
    </row>
    <row r="137" spans="1:5" ht="43.2" x14ac:dyDescent="0.55000000000000004">
      <c r="A137" s="2" t="s">
        <v>456</v>
      </c>
      <c r="B137" s="2" t="s">
        <v>463</v>
      </c>
      <c r="C137" s="3" t="s">
        <v>464</v>
      </c>
      <c r="D137" s="2" t="s">
        <v>13</v>
      </c>
      <c r="E137" s="4" t="str">
        <f>HYPERLINK("https://github.com/pnnl/ruleset-checking-tool/tree/public_review_2nd/rct229/ruletest_engine/ruletest_jsons/ashrae9012019/ENV/rule_5_30.json", "ENV-30")</f>
        <v>ENV-30</v>
      </c>
    </row>
    <row r="138" spans="1:5" ht="28.8" x14ac:dyDescent="0.55000000000000004">
      <c r="A138" s="2" t="s">
        <v>465</v>
      </c>
      <c r="B138" s="2" t="s">
        <v>466</v>
      </c>
      <c r="C138" s="3" t="s">
        <v>453</v>
      </c>
      <c r="D138" s="2" t="s">
        <v>8</v>
      </c>
      <c r="E138" s="4" t="str">
        <f>HYPERLINK("https://github.com/pnnl/ruleset-checking-tool/tree/public_review_2nd/rct229/ruletest_engine/ruletest_jsons/ashrae9012019/ENV/rule_5_31.json", "ENV-31")</f>
        <v>ENV-31</v>
      </c>
    </row>
    <row r="139" spans="1:5" ht="28.8" x14ac:dyDescent="0.55000000000000004">
      <c r="A139" s="2" t="s">
        <v>465</v>
      </c>
      <c r="B139" s="2" t="s">
        <v>467</v>
      </c>
      <c r="C139" s="3" t="s">
        <v>455</v>
      </c>
      <c r="D139" s="2" t="s">
        <v>13</v>
      </c>
      <c r="E139" s="4" t="str">
        <f>HYPERLINK("https://github.com/pnnl/ruleset-checking-tool/tree/public_review_2nd/rct229/ruletest_engine/ruletest_jsons/ashrae9012019/ENV/rule_5_31.json", "ENV-31")</f>
        <v>ENV-31</v>
      </c>
    </row>
    <row r="140" spans="1:5" ht="28.8" x14ac:dyDescent="0.55000000000000004">
      <c r="A140" s="2" t="s">
        <v>468</v>
      </c>
      <c r="B140" s="2" t="s">
        <v>469</v>
      </c>
      <c r="C140" s="3" t="s">
        <v>470</v>
      </c>
      <c r="D140" s="2" t="s">
        <v>8</v>
      </c>
      <c r="E140" s="4" t="str">
        <f>HYPERLINK("https://github.com/pnnl/ruleset-checking-tool/tree/public_review_2nd/rct229/ruletest_engine/ruletest_jsons/ashrae9012019/ENV/rule_5_32.json", "ENV-32")</f>
        <v>ENV-32</v>
      </c>
    </row>
    <row r="141" spans="1:5" ht="28.8" x14ac:dyDescent="0.55000000000000004">
      <c r="A141" s="2" t="s">
        <v>468</v>
      </c>
      <c r="B141" s="2" t="s">
        <v>471</v>
      </c>
      <c r="C141" s="3" t="s">
        <v>472</v>
      </c>
      <c r="D141" s="2" t="s">
        <v>18</v>
      </c>
      <c r="E141" s="4" t="str">
        <f>HYPERLINK("https://github.com/pnnl/ruleset-checking-tool/tree/public_review_2nd/rct229/ruletest_engine/ruletest_jsons/ashrae9012019/ENV/rule_5_32.json", "ENV-32")</f>
        <v>ENV-32</v>
      </c>
    </row>
    <row r="142" spans="1:5" ht="43.2" x14ac:dyDescent="0.55000000000000004">
      <c r="A142" s="2" t="s">
        <v>468</v>
      </c>
      <c r="B142" s="2" t="s">
        <v>473</v>
      </c>
      <c r="C142" s="3" t="s">
        <v>474</v>
      </c>
      <c r="D142" s="2" t="s">
        <v>18</v>
      </c>
      <c r="E142" s="4" t="str">
        <f>HYPERLINK("https://github.com/pnnl/ruleset-checking-tool/tree/public_review_2nd/rct229/ruletest_engine/ruletest_jsons/ashrae9012019/ENV/rule_5_32.json", "ENV-32")</f>
        <v>ENV-32</v>
      </c>
    </row>
    <row r="143" spans="1:5" ht="43.2" x14ac:dyDescent="0.55000000000000004">
      <c r="A143" s="2" t="s">
        <v>468</v>
      </c>
      <c r="B143" s="2" t="s">
        <v>475</v>
      </c>
      <c r="C143" s="3" t="s">
        <v>476</v>
      </c>
      <c r="D143" s="2" t="s">
        <v>13</v>
      </c>
      <c r="E143" s="4" t="str">
        <f>HYPERLINK("https://github.com/pnnl/ruleset-checking-tool/tree/public_review_2nd/rct229/ruletest_engine/ruletest_jsons/ashrae9012019/ENV/rule_5_32.json", "ENV-32")</f>
        <v>ENV-32</v>
      </c>
    </row>
    <row r="144" spans="1:5" ht="28.8" x14ac:dyDescent="0.55000000000000004">
      <c r="A144" s="2" t="s">
        <v>477</v>
      </c>
      <c r="B144" s="2" t="s">
        <v>478</v>
      </c>
      <c r="C144" s="3" t="s">
        <v>479</v>
      </c>
      <c r="D144" s="2" t="s">
        <v>8</v>
      </c>
      <c r="E144" s="4" t="str">
        <f>HYPERLINK("https://github.com/pnnl/ruleset-checking-tool/tree/public_review_2nd/rct229/ruletest_engine/ruletest_jsons/ashrae9012019/ENV/rule_5_33.json", "ENV-33")</f>
        <v>ENV-33</v>
      </c>
    </row>
    <row r="145" spans="1:5" ht="28.8" x14ac:dyDescent="0.55000000000000004">
      <c r="A145" s="2" t="s">
        <v>477</v>
      </c>
      <c r="B145" s="2" t="s">
        <v>480</v>
      </c>
      <c r="C145" s="3" t="s">
        <v>481</v>
      </c>
      <c r="D145" s="2" t="s">
        <v>8</v>
      </c>
      <c r="E145" s="4" t="str">
        <f>HYPERLINK("https://github.com/pnnl/ruleset-checking-tool/tree/public_review_2nd/rct229/ruletest_engine/ruletest_jsons/ashrae9012019/ENV/rule_5_33.json", "ENV-33")</f>
        <v>ENV-33</v>
      </c>
    </row>
    <row r="146" spans="1:5" ht="28.8" x14ac:dyDescent="0.55000000000000004">
      <c r="A146" s="2" t="s">
        <v>477</v>
      </c>
      <c r="B146" s="2" t="s">
        <v>482</v>
      </c>
      <c r="C146" s="3" t="s">
        <v>483</v>
      </c>
      <c r="D146" s="2" t="s">
        <v>13</v>
      </c>
      <c r="E146" s="4" t="str">
        <f>HYPERLINK("https://github.com/pnnl/ruleset-checking-tool/tree/public_review_2nd/rct229/ruletest_engine/ruletest_jsons/ashrae9012019/ENV/rule_5_33.json", "ENV-33")</f>
        <v>ENV-33</v>
      </c>
    </row>
    <row r="147" spans="1:5" ht="43.2" x14ac:dyDescent="0.55000000000000004">
      <c r="A147" s="2" t="s">
        <v>484</v>
      </c>
      <c r="B147" s="2" t="s">
        <v>485</v>
      </c>
      <c r="C147" s="3" t="s">
        <v>486</v>
      </c>
      <c r="D147" s="2" t="s">
        <v>8</v>
      </c>
      <c r="E147" s="4" t="str">
        <f>HYPERLINK("https://github.com/pnnl/ruleset-checking-tool/tree/public_review_2nd/rct229/ruletest_engine/ruletest_jsons/ashrae9012019/ENV/rule_5_34.json", "ENV-34")</f>
        <v>ENV-34</v>
      </c>
    </row>
    <row r="148" spans="1:5" ht="43.2" x14ac:dyDescent="0.55000000000000004">
      <c r="A148" s="2" t="s">
        <v>484</v>
      </c>
      <c r="B148" s="2" t="s">
        <v>487</v>
      </c>
      <c r="C148" s="3" t="s">
        <v>486</v>
      </c>
      <c r="D148" s="2" t="s">
        <v>13</v>
      </c>
      <c r="E148" s="4" t="str">
        <f>HYPERLINK("https://github.com/pnnl/ruleset-checking-tool/tree/public_review_2nd/rct229/ruletest_engine/ruletest_jsons/ashrae9012019/ENV/rule_5_34.json", "ENV-34")</f>
        <v>ENV-34</v>
      </c>
    </row>
    <row r="149" spans="1:5" ht="57.6" x14ac:dyDescent="0.55000000000000004">
      <c r="A149" s="2" t="s">
        <v>488</v>
      </c>
      <c r="B149" s="2" t="s">
        <v>489</v>
      </c>
      <c r="C149" s="3" t="s">
        <v>490</v>
      </c>
      <c r="D149" s="2" t="s">
        <v>8</v>
      </c>
      <c r="E149" s="4" t="str">
        <f t="shared" ref="E149:E156" si="9">HYPERLINK("https://github.com/pnnl/ruleset-checking-tool/tree/public_review_2nd/rct229/ruletest_engine/ruletest_jsons/ashrae9012019/ENV/rule_5_35.json", "ENV-35")</f>
        <v>ENV-35</v>
      </c>
    </row>
    <row r="150" spans="1:5" ht="57.6" x14ac:dyDescent="0.55000000000000004">
      <c r="A150" s="2" t="s">
        <v>488</v>
      </c>
      <c r="B150" s="2" t="s">
        <v>491</v>
      </c>
      <c r="C150" s="3" t="s">
        <v>492</v>
      </c>
      <c r="D150" s="2" t="s">
        <v>13</v>
      </c>
      <c r="E150" s="4" t="str">
        <f t="shared" si="9"/>
        <v>ENV-35</v>
      </c>
    </row>
    <row r="151" spans="1:5" ht="57.6" x14ac:dyDescent="0.55000000000000004">
      <c r="A151" s="2" t="s">
        <v>488</v>
      </c>
      <c r="B151" s="2" t="s">
        <v>493</v>
      </c>
      <c r="C151" s="3" t="s">
        <v>494</v>
      </c>
      <c r="D151" s="2" t="s">
        <v>8</v>
      </c>
      <c r="E151" s="4" t="str">
        <f t="shared" si="9"/>
        <v>ENV-35</v>
      </c>
    </row>
    <row r="152" spans="1:5" ht="57.6" x14ac:dyDescent="0.55000000000000004">
      <c r="A152" s="2" t="s">
        <v>488</v>
      </c>
      <c r="B152" s="2" t="s">
        <v>495</v>
      </c>
      <c r="C152" s="3" t="s">
        <v>496</v>
      </c>
      <c r="D152" s="2" t="s">
        <v>13</v>
      </c>
      <c r="E152" s="4" t="str">
        <f t="shared" si="9"/>
        <v>ENV-35</v>
      </c>
    </row>
    <row r="153" spans="1:5" ht="57.6" x14ac:dyDescent="0.55000000000000004">
      <c r="A153" s="2" t="s">
        <v>488</v>
      </c>
      <c r="B153" s="2" t="s">
        <v>497</v>
      </c>
      <c r="C153" s="3" t="s">
        <v>498</v>
      </c>
      <c r="D153" s="2" t="s">
        <v>8</v>
      </c>
      <c r="E153" s="4" t="str">
        <f t="shared" si="9"/>
        <v>ENV-35</v>
      </c>
    </row>
    <row r="154" spans="1:5" ht="57.6" x14ac:dyDescent="0.55000000000000004">
      <c r="A154" s="2" t="s">
        <v>488</v>
      </c>
      <c r="B154" s="2" t="s">
        <v>499</v>
      </c>
      <c r="C154" s="3" t="s">
        <v>500</v>
      </c>
      <c r="D154" s="2" t="s">
        <v>13</v>
      </c>
      <c r="E154" s="4" t="str">
        <f t="shared" si="9"/>
        <v>ENV-35</v>
      </c>
    </row>
    <row r="155" spans="1:5" ht="57.6" x14ac:dyDescent="0.55000000000000004">
      <c r="A155" s="2" t="s">
        <v>488</v>
      </c>
      <c r="B155" s="2" t="s">
        <v>501</v>
      </c>
      <c r="C155" s="3" t="s">
        <v>502</v>
      </c>
      <c r="D155" s="2" t="s">
        <v>8</v>
      </c>
      <c r="E155" s="4" t="str">
        <f t="shared" si="9"/>
        <v>ENV-35</v>
      </c>
    </row>
    <row r="156" spans="1:5" ht="57.6" x14ac:dyDescent="0.55000000000000004">
      <c r="A156" s="2" t="s">
        <v>488</v>
      </c>
      <c r="B156" s="2" t="s">
        <v>503</v>
      </c>
      <c r="C156" s="3" t="s">
        <v>504</v>
      </c>
      <c r="D156" s="2" t="s">
        <v>13</v>
      </c>
      <c r="E156" s="4" t="str">
        <f t="shared" si="9"/>
        <v>ENV-35</v>
      </c>
    </row>
    <row r="157" spans="1:5" ht="57.6" x14ac:dyDescent="0.55000000000000004">
      <c r="A157" s="2" t="s">
        <v>505</v>
      </c>
      <c r="B157" s="2" t="s">
        <v>506</v>
      </c>
      <c r="C157" s="3" t="s">
        <v>507</v>
      </c>
      <c r="D157" s="2" t="s">
        <v>8</v>
      </c>
      <c r="E157" s="4" t="str">
        <f>HYPERLINK("https://github.com/pnnl/ruleset-checking-tool/tree/public_review_2nd/rct229/ruletest_engine/ruletest_jsons/ashrae9012019/ENV/rule_5_36.json", "ENV-36")</f>
        <v>ENV-36</v>
      </c>
    </row>
    <row r="158" spans="1:5" ht="57.6" x14ac:dyDescent="0.55000000000000004">
      <c r="A158" s="2" t="s">
        <v>505</v>
      </c>
      <c r="B158" s="2" t="s">
        <v>508</v>
      </c>
      <c r="C158" s="3" t="s">
        <v>509</v>
      </c>
      <c r="D158" s="2" t="s">
        <v>13</v>
      </c>
      <c r="E158" s="4" t="str">
        <f>HYPERLINK("https://github.com/pnnl/ruleset-checking-tool/tree/public_review_2nd/rct229/ruletest_engine/ruletest_jsons/ashrae9012019/ENV/rule_5_36.json", "ENV-36")</f>
        <v>ENV-36</v>
      </c>
    </row>
    <row r="159" spans="1:5" ht="57.6" x14ac:dyDescent="0.55000000000000004">
      <c r="A159" s="2" t="s">
        <v>510</v>
      </c>
      <c r="B159" s="2" t="s">
        <v>511</v>
      </c>
      <c r="C159" s="3" t="s">
        <v>512</v>
      </c>
      <c r="D159" s="2" t="s">
        <v>8</v>
      </c>
      <c r="E159" s="4" t="str">
        <f>HYPERLINK("https://github.com/pnnl/ruleset-checking-tool/tree/public_review_2nd/rct229/ruletest_engine/ruletest_jsons/ashrae9012019/ENV/rule_5_37.json", "ENV-37")</f>
        <v>ENV-37</v>
      </c>
    </row>
    <row r="160" spans="1:5" ht="72" x14ac:dyDescent="0.55000000000000004">
      <c r="A160" s="2" t="s">
        <v>510</v>
      </c>
      <c r="B160" s="2" t="s">
        <v>513</v>
      </c>
      <c r="C160" s="3" t="s">
        <v>514</v>
      </c>
      <c r="D160" s="2" t="s">
        <v>18</v>
      </c>
      <c r="E160" s="4" t="str">
        <f>HYPERLINK("https://github.com/pnnl/ruleset-checking-tool/tree/public_review_2nd/rct229/ruletest_engine/ruletest_jsons/ashrae9012019/ENV/rule_5_37.json", "ENV-37")</f>
        <v>ENV-37</v>
      </c>
    </row>
    <row r="161" spans="1:5" ht="57.6" x14ac:dyDescent="0.55000000000000004">
      <c r="A161" s="2" t="s">
        <v>510</v>
      </c>
      <c r="B161" s="2" t="s">
        <v>515</v>
      </c>
      <c r="C161" s="3" t="s">
        <v>516</v>
      </c>
      <c r="D161" s="2" t="s">
        <v>8</v>
      </c>
      <c r="E161" s="4" t="str">
        <f>HYPERLINK("https://github.com/pnnl/ruleset-checking-tool/tree/public_review_2nd/rct229/ruletest_engine/ruletest_jsons/ashrae9012019/ENV/rule_5_37.json", "ENV-37")</f>
        <v>ENV-37</v>
      </c>
    </row>
    <row r="162" spans="1:5" ht="57.6" x14ac:dyDescent="0.55000000000000004">
      <c r="A162" s="2" t="s">
        <v>510</v>
      </c>
      <c r="B162" s="2" t="s">
        <v>517</v>
      </c>
      <c r="C162" s="3" t="s">
        <v>518</v>
      </c>
      <c r="D162" s="2" t="s">
        <v>13</v>
      </c>
      <c r="E162" s="4" t="str">
        <f>HYPERLINK("https://github.com/pnnl/ruleset-checking-tool/tree/public_review_2nd/rct229/ruletest_engine/ruletest_jsons/ashrae9012019/ENV/rule_5_37.json", "ENV-37")</f>
        <v>ENV-37</v>
      </c>
    </row>
    <row r="163" spans="1:5" ht="28.8" x14ac:dyDescent="0.55000000000000004">
      <c r="A163" s="2" t="s">
        <v>519</v>
      </c>
      <c r="B163" s="2" t="s">
        <v>520</v>
      </c>
      <c r="C163" s="3" t="s">
        <v>521</v>
      </c>
      <c r="D163" s="2" t="s">
        <v>71</v>
      </c>
      <c r="E163" s="4" t="str">
        <f>HYPERLINK("https://github.com/pnnl/ruleset-checking-tool/tree/public_review_2nd/rct229/ruletest_engine/ruletest_jsons/ashrae9012019/ENV/rule_5_38.json", "ENV-38")</f>
        <v>ENV-38</v>
      </c>
    </row>
    <row r="164" spans="1:5" ht="57.6" x14ac:dyDescent="0.55000000000000004">
      <c r="A164" s="2" t="s">
        <v>519</v>
      </c>
      <c r="B164" s="2" t="s">
        <v>522</v>
      </c>
      <c r="C164" s="3" t="s">
        <v>523</v>
      </c>
      <c r="D164" s="2" t="s">
        <v>18</v>
      </c>
      <c r="E164" s="4" t="str">
        <f>HYPERLINK("https://github.com/pnnl/ruleset-checking-tool/tree/public_review_2nd/rct229/ruletest_engine/ruletest_jsons/ashrae9012019/ENV/rule_5_38.json", "ENV-38")</f>
        <v>ENV-38</v>
      </c>
    </row>
    <row r="165" spans="1:5" ht="43.2" x14ac:dyDescent="0.55000000000000004">
      <c r="A165" s="2" t="s">
        <v>519</v>
      </c>
      <c r="B165" s="2" t="s">
        <v>524</v>
      </c>
      <c r="C165" s="3" t="s">
        <v>525</v>
      </c>
      <c r="D165" s="2" t="s">
        <v>18</v>
      </c>
      <c r="E165" s="4" t="str">
        <f>HYPERLINK("https://github.com/pnnl/ruleset-checking-tool/tree/public_review_2nd/rct229/ruletest_engine/ruletest_jsons/ashrae9012019/ENV/rule_5_38.json", "ENV-38")</f>
        <v>ENV-38</v>
      </c>
    </row>
    <row r="166" spans="1:5" ht="57.6" x14ac:dyDescent="0.55000000000000004">
      <c r="A166" s="2" t="s">
        <v>526</v>
      </c>
      <c r="B166" s="2" t="s">
        <v>527</v>
      </c>
      <c r="C166" s="3" t="s">
        <v>528</v>
      </c>
      <c r="D166" s="2" t="s">
        <v>8</v>
      </c>
      <c r="E166" s="4" t="str">
        <f>HYPERLINK("https://github.com/pnnl/ruleset-checking-tool/tree/public_review_2nd/rct229/ruletest_engine/ruletest_jsons/ashrae9012019/ENV/rule_5_39.json", "ENV-39")</f>
        <v>ENV-39</v>
      </c>
    </row>
    <row r="167" spans="1:5" ht="57.6" x14ac:dyDescent="0.55000000000000004">
      <c r="A167" s="2" t="s">
        <v>526</v>
      </c>
      <c r="B167" s="2" t="s">
        <v>529</v>
      </c>
      <c r="C167" s="3" t="s">
        <v>530</v>
      </c>
      <c r="D167" s="2" t="s">
        <v>13</v>
      </c>
      <c r="E167" s="4" t="str">
        <f>HYPERLINK("https://github.com/pnnl/ruleset-checking-tool/tree/public_review_2nd/rct229/ruletest_engine/ruletest_jsons/ashrae9012019/ENV/rule_5_39.json", "ENV-39")</f>
        <v>ENV-39</v>
      </c>
    </row>
    <row r="168" spans="1:5" ht="72" x14ac:dyDescent="0.55000000000000004">
      <c r="A168" s="2" t="s">
        <v>526</v>
      </c>
      <c r="B168" s="2" t="s">
        <v>531</v>
      </c>
      <c r="C168" s="3" t="s">
        <v>532</v>
      </c>
      <c r="D168" s="2" t="s">
        <v>13</v>
      </c>
      <c r="E168" s="4" t="str">
        <f>HYPERLINK("https://github.com/pnnl/ruleset-checking-tool/tree/public_review_2nd/rct229/ruletest_engine/ruletest_jsons/ashrae9012019/ENV/rule_5_39.json", "ENV-39")</f>
        <v>ENV-39</v>
      </c>
    </row>
    <row r="169" spans="1:5" ht="72" x14ac:dyDescent="0.55000000000000004">
      <c r="A169" s="2" t="s">
        <v>526</v>
      </c>
      <c r="B169" s="2" t="s">
        <v>533</v>
      </c>
      <c r="C169" s="3" t="s">
        <v>534</v>
      </c>
      <c r="D169" s="2" t="s">
        <v>18</v>
      </c>
      <c r="E169" s="4" t="str">
        <f>HYPERLINK("https://github.com/pnnl/ruleset-checking-tool/tree/public_review_2nd/rct229/ruletest_engine/ruletest_jsons/ashrae9012019/ENV/rule_5_39.json", "ENV-39")</f>
        <v>ENV-39</v>
      </c>
    </row>
    <row r="170" spans="1:5" ht="28.8" x14ac:dyDescent="0.55000000000000004">
      <c r="A170" s="2" t="s">
        <v>535</v>
      </c>
      <c r="B170" s="2" t="s">
        <v>536</v>
      </c>
      <c r="C170" s="3" t="s">
        <v>537</v>
      </c>
      <c r="D170" s="2" t="s">
        <v>8</v>
      </c>
      <c r="E170" s="4" t="str">
        <f>HYPERLINK("https://github.com/pnnl/ruleset-checking-tool/tree/public_review_2nd/rct229/ruletest_engine/ruletest_jsons/ashrae9012019/ENV/rule_5_40.json", "ENV-40")</f>
        <v>ENV-40</v>
      </c>
    </row>
    <row r="171" spans="1:5" ht="43.2" x14ac:dyDescent="0.55000000000000004">
      <c r="A171" s="2" t="s">
        <v>535</v>
      </c>
      <c r="B171" s="2" t="s">
        <v>538</v>
      </c>
      <c r="C171" s="3" t="s">
        <v>539</v>
      </c>
      <c r="D171" s="2" t="s">
        <v>13</v>
      </c>
      <c r="E171" s="4" t="str">
        <f>HYPERLINK("https://github.com/pnnl/ruleset-checking-tool/tree/public_review_2nd/rct229/ruletest_engine/ruletest_jsons/ashrae9012019/ENV/rule_5_40.json", "ENV-40")</f>
        <v>ENV-40</v>
      </c>
    </row>
    <row r="172" spans="1:5" ht="28.8" x14ac:dyDescent="0.55000000000000004">
      <c r="A172" s="2" t="s">
        <v>535</v>
      </c>
      <c r="B172" s="2" t="s">
        <v>540</v>
      </c>
      <c r="C172" s="3" t="s">
        <v>541</v>
      </c>
      <c r="D172" s="2" t="s">
        <v>18</v>
      </c>
      <c r="E172" s="4" t="str">
        <f>HYPERLINK("https://github.com/pnnl/ruleset-checking-tool/tree/public_review_2nd/rct229/ruletest_engine/ruletest_jsons/ashrae9012019/ENV/rule_5_40.json", "ENV-40")</f>
        <v>ENV-40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7"/>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28.8" x14ac:dyDescent="0.55000000000000004">
      <c r="A2" s="2" t="s">
        <v>542</v>
      </c>
      <c r="B2" s="2" t="s">
        <v>543</v>
      </c>
      <c r="C2" s="3" t="s">
        <v>544</v>
      </c>
      <c r="D2" s="2" t="s">
        <v>13</v>
      </c>
      <c r="E2" s="4" t="str">
        <f>HYPERLINK("https://github.com/pnnl/ruleset-checking-tool/tree/public_review_2nd/rct229/ruletest_engine/ruletest_jsons/ashrae9012019/HVAC-AirSide/rule_23_1.json", "HVAC-SPEC-1")</f>
        <v>HVAC-SPEC-1</v>
      </c>
    </row>
    <row r="3" spans="1:5" ht="28.8" x14ac:dyDescent="0.55000000000000004">
      <c r="A3" s="2" t="s">
        <v>542</v>
      </c>
      <c r="B3" s="2" t="s">
        <v>545</v>
      </c>
      <c r="C3" s="3" t="s">
        <v>546</v>
      </c>
      <c r="D3" s="2" t="s">
        <v>13</v>
      </c>
      <c r="E3" s="4" t="str">
        <f>HYPERLINK("https://github.com/pnnl/ruleset-checking-tool/tree/public_review_2nd/rct229/ruletest_engine/ruletest_jsons/ashrae9012019/HVAC-AirSide/rule_23_1.json", "HVAC-SPEC-1")</f>
        <v>HVAC-SPEC-1</v>
      </c>
    </row>
    <row r="4" spans="1:5" ht="43.2" x14ac:dyDescent="0.55000000000000004">
      <c r="A4" s="2" t="s">
        <v>542</v>
      </c>
      <c r="B4" s="2" t="s">
        <v>547</v>
      </c>
      <c r="C4" s="3" t="s">
        <v>548</v>
      </c>
      <c r="D4" s="2" t="s">
        <v>8</v>
      </c>
      <c r="E4" s="4" t="str">
        <f>HYPERLINK("https://github.com/pnnl/ruleset-checking-tool/tree/public_review_2nd/rct229/ruletest_engine/ruletest_jsons/ashrae9012019/HVAC-AirSide/rule_23_1.json", "HVAC-SPEC-1")</f>
        <v>HVAC-SPEC-1</v>
      </c>
    </row>
    <row r="5" spans="1:5" ht="43.2" x14ac:dyDescent="0.55000000000000004">
      <c r="A5" s="2" t="s">
        <v>549</v>
      </c>
      <c r="B5" s="2" t="s">
        <v>550</v>
      </c>
      <c r="C5" s="3" t="s">
        <v>551</v>
      </c>
      <c r="D5" s="2" t="s">
        <v>8</v>
      </c>
      <c r="E5" s="4" t="str">
        <f>HYPERLINK("https://github.com/pnnl/ruleset-checking-tool/tree/public_review_2nd/rct229/ruletest_engine/ruletest_jsons/ashrae9012019/HVAC-AirSide/rule_23_2.json", "HVAC-SPEC-2")</f>
        <v>HVAC-SPEC-2</v>
      </c>
    </row>
    <row r="6" spans="1:5" ht="43.2" x14ac:dyDescent="0.55000000000000004">
      <c r="A6" s="2" t="s">
        <v>549</v>
      </c>
      <c r="B6" s="2" t="s">
        <v>552</v>
      </c>
      <c r="C6" s="3" t="s">
        <v>553</v>
      </c>
      <c r="D6" s="2" t="s">
        <v>13</v>
      </c>
      <c r="E6" s="4" t="str">
        <f>HYPERLINK("https://github.com/pnnl/ruleset-checking-tool/tree/public_review_2nd/rct229/ruletest_engine/ruletest_jsons/ashrae9012019/HVAC-AirSide/rule_23_2.json", "HVAC-SPEC-2")</f>
        <v>HVAC-SPEC-2</v>
      </c>
    </row>
    <row r="7" spans="1:5" ht="28.8" x14ac:dyDescent="0.55000000000000004">
      <c r="A7" s="2" t="s">
        <v>549</v>
      </c>
      <c r="B7" s="2" t="s">
        <v>554</v>
      </c>
      <c r="C7" s="3" t="s">
        <v>555</v>
      </c>
      <c r="D7" s="2" t="s">
        <v>13</v>
      </c>
      <c r="E7" s="4" t="str">
        <f>HYPERLINK("https://github.com/pnnl/ruleset-checking-tool/tree/public_review_2nd/rct229/ruletest_engine/ruletest_jsons/ashrae9012019/HVAC-AirSide/rule_23_2.json", "HVAC-SPEC-2")</f>
        <v>HVAC-SPEC-2</v>
      </c>
    </row>
    <row r="8" spans="1:5" ht="28.8" x14ac:dyDescent="0.55000000000000004">
      <c r="A8" s="2" t="s">
        <v>556</v>
      </c>
      <c r="B8" s="2" t="s">
        <v>557</v>
      </c>
      <c r="C8" s="3" t="s">
        <v>558</v>
      </c>
      <c r="D8" s="2" t="s">
        <v>8</v>
      </c>
      <c r="E8" s="4" t="str">
        <f>HYPERLINK("https://github.com/pnnl/ruleset-checking-tool/tree/public_review_2nd/rct229/ruletest_engine/ruletest_jsons/ashrae9012019/HVAC-AirSide/rule_23_3.json", "HVAC-SPEC-3")</f>
        <v>HVAC-SPEC-3</v>
      </c>
    </row>
    <row r="9" spans="1:5" ht="43.2" x14ac:dyDescent="0.55000000000000004">
      <c r="A9" s="2" t="s">
        <v>556</v>
      </c>
      <c r="B9" s="2" t="s">
        <v>559</v>
      </c>
      <c r="C9" s="3" t="s">
        <v>560</v>
      </c>
      <c r="D9" s="2" t="s">
        <v>8</v>
      </c>
      <c r="E9" s="4" t="str">
        <f>HYPERLINK("https://github.com/pnnl/ruleset-checking-tool/tree/public_review_2nd/rct229/ruletest_engine/ruletest_jsons/ashrae9012019/HVAC-AirSide/rule_23_3.json", "HVAC-SPEC-3")</f>
        <v>HVAC-SPEC-3</v>
      </c>
    </row>
    <row r="10" spans="1:5" ht="28.8" x14ac:dyDescent="0.55000000000000004">
      <c r="A10" s="2" t="s">
        <v>556</v>
      </c>
      <c r="B10" s="2" t="s">
        <v>561</v>
      </c>
      <c r="C10" s="3" t="s">
        <v>562</v>
      </c>
      <c r="D10" s="2" t="s">
        <v>13</v>
      </c>
      <c r="E10" s="4" t="str">
        <f>HYPERLINK("https://github.com/pnnl/ruleset-checking-tool/tree/public_review_2nd/rct229/ruletest_engine/ruletest_jsons/ashrae9012019/HVAC-AirSide/rule_23_3.json", "HVAC-SPEC-3")</f>
        <v>HVAC-SPEC-3</v>
      </c>
    </row>
    <row r="11" spans="1:5" x14ac:dyDescent="0.55000000000000004">
      <c r="A11" s="2" t="s">
        <v>556</v>
      </c>
      <c r="B11" s="2" t="s">
        <v>563</v>
      </c>
      <c r="C11" s="3" t="s">
        <v>564</v>
      </c>
      <c r="D11" s="2" t="s">
        <v>71</v>
      </c>
      <c r="E11" s="4" t="str">
        <f>HYPERLINK("https://github.com/pnnl/ruleset-checking-tool/tree/public_review_2nd/rct229/ruletest_engine/ruletest_jsons/ashrae9012019/HVAC-AirSide/rule_23_3.json", "HVAC-SPEC-3")</f>
        <v>HVAC-SPEC-3</v>
      </c>
    </row>
    <row r="12" spans="1:5" ht="43.2" x14ac:dyDescent="0.55000000000000004">
      <c r="A12" s="2" t="s">
        <v>565</v>
      </c>
      <c r="B12" s="2" t="s">
        <v>566</v>
      </c>
      <c r="C12" s="3" t="s">
        <v>567</v>
      </c>
      <c r="D12" s="2" t="s">
        <v>18</v>
      </c>
      <c r="E12" s="4" t="str">
        <f>HYPERLINK("https://github.com/pnnl/ruleset-checking-tool/tree/public_review_2nd/rct229/ruletest_engine/ruletest_jsons/ashrae9012019/HVAC-AirSide/rule_23_4.json", "HVAC-SPEC-4")</f>
        <v>HVAC-SPEC-4</v>
      </c>
    </row>
    <row r="13" spans="1:5" ht="28.8" x14ac:dyDescent="0.55000000000000004">
      <c r="A13" s="2" t="s">
        <v>565</v>
      </c>
      <c r="B13" s="2" t="s">
        <v>568</v>
      </c>
      <c r="C13" s="3" t="s">
        <v>569</v>
      </c>
      <c r="D13" s="2" t="s">
        <v>71</v>
      </c>
      <c r="E13" s="4" t="str">
        <f>HYPERLINK("https://github.com/pnnl/ruleset-checking-tool/tree/public_review_2nd/rct229/ruletest_engine/ruletest_jsons/ashrae9012019/HVAC-AirSide/rule_23_4.json", "HVAC-SPEC-4")</f>
        <v>HVAC-SPEC-4</v>
      </c>
    </row>
    <row r="14" spans="1:5" ht="43.2" x14ac:dyDescent="0.55000000000000004">
      <c r="A14" s="2" t="s">
        <v>570</v>
      </c>
      <c r="B14" s="2" t="s">
        <v>571</v>
      </c>
      <c r="C14" s="3" t="s">
        <v>572</v>
      </c>
      <c r="D14" s="2" t="s">
        <v>8</v>
      </c>
      <c r="E14" s="4" t="str">
        <f>HYPERLINK("https://github.com/pnnl/ruleset-checking-tool/tree/public_review_2nd/rct229/ruletest_engine/ruletest_jsons/ashrae9012019/HVAC-AirSide/rule_23_5.json", "HVAC-SPEC-5")</f>
        <v>HVAC-SPEC-5</v>
      </c>
    </row>
    <row r="15" spans="1:5" ht="43.2" x14ac:dyDescent="0.55000000000000004">
      <c r="A15" s="2" t="s">
        <v>570</v>
      </c>
      <c r="B15" s="2" t="s">
        <v>573</v>
      </c>
      <c r="C15" s="3" t="s">
        <v>574</v>
      </c>
      <c r="D15" s="2" t="s">
        <v>8</v>
      </c>
      <c r="E15" s="4" t="str">
        <f>HYPERLINK("https://github.com/pnnl/ruleset-checking-tool/tree/public_review_2nd/rct229/ruletest_engine/ruletest_jsons/ashrae9012019/HVAC-AirSide/rule_23_5.json", "HVAC-SPEC-5")</f>
        <v>HVAC-SPEC-5</v>
      </c>
    </row>
    <row r="16" spans="1:5" ht="43.2" x14ac:dyDescent="0.55000000000000004">
      <c r="A16" s="2" t="s">
        <v>570</v>
      </c>
      <c r="B16" s="2" t="s">
        <v>575</v>
      </c>
      <c r="C16" s="3" t="s">
        <v>576</v>
      </c>
      <c r="D16" s="2" t="s">
        <v>13</v>
      </c>
      <c r="E16" s="4" t="str">
        <f>HYPERLINK("https://github.com/pnnl/ruleset-checking-tool/tree/public_review_2nd/rct229/ruletest_engine/ruletest_jsons/ashrae9012019/HVAC-AirSide/rule_23_5.json", "HVAC-SPEC-5")</f>
        <v>HVAC-SPEC-5</v>
      </c>
    </row>
    <row r="17" spans="1:5" ht="43.2" x14ac:dyDescent="0.55000000000000004">
      <c r="A17" s="2" t="s">
        <v>570</v>
      </c>
      <c r="B17" s="2" t="s">
        <v>577</v>
      </c>
      <c r="C17" s="3" t="s">
        <v>578</v>
      </c>
      <c r="D17" s="2" t="s">
        <v>13</v>
      </c>
      <c r="E17" s="4" t="str">
        <f>HYPERLINK("https://github.com/pnnl/ruleset-checking-tool/tree/public_review_2nd/rct229/ruletest_engine/ruletest_jsons/ashrae9012019/HVAC-AirSide/rule_23_5.json", "HVAC-SPEC-5")</f>
        <v>HVAC-SPEC-5</v>
      </c>
    </row>
    <row r="18" spans="1:5" ht="43.2" x14ac:dyDescent="0.55000000000000004">
      <c r="A18" s="2" t="s">
        <v>579</v>
      </c>
      <c r="B18" s="2" t="s">
        <v>580</v>
      </c>
      <c r="C18" s="3" t="s">
        <v>581</v>
      </c>
      <c r="D18" s="2" t="s">
        <v>8</v>
      </c>
      <c r="E18" s="4" t="str">
        <f>HYPERLINK("https://github.com/pnnl/ruleset-checking-tool/tree/public_review_2nd/rct229/ruletest_engine/ruletest_jsons/ashrae9012019/HVAC-AirSide/rule_23_6.json", "HVAC-SPEC-6")</f>
        <v>HVAC-SPEC-6</v>
      </c>
    </row>
    <row r="19" spans="1:5" ht="43.2" x14ac:dyDescent="0.55000000000000004">
      <c r="A19" s="2" t="s">
        <v>579</v>
      </c>
      <c r="B19" s="2" t="s">
        <v>582</v>
      </c>
      <c r="C19" s="3" t="s">
        <v>583</v>
      </c>
      <c r="D19" s="2" t="s">
        <v>13</v>
      </c>
      <c r="E19" s="4" t="str">
        <f>HYPERLINK("https://github.com/pnnl/ruleset-checking-tool/tree/public_review_2nd/rct229/ruletest_engine/ruletest_jsons/ashrae9012019/HVAC-AirSide/rule_23_6.json", "HVAC-SPEC-6")</f>
        <v>HVAC-SPEC-6</v>
      </c>
    </row>
    <row r="20" spans="1:5" ht="43.2" x14ac:dyDescent="0.55000000000000004">
      <c r="A20" s="2" t="s">
        <v>579</v>
      </c>
      <c r="B20" s="2" t="s">
        <v>584</v>
      </c>
      <c r="C20" s="3" t="s">
        <v>585</v>
      </c>
      <c r="D20" s="2" t="s">
        <v>8</v>
      </c>
      <c r="E20" s="4" t="str">
        <f>HYPERLINK("https://github.com/pnnl/ruleset-checking-tool/tree/public_review_2nd/rct229/ruletest_engine/ruletest_jsons/ashrae9012019/HVAC-AirSide/rule_23_6.json", "HVAC-SPEC-6")</f>
        <v>HVAC-SPEC-6</v>
      </c>
    </row>
    <row r="21" spans="1:5" ht="43.2" x14ac:dyDescent="0.55000000000000004">
      <c r="A21" s="2" t="s">
        <v>579</v>
      </c>
      <c r="B21" s="2" t="s">
        <v>586</v>
      </c>
      <c r="C21" s="3" t="s">
        <v>587</v>
      </c>
      <c r="D21" s="2" t="s">
        <v>13</v>
      </c>
      <c r="E21" s="4" t="str">
        <f>HYPERLINK("https://github.com/pnnl/ruleset-checking-tool/tree/public_review_2nd/rct229/ruletest_engine/ruletest_jsons/ashrae9012019/HVAC-AirSide/rule_23_6.json", "HVAC-SPEC-6")</f>
        <v>HVAC-SPEC-6</v>
      </c>
    </row>
    <row r="22" spans="1:5" ht="28.8" x14ac:dyDescent="0.55000000000000004">
      <c r="A22" s="2" t="s">
        <v>588</v>
      </c>
      <c r="B22" s="2" t="s">
        <v>589</v>
      </c>
      <c r="C22" s="3" t="s">
        <v>590</v>
      </c>
      <c r="D22" s="2" t="s">
        <v>8</v>
      </c>
      <c r="E22" s="4" t="str">
        <f>HYPERLINK("https://github.com/pnnl/ruleset-checking-tool/tree/public_review_2nd/rct229/ruletest_engine/ruletest_jsons/ashrae9012019/HVAC-AirSide/rule_23_7.json", "HVAC-SPEC-7")</f>
        <v>HVAC-SPEC-7</v>
      </c>
    </row>
    <row r="23" spans="1:5" ht="28.8" x14ac:dyDescent="0.55000000000000004">
      <c r="A23" s="2" t="s">
        <v>588</v>
      </c>
      <c r="B23" s="2" t="s">
        <v>591</v>
      </c>
      <c r="C23" s="3" t="s">
        <v>592</v>
      </c>
      <c r="D23" s="2" t="s">
        <v>13</v>
      </c>
      <c r="E23" s="4" t="str">
        <f>HYPERLINK("https://github.com/pnnl/ruleset-checking-tool/tree/public_review_2nd/rct229/ruletest_engine/ruletest_jsons/ashrae9012019/HVAC-AirSide/rule_23_7.json", "HVAC-SPEC-7")</f>
        <v>HVAC-SPEC-7</v>
      </c>
    </row>
    <row r="24" spans="1:5" ht="28.8" x14ac:dyDescent="0.55000000000000004">
      <c r="A24" s="2" t="s">
        <v>593</v>
      </c>
      <c r="B24" s="2" t="s">
        <v>594</v>
      </c>
      <c r="C24" s="3" t="s">
        <v>595</v>
      </c>
      <c r="D24" s="2" t="s">
        <v>8</v>
      </c>
      <c r="E24" s="4" t="str">
        <f>HYPERLINK("https://github.com/pnnl/ruleset-checking-tool/tree/public_review_2nd/rct229/ruletest_engine/ruletest_jsons/ashrae9012019/HVAC-AirSide/rule_23_8.json", "HVAC-SPEC-8")</f>
        <v>HVAC-SPEC-8</v>
      </c>
    </row>
    <row r="25" spans="1:5" ht="43.2" x14ac:dyDescent="0.55000000000000004">
      <c r="A25" s="2" t="s">
        <v>593</v>
      </c>
      <c r="B25" s="2" t="s">
        <v>596</v>
      </c>
      <c r="C25" s="3" t="s">
        <v>597</v>
      </c>
      <c r="D25" s="2" t="s">
        <v>13</v>
      </c>
      <c r="E25" s="4" t="str">
        <f>HYPERLINK("https://github.com/pnnl/ruleset-checking-tool/tree/public_review_2nd/rct229/ruletest_engine/ruletest_jsons/ashrae9012019/HVAC-AirSide/rule_23_8.json", "HVAC-SPEC-8")</f>
        <v>HVAC-SPEC-8</v>
      </c>
    </row>
    <row r="26" spans="1:5" ht="28.8" x14ac:dyDescent="0.55000000000000004">
      <c r="A26" s="2" t="s">
        <v>598</v>
      </c>
      <c r="B26" s="2" t="s">
        <v>599</v>
      </c>
      <c r="C26" s="3" t="s">
        <v>600</v>
      </c>
      <c r="D26" s="2" t="s">
        <v>8</v>
      </c>
      <c r="E26" s="4" t="str">
        <f>HYPERLINK("https://github.com/pnnl/ruleset-checking-tool/tree/public_review_2nd/rct229/ruletest_engine/ruletest_jsons/ashrae9012019/HVAC-AirSide/rule_23_9.json", "HVAC-SPEC-9")</f>
        <v>HVAC-SPEC-9</v>
      </c>
    </row>
    <row r="27" spans="1:5" ht="43.2" x14ac:dyDescent="0.55000000000000004">
      <c r="A27" s="2" t="s">
        <v>598</v>
      </c>
      <c r="B27" s="2" t="s">
        <v>601</v>
      </c>
      <c r="C27" s="3" t="s">
        <v>602</v>
      </c>
      <c r="D27" s="2" t="s">
        <v>18</v>
      </c>
      <c r="E27" s="4" t="str">
        <f>HYPERLINK("https://github.com/pnnl/ruleset-checking-tool/tree/public_review_2nd/rct229/ruletest_engine/ruletest_jsons/ashrae9012019/HVAC-AirSide/rule_23_9.json", "HVAC-SPEC-9")</f>
        <v>HVAC-SPEC-9</v>
      </c>
    </row>
    <row r="28" spans="1:5" ht="28.8" x14ac:dyDescent="0.55000000000000004">
      <c r="A28" s="2" t="s">
        <v>598</v>
      </c>
      <c r="B28" s="2" t="s">
        <v>603</v>
      </c>
      <c r="C28" s="3" t="s">
        <v>604</v>
      </c>
      <c r="D28" s="2" t="s">
        <v>13</v>
      </c>
      <c r="E28" s="4" t="str">
        <f>HYPERLINK("https://github.com/pnnl/ruleset-checking-tool/tree/public_review_2nd/rct229/ruletest_engine/ruletest_jsons/ashrae9012019/HVAC-AirSide/rule_23_9.json", "HVAC-SPEC-9")</f>
        <v>HVAC-SPEC-9</v>
      </c>
    </row>
    <row r="29" spans="1:5" ht="28.8" x14ac:dyDescent="0.55000000000000004">
      <c r="A29" s="2" t="s">
        <v>605</v>
      </c>
      <c r="B29" s="2" t="s">
        <v>606</v>
      </c>
      <c r="C29" s="3" t="s">
        <v>607</v>
      </c>
      <c r="D29" s="2" t="s">
        <v>8</v>
      </c>
      <c r="E29" s="4" t="str">
        <f>HYPERLINK("https://github.com/pnnl/ruleset-checking-tool/tree/public_review_2nd/rct229/ruletest_engine/ruletest_jsons/ashrae9012019/HVAC-AirSide/rule_23_10.json", "HVAC-SPEC-10")</f>
        <v>HVAC-SPEC-10</v>
      </c>
    </row>
    <row r="30" spans="1:5" ht="28.8" x14ac:dyDescent="0.55000000000000004">
      <c r="A30" s="2" t="s">
        <v>605</v>
      </c>
      <c r="B30" s="2" t="s">
        <v>608</v>
      </c>
      <c r="C30" s="3" t="s">
        <v>609</v>
      </c>
      <c r="D30" s="2" t="s">
        <v>13</v>
      </c>
      <c r="E30" s="4" t="str">
        <f>HYPERLINK("https://github.com/pnnl/ruleset-checking-tool/tree/public_review_2nd/rct229/ruletest_engine/ruletest_jsons/ashrae9012019/HVAC-AirSide/rule_23_10.json", "HVAC-SPEC-10")</f>
        <v>HVAC-SPEC-10</v>
      </c>
    </row>
    <row r="31" spans="1:5" ht="28.8" x14ac:dyDescent="0.55000000000000004">
      <c r="A31" s="2" t="s">
        <v>605</v>
      </c>
      <c r="B31" s="2" t="s">
        <v>610</v>
      </c>
      <c r="C31" s="3" t="s">
        <v>611</v>
      </c>
      <c r="D31" s="2" t="s">
        <v>71</v>
      </c>
      <c r="E31" s="4" t="str">
        <f>HYPERLINK("https://github.com/pnnl/ruleset-checking-tool/tree/public_review_2nd/rct229/ruletest_engine/ruletest_jsons/ashrae9012019/HVAC-AirSide/rule_23_10.json", "HVAC-SPEC-10")</f>
        <v>HVAC-SPEC-10</v>
      </c>
    </row>
    <row r="32" spans="1:5" ht="43.2" x14ac:dyDescent="0.55000000000000004">
      <c r="A32" s="2" t="s">
        <v>612</v>
      </c>
      <c r="B32" s="2" t="s">
        <v>613</v>
      </c>
      <c r="C32" s="3" t="s">
        <v>614</v>
      </c>
      <c r="D32" s="2" t="s">
        <v>8</v>
      </c>
      <c r="E32" s="4" t="str">
        <f>HYPERLINK("https://github.com/pnnl/ruleset-checking-tool/tree/public_review_2nd/rct229/ruletest_engine/ruletest_jsons/ashrae9012019/HVAC-AirSide/rule_23_11.json", "HVAC-SPEC-11")</f>
        <v>HVAC-SPEC-11</v>
      </c>
    </row>
    <row r="33" spans="1:5" ht="28.8" x14ac:dyDescent="0.55000000000000004">
      <c r="A33" s="2" t="s">
        <v>612</v>
      </c>
      <c r="B33" s="2" t="s">
        <v>615</v>
      </c>
      <c r="C33" s="3" t="s">
        <v>616</v>
      </c>
      <c r="D33" s="2" t="s">
        <v>8</v>
      </c>
      <c r="E33" s="4" t="str">
        <f>HYPERLINK("https://github.com/pnnl/ruleset-checking-tool/tree/public_review_2nd/rct229/ruletest_engine/ruletest_jsons/ashrae9012019/HVAC-AirSide/rule_23_11.json", "HVAC-SPEC-11")</f>
        <v>HVAC-SPEC-11</v>
      </c>
    </row>
    <row r="34" spans="1:5" ht="43.2" x14ac:dyDescent="0.55000000000000004">
      <c r="A34" s="2" t="s">
        <v>612</v>
      </c>
      <c r="B34" s="2" t="s">
        <v>617</v>
      </c>
      <c r="C34" s="3" t="s">
        <v>618</v>
      </c>
      <c r="D34" s="2" t="s">
        <v>13</v>
      </c>
      <c r="E34" s="4" t="str">
        <f>HYPERLINK("https://github.com/pnnl/ruleset-checking-tool/tree/public_review_2nd/rct229/ruletest_engine/ruletest_jsons/ashrae9012019/HVAC-AirSide/rule_23_11.json", "HVAC-SPEC-11")</f>
        <v>HVAC-SPEC-11</v>
      </c>
    </row>
    <row r="35" spans="1:5" x14ac:dyDescent="0.55000000000000004">
      <c r="A35" s="2" t="s">
        <v>619</v>
      </c>
      <c r="B35" s="2" t="s">
        <v>620</v>
      </c>
      <c r="C35" s="3" t="s">
        <v>621</v>
      </c>
      <c r="D35" s="2" t="s">
        <v>18</v>
      </c>
      <c r="E35" s="4" t="str">
        <f>HYPERLINK("https://github.com/pnnl/ruleset-checking-tool/tree/public_review_2nd/rct229/ruletest_engine/ruletest_jsons/ashrae9012019/HVAC-AirSide/rule_23_12.json", "HVAC-SPEC-12")</f>
        <v>HVAC-SPEC-12</v>
      </c>
    </row>
    <row r="36" spans="1:5" x14ac:dyDescent="0.55000000000000004">
      <c r="A36" s="2" t="s">
        <v>619</v>
      </c>
      <c r="B36" s="2" t="s">
        <v>622</v>
      </c>
      <c r="C36" s="3" t="s">
        <v>623</v>
      </c>
      <c r="D36" s="2" t="s">
        <v>71</v>
      </c>
      <c r="E36" s="4" t="str">
        <f>HYPERLINK("https://github.com/pnnl/ruleset-checking-tool/tree/public_review_2nd/rct229/ruletest_engine/ruletest_jsons/ashrae9012019/HVAC-AirSide/rule_23_12.json", "HVAC-SPEC-12")</f>
        <v>HVAC-SPEC-12</v>
      </c>
    </row>
    <row r="37" spans="1:5" ht="43.2" x14ac:dyDescent="0.55000000000000004">
      <c r="A37" s="2" t="s">
        <v>624</v>
      </c>
      <c r="B37" s="2" t="s">
        <v>625</v>
      </c>
      <c r="C37" s="3" t="s">
        <v>626</v>
      </c>
      <c r="D37" s="2" t="s">
        <v>18</v>
      </c>
      <c r="E37" s="4" t="str">
        <f>HYPERLINK("https://github.com/pnnl/ruleset-checking-tool/tree/public_review_2nd/rct229/ruletest_engine/ruletest_jsons/ashrae9012019/HVAC-AirSide/rule_23_13.json", "HVAC-SPEC-13")</f>
        <v>HVAC-SPEC-13</v>
      </c>
    </row>
    <row r="38" spans="1:5" ht="28.8" x14ac:dyDescent="0.55000000000000004">
      <c r="A38" s="2" t="s">
        <v>624</v>
      </c>
      <c r="B38" s="2" t="s">
        <v>627</v>
      </c>
      <c r="C38" s="3" t="s">
        <v>628</v>
      </c>
      <c r="D38" s="2" t="s">
        <v>71</v>
      </c>
      <c r="E38" s="4" t="str">
        <f>HYPERLINK("https://github.com/pnnl/ruleset-checking-tool/tree/public_review_2nd/rct229/ruletest_engine/ruletest_jsons/ashrae9012019/HVAC-AirSide/rule_23_13.json", "HVAC-SPEC-13")</f>
        <v>HVAC-SPEC-13</v>
      </c>
    </row>
    <row r="39" spans="1:5" ht="28.8" x14ac:dyDescent="0.55000000000000004">
      <c r="A39" s="2" t="s">
        <v>629</v>
      </c>
      <c r="B39" s="2" t="s">
        <v>630</v>
      </c>
      <c r="C39" s="3" t="s">
        <v>631</v>
      </c>
      <c r="D39" s="2" t="s">
        <v>18</v>
      </c>
      <c r="E39" s="4" t="str">
        <f>HYPERLINK("https://github.com/pnnl/ruleset-checking-tool/tree/public_review_2nd/rct229/ruletest_engine/ruletest_jsons/ashrae9012019/HVAC-AirSide/rule_23_14.json", "HVAC-SPEC-14")</f>
        <v>HVAC-SPEC-14</v>
      </c>
    </row>
    <row r="40" spans="1:5" ht="28.8" x14ac:dyDescent="0.55000000000000004">
      <c r="A40" s="2" t="s">
        <v>629</v>
      </c>
      <c r="B40" s="2" t="s">
        <v>632</v>
      </c>
      <c r="C40" s="3" t="s">
        <v>633</v>
      </c>
      <c r="D40" s="2" t="s">
        <v>71</v>
      </c>
      <c r="E40" s="4" t="str">
        <f>HYPERLINK("https://github.com/pnnl/ruleset-checking-tool/tree/public_review_2nd/rct229/ruletest_engine/ruletest_jsons/ashrae9012019/HVAC-AirSide/rule_23_14.json", "HVAC-SPEC-14")</f>
        <v>HVAC-SPEC-14</v>
      </c>
    </row>
    <row r="41" spans="1:5" ht="28.8" x14ac:dyDescent="0.55000000000000004">
      <c r="A41" s="2" t="s">
        <v>634</v>
      </c>
      <c r="B41" s="2" t="s">
        <v>635</v>
      </c>
      <c r="C41" s="3" t="s">
        <v>636</v>
      </c>
      <c r="D41" s="2" t="s">
        <v>18</v>
      </c>
      <c r="E41" s="4" t="str">
        <f>HYPERLINK("https://github.com/pnnl/ruleset-checking-tool/tree/public_review_2nd/rct229/ruletest_engine/ruletest_jsons/ashrae9012019/HVAC-AirSide/rule_23_15.json", "HVAC-SPEC-15")</f>
        <v>HVAC-SPEC-15</v>
      </c>
    </row>
    <row r="42" spans="1:5" ht="28.8" x14ac:dyDescent="0.55000000000000004">
      <c r="A42" s="2" t="s">
        <v>634</v>
      </c>
      <c r="B42" s="2" t="s">
        <v>637</v>
      </c>
      <c r="C42" s="3" t="s">
        <v>638</v>
      </c>
      <c r="D42" s="2" t="s">
        <v>71</v>
      </c>
      <c r="E42" s="4" t="str">
        <f>HYPERLINK("https://github.com/pnnl/ruleset-checking-tool/tree/public_review_2nd/rct229/ruletest_engine/ruletest_jsons/ashrae9012019/HVAC-AirSide/rule_23_15.json", "HVAC-SPEC-15")</f>
        <v>HVAC-SPEC-15</v>
      </c>
    </row>
    <row r="43" spans="1:5" ht="43.2" x14ac:dyDescent="0.55000000000000004">
      <c r="A43" s="2" t="s">
        <v>639</v>
      </c>
      <c r="B43" s="2" t="s">
        <v>640</v>
      </c>
      <c r="C43" s="3" t="s">
        <v>641</v>
      </c>
      <c r="D43" s="2" t="s">
        <v>8</v>
      </c>
      <c r="E43" s="4" t="str">
        <f>HYPERLINK("https://github.com/pnnl/ruleset-checking-tool/tree/public_review_2nd/rct229/ruletest_engine/ruletest_jsons/ashrae9012019/HVAC-AirSide/rule_23_16.json", "HVAC-SPEC-16")</f>
        <v>HVAC-SPEC-16</v>
      </c>
    </row>
    <row r="44" spans="1:5" ht="43.2" x14ac:dyDescent="0.55000000000000004">
      <c r="A44" s="2" t="s">
        <v>639</v>
      </c>
      <c r="B44" s="2" t="s">
        <v>642</v>
      </c>
      <c r="C44" s="3" t="s">
        <v>643</v>
      </c>
      <c r="D44" s="2" t="s">
        <v>13</v>
      </c>
      <c r="E44" s="4" t="str">
        <f>HYPERLINK("https://github.com/pnnl/ruleset-checking-tool/tree/public_review_2nd/rct229/ruletest_engine/ruletest_jsons/ashrae9012019/HVAC-AirSide/rule_23_16.json", "HVAC-SPEC-16")</f>
        <v>HVAC-SPEC-16</v>
      </c>
    </row>
    <row r="45" spans="1:5" ht="43.2" x14ac:dyDescent="0.55000000000000004">
      <c r="A45" s="2" t="s">
        <v>644</v>
      </c>
      <c r="B45" s="2" t="s">
        <v>645</v>
      </c>
      <c r="C45" s="3" t="s">
        <v>646</v>
      </c>
      <c r="D45" s="2" t="s">
        <v>8</v>
      </c>
      <c r="E45" s="4" t="str">
        <f>HYPERLINK("https://github.com/pnnl/ruleset-checking-tool/tree/public_review_2nd/rct229/ruletest_engine/ruletest_jsons/ashrae9012019/HVAC-AirSide/rule_23_17.json", "HVAC-SPEC-17")</f>
        <v>HVAC-SPEC-17</v>
      </c>
    </row>
    <row r="46" spans="1:5" ht="43.2" x14ac:dyDescent="0.55000000000000004">
      <c r="A46" s="2" t="s">
        <v>644</v>
      </c>
      <c r="B46" s="2" t="s">
        <v>647</v>
      </c>
      <c r="C46" s="3" t="s">
        <v>648</v>
      </c>
      <c r="D46" s="2" t="s">
        <v>13</v>
      </c>
      <c r="E46" s="4" t="str">
        <f>HYPERLINK("https://github.com/pnnl/ruleset-checking-tool/tree/public_review_2nd/rct229/ruletest_engine/ruletest_jsons/ashrae9012019/HVAC-AirSide/rule_23_17.json", "HVAC-SPEC-17")</f>
        <v>HVAC-SPEC-17</v>
      </c>
    </row>
    <row r="47" spans="1:5" ht="28.8" x14ac:dyDescent="0.55000000000000004">
      <c r="A47" s="2" t="s">
        <v>644</v>
      </c>
      <c r="B47" s="2" t="s">
        <v>649</v>
      </c>
      <c r="C47" s="3" t="s">
        <v>650</v>
      </c>
      <c r="D47" s="2" t="s">
        <v>71</v>
      </c>
      <c r="E47" s="4" t="str">
        <f>HYPERLINK("https://github.com/pnnl/ruleset-checking-tool/tree/public_review_2nd/rct229/ruletest_engine/ruletest_jsons/ashrae9012019/HVAC-AirSide/rule_23_17.json", "HVAC-SPEC-17")</f>
        <v>HVAC-SPEC-17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97"/>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28.8" x14ac:dyDescent="0.55000000000000004">
      <c r="A2" s="2" t="s">
        <v>651</v>
      </c>
      <c r="B2" s="2" t="s">
        <v>652</v>
      </c>
      <c r="C2" s="3" t="s">
        <v>653</v>
      </c>
      <c r="D2" s="2" t="s">
        <v>8</v>
      </c>
      <c r="E2" s="4" t="str">
        <f>HYPERLINK("https://github.com/pnnl/ruleset-checking-tool/tree/public_review_2nd/rct229/ruletest_engine/ruletest_jsons/ashrae9012019/HVAC-CHW/rule_22_1.json", "HVAC-CHW-1")</f>
        <v>HVAC-CHW-1</v>
      </c>
    </row>
    <row r="3" spans="1:5" ht="28.8" x14ac:dyDescent="0.55000000000000004">
      <c r="A3" s="2" t="s">
        <v>651</v>
      </c>
      <c r="B3" s="2" t="s">
        <v>654</v>
      </c>
      <c r="C3" s="3" t="s">
        <v>655</v>
      </c>
      <c r="D3" s="2" t="s">
        <v>13</v>
      </c>
      <c r="E3" s="4" t="str">
        <f>HYPERLINK("https://github.com/pnnl/ruleset-checking-tool/tree/public_review_2nd/rct229/ruletest_engine/ruletest_jsons/ashrae9012019/HVAC-CHW/rule_22_1.json", "HVAC-CHW-1")</f>
        <v>HVAC-CHW-1</v>
      </c>
    </row>
    <row r="4" spans="1:5" ht="28.8" x14ac:dyDescent="0.55000000000000004">
      <c r="A4" s="2" t="s">
        <v>651</v>
      </c>
      <c r="B4" s="2" t="s">
        <v>656</v>
      </c>
      <c r="C4" s="3" t="s">
        <v>653</v>
      </c>
      <c r="D4" s="2" t="s">
        <v>8</v>
      </c>
      <c r="E4" s="4" t="str">
        <f>HYPERLINK("https://github.com/pnnl/ruleset-checking-tool/tree/public_review_2nd/rct229/ruletest_engine/ruletest_jsons/ashrae9012019/HVAC-CHW/rule_22_1.json", "HVAC-CHW-1")</f>
        <v>HVAC-CHW-1</v>
      </c>
    </row>
    <row r="5" spans="1:5" ht="28.8" x14ac:dyDescent="0.55000000000000004">
      <c r="A5" s="2" t="s">
        <v>651</v>
      </c>
      <c r="B5" s="2" t="s">
        <v>657</v>
      </c>
      <c r="C5" s="3" t="s">
        <v>655</v>
      </c>
      <c r="D5" s="2" t="s">
        <v>13</v>
      </c>
      <c r="E5" s="4" t="str">
        <f>HYPERLINK("https://github.com/pnnl/ruleset-checking-tool/tree/public_review_2nd/rct229/ruletest_engine/ruletest_jsons/ashrae9012019/HVAC-CHW/rule_22_1.json", "HVAC-CHW-1")</f>
        <v>HVAC-CHW-1</v>
      </c>
    </row>
    <row r="6" spans="1:5" ht="28.8" x14ac:dyDescent="0.55000000000000004">
      <c r="A6" s="2" t="s">
        <v>651</v>
      </c>
      <c r="B6" s="2" t="s">
        <v>658</v>
      </c>
      <c r="C6" s="3" t="s">
        <v>659</v>
      </c>
      <c r="D6" s="2" t="s">
        <v>71</v>
      </c>
      <c r="E6" s="4" t="str">
        <f>HYPERLINK("https://github.com/pnnl/ruleset-checking-tool/tree/public_review_2nd/rct229/ruletest_engine/ruletest_jsons/ashrae9012019/HVAC-CHW/rule_22_1.json", "HVAC-CHW-1")</f>
        <v>HVAC-CHW-1</v>
      </c>
    </row>
    <row r="7" spans="1:5" ht="28.8" x14ac:dyDescent="0.55000000000000004">
      <c r="A7" s="2" t="s">
        <v>660</v>
      </c>
      <c r="B7" s="2" t="s">
        <v>661</v>
      </c>
      <c r="C7" s="3" t="s">
        <v>662</v>
      </c>
      <c r="D7" s="2" t="s">
        <v>8</v>
      </c>
      <c r="E7" s="4" t="str">
        <f>HYPERLINK("https://github.com/pnnl/ruleset-checking-tool/tree/public_review_2nd/rct229/ruletest_engine/ruletest_jsons/ashrae9012019/HVAC-CHW/rule_22_2.json", "HVAC-CHW-2")</f>
        <v>HVAC-CHW-2</v>
      </c>
    </row>
    <row r="8" spans="1:5" ht="28.8" x14ac:dyDescent="0.55000000000000004">
      <c r="A8" s="2" t="s">
        <v>660</v>
      </c>
      <c r="B8" s="2" t="s">
        <v>663</v>
      </c>
      <c r="C8" s="3" t="s">
        <v>664</v>
      </c>
      <c r="D8" s="2" t="s">
        <v>13</v>
      </c>
      <c r="E8" s="4" t="str">
        <f>HYPERLINK("https://github.com/pnnl/ruleset-checking-tool/tree/public_review_2nd/rct229/ruletest_engine/ruletest_jsons/ashrae9012019/HVAC-CHW/rule_22_2.json", "HVAC-CHW-2")</f>
        <v>HVAC-CHW-2</v>
      </c>
    </row>
    <row r="9" spans="1:5" ht="28.8" x14ac:dyDescent="0.55000000000000004">
      <c r="A9" s="2" t="s">
        <v>660</v>
      </c>
      <c r="B9" s="2" t="s">
        <v>665</v>
      </c>
      <c r="C9" s="3" t="s">
        <v>666</v>
      </c>
      <c r="D9" s="2" t="s">
        <v>8</v>
      </c>
      <c r="E9" s="4" t="str">
        <f>HYPERLINK("https://github.com/pnnl/ruleset-checking-tool/tree/public_review_2nd/rct229/ruletest_engine/ruletest_jsons/ashrae9012019/HVAC-CHW/rule_22_2.json", "HVAC-CHW-2")</f>
        <v>HVAC-CHW-2</v>
      </c>
    </row>
    <row r="10" spans="1:5" ht="28.8" x14ac:dyDescent="0.55000000000000004">
      <c r="A10" s="2" t="s">
        <v>660</v>
      </c>
      <c r="B10" s="2" t="s">
        <v>667</v>
      </c>
      <c r="C10" s="3" t="s">
        <v>668</v>
      </c>
      <c r="D10" s="2" t="s">
        <v>13</v>
      </c>
      <c r="E10" s="4" t="str">
        <f>HYPERLINK("https://github.com/pnnl/ruleset-checking-tool/tree/public_review_2nd/rct229/ruletest_engine/ruletest_jsons/ashrae9012019/HVAC-CHW/rule_22_2.json", "HVAC-CHW-2")</f>
        <v>HVAC-CHW-2</v>
      </c>
    </row>
    <row r="11" spans="1:5" ht="28.8" x14ac:dyDescent="0.55000000000000004">
      <c r="A11" s="2" t="s">
        <v>660</v>
      </c>
      <c r="B11" s="2" t="s">
        <v>669</v>
      </c>
      <c r="C11" s="3" t="s">
        <v>670</v>
      </c>
      <c r="D11" s="2" t="s">
        <v>71</v>
      </c>
      <c r="E11" s="4" t="str">
        <f>HYPERLINK("https://github.com/pnnl/ruleset-checking-tool/tree/public_review_2nd/rct229/ruletest_engine/ruletest_jsons/ashrae9012019/HVAC-CHW/rule_22_2.json", "HVAC-CHW-2")</f>
        <v>HVAC-CHW-2</v>
      </c>
    </row>
    <row r="12" spans="1:5" ht="43.2" x14ac:dyDescent="0.55000000000000004">
      <c r="A12" s="2" t="s">
        <v>671</v>
      </c>
      <c r="B12" s="2" t="s">
        <v>672</v>
      </c>
      <c r="C12" s="3" t="s">
        <v>673</v>
      </c>
      <c r="D12" s="2" t="s">
        <v>8</v>
      </c>
      <c r="E12" s="4" t="str">
        <f>HYPERLINK("https://github.com/pnnl/ruleset-checking-tool/tree/public_review_2nd/rct229/ruletest_engine/ruletest_jsons/ashrae9012019/HVAC-CHW/rule_22_3.json", "HVAC-CHW-3")</f>
        <v>HVAC-CHW-3</v>
      </c>
    </row>
    <row r="13" spans="1:5" ht="43.2" x14ac:dyDescent="0.55000000000000004">
      <c r="A13" s="2" t="s">
        <v>671</v>
      </c>
      <c r="B13" s="2" t="s">
        <v>674</v>
      </c>
      <c r="C13" s="3" t="s">
        <v>675</v>
      </c>
      <c r="D13" s="2" t="s">
        <v>13</v>
      </c>
      <c r="E13" s="4" t="str">
        <f>HYPERLINK("https://github.com/pnnl/ruleset-checking-tool/tree/public_review_2nd/rct229/ruletest_engine/ruletest_jsons/ashrae9012019/HVAC-CHW/rule_22_3.json", "HVAC-CHW-3")</f>
        <v>HVAC-CHW-3</v>
      </c>
    </row>
    <row r="14" spans="1:5" ht="43.2" x14ac:dyDescent="0.55000000000000004">
      <c r="A14" s="2" t="s">
        <v>671</v>
      </c>
      <c r="B14" s="2" t="s">
        <v>676</v>
      </c>
      <c r="C14" s="3" t="s">
        <v>677</v>
      </c>
      <c r="D14" s="2" t="s">
        <v>8</v>
      </c>
      <c r="E14" s="4" t="str">
        <f>HYPERLINK("https://github.com/pnnl/ruleset-checking-tool/tree/public_review_2nd/rct229/ruletest_engine/ruletest_jsons/ashrae9012019/HVAC-CHW/rule_22_3.json", "HVAC-CHW-3")</f>
        <v>HVAC-CHW-3</v>
      </c>
    </row>
    <row r="15" spans="1:5" ht="43.2" x14ac:dyDescent="0.55000000000000004">
      <c r="A15" s="2" t="s">
        <v>671</v>
      </c>
      <c r="B15" s="2" t="s">
        <v>678</v>
      </c>
      <c r="C15" s="3" t="s">
        <v>679</v>
      </c>
      <c r="D15" s="2" t="s">
        <v>13</v>
      </c>
      <c r="E15" s="4" t="str">
        <f>HYPERLINK("https://github.com/pnnl/ruleset-checking-tool/tree/public_review_2nd/rct229/ruletest_engine/ruletest_jsons/ashrae9012019/HVAC-CHW/rule_22_3.json", "HVAC-CHW-3")</f>
        <v>HVAC-CHW-3</v>
      </c>
    </row>
    <row r="16" spans="1:5" ht="43.2" x14ac:dyDescent="0.55000000000000004">
      <c r="A16" s="2" t="s">
        <v>671</v>
      </c>
      <c r="B16" s="2" t="s">
        <v>680</v>
      </c>
      <c r="C16" s="3" t="s">
        <v>681</v>
      </c>
      <c r="D16" s="2" t="s">
        <v>71</v>
      </c>
      <c r="E16" s="4" t="str">
        <f>HYPERLINK("https://github.com/pnnl/ruleset-checking-tool/tree/public_review_2nd/rct229/ruletest_engine/ruletest_jsons/ashrae9012019/HVAC-CHW/rule_22_3.json", "HVAC-CHW-3")</f>
        <v>HVAC-CHW-3</v>
      </c>
    </row>
    <row r="17" spans="1:5" ht="43.2" x14ac:dyDescent="0.55000000000000004">
      <c r="A17" s="2" t="s">
        <v>682</v>
      </c>
      <c r="B17" s="2" t="s">
        <v>683</v>
      </c>
      <c r="C17" s="3" t="s">
        <v>684</v>
      </c>
      <c r="D17" s="2" t="s">
        <v>8</v>
      </c>
      <c r="E17" s="4" t="str">
        <f t="shared" ref="E17:E23" si="0">HYPERLINK("https://github.com/pnnl/ruleset-checking-tool/tree/public_review_2nd/rct229/ruletest_engine/ruletest_jsons/ashrae9012019/HVAC-CHW/rule_22_4.json", "HVAC-CHW-4")</f>
        <v>HVAC-CHW-4</v>
      </c>
    </row>
    <row r="18" spans="1:5" ht="43.2" x14ac:dyDescent="0.55000000000000004">
      <c r="A18" s="2" t="s">
        <v>682</v>
      </c>
      <c r="B18" s="2" t="s">
        <v>685</v>
      </c>
      <c r="C18" s="3" t="s">
        <v>686</v>
      </c>
      <c r="D18" s="2" t="s">
        <v>13</v>
      </c>
      <c r="E18" s="4" t="str">
        <f t="shared" si="0"/>
        <v>HVAC-CHW-4</v>
      </c>
    </row>
    <row r="19" spans="1:5" ht="43.2" x14ac:dyDescent="0.55000000000000004">
      <c r="A19" s="2" t="s">
        <v>682</v>
      </c>
      <c r="B19" s="2" t="s">
        <v>687</v>
      </c>
      <c r="C19" s="3" t="s">
        <v>686</v>
      </c>
      <c r="D19" s="2" t="s">
        <v>13</v>
      </c>
      <c r="E19" s="4" t="str">
        <f t="shared" si="0"/>
        <v>HVAC-CHW-4</v>
      </c>
    </row>
    <row r="20" spans="1:5" ht="43.2" x14ac:dyDescent="0.55000000000000004">
      <c r="A20" s="2" t="s">
        <v>682</v>
      </c>
      <c r="B20" s="2" t="s">
        <v>688</v>
      </c>
      <c r="C20" s="3" t="s">
        <v>689</v>
      </c>
      <c r="D20" s="2" t="s">
        <v>8</v>
      </c>
      <c r="E20" s="4" t="str">
        <f t="shared" si="0"/>
        <v>HVAC-CHW-4</v>
      </c>
    </row>
    <row r="21" spans="1:5" ht="43.2" x14ac:dyDescent="0.55000000000000004">
      <c r="A21" s="2" t="s">
        <v>682</v>
      </c>
      <c r="B21" s="2" t="s">
        <v>690</v>
      </c>
      <c r="C21" s="3" t="s">
        <v>691</v>
      </c>
      <c r="D21" s="2" t="s">
        <v>13</v>
      </c>
      <c r="E21" s="4" t="str">
        <f t="shared" si="0"/>
        <v>HVAC-CHW-4</v>
      </c>
    </row>
    <row r="22" spans="1:5" ht="43.2" x14ac:dyDescent="0.55000000000000004">
      <c r="A22" s="2" t="s">
        <v>682</v>
      </c>
      <c r="B22" s="2" t="s">
        <v>692</v>
      </c>
      <c r="C22" s="3" t="s">
        <v>691</v>
      </c>
      <c r="D22" s="2" t="s">
        <v>13</v>
      </c>
      <c r="E22" s="4" t="str">
        <f t="shared" si="0"/>
        <v>HVAC-CHW-4</v>
      </c>
    </row>
    <row r="23" spans="1:5" ht="43.2" x14ac:dyDescent="0.55000000000000004">
      <c r="A23" s="2" t="s">
        <v>682</v>
      </c>
      <c r="B23" s="2" t="s">
        <v>693</v>
      </c>
      <c r="C23" s="3" t="s">
        <v>681</v>
      </c>
      <c r="D23" s="2" t="s">
        <v>71</v>
      </c>
      <c r="E23" s="4" t="str">
        <f t="shared" si="0"/>
        <v>HVAC-CHW-4</v>
      </c>
    </row>
    <row r="24" spans="1:5" ht="43.2" x14ac:dyDescent="0.55000000000000004">
      <c r="A24" s="2" t="s">
        <v>694</v>
      </c>
      <c r="B24" s="2" t="s">
        <v>695</v>
      </c>
      <c r="C24" s="3" t="s">
        <v>696</v>
      </c>
      <c r="D24" s="2" t="s">
        <v>8</v>
      </c>
      <c r="E24" s="4" t="str">
        <f>HYPERLINK("https://github.com/pnnl/ruleset-checking-tool/tree/public_review_2nd/rct229/ruletest_engine/ruletest_jsons/ashrae9012019/HVAC-CHW/rule_22_5.json", "HVAC-CHW-5")</f>
        <v>HVAC-CHW-5</v>
      </c>
    </row>
    <row r="25" spans="1:5" ht="43.2" x14ac:dyDescent="0.55000000000000004">
      <c r="A25" s="2" t="s">
        <v>694</v>
      </c>
      <c r="B25" s="2" t="s">
        <v>697</v>
      </c>
      <c r="C25" s="3" t="s">
        <v>698</v>
      </c>
      <c r="D25" s="2" t="s">
        <v>13</v>
      </c>
      <c r="E25" s="4" t="str">
        <f>HYPERLINK("https://github.com/pnnl/ruleset-checking-tool/tree/public_review_2nd/rct229/ruletest_engine/ruletest_jsons/ashrae9012019/HVAC-CHW/rule_22_5.json", "HVAC-CHW-5")</f>
        <v>HVAC-CHW-5</v>
      </c>
    </row>
    <row r="26" spans="1:5" ht="43.2" x14ac:dyDescent="0.55000000000000004">
      <c r="A26" s="2" t="s">
        <v>694</v>
      </c>
      <c r="B26" s="2" t="s">
        <v>699</v>
      </c>
      <c r="C26" s="3" t="s">
        <v>696</v>
      </c>
      <c r="D26" s="2" t="s">
        <v>8</v>
      </c>
      <c r="E26" s="4" t="str">
        <f>HYPERLINK("https://github.com/pnnl/ruleset-checking-tool/tree/public_review_2nd/rct229/ruletest_engine/ruletest_jsons/ashrae9012019/HVAC-CHW/rule_22_5.json", "HVAC-CHW-5")</f>
        <v>HVAC-CHW-5</v>
      </c>
    </row>
    <row r="27" spans="1:5" ht="43.2" x14ac:dyDescent="0.55000000000000004">
      <c r="A27" s="2" t="s">
        <v>694</v>
      </c>
      <c r="B27" s="2" t="s">
        <v>700</v>
      </c>
      <c r="C27" s="3" t="s">
        <v>698</v>
      </c>
      <c r="D27" s="2" t="s">
        <v>13</v>
      </c>
      <c r="E27" s="4" t="str">
        <f>HYPERLINK("https://github.com/pnnl/ruleset-checking-tool/tree/public_review_2nd/rct229/ruletest_engine/ruletest_jsons/ashrae9012019/HVAC-CHW/rule_22_5.json", "HVAC-CHW-5")</f>
        <v>HVAC-CHW-5</v>
      </c>
    </row>
    <row r="28" spans="1:5" ht="43.2" x14ac:dyDescent="0.55000000000000004">
      <c r="A28" s="2" t="s">
        <v>701</v>
      </c>
      <c r="B28" s="2" t="s">
        <v>702</v>
      </c>
      <c r="C28" s="3" t="s">
        <v>703</v>
      </c>
      <c r="D28" s="2" t="s">
        <v>8</v>
      </c>
      <c r="E28" s="4" t="str">
        <f>HYPERLINK("https://github.com/pnnl/ruleset-checking-tool/tree/public_review_2nd/rct229/ruletest_engine/ruletest_jsons/ashrae9012019/HVAC-CHW/rule_22_6.json", "HVAC-CHW-6")</f>
        <v>HVAC-CHW-6</v>
      </c>
    </row>
    <row r="29" spans="1:5" ht="43.2" x14ac:dyDescent="0.55000000000000004">
      <c r="A29" s="2" t="s">
        <v>701</v>
      </c>
      <c r="B29" s="2" t="s">
        <v>704</v>
      </c>
      <c r="C29" s="3" t="s">
        <v>705</v>
      </c>
      <c r="D29" s="2" t="s">
        <v>13</v>
      </c>
      <c r="E29" s="4" t="str">
        <f>HYPERLINK("https://github.com/pnnl/ruleset-checking-tool/tree/public_review_2nd/rct229/ruletest_engine/ruletest_jsons/ashrae9012019/HVAC-CHW/rule_22_6.json", "HVAC-CHW-6")</f>
        <v>HVAC-CHW-6</v>
      </c>
    </row>
    <row r="30" spans="1:5" ht="43.2" x14ac:dyDescent="0.55000000000000004">
      <c r="A30" s="2" t="s">
        <v>701</v>
      </c>
      <c r="B30" s="2" t="s">
        <v>706</v>
      </c>
      <c r="C30" s="3" t="s">
        <v>703</v>
      </c>
      <c r="D30" s="2" t="s">
        <v>8</v>
      </c>
      <c r="E30" s="4" t="str">
        <f>HYPERLINK("https://github.com/pnnl/ruleset-checking-tool/tree/public_review_2nd/rct229/ruletest_engine/ruletest_jsons/ashrae9012019/HVAC-CHW/rule_22_6.json", "HVAC-CHW-6")</f>
        <v>HVAC-CHW-6</v>
      </c>
    </row>
    <row r="31" spans="1:5" ht="43.2" x14ac:dyDescent="0.55000000000000004">
      <c r="A31" s="2" t="s">
        <v>701</v>
      </c>
      <c r="B31" s="2" t="s">
        <v>707</v>
      </c>
      <c r="C31" s="3" t="s">
        <v>705</v>
      </c>
      <c r="D31" s="2" t="s">
        <v>13</v>
      </c>
      <c r="E31" s="4" t="str">
        <f>HYPERLINK("https://github.com/pnnl/ruleset-checking-tool/tree/public_review_2nd/rct229/ruletest_engine/ruletest_jsons/ashrae9012019/HVAC-CHW/rule_22_6.json", "HVAC-CHW-6")</f>
        <v>HVAC-CHW-6</v>
      </c>
    </row>
    <row r="32" spans="1:5" ht="28.8" x14ac:dyDescent="0.55000000000000004">
      <c r="A32" s="2" t="s">
        <v>701</v>
      </c>
      <c r="B32" s="2" t="s">
        <v>708</v>
      </c>
      <c r="C32" s="3" t="s">
        <v>709</v>
      </c>
      <c r="D32" s="2" t="s">
        <v>71</v>
      </c>
      <c r="E32" s="4" t="str">
        <f>HYPERLINK("https://github.com/pnnl/ruleset-checking-tool/tree/public_review_2nd/rct229/ruletest_engine/ruletest_jsons/ashrae9012019/HVAC-CHW/rule_22_6.json", "HVAC-CHW-6")</f>
        <v>HVAC-CHW-6</v>
      </c>
    </row>
    <row r="33" spans="1:5" ht="43.2" x14ac:dyDescent="0.55000000000000004">
      <c r="A33" s="2" t="s">
        <v>710</v>
      </c>
      <c r="B33" s="2" t="s">
        <v>711</v>
      </c>
      <c r="C33" s="3" t="s">
        <v>712</v>
      </c>
      <c r="D33" s="2" t="s">
        <v>8</v>
      </c>
      <c r="E33" s="4" t="str">
        <f>HYPERLINK("https://github.com/pnnl/ruleset-checking-tool/tree/public_review_2nd/rct229/ruletest_engine/ruletest_jsons/ashrae9012019/HVAC-CHW/rule_22_7.json", "HVAC-CHW-7")</f>
        <v>HVAC-CHW-7</v>
      </c>
    </row>
    <row r="34" spans="1:5" ht="28.8" x14ac:dyDescent="0.55000000000000004">
      <c r="A34" s="2" t="s">
        <v>710</v>
      </c>
      <c r="B34" s="2" t="s">
        <v>713</v>
      </c>
      <c r="C34" s="3" t="s">
        <v>714</v>
      </c>
      <c r="D34" s="2" t="s">
        <v>13</v>
      </c>
      <c r="E34" s="4" t="str">
        <f>HYPERLINK("https://github.com/pnnl/ruleset-checking-tool/tree/public_review_2nd/rct229/ruletest_engine/ruletest_jsons/ashrae9012019/HVAC-CHW/rule_22_7.json", "HVAC-CHW-7")</f>
        <v>HVAC-CHW-7</v>
      </c>
    </row>
    <row r="35" spans="1:5" ht="43.2" x14ac:dyDescent="0.55000000000000004">
      <c r="A35" s="2" t="s">
        <v>710</v>
      </c>
      <c r="B35" s="2" t="s">
        <v>715</v>
      </c>
      <c r="C35" s="3" t="s">
        <v>716</v>
      </c>
      <c r="D35" s="2" t="s">
        <v>8</v>
      </c>
      <c r="E35" s="4" t="str">
        <f>HYPERLINK("https://github.com/pnnl/ruleset-checking-tool/tree/public_review_2nd/rct229/ruletest_engine/ruletest_jsons/ashrae9012019/HVAC-CHW/rule_22_7.json", "HVAC-CHW-7")</f>
        <v>HVAC-CHW-7</v>
      </c>
    </row>
    <row r="36" spans="1:5" ht="28.8" x14ac:dyDescent="0.55000000000000004">
      <c r="A36" s="2" t="s">
        <v>710</v>
      </c>
      <c r="B36" s="2" t="s">
        <v>717</v>
      </c>
      <c r="C36" s="3" t="s">
        <v>718</v>
      </c>
      <c r="D36" s="2" t="s">
        <v>13</v>
      </c>
      <c r="E36" s="4" t="str">
        <f>HYPERLINK("https://github.com/pnnl/ruleset-checking-tool/tree/public_review_2nd/rct229/ruletest_engine/ruletest_jsons/ashrae9012019/HVAC-CHW/rule_22_7.json", "HVAC-CHW-7")</f>
        <v>HVAC-CHW-7</v>
      </c>
    </row>
    <row r="37" spans="1:5" ht="28.8" x14ac:dyDescent="0.55000000000000004">
      <c r="A37" s="2" t="s">
        <v>710</v>
      </c>
      <c r="B37" s="2" t="s">
        <v>719</v>
      </c>
      <c r="C37" s="3" t="s">
        <v>720</v>
      </c>
      <c r="D37" s="2" t="s">
        <v>71</v>
      </c>
      <c r="E37" s="4" t="str">
        <f>HYPERLINK("https://github.com/pnnl/ruleset-checking-tool/tree/public_review_2nd/rct229/ruletest_engine/ruletest_jsons/ashrae9012019/HVAC-CHW/rule_22_7.json", "HVAC-CHW-7")</f>
        <v>HVAC-CHW-7</v>
      </c>
    </row>
    <row r="38" spans="1:5" ht="43.2" x14ac:dyDescent="0.55000000000000004">
      <c r="A38" s="2" t="s">
        <v>721</v>
      </c>
      <c r="B38" s="2" t="s">
        <v>722</v>
      </c>
      <c r="C38" s="3" t="s">
        <v>723</v>
      </c>
      <c r="D38" s="2" t="s">
        <v>8</v>
      </c>
      <c r="E38" s="4" t="str">
        <f>HYPERLINK("https://github.com/pnnl/ruleset-checking-tool/tree/public_review_2nd/rct229/ruletest_engine/ruletest_jsons/ashrae9012019/HVAC-CHW/rule_22_8.json", "HVAC-CHW-8")</f>
        <v>HVAC-CHW-8</v>
      </c>
    </row>
    <row r="39" spans="1:5" ht="43.2" x14ac:dyDescent="0.55000000000000004">
      <c r="A39" s="2" t="s">
        <v>721</v>
      </c>
      <c r="B39" s="2" t="s">
        <v>724</v>
      </c>
      <c r="C39" s="3" t="s">
        <v>725</v>
      </c>
      <c r="D39" s="2" t="s">
        <v>13</v>
      </c>
      <c r="E39" s="4" t="str">
        <f>HYPERLINK("https://github.com/pnnl/ruleset-checking-tool/tree/public_review_2nd/rct229/ruletest_engine/ruletest_jsons/ashrae9012019/HVAC-CHW/rule_22_8.json", "HVAC-CHW-8")</f>
        <v>HVAC-CHW-8</v>
      </c>
    </row>
    <row r="40" spans="1:5" ht="28.8" x14ac:dyDescent="0.55000000000000004">
      <c r="A40" s="2" t="s">
        <v>721</v>
      </c>
      <c r="B40" s="2" t="s">
        <v>726</v>
      </c>
      <c r="C40" s="3" t="s">
        <v>727</v>
      </c>
      <c r="D40" s="2" t="s">
        <v>71</v>
      </c>
      <c r="E40" s="4" t="str">
        <f>HYPERLINK("https://github.com/pnnl/ruleset-checking-tool/tree/public_review_2nd/rct229/ruletest_engine/ruletest_jsons/ashrae9012019/HVAC-CHW/rule_22_8.json", "HVAC-CHW-8")</f>
        <v>HVAC-CHW-8</v>
      </c>
    </row>
    <row r="41" spans="1:5" ht="43.2" x14ac:dyDescent="0.55000000000000004">
      <c r="A41" s="2" t="s">
        <v>721</v>
      </c>
      <c r="B41" s="2" t="s">
        <v>728</v>
      </c>
      <c r="C41" s="3" t="s">
        <v>729</v>
      </c>
      <c r="D41" s="2" t="s">
        <v>8</v>
      </c>
      <c r="E41" s="4" t="str">
        <f>HYPERLINK("https://github.com/pnnl/ruleset-checking-tool/tree/public_review_2nd/rct229/ruletest_engine/ruletest_jsons/ashrae9012019/HVAC-CHW/rule_22_8.json", "HVAC-CHW-8")</f>
        <v>HVAC-CHW-8</v>
      </c>
    </row>
    <row r="42" spans="1:5" ht="43.2" x14ac:dyDescent="0.55000000000000004">
      <c r="A42" s="2" t="s">
        <v>721</v>
      </c>
      <c r="B42" s="2" t="s">
        <v>730</v>
      </c>
      <c r="C42" s="3" t="s">
        <v>731</v>
      </c>
      <c r="D42" s="2" t="s">
        <v>13</v>
      </c>
      <c r="E42" s="4" t="str">
        <f>HYPERLINK("https://github.com/pnnl/ruleset-checking-tool/tree/public_review_2nd/rct229/ruletest_engine/ruletest_jsons/ashrae9012019/HVAC-CHW/rule_22_8.json", "HVAC-CHW-8")</f>
        <v>HVAC-CHW-8</v>
      </c>
    </row>
    <row r="43" spans="1:5" ht="57.6" x14ac:dyDescent="0.55000000000000004">
      <c r="A43" s="2" t="s">
        <v>732</v>
      </c>
      <c r="B43" s="2" t="s">
        <v>733</v>
      </c>
      <c r="C43" s="3" t="s">
        <v>734</v>
      </c>
      <c r="D43" s="2" t="s">
        <v>8</v>
      </c>
      <c r="E43" s="4" t="str">
        <f>HYPERLINK("https://github.com/pnnl/ruleset-checking-tool/tree/public_review_2nd/rct229/ruletest_engine/ruletest_jsons/ashrae9012019/HVAC-CHW/rule_22_9.json", "HVAC-CHW-9")</f>
        <v>HVAC-CHW-9</v>
      </c>
    </row>
    <row r="44" spans="1:5" ht="57.6" x14ac:dyDescent="0.55000000000000004">
      <c r="A44" s="2" t="s">
        <v>732</v>
      </c>
      <c r="B44" s="2" t="s">
        <v>735</v>
      </c>
      <c r="C44" s="3" t="s">
        <v>736</v>
      </c>
      <c r="D44" s="2" t="s">
        <v>13</v>
      </c>
      <c r="E44" s="4" t="str">
        <f>HYPERLINK("https://github.com/pnnl/ruleset-checking-tool/tree/public_review_2nd/rct229/ruletest_engine/ruletest_jsons/ashrae9012019/HVAC-CHW/rule_22_9.json", "HVAC-CHW-9")</f>
        <v>HVAC-CHW-9</v>
      </c>
    </row>
    <row r="45" spans="1:5" ht="28.8" x14ac:dyDescent="0.55000000000000004">
      <c r="A45" s="2" t="s">
        <v>732</v>
      </c>
      <c r="B45" s="2" t="s">
        <v>737</v>
      </c>
      <c r="C45" s="3" t="s">
        <v>738</v>
      </c>
      <c r="D45" s="2" t="s">
        <v>71</v>
      </c>
      <c r="E45" s="4" t="str">
        <f>HYPERLINK("https://github.com/pnnl/ruleset-checking-tool/tree/public_review_2nd/rct229/ruletest_engine/ruletest_jsons/ashrae9012019/HVAC-CHW/rule_22_9.json", "HVAC-CHW-9")</f>
        <v>HVAC-CHW-9</v>
      </c>
    </row>
    <row r="46" spans="1:5" ht="57.6" x14ac:dyDescent="0.55000000000000004">
      <c r="A46" s="2" t="s">
        <v>732</v>
      </c>
      <c r="B46" s="2" t="s">
        <v>739</v>
      </c>
      <c r="C46" s="3" t="s">
        <v>740</v>
      </c>
      <c r="D46" s="2" t="s">
        <v>8</v>
      </c>
      <c r="E46" s="4" t="str">
        <f>HYPERLINK("https://github.com/pnnl/ruleset-checking-tool/tree/public_review_2nd/rct229/ruletest_engine/ruletest_jsons/ashrae9012019/HVAC-CHW/rule_22_9.json", "HVAC-CHW-9")</f>
        <v>HVAC-CHW-9</v>
      </c>
    </row>
    <row r="47" spans="1:5" ht="57.6" x14ac:dyDescent="0.55000000000000004">
      <c r="A47" s="2" t="s">
        <v>732</v>
      </c>
      <c r="B47" s="2" t="s">
        <v>741</v>
      </c>
      <c r="C47" s="3" t="s">
        <v>742</v>
      </c>
      <c r="D47" s="2" t="s">
        <v>13</v>
      </c>
      <c r="E47" s="4" t="str">
        <f>HYPERLINK("https://github.com/pnnl/ruleset-checking-tool/tree/public_review_2nd/rct229/ruletest_engine/ruletest_jsons/ashrae9012019/HVAC-CHW/rule_22_9.json", "HVAC-CHW-9")</f>
        <v>HVAC-CHW-9</v>
      </c>
    </row>
    <row r="48" spans="1:5" ht="43.2" x14ac:dyDescent="0.55000000000000004">
      <c r="A48" s="2" t="s">
        <v>743</v>
      </c>
      <c r="B48" s="2" t="s">
        <v>744</v>
      </c>
      <c r="C48" s="3" t="s">
        <v>745</v>
      </c>
      <c r="D48" s="2" t="s">
        <v>8</v>
      </c>
      <c r="E48" s="4" t="str">
        <f t="shared" ref="E48:E53" si="1">HYPERLINK("https://github.com/pnnl/ruleset-checking-tool/tree/public_review_2nd/rct229/ruletest_engine/ruletest_jsons/ashrae9012019/HVAC-CHW/rule_22_10.json", "HVAC-CHW-10")</f>
        <v>HVAC-CHW-10</v>
      </c>
    </row>
    <row r="49" spans="1:5" ht="43.2" x14ac:dyDescent="0.55000000000000004">
      <c r="A49" s="2" t="s">
        <v>743</v>
      </c>
      <c r="B49" s="2" t="s">
        <v>746</v>
      </c>
      <c r="C49" s="3" t="s">
        <v>747</v>
      </c>
      <c r="D49" s="2" t="s">
        <v>13</v>
      </c>
      <c r="E49" s="4" t="str">
        <f t="shared" si="1"/>
        <v>HVAC-CHW-10</v>
      </c>
    </row>
    <row r="50" spans="1:5" ht="43.2" x14ac:dyDescent="0.55000000000000004">
      <c r="A50" s="2" t="s">
        <v>743</v>
      </c>
      <c r="B50" s="2" t="s">
        <v>748</v>
      </c>
      <c r="C50" s="3" t="s">
        <v>749</v>
      </c>
      <c r="D50" s="2" t="s">
        <v>8</v>
      </c>
      <c r="E50" s="4" t="str">
        <f t="shared" si="1"/>
        <v>HVAC-CHW-10</v>
      </c>
    </row>
    <row r="51" spans="1:5" ht="43.2" x14ac:dyDescent="0.55000000000000004">
      <c r="A51" s="2" t="s">
        <v>743</v>
      </c>
      <c r="B51" s="2" t="s">
        <v>750</v>
      </c>
      <c r="C51" s="3" t="s">
        <v>751</v>
      </c>
      <c r="D51" s="2" t="s">
        <v>13</v>
      </c>
      <c r="E51" s="4" t="str">
        <f t="shared" si="1"/>
        <v>HVAC-CHW-10</v>
      </c>
    </row>
    <row r="52" spans="1:5" ht="28.8" x14ac:dyDescent="0.55000000000000004">
      <c r="A52" s="2" t="s">
        <v>743</v>
      </c>
      <c r="B52" s="2" t="s">
        <v>752</v>
      </c>
      <c r="C52" s="3" t="s">
        <v>753</v>
      </c>
      <c r="D52" s="2" t="s">
        <v>18</v>
      </c>
      <c r="E52" s="4" t="str">
        <f t="shared" si="1"/>
        <v>HVAC-CHW-10</v>
      </c>
    </row>
    <row r="53" spans="1:5" ht="43.2" x14ac:dyDescent="0.55000000000000004">
      <c r="A53" s="2" t="s">
        <v>743</v>
      </c>
      <c r="B53" s="2" t="s">
        <v>754</v>
      </c>
      <c r="C53" s="3" t="s">
        <v>755</v>
      </c>
      <c r="D53" s="2" t="s">
        <v>71</v>
      </c>
      <c r="E53" s="4" t="str">
        <f t="shared" si="1"/>
        <v>HVAC-CHW-10</v>
      </c>
    </row>
    <row r="54" spans="1:5" ht="43.2" x14ac:dyDescent="0.55000000000000004">
      <c r="A54" s="2" t="s">
        <v>756</v>
      </c>
      <c r="B54" s="2" t="s">
        <v>757</v>
      </c>
      <c r="C54" s="3" t="s">
        <v>758</v>
      </c>
      <c r="D54" s="2" t="s">
        <v>8</v>
      </c>
      <c r="E54" s="4" t="str">
        <f>HYPERLINK("https://github.com/pnnl/ruleset-checking-tool/tree/public_review_2nd/rct229/ruletest_engine/ruletest_jsons/ashrae9012019/HVAC-CHW/rule_22_11.json", "HVAC-CHW-11")</f>
        <v>HVAC-CHW-11</v>
      </c>
    </row>
    <row r="55" spans="1:5" ht="43.2" x14ac:dyDescent="0.55000000000000004">
      <c r="A55" s="2" t="s">
        <v>756</v>
      </c>
      <c r="B55" s="2" t="s">
        <v>759</v>
      </c>
      <c r="C55" s="3" t="s">
        <v>760</v>
      </c>
      <c r="D55" s="2" t="s">
        <v>13</v>
      </c>
      <c r="E55" s="4" t="str">
        <f>HYPERLINK("https://github.com/pnnl/ruleset-checking-tool/tree/public_review_2nd/rct229/ruletest_engine/ruletest_jsons/ashrae9012019/HVAC-CHW/rule_22_11.json", "HVAC-CHW-11")</f>
        <v>HVAC-CHW-11</v>
      </c>
    </row>
    <row r="56" spans="1:5" ht="43.2" x14ac:dyDescent="0.55000000000000004">
      <c r="A56" s="2" t="s">
        <v>756</v>
      </c>
      <c r="B56" s="2" t="s">
        <v>761</v>
      </c>
      <c r="C56" s="3" t="s">
        <v>762</v>
      </c>
      <c r="D56" s="2" t="s">
        <v>8</v>
      </c>
      <c r="E56" s="4" t="str">
        <f>HYPERLINK("https://github.com/pnnl/ruleset-checking-tool/tree/public_review_2nd/rct229/ruletest_engine/ruletest_jsons/ashrae9012019/HVAC-CHW/rule_22_11.json", "HVAC-CHW-11")</f>
        <v>HVAC-CHW-11</v>
      </c>
    </row>
    <row r="57" spans="1:5" ht="43.2" x14ac:dyDescent="0.55000000000000004">
      <c r="A57" s="2" t="s">
        <v>756</v>
      </c>
      <c r="B57" s="2" t="s">
        <v>763</v>
      </c>
      <c r="C57" s="3" t="s">
        <v>764</v>
      </c>
      <c r="D57" s="2" t="s">
        <v>13</v>
      </c>
      <c r="E57" s="4" t="str">
        <f>HYPERLINK("https://github.com/pnnl/ruleset-checking-tool/tree/public_review_2nd/rct229/ruletest_engine/ruletest_jsons/ashrae9012019/HVAC-CHW/rule_22_11.json", "HVAC-CHW-11")</f>
        <v>HVAC-CHW-11</v>
      </c>
    </row>
    <row r="58" spans="1:5" ht="28.8" x14ac:dyDescent="0.55000000000000004">
      <c r="A58" s="2" t="s">
        <v>756</v>
      </c>
      <c r="B58" s="2" t="s">
        <v>765</v>
      </c>
      <c r="C58" s="3" t="s">
        <v>766</v>
      </c>
      <c r="D58" s="2" t="s">
        <v>71</v>
      </c>
      <c r="E58" s="4" t="str">
        <f>HYPERLINK("https://github.com/pnnl/ruleset-checking-tool/tree/public_review_2nd/rct229/ruletest_engine/ruletest_jsons/ashrae9012019/HVAC-CHW/rule_22_11.json", "HVAC-CHW-11")</f>
        <v>HVAC-CHW-11</v>
      </c>
    </row>
    <row r="59" spans="1:5" ht="43.2" x14ac:dyDescent="0.55000000000000004">
      <c r="A59" s="2" t="s">
        <v>767</v>
      </c>
      <c r="B59" s="2" t="s">
        <v>768</v>
      </c>
      <c r="C59" s="3" t="s">
        <v>769</v>
      </c>
      <c r="D59" s="2" t="s">
        <v>8</v>
      </c>
      <c r="E59" s="4" t="str">
        <f>HYPERLINK("https://github.com/pnnl/ruleset-checking-tool/tree/public_review_2nd/rct229/ruletest_engine/ruletest_jsons/ashrae9012019/HVAC-CHW/rule_22_12.json", "HVAC-CHW-12")</f>
        <v>HVAC-CHW-12</v>
      </c>
    </row>
    <row r="60" spans="1:5" ht="43.2" x14ac:dyDescent="0.55000000000000004">
      <c r="A60" s="2" t="s">
        <v>767</v>
      </c>
      <c r="B60" s="2" t="s">
        <v>770</v>
      </c>
      <c r="C60" s="3" t="s">
        <v>771</v>
      </c>
      <c r="D60" s="2" t="s">
        <v>13</v>
      </c>
      <c r="E60" s="4" t="str">
        <f>HYPERLINK("https://github.com/pnnl/ruleset-checking-tool/tree/public_review_2nd/rct229/ruletest_engine/ruletest_jsons/ashrae9012019/HVAC-CHW/rule_22_12.json", "HVAC-CHW-12")</f>
        <v>HVAC-CHW-12</v>
      </c>
    </row>
    <row r="61" spans="1:5" ht="43.2" x14ac:dyDescent="0.55000000000000004">
      <c r="A61" s="2" t="s">
        <v>767</v>
      </c>
      <c r="B61" s="2" t="s">
        <v>772</v>
      </c>
      <c r="C61" s="3" t="s">
        <v>773</v>
      </c>
      <c r="D61" s="2" t="s">
        <v>13</v>
      </c>
      <c r="E61" s="4" t="str">
        <f>HYPERLINK("https://github.com/pnnl/ruleset-checking-tool/tree/public_review_2nd/rct229/ruletest_engine/ruletest_jsons/ashrae9012019/HVAC-CHW/rule_22_12.json", "HVAC-CHW-12")</f>
        <v>HVAC-CHW-12</v>
      </c>
    </row>
    <row r="62" spans="1:5" ht="28.8" x14ac:dyDescent="0.55000000000000004">
      <c r="A62" s="2" t="s">
        <v>767</v>
      </c>
      <c r="B62" s="2" t="s">
        <v>774</v>
      </c>
      <c r="C62" s="3" t="s">
        <v>775</v>
      </c>
      <c r="D62" s="2" t="s">
        <v>13</v>
      </c>
      <c r="E62" s="4" t="str">
        <f>HYPERLINK("https://github.com/pnnl/ruleset-checking-tool/tree/public_review_2nd/rct229/ruletest_engine/ruletest_jsons/ashrae9012019/HVAC-CHW/rule_22_12.json", "HVAC-CHW-12")</f>
        <v>HVAC-CHW-12</v>
      </c>
    </row>
    <row r="63" spans="1:5" ht="28.8" x14ac:dyDescent="0.55000000000000004">
      <c r="A63" s="2" t="s">
        <v>767</v>
      </c>
      <c r="B63" s="2" t="s">
        <v>776</v>
      </c>
      <c r="C63" s="3" t="s">
        <v>777</v>
      </c>
      <c r="D63" s="2" t="s">
        <v>71</v>
      </c>
      <c r="E63" s="4" t="str">
        <f>HYPERLINK("https://github.com/pnnl/ruleset-checking-tool/tree/public_review_2nd/rct229/ruletest_engine/ruletest_jsons/ashrae9012019/HVAC-CHW/rule_22_12.json", "HVAC-CHW-12")</f>
        <v>HVAC-CHW-12</v>
      </c>
    </row>
    <row r="64" spans="1:5" ht="28.8" x14ac:dyDescent="0.55000000000000004">
      <c r="A64" s="2" t="s">
        <v>778</v>
      </c>
      <c r="B64" s="2" t="s">
        <v>779</v>
      </c>
      <c r="C64" s="3" t="s">
        <v>780</v>
      </c>
      <c r="D64" s="2" t="s">
        <v>8</v>
      </c>
      <c r="E64" s="4" t="str">
        <f>HYPERLINK("https://github.com/pnnl/ruleset-checking-tool/tree/public_review_2nd/rct229/ruletest_engine/ruletest_jsons/ashrae9012019/HVAC-CHW/rule_22_13.json", "HVAC-CHW-13")</f>
        <v>HVAC-CHW-13</v>
      </c>
    </row>
    <row r="65" spans="1:5" ht="28.8" x14ac:dyDescent="0.55000000000000004">
      <c r="A65" s="2" t="s">
        <v>778</v>
      </c>
      <c r="B65" s="2" t="s">
        <v>781</v>
      </c>
      <c r="C65" s="3" t="s">
        <v>782</v>
      </c>
      <c r="D65" s="2" t="s">
        <v>13</v>
      </c>
      <c r="E65" s="4" t="str">
        <f>HYPERLINK("https://github.com/pnnl/ruleset-checking-tool/tree/public_review_2nd/rct229/ruletest_engine/ruletest_jsons/ashrae9012019/HVAC-CHW/rule_22_13.json", "HVAC-CHW-13")</f>
        <v>HVAC-CHW-13</v>
      </c>
    </row>
    <row r="66" spans="1:5" ht="28.8" x14ac:dyDescent="0.55000000000000004">
      <c r="A66" s="2" t="s">
        <v>778</v>
      </c>
      <c r="B66" s="2" t="s">
        <v>783</v>
      </c>
      <c r="C66" s="3" t="s">
        <v>784</v>
      </c>
      <c r="D66" s="2" t="s">
        <v>8</v>
      </c>
      <c r="E66" s="4" t="str">
        <f>HYPERLINK("https://github.com/pnnl/ruleset-checking-tool/tree/public_review_2nd/rct229/ruletest_engine/ruletest_jsons/ashrae9012019/HVAC-CHW/rule_22_13.json", "HVAC-CHW-13")</f>
        <v>HVAC-CHW-13</v>
      </c>
    </row>
    <row r="67" spans="1:5" ht="28.8" x14ac:dyDescent="0.55000000000000004">
      <c r="A67" s="2" t="s">
        <v>778</v>
      </c>
      <c r="B67" s="2" t="s">
        <v>785</v>
      </c>
      <c r="C67" s="3" t="s">
        <v>786</v>
      </c>
      <c r="D67" s="2" t="s">
        <v>13</v>
      </c>
      <c r="E67" s="4" t="str">
        <f>HYPERLINK("https://github.com/pnnl/ruleset-checking-tool/tree/public_review_2nd/rct229/ruletest_engine/ruletest_jsons/ashrae9012019/HVAC-CHW/rule_22_13.json", "HVAC-CHW-13")</f>
        <v>HVAC-CHW-13</v>
      </c>
    </row>
    <row r="68" spans="1:5" ht="28.8" x14ac:dyDescent="0.55000000000000004">
      <c r="A68" s="2" t="s">
        <v>787</v>
      </c>
      <c r="B68" s="2" t="s">
        <v>788</v>
      </c>
      <c r="C68" s="3" t="s">
        <v>789</v>
      </c>
      <c r="D68" s="2" t="s">
        <v>8</v>
      </c>
      <c r="E68" s="4" t="str">
        <f>HYPERLINK("https://github.com/pnnl/ruleset-checking-tool/tree/public_review_2nd/rct229/ruletest_engine/ruletest_jsons/ashrae9012019/HVAC-CHW/rule_22_14.json", "HVAC-CHW-14")</f>
        <v>HVAC-CHW-14</v>
      </c>
    </row>
    <row r="69" spans="1:5" ht="28.8" x14ac:dyDescent="0.55000000000000004">
      <c r="A69" s="2" t="s">
        <v>787</v>
      </c>
      <c r="B69" s="2" t="s">
        <v>790</v>
      </c>
      <c r="C69" s="3" t="s">
        <v>791</v>
      </c>
      <c r="D69" s="2" t="s">
        <v>13</v>
      </c>
      <c r="E69" s="4" t="str">
        <f>HYPERLINK("https://github.com/pnnl/ruleset-checking-tool/tree/public_review_2nd/rct229/ruletest_engine/ruletest_jsons/ashrae9012019/HVAC-CHW/rule_22_14.json", "HVAC-CHW-14")</f>
        <v>HVAC-CHW-14</v>
      </c>
    </row>
    <row r="70" spans="1:5" ht="28.8" x14ac:dyDescent="0.55000000000000004">
      <c r="A70" s="2" t="s">
        <v>787</v>
      </c>
      <c r="B70" s="2" t="s">
        <v>792</v>
      </c>
      <c r="C70" s="3" t="s">
        <v>793</v>
      </c>
      <c r="D70" s="2" t="s">
        <v>8</v>
      </c>
      <c r="E70" s="4" t="str">
        <f>HYPERLINK("https://github.com/pnnl/ruleset-checking-tool/tree/public_review_2nd/rct229/ruletest_engine/ruletest_jsons/ashrae9012019/HVAC-CHW/rule_22_14.json", "HVAC-CHW-14")</f>
        <v>HVAC-CHW-14</v>
      </c>
    </row>
    <row r="71" spans="1:5" ht="28.8" x14ac:dyDescent="0.55000000000000004">
      <c r="A71" s="2" t="s">
        <v>787</v>
      </c>
      <c r="B71" s="2" t="s">
        <v>794</v>
      </c>
      <c r="C71" s="3" t="s">
        <v>795</v>
      </c>
      <c r="D71" s="2" t="s">
        <v>13</v>
      </c>
      <c r="E71" s="4" t="str">
        <f>HYPERLINK("https://github.com/pnnl/ruleset-checking-tool/tree/public_review_2nd/rct229/ruletest_engine/ruletest_jsons/ashrae9012019/HVAC-CHW/rule_22_14.json", "HVAC-CHW-14")</f>
        <v>HVAC-CHW-14</v>
      </c>
    </row>
    <row r="72" spans="1:5" ht="28.8" x14ac:dyDescent="0.55000000000000004">
      <c r="A72" s="2" t="s">
        <v>787</v>
      </c>
      <c r="B72" s="2" t="s">
        <v>796</v>
      </c>
      <c r="C72" s="3" t="s">
        <v>797</v>
      </c>
      <c r="D72" s="2" t="s">
        <v>71</v>
      </c>
      <c r="E72" s="4" t="str">
        <f>HYPERLINK("https://github.com/pnnl/ruleset-checking-tool/tree/public_review_2nd/rct229/ruletest_engine/ruletest_jsons/ashrae9012019/HVAC-CHW/rule_22_14.json", "HVAC-CHW-14")</f>
        <v>HVAC-CHW-14</v>
      </c>
    </row>
    <row r="73" spans="1:5" ht="43.2" x14ac:dyDescent="0.55000000000000004">
      <c r="A73" s="2" t="s">
        <v>798</v>
      </c>
      <c r="B73" s="2" t="s">
        <v>799</v>
      </c>
      <c r="C73" s="3" t="s">
        <v>800</v>
      </c>
      <c r="D73" s="2" t="s">
        <v>8</v>
      </c>
      <c r="E73" s="4" t="str">
        <f>HYPERLINK("https://github.com/pnnl/ruleset-checking-tool/tree/public_review_2nd/rct229/ruletest_engine/ruletest_jsons/ashrae9012019/HVAC-CHW/rule_22_15.json", "HVAC-CHW-15")</f>
        <v>HVAC-CHW-15</v>
      </c>
    </row>
    <row r="74" spans="1:5" ht="43.2" x14ac:dyDescent="0.55000000000000004">
      <c r="A74" s="2" t="s">
        <v>798</v>
      </c>
      <c r="B74" s="2" t="s">
        <v>801</v>
      </c>
      <c r="C74" s="3" t="s">
        <v>802</v>
      </c>
      <c r="D74" s="2" t="s">
        <v>13</v>
      </c>
      <c r="E74" s="4" t="str">
        <f>HYPERLINK("https://github.com/pnnl/ruleset-checking-tool/tree/public_review_2nd/rct229/ruletest_engine/ruletest_jsons/ashrae9012019/HVAC-CHW/rule_22_15.json", "HVAC-CHW-15")</f>
        <v>HVAC-CHW-15</v>
      </c>
    </row>
    <row r="75" spans="1:5" ht="43.2" x14ac:dyDescent="0.55000000000000004">
      <c r="A75" s="2" t="s">
        <v>798</v>
      </c>
      <c r="B75" s="2" t="s">
        <v>803</v>
      </c>
      <c r="C75" s="3" t="s">
        <v>804</v>
      </c>
      <c r="D75" s="2" t="s">
        <v>71</v>
      </c>
      <c r="E75" s="4" t="str">
        <f>HYPERLINK("https://github.com/pnnl/ruleset-checking-tool/tree/public_review_2nd/rct229/ruletest_engine/ruletest_jsons/ashrae9012019/HVAC-CHW/rule_22_15.json", "HVAC-CHW-15")</f>
        <v>HVAC-CHW-15</v>
      </c>
    </row>
    <row r="76" spans="1:5" ht="43.2" x14ac:dyDescent="0.55000000000000004">
      <c r="A76" s="2" t="s">
        <v>805</v>
      </c>
      <c r="B76" s="2" t="s">
        <v>806</v>
      </c>
      <c r="C76" s="3" t="s">
        <v>807</v>
      </c>
      <c r="D76" s="2" t="s">
        <v>8</v>
      </c>
      <c r="E76" s="4" t="str">
        <f t="shared" ref="E76:E81" si="2">HYPERLINK("https://github.com/pnnl/ruleset-checking-tool/tree/public_review_2nd/rct229/ruletest_engine/ruletest_jsons/ashrae9012019/HVAC-CHW/rule_22_16.json", "HVAC-CHW-16")</f>
        <v>HVAC-CHW-16</v>
      </c>
    </row>
    <row r="77" spans="1:5" ht="43.2" x14ac:dyDescent="0.55000000000000004">
      <c r="A77" s="2" t="s">
        <v>805</v>
      </c>
      <c r="B77" s="2" t="s">
        <v>808</v>
      </c>
      <c r="C77" s="3" t="s">
        <v>809</v>
      </c>
      <c r="D77" s="2" t="s">
        <v>13</v>
      </c>
      <c r="E77" s="4" t="str">
        <f t="shared" si="2"/>
        <v>HVAC-CHW-16</v>
      </c>
    </row>
    <row r="78" spans="1:5" ht="43.2" x14ac:dyDescent="0.55000000000000004">
      <c r="A78" s="2" t="s">
        <v>805</v>
      </c>
      <c r="B78" s="2" t="s">
        <v>810</v>
      </c>
      <c r="C78" s="3" t="s">
        <v>804</v>
      </c>
      <c r="D78" s="2" t="s">
        <v>71</v>
      </c>
      <c r="E78" s="4" t="str">
        <f t="shared" si="2"/>
        <v>HVAC-CHW-16</v>
      </c>
    </row>
    <row r="79" spans="1:5" ht="43.2" x14ac:dyDescent="0.55000000000000004">
      <c r="A79" s="2" t="s">
        <v>805</v>
      </c>
      <c r="B79" s="2" t="s">
        <v>811</v>
      </c>
      <c r="C79" s="3" t="s">
        <v>812</v>
      </c>
      <c r="D79" s="2" t="s">
        <v>8</v>
      </c>
      <c r="E79" s="4" t="str">
        <f t="shared" si="2"/>
        <v>HVAC-CHW-16</v>
      </c>
    </row>
    <row r="80" spans="1:5" ht="43.2" x14ac:dyDescent="0.55000000000000004">
      <c r="A80" s="2" t="s">
        <v>805</v>
      </c>
      <c r="B80" s="2" t="s">
        <v>813</v>
      </c>
      <c r="C80" s="3" t="s">
        <v>814</v>
      </c>
      <c r="D80" s="2" t="s">
        <v>13</v>
      </c>
      <c r="E80" s="4" t="str">
        <f t="shared" si="2"/>
        <v>HVAC-CHW-16</v>
      </c>
    </row>
    <row r="81" spans="1:5" ht="43.2" x14ac:dyDescent="0.55000000000000004">
      <c r="A81" s="2" t="s">
        <v>805</v>
      </c>
      <c r="B81" s="2" t="s">
        <v>815</v>
      </c>
      <c r="C81" s="3" t="s">
        <v>804</v>
      </c>
      <c r="D81" s="2" t="s">
        <v>71</v>
      </c>
      <c r="E81" s="4" t="str">
        <f t="shared" si="2"/>
        <v>HVAC-CHW-16</v>
      </c>
    </row>
    <row r="82" spans="1:5" ht="43.2" x14ac:dyDescent="0.55000000000000004">
      <c r="A82" s="2" t="s">
        <v>816</v>
      </c>
      <c r="B82" s="2" t="s">
        <v>817</v>
      </c>
      <c r="C82" s="3" t="s">
        <v>818</v>
      </c>
      <c r="D82" s="2" t="s">
        <v>8</v>
      </c>
      <c r="E82" s="4" t="str">
        <f>HYPERLINK("https://github.com/pnnl/ruleset-checking-tool/tree/public_review_2nd/rct229/ruletest_engine/ruletest_jsons/ashrae9012019/HVAC-CHW/rule_22_17.json", "HVAC-CHW-17")</f>
        <v>HVAC-CHW-17</v>
      </c>
    </row>
    <row r="83" spans="1:5" ht="43.2" x14ac:dyDescent="0.55000000000000004">
      <c r="A83" s="2" t="s">
        <v>816</v>
      </c>
      <c r="B83" s="2" t="s">
        <v>819</v>
      </c>
      <c r="C83" s="3" t="s">
        <v>820</v>
      </c>
      <c r="D83" s="2" t="s">
        <v>13</v>
      </c>
      <c r="E83" s="4" t="str">
        <f>HYPERLINK("https://github.com/pnnl/ruleset-checking-tool/tree/public_review_2nd/rct229/ruletest_engine/ruletest_jsons/ashrae9012019/HVAC-CHW/rule_22_17.json", "HVAC-CHW-17")</f>
        <v>HVAC-CHW-17</v>
      </c>
    </row>
    <row r="84" spans="1:5" ht="57.6" x14ac:dyDescent="0.55000000000000004">
      <c r="A84" s="2" t="s">
        <v>816</v>
      </c>
      <c r="B84" s="2" t="s">
        <v>821</v>
      </c>
      <c r="C84" s="3" t="s">
        <v>822</v>
      </c>
      <c r="D84" s="2" t="s">
        <v>18</v>
      </c>
      <c r="E84" s="4" t="str">
        <f>HYPERLINK("https://github.com/pnnl/ruleset-checking-tool/tree/public_review_2nd/rct229/ruletest_engine/ruletest_jsons/ashrae9012019/HVAC-CHW/rule_22_17.json", "HVAC-CHW-17")</f>
        <v>HVAC-CHW-17</v>
      </c>
    </row>
    <row r="85" spans="1:5" ht="72" x14ac:dyDescent="0.55000000000000004">
      <c r="A85" s="2" t="s">
        <v>816</v>
      </c>
      <c r="B85" s="2" t="s">
        <v>823</v>
      </c>
      <c r="C85" s="3" t="s">
        <v>824</v>
      </c>
      <c r="D85" s="2" t="s">
        <v>18</v>
      </c>
      <c r="E85" s="4" t="str">
        <f>HYPERLINK("https://github.com/pnnl/ruleset-checking-tool/tree/public_review_2nd/rct229/ruletest_engine/ruletest_jsons/ashrae9012019/HVAC-CHW/rule_22_17.json", "HVAC-CHW-17")</f>
        <v>HVAC-CHW-17</v>
      </c>
    </row>
    <row r="86" spans="1:5" ht="43.2" x14ac:dyDescent="0.55000000000000004">
      <c r="A86" s="2" t="s">
        <v>816</v>
      </c>
      <c r="B86" s="2" t="s">
        <v>825</v>
      </c>
      <c r="C86" s="3" t="s">
        <v>826</v>
      </c>
      <c r="D86" s="2" t="s">
        <v>18</v>
      </c>
      <c r="E86" s="4" t="str">
        <f>HYPERLINK("https://github.com/pnnl/ruleset-checking-tool/tree/public_review_2nd/rct229/ruletest_engine/ruletest_jsons/ashrae9012019/HVAC-CHW/rule_22_17.json", "HVAC-CHW-17")</f>
        <v>HVAC-CHW-17</v>
      </c>
    </row>
    <row r="87" spans="1:5" ht="28.8" x14ac:dyDescent="0.55000000000000004">
      <c r="A87" s="2" t="s">
        <v>827</v>
      </c>
      <c r="B87" s="2" t="s">
        <v>828</v>
      </c>
      <c r="C87" s="3" t="s">
        <v>829</v>
      </c>
      <c r="D87" s="2" t="s">
        <v>8</v>
      </c>
      <c r="E87" s="4" t="str">
        <f>HYPERLINK("https://github.com/pnnl/ruleset-checking-tool/tree/public_review_2nd/rct229/ruletest_engine/ruletest_jsons/ashrae9012019/HVAC-CHW/rule_22_18.json", "HVAC-CHW-18")</f>
        <v>HVAC-CHW-18</v>
      </c>
    </row>
    <row r="88" spans="1:5" ht="28.8" x14ac:dyDescent="0.55000000000000004">
      <c r="A88" s="2" t="s">
        <v>827</v>
      </c>
      <c r="B88" s="2" t="s">
        <v>830</v>
      </c>
      <c r="C88" s="3" t="s">
        <v>831</v>
      </c>
      <c r="D88" s="2" t="s">
        <v>13</v>
      </c>
      <c r="E88" s="4" t="str">
        <f>HYPERLINK("https://github.com/pnnl/ruleset-checking-tool/tree/public_review_2nd/rct229/ruletest_engine/ruletest_jsons/ashrae9012019/HVAC-CHW/rule_22_18.json", "HVAC-CHW-18")</f>
        <v>HVAC-CHW-18</v>
      </c>
    </row>
    <row r="89" spans="1:5" ht="28.8" x14ac:dyDescent="0.55000000000000004">
      <c r="A89" s="2" t="s">
        <v>827</v>
      </c>
      <c r="B89" s="2" t="s">
        <v>832</v>
      </c>
      <c r="C89" s="3" t="s">
        <v>833</v>
      </c>
      <c r="D89" s="2" t="s">
        <v>71</v>
      </c>
      <c r="E89" s="4" t="str">
        <f>HYPERLINK("https://github.com/pnnl/ruleset-checking-tool/tree/public_review_2nd/rct229/ruletest_engine/ruletest_jsons/ashrae9012019/HVAC-CHW/rule_22_18.json", "HVAC-CHW-18")</f>
        <v>HVAC-CHW-18</v>
      </c>
    </row>
    <row r="90" spans="1:5" ht="43.2" x14ac:dyDescent="0.55000000000000004">
      <c r="A90" s="2" t="s">
        <v>834</v>
      </c>
      <c r="B90" s="2" t="s">
        <v>835</v>
      </c>
      <c r="C90" s="3" t="s">
        <v>836</v>
      </c>
      <c r="D90" s="2" t="s">
        <v>8</v>
      </c>
      <c r="E90" s="4" t="str">
        <f>HYPERLINK("https://github.com/pnnl/ruleset-checking-tool/tree/public_review_2nd/rct229/ruletest_engine/ruletest_jsons/ashrae9012019/HVAC-CHW/rule_22_19.json", "HVAC-CHW-19")</f>
        <v>HVAC-CHW-19</v>
      </c>
    </row>
    <row r="91" spans="1:5" ht="43.2" x14ac:dyDescent="0.55000000000000004">
      <c r="A91" s="2" t="s">
        <v>834</v>
      </c>
      <c r="B91" s="2" t="s">
        <v>837</v>
      </c>
      <c r="C91" s="3" t="s">
        <v>838</v>
      </c>
      <c r="D91" s="2" t="s">
        <v>13</v>
      </c>
      <c r="E91" s="4" t="str">
        <f>HYPERLINK("https://github.com/pnnl/ruleset-checking-tool/tree/public_review_2nd/rct229/ruletest_engine/ruletest_jsons/ashrae9012019/HVAC-CHW/rule_22_19.json", "HVAC-CHW-19")</f>
        <v>HVAC-CHW-19</v>
      </c>
    </row>
    <row r="92" spans="1:5" ht="43.2" x14ac:dyDescent="0.55000000000000004">
      <c r="A92" s="2" t="s">
        <v>834</v>
      </c>
      <c r="B92" s="2" t="s">
        <v>839</v>
      </c>
      <c r="C92" s="3" t="s">
        <v>840</v>
      </c>
      <c r="D92" s="2" t="s">
        <v>8</v>
      </c>
      <c r="E92" s="4" t="str">
        <f>HYPERLINK("https://github.com/pnnl/ruleset-checking-tool/tree/public_review_2nd/rct229/ruletest_engine/ruletest_jsons/ashrae9012019/HVAC-CHW/rule_22_19.json", "HVAC-CHW-19")</f>
        <v>HVAC-CHW-19</v>
      </c>
    </row>
    <row r="93" spans="1:5" ht="43.2" x14ac:dyDescent="0.55000000000000004">
      <c r="A93" s="2" t="s">
        <v>834</v>
      </c>
      <c r="B93" s="2" t="s">
        <v>841</v>
      </c>
      <c r="C93" s="3" t="s">
        <v>842</v>
      </c>
      <c r="D93" s="2" t="s">
        <v>13</v>
      </c>
      <c r="E93" s="4" t="str">
        <f>HYPERLINK("https://github.com/pnnl/ruleset-checking-tool/tree/public_review_2nd/rct229/ruletest_engine/ruletest_jsons/ashrae9012019/HVAC-CHW/rule_22_19.json", "HVAC-CHW-19")</f>
        <v>HVAC-CHW-19</v>
      </c>
    </row>
    <row r="94" spans="1:5" ht="28.8" x14ac:dyDescent="0.55000000000000004">
      <c r="A94" s="2" t="s">
        <v>834</v>
      </c>
      <c r="B94" s="2" t="s">
        <v>843</v>
      </c>
      <c r="C94" s="3" t="s">
        <v>844</v>
      </c>
      <c r="D94" s="2" t="s">
        <v>71</v>
      </c>
      <c r="E94" s="4" t="str">
        <f>HYPERLINK("https://github.com/pnnl/ruleset-checking-tool/tree/public_review_2nd/rct229/ruletest_engine/ruletest_jsons/ashrae9012019/HVAC-CHW/rule_22_19.json", "HVAC-CHW-19")</f>
        <v>HVAC-CHW-19</v>
      </c>
    </row>
    <row r="95" spans="1:5" ht="43.2" x14ac:dyDescent="0.55000000000000004">
      <c r="A95" s="2" t="s">
        <v>845</v>
      </c>
      <c r="B95" s="2" t="s">
        <v>846</v>
      </c>
      <c r="C95" s="3" t="s">
        <v>847</v>
      </c>
      <c r="D95" s="2" t="s">
        <v>8</v>
      </c>
      <c r="E95" s="4" t="str">
        <f>HYPERLINK("https://github.com/pnnl/ruleset-checking-tool/tree/public_review_2nd/rct229/ruletest_engine/ruletest_jsons/ashrae9012019/HVAC-CHW/rule_22_20.json", "HVAC-CHW-20")</f>
        <v>HVAC-CHW-20</v>
      </c>
    </row>
    <row r="96" spans="1:5" ht="43.2" x14ac:dyDescent="0.55000000000000004">
      <c r="A96" s="2" t="s">
        <v>845</v>
      </c>
      <c r="B96" s="2" t="s">
        <v>848</v>
      </c>
      <c r="C96" s="3" t="s">
        <v>849</v>
      </c>
      <c r="D96" s="2" t="s">
        <v>13</v>
      </c>
      <c r="E96" s="4" t="str">
        <f>HYPERLINK("https://github.com/pnnl/ruleset-checking-tool/tree/public_review_2nd/rct229/ruletest_engine/ruletest_jsons/ashrae9012019/HVAC-CHW/rule_22_20.json", "HVAC-CHW-20")</f>
        <v>HVAC-CHW-20</v>
      </c>
    </row>
    <row r="97" spans="1:5" ht="43.2" x14ac:dyDescent="0.55000000000000004">
      <c r="A97" s="2" t="s">
        <v>845</v>
      </c>
      <c r="B97" s="2" t="s">
        <v>850</v>
      </c>
      <c r="C97" s="3" t="s">
        <v>851</v>
      </c>
      <c r="D97" s="2" t="s">
        <v>8</v>
      </c>
      <c r="E97" s="4" t="str">
        <f>HYPERLINK("https://github.com/pnnl/ruleset-checking-tool/tree/public_review_2nd/rct229/ruletest_engine/ruletest_jsons/ashrae9012019/HVAC-CHW/rule_22_20.json", "HVAC-CHW-20")</f>
        <v>HVAC-CHW-20</v>
      </c>
    </row>
    <row r="98" spans="1:5" ht="43.2" x14ac:dyDescent="0.55000000000000004">
      <c r="A98" s="2" t="s">
        <v>845</v>
      </c>
      <c r="B98" s="2" t="s">
        <v>852</v>
      </c>
      <c r="C98" s="3" t="s">
        <v>853</v>
      </c>
      <c r="D98" s="2" t="s">
        <v>13</v>
      </c>
      <c r="E98" s="4" t="str">
        <f>HYPERLINK("https://github.com/pnnl/ruleset-checking-tool/tree/public_review_2nd/rct229/ruletest_engine/ruletest_jsons/ashrae9012019/HVAC-CHW/rule_22_20.json", "HVAC-CHW-20")</f>
        <v>HVAC-CHW-20</v>
      </c>
    </row>
    <row r="99" spans="1:5" ht="28.8" x14ac:dyDescent="0.55000000000000004">
      <c r="A99" s="2" t="s">
        <v>845</v>
      </c>
      <c r="B99" s="2" t="s">
        <v>854</v>
      </c>
      <c r="C99" s="3" t="s">
        <v>855</v>
      </c>
      <c r="D99" s="2" t="s">
        <v>71</v>
      </c>
      <c r="E99" s="4" t="str">
        <f>HYPERLINK("https://github.com/pnnl/ruleset-checking-tool/tree/public_review_2nd/rct229/ruletest_engine/ruletest_jsons/ashrae9012019/HVAC-CHW/rule_22_20.json", "HVAC-CHW-20")</f>
        <v>HVAC-CHW-20</v>
      </c>
    </row>
    <row r="100" spans="1:5" ht="43.2" x14ac:dyDescent="0.55000000000000004">
      <c r="A100" s="2" t="s">
        <v>856</v>
      </c>
      <c r="B100" s="2" t="s">
        <v>857</v>
      </c>
      <c r="C100" s="3" t="s">
        <v>858</v>
      </c>
      <c r="D100" s="2" t="s">
        <v>8</v>
      </c>
      <c r="E100" s="4" t="str">
        <f>HYPERLINK("https://github.com/pnnl/ruleset-checking-tool/tree/public_review_2nd/rct229/ruletest_engine/ruletest_jsons/ashrae9012019/HVAC-CHW/rule_22_21.json", "HVAC-CHW-21")</f>
        <v>HVAC-CHW-21</v>
      </c>
    </row>
    <row r="101" spans="1:5" ht="43.2" x14ac:dyDescent="0.55000000000000004">
      <c r="A101" s="2" t="s">
        <v>856</v>
      </c>
      <c r="B101" s="2" t="s">
        <v>859</v>
      </c>
      <c r="C101" s="3" t="s">
        <v>860</v>
      </c>
      <c r="D101" s="2" t="s">
        <v>13</v>
      </c>
      <c r="E101" s="4" t="str">
        <f>HYPERLINK("https://github.com/pnnl/ruleset-checking-tool/tree/public_review_2nd/rct229/ruletest_engine/ruletest_jsons/ashrae9012019/HVAC-CHW/rule_22_21.json", "HVAC-CHW-21")</f>
        <v>HVAC-CHW-21</v>
      </c>
    </row>
    <row r="102" spans="1:5" ht="43.2" x14ac:dyDescent="0.55000000000000004">
      <c r="A102" s="2" t="s">
        <v>856</v>
      </c>
      <c r="B102" s="2" t="s">
        <v>861</v>
      </c>
      <c r="C102" s="3" t="s">
        <v>862</v>
      </c>
      <c r="D102" s="2" t="s">
        <v>8</v>
      </c>
      <c r="E102" s="4" t="str">
        <f>HYPERLINK("https://github.com/pnnl/ruleset-checking-tool/tree/public_review_2nd/rct229/ruletest_engine/ruletest_jsons/ashrae9012019/HVAC-CHW/rule_22_21.json", "HVAC-CHW-21")</f>
        <v>HVAC-CHW-21</v>
      </c>
    </row>
    <row r="103" spans="1:5" ht="43.2" x14ac:dyDescent="0.55000000000000004">
      <c r="A103" s="2" t="s">
        <v>856</v>
      </c>
      <c r="B103" s="2" t="s">
        <v>863</v>
      </c>
      <c r="C103" s="3" t="s">
        <v>864</v>
      </c>
      <c r="D103" s="2" t="s">
        <v>13</v>
      </c>
      <c r="E103" s="4" t="str">
        <f>HYPERLINK("https://github.com/pnnl/ruleset-checking-tool/tree/public_review_2nd/rct229/ruletest_engine/ruletest_jsons/ashrae9012019/HVAC-CHW/rule_22_21.json", "HVAC-CHW-21")</f>
        <v>HVAC-CHW-21</v>
      </c>
    </row>
    <row r="104" spans="1:5" ht="28.8" x14ac:dyDescent="0.55000000000000004">
      <c r="A104" s="2" t="s">
        <v>856</v>
      </c>
      <c r="B104" s="2" t="s">
        <v>865</v>
      </c>
      <c r="C104" s="3" t="s">
        <v>866</v>
      </c>
      <c r="D104" s="2" t="s">
        <v>71</v>
      </c>
      <c r="E104" s="4" t="str">
        <f>HYPERLINK("https://github.com/pnnl/ruleset-checking-tool/tree/public_review_2nd/rct229/ruletest_engine/ruletest_jsons/ashrae9012019/HVAC-CHW/rule_22_21.json", "HVAC-CHW-21")</f>
        <v>HVAC-CHW-21</v>
      </c>
    </row>
    <row r="105" spans="1:5" ht="43.2" x14ac:dyDescent="0.55000000000000004">
      <c r="A105" s="2" t="s">
        <v>867</v>
      </c>
      <c r="B105" s="2" t="s">
        <v>868</v>
      </c>
      <c r="C105" s="3" t="s">
        <v>869</v>
      </c>
      <c r="D105" s="2" t="s">
        <v>8</v>
      </c>
      <c r="E105" s="4" t="str">
        <f>HYPERLINK("https://github.com/pnnl/ruleset-checking-tool/tree/public_review_2nd/rct229/ruletest_engine/ruletest_jsons/ashrae9012019/HVAC-CHW/rule_22_22.json", "HVAC-CHW-22")</f>
        <v>HVAC-CHW-22</v>
      </c>
    </row>
    <row r="106" spans="1:5" ht="43.2" x14ac:dyDescent="0.55000000000000004">
      <c r="A106" s="2" t="s">
        <v>867</v>
      </c>
      <c r="B106" s="2" t="s">
        <v>870</v>
      </c>
      <c r="C106" s="3" t="s">
        <v>871</v>
      </c>
      <c r="D106" s="2" t="s">
        <v>13</v>
      </c>
      <c r="E106" s="4" t="str">
        <f>HYPERLINK("https://github.com/pnnl/ruleset-checking-tool/tree/public_review_2nd/rct229/ruletest_engine/ruletest_jsons/ashrae9012019/HVAC-CHW/rule_22_22.json", "HVAC-CHW-22")</f>
        <v>HVAC-CHW-22</v>
      </c>
    </row>
    <row r="107" spans="1:5" ht="43.2" x14ac:dyDescent="0.55000000000000004">
      <c r="A107" s="2" t="s">
        <v>867</v>
      </c>
      <c r="B107" s="2" t="s">
        <v>872</v>
      </c>
      <c r="C107" s="3" t="s">
        <v>873</v>
      </c>
      <c r="D107" s="2" t="s">
        <v>8</v>
      </c>
      <c r="E107" s="4" t="str">
        <f>HYPERLINK("https://github.com/pnnl/ruleset-checking-tool/tree/public_review_2nd/rct229/ruletest_engine/ruletest_jsons/ashrae9012019/HVAC-CHW/rule_22_22.json", "HVAC-CHW-22")</f>
        <v>HVAC-CHW-22</v>
      </c>
    </row>
    <row r="108" spans="1:5" ht="43.2" x14ac:dyDescent="0.55000000000000004">
      <c r="A108" s="2" t="s">
        <v>867</v>
      </c>
      <c r="B108" s="2" t="s">
        <v>874</v>
      </c>
      <c r="C108" s="3" t="s">
        <v>875</v>
      </c>
      <c r="D108" s="2" t="s">
        <v>13</v>
      </c>
      <c r="E108" s="4" t="str">
        <f>HYPERLINK("https://github.com/pnnl/ruleset-checking-tool/tree/public_review_2nd/rct229/ruletest_engine/ruletest_jsons/ashrae9012019/HVAC-CHW/rule_22_22.json", "HVAC-CHW-22")</f>
        <v>HVAC-CHW-22</v>
      </c>
    </row>
    <row r="109" spans="1:5" ht="28.8" x14ac:dyDescent="0.55000000000000004">
      <c r="A109" s="2" t="s">
        <v>867</v>
      </c>
      <c r="B109" s="2" t="s">
        <v>876</v>
      </c>
      <c r="C109" s="3" t="s">
        <v>877</v>
      </c>
      <c r="D109" s="2" t="s">
        <v>71</v>
      </c>
      <c r="E109" s="4" t="str">
        <f>HYPERLINK("https://github.com/pnnl/ruleset-checking-tool/tree/public_review_2nd/rct229/ruletest_engine/ruletest_jsons/ashrae9012019/HVAC-CHW/rule_22_22.json", "HVAC-CHW-22")</f>
        <v>HVAC-CHW-22</v>
      </c>
    </row>
    <row r="110" spans="1:5" ht="43.2" x14ac:dyDescent="0.55000000000000004">
      <c r="A110" s="2" t="s">
        <v>878</v>
      </c>
      <c r="B110" s="2" t="s">
        <v>879</v>
      </c>
      <c r="C110" s="3" t="s">
        <v>880</v>
      </c>
      <c r="D110" s="2" t="s">
        <v>8</v>
      </c>
      <c r="E110" s="4" t="str">
        <f t="shared" ref="E110:E115" si="3">HYPERLINK("https://github.com/pnnl/ruleset-checking-tool/tree/public_review_2nd/rct229/ruletest_engine/ruletest_jsons/ashrae9012019/HVAC-CHW/rule_22_23.json", "HVAC-CHW-23")</f>
        <v>HVAC-CHW-23</v>
      </c>
    </row>
    <row r="111" spans="1:5" ht="43.2" x14ac:dyDescent="0.55000000000000004">
      <c r="A111" s="2" t="s">
        <v>878</v>
      </c>
      <c r="B111" s="2" t="s">
        <v>881</v>
      </c>
      <c r="C111" s="3" t="s">
        <v>882</v>
      </c>
      <c r="D111" s="2" t="s">
        <v>13</v>
      </c>
      <c r="E111" s="4" t="str">
        <f t="shared" si="3"/>
        <v>HVAC-CHW-23</v>
      </c>
    </row>
    <row r="112" spans="1:5" ht="43.2" x14ac:dyDescent="0.55000000000000004">
      <c r="A112" s="2" t="s">
        <v>878</v>
      </c>
      <c r="B112" s="2" t="s">
        <v>883</v>
      </c>
      <c r="C112" s="3" t="s">
        <v>884</v>
      </c>
      <c r="D112" s="2" t="s">
        <v>13</v>
      </c>
      <c r="E112" s="4" t="str">
        <f t="shared" si="3"/>
        <v>HVAC-CHW-23</v>
      </c>
    </row>
    <row r="113" spans="1:5" ht="43.2" x14ac:dyDescent="0.55000000000000004">
      <c r="A113" s="2" t="s">
        <v>878</v>
      </c>
      <c r="B113" s="2" t="s">
        <v>885</v>
      </c>
      <c r="C113" s="3" t="s">
        <v>886</v>
      </c>
      <c r="D113" s="2" t="s">
        <v>8</v>
      </c>
      <c r="E113" s="4" t="str">
        <f t="shared" si="3"/>
        <v>HVAC-CHW-23</v>
      </c>
    </row>
    <row r="114" spans="1:5" ht="28.8" x14ac:dyDescent="0.55000000000000004">
      <c r="A114" s="2" t="s">
        <v>878</v>
      </c>
      <c r="B114" s="2" t="s">
        <v>887</v>
      </c>
      <c r="C114" s="3" t="s">
        <v>888</v>
      </c>
      <c r="D114" s="2" t="s">
        <v>13</v>
      </c>
      <c r="E114" s="4" t="str">
        <f t="shared" si="3"/>
        <v>HVAC-CHW-23</v>
      </c>
    </row>
    <row r="115" spans="1:5" ht="28.8" x14ac:dyDescent="0.55000000000000004">
      <c r="A115" s="2" t="s">
        <v>878</v>
      </c>
      <c r="B115" s="2" t="s">
        <v>889</v>
      </c>
      <c r="C115" s="3" t="s">
        <v>890</v>
      </c>
      <c r="D115" s="2" t="s">
        <v>71</v>
      </c>
      <c r="E115" s="4" t="str">
        <f t="shared" si="3"/>
        <v>HVAC-CHW-23</v>
      </c>
    </row>
    <row r="116" spans="1:5" ht="43.2" x14ac:dyDescent="0.55000000000000004">
      <c r="A116" s="2" t="s">
        <v>891</v>
      </c>
      <c r="B116" s="2" t="s">
        <v>892</v>
      </c>
      <c r="C116" s="3" t="s">
        <v>893</v>
      </c>
      <c r="D116" s="2" t="s">
        <v>8</v>
      </c>
      <c r="E116" s="4" t="str">
        <f>HYPERLINK("https://github.com/pnnl/ruleset-checking-tool/tree/public_review_2nd/rct229/ruletest_engine/ruletest_jsons/ashrae9012019/HVAC-CHW/rule_22_24.json", "HVAC-CHW-24")</f>
        <v>HVAC-CHW-24</v>
      </c>
    </row>
    <row r="117" spans="1:5" ht="43.2" x14ac:dyDescent="0.55000000000000004">
      <c r="A117" s="2" t="s">
        <v>891</v>
      </c>
      <c r="B117" s="2" t="s">
        <v>894</v>
      </c>
      <c r="C117" s="3" t="s">
        <v>895</v>
      </c>
      <c r="D117" s="2" t="s">
        <v>13</v>
      </c>
      <c r="E117" s="4" t="str">
        <f>HYPERLINK("https://github.com/pnnl/ruleset-checking-tool/tree/public_review_2nd/rct229/ruletest_engine/ruletest_jsons/ashrae9012019/HVAC-CHW/rule_22_24.json", "HVAC-CHW-24")</f>
        <v>HVAC-CHW-24</v>
      </c>
    </row>
    <row r="118" spans="1:5" ht="43.2" x14ac:dyDescent="0.55000000000000004">
      <c r="A118" s="2" t="s">
        <v>891</v>
      </c>
      <c r="B118" s="2" t="s">
        <v>896</v>
      </c>
      <c r="C118" s="3" t="s">
        <v>897</v>
      </c>
      <c r="D118" s="2" t="s">
        <v>8</v>
      </c>
      <c r="E118" s="4" t="str">
        <f>HYPERLINK("https://github.com/pnnl/ruleset-checking-tool/tree/public_review_2nd/rct229/ruletest_engine/ruletest_jsons/ashrae9012019/HVAC-CHW/rule_22_24.json", "HVAC-CHW-24")</f>
        <v>HVAC-CHW-24</v>
      </c>
    </row>
    <row r="119" spans="1:5" ht="43.2" x14ac:dyDescent="0.55000000000000004">
      <c r="A119" s="2" t="s">
        <v>891</v>
      </c>
      <c r="B119" s="2" t="s">
        <v>898</v>
      </c>
      <c r="C119" s="3" t="s">
        <v>899</v>
      </c>
      <c r="D119" s="2" t="s">
        <v>13</v>
      </c>
      <c r="E119" s="4" t="str">
        <f>HYPERLINK("https://github.com/pnnl/ruleset-checking-tool/tree/public_review_2nd/rct229/ruletest_engine/ruletest_jsons/ashrae9012019/HVAC-CHW/rule_22_24.json", "HVAC-CHW-24")</f>
        <v>HVAC-CHW-24</v>
      </c>
    </row>
    <row r="120" spans="1:5" ht="43.2" x14ac:dyDescent="0.55000000000000004">
      <c r="A120" s="2" t="s">
        <v>891</v>
      </c>
      <c r="B120" s="2" t="s">
        <v>900</v>
      </c>
      <c r="C120" s="3" t="s">
        <v>901</v>
      </c>
      <c r="D120" s="2" t="s">
        <v>71</v>
      </c>
      <c r="E120" s="4" t="str">
        <f>HYPERLINK("https://github.com/pnnl/ruleset-checking-tool/tree/public_review_2nd/rct229/ruletest_engine/ruletest_jsons/ashrae9012019/HVAC-CHW/rule_22_24.json", "HVAC-CHW-24")</f>
        <v>HVAC-CHW-24</v>
      </c>
    </row>
    <row r="121" spans="1:5" ht="43.2" x14ac:dyDescent="0.55000000000000004">
      <c r="A121" s="2" t="s">
        <v>902</v>
      </c>
      <c r="B121" s="2" t="s">
        <v>903</v>
      </c>
      <c r="C121" s="3" t="s">
        <v>904</v>
      </c>
      <c r="D121" s="2" t="s">
        <v>8</v>
      </c>
      <c r="E121" s="4" t="str">
        <f>HYPERLINK("https://github.com/pnnl/ruleset-checking-tool/tree/public_review_2nd/rct229/ruletest_engine/ruletest_jsons/ashrae9012019/HVAC-CHW/rule_22_25.json", "HVAC-CHW-25")</f>
        <v>HVAC-CHW-25</v>
      </c>
    </row>
    <row r="122" spans="1:5" ht="43.2" x14ac:dyDescent="0.55000000000000004">
      <c r="A122" s="2" t="s">
        <v>902</v>
      </c>
      <c r="B122" s="2" t="s">
        <v>905</v>
      </c>
      <c r="C122" s="3" t="s">
        <v>906</v>
      </c>
      <c r="D122" s="2" t="s">
        <v>13</v>
      </c>
      <c r="E122" s="4" t="str">
        <f>HYPERLINK("https://github.com/pnnl/ruleset-checking-tool/tree/public_review_2nd/rct229/ruletest_engine/ruletest_jsons/ashrae9012019/HVAC-CHW/rule_22_25.json", "HVAC-CHW-25")</f>
        <v>HVAC-CHW-25</v>
      </c>
    </row>
    <row r="123" spans="1:5" ht="43.2" x14ac:dyDescent="0.55000000000000004">
      <c r="A123" s="2" t="s">
        <v>902</v>
      </c>
      <c r="B123" s="2" t="s">
        <v>907</v>
      </c>
      <c r="C123" s="3" t="s">
        <v>908</v>
      </c>
      <c r="D123" s="2" t="s">
        <v>8</v>
      </c>
      <c r="E123" s="4" t="str">
        <f>HYPERLINK("https://github.com/pnnl/ruleset-checking-tool/tree/public_review_2nd/rct229/ruletest_engine/ruletest_jsons/ashrae9012019/HVAC-CHW/rule_22_25.json", "HVAC-CHW-25")</f>
        <v>HVAC-CHW-25</v>
      </c>
    </row>
    <row r="124" spans="1:5" ht="43.2" x14ac:dyDescent="0.55000000000000004">
      <c r="A124" s="2" t="s">
        <v>902</v>
      </c>
      <c r="B124" s="2" t="s">
        <v>909</v>
      </c>
      <c r="C124" s="3" t="s">
        <v>910</v>
      </c>
      <c r="D124" s="2" t="s">
        <v>13</v>
      </c>
      <c r="E124" s="4" t="str">
        <f>HYPERLINK("https://github.com/pnnl/ruleset-checking-tool/tree/public_review_2nd/rct229/ruletest_engine/ruletest_jsons/ashrae9012019/HVAC-CHW/rule_22_25.json", "HVAC-CHW-25")</f>
        <v>HVAC-CHW-25</v>
      </c>
    </row>
    <row r="125" spans="1:5" ht="28.8" x14ac:dyDescent="0.55000000000000004">
      <c r="A125" s="2" t="s">
        <v>902</v>
      </c>
      <c r="B125" s="2" t="s">
        <v>911</v>
      </c>
      <c r="C125" s="3" t="s">
        <v>912</v>
      </c>
      <c r="D125" s="2" t="s">
        <v>71</v>
      </c>
      <c r="E125" s="4" t="str">
        <f>HYPERLINK("https://github.com/pnnl/ruleset-checking-tool/tree/public_review_2nd/rct229/ruletest_engine/ruletest_jsons/ashrae9012019/HVAC-CHW/rule_22_25.json", "HVAC-CHW-25")</f>
        <v>HVAC-CHW-25</v>
      </c>
    </row>
    <row r="126" spans="1:5" ht="43.2" x14ac:dyDescent="0.55000000000000004">
      <c r="A126" s="2" t="s">
        <v>913</v>
      </c>
      <c r="B126" s="2" t="s">
        <v>914</v>
      </c>
      <c r="C126" s="3" t="s">
        <v>915</v>
      </c>
      <c r="D126" s="2" t="s">
        <v>8</v>
      </c>
      <c r="E126" s="4" t="str">
        <f>HYPERLINK("https://github.com/pnnl/ruleset-checking-tool/tree/public_review_2nd/rct229/ruletest_engine/ruletest_jsons/ashrae9012019/HVAC-CHW/rule_22_26.json", "HVAC-CHW-26")</f>
        <v>HVAC-CHW-26</v>
      </c>
    </row>
    <row r="127" spans="1:5" ht="43.2" x14ac:dyDescent="0.55000000000000004">
      <c r="A127" s="2" t="s">
        <v>913</v>
      </c>
      <c r="B127" s="2" t="s">
        <v>916</v>
      </c>
      <c r="C127" s="3" t="s">
        <v>917</v>
      </c>
      <c r="D127" s="2" t="s">
        <v>13</v>
      </c>
      <c r="E127" s="4" t="str">
        <f>HYPERLINK("https://github.com/pnnl/ruleset-checking-tool/tree/public_review_2nd/rct229/ruletest_engine/ruletest_jsons/ashrae9012019/HVAC-CHW/rule_22_26.json", "HVAC-CHW-26")</f>
        <v>HVAC-CHW-26</v>
      </c>
    </row>
    <row r="128" spans="1:5" ht="43.2" x14ac:dyDescent="0.55000000000000004">
      <c r="A128" s="2" t="s">
        <v>913</v>
      </c>
      <c r="B128" s="2" t="s">
        <v>918</v>
      </c>
      <c r="C128" s="3" t="s">
        <v>915</v>
      </c>
      <c r="D128" s="2" t="s">
        <v>8</v>
      </c>
      <c r="E128" s="4" t="str">
        <f>HYPERLINK("https://github.com/pnnl/ruleset-checking-tool/tree/public_review_2nd/rct229/ruletest_engine/ruletest_jsons/ashrae9012019/HVAC-CHW/rule_22_26.json", "HVAC-CHW-26")</f>
        <v>HVAC-CHW-26</v>
      </c>
    </row>
    <row r="129" spans="1:5" ht="43.2" x14ac:dyDescent="0.55000000000000004">
      <c r="A129" s="2" t="s">
        <v>913</v>
      </c>
      <c r="B129" s="2" t="s">
        <v>919</v>
      </c>
      <c r="C129" s="3" t="s">
        <v>917</v>
      </c>
      <c r="D129" s="2" t="s">
        <v>13</v>
      </c>
      <c r="E129" s="4" t="str">
        <f>HYPERLINK("https://github.com/pnnl/ruleset-checking-tool/tree/public_review_2nd/rct229/ruletest_engine/ruletest_jsons/ashrae9012019/HVAC-CHW/rule_22_26.json", "HVAC-CHW-26")</f>
        <v>HVAC-CHW-26</v>
      </c>
    </row>
    <row r="130" spans="1:5" ht="43.2" x14ac:dyDescent="0.55000000000000004">
      <c r="A130" s="2" t="s">
        <v>913</v>
      </c>
      <c r="B130" s="2" t="s">
        <v>920</v>
      </c>
      <c r="C130" s="3" t="s">
        <v>921</v>
      </c>
      <c r="D130" s="2" t="s">
        <v>71</v>
      </c>
      <c r="E130" s="4" t="str">
        <f>HYPERLINK("https://github.com/pnnl/ruleset-checking-tool/tree/public_review_2nd/rct229/ruletest_engine/ruletest_jsons/ashrae9012019/HVAC-CHW/rule_22_26.json", "HVAC-CHW-26")</f>
        <v>HVAC-CHW-26</v>
      </c>
    </row>
    <row r="131" spans="1:5" ht="43.2" x14ac:dyDescent="0.55000000000000004">
      <c r="A131" s="2" t="s">
        <v>922</v>
      </c>
      <c r="B131" s="2" t="s">
        <v>923</v>
      </c>
      <c r="C131" s="3" t="s">
        <v>924</v>
      </c>
      <c r="D131" s="2" t="s">
        <v>8</v>
      </c>
      <c r="E131" s="4" t="str">
        <f>HYPERLINK("https://github.com/pnnl/ruleset-checking-tool/tree/public_review_2nd/rct229/ruletest_engine/ruletest_jsons/ashrae9012019/HVAC-CHW/rule_22_27.json", "HVAC-CHW-27")</f>
        <v>HVAC-CHW-27</v>
      </c>
    </row>
    <row r="132" spans="1:5" ht="43.2" x14ac:dyDescent="0.55000000000000004">
      <c r="A132" s="2" t="s">
        <v>922</v>
      </c>
      <c r="B132" s="2" t="s">
        <v>925</v>
      </c>
      <c r="C132" s="3" t="s">
        <v>926</v>
      </c>
      <c r="D132" s="2" t="s">
        <v>13</v>
      </c>
      <c r="E132" s="4" t="str">
        <f>HYPERLINK("https://github.com/pnnl/ruleset-checking-tool/tree/public_review_2nd/rct229/ruletest_engine/ruletest_jsons/ashrae9012019/HVAC-CHW/rule_22_27.json", "HVAC-CHW-27")</f>
        <v>HVAC-CHW-27</v>
      </c>
    </row>
    <row r="133" spans="1:5" ht="43.2" x14ac:dyDescent="0.55000000000000004">
      <c r="A133" s="2" t="s">
        <v>922</v>
      </c>
      <c r="B133" s="2" t="s">
        <v>927</v>
      </c>
      <c r="C133" s="3" t="s">
        <v>928</v>
      </c>
      <c r="D133" s="2" t="s">
        <v>8</v>
      </c>
      <c r="E133" s="4" t="str">
        <f>HYPERLINK("https://github.com/pnnl/ruleset-checking-tool/tree/public_review_2nd/rct229/ruletest_engine/ruletest_jsons/ashrae9012019/HVAC-CHW/rule_22_27.json", "HVAC-CHW-27")</f>
        <v>HVAC-CHW-27</v>
      </c>
    </row>
    <row r="134" spans="1:5" ht="43.2" x14ac:dyDescent="0.55000000000000004">
      <c r="A134" s="2" t="s">
        <v>922</v>
      </c>
      <c r="B134" s="2" t="s">
        <v>929</v>
      </c>
      <c r="C134" s="3" t="s">
        <v>930</v>
      </c>
      <c r="D134" s="2" t="s">
        <v>13</v>
      </c>
      <c r="E134" s="4" t="str">
        <f>HYPERLINK("https://github.com/pnnl/ruleset-checking-tool/tree/public_review_2nd/rct229/ruletest_engine/ruletest_jsons/ashrae9012019/HVAC-CHW/rule_22_27.json", "HVAC-CHW-27")</f>
        <v>HVAC-CHW-27</v>
      </c>
    </row>
    <row r="135" spans="1:5" ht="28.8" x14ac:dyDescent="0.55000000000000004">
      <c r="A135" s="2" t="s">
        <v>922</v>
      </c>
      <c r="B135" s="2" t="s">
        <v>931</v>
      </c>
      <c r="C135" s="3" t="s">
        <v>932</v>
      </c>
      <c r="D135" s="2" t="s">
        <v>71</v>
      </c>
      <c r="E135" s="4" t="str">
        <f>HYPERLINK("https://github.com/pnnl/ruleset-checking-tool/tree/public_review_2nd/rct229/ruletest_engine/ruletest_jsons/ashrae9012019/HVAC-CHW/rule_22_27.json", "HVAC-CHW-27")</f>
        <v>HVAC-CHW-27</v>
      </c>
    </row>
    <row r="136" spans="1:5" ht="43.2" x14ac:dyDescent="0.55000000000000004">
      <c r="A136" s="2" t="s">
        <v>933</v>
      </c>
      <c r="B136" s="2" t="s">
        <v>934</v>
      </c>
      <c r="C136" s="3" t="s">
        <v>935</v>
      </c>
      <c r="D136" s="2" t="s">
        <v>8</v>
      </c>
      <c r="E136" s="4" t="str">
        <f>HYPERLINK("https://github.com/pnnl/ruleset-checking-tool/tree/public_review_2nd/rct229/ruletest_engine/ruletest_jsons/ashrae9012019/HVAC-CHW/rule_22_28.json", "HVAC-CHW-28")</f>
        <v>HVAC-CHW-28</v>
      </c>
    </row>
    <row r="137" spans="1:5" ht="43.2" x14ac:dyDescent="0.55000000000000004">
      <c r="A137" s="2" t="s">
        <v>933</v>
      </c>
      <c r="B137" s="2" t="s">
        <v>936</v>
      </c>
      <c r="C137" s="3" t="s">
        <v>937</v>
      </c>
      <c r="D137" s="2" t="s">
        <v>13</v>
      </c>
      <c r="E137" s="4" t="str">
        <f>HYPERLINK("https://github.com/pnnl/ruleset-checking-tool/tree/public_review_2nd/rct229/ruletest_engine/ruletest_jsons/ashrae9012019/HVAC-CHW/rule_22_28.json", "HVAC-CHW-28")</f>
        <v>HVAC-CHW-28</v>
      </c>
    </row>
    <row r="138" spans="1:5" ht="28.8" x14ac:dyDescent="0.55000000000000004">
      <c r="A138" s="2" t="s">
        <v>933</v>
      </c>
      <c r="B138" s="2" t="s">
        <v>938</v>
      </c>
      <c r="C138" s="3" t="s">
        <v>939</v>
      </c>
      <c r="D138" s="2" t="s">
        <v>71</v>
      </c>
      <c r="E138" s="4" t="str">
        <f>HYPERLINK("https://github.com/pnnl/ruleset-checking-tool/tree/public_review_2nd/rct229/ruletest_engine/ruletest_jsons/ashrae9012019/HVAC-CHW/rule_22_28.json", "HVAC-CHW-28")</f>
        <v>HVAC-CHW-28</v>
      </c>
    </row>
    <row r="139" spans="1:5" ht="43.2" x14ac:dyDescent="0.55000000000000004">
      <c r="A139" s="2" t="s">
        <v>940</v>
      </c>
      <c r="B139" s="2" t="s">
        <v>941</v>
      </c>
      <c r="C139" s="3" t="s">
        <v>942</v>
      </c>
      <c r="D139" s="2" t="s">
        <v>8</v>
      </c>
      <c r="E139" s="4" t="str">
        <f>HYPERLINK("https://github.com/pnnl/ruleset-checking-tool/tree/public_review_2nd/rct229/ruletest_engine/ruletest_jsons/ashrae9012019/HVAC-CHW/rule_22_29.json", "HVAC-CHW-29")</f>
        <v>HVAC-CHW-29</v>
      </c>
    </row>
    <row r="140" spans="1:5" ht="43.2" x14ac:dyDescent="0.55000000000000004">
      <c r="A140" s="2" t="s">
        <v>940</v>
      </c>
      <c r="B140" s="2" t="s">
        <v>943</v>
      </c>
      <c r="C140" s="3" t="s">
        <v>944</v>
      </c>
      <c r="D140" s="2" t="s">
        <v>13</v>
      </c>
      <c r="E140" s="4" t="str">
        <f>HYPERLINK("https://github.com/pnnl/ruleset-checking-tool/tree/public_review_2nd/rct229/ruletest_engine/ruletest_jsons/ashrae9012019/HVAC-CHW/rule_22_29.json", "HVAC-CHW-29")</f>
        <v>HVAC-CHW-29</v>
      </c>
    </row>
    <row r="141" spans="1:5" ht="43.2" x14ac:dyDescent="0.55000000000000004">
      <c r="A141" s="2" t="s">
        <v>940</v>
      </c>
      <c r="B141" s="2" t="s">
        <v>945</v>
      </c>
      <c r="C141" s="3" t="s">
        <v>946</v>
      </c>
      <c r="D141" s="2" t="s">
        <v>8</v>
      </c>
      <c r="E141" s="4" t="str">
        <f>HYPERLINK("https://github.com/pnnl/ruleset-checking-tool/tree/public_review_2nd/rct229/ruletest_engine/ruletest_jsons/ashrae9012019/HVAC-CHW/rule_22_29.json", "HVAC-CHW-29")</f>
        <v>HVAC-CHW-29</v>
      </c>
    </row>
    <row r="142" spans="1:5" ht="43.2" x14ac:dyDescent="0.55000000000000004">
      <c r="A142" s="2" t="s">
        <v>940</v>
      </c>
      <c r="B142" s="2" t="s">
        <v>947</v>
      </c>
      <c r="C142" s="3" t="s">
        <v>948</v>
      </c>
      <c r="D142" s="2" t="s">
        <v>13</v>
      </c>
      <c r="E142" s="4" t="str">
        <f>HYPERLINK("https://github.com/pnnl/ruleset-checking-tool/tree/public_review_2nd/rct229/ruletest_engine/ruletest_jsons/ashrae9012019/HVAC-CHW/rule_22_29.json", "HVAC-CHW-29")</f>
        <v>HVAC-CHW-29</v>
      </c>
    </row>
    <row r="143" spans="1:5" ht="28.8" x14ac:dyDescent="0.55000000000000004">
      <c r="A143" s="2" t="s">
        <v>940</v>
      </c>
      <c r="B143" s="2" t="s">
        <v>949</v>
      </c>
      <c r="C143" s="3" t="s">
        <v>950</v>
      </c>
      <c r="D143" s="2" t="s">
        <v>71</v>
      </c>
      <c r="E143" s="4" t="str">
        <f>HYPERLINK("https://github.com/pnnl/ruleset-checking-tool/tree/public_review_2nd/rct229/ruletest_engine/ruletest_jsons/ashrae9012019/HVAC-CHW/rule_22_29.json", "HVAC-CHW-29")</f>
        <v>HVAC-CHW-29</v>
      </c>
    </row>
    <row r="144" spans="1:5" ht="43.2" x14ac:dyDescent="0.55000000000000004">
      <c r="A144" s="2" t="s">
        <v>951</v>
      </c>
      <c r="B144" s="2" t="s">
        <v>952</v>
      </c>
      <c r="C144" s="3" t="s">
        <v>953</v>
      </c>
      <c r="D144" s="2" t="s">
        <v>8</v>
      </c>
      <c r="E144" s="4" t="str">
        <f>HYPERLINK("https://github.com/pnnl/ruleset-checking-tool/tree/public_review_2nd/rct229/ruletest_engine/ruletest_jsons/ashrae9012019/HVAC-CHW/rule_22_30.json", "HVAC-CHW-30")</f>
        <v>HVAC-CHW-30</v>
      </c>
    </row>
    <row r="145" spans="1:5" ht="43.2" x14ac:dyDescent="0.55000000000000004">
      <c r="A145" s="2" t="s">
        <v>951</v>
      </c>
      <c r="B145" s="2" t="s">
        <v>954</v>
      </c>
      <c r="C145" s="3" t="s">
        <v>955</v>
      </c>
      <c r="D145" s="2" t="s">
        <v>13</v>
      </c>
      <c r="E145" s="4" t="str">
        <f>HYPERLINK("https://github.com/pnnl/ruleset-checking-tool/tree/public_review_2nd/rct229/ruletest_engine/ruletest_jsons/ashrae9012019/HVAC-CHW/rule_22_30.json", "HVAC-CHW-30")</f>
        <v>HVAC-CHW-30</v>
      </c>
    </row>
    <row r="146" spans="1:5" ht="43.2" x14ac:dyDescent="0.55000000000000004">
      <c r="A146" s="2" t="s">
        <v>951</v>
      </c>
      <c r="B146" s="2" t="s">
        <v>956</v>
      </c>
      <c r="C146" s="3" t="s">
        <v>953</v>
      </c>
      <c r="D146" s="2" t="s">
        <v>8</v>
      </c>
      <c r="E146" s="4" t="str">
        <f>HYPERLINK("https://github.com/pnnl/ruleset-checking-tool/tree/public_review_2nd/rct229/ruletest_engine/ruletest_jsons/ashrae9012019/HVAC-CHW/rule_22_30.json", "HVAC-CHW-30")</f>
        <v>HVAC-CHW-30</v>
      </c>
    </row>
    <row r="147" spans="1:5" ht="43.2" x14ac:dyDescent="0.55000000000000004">
      <c r="A147" s="2" t="s">
        <v>951</v>
      </c>
      <c r="B147" s="2" t="s">
        <v>957</v>
      </c>
      <c r="C147" s="3" t="s">
        <v>955</v>
      </c>
      <c r="D147" s="2" t="s">
        <v>13</v>
      </c>
      <c r="E147" s="4" t="str">
        <f>HYPERLINK("https://github.com/pnnl/ruleset-checking-tool/tree/public_review_2nd/rct229/ruletest_engine/ruletest_jsons/ashrae9012019/HVAC-CHW/rule_22_30.json", "HVAC-CHW-30")</f>
        <v>HVAC-CHW-30</v>
      </c>
    </row>
    <row r="148" spans="1:5" ht="28.8" x14ac:dyDescent="0.55000000000000004">
      <c r="A148" s="2" t="s">
        <v>951</v>
      </c>
      <c r="B148" s="2" t="s">
        <v>958</v>
      </c>
      <c r="C148" s="3" t="s">
        <v>959</v>
      </c>
      <c r="D148" s="2" t="s">
        <v>71</v>
      </c>
      <c r="E148" s="4" t="str">
        <f>HYPERLINK("https://github.com/pnnl/ruleset-checking-tool/tree/public_review_2nd/rct229/ruletest_engine/ruletest_jsons/ashrae9012019/HVAC-CHW/rule_22_30.json", "HVAC-CHW-30")</f>
        <v>HVAC-CHW-30</v>
      </c>
    </row>
    <row r="149" spans="1:5" ht="43.2" x14ac:dyDescent="0.55000000000000004">
      <c r="A149" s="2" t="s">
        <v>960</v>
      </c>
      <c r="B149" s="2" t="s">
        <v>961</v>
      </c>
      <c r="C149" s="3" t="s">
        <v>962</v>
      </c>
      <c r="D149" s="2" t="s">
        <v>8</v>
      </c>
      <c r="E149" s="4" t="str">
        <f t="shared" ref="E149:E155" si="4">HYPERLINK("https://github.com/pnnl/ruleset-checking-tool/tree/public_review_2nd/rct229/ruletest_engine/ruletest_jsons/ashrae9012019/HVAC-CHW/rule_22_31.json", "HVAC-CHW-31")</f>
        <v>HVAC-CHW-31</v>
      </c>
    </row>
    <row r="150" spans="1:5" ht="43.2" x14ac:dyDescent="0.55000000000000004">
      <c r="A150" s="2" t="s">
        <v>960</v>
      </c>
      <c r="B150" s="2" t="s">
        <v>963</v>
      </c>
      <c r="C150" s="3" t="s">
        <v>964</v>
      </c>
      <c r="D150" s="2" t="s">
        <v>13</v>
      </c>
      <c r="E150" s="4" t="str">
        <f t="shared" si="4"/>
        <v>HVAC-CHW-31</v>
      </c>
    </row>
    <row r="151" spans="1:5" ht="43.2" x14ac:dyDescent="0.55000000000000004">
      <c r="A151" s="2" t="s">
        <v>960</v>
      </c>
      <c r="B151" s="2" t="s">
        <v>965</v>
      </c>
      <c r="C151" s="3" t="s">
        <v>966</v>
      </c>
      <c r="D151" s="2" t="s">
        <v>8</v>
      </c>
      <c r="E151" s="4" t="str">
        <f t="shared" si="4"/>
        <v>HVAC-CHW-31</v>
      </c>
    </row>
    <row r="152" spans="1:5" ht="43.2" x14ac:dyDescent="0.55000000000000004">
      <c r="A152" s="2" t="s">
        <v>960</v>
      </c>
      <c r="B152" s="2" t="s">
        <v>967</v>
      </c>
      <c r="C152" s="3" t="s">
        <v>968</v>
      </c>
      <c r="D152" s="2" t="s">
        <v>13</v>
      </c>
      <c r="E152" s="4" t="str">
        <f t="shared" si="4"/>
        <v>HVAC-CHW-31</v>
      </c>
    </row>
    <row r="153" spans="1:5" ht="43.2" x14ac:dyDescent="0.55000000000000004">
      <c r="A153" s="2" t="s">
        <v>960</v>
      </c>
      <c r="B153" s="2" t="s">
        <v>969</v>
      </c>
      <c r="C153" s="3" t="s">
        <v>970</v>
      </c>
      <c r="D153" s="2" t="s">
        <v>8</v>
      </c>
      <c r="E153" s="4" t="str">
        <f t="shared" si="4"/>
        <v>HVAC-CHW-31</v>
      </c>
    </row>
    <row r="154" spans="1:5" ht="43.2" x14ac:dyDescent="0.55000000000000004">
      <c r="A154" s="2" t="s">
        <v>960</v>
      </c>
      <c r="B154" s="2" t="s">
        <v>971</v>
      </c>
      <c r="C154" s="3" t="s">
        <v>972</v>
      </c>
      <c r="D154" s="2" t="s">
        <v>13</v>
      </c>
      <c r="E154" s="4" t="str">
        <f t="shared" si="4"/>
        <v>HVAC-CHW-31</v>
      </c>
    </row>
    <row r="155" spans="1:5" ht="28.8" x14ac:dyDescent="0.55000000000000004">
      <c r="A155" s="2" t="s">
        <v>960</v>
      </c>
      <c r="B155" s="2" t="s">
        <v>973</v>
      </c>
      <c r="C155" s="3" t="s">
        <v>974</v>
      </c>
      <c r="D155" s="2" t="s">
        <v>71</v>
      </c>
      <c r="E155" s="4" t="str">
        <f t="shared" si="4"/>
        <v>HVAC-CHW-31</v>
      </c>
    </row>
    <row r="156" spans="1:5" ht="43.2" x14ac:dyDescent="0.55000000000000004">
      <c r="A156" s="2" t="s">
        <v>975</v>
      </c>
      <c r="B156" s="2" t="s">
        <v>976</v>
      </c>
      <c r="C156" s="3" t="s">
        <v>977</v>
      </c>
      <c r="D156" s="2" t="s">
        <v>8</v>
      </c>
      <c r="E156" s="4" t="str">
        <f t="shared" ref="E156:E162" si="5">HYPERLINK("https://github.com/pnnl/ruleset-checking-tool/tree/public_review_2nd/rct229/ruletest_engine/ruletest_jsons/ashrae9012019/HVAC-CHW/rule_22_32.json", "HVAC-CHW-32")</f>
        <v>HVAC-CHW-32</v>
      </c>
    </row>
    <row r="157" spans="1:5" ht="43.2" x14ac:dyDescent="0.55000000000000004">
      <c r="A157" s="2" t="s">
        <v>975</v>
      </c>
      <c r="B157" s="2" t="s">
        <v>978</v>
      </c>
      <c r="C157" s="3" t="s">
        <v>979</v>
      </c>
      <c r="D157" s="2" t="s">
        <v>13</v>
      </c>
      <c r="E157" s="4" t="str">
        <f t="shared" si="5"/>
        <v>HVAC-CHW-32</v>
      </c>
    </row>
    <row r="158" spans="1:5" ht="43.2" x14ac:dyDescent="0.55000000000000004">
      <c r="A158" s="2" t="s">
        <v>975</v>
      </c>
      <c r="B158" s="2" t="s">
        <v>980</v>
      </c>
      <c r="C158" s="3" t="s">
        <v>981</v>
      </c>
      <c r="D158" s="2" t="s">
        <v>13</v>
      </c>
      <c r="E158" s="4" t="str">
        <f t="shared" si="5"/>
        <v>HVAC-CHW-32</v>
      </c>
    </row>
    <row r="159" spans="1:5" ht="43.2" x14ac:dyDescent="0.55000000000000004">
      <c r="A159" s="2" t="s">
        <v>975</v>
      </c>
      <c r="B159" s="2" t="s">
        <v>982</v>
      </c>
      <c r="C159" s="3" t="s">
        <v>983</v>
      </c>
      <c r="D159" s="2" t="s">
        <v>8</v>
      </c>
      <c r="E159" s="4" t="str">
        <f t="shared" si="5"/>
        <v>HVAC-CHW-32</v>
      </c>
    </row>
    <row r="160" spans="1:5" ht="43.2" x14ac:dyDescent="0.55000000000000004">
      <c r="A160" s="2" t="s">
        <v>975</v>
      </c>
      <c r="B160" s="2" t="s">
        <v>984</v>
      </c>
      <c r="C160" s="3" t="s">
        <v>985</v>
      </c>
      <c r="D160" s="2" t="s">
        <v>13</v>
      </c>
      <c r="E160" s="4" t="str">
        <f t="shared" si="5"/>
        <v>HVAC-CHW-32</v>
      </c>
    </row>
    <row r="161" spans="1:5" ht="43.2" x14ac:dyDescent="0.55000000000000004">
      <c r="A161" s="2" t="s">
        <v>975</v>
      </c>
      <c r="B161" s="2" t="s">
        <v>986</v>
      </c>
      <c r="C161" s="3" t="s">
        <v>987</v>
      </c>
      <c r="D161" s="2" t="s">
        <v>13</v>
      </c>
      <c r="E161" s="4" t="str">
        <f t="shared" si="5"/>
        <v>HVAC-CHW-32</v>
      </c>
    </row>
    <row r="162" spans="1:5" ht="28.8" x14ac:dyDescent="0.55000000000000004">
      <c r="A162" s="2" t="s">
        <v>975</v>
      </c>
      <c r="B162" s="2" t="s">
        <v>988</v>
      </c>
      <c r="C162" s="3" t="s">
        <v>989</v>
      </c>
      <c r="D162" s="2" t="s">
        <v>71</v>
      </c>
      <c r="E162" s="4" t="str">
        <f t="shared" si="5"/>
        <v>HVAC-CHW-32</v>
      </c>
    </row>
    <row r="163" spans="1:5" ht="43.2" x14ac:dyDescent="0.55000000000000004">
      <c r="A163" s="2" t="s">
        <v>990</v>
      </c>
      <c r="B163" s="2" t="s">
        <v>991</v>
      </c>
      <c r="C163" s="3" t="s">
        <v>992</v>
      </c>
      <c r="D163" s="2" t="s">
        <v>8</v>
      </c>
      <c r="E163" s="4" t="str">
        <f t="shared" ref="E163:E168" si="6">HYPERLINK("https://github.com/pnnl/ruleset-checking-tool/tree/public_review_2nd/rct229/ruletest_engine/ruletest_jsons/ashrae9012019/HVAC-CHW/rule_22_33.json", "HVAC-CHW-33")</f>
        <v>HVAC-CHW-33</v>
      </c>
    </row>
    <row r="164" spans="1:5" ht="43.2" x14ac:dyDescent="0.55000000000000004">
      <c r="A164" s="2" t="s">
        <v>990</v>
      </c>
      <c r="B164" s="2" t="s">
        <v>993</v>
      </c>
      <c r="C164" s="3" t="s">
        <v>994</v>
      </c>
      <c r="D164" s="2" t="s">
        <v>13</v>
      </c>
      <c r="E164" s="4" t="str">
        <f t="shared" si="6"/>
        <v>HVAC-CHW-33</v>
      </c>
    </row>
    <row r="165" spans="1:5" ht="43.2" x14ac:dyDescent="0.55000000000000004">
      <c r="A165" s="2" t="s">
        <v>990</v>
      </c>
      <c r="B165" s="2" t="s">
        <v>995</v>
      </c>
      <c r="C165" s="3" t="s">
        <v>996</v>
      </c>
      <c r="D165" s="2" t="s">
        <v>8</v>
      </c>
      <c r="E165" s="4" t="str">
        <f t="shared" si="6"/>
        <v>HVAC-CHW-33</v>
      </c>
    </row>
    <row r="166" spans="1:5" ht="43.2" x14ac:dyDescent="0.55000000000000004">
      <c r="A166" s="2" t="s">
        <v>990</v>
      </c>
      <c r="B166" s="2" t="s">
        <v>997</v>
      </c>
      <c r="C166" s="3" t="s">
        <v>998</v>
      </c>
      <c r="D166" s="2" t="s">
        <v>13</v>
      </c>
      <c r="E166" s="4" t="str">
        <f t="shared" si="6"/>
        <v>HVAC-CHW-33</v>
      </c>
    </row>
    <row r="167" spans="1:5" ht="43.2" x14ac:dyDescent="0.55000000000000004">
      <c r="A167" s="2" t="s">
        <v>990</v>
      </c>
      <c r="B167" s="2" t="s">
        <v>999</v>
      </c>
      <c r="C167" s="3" t="s">
        <v>1000</v>
      </c>
      <c r="D167" s="2" t="s">
        <v>13</v>
      </c>
      <c r="E167" s="4" t="str">
        <f t="shared" si="6"/>
        <v>HVAC-CHW-33</v>
      </c>
    </row>
    <row r="168" spans="1:5" ht="28.8" x14ac:dyDescent="0.55000000000000004">
      <c r="A168" s="2" t="s">
        <v>990</v>
      </c>
      <c r="B168" s="2" t="s">
        <v>1001</v>
      </c>
      <c r="C168" s="3" t="s">
        <v>1002</v>
      </c>
      <c r="D168" s="2" t="s">
        <v>71</v>
      </c>
      <c r="E168" s="4" t="str">
        <f t="shared" si="6"/>
        <v>HVAC-CHW-33</v>
      </c>
    </row>
    <row r="169" spans="1:5" ht="43.2" x14ac:dyDescent="0.55000000000000004">
      <c r="A169" s="2" t="s">
        <v>1003</v>
      </c>
      <c r="B169" s="2" t="s">
        <v>1004</v>
      </c>
      <c r="C169" s="3" t="s">
        <v>1005</v>
      </c>
      <c r="D169" s="2" t="s">
        <v>8</v>
      </c>
      <c r="E169" s="4" t="str">
        <f>HYPERLINK("https://github.com/pnnl/ruleset-checking-tool/tree/public_review_2nd/rct229/ruletest_engine/ruletest_jsons/ashrae9012019/HVAC-CHW/rule_22_34.json", "HVAC-CHW-34")</f>
        <v>HVAC-CHW-34</v>
      </c>
    </row>
    <row r="170" spans="1:5" ht="43.2" x14ac:dyDescent="0.55000000000000004">
      <c r="A170" s="2" t="s">
        <v>1003</v>
      </c>
      <c r="B170" s="2" t="s">
        <v>1006</v>
      </c>
      <c r="C170" s="3" t="s">
        <v>1007</v>
      </c>
      <c r="D170" s="2" t="s">
        <v>13</v>
      </c>
      <c r="E170" s="4" t="str">
        <f>HYPERLINK("https://github.com/pnnl/ruleset-checking-tool/tree/public_review_2nd/rct229/ruletest_engine/ruletest_jsons/ashrae9012019/HVAC-CHW/rule_22_34.json", "HVAC-CHW-34")</f>
        <v>HVAC-CHW-34</v>
      </c>
    </row>
    <row r="171" spans="1:5" ht="43.2" x14ac:dyDescent="0.55000000000000004">
      <c r="A171" s="2" t="s">
        <v>1003</v>
      </c>
      <c r="B171" s="2" t="s">
        <v>1008</v>
      </c>
      <c r="C171" s="3" t="s">
        <v>1009</v>
      </c>
      <c r="D171" s="2" t="s">
        <v>8</v>
      </c>
      <c r="E171" s="4" t="str">
        <f>HYPERLINK("https://github.com/pnnl/ruleset-checking-tool/tree/public_review_2nd/rct229/ruletest_engine/ruletest_jsons/ashrae9012019/HVAC-CHW/rule_22_34.json", "HVAC-CHW-34")</f>
        <v>HVAC-CHW-34</v>
      </c>
    </row>
    <row r="172" spans="1:5" ht="43.2" x14ac:dyDescent="0.55000000000000004">
      <c r="A172" s="2" t="s">
        <v>1003</v>
      </c>
      <c r="B172" s="2" t="s">
        <v>1010</v>
      </c>
      <c r="C172" s="3" t="s">
        <v>1011</v>
      </c>
      <c r="D172" s="2" t="s">
        <v>13</v>
      </c>
      <c r="E172" s="4" t="str">
        <f>HYPERLINK("https://github.com/pnnl/ruleset-checking-tool/tree/public_review_2nd/rct229/ruletest_engine/ruletest_jsons/ashrae9012019/HVAC-CHW/rule_22_34.json", "HVAC-CHW-34")</f>
        <v>HVAC-CHW-34</v>
      </c>
    </row>
    <row r="173" spans="1:5" ht="28.8" x14ac:dyDescent="0.55000000000000004">
      <c r="A173" s="2" t="s">
        <v>1003</v>
      </c>
      <c r="B173" s="2" t="s">
        <v>1012</v>
      </c>
      <c r="C173" s="3" t="s">
        <v>1013</v>
      </c>
      <c r="D173" s="2" t="s">
        <v>71</v>
      </c>
      <c r="E173" s="4" t="str">
        <f>HYPERLINK("https://github.com/pnnl/ruleset-checking-tool/tree/public_review_2nd/rct229/ruletest_engine/ruletest_jsons/ashrae9012019/HVAC-CHW/rule_22_34.json", "HVAC-CHW-34")</f>
        <v>HVAC-CHW-34</v>
      </c>
    </row>
    <row r="174" spans="1:5" ht="43.2" x14ac:dyDescent="0.55000000000000004">
      <c r="A174" s="2" t="s">
        <v>1014</v>
      </c>
      <c r="B174" s="2" t="s">
        <v>1015</v>
      </c>
      <c r="C174" s="3" t="s">
        <v>1016</v>
      </c>
      <c r="D174" s="2" t="s">
        <v>71</v>
      </c>
      <c r="E174" s="4" t="str">
        <f>HYPERLINK("https://github.com/pnnl/ruleset-checking-tool/tree/public_review_2nd/rct229/ruletest_engine/ruletest_jsons/ashrae9012019/HVAC-CHW/rule_22_35.json", "HVAC-CHW-35")</f>
        <v>HVAC-CHW-35</v>
      </c>
    </row>
    <row r="175" spans="1:5" ht="43.2" x14ac:dyDescent="0.55000000000000004">
      <c r="A175" s="2" t="s">
        <v>1014</v>
      </c>
      <c r="B175" s="2" t="s">
        <v>1017</v>
      </c>
      <c r="C175" s="3" t="s">
        <v>1018</v>
      </c>
      <c r="D175" s="2" t="s">
        <v>18</v>
      </c>
      <c r="E175" s="4" t="str">
        <f>HYPERLINK("https://github.com/pnnl/ruleset-checking-tool/tree/public_review_2nd/rct229/ruletest_engine/ruletest_jsons/ashrae9012019/HVAC-CHW/rule_22_35.json", "HVAC-CHW-35")</f>
        <v>HVAC-CHW-35</v>
      </c>
    </row>
    <row r="176" spans="1:5" ht="43.2" x14ac:dyDescent="0.55000000000000004">
      <c r="A176" s="2" t="s">
        <v>1014</v>
      </c>
      <c r="B176" s="2" t="s">
        <v>1019</v>
      </c>
      <c r="C176" s="3" t="s">
        <v>1020</v>
      </c>
      <c r="D176" s="2" t="s">
        <v>18</v>
      </c>
      <c r="E176" s="4" t="str">
        <f>HYPERLINK("https://github.com/pnnl/ruleset-checking-tool/tree/public_review_2nd/rct229/ruletest_engine/ruletest_jsons/ashrae9012019/HVAC-CHW/rule_22_35.json", "HVAC-CHW-35")</f>
        <v>HVAC-CHW-35</v>
      </c>
    </row>
    <row r="177" spans="1:5" ht="43.2" x14ac:dyDescent="0.55000000000000004">
      <c r="A177" s="2" t="s">
        <v>1021</v>
      </c>
      <c r="B177" s="2" t="s">
        <v>1022</v>
      </c>
      <c r="C177" s="3" t="s">
        <v>1023</v>
      </c>
      <c r="D177" s="2" t="s">
        <v>8</v>
      </c>
      <c r="E177" s="4" t="str">
        <f>HYPERLINK("https://github.com/pnnl/ruleset-checking-tool/tree/public_review_2nd/rct229/ruletest_engine/ruletest_jsons/ashrae9012019/HVAC-CHW/rule_22_36.json", "HVAC-CHW-36")</f>
        <v>HVAC-CHW-36</v>
      </c>
    </row>
    <row r="178" spans="1:5" ht="43.2" x14ac:dyDescent="0.55000000000000004">
      <c r="A178" s="2" t="s">
        <v>1021</v>
      </c>
      <c r="B178" s="2" t="s">
        <v>1024</v>
      </c>
      <c r="C178" s="3" t="s">
        <v>1025</v>
      </c>
      <c r="D178" s="2" t="s">
        <v>13</v>
      </c>
      <c r="E178" s="4" t="str">
        <f>HYPERLINK("https://github.com/pnnl/ruleset-checking-tool/tree/public_review_2nd/rct229/ruletest_engine/ruletest_jsons/ashrae9012019/HVAC-CHW/rule_22_36.json", "HVAC-CHW-36")</f>
        <v>HVAC-CHW-36</v>
      </c>
    </row>
    <row r="179" spans="1:5" ht="43.2" x14ac:dyDescent="0.55000000000000004">
      <c r="A179" s="2" t="s">
        <v>1021</v>
      </c>
      <c r="B179" s="2" t="s">
        <v>1026</v>
      </c>
      <c r="C179" s="3" t="s">
        <v>1027</v>
      </c>
      <c r="D179" s="2" t="s">
        <v>8</v>
      </c>
      <c r="E179" s="4" t="str">
        <f>HYPERLINK("https://github.com/pnnl/ruleset-checking-tool/tree/public_review_2nd/rct229/ruletest_engine/ruletest_jsons/ashrae9012019/HVAC-CHW/rule_22_36.json", "HVAC-CHW-36")</f>
        <v>HVAC-CHW-36</v>
      </c>
    </row>
    <row r="180" spans="1:5" ht="43.2" x14ac:dyDescent="0.55000000000000004">
      <c r="A180" s="2" t="s">
        <v>1021</v>
      </c>
      <c r="B180" s="2" t="s">
        <v>1028</v>
      </c>
      <c r="C180" s="3" t="s">
        <v>1029</v>
      </c>
      <c r="D180" s="2" t="s">
        <v>13</v>
      </c>
      <c r="E180" s="4" t="str">
        <f>HYPERLINK("https://github.com/pnnl/ruleset-checking-tool/tree/public_review_2nd/rct229/ruletest_engine/ruletest_jsons/ashrae9012019/HVAC-CHW/rule_22_36.json", "HVAC-CHW-36")</f>
        <v>HVAC-CHW-36</v>
      </c>
    </row>
    <row r="181" spans="1:5" ht="28.8" x14ac:dyDescent="0.55000000000000004">
      <c r="A181" s="2" t="s">
        <v>1021</v>
      </c>
      <c r="B181" s="2" t="s">
        <v>1030</v>
      </c>
      <c r="C181" s="3" t="s">
        <v>766</v>
      </c>
      <c r="D181" s="2" t="s">
        <v>71</v>
      </c>
      <c r="E181" s="4" t="str">
        <f>HYPERLINK("https://github.com/pnnl/ruleset-checking-tool/tree/public_review_2nd/rct229/ruletest_engine/ruletest_jsons/ashrae9012019/HVAC-CHW/rule_22_36.json", "HVAC-CHW-36")</f>
        <v>HVAC-CHW-36</v>
      </c>
    </row>
    <row r="182" spans="1:5" ht="43.2" x14ac:dyDescent="0.55000000000000004">
      <c r="A182" s="2" t="s">
        <v>1031</v>
      </c>
      <c r="B182" s="2" t="s">
        <v>1032</v>
      </c>
      <c r="C182" s="3" t="s">
        <v>1016</v>
      </c>
      <c r="D182" s="2" t="s">
        <v>71</v>
      </c>
      <c r="E182" s="4" t="str">
        <f>HYPERLINK("https://github.com/pnnl/ruleset-checking-tool/tree/public_review_2nd/rct229/ruletest_engine/ruletest_jsons/ashrae9012019/HVAC-CHW/rule_22_37.json", "HVAC-CHW-37")</f>
        <v>HVAC-CHW-37</v>
      </c>
    </row>
    <row r="183" spans="1:5" ht="43.2" x14ac:dyDescent="0.55000000000000004">
      <c r="A183" s="2" t="s">
        <v>1031</v>
      </c>
      <c r="B183" s="2" t="s">
        <v>1033</v>
      </c>
      <c r="C183" s="3" t="s">
        <v>1034</v>
      </c>
      <c r="D183" s="2" t="s">
        <v>18</v>
      </c>
      <c r="E183" s="4" t="str">
        <f>HYPERLINK("https://github.com/pnnl/ruleset-checking-tool/tree/public_review_2nd/rct229/ruletest_engine/ruletest_jsons/ashrae9012019/HVAC-CHW/rule_22_37.json", "HVAC-CHW-37")</f>
        <v>HVAC-CHW-37</v>
      </c>
    </row>
    <row r="184" spans="1:5" ht="43.2" x14ac:dyDescent="0.55000000000000004">
      <c r="A184" s="2" t="s">
        <v>1031</v>
      </c>
      <c r="B184" s="2" t="s">
        <v>1035</v>
      </c>
      <c r="C184" s="3" t="s">
        <v>1036</v>
      </c>
      <c r="D184" s="2" t="s">
        <v>18</v>
      </c>
      <c r="E184" s="4" t="str">
        <f>HYPERLINK("https://github.com/pnnl/ruleset-checking-tool/tree/public_review_2nd/rct229/ruletest_engine/ruletest_jsons/ashrae9012019/HVAC-CHW/rule_22_37.json", "HVAC-CHW-37")</f>
        <v>HVAC-CHW-37</v>
      </c>
    </row>
    <row r="185" spans="1:5" ht="43.2" x14ac:dyDescent="0.55000000000000004">
      <c r="A185" s="2" t="s">
        <v>1037</v>
      </c>
      <c r="B185" s="2" t="s">
        <v>1038</v>
      </c>
      <c r="C185" s="3" t="s">
        <v>1016</v>
      </c>
      <c r="D185" s="2" t="s">
        <v>71</v>
      </c>
      <c r="E185" s="4" t="str">
        <f>HYPERLINK("https://github.com/pnnl/ruleset-checking-tool/tree/public_review_2nd/rct229/ruletest_engine/ruletest_jsons/ashrae9012019/HVAC-CHW/rule_22_38.json", "HVAC-CHW-38")</f>
        <v>HVAC-CHW-38</v>
      </c>
    </row>
    <row r="186" spans="1:5" ht="43.2" x14ac:dyDescent="0.55000000000000004">
      <c r="A186" s="2" t="s">
        <v>1037</v>
      </c>
      <c r="B186" s="2" t="s">
        <v>1039</v>
      </c>
      <c r="C186" s="3" t="s">
        <v>1040</v>
      </c>
      <c r="D186" s="2" t="s">
        <v>18</v>
      </c>
      <c r="E186" s="4" t="str">
        <f>HYPERLINK("https://github.com/pnnl/ruleset-checking-tool/tree/public_review_2nd/rct229/ruletest_engine/ruletest_jsons/ashrae9012019/HVAC-CHW/rule_22_38.json", "HVAC-CHW-38")</f>
        <v>HVAC-CHW-38</v>
      </c>
    </row>
    <row r="187" spans="1:5" ht="43.2" x14ac:dyDescent="0.55000000000000004">
      <c r="A187" s="2" t="s">
        <v>1037</v>
      </c>
      <c r="B187" s="2" t="s">
        <v>1041</v>
      </c>
      <c r="C187" s="3" t="s">
        <v>1042</v>
      </c>
      <c r="D187" s="2" t="s">
        <v>18</v>
      </c>
      <c r="E187" s="4" t="str">
        <f>HYPERLINK("https://github.com/pnnl/ruleset-checking-tool/tree/public_review_2nd/rct229/ruletest_engine/ruletest_jsons/ashrae9012019/HVAC-CHW/rule_22_38.json", "HVAC-CHW-38")</f>
        <v>HVAC-CHW-38</v>
      </c>
    </row>
    <row r="188" spans="1:5" ht="43.2" x14ac:dyDescent="0.55000000000000004">
      <c r="A188" s="2" t="s">
        <v>1043</v>
      </c>
      <c r="B188" s="2" t="s">
        <v>1044</v>
      </c>
      <c r="C188" s="3" t="s">
        <v>1016</v>
      </c>
      <c r="D188" s="2" t="s">
        <v>71</v>
      </c>
      <c r="E188" s="4" t="str">
        <f>HYPERLINK("https://github.com/pnnl/ruleset-checking-tool/tree/public_review_2nd/rct229/ruletest_engine/ruletest_jsons/ashrae9012019/HVAC-CHW/rule_22_39.json", "HVAC-CHW-39")</f>
        <v>HVAC-CHW-39</v>
      </c>
    </row>
    <row r="189" spans="1:5" ht="43.2" x14ac:dyDescent="0.55000000000000004">
      <c r="A189" s="2" t="s">
        <v>1043</v>
      </c>
      <c r="B189" s="2" t="s">
        <v>1045</v>
      </c>
      <c r="C189" s="3" t="s">
        <v>1046</v>
      </c>
      <c r="D189" s="2" t="s">
        <v>18</v>
      </c>
      <c r="E189" s="4" t="str">
        <f>HYPERLINK("https://github.com/pnnl/ruleset-checking-tool/tree/public_review_2nd/rct229/ruletest_engine/ruletest_jsons/ashrae9012019/HVAC-CHW/rule_22_39.json", "HVAC-CHW-39")</f>
        <v>HVAC-CHW-39</v>
      </c>
    </row>
    <row r="190" spans="1:5" ht="43.2" x14ac:dyDescent="0.55000000000000004">
      <c r="A190" s="2" t="s">
        <v>1043</v>
      </c>
      <c r="B190" s="2" t="s">
        <v>1047</v>
      </c>
      <c r="C190" s="3" t="s">
        <v>1048</v>
      </c>
      <c r="D190" s="2" t="s">
        <v>18</v>
      </c>
      <c r="E190" s="4" t="str">
        <f>HYPERLINK("https://github.com/pnnl/ruleset-checking-tool/tree/public_review_2nd/rct229/ruletest_engine/ruletest_jsons/ashrae9012019/HVAC-CHW/rule_22_39.json", "HVAC-CHW-39")</f>
        <v>HVAC-CHW-39</v>
      </c>
    </row>
    <row r="191" spans="1:5" ht="43.2" x14ac:dyDescent="0.55000000000000004">
      <c r="A191" s="2" t="s">
        <v>1049</v>
      </c>
      <c r="B191" s="2" t="s">
        <v>1050</v>
      </c>
      <c r="C191" s="3" t="s">
        <v>1051</v>
      </c>
      <c r="D191" s="2" t="s">
        <v>8</v>
      </c>
      <c r="E191" s="4" t="str">
        <f>HYPERLINK("https://github.com/pnnl/ruleset-checking-tool/tree/public_review_2nd/rct229/ruletest_engine/ruletest_jsons/ashrae9012019/HVAC-CHW/rule_22_40.json", "HVAC-CHW-40")</f>
        <v>HVAC-CHW-40</v>
      </c>
    </row>
    <row r="192" spans="1:5" ht="43.2" x14ac:dyDescent="0.55000000000000004">
      <c r="A192" s="2" t="s">
        <v>1049</v>
      </c>
      <c r="B192" s="2" t="s">
        <v>1052</v>
      </c>
      <c r="C192" s="3" t="s">
        <v>1053</v>
      </c>
      <c r="D192" s="2" t="s">
        <v>13</v>
      </c>
      <c r="E192" s="4" t="str">
        <f>HYPERLINK("https://github.com/pnnl/ruleset-checking-tool/tree/public_review_2nd/rct229/ruletest_engine/ruletest_jsons/ashrae9012019/HVAC-CHW/rule_22_40.json", "HVAC-CHW-40")</f>
        <v>HVAC-CHW-40</v>
      </c>
    </row>
    <row r="193" spans="1:5" ht="43.2" x14ac:dyDescent="0.55000000000000004">
      <c r="A193" s="2" t="s">
        <v>1049</v>
      </c>
      <c r="B193" s="2" t="s">
        <v>1054</v>
      </c>
      <c r="C193" s="3" t="s">
        <v>1055</v>
      </c>
      <c r="D193" s="2" t="s">
        <v>13</v>
      </c>
      <c r="E193" s="4" t="str">
        <f>HYPERLINK("https://github.com/pnnl/ruleset-checking-tool/tree/public_review_2nd/rct229/ruletest_engine/ruletest_jsons/ashrae9012019/HVAC-CHW/rule_22_40.json", "HVAC-CHW-40")</f>
        <v>HVAC-CHW-40</v>
      </c>
    </row>
    <row r="194" spans="1:5" ht="28.8" x14ac:dyDescent="0.55000000000000004">
      <c r="A194" s="2" t="s">
        <v>1049</v>
      </c>
      <c r="B194" s="2" t="s">
        <v>1056</v>
      </c>
      <c r="C194" s="3" t="s">
        <v>1057</v>
      </c>
      <c r="D194" s="2" t="s">
        <v>71</v>
      </c>
      <c r="E194" s="4" t="str">
        <f>HYPERLINK("https://github.com/pnnl/ruleset-checking-tool/tree/public_review_2nd/rct229/ruletest_engine/ruletest_jsons/ashrae9012019/HVAC-CHW/rule_22_40.json", "HVAC-CHW-40")</f>
        <v>HVAC-CHW-40</v>
      </c>
    </row>
    <row r="195" spans="1:5" ht="43.2" x14ac:dyDescent="0.55000000000000004">
      <c r="A195" s="2" t="s">
        <v>1058</v>
      </c>
      <c r="B195" s="2" t="s">
        <v>1059</v>
      </c>
      <c r="C195" s="3" t="s">
        <v>1060</v>
      </c>
      <c r="D195" s="2" t="s">
        <v>18</v>
      </c>
      <c r="E195" s="4" t="str">
        <f>HYPERLINK("https://github.com/pnnl/ruleset-checking-tool/tree/public_review_2nd/rct229/ruletest_engine/ruletest_jsons/ashrae9012019/HVAC-CHW/rule_22_41.json", "HVAC-CHW-41")</f>
        <v>HVAC-CHW-41</v>
      </c>
    </row>
    <row r="196" spans="1:5" ht="43.2" x14ac:dyDescent="0.55000000000000004">
      <c r="A196" s="2" t="s">
        <v>1058</v>
      </c>
      <c r="B196" s="2" t="s">
        <v>1061</v>
      </c>
      <c r="C196" s="3" t="s">
        <v>1062</v>
      </c>
      <c r="D196" s="2" t="s">
        <v>18</v>
      </c>
      <c r="E196" s="4" t="str">
        <f>HYPERLINK("https://github.com/pnnl/ruleset-checking-tool/tree/public_review_2nd/rct229/ruletest_engine/ruletest_jsons/ashrae9012019/HVAC-CHW/rule_22_41.json", "HVAC-CHW-41")</f>
        <v>HVAC-CHW-41</v>
      </c>
    </row>
    <row r="197" spans="1:5" ht="43.2" x14ac:dyDescent="0.55000000000000004">
      <c r="A197" s="2" t="s">
        <v>1058</v>
      </c>
      <c r="B197" s="2" t="s">
        <v>1063</v>
      </c>
      <c r="C197" s="3" t="s">
        <v>1016</v>
      </c>
      <c r="D197" s="2" t="s">
        <v>71</v>
      </c>
      <c r="E197" s="4" t="str">
        <f>HYPERLINK("https://github.com/pnnl/ruleset-checking-tool/tree/public_review_2nd/rct229/ruletest_engine/ruletest_jsons/ashrae9012019/HVAC-CHW/rule_22_41.json", "HVAC-CHW-41")</f>
        <v>HVAC-CHW-41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80"/>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28.8" x14ac:dyDescent="0.55000000000000004">
      <c r="A2" s="2" t="s">
        <v>1064</v>
      </c>
      <c r="B2" s="2" t="s">
        <v>1065</v>
      </c>
      <c r="C2" s="3" t="s">
        <v>1066</v>
      </c>
      <c r="D2" s="2" t="s">
        <v>18</v>
      </c>
      <c r="E2" s="4" t="str">
        <f>HYPERLINK("https://github.com/pnnl/ruleset-checking-tool/tree/public_review_2nd/rct229/ruletest_engine/ruletest_jsons/ashrae9012019/HVAC-GEN/rule_10_1.json", "HVAC-GEN-38")</f>
        <v>HVAC-GEN-38</v>
      </c>
    </row>
    <row r="3" spans="1:5" ht="28.8" x14ac:dyDescent="0.55000000000000004">
      <c r="A3" s="2" t="s">
        <v>1064</v>
      </c>
      <c r="B3" s="2" t="s">
        <v>1067</v>
      </c>
      <c r="C3" s="3" t="s">
        <v>1068</v>
      </c>
      <c r="D3" s="2" t="s">
        <v>71</v>
      </c>
      <c r="E3" s="4" t="str">
        <f>HYPERLINK("https://github.com/pnnl/ruleset-checking-tool/tree/public_review_2nd/rct229/ruletest_engine/ruletest_jsons/ashrae9012019/HVAC-GEN/rule_10_1.json", "HVAC-GEN-38")</f>
        <v>HVAC-GEN-38</v>
      </c>
    </row>
    <row r="4" spans="1:5" ht="43.2" x14ac:dyDescent="0.55000000000000004">
      <c r="A4" s="2" t="s">
        <v>1069</v>
      </c>
      <c r="B4" s="2" t="s">
        <v>1070</v>
      </c>
      <c r="C4" s="3" t="s">
        <v>1071</v>
      </c>
      <c r="D4" s="2" t="s">
        <v>8</v>
      </c>
      <c r="E4" s="4" t="str">
        <f t="shared" ref="E4:E9" si="0">HYPERLINK("https://github.com/pnnl/ruleset-checking-tool/tree/public_review_2nd/rct229/ruletest_engine/ruletest_jsons/ashrae9012019/HVAC-GEN/rule_10_7.json", "HVAC-GEN-39")</f>
        <v>HVAC-GEN-39</v>
      </c>
    </row>
    <row r="5" spans="1:5" ht="43.2" x14ac:dyDescent="0.55000000000000004">
      <c r="A5" s="2" t="s">
        <v>1069</v>
      </c>
      <c r="B5" s="2" t="s">
        <v>1072</v>
      </c>
      <c r="C5" s="3" t="s">
        <v>1073</v>
      </c>
      <c r="D5" s="2" t="s">
        <v>8</v>
      </c>
      <c r="E5" s="4" t="str">
        <f t="shared" si="0"/>
        <v>HVAC-GEN-39</v>
      </c>
    </row>
    <row r="6" spans="1:5" ht="43.2" x14ac:dyDescent="0.55000000000000004">
      <c r="A6" s="2" t="s">
        <v>1069</v>
      </c>
      <c r="B6" s="2" t="s">
        <v>1074</v>
      </c>
      <c r="C6" s="3" t="s">
        <v>1075</v>
      </c>
      <c r="D6" s="2" t="s">
        <v>8</v>
      </c>
      <c r="E6" s="4" t="str">
        <f t="shared" si="0"/>
        <v>HVAC-GEN-39</v>
      </c>
    </row>
    <row r="7" spans="1:5" ht="43.2" x14ac:dyDescent="0.55000000000000004">
      <c r="A7" s="2" t="s">
        <v>1069</v>
      </c>
      <c r="B7" s="2" t="s">
        <v>1076</v>
      </c>
      <c r="C7" s="3" t="s">
        <v>1077</v>
      </c>
      <c r="D7" s="2" t="s">
        <v>13</v>
      </c>
      <c r="E7" s="4" t="str">
        <f t="shared" si="0"/>
        <v>HVAC-GEN-39</v>
      </c>
    </row>
    <row r="8" spans="1:5" ht="43.2" x14ac:dyDescent="0.55000000000000004">
      <c r="A8" s="2" t="s">
        <v>1069</v>
      </c>
      <c r="B8" s="2" t="s">
        <v>1078</v>
      </c>
      <c r="C8" s="3" t="s">
        <v>1079</v>
      </c>
      <c r="D8" s="2" t="s">
        <v>18</v>
      </c>
      <c r="E8" s="4" t="str">
        <f t="shared" si="0"/>
        <v>HVAC-GEN-39</v>
      </c>
    </row>
    <row r="9" spans="1:5" x14ac:dyDescent="0.55000000000000004">
      <c r="A9" s="2" t="s">
        <v>1069</v>
      </c>
      <c r="B9" s="2" t="s">
        <v>1080</v>
      </c>
      <c r="C9" s="3" t="s">
        <v>1081</v>
      </c>
      <c r="D9" s="2" t="s">
        <v>71</v>
      </c>
      <c r="E9" s="4" t="str">
        <f t="shared" si="0"/>
        <v>HVAC-GEN-39</v>
      </c>
    </row>
    <row r="10" spans="1:5" ht="43.2" x14ac:dyDescent="0.55000000000000004">
      <c r="A10" s="2" t="s">
        <v>1082</v>
      </c>
      <c r="B10" s="2" t="s">
        <v>1083</v>
      </c>
      <c r="C10" s="3" t="s">
        <v>1084</v>
      </c>
      <c r="D10" s="2" t="s">
        <v>18</v>
      </c>
      <c r="E10" s="4" t="str">
        <f t="shared" ref="E10:E25" si="1">HYPERLINK("https://github.com/pnnl/ruleset-checking-tool/tree/public_review_2nd/rct229/ruletest_engine/ruletest_jsons/ashrae9012019/HVAC-GEN/rule_10_14.json", "HVAC-GEN-40")</f>
        <v>HVAC-GEN-40</v>
      </c>
    </row>
    <row r="11" spans="1:5" ht="43.2" x14ac:dyDescent="0.55000000000000004">
      <c r="A11" s="2" t="s">
        <v>1082</v>
      </c>
      <c r="B11" s="2" t="s">
        <v>1085</v>
      </c>
      <c r="C11" s="3" t="s">
        <v>1086</v>
      </c>
      <c r="D11" s="2" t="s">
        <v>18</v>
      </c>
      <c r="E11" s="4" t="str">
        <f t="shared" si="1"/>
        <v>HVAC-GEN-40</v>
      </c>
    </row>
    <row r="12" spans="1:5" ht="43.2" x14ac:dyDescent="0.55000000000000004">
      <c r="A12" s="2" t="s">
        <v>1082</v>
      </c>
      <c r="B12" s="2" t="s">
        <v>1087</v>
      </c>
      <c r="C12" s="3" t="s">
        <v>1088</v>
      </c>
      <c r="D12" s="2" t="s">
        <v>8</v>
      </c>
      <c r="E12" s="4" t="str">
        <f t="shared" si="1"/>
        <v>HVAC-GEN-40</v>
      </c>
    </row>
    <row r="13" spans="1:5" ht="43.2" x14ac:dyDescent="0.55000000000000004">
      <c r="A13" s="2" t="s">
        <v>1082</v>
      </c>
      <c r="B13" s="2" t="s">
        <v>1089</v>
      </c>
      <c r="C13" s="3" t="s">
        <v>1090</v>
      </c>
      <c r="D13" s="2" t="s">
        <v>13</v>
      </c>
      <c r="E13" s="4" t="str">
        <f t="shared" si="1"/>
        <v>HVAC-GEN-40</v>
      </c>
    </row>
    <row r="14" spans="1:5" ht="43.2" x14ac:dyDescent="0.55000000000000004">
      <c r="A14" s="2" t="s">
        <v>1082</v>
      </c>
      <c r="B14" s="2" t="s">
        <v>1091</v>
      </c>
      <c r="C14" s="3" t="s">
        <v>1092</v>
      </c>
      <c r="D14" s="2" t="s">
        <v>8</v>
      </c>
      <c r="E14" s="4" t="str">
        <f t="shared" si="1"/>
        <v>HVAC-GEN-40</v>
      </c>
    </row>
    <row r="15" spans="1:5" ht="43.2" x14ac:dyDescent="0.55000000000000004">
      <c r="A15" s="2" t="s">
        <v>1082</v>
      </c>
      <c r="B15" s="2" t="s">
        <v>1093</v>
      </c>
      <c r="C15" s="3" t="s">
        <v>1094</v>
      </c>
      <c r="D15" s="2" t="s">
        <v>13</v>
      </c>
      <c r="E15" s="4" t="str">
        <f t="shared" si="1"/>
        <v>HVAC-GEN-40</v>
      </c>
    </row>
    <row r="16" spans="1:5" ht="43.2" x14ac:dyDescent="0.55000000000000004">
      <c r="A16" s="2" t="s">
        <v>1082</v>
      </c>
      <c r="B16" s="2" t="s">
        <v>1095</v>
      </c>
      <c r="C16" s="3" t="s">
        <v>1096</v>
      </c>
      <c r="D16" s="2" t="s">
        <v>8</v>
      </c>
      <c r="E16" s="4" t="str">
        <f t="shared" si="1"/>
        <v>HVAC-GEN-40</v>
      </c>
    </row>
    <row r="17" spans="1:5" ht="57.6" x14ac:dyDescent="0.55000000000000004">
      <c r="A17" s="2" t="s">
        <v>1082</v>
      </c>
      <c r="B17" s="2" t="s">
        <v>1097</v>
      </c>
      <c r="C17" s="3" t="s">
        <v>1098</v>
      </c>
      <c r="D17" s="2" t="s">
        <v>13</v>
      </c>
      <c r="E17" s="4" t="str">
        <f t="shared" si="1"/>
        <v>HVAC-GEN-40</v>
      </c>
    </row>
    <row r="18" spans="1:5" ht="57.6" x14ac:dyDescent="0.55000000000000004">
      <c r="A18" s="2" t="s">
        <v>1082</v>
      </c>
      <c r="B18" s="2" t="s">
        <v>1099</v>
      </c>
      <c r="C18" s="3" t="s">
        <v>1100</v>
      </c>
      <c r="D18" s="2" t="s">
        <v>13</v>
      </c>
      <c r="E18" s="4" t="str">
        <f t="shared" si="1"/>
        <v>HVAC-GEN-40</v>
      </c>
    </row>
    <row r="19" spans="1:5" ht="57.6" x14ac:dyDescent="0.55000000000000004">
      <c r="A19" s="2" t="s">
        <v>1082</v>
      </c>
      <c r="B19" s="2" t="s">
        <v>1101</v>
      </c>
      <c r="C19" s="3" t="s">
        <v>1102</v>
      </c>
      <c r="D19" s="2" t="s">
        <v>13</v>
      </c>
      <c r="E19" s="4" t="str">
        <f t="shared" si="1"/>
        <v>HVAC-GEN-40</v>
      </c>
    </row>
    <row r="20" spans="1:5" ht="43.2" x14ac:dyDescent="0.55000000000000004">
      <c r="A20" s="2" t="s">
        <v>1082</v>
      </c>
      <c r="B20" s="2" t="s">
        <v>1103</v>
      </c>
      <c r="C20" s="3" t="s">
        <v>1104</v>
      </c>
      <c r="D20" s="2" t="s">
        <v>8</v>
      </c>
      <c r="E20" s="4" t="str">
        <f t="shared" si="1"/>
        <v>HVAC-GEN-40</v>
      </c>
    </row>
    <row r="21" spans="1:5" x14ac:dyDescent="0.55000000000000004">
      <c r="A21" s="2" t="s">
        <v>1082</v>
      </c>
      <c r="B21" s="2" t="s">
        <v>1105</v>
      </c>
      <c r="C21" s="3" t="s">
        <v>1081</v>
      </c>
      <c r="D21" s="2" t="s">
        <v>71</v>
      </c>
      <c r="E21" s="4" t="str">
        <f t="shared" si="1"/>
        <v>HVAC-GEN-40</v>
      </c>
    </row>
    <row r="22" spans="1:5" ht="43.2" x14ac:dyDescent="0.55000000000000004">
      <c r="A22" s="2" t="s">
        <v>1082</v>
      </c>
      <c r="B22" s="2" t="s">
        <v>1106</v>
      </c>
      <c r="C22" s="3" t="s">
        <v>1107</v>
      </c>
      <c r="D22" s="2" t="s">
        <v>18</v>
      </c>
      <c r="E22" s="4" t="str">
        <f t="shared" si="1"/>
        <v>HVAC-GEN-40</v>
      </c>
    </row>
    <row r="23" spans="1:5" ht="43.2" x14ac:dyDescent="0.55000000000000004">
      <c r="A23" s="2" t="s">
        <v>1082</v>
      </c>
      <c r="B23" s="2" t="s">
        <v>1108</v>
      </c>
      <c r="C23" s="3" t="s">
        <v>1109</v>
      </c>
      <c r="D23" s="2" t="s">
        <v>13</v>
      </c>
      <c r="E23" s="4" t="str">
        <f t="shared" si="1"/>
        <v>HVAC-GEN-40</v>
      </c>
    </row>
    <row r="24" spans="1:5" ht="72" x14ac:dyDescent="0.55000000000000004">
      <c r="A24" s="2" t="s">
        <v>1082</v>
      </c>
      <c r="B24" s="2" t="s">
        <v>1110</v>
      </c>
      <c r="C24" s="3" t="s">
        <v>1111</v>
      </c>
      <c r="D24" s="2" t="s">
        <v>8</v>
      </c>
      <c r="E24" s="4" t="str">
        <f t="shared" si="1"/>
        <v>HVAC-GEN-40</v>
      </c>
    </row>
    <row r="25" spans="1:5" ht="57.6" x14ac:dyDescent="0.55000000000000004">
      <c r="A25" s="2" t="s">
        <v>1082</v>
      </c>
      <c r="B25" s="2" t="s">
        <v>1112</v>
      </c>
      <c r="C25" s="3" t="s">
        <v>1113</v>
      </c>
      <c r="D25" s="2" t="s">
        <v>18</v>
      </c>
      <c r="E25" s="4" t="str">
        <f t="shared" si="1"/>
        <v>HVAC-GEN-40</v>
      </c>
    </row>
    <row r="26" spans="1:5" ht="28.8" x14ac:dyDescent="0.55000000000000004">
      <c r="A26" s="2" t="s">
        <v>1114</v>
      </c>
      <c r="B26" s="2" t="s">
        <v>1115</v>
      </c>
      <c r="C26" s="3" t="s">
        <v>1116</v>
      </c>
      <c r="D26" s="2" t="s">
        <v>8</v>
      </c>
      <c r="E26" s="4" t="str">
        <f>HYPERLINK("https://github.com/pnnl/ruleset-checking-tool/tree/public_review_2nd/rct229/ruletest_engine/ruletest_jsons/ashrae9012019/HVAC-GEN/rule_10_15.json", "HVAC-GEN-41")</f>
        <v>HVAC-GEN-41</v>
      </c>
    </row>
    <row r="27" spans="1:5" ht="43.2" x14ac:dyDescent="0.55000000000000004">
      <c r="A27" s="2" t="s">
        <v>1114</v>
      </c>
      <c r="B27" s="2" t="s">
        <v>1117</v>
      </c>
      <c r="C27" s="3" t="s">
        <v>1118</v>
      </c>
      <c r="D27" s="2" t="s">
        <v>13</v>
      </c>
      <c r="E27" s="4" t="str">
        <f>HYPERLINK("https://github.com/pnnl/ruleset-checking-tool/tree/public_review_2nd/rct229/ruletest_engine/ruletest_jsons/ashrae9012019/HVAC-GEN/rule_10_15.json", "HVAC-GEN-41")</f>
        <v>HVAC-GEN-41</v>
      </c>
    </row>
    <row r="28" spans="1:5" ht="43.2" x14ac:dyDescent="0.55000000000000004">
      <c r="A28" s="2" t="s">
        <v>1114</v>
      </c>
      <c r="B28" s="2" t="s">
        <v>1119</v>
      </c>
      <c r="C28" s="3" t="s">
        <v>1120</v>
      </c>
      <c r="D28" s="2" t="s">
        <v>13</v>
      </c>
      <c r="E28" s="4" t="str">
        <f>HYPERLINK("https://github.com/pnnl/ruleset-checking-tool/tree/public_review_2nd/rct229/ruletest_engine/ruletest_jsons/ashrae9012019/HVAC-GEN/rule_10_15.json", "HVAC-GEN-41")</f>
        <v>HVAC-GEN-41</v>
      </c>
    </row>
    <row r="29" spans="1:5" ht="28.8" x14ac:dyDescent="0.55000000000000004">
      <c r="A29" s="2" t="s">
        <v>1114</v>
      </c>
      <c r="B29" s="2" t="s">
        <v>1121</v>
      </c>
      <c r="C29" s="3" t="s">
        <v>1122</v>
      </c>
      <c r="D29" s="2" t="s">
        <v>71</v>
      </c>
      <c r="E29" s="4" t="str">
        <f>HYPERLINK("https://github.com/pnnl/ruleset-checking-tool/tree/public_review_2nd/rct229/ruletest_engine/ruletest_jsons/ashrae9012019/HVAC-GEN/rule_10_15.json", "HVAC-GEN-41")</f>
        <v>HVAC-GEN-41</v>
      </c>
    </row>
    <row r="30" spans="1:5" ht="43.2" x14ac:dyDescent="0.55000000000000004">
      <c r="A30" s="2" t="s">
        <v>1123</v>
      </c>
      <c r="B30" s="2" t="s">
        <v>1124</v>
      </c>
      <c r="C30" s="3" t="s">
        <v>1125</v>
      </c>
      <c r="D30" s="2" t="s">
        <v>8</v>
      </c>
      <c r="E30" s="4" t="str">
        <f>HYPERLINK("https://github.com/pnnl/ruleset-checking-tool/tree/public_review_2nd/rct229/ruletest_engine/ruletest_jsons/ashrae9012019/HVAC-GEN/rule_19_1.json", "HVAC-GEN-1")</f>
        <v>HVAC-GEN-1</v>
      </c>
    </row>
    <row r="31" spans="1:5" ht="28.8" x14ac:dyDescent="0.55000000000000004">
      <c r="A31" s="2" t="s">
        <v>1123</v>
      </c>
      <c r="B31" s="2" t="s">
        <v>1126</v>
      </c>
      <c r="C31" s="3" t="s">
        <v>1127</v>
      </c>
      <c r="D31" s="2" t="s">
        <v>8</v>
      </c>
      <c r="E31" s="4" t="str">
        <f>HYPERLINK("https://github.com/pnnl/ruleset-checking-tool/tree/public_review_2nd/rct229/ruletest_engine/ruletest_jsons/ashrae9012019/HVAC-GEN/rule_19_1.json", "HVAC-GEN-1")</f>
        <v>HVAC-GEN-1</v>
      </c>
    </row>
    <row r="32" spans="1:5" ht="43.2" x14ac:dyDescent="0.55000000000000004">
      <c r="A32" s="2" t="s">
        <v>1123</v>
      </c>
      <c r="B32" s="2" t="s">
        <v>1128</v>
      </c>
      <c r="C32" s="3" t="s">
        <v>1129</v>
      </c>
      <c r="D32" s="2" t="s">
        <v>8</v>
      </c>
      <c r="E32" s="4" t="str">
        <f>HYPERLINK("https://github.com/pnnl/ruleset-checking-tool/tree/public_review_2nd/rct229/ruletest_engine/ruletest_jsons/ashrae9012019/HVAC-GEN/rule_19_1.json", "HVAC-GEN-1")</f>
        <v>HVAC-GEN-1</v>
      </c>
    </row>
    <row r="33" spans="1:5" ht="43.2" x14ac:dyDescent="0.55000000000000004">
      <c r="A33" s="2" t="s">
        <v>1123</v>
      </c>
      <c r="B33" s="2" t="s">
        <v>1130</v>
      </c>
      <c r="C33" s="3" t="s">
        <v>1131</v>
      </c>
      <c r="D33" s="2" t="s">
        <v>13</v>
      </c>
      <c r="E33" s="4" t="str">
        <f>HYPERLINK("https://github.com/pnnl/ruleset-checking-tool/tree/public_review_2nd/rct229/ruletest_engine/ruletest_jsons/ashrae9012019/HVAC-GEN/rule_19_1.json", "HVAC-GEN-1")</f>
        <v>HVAC-GEN-1</v>
      </c>
    </row>
    <row r="34" spans="1:5" ht="28.8" x14ac:dyDescent="0.55000000000000004">
      <c r="A34" s="2" t="s">
        <v>1123</v>
      </c>
      <c r="B34" s="2" t="s">
        <v>1132</v>
      </c>
      <c r="C34" s="3" t="s">
        <v>1133</v>
      </c>
      <c r="D34" s="2" t="s">
        <v>71</v>
      </c>
      <c r="E34" s="4" t="str">
        <f>HYPERLINK("https://github.com/pnnl/ruleset-checking-tool/tree/public_review_2nd/rct229/ruletest_engine/ruletest_jsons/ashrae9012019/HVAC-GEN/rule_19_1.json", "HVAC-GEN-1")</f>
        <v>HVAC-GEN-1</v>
      </c>
    </row>
    <row r="35" spans="1:5" ht="28.8" x14ac:dyDescent="0.55000000000000004">
      <c r="A35" s="2" t="s">
        <v>1134</v>
      </c>
      <c r="B35" s="2" t="s">
        <v>1135</v>
      </c>
      <c r="C35" s="3" t="s">
        <v>1136</v>
      </c>
      <c r="D35" s="2" t="s">
        <v>8</v>
      </c>
      <c r="E35" s="4" t="str">
        <f>HYPERLINK("https://github.com/pnnl/ruleset-checking-tool/tree/public_review_2nd/rct229/ruletest_engine/ruletest_jsons/ashrae9012019/HVAC-GEN/rule_19_2.json", "HVAC-GEN-2")</f>
        <v>HVAC-GEN-2</v>
      </c>
    </row>
    <row r="36" spans="1:5" ht="28.8" x14ac:dyDescent="0.55000000000000004">
      <c r="A36" s="2" t="s">
        <v>1134</v>
      </c>
      <c r="B36" s="2" t="s">
        <v>1137</v>
      </c>
      <c r="C36" s="3" t="s">
        <v>1138</v>
      </c>
      <c r="D36" s="2" t="s">
        <v>13</v>
      </c>
      <c r="E36" s="4" t="str">
        <f>HYPERLINK("https://github.com/pnnl/ruleset-checking-tool/tree/public_review_2nd/rct229/ruletest_engine/ruletest_jsons/ashrae9012019/HVAC-GEN/rule_19_2.json", "HVAC-GEN-2")</f>
        <v>HVAC-GEN-2</v>
      </c>
    </row>
    <row r="37" spans="1:5" ht="43.2" x14ac:dyDescent="0.55000000000000004">
      <c r="A37" s="2" t="s">
        <v>1139</v>
      </c>
      <c r="B37" s="2" t="s">
        <v>1140</v>
      </c>
      <c r="C37" s="3" t="s">
        <v>1141</v>
      </c>
      <c r="D37" s="2" t="s">
        <v>8</v>
      </c>
      <c r="E37" s="4" t="str">
        <f>HYPERLINK("https://github.com/pnnl/ruleset-checking-tool/tree/public_review_2nd/rct229/ruletest_engine/ruletest_jsons/ashrae9012019/HVAC-GEN/rule_19_3.json", "HVAC-GEN-3")</f>
        <v>HVAC-GEN-3</v>
      </c>
    </row>
    <row r="38" spans="1:5" ht="57.6" x14ac:dyDescent="0.55000000000000004">
      <c r="A38" s="2" t="s">
        <v>1139</v>
      </c>
      <c r="B38" s="2" t="s">
        <v>1142</v>
      </c>
      <c r="C38" s="3" t="s">
        <v>1143</v>
      </c>
      <c r="D38" s="2" t="s">
        <v>13</v>
      </c>
      <c r="E38" s="4" t="str">
        <f>HYPERLINK("https://github.com/pnnl/ruleset-checking-tool/tree/public_review_2nd/rct229/ruletest_engine/ruletest_jsons/ashrae9012019/HVAC-GEN/rule_19_3.json", "HVAC-GEN-3")</f>
        <v>HVAC-GEN-3</v>
      </c>
    </row>
    <row r="39" spans="1:5" ht="57.6" x14ac:dyDescent="0.55000000000000004">
      <c r="A39" s="2" t="s">
        <v>1139</v>
      </c>
      <c r="B39" s="2" t="s">
        <v>1144</v>
      </c>
      <c r="C39" s="3" t="s">
        <v>1145</v>
      </c>
      <c r="D39" s="2" t="s">
        <v>13</v>
      </c>
      <c r="E39" s="4" t="str">
        <f>HYPERLINK("https://github.com/pnnl/ruleset-checking-tool/tree/public_review_2nd/rct229/ruletest_engine/ruletest_jsons/ashrae9012019/HVAC-GEN/rule_19_3.json", "HVAC-GEN-3")</f>
        <v>HVAC-GEN-3</v>
      </c>
    </row>
    <row r="40" spans="1:5" ht="57.6" x14ac:dyDescent="0.55000000000000004">
      <c r="A40" s="2" t="s">
        <v>1146</v>
      </c>
      <c r="B40" s="2" t="s">
        <v>1147</v>
      </c>
      <c r="C40" s="3" t="s">
        <v>1148</v>
      </c>
      <c r="D40" s="2" t="s">
        <v>8</v>
      </c>
      <c r="E40" s="4" t="str">
        <f>HYPERLINK("https://github.com/pnnl/ruleset-checking-tool/tree/public_review_2nd/rct229/ruletest_engine/ruletest_jsons/ashrae9012019/HVAC-GEN/rule_19_4.json", "HVAC-GEN-4")</f>
        <v>HVAC-GEN-4</v>
      </c>
    </row>
    <row r="41" spans="1:5" ht="57.6" x14ac:dyDescent="0.55000000000000004">
      <c r="A41" s="2" t="s">
        <v>1146</v>
      </c>
      <c r="B41" s="2" t="s">
        <v>1149</v>
      </c>
      <c r="C41" s="3" t="s">
        <v>1150</v>
      </c>
      <c r="D41" s="2" t="s">
        <v>13</v>
      </c>
      <c r="E41" s="4" t="str">
        <f>HYPERLINK("https://github.com/pnnl/ruleset-checking-tool/tree/public_review_2nd/rct229/ruletest_engine/ruletest_jsons/ashrae9012019/HVAC-GEN/rule_19_4.json", "HVAC-GEN-4")</f>
        <v>HVAC-GEN-4</v>
      </c>
    </row>
    <row r="42" spans="1:5" ht="28.8" x14ac:dyDescent="0.55000000000000004">
      <c r="A42" s="2" t="s">
        <v>1146</v>
      </c>
      <c r="B42" s="2" t="s">
        <v>1151</v>
      </c>
      <c r="C42" s="3" t="s">
        <v>1152</v>
      </c>
      <c r="D42" s="2" t="s">
        <v>71</v>
      </c>
      <c r="E42" s="4" t="str">
        <f>HYPERLINK("https://github.com/pnnl/ruleset-checking-tool/tree/public_review_2nd/rct229/ruletest_engine/ruletest_jsons/ashrae9012019/HVAC-GEN/rule_19_4.json", "HVAC-GEN-4")</f>
        <v>HVAC-GEN-4</v>
      </c>
    </row>
    <row r="43" spans="1:5" ht="57.6" x14ac:dyDescent="0.55000000000000004">
      <c r="A43" s="2" t="s">
        <v>1146</v>
      </c>
      <c r="B43" s="2" t="s">
        <v>1153</v>
      </c>
      <c r="C43" s="3" t="s">
        <v>1154</v>
      </c>
      <c r="D43" s="2" t="s">
        <v>18</v>
      </c>
      <c r="E43" s="4" t="str">
        <f>HYPERLINK("https://github.com/pnnl/ruleset-checking-tool/tree/public_review_2nd/rct229/ruletest_engine/ruletest_jsons/ashrae9012019/HVAC-GEN/rule_19_4.json", "HVAC-GEN-4")</f>
        <v>HVAC-GEN-4</v>
      </c>
    </row>
    <row r="44" spans="1:5" ht="28.8" x14ac:dyDescent="0.55000000000000004">
      <c r="A44" s="2" t="s">
        <v>1155</v>
      </c>
      <c r="B44" s="2" t="s">
        <v>1156</v>
      </c>
      <c r="C44" s="3" t="s">
        <v>1157</v>
      </c>
      <c r="D44" s="2" t="s">
        <v>8</v>
      </c>
      <c r="E44" s="4" t="str">
        <f>HYPERLINK("https://github.com/pnnl/ruleset-checking-tool/tree/public_review_2nd/rct229/ruletest_engine/ruletest_jsons/ashrae9012019/HVAC-GEN/rule_19_5.json", "HVAC-GEN-5")</f>
        <v>HVAC-GEN-5</v>
      </c>
    </row>
    <row r="45" spans="1:5" ht="43.2" x14ac:dyDescent="0.55000000000000004">
      <c r="A45" s="2" t="s">
        <v>1155</v>
      </c>
      <c r="B45" s="2" t="s">
        <v>1158</v>
      </c>
      <c r="C45" s="3" t="s">
        <v>1159</v>
      </c>
      <c r="D45" s="2" t="s">
        <v>8</v>
      </c>
      <c r="E45" s="4" t="str">
        <f>HYPERLINK("https://github.com/pnnl/ruleset-checking-tool/tree/public_review_2nd/rct229/ruletest_engine/ruletest_jsons/ashrae9012019/HVAC-GEN/rule_19_5.json", "HVAC-GEN-5")</f>
        <v>HVAC-GEN-5</v>
      </c>
    </row>
    <row r="46" spans="1:5" ht="43.2" x14ac:dyDescent="0.55000000000000004">
      <c r="A46" s="2" t="s">
        <v>1155</v>
      </c>
      <c r="B46" s="2" t="s">
        <v>1160</v>
      </c>
      <c r="C46" s="3" t="s">
        <v>1161</v>
      </c>
      <c r="D46" s="2" t="s">
        <v>13</v>
      </c>
      <c r="E46" s="4" t="str">
        <f>HYPERLINK("https://github.com/pnnl/ruleset-checking-tool/tree/public_review_2nd/rct229/ruletest_engine/ruletest_jsons/ashrae9012019/HVAC-GEN/rule_19_5.json", "HVAC-GEN-5")</f>
        <v>HVAC-GEN-5</v>
      </c>
    </row>
    <row r="47" spans="1:5" ht="43.2" x14ac:dyDescent="0.55000000000000004">
      <c r="A47" s="2" t="s">
        <v>1155</v>
      </c>
      <c r="B47" s="2" t="s">
        <v>1162</v>
      </c>
      <c r="C47" s="3" t="s">
        <v>1161</v>
      </c>
      <c r="D47" s="2" t="s">
        <v>13</v>
      </c>
      <c r="E47" s="4" t="str">
        <f>HYPERLINK("https://github.com/pnnl/ruleset-checking-tool/tree/public_review_2nd/rct229/ruletest_engine/ruletest_jsons/ashrae9012019/HVAC-GEN/rule_19_5.json", "HVAC-GEN-5")</f>
        <v>HVAC-GEN-5</v>
      </c>
    </row>
    <row r="48" spans="1:5" ht="28.8" x14ac:dyDescent="0.55000000000000004">
      <c r="A48" s="2" t="s">
        <v>1163</v>
      </c>
      <c r="B48" s="2" t="s">
        <v>1164</v>
      </c>
      <c r="C48" s="3" t="s">
        <v>1165</v>
      </c>
      <c r="D48" s="2" t="s">
        <v>8</v>
      </c>
      <c r="E48" s="4" t="str">
        <f>HYPERLINK("https://github.com/pnnl/ruleset-checking-tool/tree/public_review_2nd/rct229/ruletest_engine/ruletest_jsons/ashrae9012019/HVAC-GEN/rule_19_6.json", "HVAC-GEN-6")</f>
        <v>HVAC-GEN-6</v>
      </c>
    </row>
    <row r="49" spans="1:5" ht="43.2" x14ac:dyDescent="0.55000000000000004">
      <c r="A49" s="2" t="s">
        <v>1163</v>
      </c>
      <c r="B49" s="2" t="s">
        <v>1166</v>
      </c>
      <c r="C49" s="3" t="s">
        <v>1167</v>
      </c>
      <c r="D49" s="2" t="s">
        <v>8</v>
      </c>
      <c r="E49" s="4" t="str">
        <f>HYPERLINK("https://github.com/pnnl/ruleset-checking-tool/tree/public_review_2nd/rct229/ruletest_engine/ruletest_jsons/ashrae9012019/HVAC-GEN/rule_19_6.json", "HVAC-GEN-6")</f>
        <v>HVAC-GEN-6</v>
      </c>
    </row>
    <row r="50" spans="1:5" ht="43.2" x14ac:dyDescent="0.55000000000000004">
      <c r="A50" s="2" t="s">
        <v>1163</v>
      </c>
      <c r="B50" s="2" t="s">
        <v>1168</v>
      </c>
      <c r="C50" s="3" t="s">
        <v>1169</v>
      </c>
      <c r="D50" s="2" t="s">
        <v>13</v>
      </c>
      <c r="E50" s="4" t="str">
        <f>HYPERLINK("https://github.com/pnnl/ruleset-checking-tool/tree/public_review_2nd/rct229/ruletest_engine/ruletest_jsons/ashrae9012019/HVAC-GEN/rule_19_6.json", "HVAC-GEN-6")</f>
        <v>HVAC-GEN-6</v>
      </c>
    </row>
    <row r="51" spans="1:5" ht="43.2" x14ac:dyDescent="0.55000000000000004">
      <c r="A51" s="2" t="s">
        <v>1163</v>
      </c>
      <c r="B51" s="2" t="s">
        <v>1170</v>
      </c>
      <c r="C51" s="3" t="s">
        <v>1171</v>
      </c>
      <c r="D51" s="2" t="s">
        <v>13</v>
      </c>
      <c r="E51" s="4" t="str">
        <f>HYPERLINK("https://github.com/pnnl/ruleset-checking-tool/tree/public_review_2nd/rct229/ruletest_engine/ruletest_jsons/ashrae9012019/HVAC-GEN/rule_19_6.json", "HVAC-GEN-6")</f>
        <v>HVAC-GEN-6</v>
      </c>
    </row>
    <row r="52" spans="1:5" ht="43.2" x14ac:dyDescent="0.55000000000000004">
      <c r="A52" s="2" t="s">
        <v>1172</v>
      </c>
      <c r="B52" s="2" t="s">
        <v>1173</v>
      </c>
      <c r="C52" s="3" t="s">
        <v>1174</v>
      </c>
      <c r="D52" s="2" t="s">
        <v>8</v>
      </c>
      <c r="E52" s="4" t="str">
        <f t="shared" ref="E52:E61" si="2">HYPERLINK("https://github.com/pnnl/ruleset-checking-tool/tree/public_review_2nd/rct229/ruletest_engine/ruletest_jsons/ashrae9012019/HVAC-GEN/rule_19_7.json", "HVAC-GEN-7")</f>
        <v>HVAC-GEN-7</v>
      </c>
    </row>
    <row r="53" spans="1:5" ht="43.2" x14ac:dyDescent="0.55000000000000004">
      <c r="A53" s="2" t="s">
        <v>1172</v>
      </c>
      <c r="B53" s="2" t="s">
        <v>1175</v>
      </c>
      <c r="C53" s="3" t="s">
        <v>1176</v>
      </c>
      <c r="D53" s="2" t="s">
        <v>18</v>
      </c>
      <c r="E53" s="4" t="str">
        <f t="shared" si="2"/>
        <v>HVAC-GEN-7</v>
      </c>
    </row>
    <row r="54" spans="1:5" ht="43.2" x14ac:dyDescent="0.55000000000000004">
      <c r="A54" s="2" t="s">
        <v>1172</v>
      </c>
      <c r="B54" s="2" t="s">
        <v>1177</v>
      </c>
      <c r="C54" s="3" t="s">
        <v>1178</v>
      </c>
      <c r="D54" s="2" t="s">
        <v>8</v>
      </c>
      <c r="E54" s="4" t="str">
        <f t="shared" si="2"/>
        <v>HVAC-GEN-7</v>
      </c>
    </row>
    <row r="55" spans="1:5" ht="43.2" x14ac:dyDescent="0.55000000000000004">
      <c r="A55" s="2" t="s">
        <v>1172</v>
      </c>
      <c r="B55" s="2" t="s">
        <v>1179</v>
      </c>
      <c r="C55" s="3" t="s">
        <v>1180</v>
      </c>
      <c r="D55" s="2" t="s">
        <v>13</v>
      </c>
      <c r="E55" s="4" t="str">
        <f t="shared" si="2"/>
        <v>HVAC-GEN-7</v>
      </c>
    </row>
    <row r="56" spans="1:5" ht="57.6" x14ac:dyDescent="0.55000000000000004">
      <c r="A56" s="2" t="s">
        <v>1172</v>
      </c>
      <c r="B56" s="2" t="s">
        <v>1181</v>
      </c>
      <c r="C56" s="3" t="s">
        <v>1182</v>
      </c>
      <c r="D56" s="2" t="s">
        <v>13</v>
      </c>
      <c r="E56" s="4" t="str">
        <f t="shared" si="2"/>
        <v>HVAC-GEN-7</v>
      </c>
    </row>
    <row r="57" spans="1:5" ht="57.6" x14ac:dyDescent="0.55000000000000004">
      <c r="A57" s="2" t="s">
        <v>1172</v>
      </c>
      <c r="B57" s="2" t="s">
        <v>1183</v>
      </c>
      <c r="C57" s="3" t="s">
        <v>1184</v>
      </c>
      <c r="D57" s="2" t="s">
        <v>18</v>
      </c>
      <c r="E57" s="4" t="str">
        <f t="shared" si="2"/>
        <v>HVAC-GEN-7</v>
      </c>
    </row>
    <row r="58" spans="1:5" ht="57.6" x14ac:dyDescent="0.55000000000000004">
      <c r="A58" s="2" t="s">
        <v>1172</v>
      </c>
      <c r="B58" s="2" t="s">
        <v>1185</v>
      </c>
      <c r="C58" s="3" t="s">
        <v>1186</v>
      </c>
      <c r="D58" s="2" t="s">
        <v>18</v>
      </c>
      <c r="E58" s="4" t="str">
        <f t="shared" si="2"/>
        <v>HVAC-GEN-7</v>
      </c>
    </row>
    <row r="59" spans="1:5" ht="28.8" x14ac:dyDescent="0.55000000000000004">
      <c r="A59" s="2" t="s">
        <v>1172</v>
      </c>
      <c r="B59" s="2" t="s">
        <v>1187</v>
      </c>
      <c r="C59" s="3" t="s">
        <v>1188</v>
      </c>
      <c r="D59" s="2" t="s">
        <v>18</v>
      </c>
      <c r="E59" s="4" t="str">
        <f t="shared" si="2"/>
        <v>HVAC-GEN-7</v>
      </c>
    </row>
    <row r="60" spans="1:5" ht="43.2" x14ac:dyDescent="0.55000000000000004">
      <c r="A60" s="2" t="s">
        <v>1172</v>
      </c>
      <c r="B60" s="2" t="s">
        <v>1189</v>
      </c>
      <c r="C60" s="3" t="s">
        <v>1190</v>
      </c>
      <c r="D60" s="2" t="s">
        <v>13</v>
      </c>
      <c r="E60" s="4" t="str">
        <f t="shared" si="2"/>
        <v>HVAC-GEN-7</v>
      </c>
    </row>
    <row r="61" spans="1:5" ht="43.2" x14ac:dyDescent="0.55000000000000004">
      <c r="A61" s="2" t="s">
        <v>1172</v>
      </c>
      <c r="B61" s="2" t="s">
        <v>1191</v>
      </c>
      <c r="C61" s="3" t="s">
        <v>1192</v>
      </c>
      <c r="D61" s="2" t="s">
        <v>13</v>
      </c>
      <c r="E61" s="4" t="str">
        <f t="shared" si="2"/>
        <v>HVAC-GEN-7</v>
      </c>
    </row>
    <row r="62" spans="1:5" ht="57.6" x14ac:dyDescent="0.55000000000000004">
      <c r="A62" s="2" t="s">
        <v>1193</v>
      </c>
      <c r="B62" s="2" t="s">
        <v>1194</v>
      </c>
      <c r="C62" s="3" t="s">
        <v>1195</v>
      </c>
      <c r="D62" s="2" t="s">
        <v>8</v>
      </c>
      <c r="E62" s="4" t="str">
        <f>HYPERLINK("https://github.com/pnnl/ruleset-checking-tool/tree/public_review_2nd/rct229/ruletest_engine/ruletest_jsons/ashrae9012019/HVAC-GEN/rule_19_8.json", "HVAC-GEN-8")</f>
        <v>HVAC-GEN-8</v>
      </c>
    </row>
    <row r="63" spans="1:5" ht="43.2" x14ac:dyDescent="0.55000000000000004">
      <c r="A63" s="2" t="s">
        <v>1193</v>
      </c>
      <c r="B63" s="2" t="s">
        <v>1196</v>
      </c>
      <c r="C63" s="3" t="s">
        <v>1197</v>
      </c>
      <c r="D63" s="2" t="s">
        <v>13</v>
      </c>
      <c r="E63" s="4" t="str">
        <f>HYPERLINK("https://github.com/pnnl/ruleset-checking-tool/tree/public_review_2nd/rct229/ruletest_engine/ruletest_jsons/ashrae9012019/HVAC-GEN/rule_19_8.json", "HVAC-GEN-8")</f>
        <v>HVAC-GEN-8</v>
      </c>
    </row>
    <row r="64" spans="1:5" ht="28.8" x14ac:dyDescent="0.55000000000000004">
      <c r="A64" s="2" t="s">
        <v>1198</v>
      </c>
      <c r="B64" s="2" t="s">
        <v>1199</v>
      </c>
      <c r="C64" s="3" t="s">
        <v>1200</v>
      </c>
      <c r="D64" s="2" t="s">
        <v>8</v>
      </c>
      <c r="E64" s="4" t="str">
        <f>HYPERLINK("https://github.com/pnnl/ruleset-checking-tool/tree/public_review_2nd/rct229/ruletest_engine/ruletest_jsons/ashrae9012019/HVAC-GEN/rule_19_9.json", "HVAC-GEN-9")</f>
        <v>HVAC-GEN-9</v>
      </c>
    </row>
    <row r="65" spans="1:5" ht="43.2" x14ac:dyDescent="0.55000000000000004">
      <c r="A65" s="2" t="s">
        <v>1198</v>
      </c>
      <c r="B65" s="2" t="s">
        <v>1201</v>
      </c>
      <c r="C65" s="3" t="s">
        <v>1202</v>
      </c>
      <c r="D65" s="2" t="s">
        <v>8</v>
      </c>
      <c r="E65" s="4" t="str">
        <f>HYPERLINK("https://github.com/pnnl/ruleset-checking-tool/tree/public_review_2nd/rct229/ruletest_engine/ruletest_jsons/ashrae9012019/HVAC-GEN/rule_19_9.json", "HVAC-GEN-9")</f>
        <v>HVAC-GEN-9</v>
      </c>
    </row>
    <row r="66" spans="1:5" ht="43.2" x14ac:dyDescent="0.55000000000000004">
      <c r="A66" s="2" t="s">
        <v>1198</v>
      </c>
      <c r="B66" s="2" t="s">
        <v>1203</v>
      </c>
      <c r="C66" s="3" t="s">
        <v>1204</v>
      </c>
      <c r="D66" s="2" t="s">
        <v>13</v>
      </c>
      <c r="E66" s="4" t="str">
        <f>HYPERLINK("https://github.com/pnnl/ruleset-checking-tool/tree/public_review_2nd/rct229/ruletest_engine/ruletest_jsons/ashrae9012019/HVAC-GEN/rule_19_9.json", "HVAC-GEN-9")</f>
        <v>HVAC-GEN-9</v>
      </c>
    </row>
    <row r="67" spans="1:5" ht="43.2" x14ac:dyDescent="0.55000000000000004">
      <c r="A67" s="2" t="s">
        <v>1205</v>
      </c>
      <c r="B67" s="2" t="s">
        <v>1206</v>
      </c>
      <c r="C67" s="3" t="s">
        <v>1207</v>
      </c>
      <c r="D67" s="2" t="s">
        <v>8</v>
      </c>
      <c r="E67" s="4" t="str">
        <f t="shared" ref="E67:E75" si="3">HYPERLINK("https://github.com/pnnl/ruleset-checking-tool/tree/public_review_2nd/rct229/ruletest_engine/ruletest_jsons/ashrae9012019/HVAC-GEN/rule_19_10.json", "HVAC-GEN-10")</f>
        <v>HVAC-GEN-10</v>
      </c>
    </row>
    <row r="68" spans="1:5" ht="43.2" x14ac:dyDescent="0.55000000000000004">
      <c r="A68" s="2" t="s">
        <v>1205</v>
      </c>
      <c r="B68" s="2" t="s">
        <v>1208</v>
      </c>
      <c r="C68" s="3" t="s">
        <v>1209</v>
      </c>
      <c r="D68" s="2" t="s">
        <v>13</v>
      </c>
      <c r="E68" s="4" t="str">
        <f t="shared" si="3"/>
        <v>HVAC-GEN-10</v>
      </c>
    </row>
    <row r="69" spans="1:5" ht="43.2" x14ac:dyDescent="0.55000000000000004">
      <c r="A69" s="2" t="s">
        <v>1205</v>
      </c>
      <c r="B69" s="2" t="s">
        <v>1210</v>
      </c>
      <c r="C69" s="3" t="s">
        <v>1211</v>
      </c>
      <c r="D69" s="2" t="s">
        <v>8</v>
      </c>
      <c r="E69" s="4" t="str">
        <f t="shared" si="3"/>
        <v>HVAC-GEN-10</v>
      </c>
    </row>
    <row r="70" spans="1:5" ht="57.6" x14ac:dyDescent="0.55000000000000004">
      <c r="A70" s="2" t="s">
        <v>1205</v>
      </c>
      <c r="B70" s="2" t="s">
        <v>1212</v>
      </c>
      <c r="C70" s="3" t="s">
        <v>1213</v>
      </c>
      <c r="D70" s="2" t="s">
        <v>13</v>
      </c>
      <c r="E70" s="4" t="str">
        <f t="shared" si="3"/>
        <v>HVAC-GEN-10</v>
      </c>
    </row>
    <row r="71" spans="1:5" ht="43.2" x14ac:dyDescent="0.55000000000000004">
      <c r="A71" s="2" t="s">
        <v>1205</v>
      </c>
      <c r="B71" s="2" t="s">
        <v>1214</v>
      </c>
      <c r="C71" s="3" t="s">
        <v>1215</v>
      </c>
      <c r="D71" s="2" t="s">
        <v>18</v>
      </c>
      <c r="E71" s="4" t="str">
        <f t="shared" si="3"/>
        <v>HVAC-GEN-10</v>
      </c>
    </row>
    <row r="72" spans="1:5" ht="28.8" x14ac:dyDescent="0.55000000000000004">
      <c r="A72" s="2" t="s">
        <v>1205</v>
      </c>
      <c r="B72" s="2" t="s">
        <v>1216</v>
      </c>
      <c r="C72" s="3" t="s">
        <v>1217</v>
      </c>
      <c r="D72" s="2" t="s">
        <v>71</v>
      </c>
      <c r="E72" s="4" t="str">
        <f t="shared" si="3"/>
        <v>HVAC-GEN-10</v>
      </c>
    </row>
    <row r="73" spans="1:5" ht="43.2" x14ac:dyDescent="0.55000000000000004">
      <c r="A73" s="2" t="s">
        <v>1205</v>
      </c>
      <c r="B73" s="2" t="s">
        <v>1218</v>
      </c>
      <c r="C73" s="3" t="s">
        <v>1219</v>
      </c>
      <c r="D73" s="2" t="s">
        <v>71</v>
      </c>
      <c r="E73" s="4" t="str">
        <f t="shared" si="3"/>
        <v>HVAC-GEN-10</v>
      </c>
    </row>
    <row r="74" spans="1:5" ht="43.2" x14ac:dyDescent="0.55000000000000004">
      <c r="A74" s="2" t="s">
        <v>1205</v>
      </c>
      <c r="B74" s="2" t="s">
        <v>1220</v>
      </c>
      <c r="C74" s="3" t="s">
        <v>1221</v>
      </c>
      <c r="D74" s="2" t="s">
        <v>18</v>
      </c>
      <c r="E74" s="4" t="str">
        <f t="shared" si="3"/>
        <v>HVAC-GEN-10</v>
      </c>
    </row>
    <row r="75" spans="1:5" ht="57.6" x14ac:dyDescent="0.55000000000000004">
      <c r="A75" s="2" t="s">
        <v>1205</v>
      </c>
      <c r="B75" s="2" t="s">
        <v>1222</v>
      </c>
      <c r="C75" s="3" t="s">
        <v>1223</v>
      </c>
      <c r="D75" s="2" t="s">
        <v>18</v>
      </c>
      <c r="E75" s="4" t="str">
        <f t="shared" si="3"/>
        <v>HVAC-GEN-10</v>
      </c>
    </row>
    <row r="76" spans="1:5" ht="43.2" x14ac:dyDescent="0.55000000000000004">
      <c r="A76" s="2" t="s">
        <v>1224</v>
      </c>
      <c r="B76" s="2" t="s">
        <v>1225</v>
      </c>
      <c r="C76" s="3" t="s">
        <v>1226</v>
      </c>
      <c r="D76" s="2" t="s">
        <v>18</v>
      </c>
      <c r="E76" s="4" t="str">
        <f>HYPERLINK("https://github.com/pnnl/ruleset-checking-tool/tree/public_review_2nd/rct229/ruletest_engine/ruletest_jsons/ashrae9012019/HVAC-GEN/rule_19_11.json", "HVAC-GEN-11")</f>
        <v>HVAC-GEN-11</v>
      </c>
    </row>
    <row r="77" spans="1:5" ht="43.2" x14ac:dyDescent="0.55000000000000004">
      <c r="A77" s="2" t="s">
        <v>1224</v>
      </c>
      <c r="B77" s="2" t="s">
        <v>1227</v>
      </c>
      <c r="C77" s="3" t="s">
        <v>1228</v>
      </c>
      <c r="D77" s="2" t="s">
        <v>71</v>
      </c>
      <c r="E77" s="4" t="str">
        <f>HYPERLINK("https://github.com/pnnl/ruleset-checking-tool/tree/public_review_2nd/rct229/ruletest_engine/ruletest_jsons/ashrae9012019/HVAC-GEN/rule_19_11.json", "HVAC-GEN-11")</f>
        <v>HVAC-GEN-11</v>
      </c>
    </row>
    <row r="78" spans="1:5" ht="43.2" x14ac:dyDescent="0.55000000000000004">
      <c r="A78" s="2" t="s">
        <v>1224</v>
      </c>
      <c r="B78" s="2" t="s">
        <v>1229</v>
      </c>
      <c r="C78" s="3" t="s">
        <v>1230</v>
      </c>
      <c r="D78" s="2" t="s">
        <v>18</v>
      </c>
      <c r="E78" s="4" t="str">
        <f>HYPERLINK("https://github.com/pnnl/ruleset-checking-tool/tree/public_review_2nd/rct229/ruletest_engine/ruletest_jsons/ashrae9012019/HVAC-GEN/rule_19_11.json", "HVAC-GEN-11")</f>
        <v>HVAC-GEN-11</v>
      </c>
    </row>
    <row r="79" spans="1:5" ht="28.8" x14ac:dyDescent="0.55000000000000004">
      <c r="A79" s="2" t="s">
        <v>1231</v>
      </c>
      <c r="B79" s="2" t="s">
        <v>1232</v>
      </c>
      <c r="C79" s="3" t="s">
        <v>1233</v>
      </c>
      <c r="D79" s="2" t="s">
        <v>8</v>
      </c>
      <c r="E79" s="4" t="str">
        <f>HYPERLINK("https://github.com/pnnl/ruleset-checking-tool/tree/public_review_2nd/rct229/ruletest_engine/ruletest_jsons/ashrae9012019/HVAC-GEN/rule_19_12.json", "HVAC-GEN-12")</f>
        <v>HVAC-GEN-12</v>
      </c>
    </row>
    <row r="80" spans="1:5" ht="28.8" x14ac:dyDescent="0.55000000000000004">
      <c r="A80" s="2" t="s">
        <v>1231</v>
      </c>
      <c r="B80" s="2" t="s">
        <v>1234</v>
      </c>
      <c r="C80" s="3" t="s">
        <v>1235</v>
      </c>
      <c r="D80" s="2" t="s">
        <v>13</v>
      </c>
      <c r="E80" s="4" t="str">
        <f>HYPERLINK("https://github.com/pnnl/ruleset-checking-tool/tree/public_review_2nd/rct229/ruletest_engine/ruletest_jsons/ashrae9012019/HVAC-GEN/rule_19_12.json", "HVAC-GEN-12")</f>
        <v>HVAC-GEN-12</v>
      </c>
    </row>
    <row r="81" spans="1:5" ht="43.2" x14ac:dyDescent="0.55000000000000004">
      <c r="A81" s="2" t="s">
        <v>1231</v>
      </c>
      <c r="B81" s="2" t="s">
        <v>1236</v>
      </c>
      <c r="C81" s="3" t="s">
        <v>1237</v>
      </c>
      <c r="D81" s="2" t="s">
        <v>13</v>
      </c>
      <c r="E81" s="4" t="str">
        <f>HYPERLINK("https://github.com/pnnl/ruleset-checking-tool/tree/public_review_2nd/rct229/ruletest_engine/ruletest_jsons/ashrae9012019/HVAC-GEN/rule_19_12.json", "HVAC-GEN-12")</f>
        <v>HVAC-GEN-12</v>
      </c>
    </row>
    <row r="82" spans="1:5" ht="28.8" x14ac:dyDescent="0.55000000000000004">
      <c r="A82" s="2" t="s">
        <v>1231</v>
      </c>
      <c r="B82" s="2" t="s">
        <v>1238</v>
      </c>
      <c r="C82" s="3" t="s">
        <v>1239</v>
      </c>
      <c r="D82" s="2" t="s">
        <v>71</v>
      </c>
      <c r="E82" s="4" t="str">
        <f>HYPERLINK("https://github.com/pnnl/ruleset-checking-tool/tree/public_review_2nd/rct229/ruletest_engine/ruletest_jsons/ashrae9012019/HVAC-GEN/rule_19_12.json", "HVAC-GEN-12")</f>
        <v>HVAC-GEN-12</v>
      </c>
    </row>
    <row r="83" spans="1:5" ht="28.8" x14ac:dyDescent="0.55000000000000004">
      <c r="A83" s="2" t="s">
        <v>1231</v>
      </c>
      <c r="B83" s="2" t="s">
        <v>1240</v>
      </c>
      <c r="C83" s="3" t="s">
        <v>1241</v>
      </c>
      <c r="D83" s="2" t="s">
        <v>71</v>
      </c>
      <c r="E83" s="4" t="str">
        <f>HYPERLINK("https://github.com/pnnl/ruleset-checking-tool/tree/public_review_2nd/rct229/ruletest_engine/ruletest_jsons/ashrae9012019/HVAC-GEN/rule_19_12.json", "HVAC-GEN-12")</f>
        <v>HVAC-GEN-12</v>
      </c>
    </row>
    <row r="84" spans="1:5" ht="57.6" x14ac:dyDescent="0.55000000000000004">
      <c r="A84" s="2" t="s">
        <v>1242</v>
      </c>
      <c r="B84" s="2" t="s">
        <v>1243</v>
      </c>
      <c r="C84" s="3" t="s">
        <v>1244</v>
      </c>
      <c r="D84" s="2" t="s">
        <v>8</v>
      </c>
      <c r="E84" s="4" t="str">
        <f>HYPERLINK("https://github.com/pnnl/ruleset-checking-tool/tree/public_review_2nd/rct229/ruletest_engine/ruletest_jsons/ashrae9012019/HVAC-GEN/rule_19_13.json", "HVAC-GEN-13")</f>
        <v>HVAC-GEN-13</v>
      </c>
    </row>
    <row r="85" spans="1:5" ht="57.6" x14ac:dyDescent="0.55000000000000004">
      <c r="A85" s="2" t="s">
        <v>1242</v>
      </c>
      <c r="B85" s="2" t="s">
        <v>1245</v>
      </c>
      <c r="C85" s="3" t="s">
        <v>1246</v>
      </c>
      <c r="D85" s="2" t="s">
        <v>8</v>
      </c>
      <c r="E85" s="4" t="str">
        <f>HYPERLINK("https://github.com/pnnl/ruleset-checking-tool/tree/public_review_2nd/rct229/ruletest_engine/ruletest_jsons/ashrae9012019/HVAC-GEN/rule_19_13.json", "HVAC-GEN-13")</f>
        <v>HVAC-GEN-13</v>
      </c>
    </row>
    <row r="86" spans="1:5" ht="43.2" x14ac:dyDescent="0.55000000000000004">
      <c r="A86" s="2" t="s">
        <v>1242</v>
      </c>
      <c r="B86" s="2" t="s">
        <v>1247</v>
      </c>
      <c r="C86" s="3" t="s">
        <v>1248</v>
      </c>
      <c r="D86" s="2" t="s">
        <v>13</v>
      </c>
      <c r="E86" s="4" t="str">
        <f>HYPERLINK("https://github.com/pnnl/ruleset-checking-tool/tree/public_review_2nd/rct229/ruletest_engine/ruletest_jsons/ashrae9012019/HVAC-GEN/rule_19_13.json", "HVAC-GEN-13")</f>
        <v>HVAC-GEN-13</v>
      </c>
    </row>
    <row r="87" spans="1:5" ht="57.6" x14ac:dyDescent="0.55000000000000004">
      <c r="A87" s="2" t="s">
        <v>1242</v>
      </c>
      <c r="B87" s="2" t="s">
        <v>1249</v>
      </c>
      <c r="C87" s="3" t="s">
        <v>1250</v>
      </c>
      <c r="D87" s="2" t="s">
        <v>13</v>
      </c>
      <c r="E87" s="4" t="str">
        <f>HYPERLINK("https://github.com/pnnl/ruleset-checking-tool/tree/public_review_2nd/rct229/ruletest_engine/ruletest_jsons/ashrae9012019/HVAC-GEN/rule_19_13.json", "HVAC-GEN-13")</f>
        <v>HVAC-GEN-13</v>
      </c>
    </row>
    <row r="88" spans="1:5" ht="57.6" x14ac:dyDescent="0.55000000000000004">
      <c r="A88" s="2" t="s">
        <v>1242</v>
      </c>
      <c r="B88" s="2" t="s">
        <v>1251</v>
      </c>
      <c r="C88" s="3" t="s">
        <v>1252</v>
      </c>
      <c r="D88" s="2" t="s">
        <v>18</v>
      </c>
      <c r="E88" s="4" t="str">
        <f>HYPERLINK("https://github.com/pnnl/ruleset-checking-tool/tree/public_review_2nd/rct229/ruletest_engine/ruletest_jsons/ashrae9012019/HVAC-GEN/rule_19_13.json", "HVAC-GEN-13")</f>
        <v>HVAC-GEN-13</v>
      </c>
    </row>
    <row r="89" spans="1:5" ht="43.2" x14ac:dyDescent="0.55000000000000004">
      <c r="A89" s="2" t="s">
        <v>1253</v>
      </c>
      <c r="B89" s="2" t="s">
        <v>1254</v>
      </c>
      <c r="C89" s="3" t="s">
        <v>1255</v>
      </c>
      <c r="D89" s="2" t="s">
        <v>8</v>
      </c>
      <c r="E89" s="4" t="str">
        <f t="shared" ref="E89:E94" si="4">HYPERLINK("https://github.com/pnnl/ruleset-checking-tool/tree/public_review_2nd/rct229/ruletest_engine/ruletest_jsons/ashrae9012019/HVAC-GEN/rule_19_14.json", "HVAC-GEN-14")</f>
        <v>HVAC-GEN-14</v>
      </c>
    </row>
    <row r="90" spans="1:5" ht="43.2" x14ac:dyDescent="0.55000000000000004">
      <c r="A90" s="2" t="s">
        <v>1253</v>
      </c>
      <c r="B90" s="2" t="s">
        <v>1256</v>
      </c>
      <c r="C90" s="3" t="s">
        <v>1257</v>
      </c>
      <c r="D90" s="2" t="s">
        <v>13</v>
      </c>
      <c r="E90" s="4" t="str">
        <f t="shared" si="4"/>
        <v>HVAC-GEN-14</v>
      </c>
    </row>
    <row r="91" spans="1:5" ht="57.6" x14ac:dyDescent="0.55000000000000004">
      <c r="A91" s="2" t="s">
        <v>1253</v>
      </c>
      <c r="B91" s="2" t="s">
        <v>1258</v>
      </c>
      <c r="C91" s="3" t="s">
        <v>1259</v>
      </c>
      <c r="D91" s="2" t="s">
        <v>8</v>
      </c>
      <c r="E91" s="4" t="str">
        <f t="shared" si="4"/>
        <v>HVAC-GEN-14</v>
      </c>
    </row>
    <row r="92" spans="1:5" ht="57.6" x14ac:dyDescent="0.55000000000000004">
      <c r="A92" s="2" t="s">
        <v>1253</v>
      </c>
      <c r="B92" s="2" t="s">
        <v>1260</v>
      </c>
      <c r="C92" s="3" t="s">
        <v>1261</v>
      </c>
      <c r="D92" s="2" t="s">
        <v>8</v>
      </c>
      <c r="E92" s="4" t="str">
        <f t="shared" si="4"/>
        <v>HVAC-GEN-14</v>
      </c>
    </row>
    <row r="93" spans="1:5" ht="57.6" x14ac:dyDescent="0.55000000000000004">
      <c r="A93" s="2" t="s">
        <v>1253</v>
      </c>
      <c r="B93" s="2" t="s">
        <v>1262</v>
      </c>
      <c r="C93" s="3" t="s">
        <v>1263</v>
      </c>
      <c r="D93" s="2" t="s">
        <v>13</v>
      </c>
      <c r="E93" s="4" t="str">
        <f t="shared" si="4"/>
        <v>HVAC-GEN-14</v>
      </c>
    </row>
    <row r="94" spans="1:5" ht="43.2" x14ac:dyDescent="0.55000000000000004">
      <c r="A94" s="2" t="s">
        <v>1253</v>
      </c>
      <c r="B94" s="2" t="s">
        <v>1264</v>
      </c>
      <c r="C94" s="3" t="s">
        <v>1265</v>
      </c>
      <c r="D94" s="2" t="s">
        <v>18</v>
      </c>
      <c r="E94" s="4" t="str">
        <f t="shared" si="4"/>
        <v>HVAC-GEN-14</v>
      </c>
    </row>
    <row r="95" spans="1:5" ht="57.6" x14ac:dyDescent="0.55000000000000004">
      <c r="A95" s="2" t="s">
        <v>1266</v>
      </c>
      <c r="B95" s="2" t="s">
        <v>1267</v>
      </c>
      <c r="C95" s="3" t="s">
        <v>1268</v>
      </c>
      <c r="D95" s="2" t="s">
        <v>8</v>
      </c>
      <c r="E95" s="4" t="str">
        <f>HYPERLINK("https://github.com/pnnl/ruleset-checking-tool/tree/public_review_2nd/rct229/ruletest_engine/ruletest_jsons/ashrae9012019/HVAC-GEN/rule_19_15.json", "HVAC-GEN-15")</f>
        <v>HVAC-GEN-15</v>
      </c>
    </row>
    <row r="96" spans="1:5" ht="57.6" x14ac:dyDescent="0.55000000000000004">
      <c r="A96" s="2" t="s">
        <v>1266</v>
      </c>
      <c r="B96" s="2" t="s">
        <v>1269</v>
      </c>
      <c r="C96" s="3" t="s">
        <v>1270</v>
      </c>
      <c r="D96" s="2" t="s">
        <v>13</v>
      </c>
      <c r="E96" s="4" t="str">
        <f>HYPERLINK("https://github.com/pnnl/ruleset-checking-tool/tree/public_review_2nd/rct229/ruletest_engine/ruletest_jsons/ashrae9012019/HVAC-GEN/rule_19_15.json", "HVAC-GEN-15")</f>
        <v>HVAC-GEN-15</v>
      </c>
    </row>
    <row r="97" spans="1:5" ht="43.2" x14ac:dyDescent="0.55000000000000004">
      <c r="A97" s="2" t="s">
        <v>1266</v>
      </c>
      <c r="B97" s="2" t="s">
        <v>1271</v>
      </c>
      <c r="C97" s="3" t="s">
        <v>1272</v>
      </c>
      <c r="D97" s="2" t="s">
        <v>8</v>
      </c>
      <c r="E97" s="4" t="str">
        <f>HYPERLINK("https://github.com/pnnl/ruleset-checking-tool/tree/public_review_2nd/rct229/ruletest_engine/ruletest_jsons/ashrae9012019/HVAC-GEN/rule_19_15.json", "HVAC-GEN-15")</f>
        <v>HVAC-GEN-15</v>
      </c>
    </row>
    <row r="98" spans="1:5" ht="57.6" x14ac:dyDescent="0.55000000000000004">
      <c r="A98" s="2" t="s">
        <v>1266</v>
      </c>
      <c r="B98" s="2" t="s">
        <v>1273</v>
      </c>
      <c r="C98" s="3" t="s">
        <v>1274</v>
      </c>
      <c r="D98" s="2" t="s">
        <v>13</v>
      </c>
      <c r="E98" s="4" t="str">
        <f>HYPERLINK("https://github.com/pnnl/ruleset-checking-tool/tree/public_review_2nd/rct229/ruletest_engine/ruletest_jsons/ashrae9012019/HVAC-GEN/rule_19_15.json", "HVAC-GEN-15")</f>
        <v>HVAC-GEN-15</v>
      </c>
    </row>
    <row r="99" spans="1:5" ht="28.8" x14ac:dyDescent="0.55000000000000004">
      <c r="A99" s="2" t="s">
        <v>1266</v>
      </c>
      <c r="B99" s="2" t="s">
        <v>1275</v>
      </c>
      <c r="C99" s="3" t="s">
        <v>1276</v>
      </c>
      <c r="D99" s="2" t="s">
        <v>18</v>
      </c>
      <c r="E99" s="4" t="str">
        <f>HYPERLINK("https://github.com/pnnl/ruleset-checking-tool/tree/public_review_2nd/rct229/ruletest_engine/ruletest_jsons/ashrae9012019/HVAC-GEN/rule_19_15.json", "HVAC-GEN-15")</f>
        <v>HVAC-GEN-15</v>
      </c>
    </row>
    <row r="100" spans="1:5" ht="57.6" x14ac:dyDescent="0.55000000000000004">
      <c r="A100" s="2" t="s">
        <v>1277</v>
      </c>
      <c r="B100" s="2" t="s">
        <v>1278</v>
      </c>
      <c r="C100" s="3" t="s">
        <v>1279</v>
      </c>
      <c r="D100" s="2" t="s">
        <v>18</v>
      </c>
      <c r="E100" s="4" t="str">
        <f>HYPERLINK("https://github.com/pnnl/ruleset-checking-tool/tree/public_review_2nd/rct229/ruletest_engine/ruletest_jsons/ashrae9012019/HVAC-GEN/rule_19_16.json", "HVAC-GEN-16")</f>
        <v>HVAC-GEN-16</v>
      </c>
    </row>
    <row r="101" spans="1:5" ht="57.6" x14ac:dyDescent="0.55000000000000004">
      <c r="A101" s="2" t="s">
        <v>1277</v>
      </c>
      <c r="B101" s="2" t="s">
        <v>1280</v>
      </c>
      <c r="C101" s="3" t="s">
        <v>1281</v>
      </c>
      <c r="D101" s="2" t="s">
        <v>18</v>
      </c>
      <c r="E101" s="4" t="str">
        <f>HYPERLINK("https://github.com/pnnl/ruleset-checking-tool/tree/public_review_2nd/rct229/ruletest_engine/ruletest_jsons/ashrae9012019/HVAC-GEN/rule_19_16.json", "HVAC-GEN-16")</f>
        <v>HVAC-GEN-16</v>
      </c>
    </row>
    <row r="102" spans="1:5" ht="28.8" x14ac:dyDescent="0.55000000000000004">
      <c r="A102" s="2" t="s">
        <v>1277</v>
      </c>
      <c r="B102" s="2" t="s">
        <v>1282</v>
      </c>
      <c r="C102" s="3" t="s">
        <v>1283</v>
      </c>
      <c r="D102" s="2" t="s">
        <v>71</v>
      </c>
      <c r="E102" s="4" t="str">
        <f>HYPERLINK("https://github.com/pnnl/ruleset-checking-tool/tree/public_review_2nd/rct229/ruletest_engine/ruletest_jsons/ashrae9012019/HVAC-GEN/rule_19_16.json", "HVAC-GEN-16")</f>
        <v>HVAC-GEN-16</v>
      </c>
    </row>
    <row r="103" spans="1:5" ht="43.2" x14ac:dyDescent="0.55000000000000004">
      <c r="A103" s="2" t="s">
        <v>1284</v>
      </c>
      <c r="B103" s="2" t="s">
        <v>1285</v>
      </c>
      <c r="C103" s="3" t="s">
        <v>1286</v>
      </c>
      <c r="D103" s="2" t="s">
        <v>8</v>
      </c>
      <c r="E103" s="4" t="str">
        <f>HYPERLINK("https://github.com/pnnl/ruleset-checking-tool/tree/public_review_2nd/rct229/ruletest_engine/ruletest_jsons/ashrae9012019/HVAC-GEN/rule_19_17.json", "HVAC-GEN-17")</f>
        <v>HVAC-GEN-17</v>
      </c>
    </row>
    <row r="104" spans="1:5" ht="57.6" x14ac:dyDescent="0.55000000000000004">
      <c r="A104" s="2" t="s">
        <v>1284</v>
      </c>
      <c r="B104" s="2" t="s">
        <v>1287</v>
      </c>
      <c r="C104" s="3" t="s">
        <v>1288</v>
      </c>
      <c r="D104" s="2" t="s">
        <v>8</v>
      </c>
      <c r="E104" s="4" t="str">
        <f>HYPERLINK("https://github.com/pnnl/ruleset-checking-tool/tree/public_review_2nd/rct229/ruletest_engine/ruletest_jsons/ashrae9012019/HVAC-GEN/rule_19_17.json", "HVAC-GEN-17")</f>
        <v>HVAC-GEN-17</v>
      </c>
    </row>
    <row r="105" spans="1:5" ht="57.6" x14ac:dyDescent="0.55000000000000004">
      <c r="A105" s="2" t="s">
        <v>1284</v>
      </c>
      <c r="B105" s="2" t="s">
        <v>1289</v>
      </c>
      <c r="C105" s="3" t="s">
        <v>1290</v>
      </c>
      <c r="D105" s="2" t="s">
        <v>13</v>
      </c>
      <c r="E105" s="4" t="str">
        <f>HYPERLINK("https://github.com/pnnl/ruleset-checking-tool/tree/public_review_2nd/rct229/ruletest_engine/ruletest_jsons/ashrae9012019/HVAC-GEN/rule_19_17.json", "HVAC-GEN-17")</f>
        <v>HVAC-GEN-17</v>
      </c>
    </row>
    <row r="106" spans="1:5" ht="43.2" x14ac:dyDescent="0.55000000000000004">
      <c r="A106" s="2" t="s">
        <v>1291</v>
      </c>
      <c r="B106" s="2" t="s">
        <v>1292</v>
      </c>
      <c r="C106" s="3" t="s">
        <v>1293</v>
      </c>
      <c r="D106" s="2" t="s">
        <v>8</v>
      </c>
      <c r="E106" s="4" t="str">
        <f t="shared" ref="E106:E112" si="5">HYPERLINK("https://github.com/pnnl/ruleset-checking-tool/tree/public_review_2nd/rct229/ruletest_engine/ruletest_jsons/ashrae9012019/HVAC-GEN/rule_19_18.json", "HVAC-GEN-18")</f>
        <v>HVAC-GEN-18</v>
      </c>
    </row>
    <row r="107" spans="1:5" ht="43.2" x14ac:dyDescent="0.55000000000000004">
      <c r="A107" s="2" t="s">
        <v>1291</v>
      </c>
      <c r="B107" s="2" t="s">
        <v>1294</v>
      </c>
      <c r="C107" s="3" t="s">
        <v>1295</v>
      </c>
      <c r="D107" s="2" t="s">
        <v>8</v>
      </c>
      <c r="E107" s="4" t="str">
        <f t="shared" si="5"/>
        <v>HVAC-GEN-18</v>
      </c>
    </row>
    <row r="108" spans="1:5" ht="43.2" x14ac:dyDescent="0.55000000000000004">
      <c r="A108" s="2" t="s">
        <v>1291</v>
      </c>
      <c r="B108" s="2" t="s">
        <v>1296</v>
      </c>
      <c r="C108" s="3" t="s">
        <v>1295</v>
      </c>
      <c r="D108" s="2" t="s">
        <v>8</v>
      </c>
      <c r="E108" s="4" t="str">
        <f t="shared" si="5"/>
        <v>HVAC-GEN-18</v>
      </c>
    </row>
    <row r="109" spans="1:5" ht="43.2" x14ac:dyDescent="0.55000000000000004">
      <c r="A109" s="2" t="s">
        <v>1291</v>
      </c>
      <c r="B109" s="2" t="s">
        <v>1297</v>
      </c>
      <c r="C109" s="3" t="s">
        <v>1298</v>
      </c>
      <c r="D109" s="2" t="s">
        <v>13</v>
      </c>
      <c r="E109" s="4" t="str">
        <f t="shared" si="5"/>
        <v>HVAC-GEN-18</v>
      </c>
    </row>
    <row r="110" spans="1:5" ht="43.2" x14ac:dyDescent="0.55000000000000004">
      <c r="A110" s="2" t="s">
        <v>1291</v>
      </c>
      <c r="B110" s="2" t="s">
        <v>1299</v>
      </c>
      <c r="C110" s="3" t="s">
        <v>1300</v>
      </c>
      <c r="D110" s="2" t="s">
        <v>13</v>
      </c>
      <c r="E110" s="4" t="str">
        <f t="shared" si="5"/>
        <v>HVAC-GEN-18</v>
      </c>
    </row>
    <row r="111" spans="1:5" ht="28.8" x14ac:dyDescent="0.55000000000000004">
      <c r="A111" s="2" t="s">
        <v>1291</v>
      </c>
      <c r="B111" s="2" t="s">
        <v>1301</v>
      </c>
      <c r="C111" s="3" t="s">
        <v>1302</v>
      </c>
      <c r="D111" s="2" t="s">
        <v>18</v>
      </c>
      <c r="E111" s="4" t="str">
        <f t="shared" si="5"/>
        <v>HVAC-GEN-18</v>
      </c>
    </row>
    <row r="112" spans="1:5" ht="28.8" x14ac:dyDescent="0.55000000000000004">
      <c r="A112" s="2" t="s">
        <v>1291</v>
      </c>
      <c r="B112" s="2" t="s">
        <v>1303</v>
      </c>
      <c r="C112" s="3" t="s">
        <v>1304</v>
      </c>
      <c r="D112" s="2" t="s">
        <v>71</v>
      </c>
      <c r="E112" s="4" t="str">
        <f t="shared" si="5"/>
        <v>HVAC-GEN-18</v>
      </c>
    </row>
    <row r="113" spans="1:5" ht="57.6" x14ac:dyDescent="0.55000000000000004">
      <c r="A113" s="2" t="s">
        <v>1305</v>
      </c>
      <c r="B113" s="2" t="s">
        <v>1306</v>
      </c>
      <c r="C113" s="3" t="s">
        <v>1307</v>
      </c>
      <c r="D113" s="2" t="s">
        <v>8</v>
      </c>
      <c r="E113" s="4" t="str">
        <f>HYPERLINK("https://github.com/pnnl/ruleset-checking-tool/tree/public_review_2nd/rct229/ruletest_engine/ruletest_jsons/ashrae9012019/HVAC-GEN/rule_19_19.json", "HVAC-GEN-19")</f>
        <v>HVAC-GEN-19</v>
      </c>
    </row>
    <row r="114" spans="1:5" ht="57.6" x14ac:dyDescent="0.55000000000000004">
      <c r="A114" s="2" t="s">
        <v>1305</v>
      </c>
      <c r="B114" s="2" t="s">
        <v>1308</v>
      </c>
      <c r="C114" s="3" t="s">
        <v>1309</v>
      </c>
      <c r="D114" s="2" t="s">
        <v>13</v>
      </c>
      <c r="E114" s="4" t="str">
        <f>HYPERLINK("https://github.com/pnnl/ruleset-checking-tool/tree/public_review_2nd/rct229/ruletest_engine/ruletest_jsons/ashrae9012019/HVAC-GEN/rule_19_19.json", "HVAC-GEN-19")</f>
        <v>HVAC-GEN-19</v>
      </c>
    </row>
    <row r="115" spans="1:5" ht="28.8" x14ac:dyDescent="0.55000000000000004">
      <c r="A115" s="2" t="s">
        <v>1305</v>
      </c>
      <c r="B115" s="2" t="s">
        <v>1310</v>
      </c>
      <c r="C115" s="3" t="s">
        <v>1311</v>
      </c>
      <c r="D115" s="2" t="s">
        <v>18</v>
      </c>
      <c r="E115" s="4" t="str">
        <f>HYPERLINK("https://github.com/pnnl/ruleset-checking-tool/tree/public_review_2nd/rct229/ruletest_engine/ruletest_jsons/ashrae9012019/HVAC-GEN/rule_19_19.json", "HVAC-GEN-19")</f>
        <v>HVAC-GEN-19</v>
      </c>
    </row>
    <row r="116" spans="1:5" ht="43.2" x14ac:dyDescent="0.55000000000000004">
      <c r="A116" s="2" t="s">
        <v>1305</v>
      </c>
      <c r="B116" s="2" t="s">
        <v>1312</v>
      </c>
      <c r="C116" s="3" t="s">
        <v>1313</v>
      </c>
      <c r="D116" s="2" t="s">
        <v>18</v>
      </c>
      <c r="E116" s="4" t="str">
        <f>HYPERLINK("https://github.com/pnnl/ruleset-checking-tool/tree/public_review_2nd/rct229/ruletest_engine/ruletest_jsons/ashrae9012019/HVAC-GEN/rule_19_19.json", "HVAC-GEN-19")</f>
        <v>HVAC-GEN-19</v>
      </c>
    </row>
    <row r="117" spans="1:5" ht="57.6" x14ac:dyDescent="0.55000000000000004">
      <c r="A117" s="2" t="s">
        <v>1305</v>
      </c>
      <c r="B117" s="2" t="s">
        <v>1314</v>
      </c>
      <c r="C117" s="3" t="s">
        <v>1315</v>
      </c>
      <c r="D117" s="2" t="s">
        <v>13</v>
      </c>
      <c r="E117" s="4" t="str">
        <f>HYPERLINK("https://github.com/pnnl/ruleset-checking-tool/tree/public_review_2nd/rct229/ruletest_engine/ruletest_jsons/ashrae9012019/HVAC-GEN/rule_19_19.json", "HVAC-GEN-19")</f>
        <v>HVAC-GEN-19</v>
      </c>
    </row>
    <row r="118" spans="1:5" ht="57.6" x14ac:dyDescent="0.55000000000000004">
      <c r="A118" s="2" t="s">
        <v>1316</v>
      </c>
      <c r="B118" s="2" t="s">
        <v>1317</v>
      </c>
      <c r="C118" s="3" t="s">
        <v>1318</v>
      </c>
      <c r="D118" s="2" t="s">
        <v>8</v>
      </c>
      <c r="E118" s="4" t="str">
        <f>HYPERLINK("https://github.com/pnnl/ruleset-checking-tool/tree/public_review_2nd/rct229/ruletest_engine/ruletest_jsons/ashrae9012019/HVAC-GEN/rule_19_20.json", "HVAC-GEN-20")</f>
        <v>HVAC-GEN-20</v>
      </c>
    </row>
    <row r="119" spans="1:5" ht="57.6" x14ac:dyDescent="0.55000000000000004">
      <c r="A119" s="2" t="s">
        <v>1316</v>
      </c>
      <c r="B119" s="2" t="s">
        <v>1319</v>
      </c>
      <c r="C119" s="3" t="s">
        <v>1320</v>
      </c>
      <c r="D119" s="2" t="s">
        <v>13</v>
      </c>
      <c r="E119" s="4" t="str">
        <f>HYPERLINK("https://github.com/pnnl/ruleset-checking-tool/tree/public_review_2nd/rct229/ruletest_engine/ruletest_jsons/ashrae9012019/HVAC-GEN/rule_19_20.json", "HVAC-GEN-20")</f>
        <v>HVAC-GEN-20</v>
      </c>
    </row>
    <row r="120" spans="1:5" ht="43.2" x14ac:dyDescent="0.55000000000000004">
      <c r="A120" s="2" t="s">
        <v>1321</v>
      </c>
      <c r="B120" s="2" t="s">
        <v>1322</v>
      </c>
      <c r="C120" s="3" t="s">
        <v>1323</v>
      </c>
      <c r="D120" s="2" t="s">
        <v>8</v>
      </c>
      <c r="E120" s="4" t="str">
        <f t="shared" ref="E120:E130" si="6">HYPERLINK("https://github.com/pnnl/ruleset-checking-tool/tree/public_review_2nd/rct229/ruletest_engine/ruletest_jsons/ashrae9012019/HVAC-GEN/rule_19_21.json", "HVAC-GEN-21")</f>
        <v>HVAC-GEN-21</v>
      </c>
    </row>
    <row r="121" spans="1:5" ht="57.6" x14ac:dyDescent="0.55000000000000004">
      <c r="A121" s="2" t="s">
        <v>1321</v>
      </c>
      <c r="B121" s="2" t="s">
        <v>1324</v>
      </c>
      <c r="C121" s="3" t="s">
        <v>1325</v>
      </c>
      <c r="D121" s="2" t="s">
        <v>8</v>
      </c>
      <c r="E121" s="4" t="str">
        <f t="shared" si="6"/>
        <v>HVAC-GEN-21</v>
      </c>
    </row>
    <row r="122" spans="1:5" ht="57.6" x14ac:dyDescent="0.55000000000000004">
      <c r="A122" s="2" t="s">
        <v>1321</v>
      </c>
      <c r="B122" s="2" t="s">
        <v>1326</v>
      </c>
      <c r="C122" s="3" t="s">
        <v>1327</v>
      </c>
      <c r="D122" s="2" t="s">
        <v>8</v>
      </c>
      <c r="E122" s="4" t="str">
        <f t="shared" si="6"/>
        <v>HVAC-GEN-21</v>
      </c>
    </row>
    <row r="123" spans="1:5" ht="57.6" x14ac:dyDescent="0.55000000000000004">
      <c r="A123" s="2" t="s">
        <v>1321</v>
      </c>
      <c r="B123" s="2" t="s">
        <v>1328</v>
      </c>
      <c r="C123" s="3" t="s">
        <v>1329</v>
      </c>
      <c r="D123" s="2" t="s">
        <v>8</v>
      </c>
      <c r="E123" s="4" t="str">
        <f t="shared" si="6"/>
        <v>HVAC-GEN-21</v>
      </c>
    </row>
    <row r="124" spans="1:5" ht="43.2" x14ac:dyDescent="0.55000000000000004">
      <c r="A124" s="2" t="s">
        <v>1321</v>
      </c>
      <c r="B124" s="2" t="s">
        <v>1330</v>
      </c>
      <c r="C124" s="3" t="s">
        <v>1331</v>
      </c>
      <c r="D124" s="2" t="s">
        <v>8</v>
      </c>
      <c r="E124" s="4" t="str">
        <f t="shared" si="6"/>
        <v>HVAC-GEN-21</v>
      </c>
    </row>
    <row r="125" spans="1:5" ht="57.6" x14ac:dyDescent="0.55000000000000004">
      <c r="A125" s="2" t="s">
        <v>1321</v>
      </c>
      <c r="B125" s="2" t="s">
        <v>1332</v>
      </c>
      <c r="C125" s="3" t="s">
        <v>1333</v>
      </c>
      <c r="D125" s="2" t="s">
        <v>8</v>
      </c>
      <c r="E125" s="4" t="str">
        <f t="shared" si="6"/>
        <v>HVAC-GEN-21</v>
      </c>
    </row>
    <row r="126" spans="1:5" ht="43.2" x14ac:dyDescent="0.55000000000000004">
      <c r="A126" s="2" t="s">
        <v>1321</v>
      </c>
      <c r="B126" s="2" t="s">
        <v>1334</v>
      </c>
      <c r="C126" s="3" t="s">
        <v>1335</v>
      </c>
      <c r="D126" s="2" t="s">
        <v>18</v>
      </c>
      <c r="E126" s="4" t="str">
        <f t="shared" si="6"/>
        <v>HVAC-GEN-21</v>
      </c>
    </row>
    <row r="127" spans="1:5" ht="72" x14ac:dyDescent="0.55000000000000004">
      <c r="A127" s="2" t="s">
        <v>1321</v>
      </c>
      <c r="B127" s="2" t="s">
        <v>1336</v>
      </c>
      <c r="C127" s="3" t="s">
        <v>1337</v>
      </c>
      <c r="D127" s="2" t="s">
        <v>18</v>
      </c>
      <c r="E127" s="4" t="str">
        <f t="shared" si="6"/>
        <v>HVAC-GEN-21</v>
      </c>
    </row>
    <row r="128" spans="1:5" ht="43.2" x14ac:dyDescent="0.55000000000000004">
      <c r="A128" s="2" t="s">
        <v>1321</v>
      </c>
      <c r="B128" s="2" t="s">
        <v>1338</v>
      </c>
      <c r="C128" s="3" t="s">
        <v>1339</v>
      </c>
      <c r="D128" s="2" t="s">
        <v>8</v>
      </c>
      <c r="E128" s="4" t="str">
        <f t="shared" si="6"/>
        <v>HVAC-GEN-21</v>
      </c>
    </row>
    <row r="129" spans="1:5" ht="57.6" x14ac:dyDescent="0.55000000000000004">
      <c r="A129" s="2" t="s">
        <v>1321</v>
      </c>
      <c r="B129" s="2" t="s">
        <v>1340</v>
      </c>
      <c r="C129" s="3" t="s">
        <v>1341</v>
      </c>
      <c r="D129" s="2" t="s">
        <v>13</v>
      </c>
      <c r="E129" s="4" t="str">
        <f t="shared" si="6"/>
        <v>HVAC-GEN-21</v>
      </c>
    </row>
    <row r="130" spans="1:5" ht="43.2" x14ac:dyDescent="0.55000000000000004">
      <c r="A130" s="2" t="s">
        <v>1321</v>
      </c>
      <c r="B130" s="2" t="s">
        <v>1342</v>
      </c>
      <c r="C130" s="3" t="s">
        <v>1343</v>
      </c>
      <c r="D130" s="2" t="s">
        <v>13</v>
      </c>
      <c r="E130" s="4" t="str">
        <f t="shared" si="6"/>
        <v>HVAC-GEN-21</v>
      </c>
    </row>
    <row r="131" spans="1:5" ht="43.2" x14ac:dyDescent="0.55000000000000004">
      <c r="A131" s="2" t="s">
        <v>1344</v>
      </c>
      <c r="B131" s="2" t="s">
        <v>1345</v>
      </c>
      <c r="C131" s="3" t="s">
        <v>1346</v>
      </c>
      <c r="D131" s="2" t="s">
        <v>8</v>
      </c>
      <c r="E131" s="4" t="str">
        <f>HYPERLINK("https://github.com/pnnl/ruleset-checking-tool/tree/public_review_2nd/rct229/ruletest_engine/ruletest_jsons/ashrae9012019/HVAC-GEN/rule_19_22.json", "HVAC-GEN-22")</f>
        <v>HVAC-GEN-22</v>
      </c>
    </row>
    <row r="132" spans="1:5" ht="43.2" x14ac:dyDescent="0.55000000000000004">
      <c r="A132" s="2" t="s">
        <v>1344</v>
      </c>
      <c r="B132" s="2" t="s">
        <v>1347</v>
      </c>
      <c r="C132" s="3" t="s">
        <v>1348</v>
      </c>
      <c r="D132" s="2" t="s">
        <v>13</v>
      </c>
      <c r="E132" s="4" t="str">
        <f>HYPERLINK("https://github.com/pnnl/ruleset-checking-tool/tree/public_review_2nd/rct229/ruletest_engine/ruletest_jsons/ashrae9012019/HVAC-GEN/rule_19_22.json", "HVAC-GEN-22")</f>
        <v>HVAC-GEN-22</v>
      </c>
    </row>
    <row r="133" spans="1:5" ht="57.6" x14ac:dyDescent="0.55000000000000004">
      <c r="A133" s="2" t="s">
        <v>1349</v>
      </c>
      <c r="B133" s="2" t="s">
        <v>1350</v>
      </c>
      <c r="C133" s="3" t="s">
        <v>1351</v>
      </c>
      <c r="D133" s="2" t="s">
        <v>8</v>
      </c>
      <c r="E133" s="4" t="str">
        <f t="shared" ref="E133:E143" si="7">HYPERLINK("https://github.com/pnnl/ruleset-checking-tool/tree/public_review_2nd/rct229/ruletest_engine/ruletest_jsons/ashrae9012019/HVAC-GEN/rule_19_23.json", "HVAC-GEN-23")</f>
        <v>HVAC-GEN-23</v>
      </c>
    </row>
    <row r="134" spans="1:5" ht="57.6" x14ac:dyDescent="0.55000000000000004">
      <c r="A134" s="2" t="s">
        <v>1349</v>
      </c>
      <c r="B134" s="2" t="s">
        <v>1352</v>
      </c>
      <c r="C134" s="3" t="s">
        <v>1353</v>
      </c>
      <c r="D134" s="2" t="s">
        <v>8</v>
      </c>
      <c r="E134" s="4" t="str">
        <f t="shared" si="7"/>
        <v>HVAC-GEN-23</v>
      </c>
    </row>
    <row r="135" spans="1:5" ht="72" x14ac:dyDescent="0.55000000000000004">
      <c r="A135" s="2" t="s">
        <v>1349</v>
      </c>
      <c r="B135" s="2" t="s">
        <v>1354</v>
      </c>
      <c r="C135" s="3" t="s">
        <v>1355</v>
      </c>
      <c r="D135" s="2" t="s">
        <v>13</v>
      </c>
      <c r="E135" s="4" t="str">
        <f t="shared" si="7"/>
        <v>HVAC-GEN-23</v>
      </c>
    </row>
    <row r="136" spans="1:5" ht="72" x14ac:dyDescent="0.55000000000000004">
      <c r="A136" s="2" t="s">
        <v>1349</v>
      </c>
      <c r="B136" s="2" t="s">
        <v>1356</v>
      </c>
      <c r="C136" s="3" t="s">
        <v>1357</v>
      </c>
      <c r="D136" s="2" t="s">
        <v>13</v>
      </c>
      <c r="E136" s="4" t="str">
        <f t="shared" si="7"/>
        <v>HVAC-GEN-23</v>
      </c>
    </row>
    <row r="137" spans="1:5" ht="43.2" x14ac:dyDescent="0.55000000000000004">
      <c r="A137" s="2" t="s">
        <v>1349</v>
      </c>
      <c r="B137" s="2" t="s">
        <v>1358</v>
      </c>
      <c r="C137" s="3" t="s">
        <v>1359</v>
      </c>
      <c r="D137" s="2" t="s">
        <v>18</v>
      </c>
      <c r="E137" s="4" t="str">
        <f t="shared" si="7"/>
        <v>HVAC-GEN-23</v>
      </c>
    </row>
    <row r="138" spans="1:5" ht="43.2" x14ac:dyDescent="0.55000000000000004">
      <c r="A138" s="2" t="s">
        <v>1349</v>
      </c>
      <c r="B138" s="2" t="s">
        <v>1360</v>
      </c>
      <c r="C138" s="3" t="s">
        <v>1361</v>
      </c>
      <c r="D138" s="2" t="s">
        <v>18</v>
      </c>
      <c r="E138" s="4" t="str">
        <f t="shared" si="7"/>
        <v>HVAC-GEN-23</v>
      </c>
    </row>
    <row r="139" spans="1:5" ht="43.2" x14ac:dyDescent="0.55000000000000004">
      <c r="A139" s="2" t="s">
        <v>1349</v>
      </c>
      <c r="B139" s="2" t="s">
        <v>1362</v>
      </c>
      <c r="C139" s="3" t="s">
        <v>1363</v>
      </c>
      <c r="D139" s="2" t="s">
        <v>18</v>
      </c>
      <c r="E139" s="4" t="str">
        <f t="shared" si="7"/>
        <v>HVAC-GEN-23</v>
      </c>
    </row>
    <row r="140" spans="1:5" ht="43.2" x14ac:dyDescent="0.55000000000000004">
      <c r="A140" s="2" t="s">
        <v>1349</v>
      </c>
      <c r="B140" s="2" t="s">
        <v>1364</v>
      </c>
      <c r="C140" s="3" t="s">
        <v>1365</v>
      </c>
      <c r="D140" s="2" t="s">
        <v>18</v>
      </c>
      <c r="E140" s="4" t="str">
        <f t="shared" si="7"/>
        <v>HVAC-GEN-23</v>
      </c>
    </row>
    <row r="141" spans="1:5" ht="43.2" x14ac:dyDescent="0.55000000000000004">
      <c r="A141" s="2" t="s">
        <v>1349</v>
      </c>
      <c r="B141" s="2" t="s">
        <v>1366</v>
      </c>
      <c r="C141" s="3" t="s">
        <v>1367</v>
      </c>
      <c r="D141" s="2" t="s">
        <v>13</v>
      </c>
      <c r="E141" s="4" t="str">
        <f t="shared" si="7"/>
        <v>HVAC-GEN-23</v>
      </c>
    </row>
    <row r="142" spans="1:5" ht="43.2" x14ac:dyDescent="0.55000000000000004">
      <c r="A142" s="2" t="s">
        <v>1349</v>
      </c>
      <c r="B142" s="2" t="s">
        <v>1368</v>
      </c>
      <c r="C142" s="3" t="s">
        <v>1369</v>
      </c>
      <c r="D142" s="2" t="s">
        <v>13</v>
      </c>
      <c r="E142" s="4" t="str">
        <f t="shared" si="7"/>
        <v>HVAC-GEN-23</v>
      </c>
    </row>
    <row r="143" spans="1:5" ht="43.2" x14ac:dyDescent="0.55000000000000004">
      <c r="A143" s="2" t="s">
        <v>1349</v>
      </c>
      <c r="B143" s="2" t="s">
        <v>1370</v>
      </c>
      <c r="C143" s="3" t="s">
        <v>1367</v>
      </c>
      <c r="D143" s="2" t="s">
        <v>13</v>
      </c>
      <c r="E143" s="4" t="str">
        <f t="shared" si="7"/>
        <v>HVAC-GEN-23</v>
      </c>
    </row>
    <row r="144" spans="1:5" ht="57.6" x14ac:dyDescent="0.55000000000000004">
      <c r="A144" s="2" t="s">
        <v>1371</v>
      </c>
      <c r="B144" s="2" t="s">
        <v>1372</v>
      </c>
      <c r="C144" s="3" t="s">
        <v>1373</v>
      </c>
      <c r="D144" s="2" t="s">
        <v>8</v>
      </c>
      <c r="E144" s="4" t="str">
        <f>HYPERLINK("https://github.com/pnnl/ruleset-checking-tool/tree/public_review_2nd/rct229/ruletest_engine/ruletest_jsons/ashrae9012019/HVAC-GEN/rule_19_24.json", "HVAC-GEN-24")</f>
        <v>HVAC-GEN-24</v>
      </c>
    </row>
    <row r="145" spans="1:5" ht="57.6" x14ac:dyDescent="0.55000000000000004">
      <c r="A145" s="2" t="s">
        <v>1371</v>
      </c>
      <c r="B145" s="2" t="s">
        <v>1374</v>
      </c>
      <c r="C145" s="3" t="s">
        <v>1375</v>
      </c>
      <c r="D145" s="2" t="s">
        <v>13</v>
      </c>
      <c r="E145" s="4" t="str">
        <f>HYPERLINK("https://github.com/pnnl/ruleset-checking-tool/tree/public_review_2nd/rct229/ruletest_engine/ruletest_jsons/ashrae9012019/HVAC-GEN/rule_19_24.json", "HVAC-GEN-24")</f>
        <v>HVAC-GEN-24</v>
      </c>
    </row>
    <row r="146" spans="1:5" ht="57.6" x14ac:dyDescent="0.55000000000000004">
      <c r="A146" s="2" t="s">
        <v>1371</v>
      </c>
      <c r="B146" s="2" t="s">
        <v>1376</v>
      </c>
      <c r="C146" s="3" t="s">
        <v>1377</v>
      </c>
      <c r="D146" s="2" t="s">
        <v>8</v>
      </c>
      <c r="E146" s="4" t="str">
        <f>HYPERLINK("https://github.com/pnnl/ruleset-checking-tool/tree/public_review_2nd/rct229/ruletest_engine/ruletest_jsons/ashrae9012019/HVAC-GEN/rule_19_24.json", "HVAC-GEN-24")</f>
        <v>HVAC-GEN-24</v>
      </c>
    </row>
    <row r="147" spans="1:5" ht="43.2" x14ac:dyDescent="0.55000000000000004">
      <c r="A147" s="2" t="s">
        <v>1371</v>
      </c>
      <c r="B147" s="2" t="s">
        <v>1378</v>
      </c>
      <c r="C147" s="3" t="s">
        <v>1379</v>
      </c>
      <c r="D147" s="2" t="s">
        <v>13</v>
      </c>
      <c r="E147" s="4" t="str">
        <f>HYPERLINK("https://github.com/pnnl/ruleset-checking-tool/tree/public_review_2nd/rct229/ruletest_engine/ruletest_jsons/ashrae9012019/HVAC-GEN/rule_19_24.json", "HVAC-GEN-24")</f>
        <v>HVAC-GEN-24</v>
      </c>
    </row>
    <row r="148" spans="1:5" ht="43.2" x14ac:dyDescent="0.55000000000000004">
      <c r="A148" s="2" t="s">
        <v>1380</v>
      </c>
      <c r="B148" s="2" t="s">
        <v>1381</v>
      </c>
      <c r="C148" s="3" t="s">
        <v>1382</v>
      </c>
      <c r="D148" s="2" t="s">
        <v>8</v>
      </c>
      <c r="E148" s="4" t="str">
        <f>HYPERLINK("https://github.com/pnnl/ruleset-checking-tool/tree/public_review_2nd/rct229/ruletest_engine/ruletest_jsons/ashrae9012019/HVAC-GEN/rule_19_25.json", "HVAC-GEN-25")</f>
        <v>HVAC-GEN-25</v>
      </c>
    </row>
    <row r="149" spans="1:5" ht="57.6" x14ac:dyDescent="0.55000000000000004">
      <c r="A149" s="2" t="s">
        <v>1380</v>
      </c>
      <c r="B149" s="2" t="s">
        <v>1383</v>
      </c>
      <c r="C149" s="3" t="s">
        <v>1384</v>
      </c>
      <c r="D149" s="2" t="s">
        <v>13</v>
      </c>
      <c r="E149" s="4" t="str">
        <f>HYPERLINK("https://github.com/pnnl/ruleset-checking-tool/tree/public_review_2nd/rct229/ruletest_engine/ruletest_jsons/ashrae9012019/HVAC-GEN/rule_19_25.json", "HVAC-GEN-25")</f>
        <v>HVAC-GEN-25</v>
      </c>
    </row>
    <row r="150" spans="1:5" ht="43.2" x14ac:dyDescent="0.55000000000000004">
      <c r="A150" s="2" t="s">
        <v>1380</v>
      </c>
      <c r="B150" s="2" t="s">
        <v>1385</v>
      </c>
      <c r="C150" s="3" t="s">
        <v>1386</v>
      </c>
      <c r="D150" s="2" t="s">
        <v>8</v>
      </c>
      <c r="E150" s="4" t="str">
        <f>HYPERLINK("https://github.com/pnnl/ruleset-checking-tool/tree/public_review_2nd/rct229/ruletest_engine/ruletest_jsons/ashrae9012019/HVAC-GEN/rule_19_25.json", "HVAC-GEN-25")</f>
        <v>HVAC-GEN-25</v>
      </c>
    </row>
    <row r="151" spans="1:5" ht="43.2" x14ac:dyDescent="0.55000000000000004">
      <c r="A151" s="2" t="s">
        <v>1380</v>
      </c>
      <c r="B151" s="2" t="s">
        <v>1387</v>
      </c>
      <c r="C151" s="3" t="s">
        <v>1388</v>
      </c>
      <c r="D151" s="2" t="s">
        <v>13</v>
      </c>
      <c r="E151" s="4" t="str">
        <f>HYPERLINK("https://github.com/pnnl/ruleset-checking-tool/tree/public_review_2nd/rct229/ruletest_engine/ruletest_jsons/ashrae9012019/HVAC-GEN/rule_19_25.json", "HVAC-GEN-25")</f>
        <v>HVAC-GEN-25</v>
      </c>
    </row>
    <row r="152" spans="1:5" ht="57.6" x14ac:dyDescent="0.55000000000000004">
      <c r="A152" s="2" t="s">
        <v>1389</v>
      </c>
      <c r="B152" s="2" t="s">
        <v>1390</v>
      </c>
      <c r="C152" s="3" t="s">
        <v>1391</v>
      </c>
      <c r="D152" s="2" t="s">
        <v>8</v>
      </c>
      <c r="E152" s="4" t="str">
        <f>HYPERLINK("https://github.com/pnnl/ruleset-checking-tool/tree/public_review_2nd/rct229/ruletest_engine/ruletest_jsons/ashrae9012019/HVAC-GEN/rule_19_26.json", "HVAC-GEN-26")</f>
        <v>HVAC-GEN-26</v>
      </c>
    </row>
    <row r="153" spans="1:5" ht="57.6" x14ac:dyDescent="0.55000000000000004">
      <c r="A153" s="2" t="s">
        <v>1389</v>
      </c>
      <c r="B153" s="2" t="s">
        <v>1392</v>
      </c>
      <c r="C153" s="3" t="s">
        <v>1393</v>
      </c>
      <c r="D153" s="2" t="s">
        <v>13</v>
      </c>
      <c r="E153" s="4" t="str">
        <f>HYPERLINK("https://github.com/pnnl/ruleset-checking-tool/tree/public_review_2nd/rct229/ruletest_engine/ruletest_jsons/ashrae9012019/HVAC-GEN/rule_19_26.json", "HVAC-GEN-26")</f>
        <v>HVAC-GEN-26</v>
      </c>
    </row>
    <row r="154" spans="1:5" ht="57.6" x14ac:dyDescent="0.55000000000000004">
      <c r="A154" s="2" t="s">
        <v>1394</v>
      </c>
      <c r="B154" s="2" t="s">
        <v>1395</v>
      </c>
      <c r="C154" s="3" t="s">
        <v>1396</v>
      </c>
      <c r="D154" s="2" t="s">
        <v>8</v>
      </c>
      <c r="E154" s="4" t="str">
        <f>HYPERLINK("https://github.com/pnnl/ruleset-checking-tool/tree/public_review_2nd/rct229/ruletest_engine/ruletest_jsons/ashrae9012019/HVAC-GEN/rule_19_27.json", "HVAC-GEN-27")</f>
        <v>HVAC-GEN-27</v>
      </c>
    </row>
    <row r="155" spans="1:5" ht="57.6" x14ac:dyDescent="0.55000000000000004">
      <c r="A155" s="2" t="s">
        <v>1394</v>
      </c>
      <c r="B155" s="2" t="s">
        <v>1397</v>
      </c>
      <c r="C155" s="3" t="s">
        <v>1398</v>
      </c>
      <c r="D155" s="2" t="s">
        <v>13</v>
      </c>
      <c r="E155" s="4" t="str">
        <f>HYPERLINK("https://github.com/pnnl/ruleset-checking-tool/tree/public_review_2nd/rct229/ruletest_engine/ruletest_jsons/ashrae9012019/HVAC-GEN/rule_19_27.json", "HVAC-GEN-27")</f>
        <v>HVAC-GEN-27</v>
      </c>
    </row>
    <row r="156" spans="1:5" ht="43.2" x14ac:dyDescent="0.55000000000000004">
      <c r="A156" s="2" t="s">
        <v>1399</v>
      </c>
      <c r="B156" s="2" t="s">
        <v>1400</v>
      </c>
      <c r="C156" s="3" t="s">
        <v>1401</v>
      </c>
      <c r="D156" s="2" t="s">
        <v>8</v>
      </c>
      <c r="E156" s="4" t="str">
        <f>HYPERLINK("https://github.com/pnnl/ruleset-checking-tool/tree/public_review_2nd/rct229/ruletest_engine/ruletest_jsons/ashrae9012019/HVAC-GEN/rule_19_28.json", "HVAC-GEN-28")</f>
        <v>HVAC-GEN-28</v>
      </c>
    </row>
    <row r="157" spans="1:5" ht="43.2" x14ac:dyDescent="0.55000000000000004">
      <c r="A157" s="2" t="s">
        <v>1399</v>
      </c>
      <c r="B157" s="2" t="s">
        <v>1402</v>
      </c>
      <c r="C157" s="3" t="s">
        <v>1403</v>
      </c>
      <c r="D157" s="2" t="s">
        <v>13</v>
      </c>
      <c r="E157" s="4" t="str">
        <f>HYPERLINK("https://github.com/pnnl/ruleset-checking-tool/tree/public_review_2nd/rct229/ruletest_engine/ruletest_jsons/ashrae9012019/HVAC-GEN/rule_19_28.json", "HVAC-GEN-28")</f>
        <v>HVAC-GEN-28</v>
      </c>
    </row>
    <row r="158" spans="1:5" ht="43.2" x14ac:dyDescent="0.55000000000000004">
      <c r="A158" s="2" t="s">
        <v>1404</v>
      </c>
      <c r="B158" s="2" t="s">
        <v>1405</v>
      </c>
      <c r="C158" s="3" t="s">
        <v>1401</v>
      </c>
      <c r="D158" s="2" t="s">
        <v>8</v>
      </c>
      <c r="E158" s="4" t="str">
        <f>HYPERLINK("https://github.com/pnnl/ruleset-checking-tool/tree/public_review_2nd/rct229/ruletest_engine/ruletest_jsons/ashrae9012019/HVAC-GEN/rule_19_29.json", "HVAC-GEN-29")</f>
        <v>HVAC-GEN-29</v>
      </c>
    </row>
    <row r="159" spans="1:5" ht="28.8" x14ac:dyDescent="0.55000000000000004">
      <c r="A159" s="2" t="s">
        <v>1404</v>
      </c>
      <c r="B159" s="2" t="s">
        <v>1406</v>
      </c>
      <c r="C159" s="3" t="s">
        <v>1407</v>
      </c>
      <c r="D159" s="2" t="s">
        <v>13</v>
      </c>
      <c r="E159" s="4" t="str">
        <f>HYPERLINK("https://github.com/pnnl/ruleset-checking-tool/tree/public_review_2nd/rct229/ruletest_engine/ruletest_jsons/ashrae9012019/HVAC-GEN/rule_19_29.json", "HVAC-GEN-29")</f>
        <v>HVAC-GEN-29</v>
      </c>
    </row>
    <row r="160" spans="1:5" ht="43.2" x14ac:dyDescent="0.55000000000000004">
      <c r="A160" s="2" t="s">
        <v>1408</v>
      </c>
      <c r="B160" s="2" t="s">
        <v>1409</v>
      </c>
      <c r="C160" s="3" t="s">
        <v>1410</v>
      </c>
      <c r="D160" s="2" t="s">
        <v>18</v>
      </c>
      <c r="E160" s="4" t="str">
        <f>HYPERLINK("https://github.com/pnnl/ruleset-checking-tool/tree/public_review_2nd/rct229/ruletest_engine/ruletest_jsons/ashrae9012019/HVAC-GEN/rule_19_30.json", "HVAC-GEN-30")</f>
        <v>HVAC-GEN-30</v>
      </c>
    </row>
    <row r="161" spans="1:5" ht="43.2" x14ac:dyDescent="0.55000000000000004">
      <c r="A161" s="2" t="s">
        <v>1408</v>
      </c>
      <c r="B161" s="2" t="s">
        <v>1411</v>
      </c>
      <c r="C161" s="3" t="s">
        <v>1412</v>
      </c>
      <c r="D161" s="2" t="s">
        <v>18</v>
      </c>
      <c r="E161" s="4" t="str">
        <f>HYPERLINK("https://github.com/pnnl/ruleset-checking-tool/tree/public_review_2nd/rct229/ruletest_engine/ruletest_jsons/ashrae9012019/HVAC-GEN/rule_19_30.json", "HVAC-GEN-30")</f>
        <v>HVAC-GEN-30</v>
      </c>
    </row>
    <row r="162" spans="1:5" ht="28.8" x14ac:dyDescent="0.55000000000000004">
      <c r="A162" s="2" t="s">
        <v>1408</v>
      </c>
      <c r="B162" s="2" t="s">
        <v>1413</v>
      </c>
      <c r="C162" s="3" t="s">
        <v>1414</v>
      </c>
      <c r="D162" s="2" t="s">
        <v>71</v>
      </c>
      <c r="E162" s="4" t="str">
        <f>HYPERLINK("https://github.com/pnnl/ruleset-checking-tool/tree/public_review_2nd/rct229/ruletest_engine/ruletest_jsons/ashrae9012019/HVAC-GEN/rule_19_30.json", "HVAC-GEN-30")</f>
        <v>HVAC-GEN-30</v>
      </c>
    </row>
    <row r="163" spans="1:5" ht="43.2" x14ac:dyDescent="0.55000000000000004">
      <c r="A163" s="2" t="s">
        <v>1415</v>
      </c>
      <c r="B163" s="2" t="s">
        <v>1416</v>
      </c>
      <c r="C163" s="3" t="s">
        <v>1417</v>
      </c>
      <c r="D163" s="2" t="s">
        <v>8</v>
      </c>
      <c r="E163" s="4" t="str">
        <f>HYPERLINK("https://github.com/pnnl/ruleset-checking-tool/tree/public_review_2nd/rct229/ruletest_engine/ruletest_jsons/ashrae9012019/HVAC-GEN/rule_19_31.json", "HVAC-GEN-31")</f>
        <v>HVAC-GEN-31</v>
      </c>
    </row>
    <row r="164" spans="1:5" ht="43.2" x14ac:dyDescent="0.55000000000000004">
      <c r="A164" s="2" t="s">
        <v>1415</v>
      </c>
      <c r="B164" s="2" t="s">
        <v>1418</v>
      </c>
      <c r="C164" s="3" t="s">
        <v>1417</v>
      </c>
      <c r="D164" s="2" t="s">
        <v>13</v>
      </c>
      <c r="E164" s="4" t="str">
        <f>HYPERLINK("https://github.com/pnnl/ruleset-checking-tool/tree/public_review_2nd/rct229/ruletest_engine/ruletest_jsons/ashrae9012019/HVAC-GEN/rule_19_31.json", "HVAC-GEN-31")</f>
        <v>HVAC-GEN-31</v>
      </c>
    </row>
    <row r="165" spans="1:5" ht="43.2" x14ac:dyDescent="0.55000000000000004">
      <c r="A165" s="2" t="s">
        <v>1419</v>
      </c>
      <c r="B165" s="2" t="s">
        <v>1420</v>
      </c>
      <c r="C165" s="3" t="s">
        <v>1421</v>
      </c>
      <c r="D165" s="2" t="s">
        <v>8</v>
      </c>
      <c r="E165" s="4" t="str">
        <f>HYPERLINK("https://github.com/pnnl/ruleset-checking-tool/tree/public_review_2nd/rct229/ruletest_engine/ruletest_jsons/ashrae9012019/HVAC-GEN/rule_19_32.json", "HVAC-GEN-32")</f>
        <v>HVAC-GEN-32</v>
      </c>
    </row>
    <row r="166" spans="1:5" ht="43.2" x14ac:dyDescent="0.55000000000000004">
      <c r="A166" s="2" t="s">
        <v>1419</v>
      </c>
      <c r="B166" s="2" t="s">
        <v>1422</v>
      </c>
      <c r="C166" s="3" t="s">
        <v>1423</v>
      </c>
      <c r="D166" s="2" t="s">
        <v>13</v>
      </c>
      <c r="E166" s="4" t="str">
        <f>HYPERLINK("https://github.com/pnnl/ruleset-checking-tool/tree/public_review_2nd/rct229/ruletest_engine/ruletest_jsons/ashrae9012019/HVAC-GEN/rule_19_32.json", "HVAC-GEN-32")</f>
        <v>HVAC-GEN-32</v>
      </c>
    </row>
    <row r="167" spans="1:5" ht="43.2" x14ac:dyDescent="0.55000000000000004">
      <c r="A167" s="2" t="s">
        <v>1424</v>
      </c>
      <c r="B167" s="2" t="s">
        <v>1425</v>
      </c>
      <c r="C167" s="3" t="s">
        <v>1426</v>
      </c>
      <c r="D167" s="2" t="s">
        <v>18</v>
      </c>
      <c r="E167" s="4" t="str">
        <f>HYPERLINK("https://github.com/pnnl/ruleset-checking-tool/tree/public_review_2nd/rct229/ruletest_engine/ruletest_jsons/ashrae9012019/HVAC-GEN/rule_19_33.json", "HVAC-GEN-33")</f>
        <v>HVAC-GEN-33</v>
      </c>
    </row>
    <row r="168" spans="1:5" ht="28.8" x14ac:dyDescent="0.55000000000000004">
      <c r="A168" s="2" t="s">
        <v>1424</v>
      </c>
      <c r="B168" s="2" t="s">
        <v>1427</v>
      </c>
      <c r="C168" s="3" t="s">
        <v>1428</v>
      </c>
      <c r="D168" s="2" t="s">
        <v>18</v>
      </c>
      <c r="E168" s="4" t="str">
        <f>HYPERLINK("https://github.com/pnnl/ruleset-checking-tool/tree/public_review_2nd/rct229/ruletest_engine/ruletest_jsons/ashrae9012019/HVAC-GEN/rule_19_33.json", "HVAC-GEN-33")</f>
        <v>HVAC-GEN-33</v>
      </c>
    </row>
    <row r="169" spans="1:5" ht="28.8" x14ac:dyDescent="0.55000000000000004">
      <c r="A169" s="2" t="s">
        <v>1424</v>
      </c>
      <c r="B169" s="2" t="s">
        <v>1429</v>
      </c>
      <c r="C169" s="3" t="s">
        <v>1430</v>
      </c>
      <c r="D169" s="2" t="s">
        <v>71</v>
      </c>
      <c r="E169" s="4" t="str">
        <f>HYPERLINK("https://github.com/pnnl/ruleset-checking-tool/tree/public_review_2nd/rct229/ruletest_engine/ruletest_jsons/ashrae9012019/HVAC-GEN/rule_19_33.json", "HVAC-GEN-33")</f>
        <v>HVAC-GEN-33</v>
      </c>
    </row>
    <row r="170" spans="1:5" ht="43.2" x14ac:dyDescent="0.55000000000000004">
      <c r="A170" s="2" t="s">
        <v>1431</v>
      </c>
      <c r="B170" s="2" t="s">
        <v>1432</v>
      </c>
      <c r="C170" s="3" t="s">
        <v>1433</v>
      </c>
      <c r="D170" s="2" t="s">
        <v>18</v>
      </c>
      <c r="E170" s="4" t="str">
        <f>HYPERLINK("https://github.com/pnnl/ruleset-checking-tool/tree/public_review_2nd/rct229/ruletest_engine/ruletest_jsons/ashrae9012019/HVAC-GEN/rule_19_34.json", "HVAC-GEN-34")</f>
        <v>HVAC-GEN-34</v>
      </c>
    </row>
    <row r="171" spans="1:5" ht="28.8" x14ac:dyDescent="0.55000000000000004">
      <c r="A171" s="2" t="s">
        <v>1431</v>
      </c>
      <c r="B171" s="2" t="s">
        <v>1434</v>
      </c>
      <c r="C171" s="3" t="s">
        <v>1430</v>
      </c>
      <c r="D171" s="2" t="s">
        <v>71</v>
      </c>
      <c r="E171" s="4" t="str">
        <f>HYPERLINK("https://github.com/pnnl/ruleset-checking-tool/tree/public_review_2nd/rct229/ruletest_engine/ruletest_jsons/ashrae9012019/HVAC-GEN/rule_19_34.json", "HVAC-GEN-34")</f>
        <v>HVAC-GEN-34</v>
      </c>
    </row>
    <row r="172" spans="1:5" ht="57.6" x14ac:dyDescent="0.55000000000000004">
      <c r="A172" s="2" t="s">
        <v>1435</v>
      </c>
      <c r="B172" s="2" t="s">
        <v>1436</v>
      </c>
      <c r="C172" s="3" t="s">
        <v>1437</v>
      </c>
      <c r="D172" s="2" t="s">
        <v>18</v>
      </c>
      <c r="E172" s="4" t="str">
        <f>HYPERLINK("https://github.com/pnnl/ruleset-checking-tool/tree/public_review_2nd/rct229/ruletest_engine/ruletest_jsons/ashrae9012019/HVAC-GEN/rule_19_35.json", "HVAC-GEN-35")</f>
        <v>HVAC-GEN-35</v>
      </c>
    </row>
    <row r="173" spans="1:5" ht="57.6" x14ac:dyDescent="0.55000000000000004">
      <c r="A173" s="2" t="s">
        <v>1435</v>
      </c>
      <c r="B173" s="2" t="s">
        <v>1438</v>
      </c>
      <c r="C173" s="3" t="s">
        <v>1439</v>
      </c>
      <c r="D173" s="2" t="s">
        <v>18</v>
      </c>
      <c r="E173" s="4" t="str">
        <f>HYPERLINK("https://github.com/pnnl/ruleset-checking-tool/tree/public_review_2nd/rct229/ruletest_engine/ruletest_jsons/ashrae9012019/HVAC-GEN/rule_19_35.json", "HVAC-GEN-35")</f>
        <v>HVAC-GEN-35</v>
      </c>
    </row>
    <row r="174" spans="1:5" ht="57.6" x14ac:dyDescent="0.55000000000000004">
      <c r="A174" s="2" t="s">
        <v>1435</v>
      </c>
      <c r="B174" s="2" t="s">
        <v>1440</v>
      </c>
      <c r="C174" s="3" t="s">
        <v>1441</v>
      </c>
      <c r="D174" s="2" t="s">
        <v>18</v>
      </c>
      <c r="E174" s="4" t="str">
        <f>HYPERLINK("https://github.com/pnnl/ruleset-checking-tool/tree/public_review_2nd/rct229/ruletest_engine/ruletest_jsons/ashrae9012019/HVAC-GEN/rule_19_35.json", "HVAC-GEN-35")</f>
        <v>HVAC-GEN-35</v>
      </c>
    </row>
    <row r="175" spans="1:5" ht="57.6" x14ac:dyDescent="0.55000000000000004">
      <c r="A175" s="2" t="s">
        <v>1435</v>
      </c>
      <c r="B175" s="2" t="s">
        <v>1442</v>
      </c>
      <c r="C175" s="3" t="s">
        <v>1443</v>
      </c>
      <c r="D175" s="2" t="s">
        <v>71</v>
      </c>
      <c r="E175" s="4" t="str">
        <f>HYPERLINK("https://github.com/pnnl/ruleset-checking-tool/tree/public_review_2nd/rct229/ruletest_engine/ruletest_jsons/ashrae9012019/HVAC-GEN/rule_19_35.json", "HVAC-GEN-35")</f>
        <v>HVAC-GEN-35</v>
      </c>
    </row>
    <row r="176" spans="1:5" ht="57.6" x14ac:dyDescent="0.55000000000000004">
      <c r="A176" s="2" t="s">
        <v>1444</v>
      </c>
      <c r="B176" s="2" t="s">
        <v>1445</v>
      </c>
      <c r="C176" s="3" t="s">
        <v>1446</v>
      </c>
      <c r="D176" s="2" t="s">
        <v>18</v>
      </c>
      <c r="E176" s="4" t="str">
        <f>HYPERLINK("https://github.com/pnnl/ruleset-checking-tool/tree/public_review_2nd/rct229/ruletest_engine/ruletest_jsons/ashrae9012019/HVAC-GEN/rule_19_36.json", "HVAC-GEN-36")</f>
        <v>HVAC-GEN-36</v>
      </c>
    </row>
    <row r="177" spans="1:5" ht="28.8" x14ac:dyDescent="0.55000000000000004">
      <c r="A177" s="2" t="s">
        <v>1444</v>
      </c>
      <c r="B177" s="2" t="s">
        <v>1447</v>
      </c>
      <c r="C177" s="3" t="s">
        <v>1448</v>
      </c>
      <c r="D177" s="2" t="s">
        <v>71</v>
      </c>
      <c r="E177" s="4" t="str">
        <f>HYPERLINK("https://github.com/pnnl/ruleset-checking-tool/tree/public_review_2nd/rct229/ruletest_engine/ruletest_jsons/ashrae9012019/HVAC-GEN/rule_19_36.json", "HVAC-GEN-36")</f>
        <v>HVAC-GEN-36</v>
      </c>
    </row>
    <row r="178" spans="1:5" ht="43.2" x14ac:dyDescent="0.55000000000000004">
      <c r="A178" s="2" t="s">
        <v>1449</v>
      </c>
      <c r="B178" s="2" t="s">
        <v>1450</v>
      </c>
      <c r="C178" s="3" t="s">
        <v>1451</v>
      </c>
      <c r="D178" s="2" t="s">
        <v>18</v>
      </c>
      <c r="E178" s="4" t="str">
        <f>HYPERLINK("https://github.com/pnnl/ruleset-checking-tool/tree/public_review_2nd/rct229/ruletest_engine/ruletest_jsons/ashrae9012019/HVAC-GEN/rule_19_37.json", "HVAC-GEN-37")</f>
        <v>HVAC-GEN-37</v>
      </c>
    </row>
    <row r="179" spans="1:5" ht="43.2" x14ac:dyDescent="0.55000000000000004">
      <c r="A179" s="2" t="s">
        <v>1449</v>
      </c>
      <c r="B179" s="2" t="s">
        <v>1452</v>
      </c>
      <c r="C179" s="3" t="s">
        <v>1453</v>
      </c>
      <c r="D179" s="2" t="s">
        <v>18</v>
      </c>
      <c r="E179" s="4" t="str">
        <f>HYPERLINK("https://github.com/pnnl/ruleset-checking-tool/tree/public_review_2nd/rct229/ruletest_engine/ruletest_jsons/ashrae9012019/HVAC-GEN/rule_19_37.json", "HVAC-GEN-37")</f>
        <v>HVAC-GEN-37</v>
      </c>
    </row>
    <row r="180" spans="1:5" ht="43.2" x14ac:dyDescent="0.55000000000000004">
      <c r="A180" s="2" t="s">
        <v>1449</v>
      </c>
      <c r="B180" s="2" t="s">
        <v>1454</v>
      </c>
      <c r="C180" s="3" t="s">
        <v>1455</v>
      </c>
      <c r="D180" s="2" t="s">
        <v>71</v>
      </c>
      <c r="E180" s="4" t="str">
        <f>HYPERLINK("https://github.com/pnnl/ruleset-checking-tool/tree/public_review_2nd/rct229/ruletest_engine/ruletest_jsons/ashrae9012019/HVAC-GEN/rule_19_37.json", "HVAC-GEN-37")</f>
        <v>HVAC-GEN-37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2"/>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43.2" x14ac:dyDescent="0.55000000000000004">
      <c r="A2" s="2" t="s">
        <v>1456</v>
      </c>
      <c r="B2" s="2" t="s">
        <v>1457</v>
      </c>
      <c r="C2" s="3" t="s">
        <v>1458</v>
      </c>
      <c r="D2" s="2" t="s">
        <v>18</v>
      </c>
      <c r="E2" s="4" t="str">
        <f>HYPERLINK("https://github.com/pnnl/ruleset-checking-tool/tree/public_review_2nd/rct229/ruletest_engine/ruletest_jsons/ashrae9012019/HVAC-HW/rule_21_1.json", "HVAC-HW-1")</f>
        <v>HVAC-HW-1</v>
      </c>
    </row>
    <row r="3" spans="1:5" ht="43.2" x14ac:dyDescent="0.55000000000000004">
      <c r="A3" s="2" t="s">
        <v>1456</v>
      </c>
      <c r="B3" s="2" t="s">
        <v>1459</v>
      </c>
      <c r="C3" s="3" t="s">
        <v>1460</v>
      </c>
      <c r="D3" s="2" t="s">
        <v>71</v>
      </c>
      <c r="E3" s="4" t="str">
        <f>HYPERLINK("https://github.com/pnnl/ruleset-checking-tool/tree/public_review_2nd/rct229/ruletest_engine/ruletest_jsons/ashrae9012019/HVAC-HW/rule_21_1.json", "HVAC-HW-1")</f>
        <v>HVAC-HW-1</v>
      </c>
    </row>
    <row r="4" spans="1:5" ht="43.2" x14ac:dyDescent="0.55000000000000004">
      <c r="A4" s="2" t="s">
        <v>1461</v>
      </c>
      <c r="B4" s="2" t="s">
        <v>1462</v>
      </c>
      <c r="C4" s="3" t="s">
        <v>1458</v>
      </c>
      <c r="D4" s="2" t="s">
        <v>18</v>
      </c>
      <c r="E4" s="4" t="str">
        <f>HYPERLINK("https://github.com/pnnl/ruleset-checking-tool/tree/public_review_2nd/rct229/ruletest_engine/ruletest_jsons/ashrae9012019/HVAC-HW/rule_21_2.json", "HVAC-HW-2")</f>
        <v>HVAC-HW-2</v>
      </c>
    </row>
    <row r="5" spans="1:5" ht="43.2" x14ac:dyDescent="0.55000000000000004">
      <c r="A5" s="2" t="s">
        <v>1461</v>
      </c>
      <c r="B5" s="2" t="s">
        <v>1463</v>
      </c>
      <c r="C5" s="3" t="s">
        <v>1460</v>
      </c>
      <c r="D5" s="2" t="s">
        <v>71</v>
      </c>
      <c r="E5" s="4" t="str">
        <f>HYPERLINK("https://github.com/pnnl/ruleset-checking-tool/tree/public_review_2nd/rct229/ruletest_engine/ruletest_jsons/ashrae9012019/HVAC-HW/rule_21_2.json", "HVAC-HW-2")</f>
        <v>HVAC-HW-2</v>
      </c>
    </row>
    <row r="6" spans="1:5" ht="43.2" x14ac:dyDescent="0.55000000000000004">
      <c r="A6" s="2" t="s">
        <v>1464</v>
      </c>
      <c r="B6" s="2" t="s">
        <v>1465</v>
      </c>
      <c r="C6" s="3" t="s">
        <v>1466</v>
      </c>
      <c r="D6" s="2" t="s">
        <v>8</v>
      </c>
      <c r="E6" s="4" t="str">
        <f>HYPERLINK("https://github.com/pnnl/ruleset-checking-tool/tree/public_review_2nd/rct229/ruletest_engine/ruletest_jsons/ashrae9012019/HVAC-HW/rule_21_3.json", "HVAC-HW-3")</f>
        <v>HVAC-HW-3</v>
      </c>
    </row>
    <row r="7" spans="1:5" ht="43.2" x14ac:dyDescent="0.55000000000000004">
      <c r="A7" s="2" t="s">
        <v>1464</v>
      </c>
      <c r="B7" s="2" t="s">
        <v>1467</v>
      </c>
      <c r="C7" s="3" t="s">
        <v>1468</v>
      </c>
      <c r="D7" s="2" t="s">
        <v>13</v>
      </c>
      <c r="E7" s="4" t="str">
        <f>HYPERLINK("https://github.com/pnnl/ruleset-checking-tool/tree/public_review_2nd/rct229/ruletest_engine/ruletest_jsons/ashrae9012019/HVAC-HW/rule_21_3.json", "HVAC-HW-3")</f>
        <v>HVAC-HW-3</v>
      </c>
    </row>
    <row r="8" spans="1:5" ht="43.2" x14ac:dyDescent="0.55000000000000004">
      <c r="A8" s="2" t="s">
        <v>1464</v>
      </c>
      <c r="B8" s="2" t="s">
        <v>1469</v>
      </c>
      <c r="C8" s="3" t="s">
        <v>1470</v>
      </c>
      <c r="D8" s="2" t="s">
        <v>8</v>
      </c>
      <c r="E8" s="4" t="str">
        <f>HYPERLINK("https://github.com/pnnl/ruleset-checking-tool/tree/public_review_2nd/rct229/ruletest_engine/ruletest_jsons/ashrae9012019/HVAC-HW/rule_21_3.json", "HVAC-HW-3")</f>
        <v>HVAC-HW-3</v>
      </c>
    </row>
    <row r="9" spans="1:5" ht="43.2" x14ac:dyDescent="0.55000000000000004">
      <c r="A9" s="2" t="s">
        <v>1464</v>
      </c>
      <c r="B9" s="2" t="s">
        <v>1471</v>
      </c>
      <c r="C9" s="3" t="s">
        <v>1472</v>
      </c>
      <c r="D9" s="2" t="s">
        <v>13</v>
      </c>
      <c r="E9" s="4" t="str">
        <f>HYPERLINK("https://github.com/pnnl/ruleset-checking-tool/tree/public_review_2nd/rct229/ruletest_engine/ruletest_jsons/ashrae9012019/HVAC-HW/rule_21_3.json", "HVAC-HW-3")</f>
        <v>HVAC-HW-3</v>
      </c>
    </row>
    <row r="10" spans="1:5" ht="28.8" x14ac:dyDescent="0.55000000000000004">
      <c r="A10" s="2" t="s">
        <v>1464</v>
      </c>
      <c r="B10" s="2" t="s">
        <v>1473</v>
      </c>
      <c r="C10" s="3" t="s">
        <v>1474</v>
      </c>
      <c r="D10" s="2" t="s">
        <v>71</v>
      </c>
      <c r="E10" s="4" t="str">
        <f>HYPERLINK("https://github.com/pnnl/ruleset-checking-tool/tree/public_review_2nd/rct229/ruletest_engine/ruletest_jsons/ashrae9012019/HVAC-HW/rule_21_3.json", "HVAC-HW-3")</f>
        <v>HVAC-HW-3</v>
      </c>
    </row>
    <row r="11" spans="1:5" ht="28.8" x14ac:dyDescent="0.55000000000000004">
      <c r="A11" s="2" t="s">
        <v>1475</v>
      </c>
      <c r="B11" s="2" t="s">
        <v>1476</v>
      </c>
      <c r="C11" s="3" t="s">
        <v>1477</v>
      </c>
      <c r="D11" s="2" t="s">
        <v>8</v>
      </c>
      <c r="E11" s="4" t="str">
        <f>HYPERLINK("https://github.com/pnnl/ruleset-checking-tool/tree/public_review_2nd/rct229/ruletest_engine/ruletest_jsons/ashrae9012019/HVAC-HW/rule_21_4.json", "HVAC-HW-4")</f>
        <v>HVAC-HW-4</v>
      </c>
    </row>
    <row r="12" spans="1:5" ht="28.8" x14ac:dyDescent="0.55000000000000004">
      <c r="A12" s="2" t="s">
        <v>1475</v>
      </c>
      <c r="B12" s="2" t="s">
        <v>1478</v>
      </c>
      <c r="C12" s="3" t="s">
        <v>1479</v>
      </c>
      <c r="D12" s="2" t="s">
        <v>13</v>
      </c>
      <c r="E12" s="4" t="str">
        <f>HYPERLINK("https://github.com/pnnl/ruleset-checking-tool/tree/public_review_2nd/rct229/ruletest_engine/ruletest_jsons/ashrae9012019/HVAC-HW/rule_21_4.json", "HVAC-HW-4")</f>
        <v>HVAC-HW-4</v>
      </c>
    </row>
    <row r="13" spans="1:5" ht="28.8" x14ac:dyDescent="0.55000000000000004">
      <c r="A13" s="2" t="s">
        <v>1475</v>
      </c>
      <c r="B13" s="2" t="s">
        <v>1480</v>
      </c>
      <c r="C13" s="3" t="s">
        <v>1481</v>
      </c>
      <c r="D13" s="2" t="s">
        <v>8</v>
      </c>
      <c r="E13" s="4" t="str">
        <f>HYPERLINK("https://github.com/pnnl/ruleset-checking-tool/tree/public_review_2nd/rct229/ruletest_engine/ruletest_jsons/ashrae9012019/HVAC-HW/rule_21_4.json", "HVAC-HW-4")</f>
        <v>HVAC-HW-4</v>
      </c>
    </row>
    <row r="14" spans="1:5" ht="28.8" x14ac:dyDescent="0.55000000000000004">
      <c r="A14" s="2" t="s">
        <v>1475</v>
      </c>
      <c r="B14" s="2" t="s">
        <v>1482</v>
      </c>
      <c r="C14" s="3" t="s">
        <v>1483</v>
      </c>
      <c r="D14" s="2" t="s">
        <v>13</v>
      </c>
      <c r="E14" s="4" t="str">
        <f>HYPERLINK("https://github.com/pnnl/ruleset-checking-tool/tree/public_review_2nd/rct229/ruletest_engine/ruletest_jsons/ashrae9012019/HVAC-HW/rule_21_4.json", "HVAC-HW-4")</f>
        <v>HVAC-HW-4</v>
      </c>
    </row>
    <row r="15" spans="1:5" ht="28.8" x14ac:dyDescent="0.55000000000000004">
      <c r="A15" s="2" t="s">
        <v>1475</v>
      </c>
      <c r="B15" s="2" t="s">
        <v>1484</v>
      </c>
      <c r="C15" s="3" t="s">
        <v>1485</v>
      </c>
      <c r="D15" s="2" t="s">
        <v>71</v>
      </c>
      <c r="E15" s="4" t="str">
        <f>HYPERLINK("https://github.com/pnnl/ruleset-checking-tool/tree/public_review_2nd/rct229/ruletest_engine/ruletest_jsons/ashrae9012019/HVAC-HW/rule_21_4.json", "HVAC-HW-4")</f>
        <v>HVAC-HW-4</v>
      </c>
    </row>
    <row r="16" spans="1:5" ht="28.8" x14ac:dyDescent="0.55000000000000004">
      <c r="A16" s="2" t="s">
        <v>1486</v>
      </c>
      <c r="B16" s="2" t="s">
        <v>1487</v>
      </c>
      <c r="C16" s="3" t="s">
        <v>1488</v>
      </c>
      <c r="D16" s="2" t="s">
        <v>8</v>
      </c>
      <c r="E16" s="4" t="str">
        <f t="shared" ref="E16:E21" si="0">HYPERLINK("https://github.com/pnnl/ruleset-checking-tool/tree/public_review_2nd/rct229/ruletest_engine/ruletest_jsons/ashrae9012019/HVAC-HW/rule_21_5.json", "HVAC-HW-5")</f>
        <v>HVAC-HW-5</v>
      </c>
    </row>
    <row r="17" spans="1:5" ht="28.8" x14ac:dyDescent="0.55000000000000004">
      <c r="A17" s="2" t="s">
        <v>1486</v>
      </c>
      <c r="B17" s="2" t="s">
        <v>1489</v>
      </c>
      <c r="C17" s="3" t="s">
        <v>1490</v>
      </c>
      <c r="D17" s="2" t="s">
        <v>13</v>
      </c>
      <c r="E17" s="4" t="str">
        <f t="shared" si="0"/>
        <v>HVAC-HW-5</v>
      </c>
    </row>
    <row r="18" spans="1:5" ht="28.8" x14ac:dyDescent="0.55000000000000004">
      <c r="A18" s="2" t="s">
        <v>1486</v>
      </c>
      <c r="B18" s="2" t="s">
        <v>1491</v>
      </c>
      <c r="C18" s="3" t="s">
        <v>1492</v>
      </c>
      <c r="D18" s="2" t="s">
        <v>8</v>
      </c>
      <c r="E18" s="4" t="str">
        <f t="shared" si="0"/>
        <v>HVAC-HW-5</v>
      </c>
    </row>
    <row r="19" spans="1:5" ht="28.8" x14ac:dyDescent="0.55000000000000004">
      <c r="A19" s="2" t="s">
        <v>1486</v>
      </c>
      <c r="B19" s="2" t="s">
        <v>1493</v>
      </c>
      <c r="C19" s="3" t="s">
        <v>1494</v>
      </c>
      <c r="D19" s="2" t="s">
        <v>13</v>
      </c>
      <c r="E19" s="4" t="str">
        <f t="shared" si="0"/>
        <v>HVAC-HW-5</v>
      </c>
    </row>
    <row r="20" spans="1:5" ht="28.8" x14ac:dyDescent="0.55000000000000004">
      <c r="A20" s="2" t="s">
        <v>1486</v>
      </c>
      <c r="B20" s="2" t="s">
        <v>1495</v>
      </c>
      <c r="C20" s="3" t="s">
        <v>1496</v>
      </c>
      <c r="D20" s="2" t="s">
        <v>13</v>
      </c>
      <c r="E20" s="4" t="str">
        <f t="shared" si="0"/>
        <v>HVAC-HW-5</v>
      </c>
    </row>
    <row r="21" spans="1:5" ht="28.8" x14ac:dyDescent="0.55000000000000004">
      <c r="A21" s="2" t="s">
        <v>1486</v>
      </c>
      <c r="B21" s="2" t="s">
        <v>1497</v>
      </c>
      <c r="C21" s="3" t="s">
        <v>1498</v>
      </c>
      <c r="D21" s="2" t="s">
        <v>71</v>
      </c>
      <c r="E21" s="4" t="str">
        <f t="shared" si="0"/>
        <v>HVAC-HW-5</v>
      </c>
    </row>
    <row r="22" spans="1:5" ht="28.8" x14ac:dyDescent="0.55000000000000004">
      <c r="A22" s="2" t="s">
        <v>1499</v>
      </c>
      <c r="B22" s="2" t="s">
        <v>1500</v>
      </c>
      <c r="C22" s="3" t="s">
        <v>1501</v>
      </c>
      <c r="D22" s="2" t="s">
        <v>8</v>
      </c>
      <c r="E22" s="4" t="str">
        <f t="shared" ref="E22:E28" si="1">HYPERLINK("https://github.com/pnnl/ruleset-checking-tool/tree/public_review_2nd/rct229/ruletest_engine/ruletest_jsons/ashrae9012019/HVAC-HW/rule_21_6.json", "HVAC-HW-6")</f>
        <v>HVAC-HW-6</v>
      </c>
    </row>
    <row r="23" spans="1:5" ht="28.8" x14ac:dyDescent="0.55000000000000004">
      <c r="A23" s="2" t="s">
        <v>1499</v>
      </c>
      <c r="B23" s="2" t="s">
        <v>1502</v>
      </c>
      <c r="C23" s="3" t="s">
        <v>1503</v>
      </c>
      <c r="D23" s="2" t="s">
        <v>8</v>
      </c>
      <c r="E23" s="4" t="str">
        <f t="shared" si="1"/>
        <v>HVAC-HW-6</v>
      </c>
    </row>
    <row r="24" spans="1:5" ht="28.8" x14ac:dyDescent="0.55000000000000004">
      <c r="A24" s="2" t="s">
        <v>1499</v>
      </c>
      <c r="B24" s="2" t="s">
        <v>1504</v>
      </c>
      <c r="C24" s="3" t="s">
        <v>1505</v>
      </c>
      <c r="D24" s="2" t="s">
        <v>13</v>
      </c>
      <c r="E24" s="4" t="str">
        <f t="shared" si="1"/>
        <v>HVAC-HW-6</v>
      </c>
    </row>
    <row r="25" spans="1:5" ht="28.8" x14ac:dyDescent="0.55000000000000004">
      <c r="A25" s="2" t="s">
        <v>1499</v>
      </c>
      <c r="B25" s="2" t="s">
        <v>1506</v>
      </c>
      <c r="C25" s="3" t="s">
        <v>1507</v>
      </c>
      <c r="D25" s="2" t="s">
        <v>8</v>
      </c>
      <c r="E25" s="4" t="str">
        <f t="shared" si="1"/>
        <v>HVAC-HW-6</v>
      </c>
    </row>
    <row r="26" spans="1:5" ht="28.8" x14ac:dyDescent="0.55000000000000004">
      <c r="A26" s="2" t="s">
        <v>1499</v>
      </c>
      <c r="B26" s="2" t="s">
        <v>1508</v>
      </c>
      <c r="C26" s="3" t="s">
        <v>1509</v>
      </c>
      <c r="D26" s="2" t="s">
        <v>8</v>
      </c>
      <c r="E26" s="4" t="str">
        <f t="shared" si="1"/>
        <v>HVAC-HW-6</v>
      </c>
    </row>
    <row r="27" spans="1:5" ht="28.8" x14ac:dyDescent="0.55000000000000004">
      <c r="A27" s="2" t="s">
        <v>1499</v>
      </c>
      <c r="B27" s="2" t="s">
        <v>1510</v>
      </c>
      <c r="C27" s="3" t="s">
        <v>1511</v>
      </c>
      <c r="D27" s="2" t="s">
        <v>13</v>
      </c>
      <c r="E27" s="4" t="str">
        <f t="shared" si="1"/>
        <v>HVAC-HW-6</v>
      </c>
    </row>
    <row r="28" spans="1:5" ht="28.8" x14ac:dyDescent="0.55000000000000004">
      <c r="A28" s="2" t="s">
        <v>1499</v>
      </c>
      <c r="B28" s="2" t="s">
        <v>1512</v>
      </c>
      <c r="C28" s="3" t="s">
        <v>1513</v>
      </c>
      <c r="D28" s="2" t="s">
        <v>71</v>
      </c>
      <c r="E28" s="4" t="str">
        <f t="shared" si="1"/>
        <v>HVAC-HW-6</v>
      </c>
    </row>
    <row r="29" spans="1:5" ht="43.2" x14ac:dyDescent="0.55000000000000004">
      <c r="A29" s="2" t="s">
        <v>1514</v>
      </c>
      <c r="B29" s="2" t="s">
        <v>1515</v>
      </c>
      <c r="C29" s="3" t="s">
        <v>1516</v>
      </c>
      <c r="D29" s="2" t="s">
        <v>8</v>
      </c>
      <c r="E29" s="4" t="str">
        <f t="shared" ref="E29:E35" si="2">HYPERLINK("https://github.com/pnnl/ruleset-checking-tool/tree/public_review_2nd/rct229/ruletest_engine/ruletest_jsons/ashrae9012019/HVAC-HW/rule_21_7.json", "HVAC-HW-7")</f>
        <v>HVAC-HW-7</v>
      </c>
    </row>
    <row r="30" spans="1:5" ht="43.2" x14ac:dyDescent="0.55000000000000004">
      <c r="A30" s="2" t="s">
        <v>1514</v>
      </c>
      <c r="B30" s="2" t="s">
        <v>1517</v>
      </c>
      <c r="C30" s="3" t="s">
        <v>1518</v>
      </c>
      <c r="D30" s="2" t="s">
        <v>13</v>
      </c>
      <c r="E30" s="4" t="str">
        <f t="shared" si="2"/>
        <v>HVAC-HW-7</v>
      </c>
    </row>
    <row r="31" spans="1:5" ht="43.2" x14ac:dyDescent="0.55000000000000004">
      <c r="A31" s="2" t="s">
        <v>1514</v>
      </c>
      <c r="B31" s="2" t="s">
        <v>1519</v>
      </c>
      <c r="C31" s="3" t="s">
        <v>1520</v>
      </c>
      <c r="D31" s="2" t="s">
        <v>13</v>
      </c>
      <c r="E31" s="4" t="str">
        <f t="shared" si="2"/>
        <v>HVAC-HW-7</v>
      </c>
    </row>
    <row r="32" spans="1:5" ht="43.2" x14ac:dyDescent="0.55000000000000004">
      <c r="A32" s="2" t="s">
        <v>1514</v>
      </c>
      <c r="B32" s="2" t="s">
        <v>1521</v>
      </c>
      <c r="C32" s="3" t="s">
        <v>1522</v>
      </c>
      <c r="D32" s="2" t="s">
        <v>8</v>
      </c>
      <c r="E32" s="4" t="str">
        <f t="shared" si="2"/>
        <v>HVAC-HW-7</v>
      </c>
    </row>
    <row r="33" spans="1:5" ht="43.2" x14ac:dyDescent="0.55000000000000004">
      <c r="A33" s="2" t="s">
        <v>1514</v>
      </c>
      <c r="B33" s="2" t="s">
        <v>1523</v>
      </c>
      <c r="C33" s="3" t="s">
        <v>1524</v>
      </c>
      <c r="D33" s="2" t="s">
        <v>13</v>
      </c>
      <c r="E33" s="4" t="str">
        <f t="shared" si="2"/>
        <v>HVAC-HW-7</v>
      </c>
    </row>
    <row r="34" spans="1:5" ht="43.2" x14ac:dyDescent="0.55000000000000004">
      <c r="A34" s="2" t="s">
        <v>1514</v>
      </c>
      <c r="B34" s="2" t="s">
        <v>1525</v>
      </c>
      <c r="C34" s="3" t="s">
        <v>1526</v>
      </c>
      <c r="D34" s="2" t="s">
        <v>13</v>
      </c>
      <c r="E34" s="4" t="str">
        <f t="shared" si="2"/>
        <v>HVAC-HW-7</v>
      </c>
    </row>
    <row r="35" spans="1:5" ht="43.2" x14ac:dyDescent="0.55000000000000004">
      <c r="A35" s="2" t="s">
        <v>1514</v>
      </c>
      <c r="B35" s="2" t="s">
        <v>1527</v>
      </c>
      <c r="C35" s="3" t="s">
        <v>1528</v>
      </c>
      <c r="D35" s="2" t="s">
        <v>71</v>
      </c>
      <c r="E35" s="4" t="str">
        <f t="shared" si="2"/>
        <v>HVAC-HW-7</v>
      </c>
    </row>
    <row r="36" spans="1:5" ht="43.2" x14ac:dyDescent="0.55000000000000004">
      <c r="A36" s="2" t="s">
        <v>1529</v>
      </c>
      <c r="B36" s="2" t="s">
        <v>1530</v>
      </c>
      <c r="C36" s="3" t="s">
        <v>1531</v>
      </c>
      <c r="D36" s="2" t="s">
        <v>8</v>
      </c>
      <c r="E36" s="4" t="str">
        <f>HYPERLINK("https://github.com/pnnl/ruleset-checking-tool/tree/public_review_2nd/rct229/ruletest_engine/ruletest_jsons/ashrae9012019/HVAC-HW/rule_21_8.json", "HVAC-HW-8")</f>
        <v>HVAC-HW-8</v>
      </c>
    </row>
    <row r="37" spans="1:5" ht="43.2" x14ac:dyDescent="0.55000000000000004">
      <c r="A37" s="2" t="s">
        <v>1529</v>
      </c>
      <c r="B37" s="2" t="s">
        <v>1532</v>
      </c>
      <c r="C37" s="3" t="s">
        <v>1533</v>
      </c>
      <c r="D37" s="2" t="s">
        <v>8</v>
      </c>
      <c r="E37" s="4" t="str">
        <f>HYPERLINK("https://github.com/pnnl/ruleset-checking-tool/tree/public_review_2nd/rct229/ruletest_engine/ruletest_jsons/ashrae9012019/HVAC-HW/rule_21_8.json", "HVAC-HW-8")</f>
        <v>HVAC-HW-8</v>
      </c>
    </row>
    <row r="38" spans="1:5" ht="43.2" x14ac:dyDescent="0.55000000000000004">
      <c r="A38" s="2" t="s">
        <v>1529</v>
      </c>
      <c r="B38" s="2" t="s">
        <v>1534</v>
      </c>
      <c r="C38" s="3" t="s">
        <v>1535</v>
      </c>
      <c r="D38" s="2" t="s">
        <v>13</v>
      </c>
      <c r="E38" s="4" t="str">
        <f>HYPERLINK("https://github.com/pnnl/ruleset-checking-tool/tree/public_review_2nd/rct229/ruletest_engine/ruletest_jsons/ashrae9012019/HVAC-HW/rule_21_8.json", "HVAC-HW-8")</f>
        <v>HVAC-HW-8</v>
      </c>
    </row>
    <row r="39" spans="1:5" ht="43.2" x14ac:dyDescent="0.55000000000000004">
      <c r="A39" s="2" t="s">
        <v>1529</v>
      </c>
      <c r="B39" s="2" t="s">
        <v>1536</v>
      </c>
      <c r="C39" s="3" t="s">
        <v>1537</v>
      </c>
      <c r="D39" s="2" t="s">
        <v>13</v>
      </c>
      <c r="E39" s="4" t="str">
        <f>HYPERLINK("https://github.com/pnnl/ruleset-checking-tool/tree/public_review_2nd/rct229/ruletest_engine/ruletest_jsons/ashrae9012019/HVAC-HW/rule_21_8.json", "HVAC-HW-8")</f>
        <v>HVAC-HW-8</v>
      </c>
    </row>
    <row r="40" spans="1:5" ht="28.8" x14ac:dyDescent="0.55000000000000004">
      <c r="A40" s="2" t="s">
        <v>1538</v>
      </c>
      <c r="B40" s="2" t="s">
        <v>1539</v>
      </c>
      <c r="C40" s="3" t="s">
        <v>1540</v>
      </c>
      <c r="D40" s="2" t="s">
        <v>8</v>
      </c>
      <c r="E40" s="4" t="str">
        <f>HYPERLINK("https://github.com/pnnl/ruleset-checking-tool/tree/public_review_2nd/rct229/ruletest_engine/ruletest_jsons/ashrae9012019/HVAC-HW/rule_21_9.json", "HVAC-HW-9")</f>
        <v>HVAC-HW-9</v>
      </c>
    </row>
    <row r="41" spans="1:5" ht="28.8" x14ac:dyDescent="0.55000000000000004">
      <c r="A41" s="2" t="s">
        <v>1538</v>
      </c>
      <c r="B41" s="2" t="s">
        <v>1541</v>
      </c>
      <c r="C41" s="3" t="s">
        <v>1542</v>
      </c>
      <c r="D41" s="2" t="s">
        <v>13</v>
      </c>
      <c r="E41" s="4" t="str">
        <f>HYPERLINK("https://github.com/pnnl/ruleset-checking-tool/tree/public_review_2nd/rct229/ruletest_engine/ruletest_jsons/ashrae9012019/HVAC-HW/rule_21_9.json", "HVAC-HW-9")</f>
        <v>HVAC-HW-9</v>
      </c>
    </row>
    <row r="42" spans="1:5" ht="28.8" x14ac:dyDescent="0.55000000000000004">
      <c r="A42" s="2" t="s">
        <v>1538</v>
      </c>
      <c r="B42" s="2" t="s">
        <v>1543</v>
      </c>
      <c r="C42" s="3" t="s">
        <v>1544</v>
      </c>
      <c r="D42" s="2" t="s">
        <v>8</v>
      </c>
      <c r="E42" s="4" t="str">
        <f>HYPERLINK("https://github.com/pnnl/ruleset-checking-tool/tree/public_review_2nd/rct229/ruletest_engine/ruletest_jsons/ashrae9012019/HVAC-HW/rule_21_9.json", "HVAC-HW-9")</f>
        <v>HVAC-HW-9</v>
      </c>
    </row>
    <row r="43" spans="1:5" ht="28.8" x14ac:dyDescent="0.55000000000000004">
      <c r="A43" s="2" t="s">
        <v>1538</v>
      </c>
      <c r="B43" s="2" t="s">
        <v>1545</v>
      </c>
      <c r="C43" s="3" t="s">
        <v>1546</v>
      </c>
      <c r="D43" s="2" t="s">
        <v>13</v>
      </c>
      <c r="E43" s="4" t="str">
        <f>HYPERLINK("https://github.com/pnnl/ruleset-checking-tool/tree/public_review_2nd/rct229/ruletest_engine/ruletest_jsons/ashrae9012019/HVAC-HW/rule_21_9.json", "HVAC-HW-9")</f>
        <v>HVAC-HW-9</v>
      </c>
    </row>
    <row r="44" spans="1:5" ht="28.8" x14ac:dyDescent="0.55000000000000004">
      <c r="A44" s="2" t="s">
        <v>1538</v>
      </c>
      <c r="B44" s="2" t="s">
        <v>1547</v>
      </c>
      <c r="C44" s="3" t="s">
        <v>1548</v>
      </c>
      <c r="D44" s="2" t="s">
        <v>71</v>
      </c>
      <c r="E44" s="4" t="str">
        <f>HYPERLINK("https://github.com/pnnl/ruleset-checking-tool/tree/public_review_2nd/rct229/ruletest_engine/ruletest_jsons/ashrae9012019/HVAC-HW/rule_21_9.json", "HVAC-HW-9")</f>
        <v>HVAC-HW-9</v>
      </c>
    </row>
    <row r="45" spans="1:5" ht="43.2" x14ac:dyDescent="0.55000000000000004">
      <c r="A45" s="2" t="s">
        <v>1549</v>
      </c>
      <c r="B45" s="2" t="s">
        <v>1550</v>
      </c>
      <c r="C45" s="3" t="s">
        <v>1551</v>
      </c>
      <c r="D45" s="2" t="s">
        <v>8</v>
      </c>
      <c r="E45" s="4" t="str">
        <f>HYPERLINK("https://github.com/pnnl/ruleset-checking-tool/tree/public_review_2nd/rct229/ruletest_engine/ruletest_jsons/ashrae9012019/HVAC-HW/rule_21_10.json", "HVAC-HW-10")</f>
        <v>HVAC-HW-10</v>
      </c>
    </row>
    <row r="46" spans="1:5" ht="43.2" x14ac:dyDescent="0.55000000000000004">
      <c r="A46" s="2" t="s">
        <v>1549</v>
      </c>
      <c r="B46" s="2" t="s">
        <v>1552</v>
      </c>
      <c r="C46" s="3" t="s">
        <v>1553</v>
      </c>
      <c r="D46" s="2" t="s">
        <v>13</v>
      </c>
      <c r="E46" s="4" t="str">
        <f>HYPERLINK("https://github.com/pnnl/ruleset-checking-tool/tree/public_review_2nd/rct229/ruletest_engine/ruletest_jsons/ashrae9012019/HVAC-HW/rule_21_10.json", "HVAC-HW-10")</f>
        <v>HVAC-HW-10</v>
      </c>
    </row>
    <row r="47" spans="1:5" ht="43.2" x14ac:dyDescent="0.55000000000000004">
      <c r="A47" s="2" t="s">
        <v>1549</v>
      </c>
      <c r="B47" s="2" t="s">
        <v>1554</v>
      </c>
      <c r="C47" s="3" t="s">
        <v>1555</v>
      </c>
      <c r="D47" s="2" t="s">
        <v>8</v>
      </c>
      <c r="E47" s="4" t="str">
        <f>HYPERLINK("https://github.com/pnnl/ruleset-checking-tool/tree/public_review_2nd/rct229/ruletest_engine/ruletest_jsons/ashrae9012019/HVAC-HW/rule_21_10.json", "HVAC-HW-10")</f>
        <v>HVAC-HW-10</v>
      </c>
    </row>
    <row r="48" spans="1:5" ht="43.2" x14ac:dyDescent="0.55000000000000004">
      <c r="A48" s="2" t="s">
        <v>1549</v>
      </c>
      <c r="B48" s="2" t="s">
        <v>1556</v>
      </c>
      <c r="C48" s="3" t="s">
        <v>1557</v>
      </c>
      <c r="D48" s="2" t="s">
        <v>13</v>
      </c>
      <c r="E48" s="4" t="str">
        <f>HYPERLINK("https://github.com/pnnl/ruleset-checking-tool/tree/public_review_2nd/rct229/ruletest_engine/ruletest_jsons/ashrae9012019/HVAC-HW/rule_21_10.json", "HVAC-HW-10")</f>
        <v>HVAC-HW-10</v>
      </c>
    </row>
    <row r="49" spans="1:5" ht="28.8" x14ac:dyDescent="0.55000000000000004">
      <c r="A49" s="2" t="s">
        <v>1549</v>
      </c>
      <c r="B49" s="2" t="s">
        <v>1558</v>
      </c>
      <c r="C49" s="3" t="s">
        <v>1559</v>
      </c>
      <c r="D49" s="2" t="s">
        <v>71</v>
      </c>
      <c r="E49" s="4" t="str">
        <f>HYPERLINK("https://github.com/pnnl/ruleset-checking-tool/tree/public_review_2nd/rct229/ruletest_engine/ruletest_jsons/ashrae9012019/HVAC-HW/rule_21_10.json", "HVAC-HW-10")</f>
        <v>HVAC-HW-10</v>
      </c>
    </row>
    <row r="50" spans="1:5" ht="28.8" x14ac:dyDescent="0.55000000000000004">
      <c r="A50" s="2" t="s">
        <v>1560</v>
      </c>
      <c r="B50" s="2" t="s">
        <v>1561</v>
      </c>
      <c r="C50" s="3" t="s">
        <v>1562</v>
      </c>
      <c r="D50" s="2" t="s">
        <v>8</v>
      </c>
      <c r="E50" s="4" t="str">
        <f>HYPERLINK("https://github.com/pnnl/ruleset-checking-tool/tree/public_review_2nd/rct229/ruletest_engine/ruletest_jsons/ashrae9012019/HVAC-HW/rule_21_11.json", "HVAC-HW-11")</f>
        <v>HVAC-HW-11</v>
      </c>
    </row>
    <row r="51" spans="1:5" ht="28.8" x14ac:dyDescent="0.55000000000000004">
      <c r="A51" s="2" t="s">
        <v>1560</v>
      </c>
      <c r="B51" s="2" t="s">
        <v>1563</v>
      </c>
      <c r="C51" s="3" t="s">
        <v>1564</v>
      </c>
      <c r="D51" s="2" t="s">
        <v>13</v>
      </c>
      <c r="E51" s="4" t="str">
        <f>HYPERLINK("https://github.com/pnnl/ruleset-checking-tool/tree/public_review_2nd/rct229/ruletest_engine/ruletest_jsons/ashrae9012019/HVAC-HW/rule_21_11.json", "HVAC-HW-11")</f>
        <v>HVAC-HW-11</v>
      </c>
    </row>
    <row r="52" spans="1:5" ht="28.8" x14ac:dyDescent="0.55000000000000004">
      <c r="A52" s="2" t="s">
        <v>1560</v>
      </c>
      <c r="B52" s="2" t="s">
        <v>1565</v>
      </c>
      <c r="C52" s="3" t="s">
        <v>1566</v>
      </c>
      <c r="D52" s="2" t="s">
        <v>8</v>
      </c>
      <c r="E52" s="4" t="str">
        <f>HYPERLINK("https://github.com/pnnl/ruleset-checking-tool/tree/public_review_2nd/rct229/ruletest_engine/ruletest_jsons/ashrae9012019/HVAC-HW/rule_21_11.json", "HVAC-HW-11")</f>
        <v>HVAC-HW-11</v>
      </c>
    </row>
    <row r="53" spans="1:5" ht="28.8" x14ac:dyDescent="0.55000000000000004">
      <c r="A53" s="2" t="s">
        <v>1560</v>
      </c>
      <c r="B53" s="2" t="s">
        <v>1567</v>
      </c>
      <c r="C53" s="3" t="s">
        <v>1568</v>
      </c>
      <c r="D53" s="2" t="s">
        <v>13</v>
      </c>
      <c r="E53" s="4" t="str">
        <f>HYPERLINK("https://github.com/pnnl/ruleset-checking-tool/tree/public_review_2nd/rct229/ruletest_engine/ruletest_jsons/ashrae9012019/HVAC-HW/rule_21_11.json", "HVAC-HW-11")</f>
        <v>HVAC-HW-11</v>
      </c>
    </row>
    <row r="54" spans="1:5" ht="28.8" x14ac:dyDescent="0.55000000000000004">
      <c r="A54" s="2" t="s">
        <v>1560</v>
      </c>
      <c r="B54" s="2" t="s">
        <v>1569</v>
      </c>
      <c r="C54" s="3" t="s">
        <v>1570</v>
      </c>
      <c r="D54" s="2" t="s">
        <v>71</v>
      </c>
      <c r="E54" s="4" t="str">
        <f>HYPERLINK("https://github.com/pnnl/ruleset-checking-tool/tree/public_review_2nd/rct229/ruletest_engine/ruletest_jsons/ashrae9012019/HVAC-HW/rule_21_11.json", "HVAC-HW-11")</f>
        <v>HVAC-HW-11</v>
      </c>
    </row>
    <row r="55" spans="1:5" ht="28.8" x14ac:dyDescent="0.55000000000000004">
      <c r="A55" s="2" t="s">
        <v>1571</v>
      </c>
      <c r="B55" s="2" t="s">
        <v>1572</v>
      </c>
      <c r="C55" s="3" t="s">
        <v>1573</v>
      </c>
      <c r="D55" s="2" t="s">
        <v>8</v>
      </c>
      <c r="E55" s="4" t="str">
        <f t="shared" ref="E55:E61" si="3">HYPERLINK("https://github.com/pnnl/ruleset-checking-tool/tree/public_review_2nd/rct229/ruletest_engine/ruletest_jsons/ashrae9012019/HVAC-HW/rule_21_12.json", "HVAC-HW-12")</f>
        <v>HVAC-HW-12</v>
      </c>
    </row>
    <row r="56" spans="1:5" ht="28.8" x14ac:dyDescent="0.55000000000000004">
      <c r="A56" s="2" t="s">
        <v>1571</v>
      </c>
      <c r="B56" s="2" t="s">
        <v>1574</v>
      </c>
      <c r="C56" s="3" t="s">
        <v>1575</v>
      </c>
      <c r="D56" s="2" t="s">
        <v>13</v>
      </c>
      <c r="E56" s="4" t="str">
        <f t="shared" si="3"/>
        <v>HVAC-HW-12</v>
      </c>
    </row>
    <row r="57" spans="1:5" ht="28.8" x14ac:dyDescent="0.55000000000000004">
      <c r="A57" s="2" t="s">
        <v>1571</v>
      </c>
      <c r="B57" s="2" t="s">
        <v>1576</v>
      </c>
      <c r="C57" s="3" t="s">
        <v>1577</v>
      </c>
      <c r="D57" s="2" t="s">
        <v>13</v>
      </c>
      <c r="E57" s="4" t="str">
        <f t="shared" si="3"/>
        <v>HVAC-HW-12</v>
      </c>
    </row>
    <row r="58" spans="1:5" ht="28.8" x14ac:dyDescent="0.55000000000000004">
      <c r="A58" s="2" t="s">
        <v>1571</v>
      </c>
      <c r="B58" s="2" t="s">
        <v>1578</v>
      </c>
      <c r="C58" s="3" t="s">
        <v>1579</v>
      </c>
      <c r="D58" s="2" t="s">
        <v>8</v>
      </c>
      <c r="E58" s="4" t="str">
        <f t="shared" si="3"/>
        <v>HVAC-HW-12</v>
      </c>
    </row>
    <row r="59" spans="1:5" ht="28.8" x14ac:dyDescent="0.55000000000000004">
      <c r="A59" s="2" t="s">
        <v>1571</v>
      </c>
      <c r="B59" s="2" t="s">
        <v>1580</v>
      </c>
      <c r="C59" s="3" t="s">
        <v>1581</v>
      </c>
      <c r="D59" s="2" t="s">
        <v>13</v>
      </c>
      <c r="E59" s="4" t="str">
        <f t="shared" si="3"/>
        <v>HVAC-HW-12</v>
      </c>
    </row>
    <row r="60" spans="1:5" ht="28.8" x14ac:dyDescent="0.55000000000000004">
      <c r="A60" s="2" t="s">
        <v>1571</v>
      </c>
      <c r="B60" s="2" t="s">
        <v>1582</v>
      </c>
      <c r="C60" s="3" t="s">
        <v>1583</v>
      </c>
      <c r="D60" s="2" t="s">
        <v>13</v>
      </c>
      <c r="E60" s="4" t="str">
        <f t="shared" si="3"/>
        <v>HVAC-HW-12</v>
      </c>
    </row>
    <row r="61" spans="1:5" ht="28.8" x14ac:dyDescent="0.55000000000000004">
      <c r="A61" s="2" t="s">
        <v>1571</v>
      </c>
      <c r="B61" s="2" t="s">
        <v>1584</v>
      </c>
      <c r="C61" s="3" t="s">
        <v>1585</v>
      </c>
      <c r="D61" s="2" t="s">
        <v>71</v>
      </c>
      <c r="E61" s="4" t="str">
        <f t="shared" si="3"/>
        <v>HVAC-HW-12</v>
      </c>
    </row>
    <row r="62" spans="1:5" ht="28.8" x14ac:dyDescent="0.55000000000000004">
      <c r="A62" s="2" t="s">
        <v>1586</v>
      </c>
      <c r="B62" s="2" t="s">
        <v>1587</v>
      </c>
      <c r="C62" s="3" t="s">
        <v>1588</v>
      </c>
      <c r="D62" s="2" t="s">
        <v>8</v>
      </c>
      <c r="E62" s="4" t="str">
        <f>HYPERLINK("https://github.com/pnnl/ruleset-checking-tool/tree/public_review_2nd/rct229/ruletest_engine/ruletest_jsons/ashrae9012019/HVAC-HW/rule_21_13.json", "HVAC-HW-13")</f>
        <v>HVAC-HW-13</v>
      </c>
    </row>
    <row r="63" spans="1:5" ht="28.8" x14ac:dyDescent="0.55000000000000004">
      <c r="A63" s="2" t="s">
        <v>1586</v>
      </c>
      <c r="B63" s="2" t="s">
        <v>1589</v>
      </c>
      <c r="C63" s="3" t="s">
        <v>1590</v>
      </c>
      <c r="D63" s="2" t="s">
        <v>13</v>
      </c>
      <c r="E63" s="4" t="str">
        <f>HYPERLINK("https://github.com/pnnl/ruleset-checking-tool/tree/public_review_2nd/rct229/ruletest_engine/ruletest_jsons/ashrae9012019/HVAC-HW/rule_21_13.json", "HVAC-HW-13")</f>
        <v>HVAC-HW-13</v>
      </c>
    </row>
    <row r="64" spans="1:5" ht="43.2" x14ac:dyDescent="0.55000000000000004">
      <c r="A64" s="2" t="s">
        <v>1586</v>
      </c>
      <c r="B64" s="2" t="s">
        <v>1591</v>
      </c>
      <c r="C64" s="3" t="s">
        <v>1592</v>
      </c>
      <c r="D64" s="2" t="s">
        <v>8</v>
      </c>
      <c r="E64" s="4" t="str">
        <f>HYPERLINK("https://github.com/pnnl/ruleset-checking-tool/tree/public_review_2nd/rct229/ruletest_engine/ruletest_jsons/ashrae9012019/HVAC-HW/rule_21_13.json", "HVAC-HW-13")</f>
        <v>HVAC-HW-13</v>
      </c>
    </row>
    <row r="65" spans="1:5" ht="43.2" x14ac:dyDescent="0.55000000000000004">
      <c r="A65" s="2" t="s">
        <v>1586</v>
      </c>
      <c r="B65" s="2" t="s">
        <v>1593</v>
      </c>
      <c r="C65" s="3" t="s">
        <v>1594</v>
      </c>
      <c r="D65" s="2" t="s">
        <v>13</v>
      </c>
      <c r="E65" s="4" t="str">
        <f>HYPERLINK("https://github.com/pnnl/ruleset-checking-tool/tree/public_review_2nd/rct229/ruletest_engine/ruletest_jsons/ashrae9012019/HVAC-HW/rule_21_13.json", "HVAC-HW-13")</f>
        <v>HVAC-HW-13</v>
      </c>
    </row>
    <row r="66" spans="1:5" ht="28.8" x14ac:dyDescent="0.55000000000000004">
      <c r="A66" s="2" t="s">
        <v>1586</v>
      </c>
      <c r="B66" s="2" t="s">
        <v>1595</v>
      </c>
      <c r="C66" s="3" t="s">
        <v>1596</v>
      </c>
      <c r="D66" s="2" t="s">
        <v>71</v>
      </c>
      <c r="E66" s="4" t="str">
        <f>HYPERLINK("https://github.com/pnnl/ruleset-checking-tool/tree/public_review_2nd/rct229/ruletest_engine/ruletest_jsons/ashrae9012019/HVAC-HW/rule_21_13.json", "HVAC-HW-13")</f>
        <v>HVAC-HW-13</v>
      </c>
    </row>
    <row r="67" spans="1:5" ht="28.8" x14ac:dyDescent="0.55000000000000004">
      <c r="A67" s="2" t="s">
        <v>1597</v>
      </c>
      <c r="B67" s="2" t="s">
        <v>1598</v>
      </c>
      <c r="C67" s="3" t="s">
        <v>1599</v>
      </c>
      <c r="D67" s="2" t="s">
        <v>18</v>
      </c>
      <c r="E67" s="4" t="str">
        <f>HYPERLINK("https://github.com/pnnl/ruleset-checking-tool/tree/public_review_2nd/rct229/ruletest_engine/ruletest_jsons/ashrae9012019/HVAC-HW/rule_21_14.json", "HVAC-HW-14")</f>
        <v>HVAC-HW-14</v>
      </c>
    </row>
    <row r="68" spans="1:5" ht="28.8" x14ac:dyDescent="0.55000000000000004">
      <c r="A68" s="2" t="s">
        <v>1597</v>
      </c>
      <c r="B68" s="2" t="s">
        <v>1600</v>
      </c>
      <c r="C68" s="3" t="s">
        <v>1601</v>
      </c>
      <c r="D68" s="2" t="s">
        <v>71</v>
      </c>
      <c r="E68" s="4" t="str">
        <f>HYPERLINK("https://github.com/pnnl/ruleset-checking-tool/tree/public_review_2nd/rct229/ruletest_engine/ruletest_jsons/ashrae9012019/HVAC-HW/rule_21_14.json", "HVAC-HW-14")</f>
        <v>HVAC-HW-14</v>
      </c>
    </row>
    <row r="69" spans="1:5" ht="28.8" x14ac:dyDescent="0.55000000000000004">
      <c r="A69" s="2" t="s">
        <v>1602</v>
      </c>
      <c r="B69" s="2" t="s">
        <v>1603</v>
      </c>
      <c r="C69" s="3" t="s">
        <v>1599</v>
      </c>
      <c r="D69" s="2" t="s">
        <v>18</v>
      </c>
      <c r="E69" s="4" t="str">
        <f>HYPERLINK("https://github.com/pnnl/ruleset-checking-tool/tree/public_review_2nd/rct229/ruletest_engine/ruletest_jsons/ashrae9012019/HVAC-HW/rule_21_15.json", "HVAC-HW-15")</f>
        <v>HVAC-HW-15</v>
      </c>
    </row>
    <row r="70" spans="1:5" ht="28.8" x14ac:dyDescent="0.55000000000000004">
      <c r="A70" s="2" t="s">
        <v>1602</v>
      </c>
      <c r="B70" s="2" t="s">
        <v>1604</v>
      </c>
      <c r="C70" s="3" t="s">
        <v>1601</v>
      </c>
      <c r="D70" s="2" t="s">
        <v>71</v>
      </c>
      <c r="E70" s="4" t="str">
        <f>HYPERLINK("https://github.com/pnnl/ruleset-checking-tool/tree/public_review_2nd/rct229/ruletest_engine/ruletest_jsons/ashrae9012019/HVAC-HW/rule_21_15.json", "HVAC-HW-15")</f>
        <v>HVAC-HW-15</v>
      </c>
    </row>
    <row r="71" spans="1:5" ht="28.8" x14ac:dyDescent="0.55000000000000004">
      <c r="A71" s="2" t="s">
        <v>1605</v>
      </c>
      <c r="B71" s="2" t="s">
        <v>1606</v>
      </c>
      <c r="C71" s="3" t="s">
        <v>1607</v>
      </c>
      <c r="D71" s="2" t="s">
        <v>8</v>
      </c>
      <c r="E71" s="4" t="str">
        <f>HYPERLINK("https://github.com/pnnl/ruleset-checking-tool/tree/public_review_2nd/rct229/ruletest_engine/ruletest_jsons/ashrae9012019/HVAC-HW/rule_21_16.json", "HVAC-HW-16")</f>
        <v>HVAC-HW-16</v>
      </c>
    </row>
    <row r="72" spans="1:5" ht="28.8" x14ac:dyDescent="0.55000000000000004">
      <c r="A72" s="2" t="s">
        <v>1605</v>
      </c>
      <c r="B72" s="2" t="s">
        <v>1608</v>
      </c>
      <c r="C72" s="3" t="s">
        <v>1609</v>
      </c>
      <c r="D72" s="2" t="s">
        <v>13</v>
      </c>
      <c r="E72" s="4" t="str">
        <f>HYPERLINK("https://github.com/pnnl/ruleset-checking-tool/tree/public_review_2nd/rct229/ruletest_engine/ruletest_jsons/ashrae9012019/HVAC-HW/rule_21_16.json", "HVAC-HW-16")</f>
        <v>HVAC-HW-16</v>
      </c>
    </row>
    <row r="73" spans="1:5" ht="28.8" x14ac:dyDescent="0.55000000000000004">
      <c r="A73" s="2" t="s">
        <v>1605</v>
      </c>
      <c r="B73" s="2" t="s">
        <v>1610</v>
      </c>
      <c r="C73" s="3" t="s">
        <v>1611</v>
      </c>
      <c r="D73" s="2" t="s">
        <v>8</v>
      </c>
      <c r="E73" s="4" t="str">
        <f>HYPERLINK("https://github.com/pnnl/ruleset-checking-tool/tree/public_review_2nd/rct229/ruletest_engine/ruletest_jsons/ashrae9012019/HVAC-HW/rule_21_16.json", "HVAC-HW-16")</f>
        <v>HVAC-HW-16</v>
      </c>
    </row>
    <row r="74" spans="1:5" ht="28.8" x14ac:dyDescent="0.55000000000000004">
      <c r="A74" s="2" t="s">
        <v>1605</v>
      </c>
      <c r="B74" s="2" t="s">
        <v>1612</v>
      </c>
      <c r="C74" s="3" t="s">
        <v>1613</v>
      </c>
      <c r="D74" s="2" t="s">
        <v>13</v>
      </c>
      <c r="E74" s="4" t="str">
        <f>HYPERLINK("https://github.com/pnnl/ruleset-checking-tool/tree/public_review_2nd/rct229/ruletest_engine/ruletest_jsons/ashrae9012019/HVAC-HW/rule_21_16.json", "HVAC-HW-16")</f>
        <v>HVAC-HW-16</v>
      </c>
    </row>
    <row r="75" spans="1:5" ht="28.8" x14ac:dyDescent="0.55000000000000004">
      <c r="A75" s="2" t="s">
        <v>1605</v>
      </c>
      <c r="B75" s="2" t="s">
        <v>1614</v>
      </c>
      <c r="C75" s="3" t="s">
        <v>1615</v>
      </c>
      <c r="D75" s="2" t="s">
        <v>71</v>
      </c>
      <c r="E75" s="4" t="str">
        <f>HYPERLINK("https://github.com/pnnl/ruleset-checking-tool/tree/public_review_2nd/rct229/ruletest_engine/ruletest_jsons/ashrae9012019/HVAC-HW/rule_21_16.json", "HVAC-HW-16")</f>
        <v>HVAC-HW-16</v>
      </c>
    </row>
    <row r="76" spans="1:5" ht="43.2" x14ac:dyDescent="0.55000000000000004">
      <c r="A76" s="2" t="s">
        <v>1616</v>
      </c>
      <c r="B76" s="2" t="s">
        <v>1617</v>
      </c>
      <c r="C76" s="3" t="s">
        <v>1618</v>
      </c>
      <c r="D76" s="2" t="s">
        <v>8</v>
      </c>
      <c r="E76" s="4" t="str">
        <f t="shared" ref="E76:E85" si="4">HYPERLINK("https://github.com/pnnl/ruleset-checking-tool/tree/public_review_2nd/rct229/ruletest_engine/ruletest_jsons/ashrae9012019/HVAC-HW/rule_21_17.json", "HVAC-HW-17")</f>
        <v>HVAC-HW-17</v>
      </c>
    </row>
    <row r="77" spans="1:5" ht="43.2" x14ac:dyDescent="0.55000000000000004">
      <c r="A77" s="2" t="s">
        <v>1616</v>
      </c>
      <c r="B77" s="2" t="s">
        <v>1619</v>
      </c>
      <c r="C77" s="3" t="s">
        <v>1620</v>
      </c>
      <c r="D77" s="2" t="s">
        <v>13</v>
      </c>
      <c r="E77" s="4" t="str">
        <f t="shared" si="4"/>
        <v>HVAC-HW-17</v>
      </c>
    </row>
    <row r="78" spans="1:5" ht="43.2" x14ac:dyDescent="0.55000000000000004">
      <c r="A78" s="2" t="s">
        <v>1616</v>
      </c>
      <c r="B78" s="2" t="s">
        <v>1621</v>
      </c>
      <c r="C78" s="3" t="s">
        <v>1622</v>
      </c>
      <c r="D78" s="2" t="s">
        <v>13</v>
      </c>
      <c r="E78" s="4" t="str">
        <f t="shared" si="4"/>
        <v>HVAC-HW-17</v>
      </c>
    </row>
    <row r="79" spans="1:5" ht="43.2" x14ac:dyDescent="0.55000000000000004">
      <c r="A79" s="2" t="s">
        <v>1616</v>
      </c>
      <c r="B79" s="2" t="s">
        <v>1623</v>
      </c>
      <c r="C79" s="3" t="s">
        <v>1618</v>
      </c>
      <c r="D79" s="2" t="s">
        <v>8</v>
      </c>
      <c r="E79" s="4" t="str">
        <f t="shared" si="4"/>
        <v>HVAC-HW-17</v>
      </c>
    </row>
    <row r="80" spans="1:5" ht="43.2" x14ac:dyDescent="0.55000000000000004">
      <c r="A80" s="2" t="s">
        <v>1616</v>
      </c>
      <c r="B80" s="2" t="s">
        <v>1624</v>
      </c>
      <c r="C80" s="3" t="s">
        <v>1620</v>
      </c>
      <c r="D80" s="2" t="s">
        <v>13</v>
      </c>
      <c r="E80" s="4" t="str">
        <f t="shared" si="4"/>
        <v>HVAC-HW-17</v>
      </c>
    </row>
    <row r="81" spans="1:5" ht="43.2" x14ac:dyDescent="0.55000000000000004">
      <c r="A81" s="2" t="s">
        <v>1616</v>
      </c>
      <c r="B81" s="2" t="s">
        <v>1625</v>
      </c>
      <c r="C81" s="3" t="s">
        <v>1622</v>
      </c>
      <c r="D81" s="2" t="s">
        <v>13</v>
      </c>
      <c r="E81" s="4" t="str">
        <f t="shared" si="4"/>
        <v>HVAC-HW-17</v>
      </c>
    </row>
    <row r="82" spans="1:5" ht="43.2" x14ac:dyDescent="0.55000000000000004">
      <c r="A82" s="2" t="s">
        <v>1616</v>
      </c>
      <c r="B82" s="2" t="s">
        <v>1626</v>
      </c>
      <c r="C82" s="3" t="s">
        <v>1627</v>
      </c>
      <c r="D82" s="2" t="s">
        <v>8</v>
      </c>
      <c r="E82" s="4" t="str">
        <f t="shared" si="4"/>
        <v>HVAC-HW-17</v>
      </c>
    </row>
    <row r="83" spans="1:5" ht="43.2" x14ac:dyDescent="0.55000000000000004">
      <c r="A83" s="2" t="s">
        <v>1616</v>
      </c>
      <c r="B83" s="2" t="s">
        <v>1628</v>
      </c>
      <c r="C83" s="3" t="s">
        <v>1629</v>
      </c>
      <c r="D83" s="2" t="s">
        <v>13</v>
      </c>
      <c r="E83" s="4" t="str">
        <f t="shared" si="4"/>
        <v>HVAC-HW-17</v>
      </c>
    </row>
    <row r="84" spans="1:5" ht="43.2" x14ac:dyDescent="0.55000000000000004">
      <c r="A84" s="2" t="s">
        <v>1616</v>
      </c>
      <c r="B84" s="2" t="s">
        <v>1630</v>
      </c>
      <c r="C84" s="3" t="s">
        <v>1631</v>
      </c>
      <c r="D84" s="2" t="s">
        <v>13</v>
      </c>
      <c r="E84" s="4" t="str">
        <f t="shared" si="4"/>
        <v>HVAC-HW-17</v>
      </c>
    </row>
    <row r="85" spans="1:5" ht="28.8" x14ac:dyDescent="0.55000000000000004">
      <c r="A85" s="2" t="s">
        <v>1616</v>
      </c>
      <c r="B85" s="2" t="s">
        <v>1632</v>
      </c>
      <c r="C85" s="3" t="s">
        <v>1633</v>
      </c>
      <c r="D85" s="2" t="s">
        <v>71</v>
      </c>
      <c r="E85" s="4" t="str">
        <f t="shared" si="4"/>
        <v>HVAC-HW-17</v>
      </c>
    </row>
    <row r="86" spans="1:5" ht="28.8" x14ac:dyDescent="0.55000000000000004">
      <c r="A86" s="2" t="s">
        <v>1634</v>
      </c>
      <c r="B86" s="2" t="s">
        <v>1635</v>
      </c>
      <c r="C86" s="3" t="s">
        <v>1636</v>
      </c>
      <c r="D86" s="2" t="s">
        <v>8</v>
      </c>
      <c r="E86" s="4" t="str">
        <f t="shared" ref="E86:E92" si="5">HYPERLINK("https://github.com/pnnl/ruleset-checking-tool/tree/public_review_2nd/rct229/ruletest_engine/ruletest_jsons/ashrae9012019/HVAC-HW/rule_21_18.json", "HVAC-HW-18")</f>
        <v>HVAC-HW-18</v>
      </c>
    </row>
    <row r="87" spans="1:5" ht="28.8" x14ac:dyDescent="0.55000000000000004">
      <c r="A87" s="2" t="s">
        <v>1634</v>
      </c>
      <c r="B87" s="2" t="s">
        <v>1637</v>
      </c>
      <c r="C87" s="3" t="s">
        <v>1638</v>
      </c>
      <c r="D87" s="2" t="s">
        <v>13</v>
      </c>
      <c r="E87" s="4" t="str">
        <f t="shared" si="5"/>
        <v>HVAC-HW-18</v>
      </c>
    </row>
    <row r="88" spans="1:5" ht="28.8" x14ac:dyDescent="0.55000000000000004">
      <c r="A88" s="2" t="s">
        <v>1634</v>
      </c>
      <c r="B88" s="2" t="s">
        <v>1639</v>
      </c>
      <c r="C88" s="3" t="s">
        <v>1640</v>
      </c>
      <c r="D88" s="2" t="s">
        <v>71</v>
      </c>
      <c r="E88" s="4" t="str">
        <f t="shared" si="5"/>
        <v>HVAC-HW-18</v>
      </c>
    </row>
    <row r="89" spans="1:5" ht="28.8" x14ac:dyDescent="0.55000000000000004">
      <c r="A89" s="2" t="s">
        <v>1634</v>
      </c>
      <c r="B89" s="2" t="s">
        <v>1641</v>
      </c>
      <c r="C89" s="3" t="s">
        <v>1642</v>
      </c>
      <c r="D89" s="2" t="s">
        <v>18</v>
      </c>
      <c r="E89" s="4" t="str">
        <f t="shared" si="5"/>
        <v>HVAC-HW-18</v>
      </c>
    </row>
    <row r="90" spans="1:5" ht="28.8" x14ac:dyDescent="0.55000000000000004">
      <c r="A90" s="2" t="s">
        <v>1634</v>
      </c>
      <c r="B90" s="2" t="s">
        <v>1643</v>
      </c>
      <c r="C90" s="3" t="s">
        <v>1644</v>
      </c>
      <c r="D90" s="2" t="s">
        <v>8</v>
      </c>
      <c r="E90" s="4" t="str">
        <f t="shared" si="5"/>
        <v>HVAC-HW-18</v>
      </c>
    </row>
    <row r="91" spans="1:5" ht="28.8" x14ac:dyDescent="0.55000000000000004">
      <c r="A91" s="2" t="s">
        <v>1634</v>
      </c>
      <c r="B91" s="2" t="s">
        <v>1645</v>
      </c>
      <c r="C91" s="3" t="s">
        <v>1646</v>
      </c>
      <c r="D91" s="2" t="s">
        <v>13</v>
      </c>
      <c r="E91" s="4" t="str">
        <f t="shared" si="5"/>
        <v>HVAC-HW-18</v>
      </c>
    </row>
    <row r="92" spans="1:5" ht="28.8" x14ac:dyDescent="0.55000000000000004">
      <c r="A92" s="2" t="s">
        <v>1634</v>
      </c>
      <c r="B92" s="2" t="s">
        <v>1647</v>
      </c>
      <c r="C92" s="3" t="s">
        <v>1648</v>
      </c>
      <c r="D92" s="2" t="s">
        <v>71</v>
      </c>
      <c r="E92" s="4" t="str">
        <f t="shared" si="5"/>
        <v>HVAC-HW-18</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62"/>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43.2" x14ac:dyDescent="0.55000000000000004">
      <c r="A2" s="2" t="s">
        <v>1649</v>
      </c>
      <c r="B2" s="2" t="s">
        <v>1650</v>
      </c>
      <c r="C2" s="3" t="s">
        <v>1651</v>
      </c>
      <c r="D2" s="2" t="s">
        <v>8</v>
      </c>
      <c r="E2" s="4" t="str">
        <f t="shared" ref="E2:E33" si="0">HYPERLINK("https://github.com/pnnl/ruleset-checking-tool/tree/public_review_2nd/rct229/ruletest_engine/ruletest_jsons/ashrae9012019/HVAC-SYS/rule_18_1.json", "HVAC-SYS-1")</f>
        <v>HVAC-SYS-1</v>
      </c>
    </row>
    <row r="3" spans="1:5" ht="57.6" x14ac:dyDescent="0.55000000000000004">
      <c r="A3" s="2" t="s">
        <v>1649</v>
      </c>
      <c r="B3" s="2" t="s">
        <v>1652</v>
      </c>
      <c r="C3" s="3" t="s">
        <v>1653</v>
      </c>
      <c r="D3" s="2" t="s">
        <v>13</v>
      </c>
      <c r="E3" s="4" t="str">
        <f t="shared" si="0"/>
        <v>HVAC-SYS-1</v>
      </c>
    </row>
    <row r="4" spans="1:5" ht="57.6" x14ac:dyDescent="0.55000000000000004">
      <c r="A4" s="2" t="s">
        <v>1649</v>
      </c>
      <c r="B4" s="2" t="s">
        <v>1654</v>
      </c>
      <c r="C4" s="3" t="s">
        <v>1655</v>
      </c>
      <c r="D4" s="2" t="s">
        <v>13</v>
      </c>
      <c r="E4" s="4" t="str">
        <f t="shared" si="0"/>
        <v>HVAC-SYS-1</v>
      </c>
    </row>
    <row r="5" spans="1:5" ht="57.6" x14ac:dyDescent="0.55000000000000004">
      <c r="A5" s="2" t="s">
        <v>1649</v>
      </c>
      <c r="B5" s="2" t="s">
        <v>1656</v>
      </c>
      <c r="C5" s="3" t="s">
        <v>1657</v>
      </c>
      <c r="D5" s="2" t="s">
        <v>13</v>
      </c>
      <c r="E5" s="4" t="str">
        <f t="shared" si="0"/>
        <v>HVAC-SYS-1</v>
      </c>
    </row>
    <row r="6" spans="1:5" ht="57.6" x14ac:dyDescent="0.55000000000000004">
      <c r="A6" s="2" t="s">
        <v>1649</v>
      </c>
      <c r="B6" s="2" t="s">
        <v>1658</v>
      </c>
      <c r="C6" s="3" t="s">
        <v>1659</v>
      </c>
      <c r="D6" s="2" t="s">
        <v>8</v>
      </c>
      <c r="E6" s="4" t="str">
        <f t="shared" si="0"/>
        <v>HVAC-SYS-1</v>
      </c>
    </row>
    <row r="7" spans="1:5" ht="57.6" x14ac:dyDescent="0.55000000000000004">
      <c r="A7" s="2" t="s">
        <v>1649</v>
      </c>
      <c r="B7" s="2" t="s">
        <v>1660</v>
      </c>
      <c r="C7" s="3" t="s">
        <v>1661</v>
      </c>
      <c r="D7" s="2" t="s">
        <v>8</v>
      </c>
      <c r="E7" s="4" t="str">
        <f t="shared" si="0"/>
        <v>HVAC-SYS-1</v>
      </c>
    </row>
    <row r="8" spans="1:5" ht="43.2" x14ac:dyDescent="0.55000000000000004">
      <c r="A8" s="2" t="s">
        <v>1649</v>
      </c>
      <c r="B8" s="2" t="s">
        <v>1662</v>
      </c>
      <c r="C8" s="3" t="s">
        <v>1663</v>
      </c>
      <c r="D8" s="2" t="s">
        <v>8</v>
      </c>
      <c r="E8" s="4" t="str">
        <f t="shared" si="0"/>
        <v>HVAC-SYS-1</v>
      </c>
    </row>
    <row r="9" spans="1:5" ht="57.6" x14ac:dyDescent="0.55000000000000004">
      <c r="A9" s="2" t="s">
        <v>1649</v>
      </c>
      <c r="B9" s="2" t="s">
        <v>1664</v>
      </c>
      <c r="C9" s="3" t="s">
        <v>1665</v>
      </c>
      <c r="D9" s="2" t="s">
        <v>13</v>
      </c>
      <c r="E9" s="4" t="str">
        <f t="shared" si="0"/>
        <v>HVAC-SYS-1</v>
      </c>
    </row>
    <row r="10" spans="1:5" ht="72" x14ac:dyDescent="0.55000000000000004">
      <c r="A10" s="2" t="s">
        <v>1649</v>
      </c>
      <c r="B10" s="2" t="s">
        <v>1666</v>
      </c>
      <c r="C10" s="3" t="s">
        <v>1667</v>
      </c>
      <c r="D10" s="2" t="s">
        <v>13</v>
      </c>
      <c r="E10" s="4" t="str">
        <f t="shared" si="0"/>
        <v>HVAC-SYS-1</v>
      </c>
    </row>
    <row r="11" spans="1:5" ht="86.4" x14ac:dyDescent="0.55000000000000004">
      <c r="A11" s="2" t="s">
        <v>1649</v>
      </c>
      <c r="B11" s="2" t="s">
        <v>1668</v>
      </c>
      <c r="C11" s="3" t="s">
        <v>1669</v>
      </c>
      <c r="D11" s="2" t="s">
        <v>18</v>
      </c>
      <c r="E11" s="4" t="str">
        <f t="shared" si="0"/>
        <v>HVAC-SYS-1</v>
      </c>
    </row>
    <row r="12" spans="1:5" ht="43.2" x14ac:dyDescent="0.55000000000000004">
      <c r="A12" s="2" t="s">
        <v>1649</v>
      </c>
      <c r="B12" s="2" t="s">
        <v>1670</v>
      </c>
      <c r="C12" s="3" t="s">
        <v>1671</v>
      </c>
      <c r="D12" s="2" t="s">
        <v>8</v>
      </c>
      <c r="E12" s="4" t="str">
        <f t="shared" si="0"/>
        <v>HVAC-SYS-1</v>
      </c>
    </row>
    <row r="13" spans="1:5" ht="43.2" x14ac:dyDescent="0.55000000000000004">
      <c r="A13" s="2" t="s">
        <v>1649</v>
      </c>
      <c r="B13" s="2" t="s">
        <v>1672</v>
      </c>
      <c r="C13" s="3" t="s">
        <v>1673</v>
      </c>
      <c r="D13" s="2" t="s">
        <v>13</v>
      </c>
      <c r="E13" s="4" t="str">
        <f t="shared" si="0"/>
        <v>HVAC-SYS-1</v>
      </c>
    </row>
    <row r="14" spans="1:5" ht="72" x14ac:dyDescent="0.55000000000000004">
      <c r="A14" s="2" t="s">
        <v>1649</v>
      </c>
      <c r="B14" s="2" t="s">
        <v>1674</v>
      </c>
      <c r="C14" s="3" t="s">
        <v>1675</v>
      </c>
      <c r="D14" s="2" t="s">
        <v>8</v>
      </c>
      <c r="E14" s="4" t="str">
        <f t="shared" si="0"/>
        <v>HVAC-SYS-1</v>
      </c>
    </row>
    <row r="15" spans="1:5" ht="72" x14ac:dyDescent="0.55000000000000004">
      <c r="A15" s="2" t="s">
        <v>1649</v>
      </c>
      <c r="B15" s="2" t="s">
        <v>1676</v>
      </c>
      <c r="C15" s="3" t="s">
        <v>1677</v>
      </c>
      <c r="D15" s="2" t="s">
        <v>13</v>
      </c>
      <c r="E15" s="4" t="str">
        <f t="shared" si="0"/>
        <v>HVAC-SYS-1</v>
      </c>
    </row>
    <row r="16" spans="1:5" ht="72" x14ac:dyDescent="0.55000000000000004">
      <c r="A16" s="2" t="s">
        <v>1649</v>
      </c>
      <c r="B16" s="2" t="s">
        <v>1678</v>
      </c>
      <c r="C16" s="3" t="s">
        <v>1679</v>
      </c>
      <c r="D16" s="2" t="s">
        <v>8</v>
      </c>
      <c r="E16" s="4" t="str">
        <f t="shared" si="0"/>
        <v>HVAC-SYS-1</v>
      </c>
    </row>
    <row r="17" spans="1:5" ht="57.6" x14ac:dyDescent="0.55000000000000004">
      <c r="A17" s="2" t="s">
        <v>1649</v>
      </c>
      <c r="B17" s="2" t="s">
        <v>1680</v>
      </c>
      <c r="C17" s="3" t="s">
        <v>1681</v>
      </c>
      <c r="D17" s="2" t="s">
        <v>13</v>
      </c>
      <c r="E17" s="4" t="str">
        <f t="shared" si="0"/>
        <v>HVAC-SYS-1</v>
      </c>
    </row>
    <row r="18" spans="1:5" ht="72" x14ac:dyDescent="0.55000000000000004">
      <c r="A18" s="2" t="s">
        <v>1649</v>
      </c>
      <c r="B18" s="2" t="s">
        <v>1682</v>
      </c>
      <c r="C18" s="3" t="s">
        <v>1683</v>
      </c>
      <c r="D18" s="2" t="s">
        <v>8</v>
      </c>
      <c r="E18" s="4" t="str">
        <f t="shared" si="0"/>
        <v>HVAC-SYS-1</v>
      </c>
    </row>
    <row r="19" spans="1:5" ht="57.6" x14ac:dyDescent="0.55000000000000004">
      <c r="A19" s="2" t="s">
        <v>1649</v>
      </c>
      <c r="B19" s="2" t="s">
        <v>1684</v>
      </c>
      <c r="C19" s="3" t="s">
        <v>1685</v>
      </c>
      <c r="D19" s="2" t="s">
        <v>13</v>
      </c>
      <c r="E19" s="4" t="str">
        <f t="shared" si="0"/>
        <v>HVAC-SYS-1</v>
      </c>
    </row>
    <row r="20" spans="1:5" ht="57.6" x14ac:dyDescent="0.55000000000000004">
      <c r="A20" s="2" t="s">
        <v>1649</v>
      </c>
      <c r="B20" s="2" t="s">
        <v>1686</v>
      </c>
      <c r="C20" s="3" t="s">
        <v>1687</v>
      </c>
      <c r="D20" s="2" t="s">
        <v>8</v>
      </c>
      <c r="E20" s="4" t="str">
        <f t="shared" si="0"/>
        <v>HVAC-SYS-1</v>
      </c>
    </row>
    <row r="21" spans="1:5" ht="72" x14ac:dyDescent="0.55000000000000004">
      <c r="A21" s="2" t="s">
        <v>1649</v>
      </c>
      <c r="B21" s="2" t="s">
        <v>1688</v>
      </c>
      <c r="C21" s="3" t="s">
        <v>1689</v>
      </c>
      <c r="D21" s="2" t="s">
        <v>8</v>
      </c>
      <c r="E21" s="4" t="str">
        <f t="shared" si="0"/>
        <v>HVAC-SYS-1</v>
      </c>
    </row>
    <row r="22" spans="1:5" ht="57.6" x14ac:dyDescent="0.55000000000000004">
      <c r="A22" s="2" t="s">
        <v>1649</v>
      </c>
      <c r="B22" s="2" t="s">
        <v>1690</v>
      </c>
      <c r="C22" s="3" t="s">
        <v>1691</v>
      </c>
      <c r="D22" s="2" t="s">
        <v>8</v>
      </c>
      <c r="E22" s="4" t="str">
        <f t="shared" si="0"/>
        <v>HVAC-SYS-1</v>
      </c>
    </row>
    <row r="23" spans="1:5" ht="72" x14ac:dyDescent="0.55000000000000004">
      <c r="A23" s="2" t="s">
        <v>1649</v>
      </c>
      <c r="B23" s="2" t="s">
        <v>1692</v>
      </c>
      <c r="C23" s="3" t="s">
        <v>1693</v>
      </c>
      <c r="D23" s="2" t="s">
        <v>13</v>
      </c>
      <c r="E23" s="4" t="str">
        <f t="shared" si="0"/>
        <v>HVAC-SYS-1</v>
      </c>
    </row>
    <row r="24" spans="1:5" ht="43.2" x14ac:dyDescent="0.55000000000000004">
      <c r="A24" s="2" t="s">
        <v>1649</v>
      </c>
      <c r="B24" s="2" t="s">
        <v>1694</v>
      </c>
      <c r="C24" s="3" t="s">
        <v>1695</v>
      </c>
      <c r="D24" s="2" t="s">
        <v>8</v>
      </c>
      <c r="E24" s="4" t="str">
        <f t="shared" si="0"/>
        <v>HVAC-SYS-1</v>
      </c>
    </row>
    <row r="25" spans="1:5" ht="43.2" x14ac:dyDescent="0.55000000000000004">
      <c r="A25" s="2" t="s">
        <v>1649</v>
      </c>
      <c r="B25" s="2" t="s">
        <v>1696</v>
      </c>
      <c r="C25" s="3" t="s">
        <v>1697</v>
      </c>
      <c r="D25" s="2" t="s">
        <v>8</v>
      </c>
      <c r="E25" s="4" t="str">
        <f t="shared" si="0"/>
        <v>HVAC-SYS-1</v>
      </c>
    </row>
    <row r="26" spans="1:5" ht="43.2" x14ac:dyDescent="0.55000000000000004">
      <c r="A26" s="2" t="s">
        <v>1649</v>
      </c>
      <c r="B26" s="2" t="s">
        <v>1698</v>
      </c>
      <c r="C26" s="3" t="s">
        <v>1699</v>
      </c>
      <c r="D26" s="2" t="s">
        <v>8</v>
      </c>
      <c r="E26" s="4" t="str">
        <f t="shared" si="0"/>
        <v>HVAC-SYS-1</v>
      </c>
    </row>
    <row r="27" spans="1:5" ht="43.2" x14ac:dyDescent="0.55000000000000004">
      <c r="A27" s="2" t="s">
        <v>1649</v>
      </c>
      <c r="B27" s="2" t="s">
        <v>1700</v>
      </c>
      <c r="C27" s="3" t="s">
        <v>1701</v>
      </c>
      <c r="D27" s="2" t="s">
        <v>8</v>
      </c>
      <c r="E27" s="4" t="str">
        <f t="shared" si="0"/>
        <v>HVAC-SYS-1</v>
      </c>
    </row>
    <row r="28" spans="1:5" ht="43.2" x14ac:dyDescent="0.55000000000000004">
      <c r="A28" s="2" t="s">
        <v>1649</v>
      </c>
      <c r="B28" s="2" t="s">
        <v>1702</v>
      </c>
      <c r="C28" s="3" t="s">
        <v>1703</v>
      </c>
      <c r="D28" s="2" t="s">
        <v>8</v>
      </c>
      <c r="E28" s="4" t="str">
        <f t="shared" si="0"/>
        <v>HVAC-SYS-1</v>
      </c>
    </row>
    <row r="29" spans="1:5" ht="28.8" x14ac:dyDescent="0.55000000000000004">
      <c r="A29" s="2" t="s">
        <v>1649</v>
      </c>
      <c r="B29" s="2" t="s">
        <v>1704</v>
      </c>
      <c r="C29" s="3" t="s">
        <v>1705</v>
      </c>
      <c r="D29" s="2" t="s">
        <v>8</v>
      </c>
      <c r="E29" s="4" t="str">
        <f t="shared" si="0"/>
        <v>HVAC-SYS-1</v>
      </c>
    </row>
    <row r="30" spans="1:5" ht="57.6" x14ac:dyDescent="0.55000000000000004">
      <c r="A30" s="2" t="s">
        <v>1649</v>
      </c>
      <c r="B30" s="2" t="s">
        <v>1706</v>
      </c>
      <c r="C30" s="3" t="s">
        <v>1707</v>
      </c>
      <c r="D30" s="2" t="s">
        <v>8</v>
      </c>
      <c r="E30" s="4" t="str">
        <f t="shared" si="0"/>
        <v>HVAC-SYS-1</v>
      </c>
    </row>
    <row r="31" spans="1:5" ht="43.2" x14ac:dyDescent="0.55000000000000004">
      <c r="A31" s="2" t="s">
        <v>1649</v>
      </c>
      <c r="B31" s="2" t="s">
        <v>1708</v>
      </c>
      <c r="C31" s="3" t="s">
        <v>1709</v>
      </c>
      <c r="D31" s="2" t="s">
        <v>8</v>
      </c>
      <c r="E31" s="4" t="str">
        <f t="shared" si="0"/>
        <v>HVAC-SYS-1</v>
      </c>
    </row>
    <row r="32" spans="1:5" ht="28.8" x14ac:dyDescent="0.55000000000000004">
      <c r="A32" s="2" t="s">
        <v>1649</v>
      </c>
      <c r="B32" s="2" t="s">
        <v>1710</v>
      </c>
      <c r="C32" s="3" t="s">
        <v>1711</v>
      </c>
      <c r="D32" s="2" t="s">
        <v>8</v>
      </c>
      <c r="E32" s="4" t="str">
        <f t="shared" si="0"/>
        <v>HVAC-SYS-1</v>
      </c>
    </row>
    <row r="33" spans="1:5" ht="28.8" x14ac:dyDescent="0.55000000000000004">
      <c r="A33" s="2" t="s">
        <v>1649</v>
      </c>
      <c r="B33" s="2" t="s">
        <v>1712</v>
      </c>
      <c r="C33" s="3" t="s">
        <v>1713</v>
      </c>
      <c r="D33" s="2" t="s">
        <v>8</v>
      </c>
      <c r="E33" s="4" t="str">
        <f t="shared" si="0"/>
        <v>HVAC-SYS-1</v>
      </c>
    </row>
    <row r="34" spans="1:5" ht="43.2" x14ac:dyDescent="0.55000000000000004">
      <c r="A34" s="2" t="s">
        <v>1649</v>
      </c>
      <c r="B34" s="2" t="s">
        <v>1714</v>
      </c>
      <c r="C34" s="3" t="s">
        <v>1715</v>
      </c>
      <c r="D34" s="2" t="s">
        <v>8</v>
      </c>
      <c r="E34" s="4" t="str">
        <f t="shared" ref="E34:E50" si="1">HYPERLINK("https://github.com/pnnl/ruleset-checking-tool/tree/public_review_2nd/rct229/ruletest_engine/ruletest_jsons/ashrae9012019/HVAC-SYS/rule_18_1.json", "HVAC-SYS-1")</f>
        <v>HVAC-SYS-1</v>
      </c>
    </row>
    <row r="35" spans="1:5" ht="43.2" x14ac:dyDescent="0.55000000000000004">
      <c r="A35" s="2" t="s">
        <v>1649</v>
      </c>
      <c r="B35" s="2" t="s">
        <v>1716</v>
      </c>
      <c r="C35" s="3" t="s">
        <v>1717</v>
      </c>
      <c r="D35" s="2" t="s">
        <v>8</v>
      </c>
      <c r="E35" s="4" t="str">
        <f t="shared" si="1"/>
        <v>HVAC-SYS-1</v>
      </c>
    </row>
    <row r="36" spans="1:5" ht="43.2" x14ac:dyDescent="0.55000000000000004">
      <c r="A36" s="2" t="s">
        <v>1649</v>
      </c>
      <c r="B36" s="2" t="s">
        <v>1718</v>
      </c>
      <c r="C36" s="3" t="s">
        <v>1719</v>
      </c>
      <c r="D36" s="2" t="s">
        <v>8</v>
      </c>
      <c r="E36" s="4" t="str">
        <f t="shared" si="1"/>
        <v>HVAC-SYS-1</v>
      </c>
    </row>
    <row r="37" spans="1:5" ht="43.2" x14ac:dyDescent="0.55000000000000004">
      <c r="A37" s="2" t="s">
        <v>1649</v>
      </c>
      <c r="B37" s="2" t="s">
        <v>1720</v>
      </c>
      <c r="C37" s="3" t="s">
        <v>1721</v>
      </c>
      <c r="D37" s="2" t="s">
        <v>8</v>
      </c>
      <c r="E37" s="4" t="str">
        <f t="shared" si="1"/>
        <v>HVAC-SYS-1</v>
      </c>
    </row>
    <row r="38" spans="1:5" ht="43.2" x14ac:dyDescent="0.55000000000000004">
      <c r="A38" s="2" t="s">
        <v>1649</v>
      </c>
      <c r="B38" s="2" t="s">
        <v>1722</v>
      </c>
      <c r="C38" s="3" t="s">
        <v>1723</v>
      </c>
      <c r="D38" s="2" t="s">
        <v>8</v>
      </c>
      <c r="E38" s="4" t="str">
        <f t="shared" si="1"/>
        <v>HVAC-SYS-1</v>
      </c>
    </row>
    <row r="39" spans="1:5" ht="43.2" x14ac:dyDescent="0.55000000000000004">
      <c r="A39" s="2" t="s">
        <v>1649</v>
      </c>
      <c r="B39" s="2" t="s">
        <v>1724</v>
      </c>
      <c r="C39" s="3" t="s">
        <v>1725</v>
      </c>
      <c r="D39" s="2" t="s">
        <v>8</v>
      </c>
      <c r="E39" s="4" t="str">
        <f t="shared" si="1"/>
        <v>HVAC-SYS-1</v>
      </c>
    </row>
    <row r="40" spans="1:5" ht="43.2" x14ac:dyDescent="0.55000000000000004">
      <c r="A40" s="2" t="s">
        <v>1649</v>
      </c>
      <c r="B40" s="2" t="s">
        <v>1726</v>
      </c>
      <c r="C40" s="3" t="s">
        <v>1727</v>
      </c>
      <c r="D40" s="2" t="s">
        <v>8</v>
      </c>
      <c r="E40" s="4" t="str">
        <f t="shared" si="1"/>
        <v>HVAC-SYS-1</v>
      </c>
    </row>
    <row r="41" spans="1:5" ht="43.2" x14ac:dyDescent="0.55000000000000004">
      <c r="A41" s="2" t="s">
        <v>1649</v>
      </c>
      <c r="B41" s="2" t="s">
        <v>1728</v>
      </c>
      <c r="C41" s="3" t="s">
        <v>1729</v>
      </c>
      <c r="D41" s="2" t="s">
        <v>8</v>
      </c>
      <c r="E41" s="4" t="str">
        <f t="shared" si="1"/>
        <v>HVAC-SYS-1</v>
      </c>
    </row>
    <row r="42" spans="1:5" ht="43.2" x14ac:dyDescent="0.55000000000000004">
      <c r="A42" s="2" t="s">
        <v>1649</v>
      </c>
      <c r="B42" s="2" t="s">
        <v>1730</v>
      </c>
      <c r="C42" s="3" t="s">
        <v>1731</v>
      </c>
      <c r="D42" s="2" t="s">
        <v>13</v>
      </c>
      <c r="E42" s="4" t="str">
        <f t="shared" si="1"/>
        <v>HVAC-SYS-1</v>
      </c>
    </row>
    <row r="43" spans="1:5" ht="43.2" x14ac:dyDescent="0.55000000000000004">
      <c r="A43" s="2" t="s">
        <v>1649</v>
      </c>
      <c r="B43" s="2" t="s">
        <v>1732</v>
      </c>
      <c r="C43" s="3" t="s">
        <v>1733</v>
      </c>
      <c r="D43" s="2" t="s">
        <v>8</v>
      </c>
      <c r="E43" s="4" t="str">
        <f t="shared" si="1"/>
        <v>HVAC-SYS-1</v>
      </c>
    </row>
    <row r="44" spans="1:5" ht="72" x14ac:dyDescent="0.55000000000000004">
      <c r="A44" s="2" t="s">
        <v>1649</v>
      </c>
      <c r="B44" s="2" t="s">
        <v>1734</v>
      </c>
      <c r="C44" s="3" t="s">
        <v>1735</v>
      </c>
      <c r="D44" s="2" t="s">
        <v>8</v>
      </c>
      <c r="E44" s="4" t="str">
        <f t="shared" si="1"/>
        <v>HVAC-SYS-1</v>
      </c>
    </row>
    <row r="45" spans="1:5" ht="57.6" x14ac:dyDescent="0.55000000000000004">
      <c r="A45" s="2" t="s">
        <v>1649</v>
      </c>
      <c r="B45" s="2" t="s">
        <v>1736</v>
      </c>
      <c r="C45" s="3" t="s">
        <v>1737</v>
      </c>
      <c r="D45" s="2" t="s">
        <v>13</v>
      </c>
      <c r="E45" s="4" t="str">
        <f t="shared" si="1"/>
        <v>HVAC-SYS-1</v>
      </c>
    </row>
    <row r="46" spans="1:5" ht="28.8" x14ac:dyDescent="0.55000000000000004">
      <c r="A46" s="2" t="s">
        <v>1649</v>
      </c>
      <c r="B46" s="2" t="s">
        <v>1738</v>
      </c>
      <c r="C46" s="3" t="s">
        <v>1739</v>
      </c>
      <c r="D46" s="2" t="s">
        <v>8</v>
      </c>
      <c r="E46" s="4" t="str">
        <f t="shared" si="1"/>
        <v>HVAC-SYS-1</v>
      </c>
    </row>
    <row r="47" spans="1:5" ht="28.8" x14ac:dyDescent="0.55000000000000004">
      <c r="A47" s="2" t="s">
        <v>1649</v>
      </c>
      <c r="B47" s="2" t="s">
        <v>1740</v>
      </c>
      <c r="C47" s="3" t="s">
        <v>1741</v>
      </c>
      <c r="D47" s="2" t="s">
        <v>13</v>
      </c>
      <c r="E47" s="4" t="str">
        <f t="shared" si="1"/>
        <v>HVAC-SYS-1</v>
      </c>
    </row>
    <row r="48" spans="1:5" ht="28.8" x14ac:dyDescent="0.55000000000000004">
      <c r="A48" s="2" t="s">
        <v>1649</v>
      </c>
      <c r="B48" s="2" t="s">
        <v>1742</v>
      </c>
      <c r="C48" s="3" t="s">
        <v>1743</v>
      </c>
      <c r="D48" s="2" t="s">
        <v>8</v>
      </c>
      <c r="E48" s="4" t="str">
        <f t="shared" si="1"/>
        <v>HVAC-SYS-1</v>
      </c>
    </row>
    <row r="49" spans="1:5" ht="28.8" x14ac:dyDescent="0.55000000000000004">
      <c r="A49" s="2" t="s">
        <v>1649</v>
      </c>
      <c r="B49" s="2" t="s">
        <v>1744</v>
      </c>
      <c r="C49" s="3" t="s">
        <v>1745</v>
      </c>
      <c r="D49" s="2" t="s">
        <v>13</v>
      </c>
      <c r="E49" s="4" t="str">
        <f t="shared" si="1"/>
        <v>HVAC-SYS-1</v>
      </c>
    </row>
    <row r="50" spans="1:5" ht="57.6" x14ac:dyDescent="0.55000000000000004">
      <c r="A50" s="2" t="s">
        <v>1649</v>
      </c>
      <c r="B50" s="2" t="s">
        <v>1746</v>
      </c>
      <c r="C50" s="3" t="s">
        <v>1747</v>
      </c>
      <c r="D50" s="2" t="s">
        <v>13</v>
      </c>
      <c r="E50" s="4" t="str">
        <f t="shared" si="1"/>
        <v>HVAC-SYS-1</v>
      </c>
    </row>
    <row r="51" spans="1:5" ht="43.2" x14ac:dyDescent="0.55000000000000004">
      <c r="A51" s="2" t="s">
        <v>1748</v>
      </c>
      <c r="B51" s="2" t="s">
        <v>1749</v>
      </c>
      <c r="C51" s="3" t="s">
        <v>1750</v>
      </c>
      <c r="D51" s="2" t="s">
        <v>8</v>
      </c>
      <c r="E51" s="4" t="str">
        <f t="shared" ref="E51:E59" si="2">HYPERLINK("https://github.com/pnnl/ruleset-checking-tool/tree/public_review_2nd/rct229/ruletest_engine/ruletest_jsons/ashrae9012019/HVAC-SYS/rule_18_2.json", "HVAC-SYS-2")</f>
        <v>HVAC-SYS-2</v>
      </c>
    </row>
    <row r="52" spans="1:5" ht="43.2" x14ac:dyDescent="0.55000000000000004">
      <c r="A52" s="2" t="s">
        <v>1748</v>
      </c>
      <c r="B52" s="2" t="s">
        <v>1751</v>
      </c>
      <c r="C52" s="3" t="s">
        <v>1752</v>
      </c>
      <c r="D52" s="2" t="s">
        <v>8</v>
      </c>
      <c r="E52" s="4" t="str">
        <f t="shared" si="2"/>
        <v>HVAC-SYS-2</v>
      </c>
    </row>
    <row r="53" spans="1:5" ht="43.2" x14ac:dyDescent="0.55000000000000004">
      <c r="A53" s="2" t="s">
        <v>1748</v>
      </c>
      <c r="B53" s="2" t="s">
        <v>1753</v>
      </c>
      <c r="C53" s="3" t="s">
        <v>1754</v>
      </c>
      <c r="D53" s="2" t="s">
        <v>8</v>
      </c>
      <c r="E53" s="4" t="str">
        <f t="shared" si="2"/>
        <v>HVAC-SYS-2</v>
      </c>
    </row>
    <row r="54" spans="1:5" ht="43.2" x14ac:dyDescent="0.55000000000000004">
      <c r="A54" s="2" t="s">
        <v>1748</v>
      </c>
      <c r="B54" s="2" t="s">
        <v>1755</v>
      </c>
      <c r="C54" s="3" t="s">
        <v>1756</v>
      </c>
      <c r="D54" s="2" t="s">
        <v>8</v>
      </c>
      <c r="E54" s="4" t="str">
        <f t="shared" si="2"/>
        <v>HVAC-SYS-2</v>
      </c>
    </row>
    <row r="55" spans="1:5" ht="43.2" x14ac:dyDescent="0.55000000000000004">
      <c r="A55" s="2" t="s">
        <v>1748</v>
      </c>
      <c r="B55" s="2" t="s">
        <v>1757</v>
      </c>
      <c r="C55" s="3" t="s">
        <v>1758</v>
      </c>
      <c r="D55" s="2" t="s">
        <v>13</v>
      </c>
      <c r="E55" s="4" t="str">
        <f t="shared" si="2"/>
        <v>HVAC-SYS-2</v>
      </c>
    </row>
    <row r="56" spans="1:5" ht="72" x14ac:dyDescent="0.55000000000000004">
      <c r="A56" s="2" t="s">
        <v>1748</v>
      </c>
      <c r="B56" s="2" t="s">
        <v>1759</v>
      </c>
      <c r="C56" s="3" t="s">
        <v>1760</v>
      </c>
      <c r="D56" s="2" t="s">
        <v>8</v>
      </c>
      <c r="E56" s="4" t="str">
        <f t="shared" si="2"/>
        <v>HVAC-SYS-2</v>
      </c>
    </row>
    <row r="57" spans="1:5" ht="57.6" x14ac:dyDescent="0.55000000000000004">
      <c r="A57" s="2" t="s">
        <v>1748</v>
      </c>
      <c r="B57" s="2" t="s">
        <v>1761</v>
      </c>
      <c r="C57" s="3" t="s">
        <v>1762</v>
      </c>
      <c r="D57" s="2" t="s">
        <v>13</v>
      </c>
      <c r="E57" s="4" t="str">
        <f t="shared" si="2"/>
        <v>HVAC-SYS-2</v>
      </c>
    </row>
    <row r="58" spans="1:5" ht="72" x14ac:dyDescent="0.55000000000000004">
      <c r="A58" s="2" t="s">
        <v>1748</v>
      </c>
      <c r="B58" s="2" t="s">
        <v>1763</v>
      </c>
      <c r="C58" s="3" t="s">
        <v>1764</v>
      </c>
      <c r="D58" s="2" t="s">
        <v>18</v>
      </c>
      <c r="E58" s="4" t="str">
        <f t="shared" si="2"/>
        <v>HVAC-SYS-2</v>
      </c>
    </row>
    <row r="59" spans="1:5" ht="72" x14ac:dyDescent="0.55000000000000004">
      <c r="A59" s="2" t="s">
        <v>1748</v>
      </c>
      <c r="B59" s="2" t="s">
        <v>1765</v>
      </c>
      <c r="C59" s="3" t="s">
        <v>1766</v>
      </c>
      <c r="D59" s="2" t="s">
        <v>8</v>
      </c>
      <c r="E59" s="4" t="str">
        <f t="shared" si="2"/>
        <v>HVAC-SYS-2</v>
      </c>
    </row>
    <row r="60" spans="1:5" ht="43.2" x14ac:dyDescent="0.55000000000000004">
      <c r="A60" s="2" t="s">
        <v>1767</v>
      </c>
      <c r="B60" s="2" t="s">
        <v>1768</v>
      </c>
      <c r="C60" s="3" t="s">
        <v>1769</v>
      </c>
      <c r="D60" s="2" t="s">
        <v>18</v>
      </c>
      <c r="E60" s="4" t="str">
        <f>HYPERLINK("https://github.com/pnnl/ruleset-checking-tool/tree/public_review_2nd/rct229/ruletest_engine/ruletest_jsons/ashrae9012019/HVAC-SYS/rule_18_3.json", "HVAC-SYS-3")</f>
        <v>HVAC-SYS-3</v>
      </c>
    </row>
    <row r="61" spans="1:5" ht="57.6" x14ac:dyDescent="0.55000000000000004">
      <c r="A61" s="2" t="s">
        <v>1767</v>
      </c>
      <c r="B61" s="2" t="s">
        <v>1770</v>
      </c>
      <c r="C61" s="3" t="s">
        <v>1771</v>
      </c>
      <c r="D61" s="2" t="s">
        <v>71</v>
      </c>
      <c r="E61" s="4" t="str">
        <f>HYPERLINK("https://github.com/pnnl/ruleset-checking-tool/tree/public_review_2nd/rct229/ruletest_engine/ruletest_jsons/ashrae9012019/HVAC-SYS/rule_18_3.json", "HVAC-SYS-3")</f>
        <v>HVAC-SYS-3</v>
      </c>
    </row>
    <row r="62" spans="1:5" ht="57.6" x14ac:dyDescent="0.55000000000000004">
      <c r="A62" s="2" t="s">
        <v>1767</v>
      </c>
      <c r="B62" s="2" t="s">
        <v>1772</v>
      </c>
      <c r="C62" s="3" t="s">
        <v>1773</v>
      </c>
      <c r="D62" s="2" t="s">
        <v>71</v>
      </c>
      <c r="E62" s="4" t="str">
        <f>HYPERLINK("https://github.com/pnnl/ruleset-checking-tool/tree/public_review_2nd/rct229/ruletest_engine/ruletest_jsons/ashrae9012019/HVAC-SYS/rule_18_3.json", "HVAC-SYS-3")</f>
        <v>HVAC-SYS-3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0"/>
  <sheetViews>
    <sheetView workbookViewId="0"/>
  </sheetViews>
  <sheetFormatPr defaultRowHeight="14.4" x14ac:dyDescent="0.55000000000000004"/>
  <cols>
    <col min="1" max="1" width="8" customWidth="1"/>
    <col min="2" max="2" width="13" customWidth="1"/>
    <col min="3" max="3" width="70" customWidth="1"/>
    <col min="4" max="4" width="21" customWidth="1"/>
    <col min="5" max="5" width="19" customWidth="1"/>
  </cols>
  <sheetData>
    <row r="1" spans="1:5" x14ac:dyDescent="0.55000000000000004">
      <c r="A1" s="1" t="s">
        <v>0</v>
      </c>
      <c r="B1" s="1" t="s">
        <v>1</v>
      </c>
      <c r="C1" s="1" t="s">
        <v>2</v>
      </c>
      <c r="D1" s="1" t="s">
        <v>3</v>
      </c>
      <c r="E1" s="1" t="s">
        <v>4</v>
      </c>
    </row>
    <row r="2" spans="1:5" ht="72" x14ac:dyDescent="0.55000000000000004">
      <c r="A2" s="2" t="s">
        <v>1774</v>
      </c>
      <c r="B2" s="2" t="s">
        <v>1775</v>
      </c>
      <c r="C2" s="3" t="s">
        <v>1776</v>
      </c>
      <c r="D2" s="2" t="s">
        <v>8</v>
      </c>
      <c r="E2" s="4" t="str">
        <f t="shared" ref="E2:E8" si="0">HYPERLINK("https://github.com/pnnl/ruleset-checking-tool/tree/public_review_2nd/rct229/ruletest_engine/ruletest_jsons/ashrae9012019/LTG/rule_6_1.json", "LTG-1")</f>
        <v>LTG-1</v>
      </c>
    </row>
    <row r="3" spans="1:5" ht="72" x14ac:dyDescent="0.55000000000000004">
      <c r="A3" s="2" t="s">
        <v>1774</v>
      </c>
      <c r="B3" s="2" t="s">
        <v>1777</v>
      </c>
      <c r="C3" s="3" t="s">
        <v>1778</v>
      </c>
      <c r="D3" s="2" t="s">
        <v>13</v>
      </c>
      <c r="E3" s="4" t="str">
        <f t="shared" si="0"/>
        <v>LTG-1</v>
      </c>
    </row>
    <row r="4" spans="1:5" ht="57.6" x14ac:dyDescent="0.55000000000000004">
      <c r="A4" s="2" t="s">
        <v>1774</v>
      </c>
      <c r="B4" s="2" t="s">
        <v>1779</v>
      </c>
      <c r="C4" s="3" t="s">
        <v>1780</v>
      </c>
      <c r="D4" s="2" t="s">
        <v>8</v>
      </c>
      <c r="E4" s="4" t="str">
        <f t="shared" si="0"/>
        <v>LTG-1</v>
      </c>
    </row>
    <row r="5" spans="1:5" ht="57.6" x14ac:dyDescent="0.55000000000000004">
      <c r="A5" s="2" t="s">
        <v>1774</v>
      </c>
      <c r="B5" s="2" t="s">
        <v>1781</v>
      </c>
      <c r="C5" s="3" t="s">
        <v>1782</v>
      </c>
      <c r="D5" s="2" t="s">
        <v>13</v>
      </c>
      <c r="E5" s="4" t="str">
        <f t="shared" si="0"/>
        <v>LTG-1</v>
      </c>
    </row>
    <row r="6" spans="1:5" ht="57.6" x14ac:dyDescent="0.55000000000000004">
      <c r="A6" s="2" t="s">
        <v>1774</v>
      </c>
      <c r="B6" s="2" t="s">
        <v>1783</v>
      </c>
      <c r="C6" s="3" t="s">
        <v>1784</v>
      </c>
      <c r="D6" s="2" t="s">
        <v>8</v>
      </c>
      <c r="E6" s="4" t="str">
        <f t="shared" si="0"/>
        <v>LTG-1</v>
      </c>
    </row>
    <row r="7" spans="1:5" ht="57.6" x14ac:dyDescent="0.55000000000000004">
      <c r="A7" s="2" t="s">
        <v>1774</v>
      </c>
      <c r="B7" s="2" t="s">
        <v>1785</v>
      </c>
      <c r="C7" s="3" t="s">
        <v>1786</v>
      </c>
      <c r="D7" s="2" t="s">
        <v>13</v>
      </c>
      <c r="E7" s="4" t="str">
        <f t="shared" si="0"/>
        <v>LTG-1</v>
      </c>
    </row>
    <row r="8" spans="1:5" ht="28.8" x14ac:dyDescent="0.55000000000000004">
      <c r="A8" s="2" t="s">
        <v>1774</v>
      </c>
      <c r="B8" s="2" t="s">
        <v>1787</v>
      </c>
      <c r="C8" s="3" t="s">
        <v>1788</v>
      </c>
      <c r="D8" s="2" t="s">
        <v>13</v>
      </c>
      <c r="E8" s="4" t="str">
        <f t="shared" si="0"/>
        <v>LTG-1</v>
      </c>
    </row>
    <row r="9" spans="1:5" ht="57.6" x14ac:dyDescent="0.55000000000000004">
      <c r="A9" s="2" t="s">
        <v>1789</v>
      </c>
      <c r="B9" s="2" t="s">
        <v>1790</v>
      </c>
      <c r="C9" s="3" t="s">
        <v>1791</v>
      </c>
      <c r="D9" s="2" t="s">
        <v>8</v>
      </c>
      <c r="E9" s="4" t="str">
        <f>HYPERLINK("https://github.com/pnnl/ruleset-checking-tool/tree/public_review_2nd/rct229/ruletest_engine/ruletest_jsons/ashrae9012019/LTG/rule_6_2.json", "LTG-2")</f>
        <v>LTG-2</v>
      </c>
    </row>
    <row r="10" spans="1:5" ht="57.6" x14ac:dyDescent="0.55000000000000004">
      <c r="A10" s="2" t="s">
        <v>1789</v>
      </c>
      <c r="B10" s="2" t="s">
        <v>1792</v>
      </c>
      <c r="C10" s="3" t="s">
        <v>1793</v>
      </c>
      <c r="D10" s="2" t="s">
        <v>13</v>
      </c>
      <c r="E10" s="4" t="str">
        <f>HYPERLINK("https://github.com/pnnl/ruleset-checking-tool/tree/public_review_2nd/rct229/ruletest_engine/ruletest_jsons/ashrae9012019/LTG/rule_6_2.json", "LTG-2")</f>
        <v>LTG-2</v>
      </c>
    </row>
    <row r="11" spans="1:5" ht="57.6" x14ac:dyDescent="0.55000000000000004">
      <c r="A11" s="2" t="s">
        <v>1789</v>
      </c>
      <c r="B11" s="2" t="s">
        <v>1794</v>
      </c>
      <c r="C11" s="3" t="s">
        <v>1795</v>
      </c>
      <c r="D11" s="2" t="s">
        <v>8</v>
      </c>
      <c r="E11" s="4" t="str">
        <f>HYPERLINK("https://github.com/pnnl/ruleset-checking-tool/tree/public_review_2nd/rct229/ruletest_engine/ruletest_jsons/ashrae9012019/LTG/rule_6_2.json", "LTG-2")</f>
        <v>LTG-2</v>
      </c>
    </row>
    <row r="12" spans="1:5" ht="43.2" x14ac:dyDescent="0.55000000000000004">
      <c r="A12" s="2" t="s">
        <v>1789</v>
      </c>
      <c r="B12" s="2" t="s">
        <v>1796</v>
      </c>
      <c r="C12" s="3" t="s">
        <v>1797</v>
      </c>
      <c r="D12" s="2" t="s">
        <v>71</v>
      </c>
      <c r="E12" s="4" t="str">
        <f>HYPERLINK("https://github.com/pnnl/ruleset-checking-tool/tree/public_review_2nd/rct229/ruletest_engine/ruletest_jsons/ashrae9012019/LTG/rule_6_2.json", "LTG-2")</f>
        <v>LTG-2</v>
      </c>
    </row>
    <row r="13" spans="1:5" ht="43.2" x14ac:dyDescent="0.55000000000000004">
      <c r="A13" s="2" t="s">
        <v>1798</v>
      </c>
      <c r="B13" s="2" t="s">
        <v>1799</v>
      </c>
      <c r="C13" s="3" t="s">
        <v>1800</v>
      </c>
      <c r="D13" s="2" t="s">
        <v>8</v>
      </c>
      <c r="E13" s="4" t="str">
        <f>HYPERLINK("https://github.com/pnnl/ruleset-checking-tool/tree/public_review_2nd/rct229/ruletest_engine/ruletest_jsons/ashrae9012019/LTG/rule_6_3.json", "LTG-3")</f>
        <v>LTG-3</v>
      </c>
    </row>
    <row r="14" spans="1:5" ht="43.2" x14ac:dyDescent="0.55000000000000004">
      <c r="A14" s="2" t="s">
        <v>1798</v>
      </c>
      <c r="B14" s="2" t="s">
        <v>1801</v>
      </c>
      <c r="C14" s="3" t="s">
        <v>1802</v>
      </c>
      <c r="D14" s="2" t="s">
        <v>13</v>
      </c>
      <c r="E14" s="4" t="str">
        <f>HYPERLINK("https://github.com/pnnl/ruleset-checking-tool/tree/public_review_2nd/rct229/ruletest_engine/ruletest_jsons/ashrae9012019/LTG/rule_6_3.json", "LTG-3")</f>
        <v>LTG-3</v>
      </c>
    </row>
    <row r="15" spans="1:5" ht="57.6" x14ac:dyDescent="0.55000000000000004">
      <c r="A15" s="2" t="s">
        <v>1798</v>
      </c>
      <c r="B15" s="2" t="s">
        <v>1803</v>
      </c>
      <c r="C15" s="3" t="s">
        <v>1804</v>
      </c>
      <c r="D15" s="2" t="s">
        <v>18</v>
      </c>
      <c r="E15" s="4" t="str">
        <f>HYPERLINK("https://github.com/pnnl/ruleset-checking-tool/tree/public_review_2nd/rct229/ruletest_engine/ruletest_jsons/ashrae9012019/LTG/rule_6_3.json", "LTG-3")</f>
        <v>LTG-3</v>
      </c>
    </row>
    <row r="16" spans="1:5" ht="57.6" x14ac:dyDescent="0.55000000000000004">
      <c r="A16" s="2" t="s">
        <v>1805</v>
      </c>
      <c r="B16" s="2" t="s">
        <v>1806</v>
      </c>
      <c r="C16" s="3" t="s">
        <v>1807</v>
      </c>
      <c r="D16" s="2" t="s">
        <v>13</v>
      </c>
      <c r="E16" s="4" t="str">
        <f>HYPERLINK("https://github.com/pnnl/ruleset-checking-tool/tree/public_review_2nd/rct229/ruletest_engine/ruletest_jsons/ashrae9012019/LTG/rule_6_4.json", "LTG-4")</f>
        <v>LTG-4</v>
      </c>
    </row>
    <row r="17" spans="1:5" ht="72" x14ac:dyDescent="0.55000000000000004">
      <c r="A17" s="2" t="s">
        <v>1805</v>
      </c>
      <c r="B17" s="2" t="s">
        <v>1808</v>
      </c>
      <c r="C17" s="3" t="s">
        <v>1809</v>
      </c>
      <c r="D17" s="2" t="s">
        <v>8</v>
      </c>
      <c r="E17" s="4" t="str">
        <f>HYPERLINK("https://github.com/pnnl/ruleset-checking-tool/tree/public_review_2nd/rct229/ruletest_engine/ruletest_jsons/ashrae9012019/LTG/rule_6_4.json", "LTG-4")</f>
        <v>LTG-4</v>
      </c>
    </row>
    <row r="18" spans="1:5" ht="72" x14ac:dyDescent="0.55000000000000004">
      <c r="A18" s="2" t="s">
        <v>1805</v>
      </c>
      <c r="B18" s="2" t="s">
        <v>1810</v>
      </c>
      <c r="C18" s="3" t="s">
        <v>1811</v>
      </c>
      <c r="D18" s="2" t="s">
        <v>13</v>
      </c>
      <c r="E18" s="4" t="str">
        <f>HYPERLINK("https://github.com/pnnl/ruleset-checking-tool/tree/public_review_2nd/rct229/ruletest_engine/ruletest_jsons/ashrae9012019/LTG/rule_6_4.json", "LTG-4")</f>
        <v>LTG-4</v>
      </c>
    </row>
    <row r="19" spans="1:5" ht="72" x14ac:dyDescent="0.55000000000000004">
      <c r="A19" s="2" t="s">
        <v>1805</v>
      </c>
      <c r="B19" s="2" t="s">
        <v>1812</v>
      </c>
      <c r="C19" s="3" t="s">
        <v>1813</v>
      </c>
      <c r="D19" s="2" t="s">
        <v>8</v>
      </c>
      <c r="E19" s="4" t="str">
        <f>HYPERLINK("https://github.com/pnnl/ruleset-checking-tool/tree/public_review_2nd/rct229/ruletest_engine/ruletest_jsons/ashrae9012019/LTG/rule_6_4.json", "LTG-4")</f>
        <v>LTG-4</v>
      </c>
    </row>
    <row r="20" spans="1:5" ht="72" x14ac:dyDescent="0.55000000000000004">
      <c r="A20" s="2" t="s">
        <v>1805</v>
      </c>
      <c r="B20" s="2" t="s">
        <v>1814</v>
      </c>
      <c r="C20" s="3" t="s">
        <v>1815</v>
      </c>
      <c r="D20" s="2" t="s">
        <v>13</v>
      </c>
      <c r="E20" s="4" t="str">
        <f>HYPERLINK("https://github.com/pnnl/ruleset-checking-tool/tree/public_review_2nd/rct229/ruletest_engine/ruletest_jsons/ashrae9012019/LTG/rule_6_4.json", "LTG-4")</f>
        <v>LTG-4</v>
      </c>
    </row>
    <row r="21" spans="1:5" ht="28.8" x14ac:dyDescent="0.55000000000000004">
      <c r="A21" s="2" t="s">
        <v>1816</v>
      </c>
      <c r="B21" s="2" t="s">
        <v>1817</v>
      </c>
      <c r="C21" s="3" t="s">
        <v>1818</v>
      </c>
      <c r="D21" s="2" t="s">
        <v>8</v>
      </c>
      <c r="E21" s="4" t="str">
        <f>HYPERLINK("https://github.com/pnnl/ruleset-checking-tool/tree/public_review_2nd/rct229/ruletest_engine/ruletest_jsons/ashrae9012019/LTG/rule_6_5.json", "LTG-5")</f>
        <v>LTG-5</v>
      </c>
    </row>
    <row r="22" spans="1:5" ht="28.8" x14ac:dyDescent="0.55000000000000004">
      <c r="A22" s="2" t="s">
        <v>1816</v>
      </c>
      <c r="B22" s="2" t="s">
        <v>1819</v>
      </c>
      <c r="C22" s="3" t="s">
        <v>1820</v>
      </c>
      <c r="D22" s="2" t="s">
        <v>13</v>
      </c>
      <c r="E22" s="4" t="str">
        <f>HYPERLINK("https://github.com/pnnl/ruleset-checking-tool/tree/public_review_2nd/rct229/ruletest_engine/ruletest_jsons/ashrae9012019/LTG/rule_6_5.json", "LTG-5")</f>
        <v>LTG-5</v>
      </c>
    </row>
    <row r="23" spans="1:5" ht="43.2" x14ac:dyDescent="0.55000000000000004">
      <c r="A23" s="2" t="s">
        <v>1816</v>
      </c>
      <c r="B23" s="2" t="s">
        <v>1821</v>
      </c>
      <c r="C23" s="3" t="s">
        <v>1822</v>
      </c>
      <c r="D23" s="2" t="s">
        <v>71</v>
      </c>
      <c r="E23" s="4" t="str">
        <f>HYPERLINK("https://github.com/pnnl/ruleset-checking-tool/tree/public_review_2nd/rct229/ruletest_engine/ruletest_jsons/ashrae9012019/LTG/rule_6_5.json", "LTG-5")</f>
        <v>LTG-5</v>
      </c>
    </row>
    <row r="24" spans="1:5" ht="28.8" x14ac:dyDescent="0.55000000000000004">
      <c r="A24" s="2" t="s">
        <v>1823</v>
      </c>
      <c r="B24" s="2" t="s">
        <v>1824</v>
      </c>
      <c r="C24" s="3" t="s">
        <v>1825</v>
      </c>
      <c r="D24" s="2" t="s">
        <v>8</v>
      </c>
      <c r="E24" s="4" t="str">
        <f>HYPERLINK("https://github.com/pnnl/ruleset-checking-tool/tree/public_review_2nd/rct229/ruletest_engine/ruletest_jsons/ashrae9012019/LTG/rule_6_6.json", "LTG-6")</f>
        <v>LTG-6</v>
      </c>
    </row>
    <row r="25" spans="1:5" ht="28.8" x14ac:dyDescent="0.55000000000000004">
      <c r="A25" s="2" t="s">
        <v>1823</v>
      </c>
      <c r="B25" s="2" t="s">
        <v>1826</v>
      </c>
      <c r="C25" s="3" t="s">
        <v>1827</v>
      </c>
      <c r="D25" s="2" t="s">
        <v>13</v>
      </c>
      <c r="E25" s="4" t="str">
        <f>HYPERLINK("https://github.com/pnnl/ruleset-checking-tool/tree/public_review_2nd/rct229/ruletest_engine/ruletest_jsons/ashrae9012019/LTG/rule_6_6.json", "LTG-6")</f>
        <v>LTG-6</v>
      </c>
    </row>
    <row r="26" spans="1:5" ht="43.2" x14ac:dyDescent="0.55000000000000004">
      <c r="A26" s="2" t="s">
        <v>1828</v>
      </c>
      <c r="B26" s="2" t="s">
        <v>1829</v>
      </c>
      <c r="C26" s="3" t="s">
        <v>1830</v>
      </c>
      <c r="D26" s="2" t="s">
        <v>18</v>
      </c>
      <c r="E26" s="4" t="str">
        <f>HYPERLINK("https://github.com/pnnl/ruleset-checking-tool/tree/public_review_2nd/rct229/ruletest_engine/ruletest_jsons/ashrae9012019/LTG/rule_6_7.json", "LTG-7")</f>
        <v>LTG-7</v>
      </c>
    </row>
    <row r="27" spans="1:5" ht="43.2" x14ac:dyDescent="0.55000000000000004">
      <c r="A27" s="2" t="s">
        <v>1828</v>
      </c>
      <c r="B27" s="2" t="s">
        <v>1831</v>
      </c>
      <c r="C27" s="3" t="s">
        <v>1832</v>
      </c>
      <c r="D27" s="2" t="s">
        <v>18</v>
      </c>
      <c r="E27" s="4" t="str">
        <f>HYPERLINK("https://github.com/pnnl/ruleset-checking-tool/tree/public_review_2nd/rct229/ruletest_engine/ruletest_jsons/ashrae9012019/LTG/rule_6_7.json", "LTG-7")</f>
        <v>LTG-7</v>
      </c>
    </row>
    <row r="28" spans="1:5" ht="43.2" x14ac:dyDescent="0.55000000000000004">
      <c r="A28" s="2" t="s">
        <v>1828</v>
      </c>
      <c r="B28" s="2" t="s">
        <v>1833</v>
      </c>
      <c r="C28" s="3" t="s">
        <v>1834</v>
      </c>
      <c r="D28" s="2" t="s">
        <v>13</v>
      </c>
      <c r="E28" s="4" t="str">
        <f>HYPERLINK("https://github.com/pnnl/ruleset-checking-tool/tree/public_review_2nd/rct229/ruletest_engine/ruletest_jsons/ashrae9012019/LTG/rule_6_7.json", "LTG-7")</f>
        <v>LTG-7</v>
      </c>
    </row>
    <row r="29" spans="1:5" ht="43.2" x14ac:dyDescent="0.55000000000000004">
      <c r="A29" s="2" t="s">
        <v>1828</v>
      </c>
      <c r="B29" s="2" t="s">
        <v>1835</v>
      </c>
      <c r="C29" s="3" t="s">
        <v>1836</v>
      </c>
      <c r="D29" s="2" t="s">
        <v>13</v>
      </c>
      <c r="E29" s="4" t="str">
        <f>HYPERLINK("https://github.com/pnnl/ruleset-checking-tool/tree/public_review_2nd/rct229/ruletest_engine/ruletest_jsons/ashrae9012019/LTG/rule_6_7.json", "LTG-7")</f>
        <v>LTG-7</v>
      </c>
    </row>
    <row r="30" spans="1:5" ht="43.2" x14ac:dyDescent="0.55000000000000004">
      <c r="A30" s="2" t="s">
        <v>1828</v>
      </c>
      <c r="B30" s="2" t="s">
        <v>1837</v>
      </c>
      <c r="C30" s="3" t="s">
        <v>1838</v>
      </c>
      <c r="D30" s="2" t="s">
        <v>8</v>
      </c>
      <c r="E30" s="4" t="str">
        <f>HYPERLINK("https://github.com/pnnl/ruleset-checking-tool/tree/public_review_2nd/rct229/ruletest_engine/ruletest_jsons/ashrae9012019/LTG/rule_6_7.json", "LTG-7")</f>
        <v>LTG-7</v>
      </c>
    </row>
    <row r="31" spans="1:5" ht="57.6" x14ac:dyDescent="0.55000000000000004">
      <c r="A31" s="2" t="s">
        <v>1839</v>
      </c>
      <c r="B31" s="2" t="s">
        <v>1840</v>
      </c>
      <c r="C31" s="3" t="s">
        <v>1841</v>
      </c>
      <c r="D31" s="2" t="s">
        <v>8</v>
      </c>
      <c r="E31" s="4" t="str">
        <f t="shared" ref="E31:E37" si="1">HYPERLINK("https://github.com/pnnl/ruleset-checking-tool/tree/public_review_2nd/rct229/ruletest_engine/ruletest_jsons/ashrae9012019/LTG/rule_6_8.json", "LTG-8")</f>
        <v>LTG-8</v>
      </c>
    </row>
    <row r="32" spans="1:5" ht="57.6" x14ac:dyDescent="0.55000000000000004">
      <c r="A32" s="2" t="s">
        <v>1839</v>
      </c>
      <c r="B32" s="2" t="s">
        <v>1842</v>
      </c>
      <c r="C32" s="3" t="s">
        <v>1843</v>
      </c>
      <c r="D32" s="2" t="s">
        <v>13</v>
      </c>
      <c r="E32" s="4" t="str">
        <f t="shared" si="1"/>
        <v>LTG-8</v>
      </c>
    </row>
    <row r="33" spans="1:5" ht="57.6" x14ac:dyDescent="0.55000000000000004">
      <c r="A33" s="2" t="s">
        <v>1839</v>
      </c>
      <c r="B33" s="2" t="s">
        <v>1844</v>
      </c>
      <c r="C33" s="3" t="s">
        <v>1845</v>
      </c>
      <c r="D33" s="2" t="s">
        <v>18</v>
      </c>
      <c r="E33" s="4" t="str">
        <f t="shared" si="1"/>
        <v>LTG-8</v>
      </c>
    </row>
    <row r="34" spans="1:5" ht="57.6" x14ac:dyDescent="0.55000000000000004">
      <c r="A34" s="2" t="s">
        <v>1839</v>
      </c>
      <c r="B34" s="2" t="s">
        <v>1846</v>
      </c>
      <c r="C34" s="3" t="s">
        <v>1847</v>
      </c>
      <c r="D34" s="2" t="s">
        <v>8</v>
      </c>
      <c r="E34" s="4" t="str">
        <f t="shared" si="1"/>
        <v>LTG-8</v>
      </c>
    </row>
    <row r="35" spans="1:5" ht="57.6" x14ac:dyDescent="0.55000000000000004">
      <c r="A35" s="2" t="s">
        <v>1839</v>
      </c>
      <c r="B35" s="2" t="s">
        <v>1848</v>
      </c>
      <c r="C35" s="3" t="s">
        <v>1849</v>
      </c>
      <c r="D35" s="2" t="s">
        <v>13</v>
      </c>
      <c r="E35" s="4" t="str">
        <f t="shared" si="1"/>
        <v>LTG-8</v>
      </c>
    </row>
    <row r="36" spans="1:5" ht="57.6" x14ac:dyDescent="0.55000000000000004">
      <c r="A36" s="2" t="s">
        <v>1839</v>
      </c>
      <c r="B36" s="2" t="s">
        <v>1850</v>
      </c>
      <c r="C36" s="3" t="s">
        <v>1851</v>
      </c>
      <c r="D36" s="2" t="s">
        <v>8</v>
      </c>
      <c r="E36" s="4" t="str">
        <f t="shared" si="1"/>
        <v>LTG-8</v>
      </c>
    </row>
    <row r="37" spans="1:5" ht="57.6" x14ac:dyDescent="0.55000000000000004">
      <c r="A37" s="2" t="s">
        <v>1839</v>
      </c>
      <c r="B37" s="2" t="s">
        <v>1852</v>
      </c>
      <c r="C37" s="3" t="s">
        <v>1853</v>
      </c>
      <c r="D37" s="2" t="s">
        <v>13</v>
      </c>
      <c r="E37" s="4" t="str">
        <f t="shared" si="1"/>
        <v>LTG-8</v>
      </c>
    </row>
    <row r="38" spans="1:5" ht="43.2" x14ac:dyDescent="0.55000000000000004">
      <c r="A38" s="2" t="s">
        <v>1854</v>
      </c>
      <c r="B38" s="2" t="s">
        <v>1855</v>
      </c>
      <c r="C38" s="3" t="s">
        <v>1856</v>
      </c>
      <c r="D38" s="2" t="s">
        <v>8</v>
      </c>
      <c r="E38" s="4" t="str">
        <f>HYPERLINK("https://github.com/pnnl/ruleset-checking-tool/tree/public_review_2nd/rct229/ruletest_engine/ruletest_jsons/ashrae9012019/LTG/rule_6_9.json", "LTG-9")</f>
        <v>LTG-9</v>
      </c>
    </row>
    <row r="39" spans="1:5" ht="43.2" x14ac:dyDescent="0.55000000000000004">
      <c r="A39" s="2" t="s">
        <v>1854</v>
      </c>
      <c r="B39" s="2" t="s">
        <v>1857</v>
      </c>
      <c r="C39" s="3" t="s">
        <v>1858</v>
      </c>
      <c r="D39" s="2" t="s">
        <v>13</v>
      </c>
      <c r="E39" s="4" t="str">
        <f>HYPERLINK("https://github.com/pnnl/ruleset-checking-tool/tree/public_review_2nd/rct229/ruletest_engine/ruletest_jsons/ashrae9012019/LTG/rule_6_9.json", "LTG-9")</f>
        <v>LTG-9</v>
      </c>
    </row>
    <row r="40" spans="1:5" ht="28.8" x14ac:dyDescent="0.55000000000000004">
      <c r="A40" s="2" t="s">
        <v>1854</v>
      </c>
      <c r="B40" s="2" t="s">
        <v>1859</v>
      </c>
      <c r="C40" s="3" t="s">
        <v>1860</v>
      </c>
      <c r="D40" s="2" t="s">
        <v>18</v>
      </c>
      <c r="E40" s="4" t="str">
        <f>HYPERLINK("https://github.com/pnnl/ruleset-checking-tool/tree/public_review_2nd/rct229/ruletest_engine/ruletest_jsons/ashrae9012019/LTG/rule_6_9.json", "LTG-9")</f>
        <v>LTG-9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CALC</vt:lpstr>
      <vt:lpstr>ELV</vt:lpstr>
      <vt:lpstr>ENV</vt:lpstr>
      <vt:lpstr>HVAC-AirSide</vt:lpstr>
      <vt:lpstr>HVAC-CHW</vt:lpstr>
      <vt:lpstr>HVAC-GEN</vt:lpstr>
      <vt:lpstr>HVAC-HW</vt:lpstr>
      <vt:lpstr>HVAC-SYS</vt:lpstr>
      <vt:lpstr>LTG</vt:lpstr>
      <vt:lpstr>REC</vt:lpstr>
      <vt:lpstr>SCH</vt:lpstr>
      <vt:lpstr>SHW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Gonzalez Matamoros, Juan C</cp:lastModifiedBy>
  <dcterms:created xsi:type="dcterms:W3CDTF">2025-07-01T22:15:43Z</dcterms:created>
  <dcterms:modified xsi:type="dcterms:W3CDTF">2025-07-01T22:16:25Z</dcterms:modified>
</cp:coreProperties>
</file>